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delgadoa\escritorio\"/>
    </mc:Choice>
  </mc:AlternateContent>
  <bookViews>
    <workbookView xWindow="330" yWindow="3135" windowWidth="15480" windowHeight="3930" tabRatio="824" activeTab="1"/>
  </bookViews>
  <sheets>
    <sheet name="PVP" sheetId="1" r:id="rId1"/>
    <sheet name="Pres.Vtas" sheetId="4" r:id="rId2"/>
    <sheet name="Comisiones" sheetId="5" r:id="rId3"/>
    <sheet name="Pres Produc" sheetId="6" r:id="rId4"/>
    <sheet name="Asignaciones" sheetId="7" r:id="rId5"/>
    <sheet name="estand mp" sheetId="8" r:id="rId6"/>
    <sheet name="Pres MP Cant" sheetId="24" r:id="rId7"/>
    <sheet name="Compras" sheetId="9" r:id="rId8"/>
    <sheet name="Carga Fabril" sheetId="10" r:id="rId9"/>
    <sheet name="Distr.Sueld" sheetId="11" r:id="rId10"/>
    <sheet name="Gtos Finan" sheetId="12" r:id="rId11"/>
    <sheet name="Pto.Equil" sheetId="13" r:id="rId12"/>
    <sheet name="Cost.Prod" sheetId="14" r:id="rId13"/>
    <sheet name="Gto.Vtas" sheetId="15" r:id="rId14"/>
    <sheet name="Gto Adm" sheetId="16" r:id="rId15"/>
    <sheet name="Capital Trab" sheetId="17" r:id="rId16"/>
    <sheet name="Inv.Fija" sheetId="18" r:id="rId17"/>
    <sheet name="Inv Total" sheetId="19" r:id="rId18"/>
    <sheet name="Pres.Caja" sheetId="20" r:id="rId19"/>
    <sheet name="PyG" sheetId="21" r:id="rId20"/>
    <sheet name="Balanc Gral" sheetId="22" r:id="rId21"/>
    <sheet name="Indices" sheetId="25" r:id="rId22"/>
    <sheet name="Hoja1" sheetId="26" state="hidden" r:id="rId23"/>
  </sheets>
  <externalReferences>
    <externalReference r:id="rId24"/>
    <externalReference r:id="rId25"/>
    <externalReference r:id="rId26"/>
  </externalReferences>
  <definedNames>
    <definedName name="_xlnm.Print_Area" localSheetId="4">Asignaciones!$A$1:$AG$124</definedName>
    <definedName name="_xlnm.Print_Area" localSheetId="15">'Capital Trab'!$A$1:$N$372</definedName>
    <definedName name="_xlnm.Print_Area" localSheetId="8">'Carga Fabril'!$A$1:$T$1130</definedName>
    <definedName name="_xlnm.Print_Area" localSheetId="12">Cost.Prod!$A$1:$T$1277</definedName>
    <definedName name="_xlnm.Print_Area" localSheetId="9">Distr.Sueld!$A$1:$AA$237</definedName>
    <definedName name="_xlnm.Print_Area" localSheetId="5">'estand mp'!$A$1:$K$222</definedName>
    <definedName name="_xlnm.Print_Area" localSheetId="14">'Gto Adm'!$A$1:$T$1746</definedName>
    <definedName name="_xlnm.Print_Area" localSheetId="13">Gto.Vtas!$A$1:$T$1512</definedName>
    <definedName name="_xlnm.Print_Area" localSheetId="3">'Pres Produc'!$A$1:$P$792</definedName>
    <definedName name="_xlnm.Print_Area" localSheetId="1">Pres.Vtas!$A$1:$Z$136</definedName>
  </definedNames>
  <calcPr calcId="162913"/>
</workbook>
</file>

<file path=xl/calcChain.xml><?xml version="1.0" encoding="utf-8"?>
<calcChain xmlns="http://schemas.openxmlformats.org/spreadsheetml/2006/main">
  <c r="L122" i="4" l="1"/>
  <c r="L121" i="4"/>
  <c r="L102" i="4"/>
  <c r="L103" i="4"/>
  <c r="L104" i="4"/>
  <c r="L105" i="4"/>
  <c r="L106" i="4"/>
  <c r="L107" i="4"/>
  <c r="L108" i="4"/>
  <c r="L109" i="4"/>
  <c r="L101" i="4"/>
  <c r="L80" i="4"/>
  <c r="L81" i="4"/>
  <c r="L82" i="4"/>
  <c r="L83" i="4"/>
  <c r="L84" i="4"/>
  <c r="L85" i="4"/>
  <c r="L86" i="4"/>
  <c r="L87" i="4"/>
  <c r="L88" i="4"/>
  <c r="L89" i="4"/>
  <c r="L79" i="4"/>
  <c r="L66" i="4"/>
  <c r="L67" i="4"/>
  <c r="L65" i="4"/>
  <c r="L42" i="4"/>
  <c r="L43" i="4"/>
  <c r="L44" i="4"/>
  <c r="L45" i="4"/>
  <c r="L46" i="4"/>
  <c r="L47" i="4"/>
  <c r="L48" i="4"/>
  <c r="L49" i="4"/>
  <c r="L50" i="4"/>
  <c r="L51" i="4"/>
  <c r="L52" i="4"/>
  <c r="L53" i="4"/>
  <c r="L41" i="4"/>
  <c r="L27" i="4"/>
  <c r="L28" i="4"/>
  <c r="L29" i="4"/>
  <c r="L26" i="4"/>
  <c r="C20" i="19" l="1"/>
  <c r="H25" i="22"/>
  <c r="H24" i="22"/>
  <c r="H23" i="22"/>
  <c r="H21" i="22"/>
  <c r="H20" i="22"/>
  <c r="H19" i="22"/>
  <c r="G25" i="22"/>
  <c r="G24" i="22"/>
  <c r="G23" i="22"/>
  <c r="G21" i="22"/>
  <c r="G20" i="22"/>
  <c r="G19" i="22"/>
  <c r="F25" i="22"/>
  <c r="F24" i="22"/>
  <c r="F23" i="22"/>
  <c r="F21" i="22"/>
  <c r="F20" i="22"/>
  <c r="F19" i="22"/>
  <c r="E25" i="22"/>
  <c r="E24" i="22"/>
  <c r="E23" i="22"/>
  <c r="E21" i="22"/>
  <c r="E20" i="22"/>
  <c r="E19" i="22"/>
  <c r="D25" i="22"/>
  <c r="D24" i="22"/>
  <c r="D23" i="22"/>
  <c r="D21" i="22"/>
  <c r="D20" i="22"/>
  <c r="D19" i="22"/>
  <c r="C24" i="22"/>
  <c r="C25" i="22"/>
  <c r="C23" i="22"/>
  <c r="C21" i="22"/>
  <c r="C20" i="22"/>
  <c r="C19" i="22"/>
  <c r="P19" i="18"/>
  <c r="O19" i="18"/>
  <c r="N19" i="18"/>
  <c r="M19" i="18"/>
  <c r="L19" i="18"/>
  <c r="K19" i="18"/>
  <c r="P18" i="18"/>
  <c r="O18" i="18"/>
  <c r="N18" i="18"/>
  <c r="P17" i="18"/>
  <c r="P14" i="18"/>
  <c r="P13" i="18"/>
  <c r="P15" i="18"/>
  <c r="P16" i="18"/>
  <c r="P23" i="18"/>
  <c r="P24" i="18" s="1"/>
  <c r="P27" i="18"/>
  <c r="P28" i="18"/>
  <c r="P29" i="18"/>
  <c r="P30" i="18"/>
  <c r="P31" i="18"/>
  <c r="P32" i="18"/>
  <c r="P33" i="18"/>
  <c r="O13" i="18"/>
  <c r="O14" i="18"/>
  <c r="O15" i="18"/>
  <c r="O16" i="18"/>
  <c r="O17" i="18"/>
  <c r="O23" i="18"/>
  <c r="O24" i="18" s="1"/>
  <c r="O27" i="18"/>
  <c r="O28" i="18"/>
  <c r="O29" i="18"/>
  <c r="O30" i="18"/>
  <c r="O31" i="18"/>
  <c r="O32" i="18"/>
  <c r="O33" i="18"/>
  <c r="N13" i="18"/>
  <c r="N14" i="18"/>
  <c r="N15" i="18"/>
  <c r="N16" i="18"/>
  <c r="N17" i="18"/>
  <c r="N23" i="18"/>
  <c r="N24" i="18" s="1"/>
  <c r="N27" i="18"/>
  <c r="N28" i="18"/>
  <c r="N29" i="18"/>
  <c r="N30" i="18"/>
  <c r="N31" i="18"/>
  <c r="N32" i="18"/>
  <c r="N33" i="18"/>
  <c r="M33" i="18"/>
  <c r="M13" i="18"/>
  <c r="M14" i="18"/>
  <c r="M15" i="18"/>
  <c r="M16" i="18"/>
  <c r="M17" i="18"/>
  <c r="M18" i="18"/>
  <c r="M23" i="18"/>
  <c r="M24" i="18" s="1"/>
  <c r="M27" i="18"/>
  <c r="M28" i="18"/>
  <c r="M29" i="18"/>
  <c r="M30" i="18"/>
  <c r="M31" i="18"/>
  <c r="M32" i="18"/>
  <c r="L13" i="18"/>
  <c r="L14" i="18"/>
  <c r="L15" i="18"/>
  <c r="L16" i="18"/>
  <c r="L17" i="18"/>
  <c r="L18" i="18"/>
  <c r="L23" i="18"/>
  <c r="L24" i="18" s="1"/>
  <c r="L27" i="18"/>
  <c r="L28" i="18"/>
  <c r="L29" i="18"/>
  <c r="L30" i="18"/>
  <c r="L31" i="18"/>
  <c r="L32" i="18"/>
  <c r="L33" i="18"/>
  <c r="K13" i="18"/>
  <c r="K14" i="18"/>
  <c r="K15" i="18"/>
  <c r="K16" i="18"/>
  <c r="K17" i="18"/>
  <c r="K18" i="18"/>
  <c r="K23" i="18"/>
  <c r="K24" i="18" s="1"/>
  <c r="K27" i="18"/>
  <c r="K28" i="18"/>
  <c r="K29" i="18"/>
  <c r="K30" i="18"/>
  <c r="K31" i="18"/>
  <c r="K32" i="18"/>
  <c r="K33" i="18"/>
  <c r="P12" i="18"/>
  <c r="O12" i="18"/>
  <c r="N12" i="18"/>
  <c r="M12" i="18"/>
  <c r="L12" i="18"/>
  <c r="K12" i="18"/>
  <c r="K11" i="18"/>
  <c r="L11" i="18" s="1"/>
  <c r="N23" i="16"/>
  <c r="C29" i="19"/>
  <c r="C25" i="19"/>
  <c r="C65" i="20" s="1"/>
  <c r="C48" i="19"/>
  <c r="C46" i="19"/>
  <c r="C18" i="19"/>
  <c r="E27" i="19"/>
  <c r="F27" i="19"/>
  <c r="G27" i="19"/>
  <c r="H27" i="19"/>
  <c r="D27" i="19"/>
  <c r="H29" i="22"/>
  <c r="I27" i="19" s="1"/>
  <c r="D30" i="22"/>
  <c r="D31" i="22" s="1"/>
  <c r="C30" i="22"/>
  <c r="C31" i="22" s="1"/>
  <c r="T31" i="16"/>
  <c r="I48" i="19" s="1"/>
  <c r="F31" i="16"/>
  <c r="I31" i="16" s="1"/>
  <c r="C31" i="16"/>
  <c r="E31" i="16"/>
  <c r="D48" i="19" s="1"/>
  <c r="L31" i="16" l="1"/>
  <c r="K31" i="16"/>
  <c r="F48" i="19" s="1"/>
  <c r="L20" i="18"/>
  <c r="M11" i="18"/>
  <c r="N11" i="18" s="1"/>
  <c r="K20" i="18"/>
  <c r="H31" i="16"/>
  <c r="E48" i="19" s="1"/>
  <c r="E30" i="22"/>
  <c r="D28" i="19"/>
  <c r="E28" i="19"/>
  <c r="E29" i="19" s="1"/>
  <c r="M20" i="18"/>
  <c r="D29" i="19"/>
  <c r="C31" i="19"/>
  <c r="F45" i="20"/>
  <c r="O11" i="18" l="1"/>
  <c r="N20" i="18"/>
  <c r="E31" i="22"/>
  <c r="F28" i="19"/>
  <c r="F29" i="19" s="1"/>
  <c r="F30" i="22"/>
  <c r="N31" i="16"/>
  <c r="G48" i="19" s="1"/>
  <c r="O31" i="16"/>
  <c r="Q31" i="16" s="1"/>
  <c r="H48" i="19" s="1"/>
  <c r="C35" i="19"/>
  <c r="G28" i="19" l="1"/>
  <c r="G29" i="19" s="1"/>
  <c r="G30" i="22"/>
  <c r="F31" i="22"/>
  <c r="P11" i="18"/>
  <c r="P20" i="18" s="1"/>
  <c r="O20" i="18"/>
  <c r="C48" i="22"/>
  <c r="D48" i="22" s="1"/>
  <c r="E48" i="22" s="1"/>
  <c r="F48" i="22" s="1"/>
  <c r="G48" i="22" s="1"/>
  <c r="H48" i="22" s="1"/>
  <c r="C39" i="19"/>
  <c r="C49" i="19" s="1"/>
  <c r="C51" i="19" s="1"/>
  <c r="G35" i="19"/>
  <c r="S18" i="16"/>
  <c r="G18" i="16"/>
  <c r="J18" i="16" s="1"/>
  <c r="M18" i="16" s="1"/>
  <c r="E18" i="16"/>
  <c r="G19" i="15"/>
  <c r="J19" i="15" s="1"/>
  <c r="M19" i="15" s="1"/>
  <c r="S19" i="15" s="1"/>
  <c r="E19" i="15"/>
  <c r="M53" i="6"/>
  <c r="N53" i="6"/>
  <c r="O53" i="6"/>
  <c r="P53" i="6"/>
  <c r="E818" i="6"/>
  <c r="F818" i="6"/>
  <c r="G818" i="6"/>
  <c r="H818" i="6"/>
  <c r="E406" i="6"/>
  <c r="E341" i="6"/>
  <c r="F341" i="6"/>
  <c r="H341" i="6"/>
  <c r="F406" i="6"/>
  <c r="G406" i="6"/>
  <c r="H406" i="6"/>
  <c r="L503" i="24"/>
  <c r="H14" i="8"/>
  <c r="E57" i="20"/>
  <c r="G45" i="19"/>
  <c r="I15" i="19"/>
  <c r="I17" i="19"/>
  <c r="I16" i="19"/>
  <c r="I13" i="19"/>
  <c r="I12" i="19"/>
  <c r="I11" i="19"/>
  <c r="H17" i="19"/>
  <c r="H16" i="19"/>
  <c r="H15" i="19"/>
  <c r="H12" i="19"/>
  <c r="H13" i="19"/>
  <c r="H11" i="19"/>
  <c r="G12" i="20"/>
  <c r="H30" i="22" l="1"/>
  <c r="G31" i="22"/>
  <c r="H28" i="19"/>
  <c r="H29" i="19" s="1"/>
  <c r="G341" i="6"/>
  <c r="G17" i="19"/>
  <c r="G16" i="19"/>
  <c r="G15" i="19"/>
  <c r="G13" i="19"/>
  <c r="G12" i="19"/>
  <c r="G11" i="19"/>
  <c r="F57" i="20"/>
  <c r="J30" i="17"/>
  <c r="E56" i="6"/>
  <c r="C790" i="6"/>
  <c r="C629" i="6"/>
  <c r="C626" i="6"/>
  <c r="C427" i="6"/>
  <c r="C362" i="6"/>
  <c r="I28" i="19" l="1"/>
  <c r="I29" i="19" s="1"/>
  <c r="H31" i="22"/>
  <c r="I35" i="19"/>
  <c r="H35" i="19"/>
  <c r="C137" i="6"/>
  <c r="F45" i="19" l="1"/>
  <c r="F35" i="19"/>
  <c r="F17" i="19"/>
  <c r="F16" i="19"/>
  <c r="E17" i="19"/>
  <c r="D17" i="19"/>
  <c r="E16" i="19"/>
  <c r="D16" i="19"/>
  <c r="E15" i="19"/>
  <c r="D15" i="19"/>
  <c r="E13" i="19"/>
  <c r="D13" i="19"/>
  <c r="E12" i="19"/>
  <c r="D12" i="19"/>
  <c r="E11" i="19"/>
  <c r="D11" i="19"/>
  <c r="F15" i="19" l="1"/>
  <c r="F13" i="19"/>
  <c r="F12" i="19"/>
  <c r="F11" i="19"/>
  <c r="H30" i="17"/>
  <c r="L657" i="24"/>
  <c r="D149" i="6"/>
  <c r="C787" i="6"/>
  <c r="C424" i="6"/>
  <c r="F34" i="18"/>
  <c r="G34" i="18"/>
  <c r="H34" i="18"/>
  <c r="I34" i="18"/>
  <c r="F24" i="18"/>
  <c r="G24" i="18"/>
  <c r="H24" i="18"/>
  <c r="I24" i="18"/>
  <c r="F20" i="18"/>
  <c r="G20" i="18"/>
  <c r="G36" i="18" s="1"/>
  <c r="F25" i="20" s="1"/>
  <c r="H20" i="18"/>
  <c r="I20" i="18"/>
  <c r="I36" i="18" s="1"/>
  <c r="H25" i="20" s="1"/>
  <c r="H36" i="18" l="1"/>
  <c r="G25" i="20" s="1"/>
  <c r="F36" i="18"/>
  <c r="E25" i="20" s="1"/>
  <c r="D35" i="19"/>
  <c r="C69" i="20" l="1"/>
  <c r="E35" i="19" l="1"/>
  <c r="C44" i="22" l="1"/>
  <c r="E45" i="19" l="1"/>
  <c r="D45" i="19"/>
  <c r="D37" i="19"/>
  <c r="C20" i="20"/>
  <c r="C15" i="20"/>
  <c r="C16" i="20"/>
  <c r="C17" i="20"/>
  <c r="C18" i="20"/>
  <c r="C19" i="20"/>
  <c r="C14" i="20"/>
  <c r="U15" i="4"/>
  <c r="N16" i="12" l="1"/>
  <c r="K15" i="12"/>
  <c r="K16" i="12" s="1"/>
  <c r="L16" i="12" s="1"/>
  <c r="K12" i="12"/>
  <c r="N17" i="12" s="1"/>
  <c r="C15" i="12"/>
  <c r="G15" i="12" s="1"/>
  <c r="H15" i="12" s="1"/>
  <c r="D57" i="20"/>
  <c r="C57" i="20"/>
  <c r="C16" i="12" l="1"/>
  <c r="O15" i="12"/>
  <c r="N18" i="12"/>
  <c r="M16" i="12"/>
  <c r="N19" i="12" l="1"/>
  <c r="O16" i="12"/>
  <c r="K17" i="12" l="1"/>
  <c r="L17" i="12" s="1"/>
  <c r="N20" i="12"/>
  <c r="M17" i="12" l="1"/>
  <c r="F30" i="17"/>
  <c r="D30" i="17"/>
  <c r="O17" i="12" l="1"/>
  <c r="K18" i="12" s="1"/>
  <c r="L18" i="12" s="1"/>
  <c r="E55" i="21"/>
  <c r="F55" i="21"/>
  <c r="G55" i="21"/>
  <c r="H55" i="21"/>
  <c r="G24" i="15" l="1"/>
  <c r="T30" i="16"/>
  <c r="H52" i="20" s="1"/>
  <c r="Q30" i="16"/>
  <c r="G52" i="20" s="1"/>
  <c r="N30" i="16"/>
  <c r="F52" i="20" s="1"/>
  <c r="K30" i="16"/>
  <c r="E52" i="20" s="1"/>
  <c r="E30" i="16"/>
  <c r="C52" i="20" s="1"/>
  <c r="T25" i="15"/>
  <c r="H54" i="20" s="1"/>
  <c r="Q25" i="15"/>
  <c r="G54" i="20" s="1"/>
  <c r="N25" i="15"/>
  <c r="F54" i="20" s="1"/>
  <c r="K25" i="15"/>
  <c r="E54" i="20" s="1"/>
  <c r="H25" i="15"/>
  <c r="D54" i="20" s="1"/>
  <c r="E24" i="15"/>
  <c r="C53" i="20" s="1"/>
  <c r="E25" i="15"/>
  <c r="C54" i="20" s="1"/>
  <c r="N27" i="16"/>
  <c r="F49" i="20" s="1"/>
  <c r="T27" i="16"/>
  <c r="H49" i="20" s="1"/>
  <c r="Q27" i="16"/>
  <c r="G49" i="20" s="1"/>
  <c r="K27" i="16"/>
  <c r="E49" i="20" s="1"/>
  <c r="H27" i="16"/>
  <c r="D49" i="20" s="1"/>
  <c r="E27" i="16"/>
  <c r="C49" i="20" s="1"/>
  <c r="T26" i="15"/>
  <c r="H55" i="20" s="1"/>
  <c r="Q26" i="15"/>
  <c r="G55" i="20" s="1"/>
  <c r="N26" i="15"/>
  <c r="F55" i="20" s="1"/>
  <c r="K26" i="15"/>
  <c r="E55" i="20" s="1"/>
  <c r="E26" i="15"/>
  <c r="C55" i="20" s="1"/>
  <c r="H26" i="15"/>
  <c r="D55" i="20" s="1"/>
  <c r="T29" i="16"/>
  <c r="H51" i="20" s="1"/>
  <c r="Q29" i="16"/>
  <c r="G51" i="20" s="1"/>
  <c r="N29" i="16"/>
  <c r="F51" i="20" s="1"/>
  <c r="K29" i="16"/>
  <c r="E51" i="20" s="1"/>
  <c r="H29" i="16"/>
  <c r="D51" i="20" s="1"/>
  <c r="E29" i="16"/>
  <c r="C51" i="20" s="1"/>
  <c r="T28" i="16"/>
  <c r="H50" i="20" s="1"/>
  <c r="Q28" i="16"/>
  <c r="G50" i="20" s="1"/>
  <c r="N28" i="16"/>
  <c r="F50" i="20" s="1"/>
  <c r="K28" i="16"/>
  <c r="E50" i="20" s="1"/>
  <c r="H28" i="16"/>
  <c r="D50" i="20" s="1"/>
  <c r="E28" i="16"/>
  <c r="C50" i="20" s="1"/>
  <c r="T26" i="16"/>
  <c r="H48" i="20" s="1"/>
  <c r="Q26" i="16"/>
  <c r="G48" i="20" s="1"/>
  <c r="N26" i="16"/>
  <c r="F48" i="20" s="1"/>
  <c r="K26" i="16"/>
  <c r="E48" i="20" s="1"/>
  <c r="H26" i="16"/>
  <c r="D48" i="20" s="1"/>
  <c r="E26" i="16"/>
  <c r="C48" i="20" s="1"/>
  <c r="T25" i="16"/>
  <c r="H47" i="20" s="1"/>
  <c r="Q25" i="16"/>
  <c r="G47" i="20" s="1"/>
  <c r="N25" i="16"/>
  <c r="F47" i="20" s="1"/>
  <c r="K25" i="16"/>
  <c r="E47" i="20" s="1"/>
  <c r="H25" i="16"/>
  <c r="D47" i="20" s="1"/>
  <c r="E25" i="16"/>
  <c r="C47" i="20" s="1"/>
  <c r="H24" i="16"/>
  <c r="D46" i="20" s="1"/>
  <c r="T24" i="16"/>
  <c r="H46" i="20" s="1"/>
  <c r="N24" i="16"/>
  <c r="F46" i="20" s="1"/>
  <c r="P24" i="16"/>
  <c r="Q24" i="16" s="1"/>
  <c r="G46" i="20" s="1"/>
  <c r="K24" i="16"/>
  <c r="E46" i="20" s="1"/>
  <c r="E24" i="16"/>
  <c r="C46" i="20" s="1"/>
  <c r="H23" i="16"/>
  <c r="D45" i="20" s="1"/>
  <c r="E23" i="16"/>
  <c r="C45" i="20" s="1"/>
  <c r="K23" i="16"/>
  <c r="E45" i="20" s="1"/>
  <c r="P23" i="16"/>
  <c r="M18" i="12" l="1"/>
  <c r="H24" i="15"/>
  <c r="D53" i="20" s="1"/>
  <c r="J24" i="15"/>
  <c r="T23" i="16"/>
  <c r="H45" i="20" s="1"/>
  <c r="Q23" i="16"/>
  <c r="G45" i="20" s="1"/>
  <c r="O18" i="12" l="1"/>
  <c r="K19" i="12" s="1"/>
  <c r="L19" i="12" s="1"/>
  <c r="H30" i="16"/>
  <c r="D52" i="20" s="1"/>
  <c r="K24" i="15"/>
  <c r="E53" i="20" s="1"/>
  <c r="M24" i="15"/>
  <c r="M29" i="4"/>
  <c r="M28" i="4"/>
  <c r="M67" i="4"/>
  <c r="M66" i="4"/>
  <c r="M109" i="4"/>
  <c r="M108" i="4"/>
  <c r="M105" i="4"/>
  <c r="M104" i="4"/>
  <c r="M89" i="4"/>
  <c r="M88" i="4"/>
  <c r="M87" i="4"/>
  <c r="M86" i="4"/>
  <c r="M85" i="4"/>
  <c r="M84" i="4"/>
  <c r="M83" i="4"/>
  <c r="M82" i="4"/>
  <c r="M53" i="4"/>
  <c r="M52" i="4"/>
  <c r="M51" i="4"/>
  <c r="M50" i="4"/>
  <c r="M49" i="4"/>
  <c r="M48" i="4"/>
  <c r="M46" i="4"/>
  <c r="M44" i="4"/>
  <c r="M43" i="4"/>
  <c r="M41" i="4"/>
  <c r="N26" i="12" l="1"/>
  <c r="P24" i="15"/>
  <c r="N24" i="15"/>
  <c r="F53" i="20" s="1"/>
  <c r="M107" i="4"/>
  <c r="M106" i="4"/>
  <c r="M103" i="4"/>
  <c r="M102" i="4"/>
  <c r="M101" i="4"/>
  <c r="M81" i="4"/>
  <c r="M80" i="4"/>
  <c r="M65" i="4"/>
  <c r="M47" i="4"/>
  <c r="M45" i="4"/>
  <c r="M42" i="4"/>
  <c r="M122" i="4"/>
  <c r="M19" i="12" l="1"/>
  <c r="S24" i="15"/>
  <c r="Q24" i="15"/>
  <c r="G53" i="20" s="1"/>
  <c r="M27" i="4"/>
  <c r="M26" i="4"/>
  <c r="M79" i="4"/>
  <c r="O19" i="12" l="1"/>
  <c r="K20" i="12" s="1"/>
  <c r="L20" i="12" s="1"/>
  <c r="T24" i="15"/>
  <c r="H53" i="20" s="1"/>
  <c r="M121" i="4"/>
  <c r="M20" i="12" l="1"/>
  <c r="O20" i="12" s="1"/>
  <c r="S41" i="7" l="1"/>
  <c r="S42" i="7"/>
  <c r="S43" i="7"/>
  <c r="S44" i="7"/>
  <c r="S122" i="7" l="1"/>
  <c r="S121" i="7"/>
  <c r="S14" i="7" s="1"/>
  <c r="G404" i="8"/>
  <c r="F404" i="8"/>
  <c r="G396" i="8"/>
  <c r="F396" i="8"/>
  <c r="S108" i="7"/>
  <c r="S109" i="7"/>
  <c r="S107" i="7"/>
  <c r="F388" i="8"/>
  <c r="G388" i="8" s="1"/>
  <c r="G364" i="8" l="1"/>
  <c r="F364" i="8"/>
  <c r="S105" i="7"/>
  <c r="G380" i="8"/>
  <c r="F380" i="8"/>
  <c r="G372" i="8"/>
  <c r="F372" i="8"/>
  <c r="S106" i="7"/>
  <c r="S65" i="7"/>
  <c r="S11" i="7" s="1"/>
  <c r="S66" i="7"/>
  <c r="S67" i="7"/>
  <c r="S82" i="7"/>
  <c r="S79" i="7"/>
  <c r="S80" i="7"/>
  <c r="S81" i="7"/>
  <c r="S83" i="7"/>
  <c r="S84" i="7"/>
  <c r="S85" i="7"/>
  <c r="S86" i="7"/>
  <c r="S87" i="7"/>
  <c r="S88" i="7"/>
  <c r="S89" i="7"/>
  <c r="G356" i="8"/>
  <c r="F356" i="8"/>
  <c r="G348" i="8"/>
  <c r="F348" i="8"/>
  <c r="S102" i="7"/>
  <c r="S103" i="7"/>
  <c r="S104" i="7"/>
  <c r="S101" i="7"/>
  <c r="S13" i="7" s="1"/>
  <c r="F340" i="8"/>
  <c r="S12" i="7" l="1"/>
  <c r="F320" i="8"/>
  <c r="G320" i="8" s="1"/>
  <c r="H300" i="8"/>
  <c r="I300" i="8" s="1"/>
  <c r="J300" i="8" s="1"/>
  <c r="K300" i="8" s="1"/>
  <c r="G302" i="8"/>
  <c r="F302" i="8"/>
  <c r="G293" i="8"/>
  <c r="F293" i="8"/>
  <c r="E300" i="8"/>
  <c r="G284" i="8"/>
  <c r="F284" i="8"/>
  <c r="G275" i="8"/>
  <c r="F275" i="8"/>
  <c r="G266" i="8"/>
  <c r="F266" i="8"/>
  <c r="G257" i="8"/>
  <c r="F257" i="8"/>
  <c r="G248" i="8"/>
  <c r="F248" i="8"/>
  <c r="G239" i="8"/>
  <c r="F239" i="8"/>
  <c r="G230" i="8"/>
  <c r="F230" i="8"/>
  <c r="H302" i="8" l="1"/>
  <c r="I302" i="8"/>
  <c r="L26" i="12" l="1"/>
  <c r="L1116" i="24"/>
  <c r="D1116" i="24"/>
  <c r="L1112" i="24"/>
  <c r="L1117" i="24" s="1"/>
  <c r="D1112" i="24"/>
  <c r="D1117" i="24" s="1"/>
  <c r="L1106" i="24"/>
  <c r="D1106" i="24"/>
  <c r="L1103" i="24"/>
  <c r="L1107" i="24" s="1"/>
  <c r="D1103" i="24"/>
  <c r="L945" i="24"/>
  <c r="D945" i="24"/>
  <c r="L934" i="24"/>
  <c r="L946" i="24" s="1"/>
  <c r="D934" i="24"/>
  <c r="D946" i="24" s="1"/>
  <c r="L921" i="24"/>
  <c r="D921" i="24"/>
  <c r="L918" i="24"/>
  <c r="D918" i="24"/>
  <c r="L914" i="24"/>
  <c r="D914" i="24"/>
  <c r="L910" i="24"/>
  <c r="L922" i="24" s="1"/>
  <c r="L947" i="24" s="1"/>
  <c r="D910" i="24"/>
  <c r="D922" i="24" s="1"/>
  <c r="L644" i="24"/>
  <c r="M26" i="12" l="1"/>
  <c r="D1107" i="24"/>
  <c r="D1118" i="24" s="1"/>
  <c r="L1118" i="24"/>
  <c r="D947" i="24"/>
  <c r="D644" i="24"/>
  <c r="D657" i="24"/>
  <c r="H433" i="8"/>
  <c r="I433" i="8" s="1"/>
  <c r="J433" i="8" s="1"/>
  <c r="K433" i="8" s="1"/>
  <c r="E433" i="8"/>
  <c r="H432" i="8"/>
  <c r="I432" i="8" s="1"/>
  <c r="J432" i="8" s="1"/>
  <c r="K432" i="8" s="1"/>
  <c r="E432" i="8"/>
  <c r="H430" i="8"/>
  <c r="E430" i="8"/>
  <c r="H426" i="8"/>
  <c r="I426" i="8" s="1"/>
  <c r="J426" i="8" s="1"/>
  <c r="K426" i="8" s="1"/>
  <c r="E426" i="8"/>
  <c r="H425" i="8"/>
  <c r="I425" i="8" s="1"/>
  <c r="J425" i="8" s="1"/>
  <c r="K425" i="8" s="1"/>
  <c r="E425" i="8"/>
  <c r="H423" i="8"/>
  <c r="I423" i="8" s="1"/>
  <c r="E423" i="8"/>
  <c r="H407" i="8"/>
  <c r="I407" i="8" s="1"/>
  <c r="J407" i="8" s="1"/>
  <c r="K407" i="8" s="1"/>
  <c r="E407" i="8"/>
  <c r="H406" i="8"/>
  <c r="I406" i="8" s="1"/>
  <c r="J406" i="8" s="1"/>
  <c r="K406" i="8" s="1"/>
  <c r="E406" i="8"/>
  <c r="H403" i="8"/>
  <c r="H404" i="8" s="1"/>
  <c r="E403" i="8"/>
  <c r="H399" i="8"/>
  <c r="I399" i="8" s="1"/>
  <c r="J399" i="8" s="1"/>
  <c r="K399" i="8" s="1"/>
  <c r="E399" i="8"/>
  <c r="H398" i="8"/>
  <c r="I398" i="8" s="1"/>
  <c r="J398" i="8" s="1"/>
  <c r="K398" i="8" s="1"/>
  <c r="E398" i="8"/>
  <c r="H395" i="8"/>
  <c r="E395" i="8"/>
  <c r="H391" i="8"/>
  <c r="I391" i="8" s="1"/>
  <c r="J391" i="8" s="1"/>
  <c r="K391" i="8" s="1"/>
  <c r="E391" i="8"/>
  <c r="H390" i="8"/>
  <c r="I390" i="8" s="1"/>
  <c r="J390" i="8" s="1"/>
  <c r="K390" i="8" s="1"/>
  <c r="E390" i="8"/>
  <c r="H387" i="8"/>
  <c r="H388" i="8" s="1"/>
  <c r="E387" i="8"/>
  <c r="H383" i="8"/>
  <c r="I383" i="8" s="1"/>
  <c r="J383" i="8" s="1"/>
  <c r="K383" i="8" s="1"/>
  <c r="E383" i="8"/>
  <c r="H382" i="8"/>
  <c r="I382" i="8" s="1"/>
  <c r="J382" i="8" s="1"/>
  <c r="K382" i="8" s="1"/>
  <c r="E382" i="8"/>
  <c r="H379" i="8"/>
  <c r="H380" i="8" s="1"/>
  <c r="E379" i="8"/>
  <c r="H375" i="8"/>
  <c r="I375" i="8" s="1"/>
  <c r="J375" i="8" s="1"/>
  <c r="K375" i="8" s="1"/>
  <c r="E375" i="8"/>
  <c r="H374" i="8"/>
  <c r="I374" i="8" s="1"/>
  <c r="J374" i="8" s="1"/>
  <c r="K374" i="8" s="1"/>
  <c r="E374" i="8"/>
  <c r="H371" i="8"/>
  <c r="E371" i="8"/>
  <c r="H367" i="8"/>
  <c r="I367" i="8" s="1"/>
  <c r="J367" i="8" s="1"/>
  <c r="K367" i="8" s="1"/>
  <c r="E367" i="8"/>
  <c r="H366" i="8"/>
  <c r="I366" i="8" s="1"/>
  <c r="J366" i="8" s="1"/>
  <c r="K366" i="8" s="1"/>
  <c r="E366" i="8"/>
  <c r="H363" i="8"/>
  <c r="H364" i="8" s="1"/>
  <c r="E363" i="8"/>
  <c r="H359" i="8"/>
  <c r="I359" i="8" s="1"/>
  <c r="J359" i="8" s="1"/>
  <c r="K359" i="8" s="1"/>
  <c r="E359" i="8"/>
  <c r="H358" i="8"/>
  <c r="I358" i="8" s="1"/>
  <c r="J358" i="8" s="1"/>
  <c r="K358" i="8" s="1"/>
  <c r="E358" i="8"/>
  <c r="H355" i="8"/>
  <c r="E355" i="8"/>
  <c r="H351" i="8"/>
  <c r="I351" i="8" s="1"/>
  <c r="J351" i="8" s="1"/>
  <c r="K351" i="8" s="1"/>
  <c r="E351" i="8"/>
  <c r="H350" i="8"/>
  <c r="I350" i="8" s="1"/>
  <c r="J350" i="8" s="1"/>
  <c r="K350" i="8" s="1"/>
  <c r="E350" i="8"/>
  <c r="H347" i="8"/>
  <c r="H348" i="8" s="1"/>
  <c r="E347" i="8"/>
  <c r="H343" i="8"/>
  <c r="I343" i="8" s="1"/>
  <c r="J343" i="8" s="1"/>
  <c r="K343" i="8" s="1"/>
  <c r="E343" i="8"/>
  <c r="H342" i="8"/>
  <c r="I342" i="8" s="1"/>
  <c r="J342" i="8" s="1"/>
  <c r="K342" i="8" s="1"/>
  <c r="E342" i="8"/>
  <c r="H339" i="8"/>
  <c r="E339" i="8"/>
  <c r="G340" i="8" s="1"/>
  <c r="H323" i="8"/>
  <c r="I323" i="8" s="1"/>
  <c r="J323" i="8" s="1"/>
  <c r="K323" i="8" s="1"/>
  <c r="E323" i="8"/>
  <c r="H322" i="8"/>
  <c r="I322" i="8" s="1"/>
  <c r="J322" i="8" s="1"/>
  <c r="K322" i="8" s="1"/>
  <c r="E322" i="8"/>
  <c r="H319" i="8"/>
  <c r="I319" i="8" s="1"/>
  <c r="J319" i="8" s="1"/>
  <c r="K319" i="8" s="1"/>
  <c r="E319" i="8"/>
  <c r="H318" i="8"/>
  <c r="H320" i="8" s="1"/>
  <c r="E318" i="8"/>
  <c r="H314" i="8"/>
  <c r="I314" i="8" s="1"/>
  <c r="J314" i="8" s="1"/>
  <c r="K314" i="8" s="1"/>
  <c r="E314" i="8"/>
  <c r="H313" i="8"/>
  <c r="I313" i="8" s="1"/>
  <c r="J313" i="8" s="1"/>
  <c r="K313" i="8" s="1"/>
  <c r="E313" i="8"/>
  <c r="G311" i="8"/>
  <c r="F311" i="8"/>
  <c r="H310" i="8"/>
  <c r="I310" i="8" s="1"/>
  <c r="J310" i="8" s="1"/>
  <c r="K310" i="8" s="1"/>
  <c r="E310" i="8"/>
  <c r="H309" i="8"/>
  <c r="H311" i="8" s="1"/>
  <c r="E309" i="8"/>
  <c r="H305" i="8"/>
  <c r="I305" i="8" s="1"/>
  <c r="J305" i="8" s="1"/>
  <c r="K305" i="8" s="1"/>
  <c r="E305" i="8"/>
  <c r="H304" i="8"/>
  <c r="I304" i="8" s="1"/>
  <c r="J304" i="8" s="1"/>
  <c r="K304" i="8" s="1"/>
  <c r="E304" i="8"/>
  <c r="H301" i="8"/>
  <c r="E301" i="8"/>
  <c r="H296" i="8"/>
  <c r="I296" i="8" s="1"/>
  <c r="J296" i="8" s="1"/>
  <c r="K296" i="8" s="1"/>
  <c r="E296" i="8"/>
  <c r="H295" i="8"/>
  <c r="I295" i="8" s="1"/>
  <c r="J295" i="8" s="1"/>
  <c r="K295" i="8" s="1"/>
  <c r="E295" i="8"/>
  <c r="H292" i="8"/>
  <c r="I292" i="8" s="1"/>
  <c r="J292" i="8" s="1"/>
  <c r="K292" i="8" s="1"/>
  <c r="E292" i="8"/>
  <c r="H291" i="8"/>
  <c r="H293" i="8" s="1"/>
  <c r="E291" i="8"/>
  <c r="H287" i="8"/>
  <c r="I287" i="8" s="1"/>
  <c r="J287" i="8" s="1"/>
  <c r="K287" i="8" s="1"/>
  <c r="E287" i="8"/>
  <c r="H286" i="8"/>
  <c r="I286" i="8" s="1"/>
  <c r="J286" i="8" s="1"/>
  <c r="K286" i="8" s="1"/>
  <c r="E286" i="8"/>
  <c r="H283" i="8"/>
  <c r="I283" i="8" s="1"/>
  <c r="J283" i="8" s="1"/>
  <c r="K283" i="8" s="1"/>
  <c r="E283" i="8"/>
  <c r="H282" i="8"/>
  <c r="H284" i="8" s="1"/>
  <c r="E282" i="8"/>
  <c r="H278" i="8"/>
  <c r="I278" i="8" s="1"/>
  <c r="J278" i="8" s="1"/>
  <c r="K278" i="8" s="1"/>
  <c r="E278" i="8"/>
  <c r="H277" i="8"/>
  <c r="I277" i="8" s="1"/>
  <c r="J277" i="8" s="1"/>
  <c r="K277" i="8" s="1"/>
  <c r="E277" i="8"/>
  <c r="H274" i="8"/>
  <c r="I274" i="8" s="1"/>
  <c r="J274" i="8" s="1"/>
  <c r="K274" i="8" s="1"/>
  <c r="E274" i="8"/>
  <c r="H273" i="8"/>
  <c r="H275" i="8" s="1"/>
  <c r="E273" i="8"/>
  <c r="H269" i="8"/>
  <c r="I269" i="8" s="1"/>
  <c r="J269" i="8" s="1"/>
  <c r="K269" i="8" s="1"/>
  <c r="E269" i="8"/>
  <c r="H268" i="8"/>
  <c r="I268" i="8" s="1"/>
  <c r="J268" i="8" s="1"/>
  <c r="K268" i="8" s="1"/>
  <c r="E268" i="8"/>
  <c r="H265" i="8"/>
  <c r="I265" i="8" s="1"/>
  <c r="J265" i="8" s="1"/>
  <c r="K265" i="8" s="1"/>
  <c r="E265" i="8"/>
  <c r="H264" i="8"/>
  <c r="H266" i="8" s="1"/>
  <c r="E264" i="8"/>
  <c r="H260" i="8"/>
  <c r="I260" i="8" s="1"/>
  <c r="J260" i="8" s="1"/>
  <c r="K260" i="8" s="1"/>
  <c r="E260" i="8"/>
  <c r="H259" i="8"/>
  <c r="I259" i="8" s="1"/>
  <c r="J259" i="8" s="1"/>
  <c r="K259" i="8" s="1"/>
  <c r="E259" i="8"/>
  <c r="H256" i="8"/>
  <c r="I256" i="8" s="1"/>
  <c r="J256" i="8" s="1"/>
  <c r="K256" i="8" s="1"/>
  <c r="E256" i="8"/>
  <c r="H255" i="8"/>
  <c r="H257" i="8" s="1"/>
  <c r="E255" i="8"/>
  <c r="H251" i="8"/>
  <c r="I251" i="8" s="1"/>
  <c r="J251" i="8" s="1"/>
  <c r="K251" i="8" s="1"/>
  <c r="E251" i="8"/>
  <c r="I250" i="8"/>
  <c r="J250" i="8" s="1"/>
  <c r="K250" i="8" s="1"/>
  <c r="H250" i="8"/>
  <c r="E250" i="8"/>
  <c r="H247" i="8"/>
  <c r="I247" i="8" s="1"/>
  <c r="J247" i="8" s="1"/>
  <c r="K247" i="8" s="1"/>
  <c r="E247" i="8"/>
  <c r="H246" i="8"/>
  <c r="H248" i="8" s="1"/>
  <c r="E246" i="8"/>
  <c r="H242" i="8"/>
  <c r="I242" i="8" s="1"/>
  <c r="J242" i="8" s="1"/>
  <c r="K242" i="8" s="1"/>
  <c r="E242" i="8"/>
  <c r="H241" i="8"/>
  <c r="I241" i="8" s="1"/>
  <c r="J241" i="8" s="1"/>
  <c r="K241" i="8" s="1"/>
  <c r="E241" i="8"/>
  <c r="H238" i="8"/>
  <c r="I238" i="8" s="1"/>
  <c r="J238" i="8" s="1"/>
  <c r="K238" i="8" s="1"/>
  <c r="E238" i="8"/>
  <c r="H237" i="8"/>
  <c r="H239" i="8" s="1"/>
  <c r="E237" i="8"/>
  <c r="H233" i="8"/>
  <c r="I233" i="8" s="1"/>
  <c r="J233" i="8" s="1"/>
  <c r="K233" i="8" s="1"/>
  <c r="E233" i="8"/>
  <c r="H232" i="8"/>
  <c r="I232" i="8" s="1"/>
  <c r="J232" i="8" s="1"/>
  <c r="K232" i="8" s="1"/>
  <c r="E232" i="8"/>
  <c r="H229" i="8"/>
  <c r="I229" i="8" s="1"/>
  <c r="J229" i="8" s="1"/>
  <c r="K229" i="8" s="1"/>
  <c r="E229" i="8"/>
  <c r="H228" i="8"/>
  <c r="H230" i="8" s="1"/>
  <c r="E228" i="8"/>
  <c r="I309" i="8" l="1"/>
  <c r="I311" i="8" s="1"/>
  <c r="I237" i="8"/>
  <c r="I239" i="8" s="1"/>
  <c r="I291" i="8"/>
  <c r="I293" i="8" s="1"/>
  <c r="I347" i="8"/>
  <c r="J347" i="8" s="1"/>
  <c r="I371" i="8"/>
  <c r="I372" i="8" s="1"/>
  <c r="H372" i="8"/>
  <c r="I395" i="8"/>
  <c r="I396" i="8" s="1"/>
  <c r="H396" i="8"/>
  <c r="I228" i="8"/>
  <c r="I230" i="8" s="1"/>
  <c r="I246" i="8"/>
  <c r="I248" i="8" s="1"/>
  <c r="I255" i="8"/>
  <c r="I257" i="8" s="1"/>
  <c r="I301" i="8"/>
  <c r="J301" i="8" s="1"/>
  <c r="K301" i="8" s="1"/>
  <c r="I339" i="8"/>
  <c r="J339" i="8" s="1"/>
  <c r="J340" i="8" s="1"/>
  <c r="H340" i="8"/>
  <c r="I355" i="8"/>
  <c r="I356" i="8" s="1"/>
  <c r="H356" i="8"/>
  <c r="I282" i="8"/>
  <c r="I284" i="8" s="1"/>
  <c r="I403" i="8"/>
  <c r="J403" i="8" s="1"/>
  <c r="J404" i="8" s="1"/>
  <c r="I387" i="8"/>
  <c r="J387" i="8" s="1"/>
  <c r="K387" i="8" s="1"/>
  <c r="I379" i="8"/>
  <c r="I363" i="8"/>
  <c r="I318" i="8"/>
  <c r="I320" i="8" s="1"/>
  <c r="I273" i="8"/>
  <c r="I275" i="8" s="1"/>
  <c r="I264" i="8"/>
  <c r="I266" i="8" s="1"/>
  <c r="J423" i="8"/>
  <c r="I430" i="8"/>
  <c r="J395" i="8"/>
  <c r="J396" i="8" s="1"/>
  <c r="J228" i="8"/>
  <c r="J230" i="8" s="1"/>
  <c r="J291" i="8"/>
  <c r="J293" i="8" s="1"/>
  <c r="J302" i="8"/>
  <c r="J309" i="8"/>
  <c r="J255" i="8" l="1"/>
  <c r="J257" i="8" s="1"/>
  <c r="J282" i="8"/>
  <c r="J284" i="8" s="1"/>
  <c r="J237" i="8"/>
  <c r="J239" i="8" s="1"/>
  <c r="J355" i="8"/>
  <c r="J356" i="8" s="1"/>
  <c r="J371" i="8"/>
  <c r="J372" i="8" s="1"/>
  <c r="I348" i="8"/>
  <c r="J273" i="8"/>
  <c r="J275" i="8" s="1"/>
  <c r="J348" i="8"/>
  <c r="K347" i="8"/>
  <c r="K348" i="8" s="1"/>
  <c r="J379" i="8"/>
  <c r="J380" i="8" s="1"/>
  <c r="I380" i="8"/>
  <c r="I340" i="8"/>
  <c r="J363" i="8"/>
  <c r="I364" i="8"/>
  <c r="J318" i="8"/>
  <c r="J320" i="8" s="1"/>
  <c r="J264" i="8"/>
  <c r="J266" i="8" s="1"/>
  <c r="J246" i="8"/>
  <c r="J248" i="8" s="1"/>
  <c r="I404" i="8"/>
  <c r="K403" i="8"/>
  <c r="K404" i="8" s="1"/>
  <c r="I388" i="8"/>
  <c r="J388" i="8" s="1"/>
  <c r="K388" i="8" s="1"/>
  <c r="K379" i="8"/>
  <c r="K380" i="8" s="1"/>
  <c r="J430" i="8"/>
  <c r="K423" i="8"/>
  <c r="K395" i="8"/>
  <c r="K396" i="8" s="1"/>
  <c r="K371" i="8"/>
  <c r="K372" i="8" s="1"/>
  <c r="K355" i="8"/>
  <c r="K356" i="8" s="1"/>
  <c r="K339" i="8"/>
  <c r="K340" i="8" s="1"/>
  <c r="K302" i="8"/>
  <c r="K282" i="8"/>
  <c r="K284" i="8" s="1"/>
  <c r="K228" i="8"/>
  <c r="K230" i="8" s="1"/>
  <c r="J311" i="8"/>
  <c r="K309" i="8"/>
  <c r="K311" i="8" s="1"/>
  <c r="K291" i="8"/>
  <c r="K293" i="8" s="1"/>
  <c r="K255" i="8" l="1"/>
  <c r="K257" i="8" s="1"/>
  <c r="K237" i="8"/>
  <c r="K239" i="8" s="1"/>
  <c r="K273" i="8"/>
  <c r="K275" i="8" s="1"/>
  <c r="K246" i="8"/>
  <c r="K248" i="8" s="1"/>
  <c r="K318" i="8"/>
  <c r="J364" i="8"/>
  <c r="K363" i="8"/>
  <c r="K364" i="8" s="1"/>
  <c r="K264" i="8"/>
  <c r="K266" i="8" s="1"/>
  <c r="K320" i="8"/>
  <c r="K430" i="8"/>
  <c r="H209" i="8" l="1"/>
  <c r="G210" i="8"/>
  <c r="F210" i="8"/>
  <c r="G202" i="8"/>
  <c r="F202" i="8"/>
  <c r="G175" i="8"/>
  <c r="F175" i="8"/>
  <c r="G166" i="8"/>
  <c r="F166" i="8"/>
  <c r="S53" i="7" l="1"/>
  <c r="S52" i="7" l="1"/>
  <c r="S51" i="7" l="1"/>
  <c r="G157" i="8"/>
  <c r="F157" i="8"/>
  <c r="S50" i="7"/>
  <c r="G148" i="8"/>
  <c r="F148" i="8"/>
  <c r="S49" i="7"/>
  <c r="S10" i="7" s="1"/>
  <c r="G139" i="8"/>
  <c r="F139" i="8"/>
  <c r="S45" i="7"/>
  <c r="S48" i="7"/>
  <c r="G130" i="8"/>
  <c r="F130" i="8"/>
  <c r="G121" i="8"/>
  <c r="F121" i="8"/>
  <c r="S47" i="7"/>
  <c r="G112" i="8"/>
  <c r="F112" i="8"/>
  <c r="S46" i="7"/>
  <c r="G103" i="8" l="1"/>
  <c r="F103" i="8"/>
  <c r="G94" i="8"/>
  <c r="F94" i="8"/>
  <c r="G85" i="8"/>
  <c r="F85" i="8"/>
  <c r="G76" i="8"/>
  <c r="F76" i="8"/>
  <c r="G194" i="8"/>
  <c r="F194" i="8"/>
  <c r="G67" i="8" l="1"/>
  <c r="F67" i="8"/>
  <c r="L257" i="24" l="1"/>
  <c r="L242" i="24"/>
  <c r="L225" i="24"/>
  <c r="L210" i="24"/>
  <c r="L207" i="24"/>
  <c r="L203" i="24"/>
  <c r="L199" i="24"/>
  <c r="L193" i="24"/>
  <c r="L22" i="24"/>
  <c r="L28" i="24"/>
  <c r="L34" i="24"/>
  <c r="L42" i="24"/>
  <c r="L48" i="24"/>
  <c r="D225" i="24"/>
  <c r="D210" i="24"/>
  <c r="D207" i="24"/>
  <c r="D203" i="24"/>
  <c r="D199" i="24"/>
  <c r="L49" i="24" l="1"/>
  <c r="L35" i="24"/>
  <c r="L226" i="24"/>
  <c r="L258" i="24"/>
  <c r="L50" i="24" l="1"/>
  <c r="L259" i="24"/>
  <c r="F46" i="8" l="1"/>
  <c r="S29" i="7" l="1"/>
  <c r="G44" i="8"/>
  <c r="G46" i="8" s="1"/>
  <c r="D33" i="8" l="1"/>
  <c r="S27" i="7"/>
  <c r="F26" i="8"/>
  <c r="G26" i="8" s="1"/>
  <c r="S28" i="7"/>
  <c r="S26" i="7"/>
  <c r="S9" i="7" s="1"/>
  <c r="F36" i="8" l="1"/>
  <c r="G36" i="8"/>
  <c r="D1171" i="15"/>
  <c r="D785" i="15"/>
  <c r="D655" i="15"/>
  <c r="D206" i="15"/>
  <c r="D44" i="15"/>
  <c r="E34" i="18" l="1"/>
  <c r="E24" i="18"/>
  <c r="E20" i="18"/>
  <c r="J19" i="10"/>
  <c r="M19" i="10" s="1"/>
  <c r="P19" i="10" s="1"/>
  <c r="S19" i="10" s="1"/>
  <c r="G11" i="10"/>
  <c r="J11" i="10" s="1"/>
  <c r="M11" i="10" s="1"/>
  <c r="P11" i="10" s="1"/>
  <c r="S11" i="10" s="1"/>
  <c r="G12" i="10"/>
  <c r="J12" i="10" s="1"/>
  <c r="M12" i="10" s="1"/>
  <c r="P12" i="10" s="1"/>
  <c r="S12" i="10" s="1"/>
  <c r="G13" i="10"/>
  <c r="J13" i="10" s="1"/>
  <c r="M13" i="10" s="1"/>
  <c r="P13" i="10" s="1"/>
  <c r="S13" i="10" s="1"/>
  <c r="G14" i="10"/>
  <c r="J14" i="10" s="1"/>
  <c r="M14" i="10" s="1"/>
  <c r="P14" i="10" s="1"/>
  <c r="S14" i="10" s="1"/>
  <c r="G15" i="10"/>
  <c r="J15" i="10" s="1"/>
  <c r="M15" i="10" s="1"/>
  <c r="P15" i="10" s="1"/>
  <c r="S15" i="10" s="1"/>
  <c r="G16" i="10"/>
  <c r="J16" i="10" s="1"/>
  <c r="M16" i="10" s="1"/>
  <c r="P16" i="10" s="1"/>
  <c r="S16" i="10" s="1"/>
  <c r="G17" i="10"/>
  <c r="J17" i="10" s="1"/>
  <c r="M17" i="10" s="1"/>
  <c r="P17" i="10" s="1"/>
  <c r="S17" i="10" s="1"/>
  <c r="G18" i="10"/>
  <c r="J18" i="10" s="1"/>
  <c r="M18" i="10" s="1"/>
  <c r="P18" i="10" s="1"/>
  <c r="S18" i="10" s="1"/>
  <c r="F11" i="10"/>
  <c r="I11" i="10" s="1"/>
  <c r="L11" i="10" s="1"/>
  <c r="O11" i="10" s="1"/>
  <c r="F12" i="10"/>
  <c r="I12" i="10" s="1"/>
  <c r="F14" i="10"/>
  <c r="I14" i="10" s="1"/>
  <c r="F15" i="10"/>
  <c r="I15" i="10" s="1"/>
  <c r="F16" i="10"/>
  <c r="I16" i="10" s="1"/>
  <c r="F17" i="10"/>
  <c r="I17" i="10" s="1"/>
  <c r="F18" i="10"/>
  <c r="I18" i="10" s="1"/>
  <c r="F10" i="10"/>
  <c r="I10" i="10" s="1"/>
  <c r="L10" i="10" s="1"/>
  <c r="O10" i="10" s="1"/>
  <c r="R10" i="10" s="1"/>
  <c r="G13" i="15"/>
  <c r="G14" i="15"/>
  <c r="G15" i="15"/>
  <c r="G16" i="15"/>
  <c r="G17" i="15"/>
  <c r="G18" i="15"/>
  <c r="G20" i="15"/>
  <c r="G21" i="15"/>
  <c r="G22" i="15"/>
  <c r="G23" i="15"/>
  <c r="G27" i="15"/>
  <c r="F13" i="15"/>
  <c r="F14" i="15"/>
  <c r="F15" i="15"/>
  <c r="F16" i="15"/>
  <c r="F17" i="15"/>
  <c r="F18" i="15"/>
  <c r="F20" i="15"/>
  <c r="F21" i="15"/>
  <c r="F22" i="15"/>
  <c r="F23" i="15"/>
  <c r="F12" i="15"/>
  <c r="I12" i="15" s="1"/>
  <c r="L12" i="15" s="1"/>
  <c r="O12" i="15" s="1"/>
  <c r="R12" i="15" s="1"/>
  <c r="E36" i="18" l="1"/>
  <c r="I23" i="15"/>
  <c r="I21" i="15"/>
  <c r="L21" i="15" s="1"/>
  <c r="I18" i="15"/>
  <c r="L18" i="15" s="1"/>
  <c r="O18" i="15" s="1"/>
  <c r="I16" i="15"/>
  <c r="I14" i="15"/>
  <c r="L14" i="15" s="1"/>
  <c r="J27" i="15"/>
  <c r="J22" i="15"/>
  <c r="J20" i="15"/>
  <c r="J17" i="15"/>
  <c r="M17" i="15" s="1"/>
  <c r="P17" i="15" s="1"/>
  <c r="J15" i="15"/>
  <c r="J13" i="15"/>
  <c r="I22" i="15"/>
  <c r="L22" i="15" s="1"/>
  <c r="I20" i="15"/>
  <c r="L20" i="15" s="1"/>
  <c r="I17" i="15"/>
  <c r="L17" i="15" s="1"/>
  <c r="I15" i="15"/>
  <c r="L15" i="15" s="1"/>
  <c r="I13" i="15"/>
  <c r="L13" i="15" s="1"/>
  <c r="J23" i="15"/>
  <c r="J21" i="15"/>
  <c r="J18" i="15"/>
  <c r="J16" i="15"/>
  <c r="J14" i="15"/>
  <c r="K14" i="15" s="1"/>
  <c r="L23" i="15"/>
  <c r="L16" i="15"/>
  <c r="H22" i="15"/>
  <c r="H20" i="15"/>
  <c r="H17" i="15"/>
  <c r="H14" i="15"/>
  <c r="H23" i="15"/>
  <c r="H21" i="15"/>
  <c r="H18" i="15"/>
  <c r="H16" i="15"/>
  <c r="H13" i="15"/>
  <c r="H12" i="10"/>
  <c r="K18" i="10"/>
  <c r="L18" i="10"/>
  <c r="K16" i="10"/>
  <c r="L16" i="10"/>
  <c r="K14" i="10"/>
  <c r="L14" i="10"/>
  <c r="K11" i="10"/>
  <c r="L17" i="10"/>
  <c r="K17" i="10"/>
  <c r="G27" i="17" s="1"/>
  <c r="L15" i="10"/>
  <c r="K15" i="10"/>
  <c r="L12" i="10"/>
  <c r="K12" i="10"/>
  <c r="H17" i="10"/>
  <c r="E27" i="17" s="1"/>
  <c r="H15" i="10"/>
  <c r="H11" i="10"/>
  <c r="H18" i="10"/>
  <c r="H16" i="10"/>
  <c r="H14" i="10"/>
  <c r="H15" i="15"/>
  <c r="D43" i="20" l="1"/>
  <c r="F27" i="17"/>
  <c r="E43" i="20"/>
  <c r="H27" i="17"/>
  <c r="K15" i="15"/>
  <c r="K18" i="15"/>
  <c r="K23" i="15"/>
  <c r="K13" i="15"/>
  <c r="K17" i="15"/>
  <c r="K22" i="15"/>
  <c r="K20" i="15"/>
  <c r="K16" i="15"/>
  <c r="K21" i="15"/>
  <c r="M13" i="15"/>
  <c r="M15" i="15"/>
  <c r="M20" i="15"/>
  <c r="M22" i="15"/>
  <c r="M27" i="15"/>
  <c r="M14" i="15"/>
  <c r="M16" i="15"/>
  <c r="N16" i="15" s="1"/>
  <c r="M18" i="15"/>
  <c r="N18" i="15" s="1"/>
  <c r="M21" i="15"/>
  <c r="N21" i="15" s="1"/>
  <c r="M23" i="15"/>
  <c r="N23" i="15" s="1"/>
  <c r="O13" i="15"/>
  <c r="O17" i="15"/>
  <c r="O20" i="15"/>
  <c r="O22" i="15"/>
  <c r="O14" i="15"/>
  <c r="N14" i="15"/>
  <c r="O16" i="15"/>
  <c r="O21" i="15"/>
  <c r="O23" i="15"/>
  <c r="N12" i="10"/>
  <c r="O12" i="10"/>
  <c r="N15" i="10"/>
  <c r="O15" i="10"/>
  <c r="N17" i="10"/>
  <c r="I27" i="17" s="1"/>
  <c r="N11" i="10"/>
  <c r="O14" i="10"/>
  <c r="N14" i="10"/>
  <c r="O16" i="10"/>
  <c r="N16" i="10"/>
  <c r="O18" i="10"/>
  <c r="N18" i="10"/>
  <c r="O15" i="15"/>
  <c r="N15" i="15"/>
  <c r="F43" i="20" l="1"/>
  <c r="J27" i="17"/>
  <c r="P27" i="15"/>
  <c r="P22" i="15"/>
  <c r="Q22" i="15" s="1"/>
  <c r="P20" i="15"/>
  <c r="Q20" i="15" s="1"/>
  <c r="Q17" i="15"/>
  <c r="P15" i="15"/>
  <c r="Q15" i="15" s="1"/>
  <c r="P13" i="15"/>
  <c r="Q13" i="15" s="1"/>
  <c r="P23" i="15"/>
  <c r="Q23" i="15" s="1"/>
  <c r="P21" i="15"/>
  <c r="P18" i="15"/>
  <c r="Q18" i="15" s="1"/>
  <c r="P16" i="15"/>
  <c r="Q16" i="15" s="1"/>
  <c r="P14" i="15"/>
  <c r="Q14" i="15" s="1"/>
  <c r="N22" i="15"/>
  <c r="N20" i="15"/>
  <c r="N17" i="15"/>
  <c r="N13" i="15"/>
  <c r="R23" i="15"/>
  <c r="R21" i="15"/>
  <c r="Q21" i="15"/>
  <c r="R18" i="15"/>
  <c r="R16" i="15"/>
  <c r="R14" i="15"/>
  <c r="R22" i="15"/>
  <c r="R20" i="15"/>
  <c r="R17" i="15"/>
  <c r="R13" i="15"/>
  <c r="R18" i="10"/>
  <c r="T18" i="10" s="1"/>
  <c r="Q18" i="10"/>
  <c r="R16" i="10"/>
  <c r="T16" i="10" s="1"/>
  <c r="Q16" i="10"/>
  <c r="R14" i="10"/>
  <c r="T14" i="10" s="1"/>
  <c r="Q14" i="10"/>
  <c r="R11" i="10"/>
  <c r="T11" i="10" s="1"/>
  <c r="Q11" i="10"/>
  <c r="R17" i="10"/>
  <c r="T17" i="10" s="1"/>
  <c r="M27" i="17" s="1"/>
  <c r="Q17" i="10"/>
  <c r="K27" i="17" s="1"/>
  <c r="R15" i="10"/>
  <c r="T15" i="10" s="1"/>
  <c r="Q15" i="10"/>
  <c r="Q12" i="10"/>
  <c r="R12" i="10"/>
  <c r="T12" i="10" s="1"/>
  <c r="R15" i="15"/>
  <c r="H43" i="20" l="1"/>
  <c r="N27" i="17"/>
  <c r="G43" i="20"/>
  <c r="L27" i="17"/>
  <c r="S14" i="15"/>
  <c r="S16" i="15"/>
  <c r="S18" i="15"/>
  <c r="S21" i="15"/>
  <c r="S23" i="15"/>
  <c r="S13" i="15"/>
  <c r="S15" i="15"/>
  <c r="S17" i="15"/>
  <c r="S20" i="15"/>
  <c r="S22" i="15"/>
  <c r="S27" i="15"/>
  <c r="G13" i="16"/>
  <c r="G14" i="16"/>
  <c r="G15" i="16"/>
  <c r="G16" i="16"/>
  <c r="G17" i="16"/>
  <c r="G19" i="16"/>
  <c r="G20" i="16"/>
  <c r="G21" i="16"/>
  <c r="G22" i="16"/>
  <c r="F22" i="16"/>
  <c r="F21" i="16"/>
  <c r="F20" i="16"/>
  <c r="F19" i="16"/>
  <c r="F17" i="16"/>
  <c r="F16" i="16"/>
  <c r="F15" i="16"/>
  <c r="F14" i="16"/>
  <c r="G12" i="16"/>
  <c r="F13" i="16"/>
  <c r="H12" i="16" l="1"/>
  <c r="I20" i="16"/>
  <c r="I22" i="16"/>
  <c r="J19" i="16"/>
  <c r="M19" i="16" s="1"/>
  <c r="J16" i="16"/>
  <c r="M16" i="16" s="1"/>
  <c r="P16" i="16" s="1"/>
  <c r="J14" i="16"/>
  <c r="M14" i="16" s="1"/>
  <c r="I13" i="16"/>
  <c r="I14" i="16"/>
  <c r="I21" i="16"/>
  <c r="J20" i="16"/>
  <c r="M20" i="16" s="1"/>
  <c r="J17" i="16"/>
  <c r="M17" i="16" s="1"/>
  <c r="J15" i="16"/>
  <c r="M15" i="16" s="1"/>
  <c r="J13" i="16"/>
  <c r="M13" i="16" s="1"/>
  <c r="H16" i="16"/>
  <c r="E21" i="17" s="1"/>
  <c r="H19" i="16"/>
  <c r="E24" i="17" s="1"/>
  <c r="H15" i="16"/>
  <c r="H17" i="16"/>
  <c r="E22" i="17" s="1"/>
  <c r="J12" i="16"/>
  <c r="M12" i="16" s="1"/>
  <c r="H22" i="16"/>
  <c r="E28" i="17" s="1"/>
  <c r="T15" i="15"/>
  <c r="T23" i="15"/>
  <c r="T21" i="15"/>
  <c r="T18" i="15"/>
  <c r="T16" i="15"/>
  <c r="T14" i="15"/>
  <c r="T22" i="15"/>
  <c r="T20" i="15"/>
  <c r="T17" i="15"/>
  <c r="T13" i="15"/>
  <c r="I19" i="16"/>
  <c r="I16" i="16"/>
  <c r="H13" i="16"/>
  <c r="E18" i="17" s="1"/>
  <c r="H21" i="16"/>
  <c r="E26" i="17" s="1"/>
  <c r="I17" i="16"/>
  <c r="L17" i="16" s="1"/>
  <c r="I15" i="16"/>
  <c r="H14" i="16"/>
  <c r="E19" i="17" s="1"/>
  <c r="J21" i="16"/>
  <c r="H20" i="16"/>
  <c r="E25" i="17" s="1"/>
  <c r="J22" i="16"/>
  <c r="M22" i="16" s="1"/>
  <c r="K12" i="16"/>
  <c r="D41" i="20" l="1"/>
  <c r="F25" i="17"/>
  <c r="D35" i="20"/>
  <c r="F19" i="17"/>
  <c r="D34" i="20"/>
  <c r="F18" i="17"/>
  <c r="E20" i="17"/>
  <c r="D36" i="20" s="1"/>
  <c r="D37" i="20"/>
  <c r="F21" i="17"/>
  <c r="D42" i="20"/>
  <c r="F26" i="17"/>
  <c r="D44" i="20"/>
  <c r="F28" i="17"/>
  <c r="D38" i="20"/>
  <c r="F22" i="17"/>
  <c r="D40" i="20"/>
  <c r="F24" i="17"/>
  <c r="L15" i="16"/>
  <c r="L16" i="16"/>
  <c r="M21" i="16"/>
  <c r="L19" i="16"/>
  <c r="L21" i="16"/>
  <c r="L14" i="16"/>
  <c r="L13" i="16"/>
  <c r="L22" i="16"/>
  <c r="L20" i="16"/>
  <c r="D10" i="10"/>
  <c r="G10" i="10" s="1"/>
  <c r="J10" i="10" s="1"/>
  <c r="H15" i="8"/>
  <c r="I15" i="8" s="1"/>
  <c r="J15" i="8" s="1"/>
  <c r="K15" i="8" s="1"/>
  <c r="S10" i="10" l="1"/>
  <c r="M10" i="10"/>
  <c r="P10" i="10" s="1"/>
  <c r="F20" i="17"/>
  <c r="O20" i="16"/>
  <c r="O22" i="16"/>
  <c r="P19" i="16"/>
  <c r="P14" i="16"/>
  <c r="O13" i="16"/>
  <c r="O14" i="16"/>
  <c r="O21" i="16"/>
  <c r="P20" i="16"/>
  <c r="P17" i="16"/>
  <c r="P15" i="16"/>
  <c r="P13" i="16"/>
  <c r="N12" i="16"/>
  <c r="P12" i="16"/>
  <c r="O19" i="16"/>
  <c r="O17" i="16"/>
  <c r="P21" i="16"/>
  <c r="P22" i="16"/>
  <c r="O16" i="16"/>
  <c r="O15" i="16"/>
  <c r="Q16" i="16" l="1"/>
  <c r="K21" i="17" s="1"/>
  <c r="R16" i="16"/>
  <c r="S21" i="16"/>
  <c r="R17" i="16"/>
  <c r="Q17" i="16"/>
  <c r="K22" i="17" s="1"/>
  <c r="S12" i="16"/>
  <c r="Q12" i="16"/>
  <c r="S13" i="16"/>
  <c r="S15" i="16"/>
  <c r="S17" i="16"/>
  <c r="S20" i="16"/>
  <c r="R21" i="16"/>
  <c r="Q21" i="16"/>
  <c r="K26" i="17" s="1"/>
  <c r="R14" i="16"/>
  <c r="Q14" i="16"/>
  <c r="K19" i="17" s="1"/>
  <c r="R13" i="16"/>
  <c r="Q13" i="16"/>
  <c r="K18" i="17" s="1"/>
  <c r="S14" i="16"/>
  <c r="S16" i="16"/>
  <c r="S19" i="16"/>
  <c r="R22" i="16"/>
  <c r="Q22" i="16"/>
  <c r="K28" i="17" s="1"/>
  <c r="R20" i="16"/>
  <c r="Q20" i="16"/>
  <c r="K25" i="17" s="1"/>
  <c r="Q15" i="16"/>
  <c r="K20" i="17" s="1"/>
  <c r="R15" i="16"/>
  <c r="S22" i="16"/>
  <c r="Q19" i="16"/>
  <c r="K24" i="17" s="1"/>
  <c r="R19" i="16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29" i="4"/>
  <c r="D28" i="4"/>
  <c r="D27" i="4"/>
  <c r="D26" i="4"/>
  <c r="G36" i="20" l="1"/>
  <c r="L20" i="17"/>
  <c r="G34" i="20"/>
  <c r="L18" i="17"/>
  <c r="G35" i="20"/>
  <c r="L19" i="17"/>
  <c r="G42" i="20"/>
  <c r="L26" i="17"/>
  <c r="G38" i="20"/>
  <c r="L22" i="17"/>
  <c r="G37" i="20"/>
  <c r="L21" i="17"/>
  <c r="G40" i="20"/>
  <c r="L24" i="17"/>
  <c r="G41" i="20"/>
  <c r="L25" i="17"/>
  <c r="G44" i="20"/>
  <c r="L28" i="17"/>
  <c r="T22" i="16"/>
  <c r="M28" i="17" s="1"/>
  <c r="T20" i="16"/>
  <c r="M25" i="17" s="1"/>
  <c r="T17" i="16"/>
  <c r="M22" i="17" s="1"/>
  <c r="T21" i="16"/>
  <c r="M26" i="17" s="1"/>
  <c r="T19" i="16"/>
  <c r="M24" i="17" s="1"/>
  <c r="D14" i="4"/>
  <c r="D13" i="4"/>
  <c r="D12" i="4"/>
  <c r="D11" i="4"/>
  <c r="D10" i="4"/>
  <c r="H40" i="20" l="1"/>
  <c r="N24" i="17"/>
  <c r="H38" i="20"/>
  <c r="N22" i="17"/>
  <c r="H44" i="20"/>
  <c r="N28" i="17"/>
  <c r="H42" i="20"/>
  <c r="N26" i="17"/>
  <c r="H41" i="20"/>
  <c r="N25" i="17"/>
  <c r="D9" i="4"/>
  <c r="L53" i="6" l="1"/>
  <c r="D55" i="21" s="1"/>
  <c r="K53" i="6"/>
  <c r="C55" i="21" s="1"/>
  <c r="C15" i="6" l="1"/>
  <c r="C39" i="6"/>
  <c r="K818" i="6"/>
  <c r="D818" i="6"/>
  <c r="K802" i="6"/>
  <c r="K787" i="6" s="1"/>
  <c r="C235" i="21" s="1"/>
  <c r="D802" i="6"/>
  <c r="D787" i="6" s="1"/>
  <c r="C14" i="6"/>
  <c r="C38" i="6"/>
  <c r="K769" i="6"/>
  <c r="D769" i="6"/>
  <c r="K753" i="6"/>
  <c r="D753" i="6"/>
  <c r="K737" i="6"/>
  <c r="D737" i="6"/>
  <c r="K721" i="6"/>
  <c r="D721" i="6"/>
  <c r="K705" i="6"/>
  <c r="D705" i="6"/>
  <c r="K689" i="6"/>
  <c r="D689" i="6"/>
  <c r="K673" i="6"/>
  <c r="D673" i="6"/>
  <c r="K657" i="6"/>
  <c r="D657" i="6"/>
  <c r="K15" i="6" l="1"/>
  <c r="F769" i="6"/>
  <c r="H769" i="6"/>
  <c r="E769" i="6"/>
  <c r="G769" i="6"/>
  <c r="K641" i="6" l="1"/>
  <c r="K626" i="6" s="1"/>
  <c r="D641" i="6"/>
  <c r="D626" i="6" s="1"/>
  <c r="C37" i="6"/>
  <c r="K608" i="6"/>
  <c r="D608" i="6"/>
  <c r="K591" i="6"/>
  <c r="D591" i="6"/>
  <c r="K575" i="6"/>
  <c r="D575" i="6"/>
  <c r="D473" i="6"/>
  <c r="D439" i="6"/>
  <c r="C199" i="21" l="1"/>
  <c r="K14" i="6"/>
  <c r="F608" i="6"/>
  <c r="H608" i="6"/>
  <c r="C359" i="6"/>
  <c r="C343" i="6"/>
  <c r="C327" i="6"/>
  <c r="C311" i="6"/>
  <c r="D293" i="6"/>
  <c r="C295" i="6"/>
  <c r="C279" i="6"/>
  <c r="D261" i="6"/>
  <c r="C263" i="6"/>
  <c r="D245" i="6"/>
  <c r="C247" i="6"/>
  <c r="D229" i="6"/>
  <c r="C231" i="6"/>
  <c r="D213" i="6"/>
  <c r="C215" i="6"/>
  <c r="C199" i="6"/>
  <c r="D181" i="6"/>
  <c r="C183" i="6"/>
  <c r="D165" i="6"/>
  <c r="C167" i="6"/>
  <c r="C151" i="6"/>
  <c r="C136" i="6" l="1"/>
  <c r="C27" i="6" s="1"/>
  <c r="G608" i="6"/>
  <c r="E608" i="6"/>
  <c r="L637" i="24"/>
  <c r="D637" i="24"/>
  <c r="X206" i="11"/>
  <c r="R230" i="11"/>
  <c r="R231" i="11"/>
  <c r="R229" i="11"/>
  <c r="R225" i="11"/>
  <c r="R226" i="11"/>
  <c r="R224" i="11"/>
  <c r="R219" i="11"/>
  <c r="R218" i="11"/>
  <c r="R210" i="11"/>
  <c r="R211" i="11"/>
  <c r="R212" i="11"/>
  <c r="R213" i="11"/>
  <c r="R214" i="11"/>
  <c r="R209" i="11"/>
  <c r="N232" i="11"/>
  <c r="N233" i="11" s="1"/>
  <c r="N227" i="11"/>
  <c r="N220" i="11"/>
  <c r="N215" i="11"/>
  <c r="C232" i="11"/>
  <c r="C227" i="11"/>
  <c r="C220" i="11"/>
  <c r="C215" i="11"/>
  <c r="X166" i="11"/>
  <c r="R190" i="11"/>
  <c r="R191" i="11"/>
  <c r="R189" i="11"/>
  <c r="R185" i="11"/>
  <c r="R186" i="11"/>
  <c r="R184" i="11"/>
  <c r="R170" i="11"/>
  <c r="R171" i="11"/>
  <c r="R172" i="11"/>
  <c r="R173" i="11"/>
  <c r="R174" i="11"/>
  <c r="R169" i="11"/>
  <c r="C233" i="11" l="1"/>
  <c r="X126" i="11"/>
  <c r="R150" i="11"/>
  <c r="R131" i="11"/>
  <c r="R132" i="11"/>
  <c r="R133" i="11"/>
  <c r="R110" i="11"/>
  <c r="R91" i="11"/>
  <c r="R92" i="11"/>
  <c r="R93" i="11"/>
  <c r="X86" i="11"/>
  <c r="V71" i="11"/>
  <c r="U71" i="11"/>
  <c r="V52" i="11"/>
  <c r="V53" i="11"/>
  <c r="V54" i="11"/>
  <c r="U52" i="11"/>
  <c r="U53" i="11"/>
  <c r="U54" i="11"/>
  <c r="V32" i="11"/>
  <c r="V13" i="11"/>
  <c r="V14" i="11"/>
  <c r="V15" i="11"/>
  <c r="R71" i="11" l="1"/>
  <c r="R52" i="11"/>
  <c r="R53" i="11"/>
  <c r="R54" i="11"/>
  <c r="R32" i="11"/>
  <c r="R33" i="11"/>
  <c r="R31" i="11"/>
  <c r="R28" i="11"/>
  <c r="R27" i="11"/>
  <c r="R26" i="11"/>
  <c r="R21" i="11"/>
  <c r="R20" i="11"/>
  <c r="R12" i="11"/>
  <c r="R13" i="11"/>
  <c r="R14" i="11"/>
  <c r="R15" i="11"/>
  <c r="R16" i="11"/>
  <c r="R11" i="11"/>
  <c r="Q152" i="11"/>
  <c r="O152" i="11"/>
  <c r="N151" i="11"/>
  <c r="R151" i="11" s="1"/>
  <c r="N149" i="11"/>
  <c r="Q147" i="11"/>
  <c r="O147" i="11"/>
  <c r="N146" i="11"/>
  <c r="R146" i="11" s="1"/>
  <c r="N145" i="11"/>
  <c r="R145" i="11" s="1"/>
  <c r="N144" i="11"/>
  <c r="Q140" i="11"/>
  <c r="O140" i="11"/>
  <c r="N139" i="11"/>
  <c r="R139" i="11" s="1"/>
  <c r="N138" i="11"/>
  <c r="Q135" i="11"/>
  <c r="O135" i="11"/>
  <c r="N134" i="11"/>
  <c r="R134" i="11" s="1"/>
  <c r="N130" i="11"/>
  <c r="R130" i="11" s="1"/>
  <c r="N129" i="11"/>
  <c r="C152" i="11"/>
  <c r="C147" i="11"/>
  <c r="C140" i="11"/>
  <c r="C135" i="11"/>
  <c r="D48" i="24" l="1"/>
  <c r="D685" i="24"/>
  <c r="R129" i="11"/>
  <c r="R135" i="11" s="1"/>
  <c r="N147" i="11"/>
  <c r="R144" i="11"/>
  <c r="R147" i="11" s="1"/>
  <c r="N152" i="11"/>
  <c r="N153" i="11" s="1"/>
  <c r="R149" i="11"/>
  <c r="R152" i="11" s="1"/>
  <c r="N140" i="11"/>
  <c r="R138" i="11"/>
  <c r="R140" i="11" s="1"/>
  <c r="C153" i="11"/>
  <c r="O153" i="11"/>
  <c r="Q153" i="11"/>
  <c r="N135" i="11"/>
  <c r="D509" i="24" l="1"/>
  <c r="D257" i="24"/>
  <c r="D193" i="24"/>
  <c r="D226" i="24" s="1"/>
  <c r="D641" i="24"/>
  <c r="D516" i="24"/>
  <c r="D22" i="24"/>
  <c r="D242" i="24"/>
  <c r="D42" i="24"/>
  <c r="D49" i="24" s="1"/>
  <c r="D521" i="24"/>
  <c r="D631" i="24"/>
  <c r="D672" i="24"/>
  <c r="D686" i="24" s="1"/>
  <c r="D503" i="24"/>
  <c r="D34" i="24"/>
  <c r="D28" i="24"/>
  <c r="D506" i="24"/>
  <c r="R153" i="11"/>
  <c r="D658" i="24" l="1"/>
  <c r="D522" i="24"/>
  <c r="D510" i="24"/>
  <c r="D258" i="24"/>
  <c r="D259" i="24" s="1"/>
  <c r="D35" i="24"/>
  <c r="D50" i="24" s="1"/>
  <c r="D110" i="11"/>
  <c r="D150" i="11" s="1"/>
  <c r="D111" i="11"/>
  <c r="D151" i="11" s="1"/>
  <c r="D109" i="11"/>
  <c r="D105" i="11"/>
  <c r="D145" i="11" s="1"/>
  <c r="D106" i="11"/>
  <c r="D104" i="11"/>
  <c r="D144" i="11" s="1"/>
  <c r="D99" i="11"/>
  <c r="D98" i="11"/>
  <c r="D138" i="11" s="1"/>
  <c r="D90" i="11"/>
  <c r="D91" i="11"/>
  <c r="D131" i="11" s="1"/>
  <c r="D171" i="11" s="1"/>
  <c r="D92" i="11"/>
  <c r="D93" i="11"/>
  <c r="D133" i="11" s="1"/>
  <c r="D173" i="11" s="1"/>
  <c r="D94" i="11"/>
  <c r="D89" i="11"/>
  <c r="D129" i="11" s="1"/>
  <c r="D169" i="11" s="1"/>
  <c r="F71" i="11"/>
  <c r="F72" i="11"/>
  <c r="E71" i="11"/>
  <c r="G71" i="11" s="1"/>
  <c r="T71" i="11" s="1"/>
  <c r="E72" i="11"/>
  <c r="G72" i="11" s="1"/>
  <c r="T72" i="11" s="1"/>
  <c r="Q112" i="11"/>
  <c r="O112" i="11"/>
  <c r="N111" i="11"/>
  <c r="R111" i="11" s="1"/>
  <c r="N109" i="11"/>
  <c r="Q107" i="11"/>
  <c r="O107" i="11"/>
  <c r="N106" i="11"/>
  <c r="R106" i="11" s="1"/>
  <c r="N105" i="11"/>
  <c r="R105" i="11" s="1"/>
  <c r="N104" i="11"/>
  <c r="R104" i="11" s="1"/>
  <c r="Q100" i="11"/>
  <c r="O100" i="11"/>
  <c r="N99" i="11"/>
  <c r="R99" i="11" s="1"/>
  <c r="N98" i="11"/>
  <c r="R98" i="11" s="1"/>
  <c r="Q95" i="11"/>
  <c r="O95" i="11"/>
  <c r="N94" i="11"/>
  <c r="R94" i="11" s="1"/>
  <c r="N90" i="11"/>
  <c r="R90" i="11" s="1"/>
  <c r="N89" i="11"/>
  <c r="R89" i="11" s="1"/>
  <c r="F110" i="11"/>
  <c r="X110" i="11" s="1"/>
  <c r="F111" i="11"/>
  <c r="X111" i="11" s="1"/>
  <c r="E110" i="11"/>
  <c r="W110" i="11" s="1"/>
  <c r="E111" i="11"/>
  <c r="G111" i="11" s="1"/>
  <c r="T111" i="11" s="1"/>
  <c r="C112" i="11"/>
  <c r="F109" i="11"/>
  <c r="C107" i="11"/>
  <c r="E105" i="11"/>
  <c r="C100" i="11"/>
  <c r="F99" i="11"/>
  <c r="X99" i="11" s="1"/>
  <c r="F98" i="11"/>
  <c r="C95" i="11"/>
  <c r="F94" i="11"/>
  <c r="X94" i="11" s="1"/>
  <c r="F92" i="11"/>
  <c r="X92" i="11" s="1"/>
  <c r="F90" i="11"/>
  <c r="X90" i="11" s="1"/>
  <c r="F51" i="11"/>
  <c r="F52" i="11"/>
  <c r="X52" i="11" s="1"/>
  <c r="F53" i="11"/>
  <c r="F54" i="11"/>
  <c r="F55" i="11"/>
  <c r="E51" i="11"/>
  <c r="W51" i="11" s="1"/>
  <c r="E52" i="11"/>
  <c r="E53" i="11"/>
  <c r="W53" i="11" s="1"/>
  <c r="E54" i="11"/>
  <c r="E55" i="11"/>
  <c r="Q73" i="11"/>
  <c r="O73" i="11"/>
  <c r="N72" i="11"/>
  <c r="X71" i="11"/>
  <c r="N70" i="11"/>
  <c r="Q68" i="11"/>
  <c r="O68" i="11"/>
  <c r="N67" i="11"/>
  <c r="N66" i="11"/>
  <c r="N65" i="11"/>
  <c r="Q61" i="11"/>
  <c r="O61" i="11"/>
  <c r="N60" i="11"/>
  <c r="N59" i="11"/>
  <c r="Q56" i="11"/>
  <c r="O56" i="11"/>
  <c r="N55" i="11"/>
  <c r="X53" i="11"/>
  <c r="W52" i="11"/>
  <c r="X51" i="11"/>
  <c r="N51" i="11"/>
  <c r="N50" i="11"/>
  <c r="E89" i="11" l="1"/>
  <c r="U89" i="11" s="1"/>
  <c r="F91" i="11"/>
  <c r="X91" i="11" s="1"/>
  <c r="E93" i="11"/>
  <c r="W93" i="11" s="1"/>
  <c r="E104" i="11"/>
  <c r="D95" i="11"/>
  <c r="D687" i="24"/>
  <c r="D523" i="24"/>
  <c r="E173" i="11"/>
  <c r="F173" i="11"/>
  <c r="E171" i="11"/>
  <c r="F171" i="11"/>
  <c r="V51" i="11"/>
  <c r="U51" i="11"/>
  <c r="R51" i="11"/>
  <c r="V60" i="11"/>
  <c r="U60" i="11"/>
  <c r="R60" i="11"/>
  <c r="V65" i="11"/>
  <c r="U65" i="11"/>
  <c r="R65" i="11"/>
  <c r="V67" i="11"/>
  <c r="U67" i="11"/>
  <c r="R67" i="11"/>
  <c r="N73" i="11"/>
  <c r="U70" i="11"/>
  <c r="V70" i="11"/>
  <c r="R70" i="11"/>
  <c r="V72" i="11"/>
  <c r="U72" i="11"/>
  <c r="R72" i="11"/>
  <c r="W89" i="11"/>
  <c r="V50" i="11"/>
  <c r="U50" i="11"/>
  <c r="R50" i="11"/>
  <c r="V55" i="11"/>
  <c r="U55" i="11"/>
  <c r="R55" i="11"/>
  <c r="N61" i="11"/>
  <c r="V59" i="11"/>
  <c r="U59" i="11"/>
  <c r="R59" i="11"/>
  <c r="U66" i="11"/>
  <c r="V66" i="11"/>
  <c r="R66" i="11"/>
  <c r="R68" i="11" s="1"/>
  <c r="N112" i="11"/>
  <c r="R109" i="11"/>
  <c r="F89" i="11"/>
  <c r="X89" i="11" s="1"/>
  <c r="E91" i="11"/>
  <c r="U91" i="11" s="1"/>
  <c r="F93" i="11"/>
  <c r="X93" i="11" s="1"/>
  <c r="E98" i="11"/>
  <c r="U98" i="11" s="1"/>
  <c r="D100" i="11"/>
  <c r="F104" i="11"/>
  <c r="V104" i="11" s="1"/>
  <c r="F105" i="11"/>
  <c r="V105" i="11" s="1"/>
  <c r="F112" i="11"/>
  <c r="D112" i="11"/>
  <c r="E94" i="11"/>
  <c r="G94" i="11" s="1"/>
  <c r="T94" i="11" s="1"/>
  <c r="D134" i="11"/>
  <c r="D174" i="11" s="1"/>
  <c r="E92" i="11"/>
  <c r="G92" i="11" s="1"/>
  <c r="D132" i="11"/>
  <c r="D172" i="11" s="1"/>
  <c r="E90" i="11"/>
  <c r="E95" i="11" s="1"/>
  <c r="D130" i="11"/>
  <c r="D170" i="11" s="1"/>
  <c r="E99" i="11"/>
  <c r="G99" i="11" s="1"/>
  <c r="T99" i="11" s="1"/>
  <c r="D139" i="11"/>
  <c r="E106" i="11"/>
  <c r="W106" i="11" s="1"/>
  <c r="D146" i="11"/>
  <c r="D147" i="11" s="1"/>
  <c r="E109" i="11"/>
  <c r="W109" i="11" s="1"/>
  <c r="D149" i="11"/>
  <c r="F150" i="11"/>
  <c r="E150" i="11"/>
  <c r="N100" i="11"/>
  <c r="D135" i="11"/>
  <c r="F129" i="11"/>
  <c r="E129" i="11"/>
  <c r="U129" i="11" s="1"/>
  <c r="E133" i="11"/>
  <c r="F133" i="11"/>
  <c r="E131" i="11"/>
  <c r="F131" i="11"/>
  <c r="F138" i="11"/>
  <c r="E138" i="11"/>
  <c r="F144" i="11"/>
  <c r="E144" i="11"/>
  <c r="E145" i="11"/>
  <c r="F145" i="11"/>
  <c r="F151" i="11"/>
  <c r="E151" i="11"/>
  <c r="G90" i="11"/>
  <c r="F100" i="11"/>
  <c r="W71" i="11"/>
  <c r="G105" i="11"/>
  <c r="C113" i="11"/>
  <c r="R95" i="11"/>
  <c r="N107" i="11"/>
  <c r="P71" i="11"/>
  <c r="Z71" i="11" s="1"/>
  <c r="I71" i="11" s="1"/>
  <c r="G54" i="11"/>
  <c r="T54" i="11" s="1"/>
  <c r="G52" i="11"/>
  <c r="O113" i="11"/>
  <c r="D107" i="11"/>
  <c r="O115" i="11"/>
  <c r="Q113" i="11"/>
  <c r="Q115" i="11" s="1"/>
  <c r="P111" i="11"/>
  <c r="G110" i="11"/>
  <c r="T110" i="11" s="1"/>
  <c r="V110" i="11"/>
  <c r="U111" i="11"/>
  <c r="W111" i="11"/>
  <c r="U110" i="11"/>
  <c r="V111" i="11"/>
  <c r="V109" i="11"/>
  <c r="X109" i="11"/>
  <c r="X112" i="11" s="1"/>
  <c r="U106" i="11"/>
  <c r="F106" i="11"/>
  <c r="U105" i="11"/>
  <c r="W105" i="11"/>
  <c r="X104" i="11"/>
  <c r="U104" i="11"/>
  <c r="W104" i="11"/>
  <c r="V99" i="11"/>
  <c r="U99" i="11"/>
  <c r="V98" i="11"/>
  <c r="X98" i="11"/>
  <c r="X100" i="11" s="1"/>
  <c r="V90" i="11"/>
  <c r="W91" i="11"/>
  <c r="V92" i="11"/>
  <c r="U93" i="11"/>
  <c r="V94" i="11"/>
  <c r="V91" i="11"/>
  <c r="U92" i="11"/>
  <c r="V93" i="11"/>
  <c r="W94" i="11"/>
  <c r="V89" i="11"/>
  <c r="N113" i="11"/>
  <c r="N95" i="11"/>
  <c r="R100" i="11"/>
  <c r="R107" i="11"/>
  <c r="R112" i="11"/>
  <c r="G109" i="11"/>
  <c r="T109" i="11" s="1"/>
  <c r="T112" i="11" s="1"/>
  <c r="N68" i="11"/>
  <c r="G55" i="11"/>
  <c r="T55" i="11" s="1"/>
  <c r="G53" i="11"/>
  <c r="G51" i="11"/>
  <c r="R56" i="11"/>
  <c r="Q74" i="11"/>
  <c r="O74" i="11"/>
  <c r="N74" i="11"/>
  <c r="N56" i="11"/>
  <c r="R73" i="11"/>
  <c r="Z111" i="11" l="1"/>
  <c r="I111" i="11" s="1"/>
  <c r="E107" i="11"/>
  <c r="E112" i="11"/>
  <c r="X95" i="11"/>
  <c r="G89" i="11"/>
  <c r="T89" i="11" s="1"/>
  <c r="G93" i="11"/>
  <c r="T93" i="11" s="1"/>
  <c r="D113" i="11"/>
  <c r="X105" i="11"/>
  <c r="R61" i="11"/>
  <c r="U90" i="11"/>
  <c r="G91" i="11"/>
  <c r="U100" i="11"/>
  <c r="V171" i="11"/>
  <c r="X171" i="11"/>
  <c r="V173" i="11"/>
  <c r="X173" i="11"/>
  <c r="D140" i="11"/>
  <c r="F170" i="11"/>
  <c r="E170" i="11"/>
  <c r="F172" i="11"/>
  <c r="E172" i="11"/>
  <c r="F174" i="11"/>
  <c r="E174" i="11"/>
  <c r="U171" i="11"/>
  <c r="G171" i="11"/>
  <c r="W171" i="11"/>
  <c r="U173" i="11"/>
  <c r="W173" i="11"/>
  <c r="V100" i="11"/>
  <c r="E100" i="11"/>
  <c r="T92" i="11"/>
  <c r="P92" i="11"/>
  <c r="Z92" i="11" s="1"/>
  <c r="I92" i="11" s="1"/>
  <c r="Y51" i="11"/>
  <c r="H51" i="11" s="1"/>
  <c r="T51" i="11"/>
  <c r="Y52" i="11"/>
  <c r="H52" i="11" s="1"/>
  <c r="T52" i="11"/>
  <c r="P105" i="11"/>
  <c r="T105" i="11"/>
  <c r="P90" i="11"/>
  <c r="T90" i="11"/>
  <c r="Y53" i="11"/>
  <c r="H53" i="11" s="1"/>
  <c r="T53" i="11"/>
  <c r="P52" i="11"/>
  <c r="G98" i="11"/>
  <c r="T98" i="11" s="1"/>
  <c r="T100" i="11" s="1"/>
  <c r="U94" i="11"/>
  <c r="Y94" i="11" s="1"/>
  <c r="W92" i="11"/>
  <c r="Y92" i="11" s="1"/>
  <c r="W90" i="11"/>
  <c r="W98" i="11"/>
  <c r="W99" i="11"/>
  <c r="Y99" i="11" s="1"/>
  <c r="G104" i="11"/>
  <c r="T104" i="11" s="1"/>
  <c r="U109" i="11"/>
  <c r="U112" i="11" s="1"/>
  <c r="W112" i="11"/>
  <c r="F95" i="11"/>
  <c r="V68" i="11"/>
  <c r="X151" i="11"/>
  <c r="V151" i="11"/>
  <c r="W145" i="11"/>
  <c r="U145" i="11"/>
  <c r="G145" i="11"/>
  <c r="T145" i="11" s="1"/>
  <c r="X144" i="11"/>
  <c r="V144" i="11"/>
  <c r="X138" i="11"/>
  <c r="V138" i="11"/>
  <c r="W131" i="11"/>
  <c r="U131" i="11"/>
  <c r="G131" i="11"/>
  <c r="T131" i="11" s="1"/>
  <c r="W133" i="11"/>
  <c r="U133" i="11"/>
  <c r="G133" i="11"/>
  <c r="T133" i="11" s="1"/>
  <c r="X129" i="11"/>
  <c r="V129" i="11"/>
  <c r="X150" i="11"/>
  <c r="V150" i="11"/>
  <c r="P53" i="11"/>
  <c r="Z53" i="11" s="1"/>
  <c r="I53" i="11" s="1"/>
  <c r="W151" i="11"/>
  <c r="G151" i="11"/>
  <c r="T151" i="11" s="1"/>
  <c r="U151" i="11"/>
  <c r="X145" i="11"/>
  <c r="V145" i="11"/>
  <c r="W144" i="11"/>
  <c r="G144" i="11"/>
  <c r="T144" i="11" s="1"/>
  <c r="U144" i="11"/>
  <c r="W138" i="11"/>
  <c r="G138" i="11"/>
  <c r="T138" i="11" s="1"/>
  <c r="U138" i="11"/>
  <c r="X131" i="11"/>
  <c r="V131" i="11"/>
  <c r="V133" i="11"/>
  <c r="X133" i="11"/>
  <c r="W129" i="11"/>
  <c r="G129" i="11"/>
  <c r="T129" i="11" s="1"/>
  <c r="G150" i="11"/>
  <c r="T150" i="11" s="1"/>
  <c r="U150" i="11"/>
  <c r="W150" i="11"/>
  <c r="F149" i="11"/>
  <c r="E149" i="11"/>
  <c r="D152" i="11"/>
  <c r="D153" i="11" s="1"/>
  <c r="E146" i="11"/>
  <c r="E147" i="11" s="1"/>
  <c r="F146" i="11"/>
  <c r="F139" i="11"/>
  <c r="E139" i="11"/>
  <c r="E130" i="11"/>
  <c r="F130" i="11"/>
  <c r="E132" i="11"/>
  <c r="F132" i="11"/>
  <c r="E134" i="11"/>
  <c r="F134" i="11"/>
  <c r="R113" i="11"/>
  <c r="Y71" i="11"/>
  <c r="R74" i="11"/>
  <c r="N115" i="11"/>
  <c r="V95" i="11"/>
  <c r="Y91" i="11"/>
  <c r="H91" i="11" s="1"/>
  <c r="U107" i="11"/>
  <c r="R115" i="11"/>
  <c r="Y110" i="11"/>
  <c r="P110" i="11"/>
  <c r="Z110" i="11" s="1"/>
  <c r="I110" i="11" s="1"/>
  <c r="V112" i="11"/>
  <c r="Y111" i="11"/>
  <c r="H111" i="11" s="1"/>
  <c r="J111" i="11" s="1"/>
  <c r="K111" i="11" s="1"/>
  <c r="P109" i="11"/>
  <c r="X106" i="11"/>
  <c r="V106" i="11"/>
  <c r="X107" i="11"/>
  <c r="X113" i="11" s="1"/>
  <c r="X115" i="11" s="1"/>
  <c r="Y105" i="11"/>
  <c r="W107" i="11"/>
  <c r="W113" i="11" s="1"/>
  <c r="V107" i="11"/>
  <c r="F107" i="11"/>
  <c r="F113" i="11" s="1"/>
  <c r="G106" i="11"/>
  <c r="T106" i="11" s="1"/>
  <c r="P104" i="11"/>
  <c r="Z104" i="11" s="1"/>
  <c r="P99" i="11"/>
  <c r="Z99" i="11" s="1"/>
  <c r="P98" i="11"/>
  <c r="P94" i="11"/>
  <c r="Z94" i="11" s="1"/>
  <c r="W95" i="11"/>
  <c r="P93" i="11"/>
  <c r="Z93" i="11" s="1"/>
  <c r="Y93" i="11"/>
  <c r="P89" i="11"/>
  <c r="G112" i="11"/>
  <c r="G95" i="11"/>
  <c r="I10" i="16" s="1"/>
  <c r="G100" i="11"/>
  <c r="I10" i="15" s="1"/>
  <c r="P51" i="11"/>
  <c r="Z90" i="11" l="1"/>
  <c r="I90" i="11" s="1"/>
  <c r="E113" i="11"/>
  <c r="Z105" i="11"/>
  <c r="U95" i="11"/>
  <c r="T91" i="11"/>
  <c r="T95" i="11" s="1"/>
  <c r="P91" i="11"/>
  <c r="Z51" i="11"/>
  <c r="I51" i="11" s="1"/>
  <c r="Y90" i="11"/>
  <c r="Z52" i="11"/>
  <c r="L516" i="24"/>
  <c r="L672" i="24"/>
  <c r="L506" i="24"/>
  <c r="L509" i="24"/>
  <c r="L521" i="24"/>
  <c r="L685" i="24"/>
  <c r="L641" i="24"/>
  <c r="L631" i="24"/>
  <c r="L658" i="24" s="1"/>
  <c r="X174" i="11"/>
  <c r="V174" i="11"/>
  <c r="X172" i="11"/>
  <c r="V172" i="11"/>
  <c r="X170" i="11"/>
  <c r="V170" i="11"/>
  <c r="Y171" i="11"/>
  <c r="T171" i="11"/>
  <c r="P171" i="11"/>
  <c r="W174" i="11"/>
  <c r="U174" i="11"/>
  <c r="W172" i="11"/>
  <c r="U172" i="11"/>
  <c r="G172" i="11"/>
  <c r="W170" i="11"/>
  <c r="U170" i="11"/>
  <c r="G170" i="11"/>
  <c r="Y173" i="11"/>
  <c r="E135" i="11"/>
  <c r="U113" i="11"/>
  <c r="U115" i="11" s="1"/>
  <c r="AA105" i="11"/>
  <c r="J53" i="11"/>
  <c r="K53" i="11" s="1"/>
  <c r="T107" i="11"/>
  <c r="T113" i="11" s="1"/>
  <c r="W100" i="11"/>
  <c r="W115" i="11" s="1"/>
  <c r="AA53" i="11"/>
  <c r="V134" i="11"/>
  <c r="X134" i="11"/>
  <c r="G132" i="11"/>
  <c r="T132" i="11" s="1"/>
  <c r="V132" i="11"/>
  <c r="X132" i="11"/>
  <c r="X130" i="11"/>
  <c r="V130" i="11"/>
  <c r="W139" i="11"/>
  <c r="W140" i="11" s="1"/>
  <c r="G139" i="11"/>
  <c r="T139" i="11" s="1"/>
  <c r="T140" i="11" s="1"/>
  <c r="U139" i="11"/>
  <c r="U140" i="11" s="1"/>
  <c r="V146" i="11"/>
  <c r="V147" i="11" s="1"/>
  <c r="X146" i="11"/>
  <c r="X147" i="11" s="1"/>
  <c r="F152" i="11"/>
  <c r="V149" i="11"/>
  <c r="V152" i="11" s="1"/>
  <c r="X149" i="11"/>
  <c r="X152" i="11" s="1"/>
  <c r="P129" i="11"/>
  <c r="P138" i="11"/>
  <c r="P144" i="11"/>
  <c r="Y131" i="11"/>
  <c r="P131" i="11"/>
  <c r="Z131" i="11" s="1"/>
  <c r="I131" i="11" s="1"/>
  <c r="W134" i="11"/>
  <c r="U134" i="11"/>
  <c r="G134" i="11"/>
  <c r="T134" i="11" s="1"/>
  <c r="W132" i="11"/>
  <c r="U132" i="11"/>
  <c r="W130" i="11"/>
  <c r="U130" i="11"/>
  <c r="G130" i="11"/>
  <c r="T130" i="11" s="1"/>
  <c r="X139" i="11"/>
  <c r="X140" i="11" s="1"/>
  <c r="V139" i="11"/>
  <c r="V140" i="11" s="1"/>
  <c r="W146" i="11"/>
  <c r="W147" i="11" s="1"/>
  <c r="U146" i="11"/>
  <c r="G146" i="11"/>
  <c r="T146" i="11" s="1"/>
  <c r="T147" i="11" s="1"/>
  <c r="W149" i="11"/>
  <c r="W152" i="11" s="1"/>
  <c r="G149" i="11"/>
  <c r="T149" i="11" s="1"/>
  <c r="T152" i="11" s="1"/>
  <c r="U149" i="11"/>
  <c r="U152" i="11" s="1"/>
  <c r="E152" i="11"/>
  <c r="P150" i="11"/>
  <c r="Z150" i="11" s="1"/>
  <c r="I150" i="11" s="1"/>
  <c r="Y150" i="11"/>
  <c r="P151" i="11"/>
  <c r="Z151" i="11" s="1"/>
  <c r="Y151" i="11"/>
  <c r="Y133" i="11"/>
  <c r="P133" i="11"/>
  <c r="Z133" i="11" s="1"/>
  <c r="P145" i="11"/>
  <c r="Z145" i="11" s="1"/>
  <c r="Y145" i="11"/>
  <c r="E140" i="11"/>
  <c r="E153" i="11"/>
  <c r="F135" i="11"/>
  <c r="AA111" i="11"/>
  <c r="U147" i="11"/>
  <c r="F140" i="11"/>
  <c r="F147" i="11"/>
  <c r="AA94" i="11"/>
  <c r="P100" i="11"/>
  <c r="AA99" i="11"/>
  <c r="V113" i="11"/>
  <c r="V115" i="11" s="1"/>
  <c r="H71" i="11"/>
  <c r="J71" i="11" s="1"/>
  <c r="K71" i="11" s="1"/>
  <c r="AA71" i="11"/>
  <c r="J51" i="11"/>
  <c r="K51" i="11" s="1"/>
  <c r="Z98" i="11"/>
  <c r="Z100" i="11" s="1"/>
  <c r="AA110" i="11"/>
  <c r="H110" i="11"/>
  <c r="J110" i="11" s="1"/>
  <c r="K110" i="11" s="1"/>
  <c r="P112" i="11"/>
  <c r="Y109" i="11"/>
  <c r="Y112" i="11" s="1"/>
  <c r="S112" i="11"/>
  <c r="Z109" i="11"/>
  <c r="Z112" i="11" s="1"/>
  <c r="Y106" i="11"/>
  <c r="P106" i="11"/>
  <c r="Z106" i="11" s="1"/>
  <c r="G107" i="11"/>
  <c r="G113" i="11" s="1"/>
  <c r="G12" i="17" s="1"/>
  <c r="Y104" i="11"/>
  <c r="S100" i="11"/>
  <c r="Y98" i="11"/>
  <c r="AA93" i="11"/>
  <c r="AA90" i="11"/>
  <c r="H90" i="11"/>
  <c r="J90" i="11" s="1"/>
  <c r="K90" i="11" s="1"/>
  <c r="AA92" i="11"/>
  <c r="H92" i="11"/>
  <c r="J92" i="11" s="1"/>
  <c r="K92" i="11" s="1"/>
  <c r="P95" i="11"/>
  <c r="Z89" i="11"/>
  <c r="S95" i="11"/>
  <c r="Y89" i="11"/>
  <c r="E50" i="11"/>
  <c r="F50" i="11"/>
  <c r="X50" i="11" s="1"/>
  <c r="C56" i="11"/>
  <c r="D56" i="11"/>
  <c r="E59" i="11"/>
  <c r="F59" i="11"/>
  <c r="E60" i="11"/>
  <c r="F60" i="11"/>
  <c r="C61" i="11"/>
  <c r="D61" i="11"/>
  <c r="E61" i="11"/>
  <c r="E65" i="11"/>
  <c r="F65" i="11"/>
  <c r="E66" i="11"/>
  <c r="F66" i="11"/>
  <c r="E67" i="11"/>
  <c r="F67" i="11"/>
  <c r="F68" i="11" s="1"/>
  <c r="C68" i="11"/>
  <c r="D68" i="11"/>
  <c r="E70" i="11"/>
  <c r="F70" i="11"/>
  <c r="C73" i="11"/>
  <c r="C74" i="11" s="1"/>
  <c r="D73" i="11"/>
  <c r="E28" i="20" l="1"/>
  <c r="H12" i="17"/>
  <c r="I52" i="11"/>
  <c r="J52" i="11" s="1"/>
  <c r="K52" i="11" s="1"/>
  <c r="AA52" i="11"/>
  <c r="T115" i="11"/>
  <c r="AA51" i="11"/>
  <c r="Z91" i="11"/>
  <c r="Z95" i="11" s="1"/>
  <c r="L686" i="24"/>
  <c r="L687" i="24" s="1"/>
  <c r="L510" i="24"/>
  <c r="L522" i="24"/>
  <c r="Y170" i="11"/>
  <c r="H170" i="11" s="1"/>
  <c r="T170" i="11"/>
  <c r="P170" i="11"/>
  <c r="H171" i="11"/>
  <c r="F153" i="11"/>
  <c r="T135" i="11"/>
  <c r="Y172" i="11"/>
  <c r="Y174" i="11"/>
  <c r="Z171" i="11"/>
  <c r="I171" i="11" s="1"/>
  <c r="T172" i="11"/>
  <c r="P172" i="11"/>
  <c r="X135" i="11"/>
  <c r="V153" i="11"/>
  <c r="T153" i="11"/>
  <c r="U135" i="11"/>
  <c r="V135" i="11"/>
  <c r="AA145" i="11"/>
  <c r="AA151" i="11"/>
  <c r="W153" i="11"/>
  <c r="W135" i="11"/>
  <c r="H150" i="11"/>
  <c r="J150" i="11" s="1"/>
  <c r="K150" i="11" s="1"/>
  <c r="AA150" i="11"/>
  <c r="P149" i="11"/>
  <c r="G152" i="11"/>
  <c r="P146" i="11"/>
  <c r="Z146" i="11" s="1"/>
  <c r="Y146" i="11"/>
  <c r="P134" i="11"/>
  <c r="Z134" i="11" s="1"/>
  <c r="Y134" i="11"/>
  <c r="AA131" i="11"/>
  <c r="H131" i="11"/>
  <c r="J131" i="11" s="1"/>
  <c r="K131" i="11" s="1"/>
  <c r="P147" i="11"/>
  <c r="Z144" i="11"/>
  <c r="Y138" i="11"/>
  <c r="Z138" i="11"/>
  <c r="P139" i="11"/>
  <c r="Z139" i="11" s="1"/>
  <c r="Y139" i="11"/>
  <c r="Y132" i="11"/>
  <c r="P132" i="11"/>
  <c r="Z132" i="11" s="1"/>
  <c r="I132" i="11" s="1"/>
  <c r="P130" i="11"/>
  <c r="Z130" i="11" s="1"/>
  <c r="I130" i="11" s="1"/>
  <c r="Y130" i="11"/>
  <c r="Y144" i="11"/>
  <c r="Y129" i="11"/>
  <c r="Z129" i="11"/>
  <c r="G135" i="11"/>
  <c r="L10" i="16" s="1"/>
  <c r="G50" i="11"/>
  <c r="T50" i="11" s="1"/>
  <c r="T56" i="11" s="1"/>
  <c r="AA109" i="11"/>
  <c r="AA112" i="11" s="1"/>
  <c r="X153" i="11"/>
  <c r="AA133" i="11"/>
  <c r="U153" i="11"/>
  <c r="G147" i="11"/>
  <c r="G140" i="11"/>
  <c r="L10" i="15" s="1"/>
  <c r="S107" i="11"/>
  <c r="S113" i="11" s="1"/>
  <c r="AA106" i="11"/>
  <c r="P107" i="11"/>
  <c r="P113" i="11" s="1"/>
  <c r="P115" i="11" s="1"/>
  <c r="Z107" i="11"/>
  <c r="Z113" i="11" s="1"/>
  <c r="Y107" i="11"/>
  <c r="Y113" i="11" s="1"/>
  <c r="AA104" i="11"/>
  <c r="S115" i="11"/>
  <c r="AA98" i="11"/>
  <c r="AA100" i="11" s="1"/>
  <c r="Y100" i="11"/>
  <c r="AA89" i="11"/>
  <c r="Y95" i="11"/>
  <c r="G59" i="11"/>
  <c r="T59" i="11" s="1"/>
  <c r="F56" i="11"/>
  <c r="W72" i="11"/>
  <c r="X72" i="11"/>
  <c r="F73" i="11"/>
  <c r="F74" i="11" s="1"/>
  <c r="W70" i="11"/>
  <c r="X70" i="11"/>
  <c r="W67" i="11"/>
  <c r="X67" i="11"/>
  <c r="W66" i="11"/>
  <c r="G66" i="11"/>
  <c r="T66" i="11" s="1"/>
  <c r="X66" i="11"/>
  <c r="X65" i="11"/>
  <c r="W65" i="11"/>
  <c r="W60" i="11"/>
  <c r="G60" i="11"/>
  <c r="T60" i="11" s="1"/>
  <c r="X60" i="11"/>
  <c r="W59" i="11"/>
  <c r="X59" i="11"/>
  <c r="V61" i="11"/>
  <c r="W55" i="11"/>
  <c r="X55" i="11"/>
  <c r="W54" i="11"/>
  <c r="X54" i="11"/>
  <c r="V56" i="11"/>
  <c r="W50" i="11"/>
  <c r="C76" i="11"/>
  <c r="E56" i="11"/>
  <c r="O76" i="11"/>
  <c r="D74" i="11"/>
  <c r="D76" i="11" s="1"/>
  <c r="G67" i="11"/>
  <c r="T67" i="11" s="1"/>
  <c r="G65" i="11"/>
  <c r="T65" i="11" s="1"/>
  <c r="Q76" i="11"/>
  <c r="E73" i="11"/>
  <c r="G70" i="11"/>
  <c r="T70" i="11" s="1"/>
  <c r="T73" i="11" s="1"/>
  <c r="E68" i="11"/>
  <c r="E74" i="11" s="1"/>
  <c r="E76" i="11" s="1"/>
  <c r="F61" i="11"/>
  <c r="N76" i="11"/>
  <c r="Z115" i="11" l="1"/>
  <c r="Z172" i="11"/>
  <c r="I172" i="11" s="1"/>
  <c r="AA91" i="11"/>
  <c r="I91" i="11"/>
  <c r="J91" i="11" s="1"/>
  <c r="K91" i="11" s="1"/>
  <c r="AA95" i="11"/>
  <c r="P50" i="11"/>
  <c r="Z50" i="11" s="1"/>
  <c r="Z170" i="11"/>
  <c r="I170" i="11" s="1"/>
  <c r="J170" i="11" s="1"/>
  <c r="K170" i="11" s="1"/>
  <c r="L523" i="24"/>
  <c r="AA171" i="11"/>
  <c r="H172" i="11"/>
  <c r="J172" i="11" s="1"/>
  <c r="K172" i="11" s="1"/>
  <c r="J171" i="11"/>
  <c r="K171" i="11" s="1"/>
  <c r="T61" i="11"/>
  <c r="T68" i="11"/>
  <c r="P59" i="11"/>
  <c r="P140" i="11"/>
  <c r="T74" i="11"/>
  <c r="T76" i="11" s="1"/>
  <c r="AA139" i="11"/>
  <c r="Z135" i="11"/>
  <c r="Z147" i="11"/>
  <c r="AA134" i="11"/>
  <c r="AA146" i="11"/>
  <c r="AA129" i="11"/>
  <c r="Y135" i="11"/>
  <c r="Y147" i="11"/>
  <c r="AA144" i="11"/>
  <c r="H130" i="11"/>
  <c r="J130" i="11" s="1"/>
  <c r="K130" i="11" s="1"/>
  <c r="AA130" i="11"/>
  <c r="Y149" i="11"/>
  <c r="S152" i="11"/>
  <c r="H132" i="11"/>
  <c r="J132" i="11" s="1"/>
  <c r="K132" i="11" s="1"/>
  <c r="AA132" i="11"/>
  <c r="Y140" i="11"/>
  <c r="AA138" i="11"/>
  <c r="AA140" i="11" s="1"/>
  <c r="Z149" i="11"/>
  <c r="Z152" i="11" s="1"/>
  <c r="P152" i="11"/>
  <c r="S140" i="11"/>
  <c r="G56" i="11"/>
  <c r="F10" i="16" s="1"/>
  <c r="X61" i="11"/>
  <c r="G153" i="11"/>
  <c r="I12" i="17" s="1"/>
  <c r="P135" i="11"/>
  <c r="S135" i="11"/>
  <c r="S147" i="11"/>
  <c r="Z140" i="11"/>
  <c r="P153" i="11"/>
  <c r="G68" i="11"/>
  <c r="G61" i="11"/>
  <c r="F10" i="15" s="1"/>
  <c r="E11" i="17" s="1"/>
  <c r="AA107" i="11"/>
  <c r="AA113" i="11" s="1"/>
  <c r="AA115" i="11" s="1"/>
  <c r="Y115" i="11"/>
  <c r="G73" i="11"/>
  <c r="G74" i="11" s="1"/>
  <c r="E12" i="17" s="1"/>
  <c r="P72" i="11"/>
  <c r="Z72" i="11" s="1"/>
  <c r="I72" i="11" s="1"/>
  <c r="W61" i="11"/>
  <c r="U68" i="11"/>
  <c r="X73" i="11"/>
  <c r="W73" i="11"/>
  <c r="W56" i="11"/>
  <c r="V73" i="11"/>
  <c r="U73" i="11"/>
  <c r="Y72" i="11"/>
  <c r="H72" i="11" s="1"/>
  <c r="P70" i="11"/>
  <c r="Y67" i="11"/>
  <c r="P67" i="11"/>
  <c r="Z67" i="11" s="1"/>
  <c r="F76" i="11"/>
  <c r="X68" i="11"/>
  <c r="P66" i="11"/>
  <c r="Z66" i="11" s="1"/>
  <c r="I66" i="11" s="1"/>
  <c r="Y66" i="11"/>
  <c r="W68" i="11"/>
  <c r="P65" i="11"/>
  <c r="Y60" i="11"/>
  <c r="H60" i="11" s="1"/>
  <c r="P60" i="11"/>
  <c r="Z60" i="11" s="1"/>
  <c r="U61" i="11"/>
  <c r="Z59" i="11"/>
  <c r="Y59" i="11"/>
  <c r="X56" i="11"/>
  <c r="P55" i="11"/>
  <c r="Z55" i="11" s="1"/>
  <c r="I55" i="11" s="1"/>
  <c r="Y55" i="11"/>
  <c r="H55" i="11" s="1"/>
  <c r="Y54" i="11"/>
  <c r="H54" i="11" s="1"/>
  <c r="P54" i="11"/>
  <c r="Z54" i="11" s="1"/>
  <c r="I54" i="11" s="1"/>
  <c r="U56" i="11"/>
  <c r="Y50" i="11"/>
  <c r="R76" i="11"/>
  <c r="D28" i="20" l="1"/>
  <c r="F12" i="17"/>
  <c r="F28" i="20"/>
  <c r="J12" i="17"/>
  <c r="AA172" i="11"/>
  <c r="F11" i="17"/>
  <c r="D27" i="20"/>
  <c r="P61" i="11"/>
  <c r="AA170" i="11"/>
  <c r="G76" i="11"/>
  <c r="S153" i="11"/>
  <c r="AA147" i="11"/>
  <c r="Z153" i="11"/>
  <c r="AA135" i="11"/>
  <c r="Y152" i="11"/>
  <c r="Y153" i="11" s="1"/>
  <c r="AA149" i="11"/>
  <c r="AA152" i="11" s="1"/>
  <c r="AA153" i="11" s="1"/>
  <c r="J72" i="11"/>
  <c r="K72" i="11" s="1"/>
  <c r="P56" i="11"/>
  <c r="S56" i="11"/>
  <c r="S61" i="11"/>
  <c r="W74" i="11"/>
  <c r="W76" i="11" s="1"/>
  <c r="J55" i="11"/>
  <c r="K55" i="11" s="1"/>
  <c r="X74" i="11"/>
  <c r="X76" i="11" s="1"/>
  <c r="U74" i="11"/>
  <c r="U76" i="11" s="1"/>
  <c r="V74" i="11"/>
  <c r="V76" i="11" s="1"/>
  <c r="J54" i="11"/>
  <c r="K54" i="11" s="1"/>
  <c r="AA72" i="11"/>
  <c r="Y70" i="11"/>
  <c r="S73" i="11"/>
  <c r="P73" i="11"/>
  <c r="Z70" i="11"/>
  <c r="AA67" i="11"/>
  <c r="H67" i="11"/>
  <c r="AA66" i="11"/>
  <c r="H66" i="11"/>
  <c r="J66" i="11" s="1"/>
  <c r="K66" i="11" s="1"/>
  <c r="S68" i="11"/>
  <c r="Y65" i="11"/>
  <c r="P68" i="11"/>
  <c r="P74" i="11" s="1"/>
  <c r="P76" i="11" s="1"/>
  <c r="Z65" i="11"/>
  <c r="AA60" i="11"/>
  <c r="I60" i="11"/>
  <c r="J60" i="11" s="1"/>
  <c r="K60" i="11" s="1"/>
  <c r="Y61" i="11"/>
  <c r="AA59" i="11"/>
  <c r="H59" i="11"/>
  <c r="Z61" i="11"/>
  <c r="I59" i="11"/>
  <c r="AA55" i="11"/>
  <c r="AA54" i="11"/>
  <c r="Z56" i="11"/>
  <c r="I50" i="11"/>
  <c r="I56" i="11" s="1"/>
  <c r="Y56" i="11"/>
  <c r="AA50" i="11"/>
  <c r="H50" i="11"/>
  <c r="I67" i="11"/>
  <c r="AA61" i="11" l="1"/>
  <c r="AA56" i="11"/>
  <c r="J50" i="11"/>
  <c r="K50" i="11" s="1"/>
  <c r="Y73" i="11"/>
  <c r="AA70" i="11"/>
  <c r="AA73" i="11" s="1"/>
  <c r="H70" i="11"/>
  <c r="S74" i="11"/>
  <c r="S76" i="11" s="1"/>
  <c r="Z73" i="11"/>
  <c r="I70" i="11"/>
  <c r="I73" i="11" s="1"/>
  <c r="Z68" i="11"/>
  <c r="I65" i="11"/>
  <c r="Y68" i="11"/>
  <c r="Y74" i="11" s="1"/>
  <c r="Y76" i="11" s="1"/>
  <c r="H65" i="11"/>
  <c r="H68" i="11" s="1"/>
  <c r="AA65" i="11"/>
  <c r="AA68" i="11" s="1"/>
  <c r="I61" i="11"/>
  <c r="H61" i="11"/>
  <c r="J59" i="11"/>
  <c r="H56" i="11"/>
  <c r="J67" i="11"/>
  <c r="Z74" i="11" l="1"/>
  <c r="Z76" i="11" s="1"/>
  <c r="J56" i="11"/>
  <c r="F11" i="16" s="1"/>
  <c r="K56" i="11"/>
  <c r="AA74" i="11"/>
  <c r="AA76" i="11" s="1"/>
  <c r="H73" i="11"/>
  <c r="J70" i="11"/>
  <c r="H74" i="11"/>
  <c r="H76" i="11" s="1"/>
  <c r="J65" i="11"/>
  <c r="K65" i="11" s="1"/>
  <c r="I68" i="11"/>
  <c r="I74" i="11" s="1"/>
  <c r="I76" i="11" s="1"/>
  <c r="J61" i="11"/>
  <c r="F11" i="15" s="1"/>
  <c r="E14" i="17" s="1"/>
  <c r="K59" i="11"/>
  <c r="K61" i="11" s="1"/>
  <c r="K67" i="11"/>
  <c r="H11" i="16" l="1"/>
  <c r="E13" i="17"/>
  <c r="F14" i="17"/>
  <c r="D30" i="20"/>
  <c r="K68" i="11"/>
  <c r="F12" i="14" s="1"/>
  <c r="J68" i="11"/>
  <c r="J73" i="11"/>
  <c r="K70" i="11"/>
  <c r="K73" i="11" s="1"/>
  <c r="F16" i="14" s="1"/>
  <c r="D29" i="20" l="1"/>
  <c r="F13" i="17"/>
  <c r="K74" i="11"/>
  <c r="K76" i="11" s="1"/>
  <c r="J74" i="11"/>
  <c r="J76" i="11" l="1"/>
  <c r="E15" i="17"/>
  <c r="F32" i="11"/>
  <c r="F33" i="11"/>
  <c r="E32" i="11"/>
  <c r="W32" i="11" s="1"/>
  <c r="E33" i="11"/>
  <c r="E31" i="11"/>
  <c r="E27" i="11"/>
  <c r="E28" i="11"/>
  <c r="E26" i="11"/>
  <c r="F21" i="11"/>
  <c r="E21" i="11"/>
  <c r="E20" i="11"/>
  <c r="F12" i="11"/>
  <c r="X12" i="11" s="1"/>
  <c r="F13" i="11"/>
  <c r="X13" i="11" s="1"/>
  <c r="F14" i="11"/>
  <c r="X14" i="11" s="1"/>
  <c r="F15" i="11"/>
  <c r="X15" i="11" s="1"/>
  <c r="F16" i="11"/>
  <c r="X16" i="11" s="1"/>
  <c r="E12" i="11"/>
  <c r="E13" i="11"/>
  <c r="E14" i="11"/>
  <c r="W14" i="11" s="1"/>
  <c r="E15" i="11"/>
  <c r="E16" i="11"/>
  <c r="E11" i="11"/>
  <c r="D31" i="20" l="1"/>
  <c r="F15" i="17"/>
  <c r="G16" i="11"/>
  <c r="T16" i="11" s="1"/>
  <c r="G12" i="11"/>
  <c r="T12" i="11" s="1"/>
  <c r="W33" i="11"/>
  <c r="G32" i="11"/>
  <c r="T32" i="11" s="1"/>
  <c r="X32" i="11"/>
  <c r="G15" i="11"/>
  <c r="T15" i="11" s="1"/>
  <c r="G13" i="11"/>
  <c r="G33" i="11"/>
  <c r="T33" i="11" s="1"/>
  <c r="P16" i="11"/>
  <c r="W13" i="11"/>
  <c r="W15" i="11"/>
  <c r="G14" i="11"/>
  <c r="T14" i="11" s="1"/>
  <c r="W16" i="11"/>
  <c r="W12" i="11"/>
  <c r="D56" i="6"/>
  <c r="F56" i="6"/>
  <c r="G56" i="6"/>
  <c r="H56" i="6"/>
  <c r="C56" i="6"/>
  <c r="C53" i="6"/>
  <c r="C118" i="6"/>
  <c r="C102" i="6"/>
  <c r="E84" i="6"/>
  <c r="C86" i="6"/>
  <c r="C70" i="6"/>
  <c r="C55" i="6" l="1"/>
  <c r="C26" i="6" s="1"/>
  <c r="P12" i="11"/>
  <c r="P13" i="11"/>
  <c r="T13" i="11"/>
  <c r="Y13" i="11"/>
  <c r="Y33" i="11"/>
  <c r="P33" i="11"/>
  <c r="Y15" i="11"/>
  <c r="H15" i="11" s="1"/>
  <c r="P15" i="11"/>
  <c r="Z15" i="11" s="1"/>
  <c r="Y32" i="11"/>
  <c r="P32" i="11"/>
  <c r="Z32" i="11" s="1"/>
  <c r="I32" i="11" s="1"/>
  <c r="Y14" i="11"/>
  <c r="H14" i="11" s="1"/>
  <c r="P14" i="11"/>
  <c r="Y16" i="11"/>
  <c r="H16" i="11" s="1"/>
  <c r="I15" i="11"/>
  <c r="Y12" i="11"/>
  <c r="H12" i="11" s="1"/>
  <c r="Z14" i="11"/>
  <c r="F44" i="22"/>
  <c r="E44" i="22"/>
  <c r="D44" i="22"/>
  <c r="D34" i="18"/>
  <c r="P34" i="18"/>
  <c r="R19" i="10" s="1"/>
  <c r="T19" i="10" s="1"/>
  <c r="O34" i="18"/>
  <c r="O19" i="10" s="1"/>
  <c r="Q19" i="10" s="1"/>
  <c r="N34" i="18"/>
  <c r="L19" i="10" s="1"/>
  <c r="N19" i="10" s="1"/>
  <c r="M34" i="18"/>
  <c r="I19" i="10" s="1"/>
  <c r="K19" i="10" s="1"/>
  <c r="L34" i="18"/>
  <c r="F19" i="10" s="1"/>
  <c r="H19" i="10" s="1"/>
  <c r="K34" i="18"/>
  <c r="R27" i="15"/>
  <c r="O27" i="15"/>
  <c r="D24" i="18"/>
  <c r="L27" i="15"/>
  <c r="I27" i="15"/>
  <c r="F27" i="15"/>
  <c r="C27" i="15"/>
  <c r="E27" i="15" s="1"/>
  <c r="D20" i="18"/>
  <c r="O32" i="16"/>
  <c r="I32" i="16"/>
  <c r="C32" i="16"/>
  <c r="N369" i="17"/>
  <c r="M369" i="17"/>
  <c r="L369" i="17"/>
  <c r="K369" i="17"/>
  <c r="J369" i="17"/>
  <c r="I369" i="17"/>
  <c r="H369" i="17"/>
  <c r="G369" i="17"/>
  <c r="F369" i="17"/>
  <c r="E369" i="17"/>
  <c r="D369" i="17"/>
  <c r="C369" i="17"/>
  <c r="N318" i="17"/>
  <c r="M318" i="17"/>
  <c r="L318" i="17"/>
  <c r="K318" i="17"/>
  <c r="J318" i="17"/>
  <c r="I318" i="17"/>
  <c r="H318" i="17"/>
  <c r="G318" i="17"/>
  <c r="F318" i="17"/>
  <c r="E318" i="17"/>
  <c r="D318" i="17"/>
  <c r="C318" i="17"/>
  <c r="M314" i="17"/>
  <c r="K314" i="17"/>
  <c r="K320" i="17" s="1"/>
  <c r="I314" i="17"/>
  <c r="G314" i="17"/>
  <c r="G320" i="17" s="1"/>
  <c r="E314" i="17"/>
  <c r="C314" i="17"/>
  <c r="C320" i="17" s="1"/>
  <c r="N267" i="17"/>
  <c r="M267" i="17"/>
  <c r="L267" i="17"/>
  <c r="K267" i="17"/>
  <c r="J267" i="17"/>
  <c r="I267" i="17"/>
  <c r="H267" i="17"/>
  <c r="G267" i="17"/>
  <c r="F267" i="17"/>
  <c r="E267" i="17"/>
  <c r="D267" i="17"/>
  <c r="C267" i="17"/>
  <c r="N216" i="17"/>
  <c r="M216" i="17"/>
  <c r="L216" i="17"/>
  <c r="K216" i="17"/>
  <c r="J216" i="17"/>
  <c r="I216" i="17"/>
  <c r="H216" i="17"/>
  <c r="G216" i="17"/>
  <c r="F216" i="17"/>
  <c r="E216" i="17"/>
  <c r="D216" i="17"/>
  <c r="C216" i="17"/>
  <c r="N212" i="17"/>
  <c r="N218" i="17" s="1"/>
  <c r="L212" i="17"/>
  <c r="J212" i="17"/>
  <c r="J218" i="17" s="1"/>
  <c r="H212" i="17"/>
  <c r="E212" i="17"/>
  <c r="C212" i="17"/>
  <c r="C218" i="17" s="1"/>
  <c r="N165" i="17"/>
  <c r="M165" i="17"/>
  <c r="L165" i="17"/>
  <c r="K165" i="17"/>
  <c r="J165" i="17"/>
  <c r="I165" i="17"/>
  <c r="H165" i="17"/>
  <c r="G165" i="17"/>
  <c r="F165" i="17"/>
  <c r="E165" i="17"/>
  <c r="D165" i="17"/>
  <c r="C165" i="17"/>
  <c r="M161" i="17"/>
  <c r="K161" i="17"/>
  <c r="K167" i="17" s="1"/>
  <c r="I161" i="17"/>
  <c r="G161" i="17"/>
  <c r="G167" i="17" s="1"/>
  <c r="E161" i="17"/>
  <c r="C161" i="17"/>
  <c r="C167" i="17" s="1"/>
  <c r="N114" i="17"/>
  <c r="M114" i="17"/>
  <c r="L114" i="17"/>
  <c r="K114" i="17"/>
  <c r="J114" i="17"/>
  <c r="I114" i="17"/>
  <c r="H114" i="17"/>
  <c r="G114" i="17"/>
  <c r="F114" i="17"/>
  <c r="E114" i="17"/>
  <c r="D114" i="17"/>
  <c r="C114" i="17"/>
  <c r="M110" i="17"/>
  <c r="K110" i="17"/>
  <c r="K116" i="17" s="1"/>
  <c r="I110" i="17"/>
  <c r="G110" i="17"/>
  <c r="G116" i="17" s="1"/>
  <c r="E110" i="17"/>
  <c r="C110" i="17"/>
  <c r="C116" i="17" s="1"/>
  <c r="E22" i="16"/>
  <c r="K21" i="16"/>
  <c r="G26" i="17" s="1"/>
  <c r="E21" i="16"/>
  <c r="K19" i="16"/>
  <c r="G24" i="17" s="1"/>
  <c r="E19" i="16"/>
  <c r="E17" i="16"/>
  <c r="K15" i="16"/>
  <c r="G20" i="17" s="1"/>
  <c r="E15" i="16"/>
  <c r="N10" i="16"/>
  <c r="I10" i="17" s="1"/>
  <c r="K10" i="16"/>
  <c r="G10" i="17" s="1"/>
  <c r="H10" i="16"/>
  <c r="E10" i="17" s="1"/>
  <c r="E23" i="15"/>
  <c r="E22" i="15"/>
  <c r="E20" i="15"/>
  <c r="E18" i="15"/>
  <c r="E16" i="15"/>
  <c r="E15" i="15"/>
  <c r="E14" i="15"/>
  <c r="H11" i="15"/>
  <c r="N10" i="15"/>
  <c r="I11" i="17" s="1"/>
  <c r="K10" i="15"/>
  <c r="G11" i="17" s="1"/>
  <c r="F13" i="14"/>
  <c r="F16" i="12"/>
  <c r="H16" i="12" s="1"/>
  <c r="C12" i="12"/>
  <c r="F17" i="12" s="1"/>
  <c r="H17" i="12" s="1"/>
  <c r="Q232" i="11"/>
  <c r="O232" i="11"/>
  <c r="Q227" i="11"/>
  <c r="O227" i="11"/>
  <c r="Q220" i="11"/>
  <c r="O220" i="11"/>
  <c r="Q215" i="11"/>
  <c r="O215" i="11"/>
  <c r="C196" i="11"/>
  <c r="Q192" i="11"/>
  <c r="O192" i="11"/>
  <c r="C192" i="11"/>
  <c r="Q187" i="11"/>
  <c r="O187" i="11"/>
  <c r="C187" i="11"/>
  <c r="Q180" i="11"/>
  <c r="O180" i="11"/>
  <c r="C180" i="11"/>
  <c r="N179" i="11"/>
  <c r="R179" i="11" s="1"/>
  <c r="N178" i="11"/>
  <c r="R178" i="11" s="1"/>
  <c r="Q175" i="11"/>
  <c r="O175" i="11"/>
  <c r="C175" i="11"/>
  <c r="U34" i="11"/>
  <c r="Q34" i="11"/>
  <c r="O34" i="11"/>
  <c r="D34" i="11"/>
  <c r="C34" i="11"/>
  <c r="N33" i="11"/>
  <c r="V33" i="11" s="1"/>
  <c r="X33" i="11"/>
  <c r="N31" i="11"/>
  <c r="V31" i="11" s="1"/>
  <c r="F31" i="11"/>
  <c r="E34" i="11"/>
  <c r="U29" i="11"/>
  <c r="Q29" i="11"/>
  <c r="O29" i="11"/>
  <c r="D29" i="11"/>
  <c r="C29" i="11"/>
  <c r="N28" i="11"/>
  <c r="V28" i="11" s="1"/>
  <c r="F28" i="11"/>
  <c r="W28" i="11"/>
  <c r="N27" i="11"/>
  <c r="V27" i="11" s="1"/>
  <c r="F27" i="11"/>
  <c r="W27" i="11"/>
  <c r="N26" i="11"/>
  <c r="V26" i="11" s="1"/>
  <c r="F26" i="11"/>
  <c r="E29" i="11"/>
  <c r="U22" i="11"/>
  <c r="Q22" i="11"/>
  <c r="O22" i="11"/>
  <c r="D22" i="11"/>
  <c r="C22" i="11"/>
  <c r="N21" i="11"/>
  <c r="V21" i="11" s="1"/>
  <c r="X21" i="11"/>
  <c r="W21" i="11"/>
  <c r="N20" i="11"/>
  <c r="V20" i="11" s="1"/>
  <c r="F20" i="11"/>
  <c r="E22" i="11"/>
  <c r="U17" i="11"/>
  <c r="Q17" i="11"/>
  <c r="O17" i="11"/>
  <c r="D17" i="11"/>
  <c r="C17" i="11"/>
  <c r="N16" i="11"/>
  <c r="V16" i="11" s="1"/>
  <c r="N12" i="11"/>
  <c r="N11" i="11"/>
  <c r="V11" i="11" s="1"/>
  <c r="F11" i="11"/>
  <c r="E18" i="10"/>
  <c r="E17" i="10"/>
  <c r="C27" i="17" s="1"/>
  <c r="E16" i="10"/>
  <c r="E15" i="10"/>
  <c r="E14" i="10"/>
  <c r="E13" i="10"/>
  <c r="C23" i="17" s="1"/>
  <c r="E12" i="10"/>
  <c r="E11" i="10"/>
  <c r="K10" i="10"/>
  <c r="G17" i="17" s="1"/>
  <c r="H10" i="10"/>
  <c r="E10" i="10"/>
  <c r="C19" i="9"/>
  <c r="C24" i="20" s="1"/>
  <c r="D13" i="8"/>
  <c r="H13" i="8"/>
  <c r="E14" i="8"/>
  <c r="I14" i="8"/>
  <c r="J14" i="8" s="1"/>
  <c r="K14" i="8" s="1"/>
  <c r="E15" i="8"/>
  <c r="E18" i="8"/>
  <c r="H18" i="8"/>
  <c r="I18" i="8" s="1"/>
  <c r="J18" i="8" s="1"/>
  <c r="K18" i="8" s="1"/>
  <c r="E19" i="8"/>
  <c r="G19" i="8"/>
  <c r="H19" i="8" s="1"/>
  <c r="I19" i="8" s="1"/>
  <c r="J19" i="8" s="1"/>
  <c r="K19" i="8" s="1"/>
  <c r="E33" i="8"/>
  <c r="H33" i="8"/>
  <c r="E34" i="8"/>
  <c r="H34" i="8"/>
  <c r="I34" i="8" s="1"/>
  <c r="J34" i="8" s="1"/>
  <c r="K34" i="8" s="1"/>
  <c r="E35" i="8"/>
  <c r="H35" i="8"/>
  <c r="I35" i="8" s="1"/>
  <c r="J35" i="8" s="1"/>
  <c r="K35" i="8" s="1"/>
  <c r="E38" i="8"/>
  <c r="H38" i="8"/>
  <c r="I38" i="8" s="1"/>
  <c r="J38" i="8" s="1"/>
  <c r="K38" i="8" s="1"/>
  <c r="E39" i="8"/>
  <c r="G39" i="8"/>
  <c r="H39" i="8" s="1"/>
  <c r="I39" i="8" s="1"/>
  <c r="J39" i="8" s="1"/>
  <c r="K39" i="8" s="1"/>
  <c r="E23" i="8"/>
  <c r="H23" i="8"/>
  <c r="E24" i="8"/>
  <c r="H24" i="8"/>
  <c r="I24" i="8" s="1"/>
  <c r="J24" i="8" s="1"/>
  <c r="K24" i="8" s="1"/>
  <c r="E25" i="8"/>
  <c r="H25" i="8"/>
  <c r="I25" i="8" s="1"/>
  <c r="J25" i="8" s="1"/>
  <c r="K25" i="8" s="1"/>
  <c r="E28" i="8"/>
  <c r="H28" i="8"/>
  <c r="I28" i="8" s="1"/>
  <c r="J28" i="8" s="1"/>
  <c r="K28" i="8" s="1"/>
  <c r="E29" i="8"/>
  <c r="G29" i="8"/>
  <c r="H29" i="8" s="1"/>
  <c r="I29" i="8" s="1"/>
  <c r="J29" i="8" s="1"/>
  <c r="K29" i="8" s="1"/>
  <c r="E43" i="8"/>
  <c r="H43" i="8"/>
  <c r="E44" i="8"/>
  <c r="H44" i="8"/>
  <c r="I44" i="8" s="1"/>
  <c r="J44" i="8" s="1"/>
  <c r="K44" i="8" s="1"/>
  <c r="H45" i="8"/>
  <c r="I45" i="8" s="1"/>
  <c r="J45" i="8" s="1"/>
  <c r="K45" i="8" s="1"/>
  <c r="E48" i="8"/>
  <c r="H48" i="8"/>
  <c r="I48" i="8" s="1"/>
  <c r="J48" i="8" s="1"/>
  <c r="K48" i="8" s="1"/>
  <c r="E49" i="8"/>
  <c r="G49" i="8"/>
  <c r="H49" i="8" s="1"/>
  <c r="I49" i="8" s="1"/>
  <c r="J49" i="8" s="1"/>
  <c r="K49" i="8" s="1"/>
  <c r="E65" i="8"/>
  <c r="H65" i="8"/>
  <c r="E66" i="8"/>
  <c r="H66" i="8"/>
  <c r="I66" i="8" s="1"/>
  <c r="J66" i="8" s="1"/>
  <c r="K66" i="8" s="1"/>
  <c r="E69" i="8"/>
  <c r="H69" i="8"/>
  <c r="I69" i="8" s="1"/>
  <c r="J69" i="8" s="1"/>
  <c r="K69" i="8" s="1"/>
  <c r="E70" i="8"/>
  <c r="H70" i="8"/>
  <c r="I70" i="8" s="1"/>
  <c r="J70" i="8" s="1"/>
  <c r="K70" i="8" s="1"/>
  <c r="E74" i="8"/>
  <c r="H74" i="8"/>
  <c r="E75" i="8"/>
  <c r="H75" i="8"/>
  <c r="I75" i="8" s="1"/>
  <c r="J75" i="8" s="1"/>
  <c r="K75" i="8" s="1"/>
  <c r="E78" i="8"/>
  <c r="H78" i="8"/>
  <c r="I78" i="8" s="1"/>
  <c r="J78" i="8" s="1"/>
  <c r="K78" i="8" s="1"/>
  <c r="E79" i="8"/>
  <c r="H79" i="8"/>
  <c r="I79" i="8" s="1"/>
  <c r="J79" i="8" s="1"/>
  <c r="K79" i="8" s="1"/>
  <c r="E83" i="8"/>
  <c r="H83" i="8"/>
  <c r="E84" i="8"/>
  <c r="H84" i="8"/>
  <c r="I84" i="8" s="1"/>
  <c r="J84" i="8" s="1"/>
  <c r="K84" i="8" s="1"/>
  <c r="E87" i="8"/>
  <c r="H87" i="8"/>
  <c r="I87" i="8" s="1"/>
  <c r="J87" i="8" s="1"/>
  <c r="K87" i="8" s="1"/>
  <c r="E88" i="8"/>
  <c r="H88" i="8"/>
  <c r="I88" i="8" s="1"/>
  <c r="J88" i="8" s="1"/>
  <c r="K88" i="8" s="1"/>
  <c r="E92" i="8"/>
  <c r="H92" i="8"/>
  <c r="E93" i="8"/>
  <c r="H93" i="8"/>
  <c r="I93" i="8" s="1"/>
  <c r="J93" i="8" s="1"/>
  <c r="K93" i="8" s="1"/>
  <c r="E96" i="8"/>
  <c r="H96" i="8"/>
  <c r="I96" i="8" s="1"/>
  <c r="J96" i="8" s="1"/>
  <c r="K96" i="8" s="1"/>
  <c r="E97" i="8"/>
  <c r="H97" i="8"/>
  <c r="I97" i="8" s="1"/>
  <c r="J97" i="8" s="1"/>
  <c r="K97" i="8" s="1"/>
  <c r="E101" i="8"/>
  <c r="H101" i="8"/>
  <c r="E102" i="8"/>
  <c r="H102" i="8"/>
  <c r="I102" i="8" s="1"/>
  <c r="J102" i="8" s="1"/>
  <c r="K102" i="8" s="1"/>
  <c r="E105" i="8"/>
  <c r="H105" i="8"/>
  <c r="I105" i="8" s="1"/>
  <c r="J105" i="8" s="1"/>
  <c r="K105" i="8" s="1"/>
  <c r="E106" i="8"/>
  <c r="H106" i="8"/>
  <c r="I106" i="8" s="1"/>
  <c r="J106" i="8" s="1"/>
  <c r="K106" i="8" s="1"/>
  <c r="E110" i="8"/>
  <c r="H110" i="8"/>
  <c r="E111" i="8"/>
  <c r="H111" i="8"/>
  <c r="I111" i="8" s="1"/>
  <c r="J111" i="8" s="1"/>
  <c r="K111" i="8" s="1"/>
  <c r="E114" i="8"/>
  <c r="H114" i="8"/>
  <c r="I114" i="8" s="1"/>
  <c r="J114" i="8" s="1"/>
  <c r="K114" i="8" s="1"/>
  <c r="E115" i="8"/>
  <c r="H115" i="8"/>
  <c r="I115" i="8" s="1"/>
  <c r="J115" i="8" s="1"/>
  <c r="K115" i="8" s="1"/>
  <c r="E119" i="8"/>
  <c r="H119" i="8"/>
  <c r="E120" i="8"/>
  <c r="H120" i="8"/>
  <c r="I120" i="8" s="1"/>
  <c r="J120" i="8" s="1"/>
  <c r="K120" i="8" s="1"/>
  <c r="E123" i="8"/>
  <c r="H123" i="8"/>
  <c r="I123" i="8" s="1"/>
  <c r="J123" i="8" s="1"/>
  <c r="K123" i="8" s="1"/>
  <c r="E124" i="8"/>
  <c r="H124" i="8"/>
  <c r="I124" i="8" s="1"/>
  <c r="J124" i="8" s="1"/>
  <c r="K124" i="8" s="1"/>
  <c r="E128" i="8"/>
  <c r="H128" i="8"/>
  <c r="E129" i="8"/>
  <c r="H129" i="8"/>
  <c r="I129" i="8" s="1"/>
  <c r="J129" i="8" s="1"/>
  <c r="K129" i="8" s="1"/>
  <c r="E132" i="8"/>
  <c r="H132" i="8"/>
  <c r="I132" i="8" s="1"/>
  <c r="J132" i="8" s="1"/>
  <c r="K132" i="8" s="1"/>
  <c r="E133" i="8"/>
  <c r="H133" i="8"/>
  <c r="I133" i="8" s="1"/>
  <c r="J133" i="8" s="1"/>
  <c r="K133" i="8" s="1"/>
  <c r="E137" i="8"/>
  <c r="H137" i="8"/>
  <c r="E138" i="8"/>
  <c r="H138" i="8"/>
  <c r="I138" i="8" s="1"/>
  <c r="J138" i="8" s="1"/>
  <c r="K138" i="8" s="1"/>
  <c r="E141" i="8"/>
  <c r="H141" i="8"/>
  <c r="I141" i="8" s="1"/>
  <c r="J141" i="8" s="1"/>
  <c r="K141" i="8" s="1"/>
  <c r="E142" i="8"/>
  <c r="H142" i="8"/>
  <c r="I142" i="8" s="1"/>
  <c r="J142" i="8" s="1"/>
  <c r="K142" i="8" s="1"/>
  <c r="E146" i="8"/>
  <c r="H146" i="8"/>
  <c r="E147" i="8"/>
  <c r="H147" i="8"/>
  <c r="I147" i="8" s="1"/>
  <c r="J147" i="8" s="1"/>
  <c r="K147" i="8" s="1"/>
  <c r="E150" i="8"/>
  <c r="H150" i="8"/>
  <c r="I150" i="8" s="1"/>
  <c r="J150" i="8" s="1"/>
  <c r="K150" i="8" s="1"/>
  <c r="E151" i="8"/>
  <c r="H151" i="8"/>
  <c r="I151" i="8" s="1"/>
  <c r="J151" i="8" s="1"/>
  <c r="K151" i="8" s="1"/>
  <c r="E155" i="8"/>
  <c r="H155" i="8"/>
  <c r="E156" i="8"/>
  <c r="H156" i="8"/>
  <c r="I156" i="8" s="1"/>
  <c r="J156" i="8" s="1"/>
  <c r="K156" i="8" s="1"/>
  <c r="E159" i="8"/>
  <c r="H159" i="8"/>
  <c r="I159" i="8" s="1"/>
  <c r="J159" i="8" s="1"/>
  <c r="K159" i="8" s="1"/>
  <c r="E160" i="8"/>
  <c r="H160" i="8"/>
  <c r="I160" i="8" s="1"/>
  <c r="J160" i="8" s="1"/>
  <c r="K160" i="8" s="1"/>
  <c r="E164" i="8"/>
  <c r="H164" i="8"/>
  <c r="E165" i="8"/>
  <c r="H165" i="8"/>
  <c r="I165" i="8" s="1"/>
  <c r="J165" i="8" s="1"/>
  <c r="K165" i="8" s="1"/>
  <c r="E168" i="8"/>
  <c r="H168" i="8"/>
  <c r="I168" i="8" s="1"/>
  <c r="J168" i="8" s="1"/>
  <c r="K168" i="8" s="1"/>
  <c r="E169" i="8"/>
  <c r="H169" i="8"/>
  <c r="I169" i="8" s="1"/>
  <c r="J169" i="8" s="1"/>
  <c r="K169" i="8" s="1"/>
  <c r="E173" i="8"/>
  <c r="H173" i="8"/>
  <c r="E174" i="8"/>
  <c r="H174" i="8"/>
  <c r="I174" i="8" s="1"/>
  <c r="J174" i="8" s="1"/>
  <c r="K174" i="8" s="1"/>
  <c r="E177" i="8"/>
  <c r="H177" i="8"/>
  <c r="I177" i="8" s="1"/>
  <c r="J177" i="8" s="1"/>
  <c r="K177" i="8" s="1"/>
  <c r="E178" i="8"/>
  <c r="H178" i="8"/>
  <c r="I178" i="8" s="1"/>
  <c r="J178" i="8" s="1"/>
  <c r="K178" i="8" s="1"/>
  <c r="E193" i="8"/>
  <c r="H193" i="8"/>
  <c r="E196" i="8"/>
  <c r="H196" i="8"/>
  <c r="I196" i="8" s="1"/>
  <c r="J196" i="8" s="1"/>
  <c r="K196" i="8" s="1"/>
  <c r="E197" i="8"/>
  <c r="H197" i="8"/>
  <c r="I197" i="8" s="1"/>
  <c r="J197" i="8" s="1"/>
  <c r="K197" i="8" s="1"/>
  <c r="E201" i="8"/>
  <c r="H201" i="8"/>
  <c r="E204" i="8"/>
  <c r="H204" i="8"/>
  <c r="I204" i="8" s="1"/>
  <c r="J204" i="8" s="1"/>
  <c r="K204" i="8" s="1"/>
  <c r="E205" i="8"/>
  <c r="H205" i="8"/>
  <c r="I205" i="8" s="1"/>
  <c r="J205" i="8" s="1"/>
  <c r="K205" i="8" s="1"/>
  <c r="E209" i="8"/>
  <c r="E212" i="8"/>
  <c r="H212" i="8"/>
  <c r="I212" i="8" s="1"/>
  <c r="J212" i="8" s="1"/>
  <c r="K212" i="8" s="1"/>
  <c r="E213" i="8"/>
  <c r="H213" i="8"/>
  <c r="I213" i="8" s="1"/>
  <c r="J213" i="8" s="1"/>
  <c r="K213" i="8" s="1"/>
  <c r="D15" i="6"/>
  <c r="D14" i="6"/>
  <c r="K558" i="6"/>
  <c r="D558" i="6"/>
  <c r="K541" i="6"/>
  <c r="D541" i="6"/>
  <c r="K524" i="6"/>
  <c r="D524" i="6"/>
  <c r="K507" i="6"/>
  <c r="D507" i="6"/>
  <c r="K490" i="6"/>
  <c r="D490" i="6"/>
  <c r="K473" i="6"/>
  <c r="K456" i="6"/>
  <c r="D456" i="6"/>
  <c r="D424" i="6" s="1"/>
  <c r="K439" i="6"/>
  <c r="C13" i="6"/>
  <c r="D406" i="6"/>
  <c r="K390" i="6"/>
  <c r="D390" i="6"/>
  <c r="K374" i="6"/>
  <c r="K359" i="6" s="1"/>
  <c r="D374" i="6"/>
  <c r="C36" i="6"/>
  <c r="C12" i="6"/>
  <c r="C342" i="6"/>
  <c r="K341" i="6"/>
  <c r="D341" i="6"/>
  <c r="C326" i="6"/>
  <c r="K325" i="6"/>
  <c r="D325" i="6"/>
  <c r="C310" i="6"/>
  <c r="K309" i="6"/>
  <c r="D309" i="6"/>
  <c r="C294" i="6"/>
  <c r="K293" i="6"/>
  <c r="C278" i="6"/>
  <c r="K277" i="6"/>
  <c r="D277" i="6"/>
  <c r="C262" i="6"/>
  <c r="K261" i="6"/>
  <c r="C245" i="6"/>
  <c r="C134" i="6" s="1"/>
  <c r="C11" i="6" s="1"/>
  <c r="C230" i="6"/>
  <c r="K229" i="6"/>
  <c r="C214" i="6"/>
  <c r="K213" i="6"/>
  <c r="C198" i="6"/>
  <c r="K197" i="6"/>
  <c r="D197" i="6"/>
  <c r="C182" i="6"/>
  <c r="C166" i="6"/>
  <c r="C150" i="6"/>
  <c r="C35" i="6"/>
  <c r="C117" i="6"/>
  <c r="C99" i="12" s="1"/>
  <c r="C149" i="12" s="1"/>
  <c r="C101" i="6"/>
  <c r="C98" i="12" s="1"/>
  <c r="C148" i="12" s="1"/>
  <c r="C85" i="6"/>
  <c r="C97" i="12" s="1"/>
  <c r="C147" i="12" s="1"/>
  <c r="G84" i="6"/>
  <c r="F84" i="6"/>
  <c r="D84" i="6"/>
  <c r="C69" i="6"/>
  <c r="G68" i="6"/>
  <c r="F68" i="6"/>
  <c r="E68" i="6"/>
  <c r="D68" i="6"/>
  <c r="H34" i="6"/>
  <c r="F34" i="6"/>
  <c r="D34" i="6"/>
  <c r="C10" i="6"/>
  <c r="G34" i="6"/>
  <c r="E34" i="6"/>
  <c r="C34" i="6"/>
  <c r="C127" i="21" l="1"/>
  <c r="K12" i="6"/>
  <c r="F17" i="17"/>
  <c r="E17" i="17"/>
  <c r="D33" i="20" s="1"/>
  <c r="C39" i="20"/>
  <c r="D23" i="17"/>
  <c r="C43" i="20"/>
  <c r="D27" i="17"/>
  <c r="C20" i="17"/>
  <c r="C22" i="17"/>
  <c r="E40" i="20"/>
  <c r="H24" i="17"/>
  <c r="E42" i="20"/>
  <c r="H26" i="17"/>
  <c r="Z13" i="11"/>
  <c r="I13" i="11" s="1"/>
  <c r="D134" i="6"/>
  <c r="K424" i="6"/>
  <c r="E33" i="20"/>
  <c r="H17" i="17"/>
  <c r="E36" i="20"/>
  <c r="H20" i="17"/>
  <c r="C24" i="17"/>
  <c r="C26" i="17"/>
  <c r="C28" i="17"/>
  <c r="F22" i="22"/>
  <c r="G14" i="19" s="1"/>
  <c r="G18" i="19" s="1"/>
  <c r="D22" i="22"/>
  <c r="E14" i="19" s="1"/>
  <c r="E18" i="19" s="1"/>
  <c r="E22" i="22"/>
  <c r="F14" i="19" s="1"/>
  <c r="F18" i="19" s="1"/>
  <c r="C22" i="22"/>
  <c r="D14" i="19" s="1"/>
  <c r="D18" i="19" s="1"/>
  <c r="H22" i="22"/>
  <c r="I14" i="19" s="1"/>
  <c r="I18" i="19" s="1"/>
  <c r="G22" i="22"/>
  <c r="H14" i="19" s="1"/>
  <c r="H18" i="19" s="1"/>
  <c r="E27" i="20"/>
  <c r="H11" i="17"/>
  <c r="C19" i="10"/>
  <c r="E19" i="10" s="1"/>
  <c r="E20" i="10" s="1"/>
  <c r="F27" i="20"/>
  <c r="J11" i="17"/>
  <c r="E26" i="20"/>
  <c r="H10" i="17"/>
  <c r="D26" i="20"/>
  <c r="F10" i="17"/>
  <c r="F26" i="20"/>
  <c r="J10" i="17"/>
  <c r="D20" i="17"/>
  <c r="C36" i="20"/>
  <c r="C21" i="20"/>
  <c r="E116" i="17"/>
  <c r="I116" i="17"/>
  <c r="M116" i="17"/>
  <c r="E167" i="17"/>
  <c r="I167" i="17"/>
  <c r="M167" i="17"/>
  <c r="E218" i="17"/>
  <c r="E320" i="17"/>
  <c r="I320" i="17"/>
  <c r="M320" i="17"/>
  <c r="H218" i="17"/>
  <c r="L218" i="17"/>
  <c r="Q27" i="15"/>
  <c r="T27" i="15"/>
  <c r="K27" i="15"/>
  <c r="H27" i="15"/>
  <c r="N27" i="15"/>
  <c r="E229" i="14"/>
  <c r="C102" i="12"/>
  <c r="C152" i="12" s="1"/>
  <c r="E281" i="14"/>
  <c r="C104" i="12"/>
  <c r="C154" i="12" s="1"/>
  <c r="E307" i="14"/>
  <c r="C105" i="12"/>
  <c r="C155" i="12" s="1"/>
  <c r="E333" i="14"/>
  <c r="C106" i="12"/>
  <c r="C156" i="12" s="1"/>
  <c r="E385" i="14"/>
  <c r="C108" i="12"/>
  <c r="C158" i="12" s="1"/>
  <c r="E411" i="14"/>
  <c r="C109" i="12"/>
  <c r="C159" i="12" s="1"/>
  <c r="L11" i="24"/>
  <c r="C96" i="12"/>
  <c r="C146" i="12" s="1"/>
  <c r="E203" i="14"/>
  <c r="C101" i="12"/>
  <c r="C151" i="12" s="1"/>
  <c r="E255" i="14"/>
  <c r="C103" i="12"/>
  <c r="C153" i="12" s="1"/>
  <c r="E437" i="14"/>
  <c r="C110" i="12"/>
  <c r="C160" i="12" s="1"/>
  <c r="E463" i="14"/>
  <c r="C111" i="12"/>
  <c r="C161" i="12" s="1"/>
  <c r="E489" i="14"/>
  <c r="C112" i="12"/>
  <c r="C162" i="12" s="1"/>
  <c r="E515" i="14"/>
  <c r="C113" i="12"/>
  <c r="C163" i="12" s="1"/>
  <c r="I193" i="8"/>
  <c r="H194" i="8"/>
  <c r="I128" i="8"/>
  <c r="H130" i="8"/>
  <c r="I173" i="8"/>
  <c r="H175" i="8"/>
  <c r="I164" i="8"/>
  <c r="H166" i="8"/>
  <c r="I155" i="8"/>
  <c r="H157" i="8"/>
  <c r="I137" i="8"/>
  <c r="H139" i="8"/>
  <c r="I119" i="8"/>
  <c r="H121" i="8"/>
  <c r="I110" i="8"/>
  <c r="H112" i="8"/>
  <c r="I101" i="8"/>
  <c r="H103" i="8"/>
  <c r="I74" i="8"/>
  <c r="H76" i="8"/>
  <c r="I209" i="8"/>
  <c r="H210" i="8"/>
  <c r="I201" i="8"/>
  <c r="H202" i="8"/>
  <c r="I92" i="8"/>
  <c r="H94" i="8"/>
  <c r="I83" i="8"/>
  <c r="H85" i="8"/>
  <c r="I146" i="8"/>
  <c r="H148" i="8"/>
  <c r="I65" i="8"/>
  <c r="H67" i="8"/>
  <c r="E125" i="14"/>
  <c r="L13" i="24"/>
  <c r="E151" i="14"/>
  <c r="L14" i="24"/>
  <c r="L174" i="24"/>
  <c r="D174" i="24"/>
  <c r="L176" i="24"/>
  <c r="D176" i="24"/>
  <c r="L177" i="24"/>
  <c r="D177" i="24"/>
  <c r="L178" i="24"/>
  <c r="D178" i="24"/>
  <c r="L180" i="24"/>
  <c r="D180" i="24"/>
  <c r="L181" i="24"/>
  <c r="D181" i="24"/>
  <c r="E99" i="14"/>
  <c r="L12" i="24"/>
  <c r="L173" i="24"/>
  <c r="D173" i="24"/>
  <c r="D337" i="24" s="1"/>
  <c r="L175" i="24"/>
  <c r="D175" i="24"/>
  <c r="L182" i="24"/>
  <c r="D182" i="24"/>
  <c r="L183" i="24"/>
  <c r="D183" i="24"/>
  <c r="L184" i="24"/>
  <c r="D184" i="24"/>
  <c r="L185" i="24"/>
  <c r="D185" i="24"/>
  <c r="I43" i="8"/>
  <c r="H46" i="8"/>
  <c r="I23" i="8"/>
  <c r="J23" i="8" s="1"/>
  <c r="K23" i="8" s="1"/>
  <c r="H26" i="8"/>
  <c r="I33" i="8"/>
  <c r="H36" i="8"/>
  <c r="E13" i="8"/>
  <c r="H16" i="8"/>
  <c r="F16" i="8"/>
  <c r="G16" i="8"/>
  <c r="E1171" i="15"/>
  <c r="I13" i="8"/>
  <c r="I16" i="8" s="1"/>
  <c r="E73" i="14"/>
  <c r="D11" i="24"/>
  <c r="D90" i="24" s="1"/>
  <c r="D12" i="24"/>
  <c r="D13" i="24"/>
  <c r="D14" i="24"/>
  <c r="E45" i="8"/>
  <c r="E655" i="15"/>
  <c r="O36" i="18"/>
  <c r="D36" i="18"/>
  <c r="L32" i="16"/>
  <c r="N32" i="16" s="1"/>
  <c r="K36" i="18"/>
  <c r="M36" i="18"/>
  <c r="E44" i="15"/>
  <c r="E21" i="15"/>
  <c r="E13" i="16"/>
  <c r="C18" i="17" s="1"/>
  <c r="K13" i="16"/>
  <c r="G18" i="17" s="1"/>
  <c r="C53" i="7"/>
  <c r="T53" i="7" s="1"/>
  <c r="C52" i="7"/>
  <c r="T52" i="7" s="1"/>
  <c r="C51" i="7"/>
  <c r="T51" i="7" s="1"/>
  <c r="C50" i="7"/>
  <c r="T50" i="7" s="1"/>
  <c r="C49" i="7"/>
  <c r="T49" i="7" s="1"/>
  <c r="C48" i="7"/>
  <c r="T48" i="7" s="1"/>
  <c r="C46" i="7"/>
  <c r="T46" i="7" s="1"/>
  <c r="C45" i="7"/>
  <c r="T45" i="7" s="1"/>
  <c r="C44" i="7"/>
  <c r="T44" i="7" s="1"/>
  <c r="C43" i="7"/>
  <c r="T43" i="7" s="1"/>
  <c r="C42" i="7"/>
  <c r="T42" i="7" s="1"/>
  <c r="C41" i="7"/>
  <c r="T41" i="7" s="1"/>
  <c r="C28" i="7"/>
  <c r="T28" i="7" s="1"/>
  <c r="C29" i="7"/>
  <c r="T29" i="7" s="1"/>
  <c r="C27" i="7"/>
  <c r="T27" i="7" s="1"/>
  <c r="C26" i="7"/>
  <c r="T26" i="7" s="1"/>
  <c r="S15" i="7"/>
  <c r="C54" i="6"/>
  <c r="C18" i="6" s="1"/>
  <c r="C22" i="13" s="1"/>
  <c r="D359" i="6"/>
  <c r="D12" i="6" s="1"/>
  <c r="D13" i="6"/>
  <c r="D11" i="6"/>
  <c r="C40" i="6"/>
  <c r="C236" i="11"/>
  <c r="D178" i="11"/>
  <c r="D185" i="11"/>
  <c r="D225" i="11" s="1"/>
  <c r="D190" i="11"/>
  <c r="D184" i="11"/>
  <c r="D224" i="11" s="1"/>
  <c r="D191" i="11"/>
  <c r="D179" i="11"/>
  <c r="D219" i="11" s="1"/>
  <c r="D189" i="11"/>
  <c r="D186" i="11"/>
  <c r="D226" i="11" s="1"/>
  <c r="V12" i="11"/>
  <c r="Z12" i="11" s="1"/>
  <c r="C115" i="11"/>
  <c r="H13" i="11"/>
  <c r="AA13" i="11"/>
  <c r="J13" i="11"/>
  <c r="K13" i="11" s="1"/>
  <c r="J15" i="11"/>
  <c r="K15" i="11" s="1"/>
  <c r="F169" i="11"/>
  <c r="F184" i="11"/>
  <c r="T155" i="11"/>
  <c r="O193" i="11"/>
  <c r="O195" i="11" s="1"/>
  <c r="R22" i="11"/>
  <c r="X28" i="11"/>
  <c r="N34" i="11"/>
  <c r="R34" i="11"/>
  <c r="H32" i="11"/>
  <c r="J32" i="11" s="1"/>
  <c r="K32" i="11" s="1"/>
  <c r="AA32" i="11"/>
  <c r="X11" i="11"/>
  <c r="X17" i="11" s="1"/>
  <c r="V17" i="11"/>
  <c r="X20" i="11"/>
  <c r="X22" i="11" s="1"/>
  <c r="V22" i="11"/>
  <c r="F34" i="11"/>
  <c r="V34" i="11"/>
  <c r="D35" i="11"/>
  <c r="H134" i="11"/>
  <c r="Q155" i="11"/>
  <c r="U155" i="11"/>
  <c r="N180" i="11"/>
  <c r="Q193" i="11"/>
  <c r="Q195" i="11" s="1"/>
  <c r="O233" i="11"/>
  <c r="O235" i="11" s="1"/>
  <c r="Z33" i="11"/>
  <c r="AA33" i="11" s="1"/>
  <c r="X27" i="11"/>
  <c r="V29" i="11"/>
  <c r="N29" i="11"/>
  <c r="F29" i="11"/>
  <c r="E35" i="11"/>
  <c r="AA15" i="11"/>
  <c r="C235" i="11"/>
  <c r="AA14" i="11"/>
  <c r="I14" i="11"/>
  <c r="C35" i="11"/>
  <c r="C37" i="11" s="1"/>
  <c r="O35" i="11"/>
  <c r="O37" i="11" s="1"/>
  <c r="U35" i="11"/>
  <c r="U37" i="11" s="1"/>
  <c r="C155" i="11"/>
  <c r="N192" i="11"/>
  <c r="C193" i="11"/>
  <c r="C195" i="11" s="1"/>
  <c r="R220" i="11"/>
  <c r="Q233" i="11"/>
  <c r="Q235" i="11" s="1"/>
  <c r="J14" i="11"/>
  <c r="K14" i="11" s="1"/>
  <c r="Q35" i="11"/>
  <c r="Q37" i="11" s="1"/>
  <c r="E17" i="11"/>
  <c r="H12" i="14"/>
  <c r="H16" i="14"/>
  <c r="D53" i="6"/>
  <c r="D10" i="6" s="1"/>
  <c r="F53" i="6"/>
  <c r="F10" i="6" s="1"/>
  <c r="C16" i="6"/>
  <c r="E53" i="6"/>
  <c r="E10" i="6" s="1"/>
  <c r="G53" i="6"/>
  <c r="G10" i="6" s="1"/>
  <c r="K10" i="6"/>
  <c r="C246" i="6"/>
  <c r="C135" i="6" s="1"/>
  <c r="E263" i="17"/>
  <c r="E269" i="17" s="1"/>
  <c r="F263" i="17"/>
  <c r="F269" i="17" s="1"/>
  <c r="I263" i="17"/>
  <c r="I269" i="17" s="1"/>
  <c r="J263" i="17"/>
  <c r="J269" i="17" s="1"/>
  <c r="M263" i="17"/>
  <c r="M269" i="17" s="1"/>
  <c r="N263" i="17"/>
  <c r="N269" i="17" s="1"/>
  <c r="D110" i="17"/>
  <c r="D116" i="17" s="1"/>
  <c r="F110" i="17"/>
  <c r="F116" i="17" s="1"/>
  <c r="H110" i="17"/>
  <c r="H116" i="17" s="1"/>
  <c r="J110" i="17"/>
  <c r="J116" i="17" s="1"/>
  <c r="L110" i="17"/>
  <c r="L116" i="17" s="1"/>
  <c r="N110" i="17"/>
  <c r="N116" i="17" s="1"/>
  <c r="D161" i="17"/>
  <c r="D167" i="17" s="1"/>
  <c r="F161" i="17"/>
  <c r="F167" i="17" s="1"/>
  <c r="H161" i="17"/>
  <c r="H167" i="17" s="1"/>
  <c r="J161" i="17"/>
  <c r="J167" i="17" s="1"/>
  <c r="L161" i="17"/>
  <c r="L167" i="17" s="1"/>
  <c r="N161" i="17"/>
  <c r="N167" i="17" s="1"/>
  <c r="D212" i="17"/>
  <c r="D218" i="17" s="1"/>
  <c r="F212" i="17"/>
  <c r="F218" i="17" s="1"/>
  <c r="I212" i="17"/>
  <c r="I218" i="17" s="1"/>
  <c r="M212" i="17"/>
  <c r="M218" i="17" s="1"/>
  <c r="C263" i="17"/>
  <c r="C269" i="17" s="1"/>
  <c r="D263" i="17"/>
  <c r="D269" i="17" s="1"/>
  <c r="G263" i="17"/>
  <c r="G269" i="17" s="1"/>
  <c r="H263" i="17"/>
  <c r="H269" i="17" s="1"/>
  <c r="K263" i="17"/>
  <c r="K269" i="17" s="1"/>
  <c r="L263" i="17"/>
  <c r="L269" i="17" s="1"/>
  <c r="G212" i="17"/>
  <c r="G218" i="17" s="1"/>
  <c r="K212" i="17"/>
  <c r="K218" i="17" s="1"/>
  <c r="E365" i="17"/>
  <c r="E371" i="17" s="1"/>
  <c r="F365" i="17"/>
  <c r="F371" i="17" s="1"/>
  <c r="I365" i="17"/>
  <c r="I371" i="17" s="1"/>
  <c r="J365" i="17"/>
  <c r="J371" i="17" s="1"/>
  <c r="M365" i="17"/>
  <c r="M371" i="17" s="1"/>
  <c r="N365" i="17"/>
  <c r="N371" i="17" s="1"/>
  <c r="D314" i="17"/>
  <c r="D320" i="17" s="1"/>
  <c r="F314" i="17"/>
  <c r="F320" i="17" s="1"/>
  <c r="H314" i="17"/>
  <c r="H320" i="17" s="1"/>
  <c r="J314" i="17"/>
  <c r="J320" i="17" s="1"/>
  <c r="L314" i="17"/>
  <c r="L320" i="17" s="1"/>
  <c r="N314" i="17"/>
  <c r="N320" i="17" s="1"/>
  <c r="C365" i="17"/>
  <c r="C371" i="17" s="1"/>
  <c r="D365" i="17"/>
  <c r="D371" i="17" s="1"/>
  <c r="G365" i="17"/>
  <c r="G371" i="17" s="1"/>
  <c r="H365" i="17"/>
  <c r="H371" i="17" s="1"/>
  <c r="K365" i="17"/>
  <c r="K371" i="17" s="1"/>
  <c r="L365" i="17"/>
  <c r="L371" i="17" s="1"/>
  <c r="G33" i="16"/>
  <c r="E12" i="16"/>
  <c r="E14" i="16"/>
  <c r="C19" i="17" s="1"/>
  <c r="K14" i="16"/>
  <c r="G19" i="17" s="1"/>
  <c r="E16" i="16"/>
  <c r="E20" i="16"/>
  <c r="C25" i="17" s="1"/>
  <c r="K20" i="16"/>
  <c r="G25" i="17" s="1"/>
  <c r="K22" i="16"/>
  <c r="G28" i="17" s="1"/>
  <c r="E32" i="16"/>
  <c r="K32" i="16"/>
  <c r="Q32" i="16"/>
  <c r="D33" i="16"/>
  <c r="E13" i="15"/>
  <c r="C17" i="17" s="1"/>
  <c r="E17" i="15"/>
  <c r="C21" i="17" s="1"/>
  <c r="E206" i="15"/>
  <c r="H10" i="15"/>
  <c r="E785" i="15"/>
  <c r="D16" i="12"/>
  <c r="F18" i="12"/>
  <c r="H18" i="12" s="1"/>
  <c r="H33" i="11"/>
  <c r="R17" i="11"/>
  <c r="D37" i="11"/>
  <c r="N35" i="11"/>
  <c r="G11" i="11"/>
  <c r="T11" i="11" s="1"/>
  <c r="T17" i="11" s="1"/>
  <c r="W11" i="11"/>
  <c r="F17" i="11"/>
  <c r="N17" i="11"/>
  <c r="G20" i="11"/>
  <c r="T20" i="11" s="1"/>
  <c r="W20" i="11"/>
  <c r="F22" i="11"/>
  <c r="N22" i="11"/>
  <c r="G26" i="11"/>
  <c r="T26" i="11" s="1"/>
  <c r="W26" i="11"/>
  <c r="G28" i="11"/>
  <c r="T28" i="11" s="1"/>
  <c r="X31" i="11"/>
  <c r="X34" i="11" s="1"/>
  <c r="H94" i="11"/>
  <c r="I105" i="11"/>
  <c r="O155" i="11"/>
  <c r="R175" i="11"/>
  <c r="R187" i="11"/>
  <c r="R232" i="11"/>
  <c r="G21" i="11"/>
  <c r="T21" i="11" s="1"/>
  <c r="R29" i="11"/>
  <c r="X26" i="11"/>
  <c r="G27" i="11"/>
  <c r="T27" i="11" s="1"/>
  <c r="G31" i="11"/>
  <c r="W31" i="11"/>
  <c r="N175" i="11"/>
  <c r="R180" i="11"/>
  <c r="N187" i="11"/>
  <c r="N193" i="11" s="1"/>
  <c r="R192" i="11"/>
  <c r="R215" i="11"/>
  <c r="R227" i="11"/>
  <c r="C20" i="10"/>
  <c r="C17" i="14" s="1"/>
  <c r="D20" i="10"/>
  <c r="D17" i="14" s="1"/>
  <c r="G20" i="10"/>
  <c r="G17" i="14" s="1"/>
  <c r="J20" i="10"/>
  <c r="J17" i="14" s="1"/>
  <c r="H84" i="6"/>
  <c r="H68" i="6"/>
  <c r="K245" i="6"/>
  <c r="K134" i="6" s="1"/>
  <c r="D122" i="4"/>
  <c r="C820" i="6" s="1"/>
  <c r="D121" i="4"/>
  <c r="C804" i="6" s="1"/>
  <c r="D109" i="4"/>
  <c r="C771" i="6" s="1"/>
  <c r="D108" i="4"/>
  <c r="C755" i="6" s="1"/>
  <c r="D107" i="4"/>
  <c r="C739" i="6" s="1"/>
  <c r="D106" i="4"/>
  <c r="C723" i="6" s="1"/>
  <c r="D105" i="4"/>
  <c r="C707" i="6" s="1"/>
  <c r="D104" i="4"/>
  <c r="C691" i="6" s="1"/>
  <c r="D103" i="4"/>
  <c r="C675" i="6" s="1"/>
  <c r="D102" i="4"/>
  <c r="C659" i="6" s="1"/>
  <c r="D101" i="4"/>
  <c r="C643" i="6" s="1"/>
  <c r="C91" i="21" l="1"/>
  <c r="C19" i="21"/>
  <c r="E41" i="20"/>
  <c r="H25" i="17"/>
  <c r="D19" i="17"/>
  <c r="C35" i="20"/>
  <c r="E34" i="20"/>
  <c r="H18" i="17"/>
  <c r="C42" i="20"/>
  <c r="D26" i="17"/>
  <c r="C163" i="21"/>
  <c r="K13" i="6"/>
  <c r="C38" i="20"/>
  <c r="D22" i="17"/>
  <c r="E44" i="20"/>
  <c r="H28" i="17"/>
  <c r="C41" i="20"/>
  <c r="D25" i="17"/>
  <c r="E35" i="20"/>
  <c r="H19" i="17"/>
  <c r="D18" i="17"/>
  <c r="C34" i="20"/>
  <c r="C44" i="20"/>
  <c r="D28" i="17"/>
  <c r="C40" i="20"/>
  <c r="D24" i="17"/>
  <c r="L10" i="24"/>
  <c r="K37" i="18"/>
  <c r="O18" i="16"/>
  <c r="Q18" i="16" s="1"/>
  <c r="I18" i="16"/>
  <c r="K18" i="16" s="1"/>
  <c r="F18" i="16"/>
  <c r="H18" i="16" s="1"/>
  <c r="R19" i="15"/>
  <c r="T19" i="15" s="1"/>
  <c r="L19" i="15"/>
  <c r="N19" i="15" s="1"/>
  <c r="F19" i="15"/>
  <c r="H19" i="15" s="1"/>
  <c r="O13" i="10"/>
  <c r="Q13" i="10" s="1"/>
  <c r="I13" i="10"/>
  <c r="R18" i="16"/>
  <c r="T18" i="16" s="1"/>
  <c r="L18" i="16"/>
  <c r="N18" i="16" s="1"/>
  <c r="O19" i="15"/>
  <c r="Q19" i="15" s="1"/>
  <c r="I19" i="15"/>
  <c r="K19" i="15" s="1"/>
  <c r="R13" i="10"/>
  <c r="T13" i="10" s="1"/>
  <c r="L13" i="10"/>
  <c r="N13" i="10" s="1"/>
  <c r="F13" i="10"/>
  <c r="D21" i="17"/>
  <c r="C37" i="20"/>
  <c r="D17" i="17"/>
  <c r="C33" i="20"/>
  <c r="C628" i="6"/>
  <c r="C30" i="6" s="1"/>
  <c r="C789" i="6"/>
  <c r="N36" i="18"/>
  <c r="F185" i="11"/>
  <c r="D229" i="11"/>
  <c r="D230" i="11"/>
  <c r="E230" i="11" s="1"/>
  <c r="D218" i="11"/>
  <c r="E191" i="11"/>
  <c r="D231" i="11"/>
  <c r="F230" i="11"/>
  <c r="D213" i="11"/>
  <c r="D209" i="11"/>
  <c r="D211" i="11"/>
  <c r="D212" i="11"/>
  <c r="D210" i="11"/>
  <c r="D214" i="11"/>
  <c r="E17" i="14"/>
  <c r="P36" i="18"/>
  <c r="R32" i="16"/>
  <c r="T32" i="16" s="1"/>
  <c r="L36" i="18"/>
  <c r="F32" i="16"/>
  <c r="E47" i="14"/>
  <c r="C16" i="1"/>
  <c r="E359" i="14"/>
  <c r="C107" i="12"/>
  <c r="C157" i="12" s="1"/>
  <c r="E16" i="12"/>
  <c r="J74" i="8"/>
  <c r="I76" i="8"/>
  <c r="J101" i="8"/>
  <c r="I103" i="8"/>
  <c r="J110" i="8"/>
  <c r="I112" i="8"/>
  <c r="J119" i="8"/>
  <c r="I121" i="8"/>
  <c r="J137" i="8"/>
  <c r="I139" i="8"/>
  <c r="J155" i="8"/>
  <c r="I157" i="8"/>
  <c r="J164" i="8"/>
  <c r="I166" i="8"/>
  <c r="J173" i="8"/>
  <c r="I175" i="8"/>
  <c r="J128" i="8"/>
  <c r="I130" i="8"/>
  <c r="J193" i="8"/>
  <c r="I194" i="8"/>
  <c r="J209" i="8"/>
  <c r="I210" i="8"/>
  <c r="J201" i="8"/>
  <c r="I202" i="8"/>
  <c r="J92" i="8"/>
  <c r="I94" i="8"/>
  <c r="J83" i="8"/>
  <c r="I85" i="8"/>
  <c r="J146" i="8"/>
  <c r="I148" i="8"/>
  <c r="J65" i="8"/>
  <c r="I67" i="8"/>
  <c r="C30" i="7"/>
  <c r="C9" i="7" s="1"/>
  <c r="L179" i="24"/>
  <c r="L172" i="24" s="1"/>
  <c r="D179" i="24"/>
  <c r="D172" i="24" s="1"/>
  <c r="D389" i="24"/>
  <c r="D357" i="24"/>
  <c r="D404" i="24"/>
  <c r="D372" i="24"/>
  <c r="D388" i="24"/>
  <c r="D354" i="24"/>
  <c r="D403" i="24"/>
  <c r="D371" i="24"/>
  <c r="D387" i="24"/>
  <c r="D353" i="24"/>
  <c r="D402" i="24"/>
  <c r="D370" i="24"/>
  <c r="D401" i="24"/>
  <c r="D369" i="24"/>
  <c r="D350" i="24"/>
  <c r="D386" i="24"/>
  <c r="D379" i="24"/>
  <c r="D339" i="24"/>
  <c r="D394" i="24"/>
  <c r="D362" i="24"/>
  <c r="D377" i="24"/>
  <c r="D392" i="24"/>
  <c r="D360" i="24"/>
  <c r="D385" i="24"/>
  <c r="D349" i="24"/>
  <c r="D400" i="24"/>
  <c r="D368" i="24"/>
  <c r="D384" i="24"/>
  <c r="D346" i="24"/>
  <c r="D399" i="24"/>
  <c r="D367" i="24"/>
  <c r="D382" i="24"/>
  <c r="D344" i="24"/>
  <c r="D397" i="24"/>
  <c r="D365" i="24"/>
  <c r="D381" i="24"/>
  <c r="D343" i="24"/>
  <c r="D396" i="24"/>
  <c r="D364" i="24"/>
  <c r="D380" i="24"/>
  <c r="D340" i="24"/>
  <c r="D395" i="24"/>
  <c r="D363" i="24"/>
  <c r="D378" i="24"/>
  <c r="D338" i="24"/>
  <c r="D393" i="24"/>
  <c r="D361" i="24"/>
  <c r="I26" i="8"/>
  <c r="J26" i="8" s="1"/>
  <c r="K26" i="8" s="1"/>
  <c r="J33" i="8"/>
  <c r="I36" i="8"/>
  <c r="J43" i="8"/>
  <c r="I46" i="8"/>
  <c r="J13" i="8"/>
  <c r="J16" i="8" s="1"/>
  <c r="D118" i="24"/>
  <c r="D92" i="24"/>
  <c r="D98" i="24"/>
  <c r="D104" i="24"/>
  <c r="D112" i="24"/>
  <c r="D116" i="24"/>
  <c r="D110" i="24"/>
  <c r="D96" i="24"/>
  <c r="D102" i="24"/>
  <c r="D10" i="24"/>
  <c r="D93" i="24"/>
  <c r="D99" i="24"/>
  <c r="D105" i="24"/>
  <c r="D113" i="24"/>
  <c r="D119" i="24"/>
  <c r="D91" i="24"/>
  <c r="D97" i="24"/>
  <c r="D103" i="24"/>
  <c r="D111" i="24"/>
  <c r="D117" i="24"/>
  <c r="C47" i="7"/>
  <c r="C658" i="6"/>
  <c r="L895" i="24" s="1"/>
  <c r="C690" i="6"/>
  <c r="L897" i="24" s="1"/>
  <c r="C722" i="6"/>
  <c r="L899" i="24" s="1"/>
  <c r="C754" i="6"/>
  <c r="L901" i="24" s="1"/>
  <c r="C803" i="6"/>
  <c r="C31" i="6"/>
  <c r="C642" i="6"/>
  <c r="L894" i="24" s="1"/>
  <c r="C674" i="6"/>
  <c r="L896" i="24" s="1"/>
  <c r="C706" i="6"/>
  <c r="L898" i="24" s="1"/>
  <c r="C738" i="6"/>
  <c r="L900" i="24" s="1"/>
  <c r="C770" i="6"/>
  <c r="L902" i="24" s="1"/>
  <c r="C819" i="6"/>
  <c r="C19" i="6"/>
  <c r="C53" i="13" s="1"/>
  <c r="H53" i="6"/>
  <c r="H10" i="6" s="1"/>
  <c r="V35" i="11"/>
  <c r="V37" i="11" s="1"/>
  <c r="X184" i="11"/>
  <c r="V184" i="11"/>
  <c r="X185" i="11"/>
  <c r="V185" i="11"/>
  <c r="V169" i="11"/>
  <c r="X169" i="11"/>
  <c r="W191" i="11"/>
  <c r="U191" i="11"/>
  <c r="Y191" i="11" s="1"/>
  <c r="F190" i="11"/>
  <c r="E190" i="11"/>
  <c r="I12" i="11"/>
  <c r="J12" i="11" s="1"/>
  <c r="K12" i="11" s="1"/>
  <c r="AA12" i="11"/>
  <c r="S34" i="11"/>
  <c r="T31" i="11"/>
  <c r="T34" i="11" s="1"/>
  <c r="T35" i="11" s="1"/>
  <c r="T29" i="11"/>
  <c r="T22" i="11"/>
  <c r="T37" i="11" s="1"/>
  <c r="E185" i="11"/>
  <c r="E184" i="11"/>
  <c r="D187" i="11"/>
  <c r="E169" i="11"/>
  <c r="D175" i="11"/>
  <c r="F35" i="11"/>
  <c r="F37" i="11" s="1"/>
  <c r="Y28" i="11"/>
  <c r="H28" i="11" s="1"/>
  <c r="P28" i="11"/>
  <c r="Z28" i="11" s="1"/>
  <c r="P20" i="11"/>
  <c r="P11" i="11"/>
  <c r="S17" i="11"/>
  <c r="I94" i="11"/>
  <c r="J94" i="11" s="1"/>
  <c r="K94" i="11" s="1"/>
  <c r="Y21" i="11"/>
  <c r="H21" i="11" s="1"/>
  <c r="P21" i="11"/>
  <c r="Z21" i="11" s="1"/>
  <c r="X29" i="11"/>
  <c r="Y27" i="11"/>
  <c r="H27" i="11" s="1"/>
  <c r="P27" i="11"/>
  <c r="S29" i="11"/>
  <c r="S35" i="11" s="1"/>
  <c r="E37" i="11"/>
  <c r="R233" i="11"/>
  <c r="H105" i="11"/>
  <c r="J105" i="11" s="1"/>
  <c r="K105" i="11" s="1"/>
  <c r="H93" i="11"/>
  <c r="N235" i="11"/>
  <c r="H99" i="11"/>
  <c r="R35" i="11"/>
  <c r="R37" i="11" s="1"/>
  <c r="R193" i="11"/>
  <c r="R195" i="11" s="1"/>
  <c r="H106" i="11"/>
  <c r="N155" i="11"/>
  <c r="D16" i="6"/>
  <c r="N21" i="16"/>
  <c r="I26" i="17" s="1"/>
  <c r="N19" i="16"/>
  <c r="I24" i="17" s="1"/>
  <c r="N22" i="16"/>
  <c r="I28" i="17" s="1"/>
  <c r="N14" i="16"/>
  <c r="I19" i="17" s="1"/>
  <c r="K17" i="16"/>
  <c r="G22" i="17" s="1"/>
  <c r="N13" i="16"/>
  <c r="I18" i="17" s="1"/>
  <c r="N20" i="16"/>
  <c r="I25" i="17" s="1"/>
  <c r="F19" i="12"/>
  <c r="H19" i="12" s="1"/>
  <c r="W34" i="11"/>
  <c r="Y31" i="11"/>
  <c r="E225" i="11"/>
  <c r="F225" i="11"/>
  <c r="G184" i="11"/>
  <c r="D180" i="11"/>
  <c r="E178" i="11"/>
  <c r="F178" i="11"/>
  <c r="F191" i="11"/>
  <c r="H138" i="11"/>
  <c r="I106" i="11"/>
  <c r="I104" i="11"/>
  <c r="H98" i="11"/>
  <c r="I93" i="11"/>
  <c r="H89" i="11"/>
  <c r="W29" i="11"/>
  <c r="Y26" i="11"/>
  <c r="G22" i="11"/>
  <c r="C10" i="15" s="1"/>
  <c r="W17" i="11"/>
  <c r="Y11" i="11"/>
  <c r="G174" i="11"/>
  <c r="D192" i="11"/>
  <c r="D193" i="11" s="1"/>
  <c r="D195" i="11" s="1"/>
  <c r="E189" i="11"/>
  <c r="F189" i="11"/>
  <c r="F186" i="11"/>
  <c r="E186" i="11"/>
  <c r="E179" i="11"/>
  <c r="F179" i="11"/>
  <c r="H145" i="11"/>
  <c r="G34" i="11"/>
  <c r="P31" i="11"/>
  <c r="Z27" i="11"/>
  <c r="D227" i="11"/>
  <c r="E224" i="11"/>
  <c r="F224" i="11"/>
  <c r="I138" i="11"/>
  <c r="D215" i="11"/>
  <c r="E209" i="11"/>
  <c r="I134" i="11"/>
  <c r="J134" i="11" s="1"/>
  <c r="K134" i="11" s="1"/>
  <c r="H104" i="11"/>
  <c r="I99" i="11"/>
  <c r="I98" i="11"/>
  <c r="I89" i="11"/>
  <c r="I95" i="11" s="1"/>
  <c r="G29" i="11"/>
  <c r="P26" i="11"/>
  <c r="W22" i="11"/>
  <c r="Y20" i="11"/>
  <c r="Z16" i="11"/>
  <c r="G17" i="11"/>
  <c r="C10" i="16" s="1"/>
  <c r="I149" i="11"/>
  <c r="I139" i="11"/>
  <c r="I133" i="11"/>
  <c r="R235" i="11"/>
  <c r="R155" i="11"/>
  <c r="D155" i="11"/>
  <c r="N195" i="11"/>
  <c r="I145" i="11"/>
  <c r="E115" i="11"/>
  <c r="D115" i="11"/>
  <c r="X35" i="11"/>
  <c r="X37" i="11" s="1"/>
  <c r="N37" i="11"/>
  <c r="F115" i="11"/>
  <c r="H109" i="11"/>
  <c r="T30" i="7"/>
  <c r="L123" i="4"/>
  <c r="D123" i="4"/>
  <c r="C121" i="4" s="1"/>
  <c r="D110" i="4"/>
  <c r="C101" i="4" s="1"/>
  <c r="F34" i="20" l="1"/>
  <c r="J18" i="17"/>
  <c r="F35" i="20"/>
  <c r="J19" i="17"/>
  <c r="F40" i="20"/>
  <c r="J24" i="17"/>
  <c r="F41" i="20"/>
  <c r="J25" i="17"/>
  <c r="E38" i="20"/>
  <c r="H22" i="17"/>
  <c r="F44" i="20"/>
  <c r="J28" i="17"/>
  <c r="F42" i="20"/>
  <c r="J26" i="17"/>
  <c r="K29" i="7"/>
  <c r="K30" i="17"/>
  <c r="G57" i="20"/>
  <c r="L30" i="17"/>
  <c r="K23" i="17"/>
  <c r="L23" i="17" s="1"/>
  <c r="H32" i="16"/>
  <c r="M23" i="17"/>
  <c r="N23" i="17" s="1"/>
  <c r="I23" i="17"/>
  <c r="F39" i="20" s="1"/>
  <c r="C26" i="22"/>
  <c r="D47" i="19" s="1"/>
  <c r="L37" i="18"/>
  <c r="H39" i="20"/>
  <c r="J23" i="17"/>
  <c r="G39" i="20"/>
  <c r="C788" i="6"/>
  <c r="C23" i="6" s="1"/>
  <c r="C177" i="13" s="1"/>
  <c r="C627" i="6"/>
  <c r="C11" i="17"/>
  <c r="E10" i="15"/>
  <c r="L20" i="10"/>
  <c r="L17" i="14" s="1"/>
  <c r="G16" i="12"/>
  <c r="X224" i="11"/>
  <c r="V224" i="11"/>
  <c r="W225" i="11"/>
  <c r="U225" i="11"/>
  <c r="F210" i="11"/>
  <c r="E210" i="11"/>
  <c r="E211" i="11"/>
  <c r="F211" i="11"/>
  <c r="F213" i="11"/>
  <c r="E213" i="11"/>
  <c r="X230" i="11"/>
  <c r="V230" i="11"/>
  <c r="W209" i="11"/>
  <c r="U209" i="11"/>
  <c r="W224" i="11"/>
  <c r="U224" i="11"/>
  <c r="X225" i="11"/>
  <c r="V225" i="11"/>
  <c r="F214" i="11"/>
  <c r="E214" i="11"/>
  <c r="F212" i="11"/>
  <c r="E212" i="11"/>
  <c r="U230" i="11"/>
  <c r="G230" i="11"/>
  <c r="W230" i="11"/>
  <c r="F231" i="11"/>
  <c r="E231" i="11"/>
  <c r="C10" i="17"/>
  <c r="E10" i="16"/>
  <c r="H13" i="10"/>
  <c r="F20" i="10"/>
  <c r="F17" i="14" s="1"/>
  <c r="K13" i="10"/>
  <c r="G23" i="17" s="1"/>
  <c r="E39" i="20" s="1"/>
  <c r="I20" i="10"/>
  <c r="I17" i="14" s="1"/>
  <c r="F33" i="16"/>
  <c r="F28" i="15"/>
  <c r="E177" i="14"/>
  <c r="C39" i="1"/>
  <c r="E1193" i="14"/>
  <c r="C139" i="12"/>
  <c r="C189" i="12" s="1"/>
  <c r="E1089" i="14"/>
  <c r="C135" i="12"/>
  <c r="C185" i="12" s="1"/>
  <c r="E985" i="14"/>
  <c r="C131" i="12"/>
  <c r="C181" i="12" s="1"/>
  <c r="E1167" i="14"/>
  <c r="C138" i="12"/>
  <c r="C188" i="12" s="1"/>
  <c r="E1063" i="14"/>
  <c r="C134" i="12"/>
  <c r="C184" i="12" s="1"/>
  <c r="E1272" i="14"/>
  <c r="C142" i="12"/>
  <c r="C192" i="12" s="1"/>
  <c r="E1141" i="14"/>
  <c r="C137" i="12"/>
  <c r="C187" i="12" s="1"/>
  <c r="E1037" i="14"/>
  <c r="C133" i="12"/>
  <c r="C183" i="12" s="1"/>
  <c r="E1246" i="14"/>
  <c r="C141" i="12"/>
  <c r="C191" i="12" s="1"/>
  <c r="E1115" i="14"/>
  <c r="C136" i="12"/>
  <c r="C186" i="12" s="1"/>
  <c r="E1011" i="14"/>
  <c r="C132" i="12"/>
  <c r="C182" i="12" s="1"/>
  <c r="C90" i="12"/>
  <c r="C86" i="12"/>
  <c r="L1098" i="24"/>
  <c r="D1098" i="24"/>
  <c r="D900" i="24"/>
  <c r="D896" i="24"/>
  <c r="L1097" i="24"/>
  <c r="D1097" i="24"/>
  <c r="D899" i="24"/>
  <c r="D895" i="24"/>
  <c r="D902" i="24"/>
  <c r="D898" i="24"/>
  <c r="D894" i="24"/>
  <c r="D901" i="24"/>
  <c r="D897" i="24"/>
  <c r="K28" i="7"/>
  <c r="E117" i="10" s="1"/>
  <c r="K193" i="8"/>
  <c r="K194" i="8" s="1"/>
  <c r="J194" i="8"/>
  <c r="K128" i="8"/>
  <c r="K130" i="8" s="1"/>
  <c r="J130" i="8"/>
  <c r="K173" i="8"/>
  <c r="K175" i="8" s="1"/>
  <c r="J175" i="8"/>
  <c r="K164" i="8"/>
  <c r="K166" i="8" s="1"/>
  <c r="J166" i="8"/>
  <c r="K155" i="8"/>
  <c r="K157" i="8" s="1"/>
  <c r="J157" i="8"/>
  <c r="K137" i="8"/>
  <c r="K139" i="8" s="1"/>
  <c r="J139" i="8"/>
  <c r="K119" i="8"/>
  <c r="K121" i="8" s="1"/>
  <c r="J121" i="8"/>
  <c r="K110" i="8"/>
  <c r="K112" i="8" s="1"/>
  <c r="J112" i="8"/>
  <c r="K101" i="8"/>
  <c r="K103" i="8" s="1"/>
  <c r="J103" i="8"/>
  <c r="K74" i="8"/>
  <c r="K76" i="8" s="1"/>
  <c r="J76" i="8"/>
  <c r="K209" i="8"/>
  <c r="K210" i="8" s="1"/>
  <c r="J210" i="8"/>
  <c r="K201" i="8"/>
  <c r="K202" i="8" s="1"/>
  <c r="J202" i="8"/>
  <c r="K92" i="8"/>
  <c r="K94" i="8" s="1"/>
  <c r="J94" i="8"/>
  <c r="K83" i="8"/>
  <c r="K85" i="8" s="1"/>
  <c r="J85" i="8"/>
  <c r="K146" i="8"/>
  <c r="K148" i="8" s="1"/>
  <c r="J148" i="8"/>
  <c r="K27" i="7"/>
  <c r="E146" i="16" s="1"/>
  <c r="K26" i="7"/>
  <c r="E94" i="15" s="1"/>
  <c r="K65" i="8"/>
  <c r="K67" i="8" s="1"/>
  <c r="J67" i="8"/>
  <c r="D435" i="24"/>
  <c r="E213" i="24" s="1"/>
  <c r="D412" i="24"/>
  <c r="E190" i="24" s="1"/>
  <c r="D437" i="24"/>
  <c r="E215" i="24" s="1"/>
  <c r="D414" i="24"/>
  <c r="E192" i="24" s="1"/>
  <c r="D438" i="24"/>
  <c r="E216" i="24" s="1"/>
  <c r="D417" i="24"/>
  <c r="D439" i="24"/>
  <c r="E217" i="24" s="1"/>
  <c r="D418" i="24"/>
  <c r="E196" i="24" s="1"/>
  <c r="D441" i="24"/>
  <c r="E219" i="24" s="1"/>
  <c r="D420" i="24"/>
  <c r="E198" i="24" s="1"/>
  <c r="D442" i="24"/>
  <c r="E220" i="24" s="1"/>
  <c r="D423" i="24"/>
  <c r="D351" i="24"/>
  <c r="D466" i="24"/>
  <c r="D451" i="24"/>
  <c r="D303" i="24" s="1"/>
  <c r="D468" i="24"/>
  <c r="E246" i="24" s="1"/>
  <c r="D453" i="24"/>
  <c r="E231" i="24" s="1"/>
  <c r="D424" i="24"/>
  <c r="E202" i="24" s="1"/>
  <c r="D475" i="24"/>
  <c r="E253" i="24" s="1"/>
  <c r="D476" i="24"/>
  <c r="E254" i="24" s="1"/>
  <c r="D461" i="24"/>
  <c r="E239" i="24" s="1"/>
  <c r="D477" i="24"/>
  <c r="E255" i="24" s="1"/>
  <c r="D462" i="24"/>
  <c r="E240" i="24" s="1"/>
  <c r="D478" i="24"/>
  <c r="E256" i="24" s="1"/>
  <c r="D463" i="24"/>
  <c r="E241" i="24" s="1"/>
  <c r="D467" i="24"/>
  <c r="E245" i="24" s="1"/>
  <c r="D452" i="24"/>
  <c r="E230" i="24" s="1"/>
  <c r="D469" i="24"/>
  <c r="E247" i="24" s="1"/>
  <c r="D454" i="24"/>
  <c r="E232" i="24" s="1"/>
  <c r="D470" i="24"/>
  <c r="E248" i="24" s="1"/>
  <c r="D455" i="24"/>
  <c r="E233" i="24" s="1"/>
  <c r="D471" i="24"/>
  <c r="E249" i="24" s="1"/>
  <c r="D456" i="24"/>
  <c r="E234" i="24" s="1"/>
  <c r="D473" i="24"/>
  <c r="E251" i="24" s="1"/>
  <c r="D458" i="24"/>
  <c r="E236" i="24" s="1"/>
  <c r="D474" i="24"/>
  <c r="E252" i="24" s="1"/>
  <c r="D459" i="24"/>
  <c r="E237" i="24" s="1"/>
  <c r="D434" i="24"/>
  <c r="D411" i="24"/>
  <c r="D341" i="24"/>
  <c r="D436" i="24"/>
  <c r="E214" i="24" s="1"/>
  <c r="D413" i="24"/>
  <c r="E191" i="24" s="1"/>
  <c r="D460" i="24"/>
  <c r="E238" i="24" s="1"/>
  <c r="D443" i="24"/>
  <c r="E221" i="24" s="1"/>
  <c r="D444" i="24"/>
  <c r="E222" i="24" s="1"/>
  <c r="D355" i="24"/>
  <c r="D427" i="24"/>
  <c r="D445" i="24"/>
  <c r="E223" i="24" s="1"/>
  <c r="D428" i="24"/>
  <c r="E206" i="24" s="1"/>
  <c r="D446" i="24"/>
  <c r="E224" i="24" s="1"/>
  <c r="D358" i="24"/>
  <c r="D431" i="24"/>
  <c r="D383" i="24"/>
  <c r="D345" i="24"/>
  <c r="D398" i="24"/>
  <c r="D366" i="24"/>
  <c r="K43" i="8"/>
  <c r="K46" i="8" s="1"/>
  <c r="J46" i="8"/>
  <c r="K33" i="8"/>
  <c r="K36" i="8" s="1"/>
  <c r="J36" i="8"/>
  <c r="K13" i="8"/>
  <c r="K16" i="8" s="1"/>
  <c r="D153" i="24"/>
  <c r="D81" i="24" s="1"/>
  <c r="D139" i="24"/>
  <c r="D67" i="24" s="1"/>
  <c r="D127" i="24"/>
  <c r="D149" i="24"/>
  <c r="D135" i="24"/>
  <c r="D63" i="24" s="1"/>
  <c r="D100" i="24"/>
  <c r="D132" i="24"/>
  <c r="D60" i="24" s="1"/>
  <c r="D114" i="24"/>
  <c r="D146" i="24"/>
  <c r="D74" i="24" s="1"/>
  <c r="D148" i="24"/>
  <c r="D134" i="24"/>
  <c r="D62" i="24" s="1"/>
  <c r="D154" i="24"/>
  <c r="D82" i="24" s="1"/>
  <c r="E183" i="16"/>
  <c r="E141" i="10"/>
  <c r="E220" i="16"/>
  <c r="E190" i="15"/>
  <c r="D147" i="24"/>
  <c r="D133" i="24"/>
  <c r="D61" i="24" s="1"/>
  <c r="D155" i="24"/>
  <c r="D83" i="24" s="1"/>
  <c r="D141" i="24"/>
  <c r="D69" i="24" s="1"/>
  <c r="D129" i="24"/>
  <c r="D106" i="24"/>
  <c r="D138" i="24"/>
  <c r="D66" i="24" s="1"/>
  <c r="D94" i="24"/>
  <c r="D126" i="24"/>
  <c r="D152" i="24"/>
  <c r="D80" i="24" s="1"/>
  <c r="D120" i="24"/>
  <c r="D140" i="24"/>
  <c r="D68" i="24" s="1"/>
  <c r="D128" i="24"/>
  <c r="T47" i="7"/>
  <c r="T54" i="7" s="1"/>
  <c r="AB48" i="7" s="1"/>
  <c r="E387" i="14" s="1"/>
  <c r="C54" i="7"/>
  <c r="T9" i="7"/>
  <c r="AB28" i="7"/>
  <c r="E127" i="14" s="1"/>
  <c r="AB29" i="7"/>
  <c r="E153" i="14" s="1"/>
  <c r="AB27" i="7"/>
  <c r="E101" i="14" s="1"/>
  <c r="AB26" i="7"/>
  <c r="E75" i="14" s="1"/>
  <c r="C122" i="7"/>
  <c r="C107" i="7"/>
  <c r="C105" i="7"/>
  <c r="C103" i="7"/>
  <c r="C22" i="6"/>
  <c r="C146" i="13" s="1"/>
  <c r="C101" i="7"/>
  <c r="C102" i="7"/>
  <c r="C109" i="7"/>
  <c r="C121" i="7"/>
  <c r="C108" i="7"/>
  <c r="C106" i="7"/>
  <c r="C104" i="7"/>
  <c r="K11" i="6"/>
  <c r="K16" i="6" s="1"/>
  <c r="C122" i="4"/>
  <c r="X179" i="11"/>
  <c r="V179" i="11"/>
  <c r="V186" i="11"/>
  <c r="X186" i="11"/>
  <c r="U189" i="11"/>
  <c r="W189" i="11"/>
  <c r="T174" i="11"/>
  <c r="P174" i="11"/>
  <c r="V191" i="11"/>
  <c r="X191" i="11"/>
  <c r="V178" i="11"/>
  <c r="X178" i="11"/>
  <c r="U185" i="11"/>
  <c r="W185" i="11"/>
  <c r="X190" i="11"/>
  <c r="V190" i="11"/>
  <c r="W179" i="11"/>
  <c r="U179" i="11"/>
  <c r="Y179" i="11" s="1"/>
  <c r="W186" i="11"/>
  <c r="U186" i="11"/>
  <c r="X189" i="11"/>
  <c r="V189" i="11"/>
  <c r="V192" i="11" s="1"/>
  <c r="U178" i="11"/>
  <c r="W178" i="11"/>
  <c r="T184" i="11"/>
  <c r="P184" i="11"/>
  <c r="G169" i="11"/>
  <c r="U169" i="11"/>
  <c r="U175" i="11" s="1"/>
  <c r="W169" i="11"/>
  <c r="U184" i="11"/>
  <c r="U187" i="11" s="1"/>
  <c r="W184" i="11"/>
  <c r="U190" i="11"/>
  <c r="W190" i="11"/>
  <c r="G190" i="11"/>
  <c r="S192" i="11"/>
  <c r="J145" i="11"/>
  <c r="K145" i="11" s="1"/>
  <c r="J138" i="11"/>
  <c r="I140" i="11"/>
  <c r="S22" i="11"/>
  <c r="S37" i="11" s="1"/>
  <c r="F209" i="11"/>
  <c r="S175" i="11"/>
  <c r="I107" i="11"/>
  <c r="I100" i="11"/>
  <c r="H112" i="11"/>
  <c r="H107" i="11"/>
  <c r="J104" i="11"/>
  <c r="J106" i="11"/>
  <c r="K106" i="11" s="1"/>
  <c r="H95" i="11"/>
  <c r="J89" i="11"/>
  <c r="H100" i="11"/>
  <c r="J98" i="11"/>
  <c r="J99" i="11"/>
  <c r="K99" i="11" s="1"/>
  <c r="J93" i="11"/>
  <c r="K93" i="11" s="1"/>
  <c r="G185" i="11"/>
  <c r="I146" i="11"/>
  <c r="I151" i="11"/>
  <c r="I152" i="11" s="1"/>
  <c r="G35" i="11"/>
  <c r="I16" i="11"/>
  <c r="J16" i="11" s="1"/>
  <c r="K16" i="11" s="1"/>
  <c r="AA16" i="11"/>
  <c r="K16" i="16"/>
  <c r="G21" i="17" s="1"/>
  <c r="J33" i="16"/>
  <c r="N17" i="16"/>
  <c r="I22" i="17" s="1"/>
  <c r="F20" i="12"/>
  <c r="H20" i="12" s="1"/>
  <c r="C57" i="12"/>
  <c r="C42" i="12"/>
  <c r="C62" i="12"/>
  <c r="C75" i="12"/>
  <c r="Z11" i="11"/>
  <c r="AA11" i="11" s="1"/>
  <c r="P17" i="11"/>
  <c r="Y22" i="11"/>
  <c r="H20" i="11"/>
  <c r="I28" i="11"/>
  <c r="J28" i="11" s="1"/>
  <c r="K28" i="11" s="1"/>
  <c r="AA28" i="11"/>
  <c r="I27" i="11"/>
  <c r="J27" i="11" s="1"/>
  <c r="K27" i="11" s="1"/>
  <c r="AA27" i="11"/>
  <c r="P34" i="11"/>
  <c r="Z31" i="11"/>
  <c r="AA31" i="11" s="1"/>
  <c r="H173" i="11"/>
  <c r="G173" i="11"/>
  <c r="G186" i="11"/>
  <c r="G187" i="11" s="1"/>
  <c r="E226" i="11"/>
  <c r="F226" i="11"/>
  <c r="F192" i="11"/>
  <c r="F229" i="11"/>
  <c r="D232" i="11"/>
  <c r="D233" i="11" s="1"/>
  <c r="E229" i="11"/>
  <c r="H174" i="11"/>
  <c r="Z20" i="11"/>
  <c r="P22" i="11"/>
  <c r="H26" i="11"/>
  <c r="Y29" i="11"/>
  <c r="G191" i="11"/>
  <c r="F180" i="11"/>
  <c r="F218" i="11"/>
  <c r="D220" i="11"/>
  <c r="E218" i="11"/>
  <c r="Y34" i="11"/>
  <c r="H31" i="11"/>
  <c r="H139" i="11"/>
  <c r="J139" i="11" s="1"/>
  <c r="K139" i="11" s="1"/>
  <c r="F155" i="11"/>
  <c r="H133" i="11"/>
  <c r="J133" i="11" s="1"/>
  <c r="K133" i="11" s="1"/>
  <c r="H146" i="11"/>
  <c r="E155" i="11"/>
  <c r="H144" i="11"/>
  <c r="H151" i="11"/>
  <c r="P155" i="11"/>
  <c r="Y189" i="11"/>
  <c r="P29" i="11"/>
  <c r="Z26" i="11"/>
  <c r="G224" i="11"/>
  <c r="S187" i="11"/>
  <c r="G179" i="11"/>
  <c r="F219" i="11"/>
  <c r="E219" i="11"/>
  <c r="U219" i="11" s="1"/>
  <c r="G189" i="11"/>
  <c r="E192" i="11"/>
  <c r="Y17" i="11"/>
  <c r="H11" i="11"/>
  <c r="I33" i="11"/>
  <c r="J33" i="11" s="1"/>
  <c r="K33" i="11" s="1"/>
  <c r="I109" i="11"/>
  <c r="I112" i="11" s="1"/>
  <c r="H149" i="11"/>
  <c r="G178" i="11"/>
  <c r="E180" i="11"/>
  <c r="Y225" i="11"/>
  <c r="G225" i="11"/>
  <c r="I21" i="11"/>
  <c r="J21" i="11" s="1"/>
  <c r="K21" i="11" s="1"/>
  <c r="AA21" i="11"/>
  <c r="Y186" i="11"/>
  <c r="H186" i="11" s="1"/>
  <c r="I129" i="11"/>
  <c r="I135" i="11" s="1"/>
  <c r="V175" i="11"/>
  <c r="H129" i="11"/>
  <c r="F175" i="11"/>
  <c r="E175" i="11"/>
  <c r="F187" i="11"/>
  <c r="E187" i="11"/>
  <c r="W35" i="11"/>
  <c r="W37" i="11" s="1"/>
  <c r="I144" i="11"/>
  <c r="M20" i="10"/>
  <c r="M17" i="14" s="1"/>
  <c r="N10" i="10"/>
  <c r="I17" i="17" s="1"/>
  <c r="O20" i="10"/>
  <c r="O17" i="14" s="1"/>
  <c r="C106" i="4"/>
  <c r="C102" i="4"/>
  <c r="C107" i="4"/>
  <c r="C103" i="4"/>
  <c r="C108" i="4"/>
  <c r="C104" i="4"/>
  <c r="C109" i="4"/>
  <c r="C105" i="4"/>
  <c r="F33" i="20" l="1"/>
  <c r="J17" i="17"/>
  <c r="F38" i="20"/>
  <c r="J22" i="17"/>
  <c r="E37" i="20"/>
  <c r="H21" i="17"/>
  <c r="E69" i="10"/>
  <c r="W187" i="11"/>
  <c r="Y185" i="11"/>
  <c r="H185" i="11" s="1"/>
  <c r="Y184" i="11"/>
  <c r="Y169" i="11"/>
  <c r="Y175" i="11" s="1"/>
  <c r="W192" i="11"/>
  <c r="X192" i="11"/>
  <c r="V180" i="11"/>
  <c r="U180" i="11"/>
  <c r="C17" i="12"/>
  <c r="D17" i="12" s="1"/>
  <c r="G43" i="22"/>
  <c r="D26" i="22"/>
  <c r="E47" i="19" s="1"/>
  <c r="M37" i="18"/>
  <c r="D10" i="17"/>
  <c r="C26" i="20"/>
  <c r="H20" i="10"/>
  <c r="E23" i="17"/>
  <c r="D56" i="24"/>
  <c r="E20" i="24"/>
  <c r="D54" i="24"/>
  <c r="L54" i="24" s="1"/>
  <c r="E18" i="24"/>
  <c r="D57" i="24"/>
  <c r="E21" i="24"/>
  <c r="D55" i="24"/>
  <c r="E19" i="24"/>
  <c r="K20" i="10"/>
  <c r="D11" i="17"/>
  <c r="C27" i="20"/>
  <c r="N17" i="14"/>
  <c r="E93" i="10"/>
  <c r="G37" i="11"/>
  <c r="C12" i="17"/>
  <c r="H33" i="16"/>
  <c r="D26" i="21" s="1"/>
  <c r="C173" i="21"/>
  <c r="C107" i="13"/>
  <c r="C82" i="1"/>
  <c r="C65" i="21"/>
  <c r="C14" i="13"/>
  <c r="C13" i="1"/>
  <c r="C209" i="21"/>
  <c r="C138" i="13"/>
  <c r="C105" i="1"/>
  <c r="C137" i="21"/>
  <c r="C76" i="13"/>
  <c r="C59" i="1"/>
  <c r="C101" i="21"/>
  <c r="C45" i="13"/>
  <c r="C36" i="1"/>
  <c r="C245" i="21"/>
  <c r="C169" i="13"/>
  <c r="C128" i="1"/>
  <c r="T225" i="11"/>
  <c r="P225" i="11"/>
  <c r="Z225" i="11" s="1"/>
  <c r="U218" i="11"/>
  <c r="W218" i="11"/>
  <c r="X218" i="11"/>
  <c r="V218" i="11"/>
  <c r="E227" i="11"/>
  <c r="W226" i="11"/>
  <c r="W227" i="11" s="1"/>
  <c r="U226" i="11"/>
  <c r="W231" i="11"/>
  <c r="U231" i="11"/>
  <c r="G231" i="11"/>
  <c r="X212" i="11"/>
  <c r="V212" i="11"/>
  <c r="V214" i="11"/>
  <c r="X214" i="11"/>
  <c r="X213" i="11"/>
  <c r="V213" i="11"/>
  <c r="U211" i="11"/>
  <c r="W211" i="11"/>
  <c r="G211" i="11"/>
  <c r="V210" i="11"/>
  <c r="X210" i="11"/>
  <c r="Y230" i="11"/>
  <c r="T224" i="11"/>
  <c r="P224" i="11"/>
  <c r="Z224" i="11" s="1"/>
  <c r="I224" i="11" s="1"/>
  <c r="U229" i="11"/>
  <c r="U232" i="11" s="1"/>
  <c r="W229" i="11"/>
  <c r="X229" i="11"/>
  <c r="V229" i="11"/>
  <c r="V226" i="11"/>
  <c r="X226" i="11"/>
  <c r="G209" i="11"/>
  <c r="X209" i="11"/>
  <c r="V209" i="11"/>
  <c r="X231" i="11"/>
  <c r="X232" i="11" s="1"/>
  <c r="V231" i="11"/>
  <c r="T230" i="11"/>
  <c r="P230" i="11"/>
  <c r="W212" i="11"/>
  <c r="U212" i="11"/>
  <c r="G212" i="11"/>
  <c r="W214" i="11"/>
  <c r="U214" i="11"/>
  <c r="G214" i="11"/>
  <c r="W213" i="11"/>
  <c r="G213" i="11"/>
  <c r="U213" i="11"/>
  <c r="Y213" i="11" s="1"/>
  <c r="X211" i="11"/>
  <c r="V211" i="11"/>
  <c r="G210" i="11"/>
  <c r="U210" i="11"/>
  <c r="U215" i="11" s="1"/>
  <c r="W210" i="11"/>
  <c r="U220" i="11"/>
  <c r="Y190" i="11"/>
  <c r="H190" i="11" s="1"/>
  <c r="U227" i="11"/>
  <c r="N20" i="10"/>
  <c r="K17" i="14"/>
  <c r="F18" i="14"/>
  <c r="F20" i="14" s="1"/>
  <c r="H17" i="14"/>
  <c r="V219" i="11"/>
  <c r="X219" i="11"/>
  <c r="E109" i="16"/>
  <c r="E158" i="15"/>
  <c r="D141" i="15" s="1"/>
  <c r="E1220" i="14"/>
  <c r="C131" i="1"/>
  <c r="E959" i="14"/>
  <c r="C108" i="1"/>
  <c r="D1032" i="24"/>
  <c r="D1077" i="24" s="1"/>
  <c r="D1006" i="24"/>
  <c r="D1021" i="24"/>
  <c r="D1066" i="24" s="1"/>
  <c r="L893" i="24"/>
  <c r="L1096" i="24"/>
  <c r="D1018" i="24"/>
  <c r="D1063" i="24" s="1"/>
  <c r="D1029" i="24"/>
  <c r="D1074" i="24" s="1"/>
  <c r="D999" i="24"/>
  <c r="D1044" i="24" s="1"/>
  <c r="D1022" i="24"/>
  <c r="D1067" i="24" s="1"/>
  <c r="D1033" i="24"/>
  <c r="D1078" i="24" s="1"/>
  <c r="D1007" i="24"/>
  <c r="D1052" i="24" s="1"/>
  <c r="D1026" i="24"/>
  <c r="D1015" i="24"/>
  <c r="D893" i="24"/>
  <c r="D996" i="24"/>
  <c r="D1030" i="24"/>
  <c r="D1075" i="24" s="1"/>
  <c r="D1019" i="24"/>
  <c r="D1064" i="24" s="1"/>
  <c r="D1002" i="24"/>
  <c r="D1034" i="24"/>
  <c r="D1079" i="24" s="1"/>
  <c r="D1023" i="24"/>
  <c r="D1068" i="24" s="1"/>
  <c r="D1010" i="24"/>
  <c r="D1027" i="24"/>
  <c r="D1072" i="24" s="1"/>
  <c r="D997" i="24"/>
  <c r="D1042" i="24" s="1"/>
  <c r="D1016" i="24"/>
  <c r="D1061" i="24" s="1"/>
  <c r="D1031" i="24"/>
  <c r="D1076" i="24" s="1"/>
  <c r="D1003" i="24"/>
  <c r="D1048" i="24" s="1"/>
  <c r="D1020" i="24"/>
  <c r="D1065" i="24" s="1"/>
  <c r="D1150" i="24"/>
  <c r="D1154" i="24"/>
  <c r="D1142" i="24"/>
  <c r="D1096" i="24"/>
  <c r="D1028" i="24"/>
  <c r="D1073" i="24" s="1"/>
  <c r="D998" i="24"/>
  <c r="D1043" i="24" s="1"/>
  <c r="D1017" i="24"/>
  <c r="D1062" i="24" s="1"/>
  <c r="D1155" i="24"/>
  <c r="D1151" i="24"/>
  <c r="D1145" i="24"/>
  <c r="K30" i="7"/>
  <c r="E126" i="15"/>
  <c r="D109" i="15" s="1"/>
  <c r="AB53" i="7"/>
  <c r="E517" i="14" s="1"/>
  <c r="D315" i="24"/>
  <c r="L315" i="24" s="1"/>
  <c r="U218" i="24" s="1"/>
  <c r="D330" i="24"/>
  <c r="L330" i="24" s="1"/>
  <c r="U232" i="24" s="1"/>
  <c r="D314" i="24"/>
  <c r="L314" i="24" s="1"/>
  <c r="D329" i="24"/>
  <c r="L329" i="24" s="1"/>
  <c r="U231" i="24" s="1"/>
  <c r="D313" i="24"/>
  <c r="L313" i="24" s="1"/>
  <c r="D328" i="24"/>
  <c r="L328" i="24" s="1"/>
  <c r="U230" i="24" s="1"/>
  <c r="D327" i="24"/>
  <c r="L327" i="24" s="1"/>
  <c r="U229" i="24" s="1"/>
  <c r="D276" i="24"/>
  <c r="L276" i="24" s="1"/>
  <c r="D272" i="24"/>
  <c r="L272" i="24" s="1"/>
  <c r="U181" i="24" s="1"/>
  <c r="L346" i="24" s="1"/>
  <c r="D293" i="24"/>
  <c r="L293" i="24" s="1"/>
  <c r="D270" i="24"/>
  <c r="L270" i="24" s="1"/>
  <c r="U179" i="24" s="1"/>
  <c r="L344" i="24" s="1"/>
  <c r="D291" i="24"/>
  <c r="L291" i="24" s="1"/>
  <c r="D298" i="24"/>
  <c r="L298" i="24" s="1"/>
  <c r="D280" i="24"/>
  <c r="L280" i="24" s="1"/>
  <c r="D297" i="24"/>
  <c r="L297" i="24" s="1"/>
  <c r="D296" i="24"/>
  <c r="L296" i="24" s="1"/>
  <c r="D295" i="24"/>
  <c r="L295" i="24" s="1"/>
  <c r="D312" i="24"/>
  <c r="L312" i="24" s="1"/>
  <c r="D265" i="24"/>
  <c r="L265" i="24" s="1"/>
  <c r="U175" i="24" s="1"/>
  <c r="L339" i="24" s="1"/>
  <c r="D288" i="24"/>
  <c r="L288" i="24" s="1"/>
  <c r="D305" i="24"/>
  <c r="L305" i="24" s="1"/>
  <c r="D320" i="24"/>
  <c r="L320" i="24" s="1"/>
  <c r="D290" i="24"/>
  <c r="L290" i="24" s="1"/>
  <c r="D266" i="24"/>
  <c r="L266" i="24" s="1"/>
  <c r="U176" i="24" s="1"/>
  <c r="L340" i="24" s="1"/>
  <c r="D289" i="24"/>
  <c r="L289" i="24" s="1"/>
  <c r="D264" i="24"/>
  <c r="L264" i="24" s="1"/>
  <c r="U174" i="24" s="1"/>
  <c r="L338" i="24" s="1"/>
  <c r="D287" i="24"/>
  <c r="D440" i="24"/>
  <c r="E218" i="24" s="1"/>
  <c r="D419" i="24"/>
  <c r="E197" i="24" s="1"/>
  <c r="D283" i="24"/>
  <c r="D432" i="24"/>
  <c r="E209" i="24"/>
  <c r="D279" i="24"/>
  <c r="E205" i="24"/>
  <c r="D429" i="24"/>
  <c r="L402" i="24"/>
  <c r="E229" i="24"/>
  <c r="D318" i="24"/>
  <c r="E244" i="24"/>
  <c r="D275" i="24"/>
  <c r="D425" i="24"/>
  <c r="E201" i="24"/>
  <c r="D373" i="24"/>
  <c r="D347" i="24"/>
  <c r="D472" i="24"/>
  <c r="E250" i="24" s="1"/>
  <c r="D457" i="24"/>
  <c r="E235" i="24" s="1"/>
  <c r="D263" i="24"/>
  <c r="D415" i="24"/>
  <c r="E189" i="24"/>
  <c r="D286" i="24"/>
  <c r="E212" i="24"/>
  <c r="D269" i="24"/>
  <c r="E195" i="24"/>
  <c r="D311" i="24"/>
  <c r="L311" i="24" s="1"/>
  <c r="U214" i="24" s="1"/>
  <c r="D326" i="24"/>
  <c r="L326" i="24" s="1"/>
  <c r="U228" i="24" s="1"/>
  <c r="D310" i="24"/>
  <c r="L310" i="24" s="1"/>
  <c r="U213" i="24" s="1"/>
  <c r="D325" i="24"/>
  <c r="L325" i="24" s="1"/>
  <c r="U227" i="24" s="1"/>
  <c r="D308" i="24"/>
  <c r="D323" i="24"/>
  <c r="L323" i="24" s="1"/>
  <c r="U225" i="24" s="1"/>
  <c r="D307" i="24"/>
  <c r="L307" i="24" s="1"/>
  <c r="U210" i="24" s="1"/>
  <c r="D322" i="24"/>
  <c r="L322" i="24" s="1"/>
  <c r="D306" i="24"/>
  <c r="L306" i="24" s="1"/>
  <c r="U209" i="24" s="1"/>
  <c r="D321" i="24"/>
  <c r="L321" i="24" s="1"/>
  <c r="D304" i="24"/>
  <c r="L304" i="24" s="1"/>
  <c r="U207" i="24" s="1"/>
  <c r="D319" i="24"/>
  <c r="L319" i="24" s="1"/>
  <c r="U221" i="24" s="1"/>
  <c r="D390" i="24"/>
  <c r="D405" i="24"/>
  <c r="D294" i="24"/>
  <c r="L294" i="24" s="1"/>
  <c r="U199" i="24" s="1"/>
  <c r="D107" i="24"/>
  <c r="E32" i="24"/>
  <c r="L68" i="24"/>
  <c r="D130" i="24"/>
  <c r="D142" i="24"/>
  <c r="L66" i="24"/>
  <c r="E30" i="24"/>
  <c r="E25" i="24"/>
  <c r="L82" i="24"/>
  <c r="E46" i="24"/>
  <c r="E40" i="24"/>
  <c r="D76" i="24"/>
  <c r="L76" i="24" s="1"/>
  <c r="D150" i="24"/>
  <c r="L74" i="24"/>
  <c r="E38" i="24"/>
  <c r="L60" i="24"/>
  <c r="D136" i="24"/>
  <c r="E24" i="24"/>
  <c r="E41" i="24"/>
  <c r="D77" i="24"/>
  <c r="L77" i="24" s="1"/>
  <c r="E31" i="24"/>
  <c r="L67" i="24"/>
  <c r="L81" i="24"/>
  <c r="E45" i="24"/>
  <c r="E44" i="24"/>
  <c r="L80" i="24"/>
  <c r="D156" i="24"/>
  <c r="E33" i="24"/>
  <c r="L69" i="24"/>
  <c r="L83" i="24"/>
  <c r="E47" i="24"/>
  <c r="E39" i="24"/>
  <c r="D75" i="24"/>
  <c r="L75" i="24" s="1"/>
  <c r="C173" i="15"/>
  <c r="D173" i="15"/>
  <c r="E26" i="24"/>
  <c r="E27" i="24"/>
  <c r="D121" i="24"/>
  <c r="C77" i="15"/>
  <c r="D77" i="15"/>
  <c r="T10" i="7"/>
  <c r="AB49" i="7"/>
  <c r="E413" i="14" s="1"/>
  <c r="AB47" i="7"/>
  <c r="E361" i="14" s="1"/>
  <c r="AB44" i="7"/>
  <c r="E283" i="14" s="1"/>
  <c r="AB43" i="7"/>
  <c r="E257" i="14" s="1"/>
  <c r="AB50" i="7"/>
  <c r="E439" i="14" s="1"/>
  <c r="AB41" i="7"/>
  <c r="E205" i="14" s="1"/>
  <c r="AB46" i="7"/>
  <c r="E335" i="14" s="1"/>
  <c r="AB51" i="7"/>
  <c r="E465" i="14" s="1"/>
  <c r="AB45" i="7"/>
  <c r="E309" i="14" s="1"/>
  <c r="AB42" i="7"/>
  <c r="E231" i="14" s="1"/>
  <c r="AB52" i="7"/>
  <c r="E491" i="14" s="1"/>
  <c r="C10" i="7"/>
  <c r="K41" i="7"/>
  <c r="K45" i="7"/>
  <c r="K51" i="7"/>
  <c r="K42" i="7"/>
  <c r="K47" i="7"/>
  <c r="K50" i="7"/>
  <c r="K46" i="7"/>
  <c r="E416" i="15" s="1"/>
  <c r="K43" i="7"/>
  <c r="K49" i="7"/>
  <c r="K53" i="7"/>
  <c r="K44" i="7"/>
  <c r="K48" i="7"/>
  <c r="K52" i="7"/>
  <c r="T104" i="7"/>
  <c r="T106" i="7"/>
  <c r="T108" i="7"/>
  <c r="T121" i="7"/>
  <c r="C123" i="7"/>
  <c r="C14" i="7" s="1"/>
  <c r="T109" i="7"/>
  <c r="T101" i="7"/>
  <c r="C110" i="7"/>
  <c r="C13" i="7" s="1"/>
  <c r="T102" i="7"/>
  <c r="T103" i="7"/>
  <c r="T105" i="7"/>
  <c r="T107" i="7"/>
  <c r="T122" i="7"/>
  <c r="AB30" i="7"/>
  <c r="T178" i="11"/>
  <c r="P178" i="11"/>
  <c r="T179" i="11"/>
  <c r="P179" i="11"/>
  <c r="T191" i="11"/>
  <c r="P191" i="11"/>
  <c r="P186" i="11"/>
  <c r="T186" i="11"/>
  <c r="G175" i="11"/>
  <c r="O10" i="16" s="1"/>
  <c r="T173" i="11"/>
  <c r="P173" i="11"/>
  <c r="T185" i="11"/>
  <c r="P185" i="11"/>
  <c r="T169" i="11"/>
  <c r="T175" i="11" s="1"/>
  <c r="P169" i="11"/>
  <c r="T187" i="11"/>
  <c r="U192" i="11"/>
  <c r="U193" i="11" s="1"/>
  <c r="T189" i="11"/>
  <c r="P189" i="11"/>
  <c r="T190" i="11"/>
  <c r="P190" i="11"/>
  <c r="Z184" i="11"/>
  <c r="I184" i="11" s="1"/>
  <c r="Z174" i="11"/>
  <c r="V187" i="11"/>
  <c r="V193" i="11" s="1"/>
  <c r="V195" i="11" s="1"/>
  <c r="I147" i="11"/>
  <c r="I153" i="11" s="1"/>
  <c r="I113" i="11"/>
  <c r="J146" i="11"/>
  <c r="K146" i="11" s="1"/>
  <c r="J149" i="11"/>
  <c r="H152" i="11"/>
  <c r="J140" i="11"/>
  <c r="L11" i="15" s="1"/>
  <c r="K138" i="11"/>
  <c r="K140" i="11" s="1"/>
  <c r="H135" i="11"/>
  <c r="J129" i="11"/>
  <c r="H147" i="11"/>
  <c r="J144" i="11"/>
  <c r="E193" i="11"/>
  <c r="E195" i="11" s="1"/>
  <c r="S193" i="11"/>
  <c r="J151" i="11"/>
  <c r="K151" i="11" s="1"/>
  <c r="H140" i="11"/>
  <c r="F215" i="11"/>
  <c r="F193" i="11"/>
  <c r="F195" i="11" s="1"/>
  <c r="H113" i="11"/>
  <c r="J100" i="11"/>
  <c r="I11" i="15" s="1"/>
  <c r="K98" i="11"/>
  <c r="K100" i="11" s="1"/>
  <c r="J95" i="11"/>
  <c r="I11" i="16" s="1"/>
  <c r="K89" i="11"/>
  <c r="K95" i="11" s="1"/>
  <c r="J107" i="11"/>
  <c r="K104" i="11"/>
  <c r="K107" i="11" s="1"/>
  <c r="I12" i="14" s="1"/>
  <c r="J109" i="11"/>
  <c r="D235" i="11"/>
  <c r="W175" i="11"/>
  <c r="X175" i="11"/>
  <c r="X187" i="11"/>
  <c r="W155" i="11"/>
  <c r="V227" i="11"/>
  <c r="V155" i="11"/>
  <c r="W180" i="11"/>
  <c r="W193" i="11"/>
  <c r="Y35" i="11"/>
  <c r="Y37" i="11" s="1"/>
  <c r="X155" i="11"/>
  <c r="AA17" i="11"/>
  <c r="T14" i="16"/>
  <c r="M19" i="17" s="1"/>
  <c r="T13" i="16"/>
  <c r="M18" i="17" s="1"/>
  <c r="F21" i="12"/>
  <c r="H21" i="12" s="1"/>
  <c r="C92" i="12"/>
  <c r="E17" i="12"/>
  <c r="H225" i="11"/>
  <c r="H17" i="11"/>
  <c r="G192" i="11"/>
  <c r="G193" i="11" s="1"/>
  <c r="K12" i="17" s="1"/>
  <c r="W219" i="11"/>
  <c r="Y219" i="11" s="1"/>
  <c r="G219" i="11"/>
  <c r="Y187" i="11"/>
  <c r="H184" i="11"/>
  <c r="AA184" i="11"/>
  <c r="Z29" i="11"/>
  <c r="I26" i="11"/>
  <c r="I29" i="11" s="1"/>
  <c r="E220" i="11"/>
  <c r="G218" i="11"/>
  <c r="F220" i="11"/>
  <c r="E232" i="11"/>
  <c r="E233" i="11" s="1"/>
  <c r="G229" i="11"/>
  <c r="G215" i="11"/>
  <c r="R10" i="16" s="1"/>
  <c r="H22" i="11"/>
  <c r="S180" i="11"/>
  <c r="S195" i="11" s="1"/>
  <c r="G115" i="11"/>
  <c r="AA34" i="11"/>
  <c r="P35" i="11"/>
  <c r="X227" i="11"/>
  <c r="E215" i="11"/>
  <c r="P37" i="11"/>
  <c r="Y224" i="11"/>
  <c r="H179" i="11"/>
  <c r="G180" i="11"/>
  <c r="O10" i="15" s="1"/>
  <c r="H189" i="11"/>
  <c r="Y209" i="11"/>
  <c r="S215" i="11"/>
  <c r="H34" i="11"/>
  <c r="W232" i="11"/>
  <c r="H29" i="11"/>
  <c r="Z22" i="11"/>
  <c r="I20" i="11"/>
  <c r="I22" i="11" s="1"/>
  <c r="F232" i="11"/>
  <c r="G226" i="11"/>
  <c r="H169" i="11"/>
  <c r="I31" i="11"/>
  <c r="I34" i="11" s="1"/>
  <c r="Z34" i="11"/>
  <c r="Z17" i="11"/>
  <c r="I11" i="11"/>
  <c r="I17" i="11" s="1"/>
  <c r="Y178" i="11"/>
  <c r="S155" i="11"/>
  <c r="X180" i="11"/>
  <c r="AA26" i="11"/>
  <c r="AA29" i="11" s="1"/>
  <c r="G155" i="11"/>
  <c r="F227" i="11"/>
  <c r="AA20" i="11"/>
  <c r="AA22" i="11" s="1"/>
  <c r="S227" i="11"/>
  <c r="R20" i="10"/>
  <c r="R17" i="14" s="1"/>
  <c r="P20" i="10"/>
  <c r="P17" i="14" s="1"/>
  <c r="Q17" i="14" s="1"/>
  <c r="Q10" i="10"/>
  <c r="K17" i="17" s="1"/>
  <c r="D89" i="4"/>
  <c r="C610" i="6" s="1"/>
  <c r="D88" i="4"/>
  <c r="C593" i="6" s="1"/>
  <c r="D87" i="4"/>
  <c r="C577" i="6" s="1"/>
  <c r="D86" i="4"/>
  <c r="C560" i="6" s="1"/>
  <c r="D85" i="4"/>
  <c r="C543" i="6" s="1"/>
  <c r="D84" i="4"/>
  <c r="C526" i="6" s="1"/>
  <c r="D83" i="4"/>
  <c r="C509" i="6" s="1"/>
  <c r="D82" i="4"/>
  <c r="C492" i="6" s="1"/>
  <c r="D81" i="4"/>
  <c r="C475" i="6" s="1"/>
  <c r="D80" i="4"/>
  <c r="C458" i="6" s="1"/>
  <c r="D79" i="4"/>
  <c r="C441" i="6" s="1"/>
  <c r="G33" i="20" l="1"/>
  <c r="L17" i="17"/>
  <c r="H34" i="20"/>
  <c r="N18" i="17"/>
  <c r="H35" i="20"/>
  <c r="N19" i="17"/>
  <c r="Z189" i="11"/>
  <c r="AA189" i="11" s="1"/>
  <c r="U195" i="11"/>
  <c r="Z179" i="11"/>
  <c r="I179" i="11" s="1"/>
  <c r="K12" i="14"/>
  <c r="I13" i="14"/>
  <c r="X193" i="11"/>
  <c r="M30" i="17"/>
  <c r="H45" i="19"/>
  <c r="G44" i="22"/>
  <c r="U233" i="11"/>
  <c r="G28" i="20"/>
  <c r="L12" i="17"/>
  <c r="N37" i="18"/>
  <c r="E26" i="22"/>
  <c r="U223" i="24"/>
  <c r="L395" i="24" s="1"/>
  <c r="L469" i="24" s="1"/>
  <c r="M247" i="24" s="1"/>
  <c r="U224" i="24"/>
  <c r="L396" i="24" s="1"/>
  <c r="L470" i="24" s="1"/>
  <c r="M248" i="24" s="1"/>
  <c r="U194" i="24"/>
  <c r="L363" i="24" s="1"/>
  <c r="U195" i="24"/>
  <c r="L364" i="24" s="1"/>
  <c r="L438" i="24" s="1"/>
  <c r="M216" i="24" s="1"/>
  <c r="U208" i="24"/>
  <c r="L379" i="24" s="1"/>
  <c r="U200" i="24"/>
  <c r="L369" i="24" s="1"/>
  <c r="U202" i="24"/>
  <c r="L371" i="24" s="1"/>
  <c r="U203" i="24"/>
  <c r="L372" i="24" s="1"/>
  <c r="L446" i="24" s="1"/>
  <c r="M224" i="24" s="1"/>
  <c r="U216" i="24"/>
  <c r="L387" i="24" s="1"/>
  <c r="U217" i="24"/>
  <c r="L388" i="24" s="1"/>
  <c r="E28" i="24"/>
  <c r="U222" i="24"/>
  <c r="L394" i="24" s="1"/>
  <c r="L468" i="24" s="1"/>
  <c r="M246" i="24" s="1"/>
  <c r="U193" i="24"/>
  <c r="L362" i="24" s="1"/>
  <c r="U215" i="24"/>
  <c r="L386" i="24" s="1"/>
  <c r="U201" i="24"/>
  <c r="L370" i="24" s="1"/>
  <c r="L444" i="24" s="1"/>
  <c r="M222" i="24" s="1"/>
  <c r="U187" i="24"/>
  <c r="L354" i="24" s="1"/>
  <c r="L428" i="24" s="1"/>
  <c r="M206" i="24" s="1"/>
  <c r="U196" i="24"/>
  <c r="L365" i="24" s="1"/>
  <c r="U198" i="24"/>
  <c r="L367" i="24" s="1"/>
  <c r="U184" i="24"/>
  <c r="L350" i="24" s="1"/>
  <c r="L424" i="24" s="1"/>
  <c r="M202" i="24" s="1"/>
  <c r="E48" i="24"/>
  <c r="E42" i="24"/>
  <c r="E34" i="24"/>
  <c r="E22" i="24"/>
  <c r="L400" i="24"/>
  <c r="L474" i="24" s="1"/>
  <c r="M252" i="24" s="1"/>
  <c r="L401" i="24"/>
  <c r="L475" i="24" s="1"/>
  <c r="L403" i="24"/>
  <c r="L477" i="24" s="1"/>
  <c r="L404" i="24"/>
  <c r="L478" i="24" s="1"/>
  <c r="L476" i="24"/>
  <c r="M254" i="24" s="1"/>
  <c r="H23" i="17"/>
  <c r="L399" i="24"/>
  <c r="L473" i="24" s="1"/>
  <c r="M251" i="24" s="1"/>
  <c r="C426" i="6"/>
  <c r="C29" i="6" s="1"/>
  <c r="D374" i="24"/>
  <c r="L308" i="24"/>
  <c r="L84" i="24"/>
  <c r="L287" i="24"/>
  <c r="C141" i="15"/>
  <c r="E141" i="15" s="1"/>
  <c r="K11" i="15"/>
  <c r="G14" i="17" s="1"/>
  <c r="I28" i="15"/>
  <c r="D12" i="17"/>
  <c r="C28" i="20"/>
  <c r="D39" i="20"/>
  <c r="F23" i="17"/>
  <c r="C29" i="17"/>
  <c r="C29" i="21"/>
  <c r="Y212" i="11"/>
  <c r="V215" i="11"/>
  <c r="I225" i="11"/>
  <c r="AA225" i="11"/>
  <c r="Q10" i="15"/>
  <c r="K11" i="17" s="1"/>
  <c r="T218" i="11"/>
  <c r="P218" i="11"/>
  <c r="N11" i="15"/>
  <c r="I14" i="17" s="1"/>
  <c r="L28" i="15"/>
  <c r="T210" i="11"/>
  <c r="P210" i="11"/>
  <c r="P213" i="11"/>
  <c r="T213" i="11"/>
  <c r="T214" i="11"/>
  <c r="P214" i="11"/>
  <c r="H212" i="11"/>
  <c r="H230" i="11"/>
  <c r="T231" i="11"/>
  <c r="P231" i="11"/>
  <c r="T226" i="11"/>
  <c r="T227" i="11" s="1"/>
  <c r="P226" i="11"/>
  <c r="T229" i="11"/>
  <c r="T232" i="11" s="1"/>
  <c r="P229" i="11"/>
  <c r="P232" i="11" s="1"/>
  <c r="H213" i="11"/>
  <c r="T212" i="11"/>
  <c r="P212" i="11"/>
  <c r="T209" i="11"/>
  <c r="P209" i="11"/>
  <c r="P211" i="11"/>
  <c r="T211" i="11"/>
  <c r="P227" i="11"/>
  <c r="I189" i="11"/>
  <c r="J189" i="11" s="1"/>
  <c r="J225" i="11"/>
  <c r="K225" i="11" s="1"/>
  <c r="Z190" i="11"/>
  <c r="I190" i="11" s="1"/>
  <c r="J190" i="11" s="1"/>
  <c r="K190" i="11" s="1"/>
  <c r="Z185" i="11"/>
  <c r="Z173" i="11"/>
  <c r="I173" i="11" s="1"/>
  <c r="J173" i="11" s="1"/>
  <c r="K173" i="11" s="1"/>
  <c r="Z186" i="11"/>
  <c r="U235" i="11"/>
  <c r="Y210" i="11"/>
  <c r="Y214" i="11"/>
  <c r="Z230" i="11"/>
  <c r="I230" i="11" s="1"/>
  <c r="Y211" i="11"/>
  <c r="Y231" i="11"/>
  <c r="Q20" i="10"/>
  <c r="T10" i="10" s="1"/>
  <c r="T20" i="10" s="1"/>
  <c r="T10" i="16"/>
  <c r="M10" i="17" s="1"/>
  <c r="E199" i="24"/>
  <c r="C109" i="15"/>
  <c r="E109" i="15" s="1"/>
  <c r="P219" i="11"/>
  <c r="T219" i="11"/>
  <c r="K122" i="7"/>
  <c r="E1177" i="10" s="1"/>
  <c r="D90" i="12"/>
  <c r="D86" i="12"/>
  <c r="D1165" i="24"/>
  <c r="D1146" i="24"/>
  <c r="D1175" i="24"/>
  <c r="D953" i="24"/>
  <c r="L953" i="24" s="1"/>
  <c r="U896" i="24" s="1"/>
  <c r="E908" i="24"/>
  <c r="D1174" i="24"/>
  <c r="D1156" i="24"/>
  <c r="E930" i="24"/>
  <c r="D975" i="24"/>
  <c r="L975" i="24" s="1"/>
  <c r="D986" i="24"/>
  <c r="L986" i="24" s="1"/>
  <c r="E941" i="24"/>
  <c r="D952" i="24"/>
  <c r="L952" i="24" s="1"/>
  <c r="U895" i="24" s="1"/>
  <c r="E907" i="24"/>
  <c r="D1055" i="24"/>
  <c r="D1011" i="24"/>
  <c r="D989" i="24"/>
  <c r="L989" i="24" s="1"/>
  <c r="E944" i="24"/>
  <c r="E929" i="24"/>
  <c r="D974" i="24"/>
  <c r="L974" i="24" s="1"/>
  <c r="D1041" i="24"/>
  <c r="D1000" i="24"/>
  <c r="D1060" i="24"/>
  <c r="D1024" i="24"/>
  <c r="D988" i="24"/>
  <c r="L988" i="24" s="1"/>
  <c r="E943" i="24"/>
  <c r="D954" i="24"/>
  <c r="L954" i="24" s="1"/>
  <c r="U897" i="24" s="1"/>
  <c r="E909" i="24"/>
  <c r="D973" i="24"/>
  <c r="L973" i="24" s="1"/>
  <c r="E928" i="24"/>
  <c r="D1051" i="24"/>
  <c r="D1008" i="24"/>
  <c r="D1171" i="24"/>
  <c r="E927" i="24"/>
  <c r="D972" i="24"/>
  <c r="L972" i="24" s="1"/>
  <c r="D983" i="24"/>
  <c r="L983" i="24" s="1"/>
  <c r="E938" i="24"/>
  <c r="D1162" i="24"/>
  <c r="D1143" i="24"/>
  <c r="D1147" i="24" s="1"/>
  <c r="D1170" i="24"/>
  <c r="D1152" i="24"/>
  <c r="E913" i="24"/>
  <c r="D958" i="24"/>
  <c r="L958" i="24" s="1"/>
  <c r="E926" i="24"/>
  <c r="D971" i="24"/>
  <c r="L971" i="24" s="1"/>
  <c r="D982" i="24"/>
  <c r="L982" i="24" s="1"/>
  <c r="E937" i="24"/>
  <c r="D978" i="24"/>
  <c r="L978" i="24" s="1"/>
  <c r="E933" i="24"/>
  <c r="D1004" i="24"/>
  <c r="D1047" i="24"/>
  <c r="D985" i="24"/>
  <c r="L985" i="24" s="1"/>
  <c r="E940" i="24"/>
  <c r="D1071" i="24"/>
  <c r="D1035" i="24"/>
  <c r="D962" i="24"/>
  <c r="L962" i="24" s="1"/>
  <c r="U903" i="24" s="1"/>
  <c r="E917" i="24"/>
  <c r="D977" i="24"/>
  <c r="L977" i="24" s="1"/>
  <c r="E932" i="24"/>
  <c r="D984" i="24"/>
  <c r="L984" i="24" s="1"/>
  <c r="E939" i="24"/>
  <c r="E931" i="24"/>
  <c r="D976" i="24"/>
  <c r="L976" i="24" s="1"/>
  <c r="D987" i="24"/>
  <c r="L987" i="24" s="1"/>
  <c r="E942" i="24"/>
  <c r="L389" i="24"/>
  <c r="L420" i="24"/>
  <c r="M198" i="24" s="1"/>
  <c r="L418" i="24"/>
  <c r="M196" i="24" s="1"/>
  <c r="L414" i="24"/>
  <c r="M192" i="24" s="1"/>
  <c r="D421" i="24"/>
  <c r="L412" i="24"/>
  <c r="M190" i="24" s="1"/>
  <c r="L413" i="24"/>
  <c r="M191" i="24" s="1"/>
  <c r="D447" i="24"/>
  <c r="D406" i="24"/>
  <c r="D309" i="24"/>
  <c r="L309" i="24" s="1"/>
  <c r="D324" i="24"/>
  <c r="L324" i="24" s="1"/>
  <c r="D271" i="24"/>
  <c r="L271" i="24" s="1"/>
  <c r="U180" i="24" s="1"/>
  <c r="L345" i="24" s="1"/>
  <c r="D292" i="24"/>
  <c r="L292" i="24" s="1"/>
  <c r="L393" i="24"/>
  <c r="L467" i="24" s="1"/>
  <c r="M245" i="24" s="1"/>
  <c r="L397" i="24"/>
  <c r="L471" i="24" s="1"/>
  <c r="M249" i="24" s="1"/>
  <c r="L269" i="24"/>
  <c r="E225" i="24"/>
  <c r="E193" i="24"/>
  <c r="L263" i="24"/>
  <c r="D267" i="24"/>
  <c r="E203" i="24"/>
  <c r="L275" i="24"/>
  <c r="D277" i="24"/>
  <c r="E242" i="24"/>
  <c r="L303" i="24"/>
  <c r="E207" i="24"/>
  <c r="E210" i="24"/>
  <c r="L283" i="24"/>
  <c r="D284" i="24"/>
  <c r="D479" i="24"/>
  <c r="L368" i="24"/>
  <c r="L442" i="24" s="1"/>
  <c r="M220" i="24" s="1"/>
  <c r="L378" i="24"/>
  <c r="L380" i="24"/>
  <c r="L381" i="24"/>
  <c r="L384" i="24"/>
  <c r="L385" i="24"/>
  <c r="L459" i="24" s="1"/>
  <c r="M237" i="24" s="1"/>
  <c r="L286" i="24"/>
  <c r="E257" i="24"/>
  <c r="L318" i="24"/>
  <c r="L279" i="24"/>
  <c r="D281" i="24"/>
  <c r="D464" i="24"/>
  <c r="L61" i="24"/>
  <c r="L57" i="24"/>
  <c r="U14" i="24" s="1"/>
  <c r="L78" i="24"/>
  <c r="L55" i="24"/>
  <c r="U12" i="24" s="1"/>
  <c r="L63" i="24"/>
  <c r="L62" i="24"/>
  <c r="L56" i="24"/>
  <c r="U13" i="24" s="1"/>
  <c r="L70" i="24"/>
  <c r="D122" i="24"/>
  <c r="Q10" i="16"/>
  <c r="K10" i="17" s="1"/>
  <c r="K11" i="16"/>
  <c r="I33" i="16"/>
  <c r="E358" i="10"/>
  <c r="E555" i="16"/>
  <c r="E480" i="15"/>
  <c r="E478" i="10"/>
  <c r="E740" i="16"/>
  <c r="E640" i="15"/>
  <c r="E238" i="10"/>
  <c r="E370" i="16"/>
  <c r="E320" i="15"/>
  <c r="E406" i="10"/>
  <c r="E629" i="16"/>
  <c r="E544" i="15"/>
  <c r="E214" i="10"/>
  <c r="E333" i="16"/>
  <c r="E288" i="15"/>
  <c r="E286" i="10"/>
  <c r="E444" i="16"/>
  <c r="E384" i="15"/>
  <c r="E454" i="10"/>
  <c r="E703" i="16"/>
  <c r="E608" i="15"/>
  <c r="E262" i="10"/>
  <c r="E407" i="16"/>
  <c r="E352" i="15"/>
  <c r="E382" i="10"/>
  <c r="E592" i="16"/>
  <c r="E512" i="15"/>
  <c r="E310" i="10"/>
  <c r="E481" i="16"/>
  <c r="E334" i="10"/>
  <c r="E518" i="16"/>
  <c r="E448" i="15"/>
  <c r="E430" i="10"/>
  <c r="E666" i="16"/>
  <c r="E576" i="15"/>
  <c r="E190" i="10"/>
  <c r="E296" i="16"/>
  <c r="E256" i="15"/>
  <c r="E173" i="15"/>
  <c r="K107" i="7"/>
  <c r="K105" i="7"/>
  <c r="K103" i="7"/>
  <c r="K102" i="7"/>
  <c r="U35" i="24"/>
  <c r="L119" i="24" s="1"/>
  <c r="L155" i="24" s="1"/>
  <c r="M47" i="24" s="1"/>
  <c r="D84" i="24"/>
  <c r="U33" i="24"/>
  <c r="L117" i="24" s="1"/>
  <c r="L153" i="24" s="1"/>
  <c r="M45" i="24" s="1"/>
  <c r="U34" i="24"/>
  <c r="L118" i="24" s="1"/>
  <c r="L154" i="24" s="1"/>
  <c r="M46" i="24" s="1"/>
  <c r="D70" i="24"/>
  <c r="D58" i="24"/>
  <c r="D157" i="24"/>
  <c r="U28" i="24"/>
  <c r="L111" i="24" s="1"/>
  <c r="L147" i="24" s="1"/>
  <c r="M39" i="24" s="1"/>
  <c r="U24" i="24"/>
  <c r="L105" i="24" s="1"/>
  <c r="L141" i="24" s="1"/>
  <c r="M33" i="24" s="1"/>
  <c r="U22" i="24"/>
  <c r="L103" i="24" s="1"/>
  <c r="L139" i="24" s="1"/>
  <c r="M31" i="24" s="1"/>
  <c r="U30" i="24"/>
  <c r="L113" i="24" s="1"/>
  <c r="L149" i="24" s="1"/>
  <c r="M41" i="24" s="1"/>
  <c r="D64" i="24"/>
  <c r="D78" i="24"/>
  <c r="U29" i="24"/>
  <c r="L112" i="24" s="1"/>
  <c r="L148" i="24" s="1"/>
  <c r="M40" i="24" s="1"/>
  <c r="U23" i="24"/>
  <c r="L104" i="24" s="1"/>
  <c r="L140" i="24" s="1"/>
  <c r="M32" i="24" s="1"/>
  <c r="D143" i="24"/>
  <c r="E77" i="15"/>
  <c r="AB54" i="7"/>
  <c r="K54" i="7"/>
  <c r="C474" i="6"/>
  <c r="C508" i="6"/>
  <c r="C542" i="6"/>
  <c r="C576" i="6"/>
  <c r="C609" i="6"/>
  <c r="T123" i="7"/>
  <c r="T14" i="7" s="1"/>
  <c r="K109" i="7"/>
  <c r="K108" i="7"/>
  <c r="K106" i="7"/>
  <c r="K104" i="7"/>
  <c r="C457" i="6"/>
  <c r="C491" i="6"/>
  <c r="C525" i="6"/>
  <c r="C559" i="6"/>
  <c r="C592" i="6"/>
  <c r="T110" i="7"/>
  <c r="T13" i="7" s="1"/>
  <c r="K101" i="7"/>
  <c r="K121" i="7"/>
  <c r="C440" i="6"/>
  <c r="AA174" i="11"/>
  <c r="I174" i="11"/>
  <c r="J174" i="11" s="1"/>
  <c r="K174" i="11" s="1"/>
  <c r="Z169" i="11"/>
  <c r="P175" i="11"/>
  <c r="AA173" i="11"/>
  <c r="P192" i="11"/>
  <c r="T180" i="11"/>
  <c r="P180" i="11"/>
  <c r="Z178" i="11"/>
  <c r="I178" i="11" s="1"/>
  <c r="P187" i="11"/>
  <c r="T192" i="11"/>
  <c r="T193" i="11" s="1"/>
  <c r="Z191" i="11"/>
  <c r="J179" i="11"/>
  <c r="K179" i="11" s="1"/>
  <c r="AA179" i="11"/>
  <c r="V232" i="11"/>
  <c r="V233" i="11" s="1"/>
  <c r="X215" i="11"/>
  <c r="W215" i="11"/>
  <c r="Y192" i="11"/>
  <c r="H153" i="11"/>
  <c r="J147" i="11"/>
  <c r="K144" i="11"/>
  <c r="K147" i="11" s="1"/>
  <c r="L12" i="14" s="1"/>
  <c r="J135" i="11"/>
  <c r="L11" i="16" s="1"/>
  <c r="K129" i="11"/>
  <c r="K135" i="11" s="1"/>
  <c r="J152" i="11"/>
  <c r="K149" i="11"/>
  <c r="K152" i="11" s="1"/>
  <c r="L16" i="14" s="1"/>
  <c r="Z155" i="11"/>
  <c r="I180" i="11"/>
  <c r="I155" i="11"/>
  <c r="H191" i="11"/>
  <c r="H192" i="11" s="1"/>
  <c r="W195" i="11"/>
  <c r="J112" i="11"/>
  <c r="K109" i="11"/>
  <c r="K112" i="11" s="1"/>
  <c r="I16" i="14" s="1"/>
  <c r="J113" i="11"/>
  <c r="G15" i="17" s="1"/>
  <c r="K113" i="11"/>
  <c r="W233" i="11"/>
  <c r="F233" i="11"/>
  <c r="F235" i="11" s="1"/>
  <c r="X195" i="11"/>
  <c r="Y226" i="11"/>
  <c r="Z35" i="11"/>
  <c r="Z37" i="11" s="1"/>
  <c r="Y155" i="11"/>
  <c r="E235" i="11"/>
  <c r="J26" i="11"/>
  <c r="J29" i="11" s="1"/>
  <c r="H35" i="11"/>
  <c r="H37" i="11" s="1"/>
  <c r="G195" i="11"/>
  <c r="V220" i="11"/>
  <c r="N16" i="16"/>
  <c r="I21" i="17" s="1"/>
  <c r="M33" i="16"/>
  <c r="N15" i="16"/>
  <c r="I20" i="17" s="1"/>
  <c r="D42" i="12"/>
  <c r="D62" i="12"/>
  <c r="D75" i="12"/>
  <c r="F22" i="12"/>
  <c r="H22" i="12" s="1"/>
  <c r="G17" i="12"/>
  <c r="D57" i="12"/>
  <c r="Y180" i="11"/>
  <c r="H178" i="11"/>
  <c r="H209" i="11"/>
  <c r="AA224" i="11"/>
  <c r="H224" i="11"/>
  <c r="G220" i="11"/>
  <c r="R10" i="15" s="1"/>
  <c r="J184" i="11"/>
  <c r="H187" i="11"/>
  <c r="J31" i="11"/>
  <c r="AA35" i="11"/>
  <c r="AA37" i="11" s="1"/>
  <c r="X220" i="11"/>
  <c r="H219" i="11"/>
  <c r="S232" i="11"/>
  <c r="S233" i="11" s="1"/>
  <c r="Y229" i="11"/>
  <c r="H175" i="11"/>
  <c r="S220" i="11"/>
  <c r="Y218" i="11"/>
  <c r="G232" i="11"/>
  <c r="G227" i="11"/>
  <c r="X233" i="11"/>
  <c r="J20" i="11"/>
  <c r="W220" i="11"/>
  <c r="I35" i="11"/>
  <c r="I37" i="11" s="1"/>
  <c r="H115" i="11"/>
  <c r="Y193" i="11"/>
  <c r="J11" i="11"/>
  <c r="S20" i="10"/>
  <c r="S17" i="14" s="1"/>
  <c r="T17" i="14" s="1"/>
  <c r="E66" i="4"/>
  <c r="D392" i="6" s="1"/>
  <c r="D67" i="4"/>
  <c r="C408" i="6" s="1"/>
  <c r="D66" i="4"/>
  <c r="C392" i="6" s="1"/>
  <c r="D65" i="4"/>
  <c r="C376" i="6" s="1"/>
  <c r="F36" i="20" l="1"/>
  <c r="J20" i="17"/>
  <c r="F37" i="20"/>
  <c r="J21" i="17"/>
  <c r="E31" i="20"/>
  <c r="H15" i="17"/>
  <c r="K16" i="14"/>
  <c r="I18" i="14"/>
  <c r="I20" i="14" s="1"/>
  <c r="Z229" i="11"/>
  <c r="Z226" i="11"/>
  <c r="I226" i="11" s="1"/>
  <c r="I227" i="11" s="1"/>
  <c r="T220" i="11"/>
  <c r="P233" i="11"/>
  <c r="Z218" i="11"/>
  <c r="I218" i="11" s="1"/>
  <c r="Z212" i="11"/>
  <c r="I212" i="11" s="1"/>
  <c r="Z213" i="11"/>
  <c r="I213" i="11" s="1"/>
  <c r="E30" i="20"/>
  <c r="H14" i="17"/>
  <c r="L439" i="24"/>
  <c r="M217" i="24" s="1"/>
  <c r="D323" i="14"/>
  <c r="D325" i="14" s="1"/>
  <c r="L436" i="24"/>
  <c r="M214" i="24" s="1"/>
  <c r="D245" i="14"/>
  <c r="E245" i="14" s="1"/>
  <c r="L441" i="24"/>
  <c r="M219" i="24" s="1"/>
  <c r="D375" i="14"/>
  <c r="E375" i="14" s="1"/>
  <c r="D431" i="14"/>
  <c r="E431" i="14" s="1"/>
  <c r="L460" i="24"/>
  <c r="M238" i="24" s="1"/>
  <c r="D1157" i="24"/>
  <c r="D1158" i="24" s="1"/>
  <c r="C18" i="12"/>
  <c r="H43" i="22"/>
  <c r="N30" i="17"/>
  <c r="H57" i="20"/>
  <c r="W235" i="11"/>
  <c r="G27" i="20"/>
  <c r="L11" i="17"/>
  <c r="F30" i="20"/>
  <c r="J14" i="17"/>
  <c r="O37" i="18"/>
  <c r="F26" i="22"/>
  <c r="E27" i="22"/>
  <c r="F47" i="19"/>
  <c r="G26" i="20"/>
  <c r="L10" i="17"/>
  <c r="H26" i="20"/>
  <c r="N10" i="17"/>
  <c r="K33" i="16"/>
  <c r="E26" i="21" s="1"/>
  <c r="G13" i="17"/>
  <c r="L461" i="24"/>
  <c r="M239" i="24" s="1"/>
  <c r="D457" i="14"/>
  <c r="L445" i="24"/>
  <c r="M223" i="24" s="1"/>
  <c r="D479" i="14"/>
  <c r="E479" i="14" s="1"/>
  <c r="L453" i="24"/>
  <c r="M231" i="24" s="1"/>
  <c r="D249" i="14"/>
  <c r="E249" i="14" s="1"/>
  <c r="L437" i="24"/>
  <c r="M215" i="24" s="1"/>
  <c r="D271" i="14"/>
  <c r="D273" i="14" s="1"/>
  <c r="L462" i="24"/>
  <c r="M240" i="24" s="1"/>
  <c r="D483" i="14"/>
  <c r="E483" i="14" s="1"/>
  <c r="L443" i="24"/>
  <c r="M221" i="24" s="1"/>
  <c r="D427" i="14"/>
  <c r="D429" i="14" s="1"/>
  <c r="U19" i="24"/>
  <c r="L99" i="24" s="1"/>
  <c r="L135" i="24" s="1"/>
  <c r="M27" i="24" s="1"/>
  <c r="U17" i="24"/>
  <c r="L97" i="24" s="1"/>
  <c r="L133" i="24" s="1"/>
  <c r="M25" i="24" s="1"/>
  <c r="U197" i="24"/>
  <c r="L366" i="24" s="1"/>
  <c r="U226" i="24"/>
  <c r="L398" i="24" s="1"/>
  <c r="L472" i="24" s="1"/>
  <c r="M250" i="24" s="1"/>
  <c r="U192" i="24"/>
  <c r="L361" i="24" s="1"/>
  <c r="U211" i="24"/>
  <c r="L382" i="24" s="1"/>
  <c r="E35" i="24"/>
  <c r="E49" i="24"/>
  <c r="U18" i="24"/>
  <c r="L98" i="24" s="1"/>
  <c r="L134" i="24" s="1"/>
  <c r="M26" i="24" s="1"/>
  <c r="U212" i="24"/>
  <c r="L383" i="24" s="1"/>
  <c r="C425" i="6"/>
  <c r="C21" i="6" s="1"/>
  <c r="C115" i="13" s="1"/>
  <c r="L91" i="24"/>
  <c r="L93" i="24"/>
  <c r="M256" i="24"/>
  <c r="M255" i="24"/>
  <c r="M253" i="24"/>
  <c r="L92" i="24"/>
  <c r="C375" i="6"/>
  <c r="C361" i="6"/>
  <c r="C28" i="6" s="1"/>
  <c r="C32" i="6" s="1"/>
  <c r="L463" i="24"/>
  <c r="M241" i="24" s="1"/>
  <c r="D509" i="14"/>
  <c r="E509" i="14" s="1"/>
  <c r="E1819" i="16"/>
  <c r="D29" i="17"/>
  <c r="C56" i="20"/>
  <c r="D101" i="21"/>
  <c r="D45" i="13"/>
  <c r="D36" i="1"/>
  <c r="D137" i="21"/>
  <c r="D76" i="13"/>
  <c r="D59" i="1"/>
  <c r="D245" i="21"/>
  <c r="D169" i="13"/>
  <c r="D128" i="1"/>
  <c r="D173" i="21"/>
  <c r="D107" i="13"/>
  <c r="D82" i="1"/>
  <c r="D65" i="21"/>
  <c r="D14" i="13"/>
  <c r="D13" i="1"/>
  <c r="D209" i="21"/>
  <c r="D138" i="13"/>
  <c r="D105" i="1"/>
  <c r="Z214" i="11"/>
  <c r="I214" i="11" s="1"/>
  <c r="T233" i="11"/>
  <c r="N16" i="14"/>
  <c r="L18" i="14"/>
  <c r="L13" i="14"/>
  <c r="N12" i="14"/>
  <c r="H211" i="11"/>
  <c r="H210" i="11"/>
  <c r="I186" i="11"/>
  <c r="J186" i="11" s="1"/>
  <c r="K186" i="11" s="1"/>
  <c r="AA186" i="11"/>
  <c r="I185" i="11"/>
  <c r="AA185" i="11"/>
  <c r="AA187" i="11" s="1"/>
  <c r="P215" i="11"/>
  <c r="Z209" i="11"/>
  <c r="H231" i="11"/>
  <c r="H214" i="11"/>
  <c r="AA214" i="11"/>
  <c r="AA230" i="11"/>
  <c r="AA212" i="11"/>
  <c r="J213" i="11"/>
  <c r="K213" i="11" s="1"/>
  <c r="Y215" i="11"/>
  <c r="AA178" i="11"/>
  <c r="AA180" i="11" s="1"/>
  <c r="Z219" i="11"/>
  <c r="P220" i="11"/>
  <c r="Z187" i="11"/>
  <c r="Z211" i="11"/>
  <c r="I211" i="11" s="1"/>
  <c r="T215" i="11"/>
  <c r="AA213" i="11"/>
  <c r="Z231" i="11"/>
  <c r="I231" i="11" s="1"/>
  <c r="J230" i="11"/>
  <c r="K230" i="11" s="1"/>
  <c r="J212" i="11"/>
  <c r="K212" i="11" s="1"/>
  <c r="Z210" i="11"/>
  <c r="I210" i="11" s="1"/>
  <c r="J210" i="11" s="1"/>
  <c r="K210" i="11" s="1"/>
  <c r="AA190" i="11"/>
  <c r="E1575" i="15"/>
  <c r="C1558" i="15" s="1"/>
  <c r="T10" i="15"/>
  <c r="M11" i="17" s="1"/>
  <c r="E672" i="14"/>
  <c r="C119" i="12"/>
  <c r="C169" i="12" s="1"/>
  <c r="E854" i="14"/>
  <c r="C126" i="12"/>
  <c r="C176" i="12" s="1"/>
  <c r="E750" i="14"/>
  <c r="C122" i="12"/>
  <c r="C172" i="12" s="1"/>
  <c r="E880" i="14"/>
  <c r="C127" i="12"/>
  <c r="C177" i="12" s="1"/>
  <c r="E776" i="14"/>
  <c r="C123" i="12"/>
  <c r="C173" i="12" s="1"/>
  <c r="E906" i="14"/>
  <c r="C128" i="12"/>
  <c r="C178" i="12" s="1"/>
  <c r="E802" i="14"/>
  <c r="C124" i="12"/>
  <c r="C174" i="12" s="1"/>
  <c r="E698" i="14"/>
  <c r="C120" i="12"/>
  <c r="C170" i="12" s="1"/>
  <c r="E932" i="14"/>
  <c r="C129" i="12"/>
  <c r="C179" i="12" s="1"/>
  <c r="E828" i="14"/>
  <c r="C125" i="12"/>
  <c r="C175" i="12" s="1"/>
  <c r="E724" i="14"/>
  <c r="C121" i="12"/>
  <c r="C171" i="12" s="1"/>
  <c r="AB108" i="7"/>
  <c r="E1169" i="14" s="1"/>
  <c r="U914" i="24"/>
  <c r="L1021" i="24" s="1"/>
  <c r="L1066" i="24" s="1"/>
  <c r="M931" i="24" s="1"/>
  <c r="D957" i="24"/>
  <c r="D1049" i="24"/>
  <c r="E912" i="24"/>
  <c r="U909" i="24"/>
  <c r="L1016" i="24" s="1"/>
  <c r="U900" i="24"/>
  <c r="L1003" i="24" s="1"/>
  <c r="D1172" i="24"/>
  <c r="E1110" i="24"/>
  <c r="D1130" i="24"/>
  <c r="U910" i="24"/>
  <c r="L1017" i="24" s="1"/>
  <c r="D1053" i="24"/>
  <c r="E916" i="24"/>
  <c r="D961" i="24"/>
  <c r="U911" i="24"/>
  <c r="L1018" i="24" s="1"/>
  <c r="L999" i="24"/>
  <c r="U925" i="24"/>
  <c r="L1033" i="24" s="1"/>
  <c r="D1069" i="24"/>
  <c r="E925" i="24"/>
  <c r="E934" i="24" s="1"/>
  <c r="D970" i="24"/>
  <c r="D951" i="24"/>
  <c r="D1045" i="24"/>
  <c r="E906" i="24"/>
  <c r="U926" i="24"/>
  <c r="L1034" i="24" s="1"/>
  <c r="L1079" i="24" s="1"/>
  <c r="D1056" i="24"/>
  <c r="E920" i="24"/>
  <c r="E921" i="24" s="1"/>
  <c r="D965" i="24"/>
  <c r="L997" i="24"/>
  <c r="L1042" i="24" s="1"/>
  <c r="M907" i="24" s="1"/>
  <c r="U923" i="24"/>
  <c r="L1031" i="24" s="1"/>
  <c r="D1125" i="24"/>
  <c r="D1166" i="24"/>
  <c r="E1105" i="24"/>
  <c r="E1106" i="24" s="1"/>
  <c r="U924" i="24"/>
  <c r="L1032" i="24" s="1"/>
  <c r="L1077" i="24" s="1"/>
  <c r="U921" i="24"/>
  <c r="L1029" i="24" s="1"/>
  <c r="U915" i="24"/>
  <c r="L1022" i="24" s="1"/>
  <c r="L1007" i="24"/>
  <c r="D1157" i="14" s="1"/>
  <c r="D981" i="24"/>
  <c r="D1080" i="24"/>
  <c r="E936" i="24"/>
  <c r="E945" i="24" s="1"/>
  <c r="U922" i="24"/>
  <c r="L1030" i="24" s="1"/>
  <c r="L1075" i="24" s="1"/>
  <c r="U916" i="24"/>
  <c r="L1023" i="24" s="1"/>
  <c r="U919" i="24"/>
  <c r="L1027" i="24" s="1"/>
  <c r="E1102" i="24"/>
  <c r="E1103" i="24" s="1"/>
  <c r="D1163" i="24"/>
  <c r="D1122" i="24"/>
  <c r="U920" i="24"/>
  <c r="L1028" i="24" s="1"/>
  <c r="L1073" i="24" s="1"/>
  <c r="E1111" i="24"/>
  <c r="D1131" i="24"/>
  <c r="L1131" i="24" s="1"/>
  <c r="U912" i="24"/>
  <c r="L1019" i="24" s="1"/>
  <c r="L1064" i="24" s="1"/>
  <c r="M929" i="24" s="1"/>
  <c r="U913" i="24"/>
  <c r="L1020" i="24" s="1"/>
  <c r="D1176" i="24"/>
  <c r="E1114" i="24"/>
  <c r="D1134" i="24"/>
  <c r="L998" i="24"/>
  <c r="D1135" i="24"/>
  <c r="L1135" i="24" s="1"/>
  <c r="E1115" i="24"/>
  <c r="D1036" i="24"/>
  <c r="D1012" i="24"/>
  <c r="D613" i="24"/>
  <c r="L613" i="24"/>
  <c r="L622" i="24"/>
  <c r="D622" i="24"/>
  <c r="L618" i="24"/>
  <c r="D618" i="24"/>
  <c r="L614" i="24"/>
  <c r="D614" i="24"/>
  <c r="D621" i="24"/>
  <c r="L621" i="24"/>
  <c r="D617" i="24"/>
  <c r="L617" i="24"/>
  <c r="L620" i="24"/>
  <c r="D620" i="24"/>
  <c r="L616" i="24"/>
  <c r="D616" i="24"/>
  <c r="L623" i="24"/>
  <c r="D623" i="24"/>
  <c r="D619" i="24"/>
  <c r="L619" i="24"/>
  <c r="D615" i="24"/>
  <c r="L615" i="24"/>
  <c r="D247" i="14"/>
  <c r="L458" i="24"/>
  <c r="M236" i="24" s="1"/>
  <c r="D379" i="14"/>
  <c r="D481" i="14"/>
  <c r="E457" i="14"/>
  <c r="E427" i="14"/>
  <c r="D405" i="14"/>
  <c r="E405" i="14" s="1"/>
  <c r="D377" i="14"/>
  <c r="L419" i="24"/>
  <c r="M197" i="24" s="1"/>
  <c r="E323" i="14"/>
  <c r="L455" i="24"/>
  <c r="M233" i="24" s="1"/>
  <c r="D301" i="14"/>
  <c r="L454" i="24"/>
  <c r="M232" i="24" s="1"/>
  <c r="D275" i="14"/>
  <c r="E271" i="14"/>
  <c r="L452" i="24"/>
  <c r="M230" i="24" s="1"/>
  <c r="D223" i="14"/>
  <c r="D316" i="24"/>
  <c r="D448" i="24"/>
  <c r="D273" i="24"/>
  <c r="L85" i="24"/>
  <c r="D331" i="24"/>
  <c r="D407" i="24"/>
  <c r="E258" i="24"/>
  <c r="D299" i="24"/>
  <c r="U186" i="24"/>
  <c r="L353" i="24" s="1"/>
  <c r="D453" i="14" s="1"/>
  <c r="D455" i="14" s="1"/>
  <c r="L281" i="24"/>
  <c r="U220" i="24"/>
  <c r="L392" i="24" s="1"/>
  <c r="L466" i="24" s="1"/>
  <c r="L331" i="24"/>
  <c r="U191" i="24"/>
  <c r="L360" i="24" s="1"/>
  <c r="L299" i="24"/>
  <c r="U189" i="24"/>
  <c r="L357" i="24" s="1"/>
  <c r="L284" i="24"/>
  <c r="L431" i="24"/>
  <c r="U206" i="24"/>
  <c r="L377" i="24" s="1"/>
  <c r="L316" i="24"/>
  <c r="L277" i="24"/>
  <c r="U183" i="24"/>
  <c r="L349" i="24" s="1"/>
  <c r="L267" i="24"/>
  <c r="U173" i="24"/>
  <c r="L337" i="24" s="1"/>
  <c r="U178" i="24"/>
  <c r="L343" i="24" s="1"/>
  <c r="L273" i="24"/>
  <c r="AB104" i="7"/>
  <c r="E1065" i="14" s="1"/>
  <c r="L64" i="24"/>
  <c r="D480" i="24"/>
  <c r="E226" i="24"/>
  <c r="L58" i="24"/>
  <c r="D119" i="14"/>
  <c r="D145" i="14"/>
  <c r="D85" i="24"/>
  <c r="AB102" i="7"/>
  <c r="E1013" i="14" s="1"/>
  <c r="N11" i="16"/>
  <c r="I13" i="17" s="1"/>
  <c r="L33" i="16"/>
  <c r="D93" i="14"/>
  <c r="E912" i="10"/>
  <c r="E1410" i="16"/>
  <c r="E1221" i="15"/>
  <c r="E1032" i="10"/>
  <c r="E1595" i="16"/>
  <c r="E1381" i="15"/>
  <c r="E1104" i="10"/>
  <c r="E1706" i="16"/>
  <c r="E1477" i="15"/>
  <c r="E960" i="10"/>
  <c r="E1484" i="16"/>
  <c r="E1285" i="15"/>
  <c r="E1056" i="10"/>
  <c r="E1632" i="16"/>
  <c r="E1413" i="15"/>
  <c r="C559" i="15"/>
  <c r="D559" i="15"/>
  <c r="C399" i="15"/>
  <c r="D399" i="15"/>
  <c r="C335" i="15"/>
  <c r="D335" i="15"/>
  <c r="C367" i="15"/>
  <c r="D367" i="15"/>
  <c r="C527" i="15"/>
  <c r="D527" i="15"/>
  <c r="C623" i="15"/>
  <c r="D623" i="15"/>
  <c r="E1782" i="16"/>
  <c r="E1543" i="15"/>
  <c r="E984" i="10"/>
  <c r="E1521" i="16"/>
  <c r="E1317" i="15"/>
  <c r="E1080" i="10"/>
  <c r="E1669" i="16"/>
  <c r="E1445" i="15"/>
  <c r="E936" i="10"/>
  <c r="E1447" i="16"/>
  <c r="E1253" i="15"/>
  <c r="E1008" i="10"/>
  <c r="E1558" i="16"/>
  <c r="E1349" i="15"/>
  <c r="C239" i="15"/>
  <c r="D239" i="15"/>
  <c r="C431" i="15"/>
  <c r="D431" i="15"/>
  <c r="C495" i="15"/>
  <c r="D495" i="15"/>
  <c r="C591" i="15"/>
  <c r="D591" i="15"/>
  <c r="C271" i="15"/>
  <c r="D271" i="15"/>
  <c r="C303" i="15"/>
  <c r="D303" i="15"/>
  <c r="C463" i="15"/>
  <c r="D463" i="15"/>
  <c r="AB106" i="7"/>
  <c r="E1117" i="14" s="1"/>
  <c r="AB121" i="7"/>
  <c r="E1248" i="14" s="1"/>
  <c r="AB109" i="7"/>
  <c r="E1195" i="14" s="1"/>
  <c r="AB105" i="7"/>
  <c r="E1091" i="14" s="1"/>
  <c r="U32" i="24"/>
  <c r="L116" i="24" s="1"/>
  <c r="U27" i="24"/>
  <c r="L110" i="24" s="1"/>
  <c r="U16" i="24"/>
  <c r="L96" i="24" s="1"/>
  <c r="U11" i="24"/>
  <c r="L90" i="24" s="1"/>
  <c r="L126" i="24" s="1"/>
  <c r="U21" i="24"/>
  <c r="L102" i="24" s="1"/>
  <c r="D71" i="24"/>
  <c r="D158" i="24"/>
  <c r="AB103" i="7"/>
  <c r="E1039" i="14" s="1"/>
  <c r="AB107" i="7"/>
  <c r="E1143" i="14" s="1"/>
  <c r="K123" i="7"/>
  <c r="E1153" i="10"/>
  <c r="K110" i="7"/>
  <c r="AB101" i="7"/>
  <c r="E987" i="14" s="1"/>
  <c r="C407" i="6"/>
  <c r="D393" i="6"/>
  <c r="C86" i="7"/>
  <c r="C84" i="7"/>
  <c r="C89" i="7"/>
  <c r="C87" i="7"/>
  <c r="C83" i="7"/>
  <c r="C81" i="7"/>
  <c r="C391" i="6"/>
  <c r="C79" i="7"/>
  <c r="C88" i="7"/>
  <c r="C82" i="7"/>
  <c r="C80" i="7"/>
  <c r="C85" i="7"/>
  <c r="AB122" i="7"/>
  <c r="E1274" i="14" s="1"/>
  <c r="V235" i="11"/>
  <c r="Y227" i="11"/>
  <c r="T195" i="11"/>
  <c r="AA191" i="11"/>
  <c r="AA192" i="11" s="1"/>
  <c r="I191" i="11"/>
  <c r="I192" i="11" s="1"/>
  <c r="I169" i="11"/>
  <c r="Z175" i="11"/>
  <c r="AA169" i="11"/>
  <c r="AA175" i="11" s="1"/>
  <c r="J191" i="11"/>
  <c r="K191" i="11" s="1"/>
  <c r="Z180" i="11"/>
  <c r="Z192" i="11"/>
  <c r="P193" i="11"/>
  <c r="P195" i="11" s="1"/>
  <c r="Y195" i="11"/>
  <c r="K26" i="11"/>
  <c r="K29" i="11" s="1"/>
  <c r="C12" i="14" s="1"/>
  <c r="J153" i="11"/>
  <c r="I15" i="17" s="1"/>
  <c r="K153" i="11"/>
  <c r="G233" i="11"/>
  <c r="M12" i="17" s="1"/>
  <c r="H226" i="11"/>
  <c r="J226" i="11" s="1"/>
  <c r="K226" i="11" s="1"/>
  <c r="S235" i="11"/>
  <c r="X235" i="11"/>
  <c r="H193" i="11"/>
  <c r="D18" i="12"/>
  <c r="F23" i="12"/>
  <c r="H23" i="12" s="1"/>
  <c r="D92" i="12"/>
  <c r="E29" i="17" s="1"/>
  <c r="J22" i="11"/>
  <c r="C11" i="15" s="1"/>
  <c r="K20" i="11"/>
  <c r="K22" i="11" s="1"/>
  <c r="Y220" i="11"/>
  <c r="H218" i="11"/>
  <c r="AA218" i="11"/>
  <c r="K184" i="11"/>
  <c r="J224" i="11"/>
  <c r="AA155" i="11"/>
  <c r="J17" i="11"/>
  <c r="C11" i="16" s="1"/>
  <c r="K11" i="11"/>
  <c r="K17" i="11" s="1"/>
  <c r="J192" i="11"/>
  <c r="K189" i="11"/>
  <c r="K192" i="11" s="1"/>
  <c r="O16" i="14" s="1"/>
  <c r="Y232" i="11"/>
  <c r="H229" i="11"/>
  <c r="AA229" i="11"/>
  <c r="J34" i="11"/>
  <c r="J35" i="11" s="1"/>
  <c r="C15" i="17" s="1"/>
  <c r="K31" i="11"/>
  <c r="K34" i="11" s="1"/>
  <c r="I229" i="11"/>
  <c r="I232" i="11" s="1"/>
  <c r="I233" i="11" s="1"/>
  <c r="H180" i="11"/>
  <c r="J178" i="11"/>
  <c r="H155" i="11"/>
  <c r="N66" i="4"/>
  <c r="L68" i="4"/>
  <c r="D68" i="4"/>
  <c r="C13" i="14" l="1"/>
  <c r="E12" i="14"/>
  <c r="Y233" i="11"/>
  <c r="Y235" i="11" s="1"/>
  <c r="Z193" i="11"/>
  <c r="Z195" i="11" s="1"/>
  <c r="Z227" i="11"/>
  <c r="Z215" i="11"/>
  <c r="J211" i="11"/>
  <c r="K211" i="11" s="1"/>
  <c r="AA226" i="11"/>
  <c r="AA227" i="11" s="1"/>
  <c r="F31" i="20"/>
  <c r="J15" i="17"/>
  <c r="P235" i="11"/>
  <c r="J214" i="11"/>
  <c r="K214" i="11" s="1"/>
  <c r="I45" i="19"/>
  <c r="H44" i="22"/>
  <c r="Z232" i="11"/>
  <c r="Z233" i="11" s="1"/>
  <c r="T235" i="11"/>
  <c r="H28" i="20"/>
  <c r="N12" i="17"/>
  <c r="AA193" i="11"/>
  <c r="H27" i="20"/>
  <c r="N11" i="17"/>
  <c r="N33" i="16"/>
  <c r="F26" i="21" s="1"/>
  <c r="P37" i="18"/>
  <c r="H26" i="22" s="1"/>
  <c r="G26" i="22"/>
  <c r="F27" i="22"/>
  <c r="G47" i="19"/>
  <c r="F29" i="20"/>
  <c r="J13" i="17"/>
  <c r="E29" i="20"/>
  <c r="H13" i="17"/>
  <c r="L435" i="24"/>
  <c r="M213" i="24" s="1"/>
  <c r="D219" i="14"/>
  <c r="L440" i="24"/>
  <c r="M218" i="24" s="1"/>
  <c r="D349" i="14"/>
  <c r="D351" i="14" s="1"/>
  <c r="L456" i="24"/>
  <c r="M234" i="24" s="1"/>
  <c r="D327" i="14"/>
  <c r="L373" i="24"/>
  <c r="L479" i="24"/>
  <c r="L457" i="24"/>
  <c r="M235" i="24" s="1"/>
  <c r="D353" i="14"/>
  <c r="E353" i="14" s="1"/>
  <c r="D391" i="6"/>
  <c r="E390" i="6"/>
  <c r="M938" i="24"/>
  <c r="M944" i="24"/>
  <c r="L1076" i="24"/>
  <c r="M941" i="24" s="1"/>
  <c r="L1078" i="24"/>
  <c r="M943" i="24" s="1"/>
  <c r="E50" i="24"/>
  <c r="L1072" i="24"/>
  <c r="M937" i="24" s="1"/>
  <c r="L1074" i="24"/>
  <c r="M939" i="24" s="1"/>
  <c r="L128" i="24"/>
  <c r="M20" i="24" s="1"/>
  <c r="D115" i="14"/>
  <c r="E115" i="14" s="1"/>
  <c r="L127" i="24"/>
  <c r="M19" i="24" s="1"/>
  <c r="D89" i="14"/>
  <c r="D91" i="14" s="1"/>
  <c r="L129" i="24"/>
  <c r="M21" i="24" s="1"/>
  <c r="D141" i="14"/>
  <c r="E141" i="14" s="1"/>
  <c r="C360" i="6"/>
  <c r="C20" i="6" s="1"/>
  <c r="L358" i="24"/>
  <c r="D505" i="14"/>
  <c r="C14" i="17"/>
  <c r="E11" i="15"/>
  <c r="C28" i="15"/>
  <c r="D1167" i="24"/>
  <c r="D15" i="17"/>
  <c r="C31" i="20"/>
  <c r="K35" i="11"/>
  <c r="C16" i="14"/>
  <c r="D29" i="21"/>
  <c r="J231" i="11"/>
  <c r="K231" i="11" s="1"/>
  <c r="H215" i="11"/>
  <c r="AA195" i="11"/>
  <c r="G235" i="11"/>
  <c r="J185" i="11"/>
  <c r="I187" i="11"/>
  <c r="I193" i="11" s="1"/>
  <c r="Q16" i="14"/>
  <c r="O18" i="14"/>
  <c r="I219" i="11"/>
  <c r="AA219" i="11"/>
  <c r="AA220" i="11" s="1"/>
  <c r="I209" i="11"/>
  <c r="AA209" i="11"/>
  <c r="H227" i="11"/>
  <c r="AA231" i="11"/>
  <c r="AA232" i="11" s="1"/>
  <c r="AA233" i="11" s="1"/>
  <c r="AA210" i="11"/>
  <c r="AA211" i="11"/>
  <c r="L20" i="14"/>
  <c r="Z220" i="11"/>
  <c r="Z235" i="11" s="1"/>
  <c r="C13" i="17"/>
  <c r="E11" i="16"/>
  <c r="E33" i="16" s="1"/>
  <c r="C26" i="21" s="1"/>
  <c r="C33" i="16"/>
  <c r="D332" i="24"/>
  <c r="D1037" i="24"/>
  <c r="E646" i="14"/>
  <c r="C85" i="1"/>
  <c r="E567" i="14"/>
  <c r="C115" i="12"/>
  <c r="C165" i="12" s="1"/>
  <c r="E619" i="14"/>
  <c r="C117" i="12"/>
  <c r="C167" i="12" s="1"/>
  <c r="E593" i="14"/>
  <c r="C116" i="12"/>
  <c r="C166" i="12" s="1"/>
  <c r="H593" i="14"/>
  <c r="D116" i="12"/>
  <c r="D166" i="12" s="1"/>
  <c r="AB123" i="7"/>
  <c r="L1067" i="24"/>
  <c r="M932" i="24" s="1"/>
  <c r="D1161" i="14"/>
  <c r="E1107" i="24"/>
  <c r="L1068" i="24"/>
  <c r="M933" i="24" s="1"/>
  <c r="D1187" i="14"/>
  <c r="D1159" i="14"/>
  <c r="E1157" i="14"/>
  <c r="M942" i="24"/>
  <c r="D1135" i="14"/>
  <c r="E1135" i="14" s="1"/>
  <c r="L1062" i="24"/>
  <c r="M927" i="24" s="1"/>
  <c r="D1031" i="14"/>
  <c r="L1065" i="24"/>
  <c r="M930" i="24" s="1"/>
  <c r="D1109" i="14"/>
  <c r="L1048" i="24"/>
  <c r="M913" i="24" s="1"/>
  <c r="D1105" i="14"/>
  <c r="E1105" i="14" s="1"/>
  <c r="M940" i="24"/>
  <c r="D1083" i="14"/>
  <c r="L1063" i="24"/>
  <c r="M928" i="24" s="1"/>
  <c r="D1057" i="14"/>
  <c r="L1044" i="24"/>
  <c r="M909" i="24" s="1"/>
  <c r="D1053" i="14"/>
  <c r="E1053" i="14" s="1"/>
  <c r="L1043" i="24"/>
  <c r="M908" i="24" s="1"/>
  <c r="D1027" i="14"/>
  <c r="L1061" i="24"/>
  <c r="M926" i="24" s="1"/>
  <c r="D1005" i="14"/>
  <c r="E1005" i="14" s="1"/>
  <c r="D1001" i="14"/>
  <c r="L1052" i="24"/>
  <c r="M917" i="24" s="1"/>
  <c r="D1057" i="24"/>
  <c r="L1134" i="24"/>
  <c r="D1136" i="24"/>
  <c r="L1125" i="24"/>
  <c r="D1126" i="24"/>
  <c r="L970" i="24"/>
  <c r="D979" i="24"/>
  <c r="E918" i="24"/>
  <c r="L1130" i="24"/>
  <c r="D1132" i="24"/>
  <c r="D1081" i="24"/>
  <c r="D1177" i="24"/>
  <c r="U1106" i="24"/>
  <c r="L1155" i="24" s="1"/>
  <c r="L1175" i="24" s="1"/>
  <c r="U1103" i="24"/>
  <c r="L1151" i="24" s="1"/>
  <c r="L1122" i="24"/>
  <c r="D1123" i="24"/>
  <c r="L981" i="24"/>
  <c r="D990" i="24"/>
  <c r="L965" i="24"/>
  <c r="D966" i="24"/>
  <c r="E910" i="24"/>
  <c r="L951" i="24"/>
  <c r="D955" i="24"/>
  <c r="L961" i="24"/>
  <c r="D963" i="24"/>
  <c r="E1112" i="24"/>
  <c r="E914" i="24"/>
  <c r="L957" i="24"/>
  <c r="D959" i="24"/>
  <c r="E1116" i="24"/>
  <c r="E946" i="24"/>
  <c r="D812" i="24"/>
  <c r="D771" i="24"/>
  <c r="D799" i="24"/>
  <c r="D784" i="24"/>
  <c r="D805" i="24"/>
  <c r="D758" i="24"/>
  <c r="D777" i="24"/>
  <c r="D792" i="24"/>
  <c r="D809" i="24"/>
  <c r="D764" i="24"/>
  <c r="D781" i="24"/>
  <c r="D796" i="24"/>
  <c r="D803" i="24"/>
  <c r="D756" i="24"/>
  <c r="D775" i="24"/>
  <c r="D790" i="24"/>
  <c r="D807" i="24"/>
  <c r="D762" i="24"/>
  <c r="D779" i="24"/>
  <c r="D794" i="24"/>
  <c r="D811" i="24"/>
  <c r="D783" i="24"/>
  <c r="D768" i="24"/>
  <c r="D798" i="24"/>
  <c r="D804" i="24"/>
  <c r="D791" i="24"/>
  <c r="D757" i="24"/>
  <c r="D776" i="24"/>
  <c r="D808" i="24"/>
  <c r="D795" i="24"/>
  <c r="D763" i="24"/>
  <c r="D780" i="24"/>
  <c r="D806" i="24"/>
  <c r="D793" i="24"/>
  <c r="D761" i="24"/>
  <c r="D778" i="24"/>
  <c r="D810" i="24"/>
  <c r="D767" i="24"/>
  <c r="D797" i="24"/>
  <c r="D782" i="24"/>
  <c r="D802" i="24"/>
  <c r="D789" i="24"/>
  <c r="D755" i="24"/>
  <c r="D774" i="24"/>
  <c r="D612" i="24"/>
  <c r="L612" i="24"/>
  <c r="D300" i="24"/>
  <c r="E379" i="14"/>
  <c r="L355" i="24"/>
  <c r="E453" i="14"/>
  <c r="L351" i="24"/>
  <c r="D401" i="14"/>
  <c r="E327" i="14"/>
  <c r="E301" i="14"/>
  <c r="L347" i="24"/>
  <c r="D297" i="14"/>
  <c r="E275" i="14"/>
  <c r="D481" i="24"/>
  <c r="E223" i="14"/>
  <c r="L498" i="24"/>
  <c r="D498" i="24"/>
  <c r="D496" i="24"/>
  <c r="L496" i="24"/>
  <c r="L497" i="24"/>
  <c r="D497" i="24"/>
  <c r="E259" i="24"/>
  <c r="L71" i="24"/>
  <c r="L86" i="24" s="1"/>
  <c r="C9" i="9" s="1"/>
  <c r="L417" i="24"/>
  <c r="M195" i="24" s="1"/>
  <c r="E527" i="15"/>
  <c r="L405" i="24"/>
  <c r="L451" i="24"/>
  <c r="L464" i="24" s="1"/>
  <c r="L480" i="24" s="1"/>
  <c r="D197" i="14"/>
  <c r="L341" i="24"/>
  <c r="D193" i="14"/>
  <c r="L432" i="24"/>
  <c r="M209" i="24"/>
  <c r="E591" i="15"/>
  <c r="E495" i="15"/>
  <c r="L390" i="24"/>
  <c r="L423" i="24"/>
  <c r="L434" i="24"/>
  <c r="L332" i="24"/>
  <c r="L427" i="24"/>
  <c r="M244" i="24"/>
  <c r="L411" i="24"/>
  <c r="L300" i="24"/>
  <c r="L94" i="24"/>
  <c r="L114" i="24"/>
  <c r="L146" i="24"/>
  <c r="L106" i="24"/>
  <c r="L138" i="24"/>
  <c r="L100" i="24"/>
  <c r="L132" i="24"/>
  <c r="L120" i="24"/>
  <c r="L152" i="24"/>
  <c r="E431" i="15"/>
  <c r="E239" i="15"/>
  <c r="E145" i="14"/>
  <c r="E119" i="14"/>
  <c r="D86" i="24"/>
  <c r="E93" i="14"/>
  <c r="E335" i="15"/>
  <c r="E399" i="15"/>
  <c r="C1332" i="15"/>
  <c r="D1332" i="15"/>
  <c r="C1428" i="15"/>
  <c r="D1428" i="15"/>
  <c r="C1526" i="15"/>
  <c r="C1268" i="15"/>
  <c r="D1268" i="15"/>
  <c r="C1460" i="15"/>
  <c r="D1460" i="15"/>
  <c r="C1204" i="15"/>
  <c r="D1204" i="15"/>
  <c r="C1236" i="15"/>
  <c r="D1236" i="15"/>
  <c r="C1300" i="15"/>
  <c r="D1300" i="15"/>
  <c r="C1396" i="15"/>
  <c r="D1396" i="15"/>
  <c r="C1364" i="15"/>
  <c r="D1364" i="15"/>
  <c r="E463" i="15"/>
  <c r="E303" i="15"/>
  <c r="E271" i="15"/>
  <c r="E623" i="15"/>
  <c r="E367" i="15"/>
  <c r="E559" i="15"/>
  <c r="AB110" i="7"/>
  <c r="D63" i="14"/>
  <c r="D67" i="14"/>
  <c r="D66" i="7"/>
  <c r="C65" i="7"/>
  <c r="T85" i="7"/>
  <c r="T79" i="7"/>
  <c r="C90" i="7"/>
  <c r="C12" i="7" s="1"/>
  <c r="T81" i="7"/>
  <c r="T83" i="7"/>
  <c r="T87" i="7"/>
  <c r="T80" i="7"/>
  <c r="T82" i="7"/>
  <c r="T88" i="7"/>
  <c r="C66" i="7"/>
  <c r="T89" i="7"/>
  <c r="T84" i="7"/>
  <c r="T86" i="7"/>
  <c r="C67" i="7"/>
  <c r="I175" i="11"/>
  <c r="J169" i="11"/>
  <c r="I115" i="11"/>
  <c r="H195" i="11"/>
  <c r="K115" i="11"/>
  <c r="J115" i="11"/>
  <c r="K155" i="11"/>
  <c r="J155" i="11"/>
  <c r="E18" i="12"/>
  <c r="F24" i="12"/>
  <c r="H24" i="12" s="1"/>
  <c r="J180" i="11"/>
  <c r="O11" i="15" s="1"/>
  <c r="K178" i="11"/>
  <c r="K180" i="11" s="1"/>
  <c r="J227" i="11"/>
  <c r="K224" i="11"/>
  <c r="K227" i="11" s="1"/>
  <c r="R12" i="14" s="1"/>
  <c r="K37" i="11"/>
  <c r="J229" i="11"/>
  <c r="H232" i="11"/>
  <c r="H233" i="11" s="1"/>
  <c r="J218" i="11"/>
  <c r="H220" i="11"/>
  <c r="J37" i="11"/>
  <c r="E349" i="14" l="1"/>
  <c r="D333" i="24"/>
  <c r="D1178" i="24"/>
  <c r="H27" i="22"/>
  <c r="I47" i="19"/>
  <c r="G27" i="22"/>
  <c r="H47" i="19"/>
  <c r="E219" i="14"/>
  <c r="D221" i="14"/>
  <c r="D13" i="17"/>
  <c r="C29" i="20"/>
  <c r="E497" i="24"/>
  <c r="M497" i="24"/>
  <c r="M1115" i="24"/>
  <c r="E89" i="14"/>
  <c r="D143" i="14"/>
  <c r="D117" i="14"/>
  <c r="D507" i="14"/>
  <c r="E505" i="14"/>
  <c r="D14" i="17"/>
  <c r="C30" i="20"/>
  <c r="E16" i="14"/>
  <c r="C18" i="14"/>
  <c r="C20" i="14" s="1"/>
  <c r="F29" i="17"/>
  <c r="D56" i="20"/>
  <c r="Q11" i="15"/>
  <c r="K14" i="17" s="1"/>
  <c r="O28" i="15"/>
  <c r="R13" i="14"/>
  <c r="T12" i="14"/>
  <c r="I215" i="11"/>
  <c r="J209" i="11"/>
  <c r="J219" i="11"/>
  <c r="K219" i="11" s="1"/>
  <c r="I220" i="11"/>
  <c r="K185" i="11"/>
  <c r="K187" i="11" s="1"/>
  <c r="J187" i="11"/>
  <c r="J193" i="11" s="1"/>
  <c r="K15" i="17" s="1"/>
  <c r="I195" i="11"/>
  <c r="AA215" i="11"/>
  <c r="AA235" i="11" s="1"/>
  <c r="D1107" i="14"/>
  <c r="C62" i="1"/>
  <c r="C84" i="13"/>
  <c r="K88" i="7"/>
  <c r="E839" i="10" s="1"/>
  <c r="K82" i="7"/>
  <c r="E695" i="10" s="1"/>
  <c r="K80" i="7"/>
  <c r="E647" i="10" s="1"/>
  <c r="L1171" i="24"/>
  <c r="M1111" i="24" s="1"/>
  <c r="D1266" i="14"/>
  <c r="D1127" i="24"/>
  <c r="D1055" i="14"/>
  <c r="D1082" i="24"/>
  <c r="D1029" i="14"/>
  <c r="E1027" i="14"/>
  <c r="E1117" i="24"/>
  <c r="E1118" i="24" s="1"/>
  <c r="U1102" i="24"/>
  <c r="L1150" i="24" s="1"/>
  <c r="L1132" i="24"/>
  <c r="L1170" i="24"/>
  <c r="U908" i="24"/>
  <c r="L1015" i="24" s="1"/>
  <c r="L1060" i="24" s="1"/>
  <c r="L979" i="24"/>
  <c r="U1099" i="24"/>
  <c r="L1145" i="24" s="1"/>
  <c r="L1126" i="24"/>
  <c r="L1165" i="24"/>
  <c r="U899" i="24"/>
  <c r="L1002" i="24" s="1"/>
  <c r="L959" i="24"/>
  <c r="L1047" i="24"/>
  <c r="U902" i="24"/>
  <c r="L1006" i="24" s="1"/>
  <c r="D1131" i="14" s="1"/>
  <c r="L963" i="24"/>
  <c r="L1051" i="24"/>
  <c r="U894" i="24"/>
  <c r="L996" i="24" s="1"/>
  <c r="D975" i="14" s="1"/>
  <c r="L955" i="24"/>
  <c r="L1041" i="24"/>
  <c r="M906" i="24" s="1"/>
  <c r="M910" i="24" s="1"/>
  <c r="U905" i="24"/>
  <c r="L1010" i="24" s="1"/>
  <c r="L966" i="24"/>
  <c r="U918" i="24"/>
  <c r="L1026" i="24" s="1"/>
  <c r="L1035" i="24" s="1"/>
  <c r="L990" i="24"/>
  <c r="U1097" i="24"/>
  <c r="L1142" i="24" s="1"/>
  <c r="L1123" i="24"/>
  <c r="L1162" i="24"/>
  <c r="U1105" i="24"/>
  <c r="L1154" i="24" s="1"/>
  <c r="L1156" i="24" s="1"/>
  <c r="L1136" i="24"/>
  <c r="D967" i="24"/>
  <c r="E922" i="24"/>
  <c r="E947" i="24" s="1"/>
  <c r="D1137" i="24"/>
  <c r="D991" i="24"/>
  <c r="D846" i="24"/>
  <c r="D842" i="24"/>
  <c r="D857" i="24"/>
  <c r="D844" i="24"/>
  <c r="D859" i="24"/>
  <c r="D840" i="24"/>
  <c r="D855" i="24"/>
  <c r="D862" i="24"/>
  <c r="D847" i="24"/>
  <c r="D858" i="24"/>
  <c r="D826" i="24"/>
  <c r="D854" i="24"/>
  <c r="D820" i="24"/>
  <c r="E628" i="24" s="1"/>
  <c r="D860" i="24"/>
  <c r="D828" i="24"/>
  <c r="D856" i="24"/>
  <c r="D822" i="24"/>
  <c r="E630" i="24" s="1"/>
  <c r="D848" i="24"/>
  <c r="D861" i="24"/>
  <c r="D874" i="24"/>
  <c r="D870" i="24"/>
  <c r="D827" i="24"/>
  <c r="D872" i="24"/>
  <c r="D821" i="24"/>
  <c r="E629" i="24" s="1"/>
  <c r="D868" i="24"/>
  <c r="D832" i="24"/>
  <c r="D875" i="24"/>
  <c r="D843" i="24"/>
  <c r="D871" i="24"/>
  <c r="D839" i="24"/>
  <c r="D867" i="24"/>
  <c r="D845" i="24"/>
  <c r="D873" i="24"/>
  <c r="D841" i="24"/>
  <c r="D869" i="24"/>
  <c r="D863" i="24"/>
  <c r="D876" i="24"/>
  <c r="D819" i="24"/>
  <c r="D759" i="24"/>
  <c r="D866" i="24"/>
  <c r="D738" i="24" s="1"/>
  <c r="L738" i="24" s="1"/>
  <c r="D813" i="24"/>
  <c r="D825" i="24"/>
  <c r="D697" i="24" s="1"/>
  <c r="D765" i="24"/>
  <c r="D772" i="24"/>
  <c r="D835" i="24"/>
  <c r="D707" i="24" s="1"/>
  <c r="D838" i="24"/>
  <c r="D710" i="24" s="1"/>
  <c r="D785" i="24"/>
  <c r="D853" i="24"/>
  <c r="D725" i="24" s="1"/>
  <c r="D800" i="24"/>
  <c r="D769" i="24"/>
  <c r="D831" i="24"/>
  <c r="D703" i="24" s="1"/>
  <c r="L374" i="24"/>
  <c r="D167" i="14" s="1"/>
  <c r="D169" i="14" s="1"/>
  <c r="D403" i="14"/>
  <c r="E401" i="14"/>
  <c r="E297" i="14"/>
  <c r="D299" i="14"/>
  <c r="E1364" i="15"/>
  <c r="E1396" i="15"/>
  <c r="D570" i="24"/>
  <c r="D558" i="24"/>
  <c r="D565" i="24"/>
  <c r="D568" i="24"/>
  <c r="D563" i="24"/>
  <c r="D552" i="24"/>
  <c r="L495" i="24"/>
  <c r="C24" i="6"/>
  <c r="E21" i="14" s="1"/>
  <c r="E541" i="14"/>
  <c r="D569" i="24"/>
  <c r="D555" i="24"/>
  <c r="D564" i="24"/>
  <c r="D495" i="24"/>
  <c r="L421" i="24"/>
  <c r="L333" i="24"/>
  <c r="C10" i="9" s="1"/>
  <c r="M229" i="24"/>
  <c r="M242" i="24" s="1"/>
  <c r="L406" i="24"/>
  <c r="D171" i="14" s="1"/>
  <c r="E171" i="14" s="1"/>
  <c r="E197" i="14"/>
  <c r="E193" i="14"/>
  <c r="D195" i="14"/>
  <c r="L415" i="24"/>
  <c r="M189" i="24"/>
  <c r="M257" i="24"/>
  <c r="L447" i="24"/>
  <c r="M212" i="24"/>
  <c r="M199" i="24"/>
  <c r="M205" i="24"/>
  <c r="L429" i="24"/>
  <c r="L425" i="24"/>
  <c r="M201" i="24"/>
  <c r="M210" i="24"/>
  <c r="M44" i="24"/>
  <c r="M48" i="24" s="1"/>
  <c r="L156" i="24"/>
  <c r="M24" i="24"/>
  <c r="M28" i="24" s="1"/>
  <c r="L136" i="24"/>
  <c r="M30" i="24"/>
  <c r="M34" i="24" s="1"/>
  <c r="L142" i="24"/>
  <c r="M38" i="24"/>
  <c r="M42" i="24" s="1"/>
  <c r="M49" i="24" s="1"/>
  <c r="L150" i="24"/>
  <c r="L157" i="24" s="1"/>
  <c r="M18" i="24"/>
  <c r="M22" i="24" s="1"/>
  <c r="M35" i="24" s="1"/>
  <c r="M50" i="24" s="1"/>
  <c r="L130" i="24"/>
  <c r="L121" i="24"/>
  <c r="L107" i="24"/>
  <c r="D37" i="14" s="1"/>
  <c r="E1236" i="15"/>
  <c r="E1300" i="15"/>
  <c r="E1001" i="16"/>
  <c r="E1204" i="15"/>
  <c r="E1460" i="15"/>
  <c r="E1268" i="15"/>
  <c r="E1428" i="15"/>
  <c r="E1332" i="15"/>
  <c r="E67" i="14"/>
  <c r="E63" i="14"/>
  <c r="D65" i="14"/>
  <c r="K86" i="7"/>
  <c r="K84" i="7"/>
  <c r="K89" i="7"/>
  <c r="T67" i="7"/>
  <c r="T66" i="7"/>
  <c r="T90" i="7"/>
  <c r="T12" i="7" s="1"/>
  <c r="T65" i="7"/>
  <c r="C68" i="7"/>
  <c r="C11" i="7" s="1"/>
  <c r="U66" i="7"/>
  <c r="AB86" i="7"/>
  <c r="E856" i="14" s="1"/>
  <c r="K87" i="7"/>
  <c r="K83" i="7"/>
  <c r="K81" i="7"/>
  <c r="K79" i="7"/>
  <c r="K85" i="7"/>
  <c r="K169" i="11"/>
  <c r="K175" i="11" s="1"/>
  <c r="J175" i="11"/>
  <c r="O11" i="16" s="1"/>
  <c r="H235" i="11"/>
  <c r="P33" i="16"/>
  <c r="F25" i="12"/>
  <c r="H25" i="12" s="1"/>
  <c r="H26" i="12" s="1"/>
  <c r="G18" i="12"/>
  <c r="C19" i="12" s="1"/>
  <c r="K218" i="11"/>
  <c r="K220" i="11" s="1"/>
  <c r="J232" i="11"/>
  <c r="K229" i="11"/>
  <c r="K232" i="11" s="1"/>
  <c r="J233" i="11"/>
  <c r="M15" i="17" s="1"/>
  <c r="L1174" i="24" l="1"/>
  <c r="L1176" i="24" s="1"/>
  <c r="H31" i="20"/>
  <c r="N15" i="17"/>
  <c r="G31" i="20"/>
  <c r="L15" i="17"/>
  <c r="G30" i="20"/>
  <c r="L14" i="17"/>
  <c r="E564" i="24"/>
  <c r="E589" i="24" s="1"/>
  <c r="E569" i="24"/>
  <c r="E594" i="24" s="1"/>
  <c r="E555" i="24"/>
  <c r="E1297" i="16"/>
  <c r="E1075" i="16"/>
  <c r="E931" i="15"/>
  <c r="D914" i="15" s="1"/>
  <c r="I235" i="11"/>
  <c r="K233" i="11"/>
  <c r="R16" i="14"/>
  <c r="O12" i="14"/>
  <c r="K193" i="11"/>
  <c r="K209" i="11"/>
  <c r="K215" i="11" s="1"/>
  <c r="J215" i="11"/>
  <c r="R11" i="16" s="1"/>
  <c r="J220" i="11"/>
  <c r="R11" i="15" s="1"/>
  <c r="K195" i="11"/>
  <c r="E867" i="15"/>
  <c r="C850" i="15" s="1"/>
  <c r="E1123" i="15"/>
  <c r="C1106" i="15" s="1"/>
  <c r="D41" i="14"/>
  <c r="E41" i="14" s="1"/>
  <c r="L1146" i="24"/>
  <c r="D1262" i="14"/>
  <c r="L1152" i="24"/>
  <c r="L1157" i="24" s="1"/>
  <c r="D1214" i="14" s="1"/>
  <c r="D1240" i="14"/>
  <c r="D1138" i="24"/>
  <c r="L1127" i="24"/>
  <c r="L1143" i="24"/>
  <c r="L1147" i="24" s="1"/>
  <c r="D1210" i="14" s="1"/>
  <c r="D1236" i="14"/>
  <c r="L1011" i="24"/>
  <c r="D1183" i="14"/>
  <c r="D1185" i="14" s="1"/>
  <c r="L1004" i="24"/>
  <c r="D1079" i="14"/>
  <c r="L1024" i="24"/>
  <c r="L1036" i="24" s="1"/>
  <c r="D953" i="14" s="1"/>
  <c r="D979" i="14"/>
  <c r="L1071" i="24"/>
  <c r="L1080" i="24" s="1"/>
  <c r="L1055" i="24"/>
  <c r="M1102" i="24"/>
  <c r="L1163" i="24"/>
  <c r="E1031" i="14"/>
  <c r="E975" i="14"/>
  <c r="D977" i="14"/>
  <c r="M916" i="24"/>
  <c r="L1053" i="24"/>
  <c r="L1008" i="24"/>
  <c r="M1105" i="24"/>
  <c r="L1166" i="24"/>
  <c r="L991" i="24"/>
  <c r="M1110" i="24"/>
  <c r="L1172" i="24"/>
  <c r="L1177" i="24" s="1"/>
  <c r="D992" i="24"/>
  <c r="L967" i="24"/>
  <c r="M1114" i="24"/>
  <c r="E1183" i="14"/>
  <c r="D1003" i="14"/>
  <c r="E1001" i="14"/>
  <c r="L1045" i="24"/>
  <c r="L1000" i="24"/>
  <c r="M912" i="24"/>
  <c r="L1049" i="24"/>
  <c r="L1069" i="24"/>
  <c r="M925" i="24"/>
  <c r="L1137" i="24"/>
  <c r="D693" i="24"/>
  <c r="L693" i="24" s="1"/>
  <c r="D694" i="24"/>
  <c r="L694" i="24" s="1"/>
  <c r="U616" i="24" s="1"/>
  <c r="D692" i="24"/>
  <c r="L692" i="24" s="1"/>
  <c r="U614" i="24" s="1"/>
  <c r="L725" i="24"/>
  <c r="L710" i="24"/>
  <c r="E684" i="24"/>
  <c r="D748" i="24"/>
  <c r="L748" i="24" s="1"/>
  <c r="U663" i="24" s="1"/>
  <c r="E671" i="24"/>
  <c r="D735" i="24"/>
  <c r="L735" i="24" s="1"/>
  <c r="U651" i="24" s="1"/>
  <c r="E677" i="24"/>
  <c r="D741" i="24"/>
  <c r="L741" i="24" s="1"/>
  <c r="U656" i="24" s="1"/>
  <c r="E649" i="24"/>
  <c r="D713" i="24"/>
  <c r="L713" i="24" s="1"/>
  <c r="U631" i="24" s="1"/>
  <c r="E681" i="24"/>
  <c r="D745" i="24"/>
  <c r="L745" i="24" s="1"/>
  <c r="U660" i="24" s="1"/>
  <c r="E653" i="24"/>
  <c r="D717" i="24"/>
  <c r="L717" i="24" s="1"/>
  <c r="U635" i="24" s="1"/>
  <c r="E675" i="24"/>
  <c r="D739" i="24"/>
  <c r="E647" i="24"/>
  <c r="D711" i="24"/>
  <c r="L711" i="24" s="1"/>
  <c r="U629" i="24" s="1"/>
  <c r="E679" i="24"/>
  <c r="D743" i="24"/>
  <c r="L743" i="24" s="1"/>
  <c r="U658" i="24" s="1"/>
  <c r="E651" i="24"/>
  <c r="D715" i="24"/>
  <c r="L715" i="24" s="1"/>
  <c r="U633" i="24" s="1"/>
  <c r="E683" i="24"/>
  <c r="D747" i="24"/>
  <c r="L747" i="24" s="1"/>
  <c r="U662" i="24" s="1"/>
  <c r="E640" i="24"/>
  <c r="D704" i="24"/>
  <c r="L704" i="24" s="1"/>
  <c r="U624" i="24" s="1"/>
  <c r="E676" i="24"/>
  <c r="D740" i="24"/>
  <c r="L740" i="24" s="1"/>
  <c r="U655" i="24" s="1"/>
  <c r="E680" i="24"/>
  <c r="D744" i="24"/>
  <c r="L744" i="24" s="1"/>
  <c r="U659" i="24" s="1"/>
  <c r="E635" i="24"/>
  <c r="D699" i="24"/>
  <c r="L699" i="24" s="1"/>
  <c r="U620" i="24" s="1"/>
  <c r="E678" i="24"/>
  <c r="D742" i="24"/>
  <c r="L742" i="24" s="1"/>
  <c r="U657" i="24" s="1"/>
  <c r="E682" i="24"/>
  <c r="D746" i="24"/>
  <c r="L746" i="24" s="1"/>
  <c r="U661" i="24" s="1"/>
  <c r="E669" i="24"/>
  <c r="D733" i="24"/>
  <c r="L733" i="24" s="1"/>
  <c r="U649" i="24" s="1"/>
  <c r="E656" i="24"/>
  <c r="D720" i="24"/>
  <c r="L720" i="24" s="1"/>
  <c r="U638" i="24" s="1"/>
  <c r="E664" i="24"/>
  <c r="D728" i="24"/>
  <c r="L728" i="24" s="1"/>
  <c r="U644" i="24" s="1"/>
  <c r="E636" i="24"/>
  <c r="D700" i="24"/>
  <c r="L700" i="24" s="1"/>
  <c r="U621" i="24" s="1"/>
  <c r="E668" i="24"/>
  <c r="D732" i="24"/>
  <c r="L732" i="24" s="1"/>
  <c r="U648" i="24" s="1"/>
  <c r="E662" i="24"/>
  <c r="D726" i="24"/>
  <c r="L726" i="24" s="1"/>
  <c r="U642" i="24" s="1"/>
  <c r="E634" i="24"/>
  <c r="D698" i="24"/>
  <c r="L698" i="24" s="1"/>
  <c r="U619" i="24" s="1"/>
  <c r="E666" i="24"/>
  <c r="D730" i="24"/>
  <c r="L730" i="24" s="1"/>
  <c r="U646" i="24" s="1"/>
  <c r="E655" i="24"/>
  <c r="D719" i="24"/>
  <c r="L719" i="24" s="1"/>
  <c r="U637" i="24" s="1"/>
  <c r="E670" i="24"/>
  <c r="D734" i="24"/>
  <c r="L734" i="24" s="1"/>
  <c r="U650" i="24" s="1"/>
  <c r="E663" i="24"/>
  <c r="D727" i="24"/>
  <c r="L727" i="24" s="1"/>
  <c r="U643" i="24" s="1"/>
  <c r="E648" i="24"/>
  <c r="D712" i="24"/>
  <c r="L712" i="24" s="1"/>
  <c r="U630" i="24" s="1"/>
  <c r="E667" i="24"/>
  <c r="D731" i="24"/>
  <c r="L731" i="24" s="1"/>
  <c r="U647" i="24" s="1"/>
  <c r="E652" i="24"/>
  <c r="D716" i="24"/>
  <c r="L716" i="24" s="1"/>
  <c r="U634" i="24" s="1"/>
  <c r="E665" i="24"/>
  <c r="D729" i="24"/>
  <c r="L729" i="24" s="1"/>
  <c r="U645" i="24" s="1"/>
  <c r="E650" i="24"/>
  <c r="D714" i="24"/>
  <c r="L714" i="24" s="1"/>
  <c r="U632" i="24" s="1"/>
  <c r="E654" i="24"/>
  <c r="D718" i="24"/>
  <c r="L718" i="24" s="1"/>
  <c r="U636" i="24" s="1"/>
  <c r="L703" i="24"/>
  <c r="D705" i="24"/>
  <c r="L707" i="24"/>
  <c r="D708" i="24"/>
  <c r="L758" i="24"/>
  <c r="L697" i="24"/>
  <c r="U653" i="24"/>
  <c r="L802" i="24" s="1"/>
  <c r="D814" i="24"/>
  <c r="D833" i="24"/>
  <c r="E639" i="24"/>
  <c r="E643" i="24"/>
  <c r="D836" i="24"/>
  <c r="E661" i="24"/>
  <c r="D864" i="24"/>
  <c r="E646" i="24"/>
  <c r="D849" i="24"/>
  <c r="E633" i="24"/>
  <c r="D829" i="24"/>
  <c r="E674" i="24"/>
  <c r="D877" i="24"/>
  <c r="D691" i="24"/>
  <c r="E627" i="24"/>
  <c r="D823" i="24"/>
  <c r="D786" i="24"/>
  <c r="E167" i="14"/>
  <c r="D583" i="24"/>
  <c r="D559" i="24"/>
  <c r="D590" i="24"/>
  <c r="D595" i="24"/>
  <c r="D588" i="24"/>
  <c r="D553" i="24"/>
  <c r="D577" i="24"/>
  <c r="D593" i="24"/>
  <c r="D580" i="24"/>
  <c r="D556" i="24"/>
  <c r="D589" i="24"/>
  <c r="D566" i="24"/>
  <c r="D594" i="24"/>
  <c r="D571" i="24"/>
  <c r="L143" i="24"/>
  <c r="L158" i="24" s="1"/>
  <c r="L407" i="24"/>
  <c r="M207" i="24"/>
  <c r="M225" i="24"/>
  <c r="M258" i="24"/>
  <c r="M203" i="24"/>
  <c r="M193" i="24"/>
  <c r="L448" i="24"/>
  <c r="L481" i="24" s="1"/>
  <c r="L122" i="24"/>
  <c r="J195" i="11"/>
  <c r="Q11" i="16"/>
  <c r="O33" i="16"/>
  <c r="E623" i="10"/>
  <c r="E964" i="16"/>
  <c r="E835" i="15"/>
  <c r="E719" i="10"/>
  <c r="E1112" i="16"/>
  <c r="E963" i="15"/>
  <c r="E863" i="10"/>
  <c r="E1334" i="16"/>
  <c r="E1155" i="15"/>
  <c r="E791" i="10"/>
  <c r="E1223" i="16"/>
  <c r="E1059" i="15"/>
  <c r="E767" i="10"/>
  <c r="E1186" i="16"/>
  <c r="E1027" i="15"/>
  <c r="E671" i="10"/>
  <c r="E1038" i="16"/>
  <c r="E899" i="15"/>
  <c r="E815" i="10"/>
  <c r="E1260" i="16"/>
  <c r="E1091" i="15"/>
  <c r="E743" i="10"/>
  <c r="E1149" i="16"/>
  <c r="E995" i="15"/>
  <c r="AB81" i="7"/>
  <c r="E726" i="14" s="1"/>
  <c r="D39" i="14"/>
  <c r="E37" i="14"/>
  <c r="AB87" i="7"/>
  <c r="E882" i="14" s="1"/>
  <c r="AB82" i="7"/>
  <c r="E752" i="14" s="1"/>
  <c r="AB89" i="7"/>
  <c r="E934" i="14" s="1"/>
  <c r="AB85" i="7"/>
  <c r="E830" i="14" s="1"/>
  <c r="AB83" i="7"/>
  <c r="E778" i="14" s="1"/>
  <c r="AB80" i="7"/>
  <c r="E700" i="14" s="1"/>
  <c r="AB88" i="7"/>
  <c r="E908" i="14" s="1"/>
  <c r="AB84" i="7"/>
  <c r="E804" i="14" s="1"/>
  <c r="AB79" i="7"/>
  <c r="E674" i="14" s="1"/>
  <c r="T68" i="7"/>
  <c r="T11" i="7" s="1"/>
  <c r="K90" i="7"/>
  <c r="K65" i="7"/>
  <c r="K66" i="7"/>
  <c r="K67" i="7"/>
  <c r="C15" i="7"/>
  <c r="K11" i="7" s="1"/>
  <c r="F26" i="12"/>
  <c r="D19" i="12"/>
  <c r="C123" i="4"/>
  <c r="L90" i="4"/>
  <c r="L54" i="4"/>
  <c r="D54" i="4"/>
  <c r="C43" i="4" s="1"/>
  <c r="L110" i="4"/>
  <c r="L30" i="4"/>
  <c r="D30" i="4"/>
  <c r="K235" i="11" l="1"/>
  <c r="Q33" i="16"/>
  <c r="G26" i="21" s="1"/>
  <c r="K13" i="17"/>
  <c r="U615" i="24"/>
  <c r="L757" i="24" s="1"/>
  <c r="L821" i="24" s="1"/>
  <c r="M629" i="24" s="1"/>
  <c r="E556" i="24"/>
  <c r="E580" i="24"/>
  <c r="F514" i="24"/>
  <c r="L1081" i="24"/>
  <c r="F519" i="24"/>
  <c r="D1106" i="15"/>
  <c r="L756" i="24"/>
  <c r="L820" i="24" s="1"/>
  <c r="M628" i="24" s="1"/>
  <c r="D850" i="24"/>
  <c r="C914" i="15"/>
  <c r="E914" i="15" s="1"/>
  <c r="D850" i="15"/>
  <c r="E850" i="15" s="1"/>
  <c r="R28" i="15"/>
  <c r="T11" i="15"/>
  <c r="M14" i="17" s="1"/>
  <c r="R33" i="16"/>
  <c r="T11" i="16"/>
  <c r="M13" i="17" s="1"/>
  <c r="T16" i="14"/>
  <c r="R18" i="14"/>
  <c r="R20" i="14" s="1"/>
  <c r="O13" i="14"/>
  <c r="O20" i="14" s="1"/>
  <c r="Q12" i="14"/>
  <c r="J235" i="11"/>
  <c r="M936" i="24"/>
  <c r="M945" i="24" s="1"/>
  <c r="D1264" i="14"/>
  <c r="E1262" i="14"/>
  <c r="L1138" i="24"/>
  <c r="C14" i="9" s="1"/>
  <c r="L1056" i="24"/>
  <c r="E1266" i="14" s="1"/>
  <c r="M920" i="24"/>
  <c r="M921" i="24" s="1"/>
  <c r="E1079" i="14"/>
  <c r="D1081" i="14"/>
  <c r="L1012" i="24"/>
  <c r="L1037" i="24" s="1"/>
  <c r="E979" i="14"/>
  <c r="L992" i="24"/>
  <c r="C13" i="9" s="1"/>
  <c r="L822" i="24"/>
  <c r="M630" i="24" s="1"/>
  <c r="L866" i="24"/>
  <c r="M674" i="24" s="1"/>
  <c r="E953" i="14"/>
  <c r="M914" i="24"/>
  <c r="M1116" i="24"/>
  <c r="E1083" i="14"/>
  <c r="M1112" i="24"/>
  <c r="E1057" i="14"/>
  <c r="M1106" i="24"/>
  <c r="E1161" i="14"/>
  <c r="M918" i="24"/>
  <c r="E1210" i="14"/>
  <c r="D1212" i="14"/>
  <c r="M1103" i="24"/>
  <c r="M934" i="24"/>
  <c r="E1187" i="14"/>
  <c r="D1238" i="14"/>
  <c r="E1236" i="14"/>
  <c r="E1240" i="14"/>
  <c r="E1214" i="14"/>
  <c r="E1131" i="14"/>
  <c r="D1133" i="14"/>
  <c r="E1109" i="14"/>
  <c r="L1158" i="24"/>
  <c r="L1167" i="24"/>
  <c r="L1178" i="24" s="1"/>
  <c r="D701" i="24"/>
  <c r="D815" i="24"/>
  <c r="D695" i="24"/>
  <c r="L691" i="24"/>
  <c r="E685" i="24"/>
  <c r="E657" i="24"/>
  <c r="U626" i="24"/>
  <c r="L771" i="24" s="1"/>
  <c r="L708" i="24"/>
  <c r="U623" i="24"/>
  <c r="L767" i="24" s="1"/>
  <c r="L705" i="24"/>
  <c r="U628" i="24"/>
  <c r="L774" i="24" s="1"/>
  <c r="L721" i="24"/>
  <c r="U641" i="24"/>
  <c r="L789" i="24" s="1"/>
  <c r="L853" i="24" s="1"/>
  <c r="E644" i="24"/>
  <c r="U618" i="24"/>
  <c r="L761" i="24" s="1"/>
  <c r="L782" i="24"/>
  <c r="L846" i="24" s="1"/>
  <c r="M654" i="24" s="1"/>
  <c r="L778" i="24"/>
  <c r="L842" i="24" s="1"/>
  <c r="M650" i="24" s="1"/>
  <c r="L793" i="24"/>
  <c r="L780" i="24"/>
  <c r="L795" i="24"/>
  <c r="L776" i="24"/>
  <c r="L840" i="24" s="1"/>
  <c r="M648" i="24" s="1"/>
  <c r="L736" i="24"/>
  <c r="L791" i="24"/>
  <c r="L798" i="24"/>
  <c r="L783" i="24"/>
  <c r="L847" i="24" s="1"/>
  <c r="M655" i="24" s="1"/>
  <c r="L794" i="24"/>
  <c r="L762" i="24"/>
  <c r="L790" i="24"/>
  <c r="L796" i="24"/>
  <c r="L764" i="24"/>
  <c r="L792" i="24"/>
  <c r="L784" i="24"/>
  <c r="L848" i="24" s="1"/>
  <c r="M656" i="24" s="1"/>
  <c r="L797" i="24"/>
  <c r="L810" i="24"/>
  <c r="L874" i="24" s="1"/>
  <c r="M682" i="24" s="1"/>
  <c r="L806" i="24"/>
  <c r="L870" i="24" s="1"/>
  <c r="M678" i="24" s="1"/>
  <c r="L701" i="24"/>
  <c r="L763" i="24"/>
  <c r="L808" i="24"/>
  <c r="L872" i="24" s="1"/>
  <c r="M680" i="24" s="1"/>
  <c r="L804" i="24"/>
  <c r="L868" i="24" s="1"/>
  <c r="M676" i="24" s="1"/>
  <c r="L768" i="24"/>
  <c r="L811" i="24"/>
  <c r="L875" i="24" s="1"/>
  <c r="M683" i="24" s="1"/>
  <c r="L779" i="24"/>
  <c r="L843" i="24" s="1"/>
  <c r="M651" i="24" s="1"/>
  <c r="L807" i="24"/>
  <c r="L871" i="24" s="1"/>
  <c r="M679" i="24" s="1"/>
  <c r="L775" i="24"/>
  <c r="L839" i="24" s="1"/>
  <c r="D749" i="24"/>
  <c r="L739" i="24"/>
  <c r="U654" i="24" s="1"/>
  <c r="L781" i="24"/>
  <c r="L845" i="24" s="1"/>
  <c r="M653" i="24" s="1"/>
  <c r="L809" i="24"/>
  <c r="L873" i="24" s="1"/>
  <c r="M681" i="24" s="1"/>
  <c r="L777" i="24"/>
  <c r="L841" i="24" s="1"/>
  <c r="M649" i="24" s="1"/>
  <c r="L805" i="24"/>
  <c r="L869" i="24" s="1"/>
  <c r="M677" i="24" s="1"/>
  <c r="L799" i="24"/>
  <c r="L812" i="24"/>
  <c r="L876" i="24" s="1"/>
  <c r="M684" i="24" s="1"/>
  <c r="D721" i="24"/>
  <c r="D736" i="24"/>
  <c r="E631" i="24"/>
  <c r="E641" i="24"/>
  <c r="E637" i="24"/>
  <c r="E672" i="24"/>
  <c r="D878" i="24"/>
  <c r="E520" i="24"/>
  <c r="D545" i="24"/>
  <c r="L545" i="24" s="1"/>
  <c r="U509" i="24" s="1"/>
  <c r="D540" i="24"/>
  <c r="L540" i="24" s="1"/>
  <c r="U505" i="24" s="1"/>
  <c r="E515" i="24"/>
  <c r="D533" i="24"/>
  <c r="E508" i="24"/>
  <c r="E509" i="24" s="1"/>
  <c r="D584" i="24"/>
  <c r="D560" i="24"/>
  <c r="D538" i="24"/>
  <c r="L538" i="24" s="1"/>
  <c r="E513" i="24"/>
  <c r="E518" i="24"/>
  <c r="D543" i="24"/>
  <c r="L543" i="24" s="1"/>
  <c r="D527" i="24"/>
  <c r="E502" i="24"/>
  <c r="E503" i="24" s="1"/>
  <c r="D578" i="24"/>
  <c r="D572" i="24"/>
  <c r="D539" i="24"/>
  <c r="E514" i="24"/>
  <c r="E539" i="24" s="1"/>
  <c r="D591" i="24"/>
  <c r="E519" i="24"/>
  <c r="E544" i="24" s="1"/>
  <c r="D544" i="24"/>
  <c r="D596" i="24"/>
  <c r="E505" i="24"/>
  <c r="E506" i="24" s="1"/>
  <c r="D530" i="24"/>
  <c r="D581" i="24"/>
  <c r="M226" i="24"/>
  <c r="M259" i="24" s="1"/>
  <c r="AB67" i="7"/>
  <c r="E621" i="14" s="1"/>
  <c r="E574" i="10"/>
  <c r="E889" i="16"/>
  <c r="E769" i="15"/>
  <c r="E526" i="10"/>
  <c r="E815" i="16"/>
  <c r="E705" i="15"/>
  <c r="C1074" i="15"/>
  <c r="D1074" i="15"/>
  <c r="C1010" i="15"/>
  <c r="D1010" i="15"/>
  <c r="C1138" i="15"/>
  <c r="D1138" i="15"/>
  <c r="C818" i="15"/>
  <c r="D818" i="15"/>
  <c r="E502" i="10"/>
  <c r="D499" i="10" s="1"/>
  <c r="E777" i="16"/>
  <c r="E672" i="15"/>
  <c r="E550" i="10"/>
  <c r="E852" i="16"/>
  <c r="E737" i="15"/>
  <c r="C978" i="15"/>
  <c r="D978" i="15"/>
  <c r="C882" i="15"/>
  <c r="D882" i="15"/>
  <c r="C1042" i="15"/>
  <c r="D1042" i="15"/>
  <c r="C946" i="15"/>
  <c r="D946" i="15"/>
  <c r="E1106" i="15"/>
  <c r="AB90" i="7"/>
  <c r="AB66" i="7"/>
  <c r="E595" i="14" s="1"/>
  <c r="AB65" i="7"/>
  <c r="E569" i="14" s="1"/>
  <c r="K13" i="7"/>
  <c r="K9" i="7"/>
  <c r="K14" i="7"/>
  <c r="K10" i="7"/>
  <c r="K12" i="7"/>
  <c r="K68" i="7"/>
  <c r="E19" i="12"/>
  <c r="M123" i="4"/>
  <c r="M14" i="4" s="1"/>
  <c r="M68" i="4"/>
  <c r="M11" i="4" s="1"/>
  <c r="C52" i="4"/>
  <c r="C48" i="4"/>
  <c r="C44" i="4"/>
  <c r="C45" i="4"/>
  <c r="C51" i="4"/>
  <c r="C47" i="4"/>
  <c r="C41" i="4"/>
  <c r="C50" i="4"/>
  <c r="C46" i="4"/>
  <c r="C42" i="4"/>
  <c r="C53" i="4"/>
  <c r="C49" i="4"/>
  <c r="D15" i="4"/>
  <c r="M110" i="4"/>
  <c r="M13" i="4" s="1"/>
  <c r="M30" i="4"/>
  <c r="M9" i="4" s="1"/>
  <c r="M54" i="4"/>
  <c r="D90" i="4"/>
  <c r="C26" i="4"/>
  <c r="C27" i="4"/>
  <c r="C28" i="4"/>
  <c r="C29" i="4"/>
  <c r="C13" i="4" l="1"/>
  <c r="B5" i="26"/>
  <c r="D750" i="24"/>
  <c r="D774" i="16"/>
  <c r="D775" i="16"/>
  <c r="C774" i="16"/>
  <c r="C775" i="16"/>
  <c r="H30" i="20"/>
  <c r="N14" i="17"/>
  <c r="H29" i="20"/>
  <c r="N13" i="17"/>
  <c r="G29" i="20"/>
  <c r="L13" i="17"/>
  <c r="E530" i="24"/>
  <c r="E531" i="24" s="1"/>
  <c r="E581" i="24"/>
  <c r="F505" i="24"/>
  <c r="F506" i="24" s="1"/>
  <c r="C498" i="10"/>
  <c r="C570" i="10" s="1"/>
  <c r="E510" i="24"/>
  <c r="C496" i="10"/>
  <c r="C520" i="10" s="1"/>
  <c r="E521" i="24"/>
  <c r="M1107" i="24"/>
  <c r="C66" i="1"/>
  <c r="C88" i="13" s="1"/>
  <c r="C124" i="21"/>
  <c r="C125" i="21" s="1"/>
  <c r="C13" i="21"/>
  <c r="C232" i="21"/>
  <c r="C233" i="21" s="1"/>
  <c r="C16" i="21"/>
  <c r="C112" i="1"/>
  <c r="C150" i="13" s="1"/>
  <c r="C196" i="21"/>
  <c r="C197" i="21" s="1"/>
  <c r="C15" i="21"/>
  <c r="C20" i="1"/>
  <c r="C26" i="13" s="1"/>
  <c r="C52" i="21"/>
  <c r="C53" i="21" s="1"/>
  <c r="C11" i="21"/>
  <c r="D667" i="15"/>
  <c r="D669" i="15"/>
  <c r="C668" i="15"/>
  <c r="D668" i="15"/>
  <c r="C667" i="15"/>
  <c r="C669" i="15"/>
  <c r="D767" i="16"/>
  <c r="D769" i="16"/>
  <c r="D771" i="16"/>
  <c r="D773" i="16"/>
  <c r="C767" i="16"/>
  <c r="C769" i="16"/>
  <c r="C771" i="16"/>
  <c r="C773" i="16"/>
  <c r="D766" i="16"/>
  <c r="D768" i="16"/>
  <c r="D770" i="16"/>
  <c r="D772" i="16"/>
  <c r="C766" i="16"/>
  <c r="C768" i="16"/>
  <c r="C770" i="16"/>
  <c r="C772" i="16"/>
  <c r="C135" i="1"/>
  <c r="C181" i="13" s="1"/>
  <c r="C500" i="10"/>
  <c r="C524" i="10" s="1"/>
  <c r="D494" i="10"/>
  <c r="D542" i="10" s="1"/>
  <c r="C491" i="10"/>
  <c r="C539" i="10" s="1"/>
  <c r="D949" i="14"/>
  <c r="D951" i="14" s="1"/>
  <c r="L1057" i="24"/>
  <c r="L1082" i="24" s="1"/>
  <c r="M922" i="24"/>
  <c r="M1117" i="24"/>
  <c r="M1118" i="24" s="1"/>
  <c r="L863" i="24"/>
  <c r="M671" i="24" s="1"/>
  <c r="D926" i="14"/>
  <c r="E926" i="14" s="1"/>
  <c r="L772" i="24"/>
  <c r="D922" i="14"/>
  <c r="L862" i="24"/>
  <c r="M670" i="24" s="1"/>
  <c r="D900" i="14"/>
  <c r="L832" i="24"/>
  <c r="M640" i="24" s="1"/>
  <c r="D896" i="14"/>
  <c r="L861" i="24"/>
  <c r="M669" i="24" s="1"/>
  <c r="D874" i="14"/>
  <c r="D870" i="14"/>
  <c r="D872" i="14" s="1"/>
  <c r="L860" i="24"/>
  <c r="M668" i="24" s="1"/>
  <c r="D848" i="14"/>
  <c r="L828" i="24"/>
  <c r="M636" i="24" s="1"/>
  <c r="D844" i="14"/>
  <c r="L827" i="24"/>
  <c r="M635" i="24" s="1"/>
  <c r="D818" i="14"/>
  <c r="L859" i="24"/>
  <c r="M667" i="24" s="1"/>
  <c r="D822" i="14"/>
  <c r="L844" i="24"/>
  <c r="M652" i="24" s="1"/>
  <c r="L858" i="24"/>
  <c r="M666" i="24" s="1"/>
  <c r="D796" i="14"/>
  <c r="L826" i="24"/>
  <c r="M634" i="24" s="1"/>
  <c r="D792" i="14"/>
  <c r="L857" i="24"/>
  <c r="M665" i="24" s="1"/>
  <c r="D770" i="14"/>
  <c r="L825" i="24"/>
  <c r="M633" i="24" s="1"/>
  <c r="D766" i="14"/>
  <c r="D740" i="14"/>
  <c r="E740" i="14" s="1"/>
  <c r="L856" i="24"/>
  <c r="M664" i="24" s="1"/>
  <c r="D744" i="14"/>
  <c r="L855" i="24"/>
  <c r="M663" i="24" s="1"/>
  <c r="D718" i="14"/>
  <c r="D714" i="14"/>
  <c r="L854" i="24"/>
  <c r="M662" i="24" s="1"/>
  <c r="D688" i="14"/>
  <c r="D666" i="14"/>
  <c r="E666" i="14" s="1"/>
  <c r="M946" i="24"/>
  <c r="E686" i="24"/>
  <c r="L835" i="24"/>
  <c r="M643" i="24" s="1"/>
  <c r="M647" i="24"/>
  <c r="L803" i="24"/>
  <c r="L813" i="24" s="1"/>
  <c r="M661" i="24"/>
  <c r="U613" i="24"/>
  <c r="L755" i="24" s="1"/>
  <c r="L695" i="24"/>
  <c r="L722" i="24" s="1"/>
  <c r="L749" i="24"/>
  <c r="L750" i="24" s="1"/>
  <c r="L785" i="24"/>
  <c r="L769" i="24"/>
  <c r="D722" i="24"/>
  <c r="D751" i="24" s="1"/>
  <c r="D879" i="24"/>
  <c r="L765" i="24"/>
  <c r="L800" i="24"/>
  <c r="L838" i="24"/>
  <c r="L831" i="24"/>
  <c r="E658" i="24"/>
  <c r="E687" i="24" s="1"/>
  <c r="C495" i="10"/>
  <c r="C567" i="10" s="1"/>
  <c r="D491" i="10"/>
  <c r="D539" i="10" s="1"/>
  <c r="D493" i="10"/>
  <c r="D565" i="10" s="1"/>
  <c r="D498" i="10"/>
  <c r="D522" i="10" s="1"/>
  <c r="D500" i="10"/>
  <c r="D524" i="10" s="1"/>
  <c r="D573" i="24"/>
  <c r="E882" i="15"/>
  <c r="E978" i="15"/>
  <c r="M544" i="24"/>
  <c r="L570" i="24"/>
  <c r="L595" i="24" s="1"/>
  <c r="M520" i="24" s="1"/>
  <c r="L533" i="24"/>
  <c r="D534" i="24"/>
  <c r="L565" i="24"/>
  <c r="D497" i="10"/>
  <c r="D545" i="10" s="1"/>
  <c r="C493" i="10"/>
  <c r="C541" i="10" s="1"/>
  <c r="D496" i="10"/>
  <c r="D544" i="10" s="1"/>
  <c r="C492" i="10"/>
  <c r="C540" i="10" s="1"/>
  <c r="D492" i="10"/>
  <c r="D516" i="10" s="1"/>
  <c r="D495" i="10"/>
  <c r="C497" i="10"/>
  <c r="C545" i="10" s="1"/>
  <c r="C499" i="10"/>
  <c r="E499" i="10" s="1"/>
  <c r="C494" i="10"/>
  <c r="C518" i="10" s="1"/>
  <c r="D585" i="24"/>
  <c r="U507" i="24"/>
  <c r="L568" i="24" s="1"/>
  <c r="L593" i="24" s="1"/>
  <c r="M518" i="24" s="1"/>
  <c r="L527" i="24"/>
  <c r="L528" i="24" s="1"/>
  <c r="D528" i="24"/>
  <c r="U503" i="24"/>
  <c r="L563" i="24" s="1"/>
  <c r="E516" i="24"/>
  <c r="D531" i="24"/>
  <c r="L530" i="24"/>
  <c r="L544" i="24"/>
  <c r="U508" i="24" s="1"/>
  <c r="D546" i="24"/>
  <c r="L539" i="24"/>
  <c r="U504" i="24" s="1"/>
  <c r="D541" i="24"/>
  <c r="D547" i="24" s="1"/>
  <c r="M539" i="24"/>
  <c r="D597" i="24"/>
  <c r="E166" i="10"/>
  <c r="C161" i="10" s="1"/>
  <c r="E258" i="16"/>
  <c r="E223" i="15"/>
  <c r="C720" i="15"/>
  <c r="D720" i="15"/>
  <c r="D765" i="16"/>
  <c r="C765" i="16"/>
  <c r="C764" i="16"/>
  <c r="C763" i="16"/>
  <c r="D762" i="16"/>
  <c r="C761" i="16"/>
  <c r="D760" i="16"/>
  <c r="C759" i="16"/>
  <c r="C758" i="16"/>
  <c r="D757" i="16"/>
  <c r="D756" i="16"/>
  <c r="C755" i="16"/>
  <c r="C757" i="16"/>
  <c r="D758" i="16"/>
  <c r="D764" i="16"/>
  <c r="D761" i="16"/>
  <c r="D755" i="16"/>
  <c r="D759" i="16"/>
  <c r="D763" i="16"/>
  <c r="C756" i="16"/>
  <c r="C760" i="16"/>
  <c r="C762" i="16"/>
  <c r="C752" i="15"/>
  <c r="D752" i="15"/>
  <c r="E599" i="10"/>
  <c r="C593" i="10" s="1"/>
  <c r="C857" i="10" s="1"/>
  <c r="E926" i="16"/>
  <c r="E802" i="15"/>
  <c r="E1129" i="10"/>
  <c r="C1126" i="10" s="1"/>
  <c r="E1744" i="16"/>
  <c r="E1510" i="15"/>
  <c r="E888" i="10"/>
  <c r="C880" i="10" s="1"/>
  <c r="E1372" i="16"/>
  <c r="E1188" i="15"/>
  <c r="D666" i="15"/>
  <c r="D670" i="15"/>
  <c r="D662" i="15"/>
  <c r="C666" i="15"/>
  <c r="C665" i="15"/>
  <c r="C664" i="15"/>
  <c r="D663" i="15"/>
  <c r="C662" i="15"/>
  <c r="D661" i="15"/>
  <c r="C660" i="15"/>
  <c r="C659" i="15"/>
  <c r="D658" i="15"/>
  <c r="D657" i="15"/>
  <c r="C656" i="15"/>
  <c r="D659" i="15"/>
  <c r="D665" i="15"/>
  <c r="C658" i="15"/>
  <c r="C657" i="15"/>
  <c r="C663" i="15"/>
  <c r="D660" i="15"/>
  <c r="C661" i="15"/>
  <c r="D656" i="15"/>
  <c r="D664" i="15"/>
  <c r="C670" i="15"/>
  <c r="C688" i="15"/>
  <c r="D688" i="15"/>
  <c r="E946" i="15"/>
  <c r="E1042" i="15"/>
  <c r="E818" i="15"/>
  <c r="E1138" i="15"/>
  <c r="E1010" i="15"/>
  <c r="E1074" i="15"/>
  <c r="D1119" i="10"/>
  <c r="D523" i="10"/>
  <c r="D547" i="10"/>
  <c r="D571" i="10"/>
  <c r="AB68" i="7"/>
  <c r="E71" i="16"/>
  <c r="E61" i="15"/>
  <c r="E45" i="10"/>
  <c r="C546" i="10"/>
  <c r="C522" i="10"/>
  <c r="C544" i="10"/>
  <c r="K15" i="7"/>
  <c r="T16" i="16"/>
  <c r="M21" i="17" s="1"/>
  <c r="T12" i="16"/>
  <c r="M17" i="17" s="1"/>
  <c r="S33" i="16"/>
  <c r="T15" i="16"/>
  <c r="M20" i="17" s="1"/>
  <c r="G19" i="12"/>
  <c r="C20" i="12" s="1"/>
  <c r="C110" i="4"/>
  <c r="C85" i="4"/>
  <c r="C82" i="4"/>
  <c r="C86" i="4"/>
  <c r="C79" i="4"/>
  <c r="C87" i="4"/>
  <c r="C81" i="4"/>
  <c r="C80" i="4"/>
  <c r="C84" i="4"/>
  <c r="C88" i="4"/>
  <c r="C83" i="4"/>
  <c r="C89" i="4"/>
  <c r="M10" i="4"/>
  <c r="C9" i="4"/>
  <c r="C14" i="4"/>
  <c r="C11" i="4"/>
  <c r="C12" i="4"/>
  <c r="C10" i="4"/>
  <c r="M90" i="4"/>
  <c r="M12" i="4" s="1"/>
  <c r="C30" i="4"/>
  <c r="C54" i="4"/>
  <c r="H37" i="20" l="1"/>
  <c r="N21" i="17"/>
  <c r="H36" i="20"/>
  <c r="N20" i="17"/>
  <c r="H33" i="20"/>
  <c r="N17" i="17"/>
  <c r="C563" i="10"/>
  <c r="M530" i="24"/>
  <c r="D68" i="16"/>
  <c r="C68" i="16"/>
  <c r="C69" i="16"/>
  <c r="D1741" i="16"/>
  <c r="D1742" i="16"/>
  <c r="C1741" i="16"/>
  <c r="C1742" i="16"/>
  <c r="D255" i="16"/>
  <c r="C255" i="16"/>
  <c r="C886" i="16"/>
  <c r="C812" i="16"/>
  <c r="C849" i="16"/>
  <c r="E774" i="16"/>
  <c r="D849" i="16"/>
  <c r="E849" i="16" s="1"/>
  <c r="D886" i="16"/>
  <c r="D812" i="16"/>
  <c r="C1369" i="16"/>
  <c r="D1369" i="16"/>
  <c r="D1370" i="16"/>
  <c r="C1370" i="16"/>
  <c r="C923" i="16"/>
  <c r="D923" i="16"/>
  <c r="D924" i="16"/>
  <c r="C924" i="16"/>
  <c r="C850" i="16"/>
  <c r="C887" i="16"/>
  <c r="E775" i="16"/>
  <c r="D850" i="16"/>
  <c r="D887" i="16"/>
  <c r="M531" i="24"/>
  <c r="C569" i="10"/>
  <c r="C568" i="10"/>
  <c r="C572" i="10"/>
  <c r="C164" i="10"/>
  <c r="C404" i="10" s="1"/>
  <c r="D568" i="10"/>
  <c r="D572" i="10"/>
  <c r="C515" i="10"/>
  <c r="D517" i="10"/>
  <c r="C519" i="10"/>
  <c r="C566" i="10"/>
  <c r="D540" i="10"/>
  <c r="E540" i="10" s="1"/>
  <c r="D569" i="10"/>
  <c r="E496" i="10"/>
  <c r="C543" i="10"/>
  <c r="D164" i="10"/>
  <c r="D476" i="10" s="1"/>
  <c r="C521" i="10"/>
  <c r="D1123" i="10"/>
  <c r="D1171" i="10" s="1"/>
  <c r="M646" i="24"/>
  <c r="M657" i="24" s="1"/>
  <c r="L849" i="24"/>
  <c r="D518" i="10"/>
  <c r="C548" i="10"/>
  <c r="D566" i="10"/>
  <c r="E498" i="10"/>
  <c r="D886" i="10"/>
  <c r="D1102" i="10" s="1"/>
  <c r="D546" i="10"/>
  <c r="E546" i="10" s="1"/>
  <c r="D563" i="10"/>
  <c r="C571" i="10"/>
  <c r="C516" i="10"/>
  <c r="C596" i="10"/>
  <c r="C860" i="10" s="1"/>
  <c r="E522" i="24"/>
  <c r="E523" i="24" s="1"/>
  <c r="E494" i="10"/>
  <c r="D742" i="14"/>
  <c r="C43" i="1"/>
  <c r="C57" i="13" s="1"/>
  <c r="C88" i="21"/>
  <c r="C89" i="21" s="1"/>
  <c r="C12" i="21"/>
  <c r="C879" i="10"/>
  <c r="C1095" i="10" s="1"/>
  <c r="D594" i="10"/>
  <c r="D858" i="10" s="1"/>
  <c r="C89" i="1"/>
  <c r="C119" i="13" s="1"/>
  <c r="C160" i="21"/>
  <c r="C161" i="21" s="1"/>
  <c r="C14" i="21"/>
  <c r="D1733" i="16"/>
  <c r="D1735" i="16"/>
  <c r="D1737" i="16"/>
  <c r="D1739" i="16"/>
  <c r="C1733" i="16"/>
  <c r="C1735" i="16"/>
  <c r="C1737" i="16"/>
  <c r="C1739" i="16"/>
  <c r="D1734" i="16"/>
  <c r="D1738" i="16"/>
  <c r="C1734" i="16"/>
  <c r="C1738" i="16"/>
  <c r="D1736" i="16"/>
  <c r="D1740" i="16"/>
  <c r="C1736" i="16"/>
  <c r="C1740" i="16"/>
  <c r="D57" i="15"/>
  <c r="D59" i="15"/>
  <c r="C57" i="15"/>
  <c r="D56" i="15"/>
  <c r="D58" i="15"/>
  <c r="C56" i="15"/>
  <c r="C58" i="15"/>
  <c r="D1183" i="15"/>
  <c r="D1185" i="15"/>
  <c r="C1184" i="15"/>
  <c r="D1184" i="15"/>
  <c r="C1183" i="15"/>
  <c r="C1185" i="15"/>
  <c r="D1506" i="15"/>
  <c r="C1505" i="15"/>
  <c r="C1507" i="15"/>
  <c r="D1505" i="15"/>
  <c r="D1507" i="15"/>
  <c r="C1506" i="15"/>
  <c r="C1508" i="15"/>
  <c r="C766" i="15"/>
  <c r="C734" i="15"/>
  <c r="C702" i="15"/>
  <c r="E669" i="15"/>
  <c r="D765" i="15"/>
  <c r="D733" i="15"/>
  <c r="D701" i="15"/>
  <c r="D734" i="15"/>
  <c r="D766" i="15"/>
  <c r="D702" i="15"/>
  <c r="D798" i="15"/>
  <c r="C797" i="15"/>
  <c r="C799" i="15"/>
  <c r="D797" i="15"/>
  <c r="D799" i="15"/>
  <c r="C798" i="15"/>
  <c r="D218" i="15"/>
  <c r="D220" i="15"/>
  <c r="C219" i="15"/>
  <c r="D219" i="15"/>
  <c r="C218" i="15"/>
  <c r="C220" i="15"/>
  <c r="C764" i="15"/>
  <c r="C732" i="15"/>
  <c r="C700" i="15"/>
  <c r="E667" i="15"/>
  <c r="C733" i="15"/>
  <c r="C765" i="15"/>
  <c r="C701" i="15"/>
  <c r="E701" i="15" s="1"/>
  <c r="E668" i="15"/>
  <c r="D732" i="15"/>
  <c r="D764" i="15"/>
  <c r="D700" i="15"/>
  <c r="D1362" i="16"/>
  <c r="D1364" i="16"/>
  <c r="D1366" i="16"/>
  <c r="D1368" i="16"/>
  <c r="C1362" i="16"/>
  <c r="C1364" i="16"/>
  <c r="C1366" i="16"/>
  <c r="C1368" i="16"/>
  <c r="D1361" i="16"/>
  <c r="D1363" i="16"/>
  <c r="D1365" i="16"/>
  <c r="D1367" i="16"/>
  <c r="C1361" i="16"/>
  <c r="C1363" i="16"/>
  <c r="C1365" i="16"/>
  <c r="C1367" i="16"/>
  <c r="D916" i="16"/>
  <c r="D918" i="16"/>
  <c r="D920" i="16"/>
  <c r="D922" i="16"/>
  <c r="C916" i="16"/>
  <c r="C918" i="16"/>
  <c r="C920" i="16"/>
  <c r="C922" i="16"/>
  <c r="D915" i="16"/>
  <c r="D917" i="16"/>
  <c r="D919" i="16"/>
  <c r="D921" i="16"/>
  <c r="C915" i="16"/>
  <c r="C917" i="16"/>
  <c r="C919" i="16"/>
  <c r="C921" i="16"/>
  <c r="C882" i="16"/>
  <c r="C845" i="16"/>
  <c r="C808" i="16"/>
  <c r="E770" i="16"/>
  <c r="C878" i="16"/>
  <c r="C841" i="16"/>
  <c r="C804" i="16"/>
  <c r="E766" i="16"/>
  <c r="D882" i="16"/>
  <c r="D845" i="16"/>
  <c r="D808" i="16"/>
  <c r="D878" i="16"/>
  <c r="D841" i="16"/>
  <c r="D804" i="16"/>
  <c r="C883" i="16"/>
  <c r="C846" i="16"/>
  <c r="C809" i="16"/>
  <c r="E771" i="16"/>
  <c r="C879" i="16"/>
  <c r="C842" i="16"/>
  <c r="C805" i="16"/>
  <c r="E767" i="16"/>
  <c r="D883" i="16"/>
  <c r="D846" i="16"/>
  <c r="D809" i="16"/>
  <c r="D879" i="16"/>
  <c r="D842" i="16"/>
  <c r="D805" i="16"/>
  <c r="C884" i="16"/>
  <c r="C847" i="16"/>
  <c r="C810" i="16"/>
  <c r="E772" i="16"/>
  <c r="C880" i="16"/>
  <c r="C843" i="16"/>
  <c r="C806" i="16"/>
  <c r="E768" i="16"/>
  <c r="D884" i="16"/>
  <c r="D847" i="16"/>
  <c r="D810" i="16"/>
  <c r="D880" i="16"/>
  <c r="D843" i="16"/>
  <c r="D806" i="16"/>
  <c r="C885" i="16"/>
  <c r="C848" i="16"/>
  <c r="C811" i="16"/>
  <c r="E773" i="16"/>
  <c r="C881" i="16"/>
  <c r="C844" i="16"/>
  <c r="C807" i="16"/>
  <c r="E769" i="16"/>
  <c r="D885" i="16"/>
  <c r="D848" i="16"/>
  <c r="D811" i="16"/>
  <c r="D881" i="16"/>
  <c r="D844" i="16"/>
  <c r="D807" i="16"/>
  <c r="D247" i="16"/>
  <c r="D249" i="16"/>
  <c r="D251" i="16"/>
  <c r="D253" i="16"/>
  <c r="C247" i="16"/>
  <c r="C249" i="16"/>
  <c r="C251" i="16"/>
  <c r="C253" i="16"/>
  <c r="D248" i="16"/>
  <c r="D250" i="16"/>
  <c r="D252" i="16"/>
  <c r="D254" i="16"/>
  <c r="C248" i="16"/>
  <c r="C250" i="16"/>
  <c r="C252" i="16"/>
  <c r="C254" i="16"/>
  <c r="D61" i="16"/>
  <c r="D63" i="16"/>
  <c r="D65" i="16"/>
  <c r="D67" i="16"/>
  <c r="C61" i="16"/>
  <c r="C63" i="16"/>
  <c r="C65" i="16"/>
  <c r="C67" i="16"/>
  <c r="D60" i="16"/>
  <c r="D62" i="16"/>
  <c r="D64" i="16"/>
  <c r="D66" i="16"/>
  <c r="C60" i="16"/>
  <c r="C62" i="16"/>
  <c r="C64" i="16"/>
  <c r="C66" i="16"/>
  <c r="C59" i="16"/>
  <c r="C16" i="5"/>
  <c r="D12" i="15" s="1"/>
  <c r="C16" i="17" s="1"/>
  <c r="C32" i="20" s="1"/>
  <c r="C60" i="20" s="1"/>
  <c r="D1493" i="15"/>
  <c r="E491" i="10"/>
  <c r="D570" i="10"/>
  <c r="E570" i="10" s="1"/>
  <c r="D515" i="10"/>
  <c r="D1124" i="10"/>
  <c r="D1172" i="10" s="1"/>
  <c r="C1124" i="10"/>
  <c r="C1148" i="10" s="1"/>
  <c r="D1127" i="10"/>
  <c r="D1151" i="10" s="1"/>
  <c r="E500" i="10"/>
  <c r="E949" i="14"/>
  <c r="M947" i="24"/>
  <c r="L864" i="24"/>
  <c r="E922" i="14"/>
  <c r="D924" i="14"/>
  <c r="E900" i="14"/>
  <c r="D898" i="14"/>
  <c r="E896" i="14"/>
  <c r="E870" i="14"/>
  <c r="E874" i="14"/>
  <c r="E848" i="14"/>
  <c r="D846" i="14"/>
  <c r="E844" i="14"/>
  <c r="E822" i="14"/>
  <c r="E818" i="14"/>
  <c r="D820" i="14"/>
  <c r="L829" i="24"/>
  <c r="E796" i="14"/>
  <c r="D794" i="14"/>
  <c r="E792" i="14"/>
  <c r="E770" i="14"/>
  <c r="E766" i="14"/>
  <c r="D768" i="14"/>
  <c r="E744" i="14"/>
  <c r="E718" i="14"/>
  <c r="E714" i="14"/>
  <c r="D716" i="14"/>
  <c r="D692" i="14"/>
  <c r="D690" i="14"/>
  <c r="E688" i="14"/>
  <c r="L759" i="24"/>
  <c r="L786" i="24" s="1"/>
  <c r="D636" i="14" s="1"/>
  <c r="D662" i="14"/>
  <c r="L814" i="24"/>
  <c r="D640" i="14" s="1"/>
  <c r="L836" i="24"/>
  <c r="M639" i="24"/>
  <c r="L833" i="24"/>
  <c r="M644" i="24"/>
  <c r="M672" i="24"/>
  <c r="M637" i="24"/>
  <c r="L751" i="24"/>
  <c r="C12" i="9" s="1"/>
  <c r="L819" i="24"/>
  <c r="L867" i="24"/>
  <c r="D548" i="10"/>
  <c r="D541" i="10"/>
  <c r="E541" i="10" s="1"/>
  <c r="D158" i="10"/>
  <c r="D470" i="10" s="1"/>
  <c r="C542" i="10"/>
  <c r="E542" i="10" s="1"/>
  <c r="E497" i="10"/>
  <c r="D564" i="10"/>
  <c r="D520" i="10"/>
  <c r="E520" i="10" s="1"/>
  <c r="D521" i="10"/>
  <c r="E521" i="10" s="1"/>
  <c r="C882" i="10"/>
  <c r="C1098" i="10" s="1"/>
  <c r="D589" i="10"/>
  <c r="D853" i="10" s="1"/>
  <c r="C159" i="10"/>
  <c r="C423" i="10" s="1"/>
  <c r="C155" i="10"/>
  <c r="C419" i="10" s="1"/>
  <c r="D567" i="10"/>
  <c r="E567" i="10" s="1"/>
  <c r="C517" i="10"/>
  <c r="C878" i="10"/>
  <c r="C1094" i="10" s="1"/>
  <c r="C877" i="10"/>
  <c r="C1093" i="10" s="1"/>
  <c r="D593" i="10"/>
  <c r="D833" i="10" s="1"/>
  <c r="D597" i="10"/>
  <c r="D765" i="10" s="1"/>
  <c r="L590" i="24"/>
  <c r="M515" i="24" s="1"/>
  <c r="D613" i="14"/>
  <c r="D561" i="14"/>
  <c r="E561" i="14" s="1"/>
  <c r="L588" i="24"/>
  <c r="M513" i="24" s="1"/>
  <c r="C523" i="10"/>
  <c r="E523" i="10" s="1"/>
  <c r="D519" i="10"/>
  <c r="E519" i="10" s="1"/>
  <c r="E492" i="10"/>
  <c r="E493" i="10"/>
  <c r="C1119" i="10"/>
  <c r="C1143" i="10" s="1"/>
  <c r="C1120" i="10"/>
  <c r="C1168" i="10" s="1"/>
  <c r="D1122" i="10"/>
  <c r="D1170" i="10" s="1"/>
  <c r="D1126" i="10"/>
  <c r="D1174" i="10" s="1"/>
  <c r="C1121" i="10"/>
  <c r="C1169" i="10" s="1"/>
  <c r="U500" i="24"/>
  <c r="L558" i="24" s="1"/>
  <c r="L534" i="24"/>
  <c r="L583" i="24"/>
  <c r="C501" i="10"/>
  <c r="C537" i="14" s="1"/>
  <c r="D501" i="10"/>
  <c r="D537" i="14" s="1"/>
  <c r="E495" i="10"/>
  <c r="C547" i="10"/>
  <c r="D543" i="10"/>
  <c r="E543" i="10" s="1"/>
  <c r="C564" i="10"/>
  <c r="C565" i="10"/>
  <c r="D1118" i="10"/>
  <c r="D1166" i="10" s="1"/>
  <c r="C1127" i="10"/>
  <c r="C1151" i="10" s="1"/>
  <c r="C1122" i="10"/>
  <c r="C1146" i="10" s="1"/>
  <c r="C1125" i="10"/>
  <c r="C1149" i="10" s="1"/>
  <c r="D1121" i="10"/>
  <c r="D1145" i="10" s="1"/>
  <c r="C1123" i="10"/>
  <c r="C1171" i="10" s="1"/>
  <c r="D1125" i="10"/>
  <c r="D1149" i="10" s="1"/>
  <c r="C1118" i="10"/>
  <c r="C1166" i="10" s="1"/>
  <c r="D1120" i="10"/>
  <c r="D598" i="24"/>
  <c r="U496" i="24"/>
  <c r="L552" i="24" s="1"/>
  <c r="C156" i="10"/>
  <c r="C420" i="10" s="1"/>
  <c r="C162" i="10"/>
  <c r="C426" i="10" s="1"/>
  <c r="D162" i="10"/>
  <c r="D210" i="10" s="1"/>
  <c r="D157" i="10"/>
  <c r="D469" i="10" s="1"/>
  <c r="D159" i="10"/>
  <c r="D399" i="10" s="1"/>
  <c r="D883" i="10"/>
  <c r="D1099" i="10" s="1"/>
  <c r="D882" i="10"/>
  <c r="D1098" i="10" s="1"/>
  <c r="D880" i="10"/>
  <c r="D1096" i="10" s="1"/>
  <c r="D884" i="10"/>
  <c r="D1100" i="10" s="1"/>
  <c r="D879" i="10"/>
  <c r="E879" i="10" s="1"/>
  <c r="C589" i="10"/>
  <c r="C853" i="10" s="1"/>
  <c r="C590" i="10"/>
  <c r="C830" i="10" s="1"/>
  <c r="D595" i="10"/>
  <c r="D787" i="10" s="1"/>
  <c r="C591" i="10"/>
  <c r="C855" i="10" s="1"/>
  <c r="D592" i="10"/>
  <c r="D736" i="10" s="1"/>
  <c r="D535" i="24"/>
  <c r="D548" i="24" s="1"/>
  <c r="U498" i="24"/>
  <c r="L555" i="24" s="1"/>
  <c r="L531" i="24"/>
  <c r="L580" i="24"/>
  <c r="L564" i="24"/>
  <c r="L541" i="24"/>
  <c r="L569" i="24"/>
  <c r="L571" i="24" s="1"/>
  <c r="L546" i="24"/>
  <c r="D155" i="10"/>
  <c r="D467" i="10" s="1"/>
  <c r="D161" i="10"/>
  <c r="E161" i="10" s="1"/>
  <c r="C157" i="10"/>
  <c r="C397" i="10" s="1"/>
  <c r="D160" i="10"/>
  <c r="D448" i="10" s="1"/>
  <c r="C160" i="10"/>
  <c r="C472" i="10" s="1"/>
  <c r="C163" i="10"/>
  <c r="C427" i="10" s="1"/>
  <c r="D156" i="10"/>
  <c r="D468" i="10" s="1"/>
  <c r="C158" i="10"/>
  <c r="C470" i="10" s="1"/>
  <c r="D163" i="10"/>
  <c r="D475" i="10" s="1"/>
  <c r="C886" i="10"/>
  <c r="C1102" i="10" s="1"/>
  <c r="C881" i="10"/>
  <c r="C1073" i="10" s="1"/>
  <c r="C884" i="10"/>
  <c r="C1100" i="10" s="1"/>
  <c r="D877" i="10"/>
  <c r="C885" i="10"/>
  <c r="C1101" i="10" s="1"/>
  <c r="D881" i="10"/>
  <c r="D1073" i="10" s="1"/>
  <c r="C883" i="10"/>
  <c r="C1003" i="10" s="1"/>
  <c r="D885" i="10"/>
  <c r="D1053" i="10" s="1"/>
  <c r="D878" i="10"/>
  <c r="D1094" i="10" s="1"/>
  <c r="D588" i="10"/>
  <c r="D804" i="10" s="1"/>
  <c r="C597" i="10"/>
  <c r="C861" i="10" s="1"/>
  <c r="C592" i="10"/>
  <c r="C856" i="10" s="1"/>
  <c r="C595" i="10"/>
  <c r="C859" i="10" s="1"/>
  <c r="C594" i="10"/>
  <c r="C858" i="10" s="1"/>
  <c r="E858" i="10" s="1"/>
  <c r="C588" i="10"/>
  <c r="C852" i="10" s="1"/>
  <c r="D590" i="10"/>
  <c r="D758" i="10" s="1"/>
  <c r="D596" i="10"/>
  <c r="D620" i="10" s="1"/>
  <c r="D591" i="10"/>
  <c r="D687" i="10" s="1"/>
  <c r="E752" i="15"/>
  <c r="E720" i="15"/>
  <c r="C767" i="15"/>
  <c r="C703" i="15"/>
  <c r="C735" i="15"/>
  <c r="E670" i="15"/>
  <c r="D721" i="15"/>
  <c r="D753" i="15"/>
  <c r="D689" i="15"/>
  <c r="E660" i="15"/>
  <c r="D757" i="15"/>
  <c r="D693" i="15"/>
  <c r="D725" i="15"/>
  <c r="C722" i="15"/>
  <c r="E657" i="15"/>
  <c r="C754" i="15"/>
  <c r="C690" i="15"/>
  <c r="D730" i="15"/>
  <c r="D762" i="15"/>
  <c r="D698" i="15"/>
  <c r="C721" i="15"/>
  <c r="E721" i="15" s="1"/>
  <c r="E656" i="15"/>
  <c r="C689" i="15"/>
  <c r="E689" i="15" s="1"/>
  <c r="C753" i="15"/>
  <c r="E753" i="15" s="1"/>
  <c r="D723" i="15"/>
  <c r="D691" i="15"/>
  <c r="D755" i="15"/>
  <c r="C725" i="15"/>
  <c r="C693" i="15"/>
  <c r="C757" i="15"/>
  <c r="E662" i="15"/>
  <c r="C727" i="15"/>
  <c r="C695" i="15"/>
  <c r="C759" i="15"/>
  <c r="C697" i="15"/>
  <c r="C761" i="15"/>
  <c r="C729" i="15"/>
  <c r="C699" i="15"/>
  <c r="C763" i="15"/>
  <c r="E666" i="15"/>
  <c r="C731" i="15"/>
  <c r="D703" i="15"/>
  <c r="D767" i="15"/>
  <c r="D735" i="15"/>
  <c r="C1182" i="15"/>
  <c r="D1186" i="15"/>
  <c r="D1182" i="15"/>
  <c r="C1181" i="15"/>
  <c r="D1179" i="15"/>
  <c r="C1178" i="15"/>
  <c r="D1177" i="15"/>
  <c r="C1176" i="15"/>
  <c r="C1175" i="15"/>
  <c r="D1174" i="15"/>
  <c r="D1173" i="15"/>
  <c r="C1172" i="15"/>
  <c r="D1178" i="15"/>
  <c r="C1180" i="15"/>
  <c r="D1175" i="15"/>
  <c r="D1181" i="15"/>
  <c r="C1174" i="15"/>
  <c r="C1177" i="15"/>
  <c r="D1172" i="15"/>
  <c r="D1180" i="15"/>
  <c r="C1186" i="15"/>
  <c r="C1173" i="15"/>
  <c r="C1179" i="15"/>
  <c r="D1176" i="15"/>
  <c r="D1723" i="16"/>
  <c r="D1725" i="16"/>
  <c r="D1727" i="16"/>
  <c r="D1729" i="16"/>
  <c r="D1731" i="16"/>
  <c r="C1723" i="16"/>
  <c r="C1725" i="16"/>
  <c r="C1727" i="16"/>
  <c r="C1729" i="16"/>
  <c r="C1731" i="16"/>
  <c r="D1724" i="16"/>
  <c r="D1726" i="16"/>
  <c r="D1728" i="16"/>
  <c r="D1730" i="16"/>
  <c r="D1732" i="16"/>
  <c r="D1722" i="16"/>
  <c r="C1724" i="16"/>
  <c r="C1726" i="16"/>
  <c r="C1728" i="16"/>
  <c r="C1730" i="16"/>
  <c r="C1732" i="16"/>
  <c r="C1722" i="16"/>
  <c r="C796" i="15"/>
  <c r="C795" i="15"/>
  <c r="C794" i="15"/>
  <c r="C792" i="15"/>
  <c r="C790" i="15"/>
  <c r="D788" i="15"/>
  <c r="D800" i="15"/>
  <c r="D792" i="15"/>
  <c r="D791" i="15"/>
  <c r="C789" i="15"/>
  <c r="D787" i="15"/>
  <c r="C786" i="15"/>
  <c r="C787" i="15"/>
  <c r="C791" i="15"/>
  <c r="C793" i="15"/>
  <c r="D786" i="15"/>
  <c r="D790" i="15"/>
  <c r="D794" i="15"/>
  <c r="C800" i="15"/>
  <c r="C993" i="15" s="1"/>
  <c r="D789" i="15"/>
  <c r="D795" i="15"/>
  <c r="D796" i="15"/>
  <c r="C788" i="15"/>
  <c r="D793" i="15"/>
  <c r="C835" i="16"/>
  <c r="E760" i="16"/>
  <c r="C872" i="16"/>
  <c r="C798" i="16"/>
  <c r="C813" i="16"/>
  <c r="E759" i="16"/>
  <c r="D834" i="16"/>
  <c r="D871" i="16"/>
  <c r="D797" i="16"/>
  <c r="D836" i="16"/>
  <c r="D873" i="16"/>
  <c r="D799" i="16"/>
  <c r="E758" i="16"/>
  <c r="D870" i="16"/>
  <c r="D796" i="16"/>
  <c r="D833" i="16"/>
  <c r="C867" i="16"/>
  <c r="C793" i="16"/>
  <c r="C830" i="16"/>
  <c r="D832" i="16"/>
  <c r="D869" i="16"/>
  <c r="D795" i="16"/>
  <c r="C871" i="16"/>
  <c r="C797" i="16"/>
  <c r="C834" i="16"/>
  <c r="C873" i="16"/>
  <c r="C799" i="16"/>
  <c r="C836" i="16"/>
  <c r="E836" i="16" s="1"/>
  <c r="E761" i="16"/>
  <c r="D874" i="16"/>
  <c r="D800" i="16"/>
  <c r="D837" i="16"/>
  <c r="C876" i="16"/>
  <c r="C802" i="16"/>
  <c r="C839" i="16"/>
  <c r="E764" i="16"/>
  <c r="D877" i="16"/>
  <c r="D840" i="16"/>
  <c r="D803" i="16"/>
  <c r="D221" i="15"/>
  <c r="C217" i="15"/>
  <c r="C216" i="15"/>
  <c r="C215" i="15"/>
  <c r="D214" i="15"/>
  <c r="C213" i="15"/>
  <c r="D212" i="15"/>
  <c r="C211" i="15"/>
  <c r="C210" i="15"/>
  <c r="D209" i="15"/>
  <c r="D208" i="15"/>
  <c r="C207" i="15"/>
  <c r="D215" i="15"/>
  <c r="D217" i="15"/>
  <c r="D213" i="15"/>
  <c r="D211" i="15"/>
  <c r="D207" i="15"/>
  <c r="D210" i="15"/>
  <c r="C208" i="15"/>
  <c r="C209" i="15"/>
  <c r="C212" i="15"/>
  <c r="C214" i="15"/>
  <c r="D216" i="15"/>
  <c r="C221" i="15"/>
  <c r="E571" i="10"/>
  <c r="E688" i="15"/>
  <c r="E664" i="15"/>
  <c r="D761" i="15"/>
  <c r="D697" i="15"/>
  <c r="D729" i="15"/>
  <c r="C758" i="15"/>
  <c r="C694" i="15"/>
  <c r="C726" i="15"/>
  <c r="E661" i="15"/>
  <c r="C760" i="15"/>
  <c r="C696" i="15"/>
  <c r="C728" i="15"/>
  <c r="E663" i="15"/>
  <c r="C723" i="15"/>
  <c r="E658" i="15"/>
  <c r="C691" i="15"/>
  <c r="C755" i="15"/>
  <c r="D756" i="15"/>
  <c r="D692" i="15"/>
  <c r="D724" i="15"/>
  <c r="D690" i="15"/>
  <c r="D754" i="15"/>
  <c r="D722" i="15"/>
  <c r="E659" i="15"/>
  <c r="C692" i="15"/>
  <c r="C756" i="15"/>
  <c r="C724" i="15"/>
  <c r="D694" i="15"/>
  <c r="D758" i="15"/>
  <c r="D726" i="15"/>
  <c r="D728" i="15"/>
  <c r="D696" i="15"/>
  <c r="D760" i="15"/>
  <c r="C730" i="15"/>
  <c r="E665" i="15"/>
  <c r="C698" i="15"/>
  <c r="C762" i="15"/>
  <c r="D727" i="15"/>
  <c r="D695" i="15"/>
  <c r="D759" i="15"/>
  <c r="D699" i="15"/>
  <c r="D763" i="15"/>
  <c r="D731" i="15"/>
  <c r="D1351" i="16"/>
  <c r="D1354" i="16"/>
  <c r="D1358" i="16"/>
  <c r="D1350" i="16"/>
  <c r="C1354" i="16"/>
  <c r="C1358" i="16"/>
  <c r="C1350" i="16"/>
  <c r="D1352" i="16"/>
  <c r="D1356" i="16"/>
  <c r="D1360" i="16"/>
  <c r="C1352" i="16"/>
  <c r="C1356" i="16"/>
  <c r="C1360" i="16"/>
  <c r="C1357" i="16"/>
  <c r="C1353" i="16"/>
  <c r="D1357" i="16"/>
  <c r="D1353" i="16"/>
  <c r="C1359" i="16"/>
  <c r="C1355" i="16"/>
  <c r="C1351" i="16"/>
  <c r="D1359" i="16"/>
  <c r="D1355" i="16"/>
  <c r="D1494" i="15"/>
  <c r="C1504" i="15"/>
  <c r="C1502" i="15"/>
  <c r="C1500" i="15"/>
  <c r="C1498" i="15"/>
  <c r="C1496" i="15"/>
  <c r="C1494" i="15"/>
  <c r="D1504" i="15"/>
  <c r="D1502" i="15"/>
  <c r="D1500" i="15"/>
  <c r="D1498" i="15"/>
  <c r="D1496" i="15"/>
  <c r="C1503" i="15"/>
  <c r="C1501" i="15"/>
  <c r="C1499" i="15"/>
  <c r="C1497" i="15"/>
  <c r="C1495" i="15"/>
  <c r="D1508" i="15"/>
  <c r="D1503" i="15"/>
  <c r="D1501" i="15"/>
  <c r="D1499" i="15"/>
  <c r="D1497" i="15"/>
  <c r="D1495" i="15"/>
  <c r="D914" i="16"/>
  <c r="C914" i="16"/>
  <c r="C913" i="16"/>
  <c r="C912" i="16"/>
  <c r="D911" i="16"/>
  <c r="C910" i="16"/>
  <c r="D909" i="16"/>
  <c r="C908" i="16"/>
  <c r="C907" i="16"/>
  <c r="D906" i="16"/>
  <c r="D905" i="16"/>
  <c r="C904" i="16"/>
  <c r="D910" i="16"/>
  <c r="D904" i="16"/>
  <c r="D908" i="16"/>
  <c r="D912" i="16"/>
  <c r="C905" i="16"/>
  <c r="C909" i="16"/>
  <c r="C911" i="16"/>
  <c r="C906" i="16"/>
  <c r="D907" i="16"/>
  <c r="D913" i="16"/>
  <c r="C874" i="16"/>
  <c r="C800" i="16"/>
  <c r="C837" i="16"/>
  <c r="E762" i="16"/>
  <c r="C831" i="16"/>
  <c r="E756" i="16"/>
  <c r="C868" i="16"/>
  <c r="C794" i="16"/>
  <c r="E763" i="16"/>
  <c r="D838" i="16"/>
  <c r="D875" i="16"/>
  <c r="D801" i="16"/>
  <c r="E755" i="16"/>
  <c r="D830" i="16"/>
  <c r="D867" i="16"/>
  <c r="E867" i="16" s="1"/>
  <c r="D793" i="16"/>
  <c r="D876" i="16"/>
  <c r="D802" i="16"/>
  <c r="D839" i="16"/>
  <c r="E839" i="16" s="1"/>
  <c r="C869" i="16"/>
  <c r="C795" i="16"/>
  <c r="C832" i="16"/>
  <c r="E757" i="16"/>
  <c r="D831" i="16"/>
  <c r="D794" i="16"/>
  <c r="D868" i="16"/>
  <c r="C870" i="16"/>
  <c r="C833" i="16"/>
  <c r="C796" i="16"/>
  <c r="D835" i="16"/>
  <c r="D798" i="16"/>
  <c r="D872" i="16"/>
  <c r="D813" i="16"/>
  <c r="C875" i="16"/>
  <c r="C838" i="16"/>
  <c r="C801" i="16"/>
  <c r="C877" i="16"/>
  <c r="E877" i="16" s="1"/>
  <c r="C840" i="16"/>
  <c r="E765" i="16"/>
  <c r="C803" i="16"/>
  <c r="D238" i="16"/>
  <c r="D256" i="16"/>
  <c r="C246" i="16"/>
  <c r="C245" i="16"/>
  <c r="C244" i="16"/>
  <c r="C242" i="16"/>
  <c r="C236" i="16"/>
  <c r="C239" i="16"/>
  <c r="D241" i="16"/>
  <c r="D242" i="16"/>
  <c r="D243" i="16"/>
  <c r="D246" i="16"/>
  <c r="D240" i="16"/>
  <c r="D244" i="16"/>
  <c r="C256" i="16"/>
  <c r="C237" i="16"/>
  <c r="C241" i="16"/>
  <c r="C243" i="16"/>
  <c r="D237" i="16"/>
  <c r="C240" i="16"/>
  <c r="C238" i="16"/>
  <c r="D239" i="16"/>
  <c r="D245" i="16"/>
  <c r="D236" i="16"/>
  <c r="E545" i="10"/>
  <c r="E515" i="10"/>
  <c r="E539" i="10"/>
  <c r="D43" i="10"/>
  <c r="C42" i="10"/>
  <c r="D41" i="10"/>
  <c r="C40" i="10"/>
  <c r="C39" i="10"/>
  <c r="D38" i="10"/>
  <c r="C37" i="10"/>
  <c r="D36" i="10"/>
  <c r="D35" i="10"/>
  <c r="C34" i="10"/>
  <c r="D42" i="10"/>
  <c r="D37" i="10"/>
  <c r="C35" i="10"/>
  <c r="D34" i="10"/>
  <c r="C43" i="10"/>
  <c r="D39" i="10"/>
  <c r="C41" i="10"/>
  <c r="C36" i="10"/>
  <c r="C38" i="10"/>
  <c r="D40" i="10"/>
  <c r="D69" i="16"/>
  <c r="D59" i="16"/>
  <c r="C55" i="16"/>
  <c r="D54" i="16"/>
  <c r="C53" i="16"/>
  <c r="C52" i="16"/>
  <c r="D51" i="16"/>
  <c r="D50" i="16"/>
  <c r="C49" i="16"/>
  <c r="C56" i="16"/>
  <c r="C54" i="16"/>
  <c r="C50" i="16"/>
  <c r="C58" i="16"/>
  <c r="C57" i="16"/>
  <c r="D56" i="16"/>
  <c r="D55" i="16"/>
  <c r="D52" i="16"/>
  <c r="C51" i="16"/>
  <c r="D49" i="16"/>
  <c r="D53" i="16"/>
  <c r="D57" i="16"/>
  <c r="D58" i="16"/>
  <c r="D377" i="10"/>
  <c r="D232" i="10"/>
  <c r="C307" i="10"/>
  <c r="C326" i="10"/>
  <c r="C473" i="10"/>
  <c r="C425" i="10"/>
  <c r="C449" i="10"/>
  <c r="C401" i="10"/>
  <c r="C185" i="10"/>
  <c r="C209" i="10"/>
  <c r="C233" i="10"/>
  <c r="C257" i="10"/>
  <c r="C281" i="10"/>
  <c r="C305" i="10"/>
  <c r="C329" i="10"/>
  <c r="C353" i="10"/>
  <c r="C377" i="10"/>
  <c r="C1071" i="10"/>
  <c r="D978" i="10"/>
  <c r="D1076" i="10"/>
  <c r="D1078" i="10"/>
  <c r="D982" i="10"/>
  <c r="C1167" i="10"/>
  <c r="D1167" i="10"/>
  <c r="D1143" i="10"/>
  <c r="C613" i="10"/>
  <c r="D691" i="10"/>
  <c r="D760" i="10"/>
  <c r="E518" i="10"/>
  <c r="E544" i="10"/>
  <c r="C55" i="15"/>
  <c r="C54" i="15"/>
  <c r="C53" i="15"/>
  <c r="D52" i="15"/>
  <c r="C51" i="15"/>
  <c r="D50" i="15"/>
  <c r="C49" i="15"/>
  <c r="C48" i="15"/>
  <c r="D47" i="15"/>
  <c r="D46" i="15"/>
  <c r="C45" i="15"/>
  <c r="D55" i="15"/>
  <c r="D51" i="15"/>
  <c r="D45" i="15"/>
  <c r="D48" i="15"/>
  <c r="D49" i="15"/>
  <c r="D53" i="15"/>
  <c r="D54" i="15"/>
  <c r="C46" i="15"/>
  <c r="C47" i="15"/>
  <c r="C50" i="15"/>
  <c r="C52" i="15"/>
  <c r="C59" i="15"/>
  <c r="C452" i="10"/>
  <c r="C356" i="10"/>
  <c r="C260" i="10"/>
  <c r="C428" i="10"/>
  <c r="C332" i="10"/>
  <c r="C236" i="10"/>
  <c r="C180" i="10"/>
  <c r="C207" i="10"/>
  <c r="D258" i="10"/>
  <c r="D404" i="10"/>
  <c r="D356" i="10"/>
  <c r="D207" i="10"/>
  <c r="C956" i="10"/>
  <c r="C1099" i="10"/>
  <c r="D1070" i="10"/>
  <c r="C1096" i="10"/>
  <c r="C1072" i="10"/>
  <c r="C1024" i="10"/>
  <c r="C1000" i="10"/>
  <c r="C976" i="10"/>
  <c r="C1048" i="10"/>
  <c r="C904" i="10"/>
  <c r="C952" i="10"/>
  <c r="C928" i="10"/>
  <c r="C1173" i="10"/>
  <c r="C1150" i="10"/>
  <c r="C1174" i="10"/>
  <c r="C828" i="10"/>
  <c r="D812" i="10"/>
  <c r="C809" i="10"/>
  <c r="C833" i="10"/>
  <c r="C761" i="10"/>
  <c r="C713" i="10"/>
  <c r="C665" i="10"/>
  <c r="C617" i="10"/>
  <c r="C641" i="10"/>
  <c r="C785" i="10"/>
  <c r="C737" i="10"/>
  <c r="C689" i="10"/>
  <c r="E522" i="10"/>
  <c r="E524" i="10"/>
  <c r="E516" i="10"/>
  <c r="T33" i="16"/>
  <c r="H26" i="21" s="1"/>
  <c r="D20" i="12"/>
  <c r="C15" i="4"/>
  <c r="M15" i="4"/>
  <c r="C90" i="4"/>
  <c r="D260" i="10" l="1"/>
  <c r="E260" i="10" s="1"/>
  <c r="E164" i="10"/>
  <c r="D781" i="10"/>
  <c r="U18" i="4"/>
  <c r="U19" i="4" s="1"/>
  <c r="D308" i="10"/>
  <c r="D212" i="10"/>
  <c r="D428" i="10"/>
  <c r="D1147" i="10"/>
  <c r="D380" i="10"/>
  <c r="D332" i="10"/>
  <c r="D284" i="10"/>
  <c r="D236" i="10"/>
  <c r="D188" i="10"/>
  <c r="D452" i="10"/>
  <c r="C668" i="10"/>
  <c r="D637" i="10"/>
  <c r="D805" i="10"/>
  <c r="E563" i="10"/>
  <c r="C732" i="10"/>
  <c r="C763" i="10"/>
  <c r="C907" i="10"/>
  <c r="C981" i="10"/>
  <c r="D303" i="10"/>
  <c r="D423" i="10"/>
  <c r="D354" i="10"/>
  <c r="D426" i="10"/>
  <c r="C300" i="10"/>
  <c r="C372" i="10"/>
  <c r="D640" i="10"/>
  <c r="D808" i="10"/>
  <c r="D619" i="10"/>
  <c r="D811" i="10"/>
  <c r="C781" i="10"/>
  <c r="D980" i="10"/>
  <c r="C1070" i="10"/>
  <c r="E1070" i="10" s="1"/>
  <c r="D1074" i="10"/>
  <c r="C398" i="10"/>
  <c r="C451" i="10"/>
  <c r="D304" i="10"/>
  <c r="D449" i="10"/>
  <c r="C525" i="10"/>
  <c r="C563" i="14" s="1"/>
  <c r="E877" i="10"/>
  <c r="E812" i="16"/>
  <c r="E887" i="16"/>
  <c r="E886" i="16"/>
  <c r="D1110" i="16"/>
  <c r="D1332" i="16"/>
  <c r="D1295" i="16"/>
  <c r="D1258" i="16"/>
  <c r="D1221" i="16"/>
  <c r="D1184" i="16"/>
  <c r="D1147" i="16"/>
  <c r="D1073" i="16"/>
  <c r="D1036" i="16"/>
  <c r="D999" i="16"/>
  <c r="D962" i="16"/>
  <c r="C1331" i="16"/>
  <c r="C1294" i="16"/>
  <c r="C1257" i="16"/>
  <c r="C1220" i="16"/>
  <c r="C1183" i="16"/>
  <c r="C1146" i="16"/>
  <c r="C1072" i="16"/>
  <c r="C1035" i="16"/>
  <c r="C998" i="16"/>
  <c r="C961" i="16"/>
  <c r="C1109" i="16"/>
  <c r="D1704" i="16"/>
  <c r="D1630" i="16"/>
  <c r="D1593" i="16"/>
  <c r="D1667" i="16"/>
  <c r="D1556" i="16"/>
  <c r="D1519" i="16"/>
  <c r="D1482" i="16"/>
  <c r="D1445" i="16"/>
  <c r="D1408" i="16"/>
  <c r="C1555" i="16"/>
  <c r="C1518" i="16"/>
  <c r="C1481" i="16"/>
  <c r="C1444" i="16"/>
  <c r="C1407" i="16"/>
  <c r="C1703" i="16"/>
  <c r="C1666" i="16"/>
  <c r="C1629" i="16"/>
  <c r="C1592" i="16"/>
  <c r="C663" i="16"/>
  <c r="C589" i="16"/>
  <c r="C515" i="16"/>
  <c r="C478" i="16"/>
  <c r="C441" i="16"/>
  <c r="C367" i="16"/>
  <c r="C293" i="16"/>
  <c r="C737" i="16"/>
  <c r="C700" i="16"/>
  <c r="C626" i="16"/>
  <c r="C552" i="16"/>
  <c r="C404" i="16"/>
  <c r="C330" i="16"/>
  <c r="C1817" i="16"/>
  <c r="E1742" i="16"/>
  <c r="C1780" i="16"/>
  <c r="D1817" i="16"/>
  <c r="D1780" i="16"/>
  <c r="C181" i="16"/>
  <c r="C218" i="16"/>
  <c r="E69" i="16"/>
  <c r="D180" i="16"/>
  <c r="D143" i="16"/>
  <c r="D106" i="16"/>
  <c r="D217" i="16"/>
  <c r="E850" i="16"/>
  <c r="D218" i="16"/>
  <c r="D181" i="16"/>
  <c r="D664" i="16"/>
  <c r="D738" i="16"/>
  <c r="D516" i="16"/>
  <c r="D442" i="16"/>
  <c r="C1332" i="16"/>
  <c r="C1258" i="16"/>
  <c r="E1258" i="16" s="1"/>
  <c r="C1184" i="16"/>
  <c r="C1073" i="16"/>
  <c r="E1073" i="16" s="1"/>
  <c r="C999" i="16"/>
  <c r="C962" i="16"/>
  <c r="C1295" i="16"/>
  <c r="E1295" i="16" s="1"/>
  <c r="C1221" i="16"/>
  <c r="C1147" i="16"/>
  <c r="E1147" i="16" s="1"/>
  <c r="C1036" i="16"/>
  <c r="C1110" i="16"/>
  <c r="E1110" i="16" s="1"/>
  <c r="E924" i="16"/>
  <c r="E923" i="16"/>
  <c r="D1109" i="16"/>
  <c r="E1109" i="16" s="1"/>
  <c r="D1331" i="16"/>
  <c r="D1294" i="16"/>
  <c r="D1257" i="16"/>
  <c r="D1220" i="16"/>
  <c r="D1183" i="16"/>
  <c r="D1146" i="16"/>
  <c r="D1072" i="16"/>
  <c r="D1035" i="16"/>
  <c r="D998" i="16"/>
  <c r="D961" i="16"/>
  <c r="C1704" i="16"/>
  <c r="E1704" i="16" s="1"/>
  <c r="C1482" i="16"/>
  <c r="C1408" i="16"/>
  <c r="E1408" i="16" s="1"/>
  <c r="C1630" i="16"/>
  <c r="E1630" i="16" s="1"/>
  <c r="C1519" i="16"/>
  <c r="C1556" i="16"/>
  <c r="C1445" i="16"/>
  <c r="C1667" i="16"/>
  <c r="E1667" i="16" s="1"/>
  <c r="C1593" i="16"/>
  <c r="E1593" i="16" s="1"/>
  <c r="E1370" i="16"/>
  <c r="E1369" i="16"/>
  <c r="D1703" i="16"/>
  <c r="D1666" i="16"/>
  <c r="D1629" i="16"/>
  <c r="D1592" i="16"/>
  <c r="D1555" i="16"/>
  <c r="D1518" i="16"/>
  <c r="D1481" i="16"/>
  <c r="E1481" i="16" s="1"/>
  <c r="D1444" i="16"/>
  <c r="D1407" i="16"/>
  <c r="E1407" i="16" s="1"/>
  <c r="E255" i="16"/>
  <c r="D737" i="16"/>
  <c r="D700" i="16"/>
  <c r="E700" i="16" s="1"/>
  <c r="D626" i="16"/>
  <c r="D552" i="16"/>
  <c r="E552" i="16" s="1"/>
  <c r="D404" i="16"/>
  <c r="D330" i="16"/>
  <c r="E330" i="16" s="1"/>
  <c r="D663" i="16"/>
  <c r="D589" i="16"/>
  <c r="D515" i="16"/>
  <c r="D478" i="16"/>
  <c r="D441" i="16"/>
  <c r="D367" i="16"/>
  <c r="D293" i="16"/>
  <c r="C1816" i="16"/>
  <c r="C1779" i="16"/>
  <c r="E1741" i="16"/>
  <c r="D1816" i="16"/>
  <c r="D1779" i="16"/>
  <c r="C217" i="16"/>
  <c r="C180" i="16"/>
  <c r="C143" i="16"/>
  <c r="C106" i="16"/>
  <c r="E68" i="16"/>
  <c r="C442" i="16"/>
  <c r="C738" i="16"/>
  <c r="E738" i="16" s="1"/>
  <c r="C516" i="16"/>
  <c r="E516" i="16" s="1"/>
  <c r="E569" i="10"/>
  <c r="C187" i="15"/>
  <c r="C155" i="15"/>
  <c r="C123" i="15"/>
  <c r="D91" i="15"/>
  <c r="D187" i="15"/>
  <c r="D155" i="15"/>
  <c r="D123" i="15"/>
  <c r="C186" i="15"/>
  <c r="C154" i="15"/>
  <c r="C122" i="15"/>
  <c r="D90" i="15"/>
  <c r="D122" i="15"/>
  <c r="D186" i="15"/>
  <c r="D154" i="15"/>
  <c r="C92" i="15"/>
  <c r="C124" i="15"/>
  <c r="C185" i="15"/>
  <c r="C153" i="15"/>
  <c r="C121" i="15"/>
  <c r="D89" i="15"/>
  <c r="D185" i="15"/>
  <c r="D153" i="15"/>
  <c r="D121" i="15"/>
  <c r="D92" i="15"/>
  <c r="D124" i="15"/>
  <c r="C279" i="10"/>
  <c r="D761" i="10"/>
  <c r="E761" i="10" s="1"/>
  <c r="C1002" i="10"/>
  <c r="E698" i="15"/>
  <c r="E691" i="15"/>
  <c r="E58" i="15"/>
  <c r="C91" i="15"/>
  <c r="E91" i="15" s="1"/>
  <c r="E57" i="15"/>
  <c r="C90" i="15"/>
  <c r="E56" i="15"/>
  <c r="C89" i="15"/>
  <c r="E89" i="15" s="1"/>
  <c r="E572" i="10"/>
  <c r="E568" i="10"/>
  <c r="C399" i="10"/>
  <c r="E399" i="10" s="1"/>
  <c r="C471" i="10"/>
  <c r="C188" i="10"/>
  <c r="C284" i="10"/>
  <c r="C380" i="10"/>
  <c r="C476" i="10"/>
  <c r="E476" i="10" s="1"/>
  <c r="C212" i="10"/>
  <c r="C308" i="10"/>
  <c r="D685" i="10"/>
  <c r="D757" i="10"/>
  <c r="C1172" i="10"/>
  <c r="E1172" i="10" s="1"/>
  <c r="D958" i="10"/>
  <c r="D1030" i="10"/>
  <c r="C975" i="10"/>
  <c r="E566" i="10"/>
  <c r="C1142" i="10"/>
  <c r="C303" i="10"/>
  <c r="C183" i="10"/>
  <c r="C375" i="10"/>
  <c r="D661" i="10"/>
  <c r="D613" i="10"/>
  <c r="E613" i="10" s="1"/>
  <c r="D733" i="10"/>
  <c r="D709" i="10"/>
  <c r="D829" i="10"/>
  <c r="D737" i="10"/>
  <c r="E589" i="10"/>
  <c r="C1145" i="10"/>
  <c r="E1145" i="10" s="1"/>
  <c r="D934" i="10"/>
  <c r="D910" i="10"/>
  <c r="D1006" i="10"/>
  <c r="D1054" i="10"/>
  <c r="C1046" i="10"/>
  <c r="C927" i="10"/>
  <c r="C1023" i="10"/>
  <c r="E564" i="10"/>
  <c r="C549" i="10"/>
  <c r="C589" i="14" s="1"/>
  <c r="E517" i="10"/>
  <c r="E525" i="10" s="1"/>
  <c r="C693" i="10"/>
  <c r="C12" i="22"/>
  <c r="D21" i="19" s="1"/>
  <c r="V16" i="4"/>
  <c r="D20" i="20" s="1"/>
  <c r="E548" i="10"/>
  <c r="C1054" i="10"/>
  <c r="C395" i="10"/>
  <c r="C210" i="10"/>
  <c r="E210" i="10" s="1"/>
  <c r="D690" i="10"/>
  <c r="C620" i="10"/>
  <c r="C836" i="10"/>
  <c r="D621" i="10"/>
  <c r="D714" i="10"/>
  <c r="D1148" i="10"/>
  <c r="E1148" i="10" s="1"/>
  <c r="C227" i="10"/>
  <c r="D254" i="10"/>
  <c r="C740" i="10"/>
  <c r="C764" i="10"/>
  <c r="D837" i="10"/>
  <c r="D618" i="10"/>
  <c r="D810" i="10"/>
  <c r="D786" i="10"/>
  <c r="C1021" i="10"/>
  <c r="C323" i="10"/>
  <c r="C467" i="10"/>
  <c r="E467" i="10" s="1"/>
  <c r="D350" i="10"/>
  <c r="D398" i="10"/>
  <c r="C644" i="10"/>
  <c r="C692" i="10"/>
  <c r="C788" i="10"/>
  <c r="C716" i="10"/>
  <c r="C812" i="10"/>
  <c r="E812" i="10" s="1"/>
  <c r="D693" i="10"/>
  <c r="D666" i="10"/>
  <c r="D762" i="10"/>
  <c r="D642" i="10"/>
  <c r="D738" i="10"/>
  <c r="D834" i="10"/>
  <c r="D1175" i="10"/>
  <c r="E1124" i="10"/>
  <c r="C925" i="10"/>
  <c r="C954" i="10"/>
  <c r="D928" i="10"/>
  <c r="C421" i="10"/>
  <c r="C17" i="21"/>
  <c r="C1175" i="10"/>
  <c r="D16" i="17"/>
  <c r="D31" i="17" s="1"/>
  <c r="C31" i="17"/>
  <c r="C666" i="10"/>
  <c r="C760" i="10"/>
  <c r="E760" i="10" s="1"/>
  <c r="D660" i="10"/>
  <c r="D953" i="10"/>
  <c r="D901" i="10"/>
  <c r="C371" i="10"/>
  <c r="C275" i="10"/>
  <c r="C179" i="10"/>
  <c r="D302" i="10"/>
  <c r="D206" i="10"/>
  <c r="D422" i="10"/>
  <c r="D717" i="10"/>
  <c r="D903" i="10"/>
  <c r="C973" i="10"/>
  <c r="C1069" i="10"/>
  <c r="C1050" i="10"/>
  <c r="C1074" i="10"/>
  <c r="E1074" i="10" s="1"/>
  <c r="C903" i="10"/>
  <c r="C951" i="10"/>
  <c r="C999" i="10"/>
  <c r="C1047" i="10"/>
  <c r="D252" i="10"/>
  <c r="D227" i="10"/>
  <c r="E853" i="10"/>
  <c r="C1664" i="16"/>
  <c r="C1701" i="16"/>
  <c r="C1660" i="16"/>
  <c r="C1697" i="16"/>
  <c r="D1664" i="16"/>
  <c r="D1701" i="16"/>
  <c r="D1660" i="16"/>
  <c r="D1697" i="16"/>
  <c r="C1702" i="16"/>
  <c r="C1665" i="16"/>
  <c r="C1698" i="16"/>
  <c r="C1661" i="16"/>
  <c r="D1702" i="16"/>
  <c r="D1665" i="16"/>
  <c r="D1698" i="16"/>
  <c r="D1661" i="16"/>
  <c r="C1815" i="16"/>
  <c r="C1778" i="16"/>
  <c r="E1740" i="16"/>
  <c r="D1815" i="16"/>
  <c r="D1778" i="16"/>
  <c r="C1813" i="16"/>
  <c r="C1776" i="16"/>
  <c r="E1738" i="16"/>
  <c r="D1813" i="16"/>
  <c r="D1776" i="16"/>
  <c r="C1814" i="16"/>
  <c r="C1777" i="16"/>
  <c r="E1739" i="16"/>
  <c r="C1810" i="16"/>
  <c r="C1773" i="16"/>
  <c r="E1735" i="16"/>
  <c r="D1814" i="16"/>
  <c r="D1777" i="16"/>
  <c r="D1810" i="16"/>
  <c r="D1773" i="16"/>
  <c r="C1662" i="16"/>
  <c r="C1699" i="16"/>
  <c r="C1658" i="16"/>
  <c r="C1695" i="16"/>
  <c r="D1662" i="16"/>
  <c r="D1699" i="16"/>
  <c r="D1658" i="16"/>
  <c r="D1695" i="16"/>
  <c r="C1700" i="16"/>
  <c r="C1663" i="16"/>
  <c r="C1696" i="16"/>
  <c r="C1659" i="16"/>
  <c r="D1700" i="16"/>
  <c r="D1663" i="16"/>
  <c r="D1696" i="16"/>
  <c r="D1659" i="16"/>
  <c r="C1811" i="16"/>
  <c r="C1774" i="16"/>
  <c r="E1736" i="16"/>
  <c r="D1811" i="16"/>
  <c r="D1774" i="16"/>
  <c r="C1809" i="16"/>
  <c r="C1772" i="16"/>
  <c r="E1734" i="16"/>
  <c r="D1809" i="16"/>
  <c r="D1772" i="16"/>
  <c r="C1812" i="16"/>
  <c r="C1775" i="16"/>
  <c r="E1737" i="16"/>
  <c r="C1808" i="16"/>
  <c r="C1771" i="16"/>
  <c r="E1733" i="16"/>
  <c r="D1812" i="16"/>
  <c r="D1775" i="16"/>
  <c r="D1808" i="16"/>
  <c r="D1771" i="16"/>
  <c r="D1540" i="15"/>
  <c r="D1572" i="15"/>
  <c r="C1572" i="15"/>
  <c r="C1540" i="15"/>
  <c r="D1571" i="15"/>
  <c r="D1539" i="15"/>
  <c r="E1506" i="15"/>
  <c r="C1539" i="15"/>
  <c r="E1539" i="15" s="1"/>
  <c r="C1571" i="15"/>
  <c r="E1571" i="15" s="1"/>
  <c r="D1538" i="15"/>
  <c r="D1570" i="15"/>
  <c r="C1570" i="15"/>
  <c r="C1538" i="15"/>
  <c r="C1411" i="15"/>
  <c r="C1347" i="15"/>
  <c r="E1186" i="15"/>
  <c r="C1474" i="15"/>
  <c r="C1410" i="15"/>
  <c r="C1378" i="15"/>
  <c r="C1346" i="15"/>
  <c r="C1314" i="15"/>
  <c r="C1250" i="15"/>
  <c r="C1442" i="15"/>
  <c r="C1282" i="15"/>
  <c r="C1218" i="15"/>
  <c r="E1185" i="15"/>
  <c r="D1473" i="15"/>
  <c r="D1441" i="15"/>
  <c r="D1345" i="15"/>
  <c r="D1313" i="15"/>
  <c r="D1249" i="15"/>
  <c r="D1409" i="15"/>
  <c r="D1377" i="15"/>
  <c r="D1281" i="15"/>
  <c r="D1217" i="15"/>
  <c r="D1410" i="15"/>
  <c r="D1378" i="15"/>
  <c r="D1282" i="15"/>
  <c r="D1474" i="15"/>
  <c r="D1442" i="15"/>
  <c r="D1346" i="15"/>
  <c r="D1314" i="15"/>
  <c r="D1250" i="15"/>
  <c r="D1218" i="15"/>
  <c r="D1443" i="15"/>
  <c r="D1411" i="15"/>
  <c r="D1379" i="15"/>
  <c r="C1472" i="15"/>
  <c r="C1408" i="15"/>
  <c r="C1376" i="15"/>
  <c r="C1344" i="15"/>
  <c r="C1312" i="15"/>
  <c r="C1248" i="15"/>
  <c r="C1440" i="15"/>
  <c r="C1280" i="15"/>
  <c r="C1216" i="15"/>
  <c r="E1183" i="15"/>
  <c r="C1441" i="15"/>
  <c r="E1441" i="15" s="1"/>
  <c r="C1281" i="15"/>
  <c r="C1473" i="15"/>
  <c r="C1409" i="15"/>
  <c r="C1377" i="15"/>
  <c r="C1345" i="15"/>
  <c r="E1345" i="15" s="1"/>
  <c r="C1313" i="15"/>
  <c r="E1313" i="15" s="1"/>
  <c r="C1249" i="15"/>
  <c r="E1249" i="15" s="1"/>
  <c r="C1217" i="15"/>
  <c r="E1184" i="15"/>
  <c r="D1408" i="15"/>
  <c r="D1376" i="15"/>
  <c r="D1280" i="15"/>
  <c r="D1472" i="15"/>
  <c r="D1440" i="15"/>
  <c r="D1344" i="15"/>
  <c r="D1312" i="15"/>
  <c r="D1248" i="15"/>
  <c r="D1216" i="15"/>
  <c r="E1505" i="15"/>
  <c r="E765" i="15"/>
  <c r="E732" i="15"/>
  <c r="E1507" i="15"/>
  <c r="C414" i="15"/>
  <c r="C638" i="15"/>
  <c r="C637" i="15"/>
  <c r="C605" i="15"/>
  <c r="C573" i="15"/>
  <c r="C541" i="15"/>
  <c r="C509" i="15"/>
  <c r="C317" i="15"/>
  <c r="C285" i="15"/>
  <c r="C253" i="15"/>
  <c r="C477" i="15"/>
  <c r="C445" i="15"/>
  <c r="C413" i="15"/>
  <c r="C381" i="15"/>
  <c r="C349" i="15"/>
  <c r="E220" i="15"/>
  <c r="D572" i="15"/>
  <c r="D540" i="15"/>
  <c r="D316" i="15"/>
  <c r="D284" i="15"/>
  <c r="D252" i="15"/>
  <c r="D636" i="15"/>
  <c r="D604" i="15"/>
  <c r="D508" i="15"/>
  <c r="D476" i="15"/>
  <c r="D444" i="15"/>
  <c r="D412" i="15"/>
  <c r="D380" i="15"/>
  <c r="D348" i="15"/>
  <c r="D637" i="15"/>
  <c r="D477" i="15"/>
  <c r="D445" i="15"/>
  <c r="D413" i="15"/>
  <c r="D381" i="15"/>
  <c r="D349" i="15"/>
  <c r="D605" i="15"/>
  <c r="D573" i="15"/>
  <c r="D541" i="15"/>
  <c r="D509" i="15"/>
  <c r="D317" i="15"/>
  <c r="D285" i="15"/>
  <c r="D253" i="15"/>
  <c r="C1151" i="15"/>
  <c r="C959" i="15"/>
  <c r="C927" i="15"/>
  <c r="C895" i="15"/>
  <c r="C1087" i="15"/>
  <c r="C1023" i="15"/>
  <c r="C863" i="15"/>
  <c r="C1119" i="15"/>
  <c r="C1055" i="15"/>
  <c r="C991" i="15"/>
  <c r="C831" i="15"/>
  <c r="E798" i="15"/>
  <c r="D1150" i="15"/>
  <c r="D1118" i="15"/>
  <c r="D958" i="15"/>
  <c r="D926" i="15"/>
  <c r="D894" i="15"/>
  <c r="D1086" i="15"/>
  <c r="D1022" i="15"/>
  <c r="D1054" i="15"/>
  <c r="D990" i="15"/>
  <c r="D862" i="15"/>
  <c r="D830" i="15"/>
  <c r="C1118" i="15"/>
  <c r="E1118" i="15" s="1"/>
  <c r="C1086" i="15"/>
  <c r="C1054" i="15"/>
  <c r="E1054" i="15" s="1"/>
  <c r="C1022" i="15"/>
  <c r="E1022" i="15" s="1"/>
  <c r="C990" i="15"/>
  <c r="C958" i="15"/>
  <c r="E958" i="15" s="1"/>
  <c r="C894" i="15"/>
  <c r="C830" i="15"/>
  <c r="E830" i="15" s="1"/>
  <c r="E797" i="15"/>
  <c r="C1150" i="15"/>
  <c r="E1150" i="15" s="1"/>
  <c r="C926" i="15"/>
  <c r="E926" i="15" s="1"/>
  <c r="C862" i="15"/>
  <c r="D414" i="15"/>
  <c r="D638" i="15"/>
  <c r="D1121" i="15"/>
  <c r="D865" i="15"/>
  <c r="C635" i="15"/>
  <c r="C603" i="15"/>
  <c r="C571" i="15"/>
  <c r="C539" i="15"/>
  <c r="C507" i="15"/>
  <c r="C283" i="15"/>
  <c r="C251" i="15"/>
  <c r="C475" i="15"/>
  <c r="C443" i="15"/>
  <c r="C411" i="15"/>
  <c r="C379" i="15"/>
  <c r="C347" i="15"/>
  <c r="C315" i="15"/>
  <c r="E218" i="15"/>
  <c r="C476" i="15"/>
  <c r="C444" i="15"/>
  <c r="C412" i="15"/>
  <c r="C380" i="15"/>
  <c r="C348" i="15"/>
  <c r="C316" i="15"/>
  <c r="E316" i="15" s="1"/>
  <c r="E219" i="15"/>
  <c r="C636" i="15"/>
  <c r="C604" i="15"/>
  <c r="C572" i="15"/>
  <c r="E572" i="15" s="1"/>
  <c r="C540" i="15"/>
  <c r="E540" i="15" s="1"/>
  <c r="C508" i="15"/>
  <c r="C284" i="15"/>
  <c r="E284" i="15" s="1"/>
  <c r="C252" i="15"/>
  <c r="E252" i="15" s="1"/>
  <c r="D635" i="15"/>
  <c r="D603" i="15"/>
  <c r="D507" i="15"/>
  <c r="D475" i="15"/>
  <c r="D443" i="15"/>
  <c r="D411" i="15"/>
  <c r="D379" i="15"/>
  <c r="D347" i="15"/>
  <c r="D571" i="15"/>
  <c r="D539" i="15"/>
  <c r="D315" i="15"/>
  <c r="D283" i="15"/>
  <c r="D251" i="15"/>
  <c r="D1152" i="15"/>
  <c r="D1120" i="15"/>
  <c r="D960" i="15"/>
  <c r="D928" i="15"/>
  <c r="D896" i="15"/>
  <c r="D1056" i="15"/>
  <c r="D992" i="15"/>
  <c r="D1088" i="15"/>
  <c r="D1024" i="15"/>
  <c r="D864" i="15"/>
  <c r="D832" i="15"/>
  <c r="C1120" i="15"/>
  <c r="E1120" i="15" s="1"/>
  <c r="C1088" i="15"/>
  <c r="C1056" i="15"/>
  <c r="E1056" i="15" s="1"/>
  <c r="C1024" i="15"/>
  <c r="E1024" i="15" s="1"/>
  <c r="C992" i="15"/>
  <c r="C1152" i="15"/>
  <c r="E1152" i="15" s="1"/>
  <c r="C928" i="15"/>
  <c r="E928" i="15" s="1"/>
  <c r="C832" i="15"/>
  <c r="E832" i="15" s="1"/>
  <c r="E799" i="15"/>
  <c r="C960" i="15"/>
  <c r="E960" i="15" s="1"/>
  <c r="C896" i="15"/>
  <c r="C864" i="15"/>
  <c r="D1087" i="15"/>
  <c r="D1055" i="15"/>
  <c r="D1023" i="15"/>
  <c r="D991" i="15"/>
  <c r="D1151" i="15"/>
  <c r="D927" i="15"/>
  <c r="D863" i="15"/>
  <c r="D831" i="15"/>
  <c r="D1119" i="15"/>
  <c r="D959" i="15"/>
  <c r="D895" i="15"/>
  <c r="E734" i="15"/>
  <c r="E733" i="15"/>
  <c r="E700" i="15"/>
  <c r="E764" i="15"/>
  <c r="E702" i="15"/>
  <c r="E766" i="15"/>
  <c r="C1551" i="16"/>
  <c r="C1514" i="16"/>
  <c r="C1477" i="16"/>
  <c r="C1625" i="16"/>
  <c r="C1588" i="16"/>
  <c r="C1440" i="16"/>
  <c r="C1403" i="16"/>
  <c r="E1365" i="16"/>
  <c r="C1547" i="16"/>
  <c r="C1510" i="16"/>
  <c r="C1473" i="16"/>
  <c r="C1621" i="16"/>
  <c r="C1584" i="16"/>
  <c r="C1436" i="16"/>
  <c r="C1399" i="16"/>
  <c r="E1361" i="16"/>
  <c r="D1514" i="16"/>
  <c r="D1477" i="16"/>
  <c r="D1625" i="16"/>
  <c r="D1588" i="16"/>
  <c r="D1551" i="16"/>
  <c r="D1440" i="16"/>
  <c r="D1403" i="16"/>
  <c r="D1510" i="16"/>
  <c r="D1473" i="16"/>
  <c r="D1621" i="16"/>
  <c r="D1584" i="16"/>
  <c r="D1547" i="16"/>
  <c r="D1436" i="16"/>
  <c r="D1399" i="16"/>
  <c r="C1626" i="16"/>
  <c r="C1589" i="16"/>
  <c r="C1552" i="16"/>
  <c r="C1441" i="16"/>
  <c r="C1515" i="16"/>
  <c r="C1478" i="16"/>
  <c r="E1366" i="16"/>
  <c r="C1404" i="16"/>
  <c r="C1622" i="16"/>
  <c r="C1585" i="16"/>
  <c r="C1548" i="16"/>
  <c r="C1437" i="16"/>
  <c r="C1511" i="16"/>
  <c r="C1474" i="16"/>
  <c r="E1362" i="16"/>
  <c r="C1400" i="16"/>
  <c r="D1626" i="16"/>
  <c r="D1589" i="16"/>
  <c r="D1552" i="16"/>
  <c r="D1441" i="16"/>
  <c r="D1515" i="16"/>
  <c r="D1478" i="16"/>
  <c r="D1404" i="16"/>
  <c r="D1622" i="16"/>
  <c r="D1585" i="16"/>
  <c r="D1548" i="16"/>
  <c r="D1437" i="16"/>
  <c r="D1511" i="16"/>
  <c r="D1474" i="16"/>
  <c r="D1400" i="16"/>
  <c r="C1553" i="16"/>
  <c r="C1516" i="16"/>
  <c r="C1627" i="16"/>
  <c r="C1590" i="16"/>
  <c r="C1479" i="16"/>
  <c r="C1442" i="16"/>
  <c r="C1405" i="16"/>
  <c r="E1367" i="16"/>
  <c r="C1549" i="16"/>
  <c r="C1512" i="16"/>
  <c r="C1623" i="16"/>
  <c r="C1586" i="16"/>
  <c r="C1475" i="16"/>
  <c r="C1438" i="16"/>
  <c r="C1401" i="16"/>
  <c r="E1363" i="16"/>
  <c r="D1516" i="16"/>
  <c r="D1627" i="16"/>
  <c r="D1590" i="16"/>
  <c r="D1553" i="16"/>
  <c r="D1479" i="16"/>
  <c r="D1442" i="16"/>
  <c r="D1405" i="16"/>
  <c r="D1512" i="16"/>
  <c r="D1623" i="16"/>
  <c r="D1586" i="16"/>
  <c r="D1549" i="16"/>
  <c r="D1475" i="16"/>
  <c r="D1438" i="16"/>
  <c r="D1401" i="16"/>
  <c r="C1628" i="16"/>
  <c r="C1591" i="16"/>
  <c r="C1517" i="16"/>
  <c r="C1443" i="16"/>
  <c r="C1554" i="16"/>
  <c r="C1480" i="16"/>
  <c r="E1368" i="16"/>
  <c r="C1406" i="16"/>
  <c r="C1624" i="16"/>
  <c r="C1587" i="16"/>
  <c r="C1513" i="16"/>
  <c r="C1439" i="16"/>
  <c r="C1550" i="16"/>
  <c r="C1476" i="16"/>
  <c r="E1364" i="16"/>
  <c r="C1402" i="16"/>
  <c r="D1628" i="16"/>
  <c r="D1591" i="16"/>
  <c r="D1554" i="16"/>
  <c r="D1517" i="16"/>
  <c r="D1443" i="16"/>
  <c r="D1480" i="16"/>
  <c r="D1406" i="16"/>
  <c r="D1624" i="16"/>
  <c r="D1587" i="16"/>
  <c r="D1550" i="16"/>
  <c r="D1513" i="16"/>
  <c r="D1439" i="16"/>
  <c r="D1476" i="16"/>
  <c r="D1402" i="16"/>
  <c r="C1327" i="16"/>
  <c r="C1290" i="16"/>
  <c r="C1253" i="16"/>
  <c r="C1216" i="16"/>
  <c r="C1323" i="16"/>
  <c r="C1286" i="16"/>
  <c r="C1249" i="16"/>
  <c r="C1212" i="16"/>
  <c r="D1327" i="16"/>
  <c r="D1290" i="16"/>
  <c r="D1253" i="16"/>
  <c r="D1216" i="16"/>
  <c r="D1323" i="16"/>
  <c r="D1286" i="16"/>
  <c r="D1249" i="16"/>
  <c r="D1212" i="16"/>
  <c r="C1291" i="16"/>
  <c r="C1328" i="16"/>
  <c r="C1254" i="16"/>
  <c r="C1217" i="16"/>
  <c r="C1287" i="16"/>
  <c r="C1324" i="16"/>
  <c r="C1250" i="16"/>
  <c r="C1213" i="16"/>
  <c r="D1291" i="16"/>
  <c r="D1328" i="16"/>
  <c r="D1254" i="16"/>
  <c r="D1217" i="16"/>
  <c r="D1287" i="16"/>
  <c r="D1324" i="16"/>
  <c r="D1250" i="16"/>
  <c r="D1213" i="16"/>
  <c r="C1329" i="16"/>
  <c r="C1292" i="16"/>
  <c r="C1255" i="16"/>
  <c r="C1218" i="16"/>
  <c r="C1325" i="16"/>
  <c r="C1288" i="16"/>
  <c r="C1251" i="16"/>
  <c r="C1214" i="16"/>
  <c r="D1329" i="16"/>
  <c r="D1292" i="16"/>
  <c r="D1255" i="16"/>
  <c r="D1218" i="16"/>
  <c r="D1325" i="16"/>
  <c r="D1288" i="16"/>
  <c r="D1251" i="16"/>
  <c r="D1214" i="16"/>
  <c r="C1293" i="16"/>
  <c r="C1330" i="16"/>
  <c r="C1256" i="16"/>
  <c r="C1219" i="16"/>
  <c r="C1289" i="16"/>
  <c r="C1326" i="16"/>
  <c r="C1252" i="16"/>
  <c r="C1215" i="16"/>
  <c r="D1293" i="16"/>
  <c r="D1330" i="16"/>
  <c r="D1256" i="16"/>
  <c r="D1219" i="16"/>
  <c r="D1289" i="16"/>
  <c r="D1326" i="16"/>
  <c r="D1252" i="16"/>
  <c r="D1215" i="16"/>
  <c r="C1179" i="16"/>
  <c r="C1142" i="16"/>
  <c r="C1105" i="16"/>
  <c r="C1068" i="16"/>
  <c r="C957" i="16"/>
  <c r="C1031" i="16"/>
  <c r="C994" i="16"/>
  <c r="E919" i="16"/>
  <c r="C1175" i="16"/>
  <c r="C1138" i="16"/>
  <c r="C1101" i="16"/>
  <c r="C1064" i="16"/>
  <c r="C953" i="16"/>
  <c r="C1027" i="16"/>
  <c r="C990" i="16"/>
  <c r="E915" i="16"/>
  <c r="D1179" i="16"/>
  <c r="D1142" i="16"/>
  <c r="D1105" i="16"/>
  <c r="D1068" i="16"/>
  <c r="D957" i="16"/>
  <c r="D1031" i="16"/>
  <c r="D994" i="16"/>
  <c r="D1175" i="16"/>
  <c r="D1138" i="16"/>
  <c r="D1101" i="16"/>
  <c r="D1064" i="16"/>
  <c r="D953" i="16"/>
  <c r="D1027" i="16"/>
  <c r="D990" i="16"/>
  <c r="C1180" i="16"/>
  <c r="C1143" i="16"/>
  <c r="C1106" i="16"/>
  <c r="C1069" i="16"/>
  <c r="C1032" i="16"/>
  <c r="C995" i="16"/>
  <c r="E920" i="16"/>
  <c r="C958" i="16"/>
  <c r="C1176" i="16"/>
  <c r="C1139" i="16"/>
  <c r="C1102" i="16"/>
  <c r="C1065" i="16"/>
  <c r="C1028" i="16"/>
  <c r="C991" i="16"/>
  <c r="E916" i="16"/>
  <c r="C954" i="16"/>
  <c r="D1180" i="16"/>
  <c r="D1143" i="16"/>
  <c r="D1106" i="16"/>
  <c r="D1069" i="16"/>
  <c r="D1032" i="16"/>
  <c r="D995" i="16"/>
  <c r="D958" i="16"/>
  <c r="D1176" i="16"/>
  <c r="D1139" i="16"/>
  <c r="D1102" i="16"/>
  <c r="D1065" i="16"/>
  <c r="D1028" i="16"/>
  <c r="D991" i="16"/>
  <c r="D954" i="16"/>
  <c r="C1181" i="16"/>
  <c r="C1144" i="16"/>
  <c r="C1107" i="16"/>
  <c r="C959" i="16"/>
  <c r="C1070" i="16"/>
  <c r="C1033" i="16"/>
  <c r="C996" i="16"/>
  <c r="E921" i="16"/>
  <c r="C1177" i="16"/>
  <c r="C1140" i="16"/>
  <c r="C1103" i="16"/>
  <c r="C1066" i="16"/>
  <c r="C955" i="16"/>
  <c r="C1029" i="16"/>
  <c r="C992" i="16"/>
  <c r="E917" i="16"/>
  <c r="D1181" i="16"/>
  <c r="D1144" i="16"/>
  <c r="D1107" i="16"/>
  <c r="D1070" i="16"/>
  <c r="D959" i="16"/>
  <c r="D1033" i="16"/>
  <c r="D996" i="16"/>
  <c r="D1177" i="16"/>
  <c r="D1140" i="16"/>
  <c r="D1103" i="16"/>
  <c r="D1066" i="16"/>
  <c r="D955" i="16"/>
  <c r="D1029" i="16"/>
  <c r="D992" i="16"/>
  <c r="C1182" i="16"/>
  <c r="C1145" i="16"/>
  <c r="C1108" i="16"/>
  <c r="C1071" i="16"/>
  <c r="C1034" i="16"/>
  <c r="C997" i="16"/>
  <c r="E922" i="16"/>
  <c r="C960" i="16"/>
  <c r="C1178" i="16"/>
  <c r="C1141" i="16"/>
  <c r="C1104" i="16"/>
  <c r="C1067" i="16"/>
  <c r="C1030" i="16"/>
  <c r="C993" i="16"/>
  <c r="E918" i="16"/>
  <c r="C956" i="16"/>
  <c r="D1182" i="16"/>
  <c r="D1145" i="16"/>
  <c r="D1108" i="16"/>
  <c r="D1071" i="16"/>
  <c r="D1034" i="16"/>
  <c r="D997" i="16"/>
  <c r="D960" i="16"/>
  <c r="D1178" i="16"/>
  <c r="D1141" i="16"/>
  <c r="D1104" i="16"/>
  <c r="D1067" i="16"/>
  <c r="D1030" i="16"/>
  <c r="D993" i="16"/>
  <c r="D956" i="16"/>
  <c r="E807" i="16"/>
  <c r="E881" i="16"/>
  <c r="E806" i="16"/>
  <c r="E880" i="16"/>
  <c r="E805" i="16"/>
  <c r="E804" i="16"/>
  <c r="E811" i="16"/>
  <c r="E885" i="16"/>
  <c r="E810" i="16"/>
  <c r="E884" i="16"/>
  <c r="E879" i="16"/>
  <c r="E809" i="16"/>
  <c r="E883" i="16"/>
  <c r="E878" i="16"/>
  <c r="E808" i="16"/>
  <c r="E882" i="16"/>
  <c r="E844" i="16"/>
  <c r="E848" i="16"/>
  <c r="E843" i="16"/>
  <c r="E847" i="16"/>
  <c r="E842" i="16"/>
  <c r="E846" i="16"/>
  <c r="E841" i="16"/>
  <c r="E845" i="16"/>
  <c r="C734" i="16"/>
  <c r="C660" i="16"/>
  <c r="C697" i="16"/>
  <c r="C623" i="16"/>
  <c r="C586" i="16"/>
  <c r="C549" i="16"/>
  <c r="C512" i="16"/>
  <c r="C401" i="16"/>
  <c r="C475" i="16"/>
  <c r="C438" i="16"/>
  <c r="C327" i="16"/>
  <c r="C290" i="16"/>
  <c r="C364" i="16"/>
  <c r="E252" i="16"/>
  <c r="C730" i="16"/>
  <c r="C656" i="16"/>
  <c r="C693" i="16"/>
  <c r="C619" i="16"/>
  <c r="C582" i="16"/>
  <c r="C545" i="16"/>
  <c r="C508" i="16"/>
  <c r="C397" i="16"/>
  <c r="C471" i="16"/>
  <c r="C434" i="16"/>
  <c r="C323" i="16"/>
  <c r="C286" i="16"/>
  <c r="C360" i="16"/>
  <c r="E248" i="16"/>
  <c r="D734" i="16"/>
  <c r="D697" i="16"/>
  <c r="D660" i="16"/>
  <c r="D623" i="16"/>
  <c r="D586" i="16"/>
  <c r="D549" i="16"/>
  <c r="D512" i="16"/>
  <c r="D401" i="16"/>
  <c r="D475" i="16"/>
  <c r="D438" i="16"/>
  <c r="D327" i="16"/>
  <c r="D290" i="16"/>
  <c r="D364" i="16"/>
  <c r="D730" i="16"/>
  <c r="D693" i="16"/>
  <c r="D656" i="16"/>
  <c r="D619" i="16"/>
  <c r="D582" i="16"/>
  <c r="D545" i="16"/>
  <c r="D508" i="16"/>
  <c r="D397" i="16"/>
  <c r="D471" i="16"/>
  <c r="D434" i="16"/>
  <c r="D323" i="16"/>
  <c r="D286" i="16"/>
  <c r="D360" i="16"/>
  <c r="C696" i="16"/>
  <c r="C733" i="16"/>
  <c r="C659" i="16"/>
  <c r="C474" i="16"/>
  <c r="C437" i="16"/>
  <c r="C622" i="16"/>
  <c r="C585" i="16"/>
  <c r="C548" i="16"/>
  <c r="C511" i="16"/>
  <c r="C400" i="16"/>
  <c r="C363" i="16"/>
  <c r="E251" i="16"/>
  <c r="C326" i="16"/>
  <c r="C289" i="16"/>
  <c r="C692" i="16"/>
  <c r="C729" i="16"/>
  <c r="C655" i="16"/>
  <c r="C470" i="16"/>
  <c r="C433" i="16"/>
  <c r="C618" i="16"/>
  <c r="C581" i="16"/>
  <c r="C544" i="16"/>
  <c r="C507" i="16"/>
  <c r="C396" i="16"/>
  <c r="C359" i="16"/>
  <c r="E247" i="16"/>
  <c r="C322" i="16"/>
  <c r="C285" i="16"/>
  <c r="D696" i="16"/>
  <c r="D659" i="16"/>
  <c r="D733" i="16"/>
  <c r="D474" i="16"/>
  <c r="D437" i="16"/>
  <c r="D622" i="16"/>
  <c r="D585" i="16"/>
  <c r="D548" i="16"/>
  <c r="D511" i="16"/>
  <c r="D400" i="16"/>
  <c r="D363" i="16"/>
  <c r="D326" i="16"/>
  <c r="D289" i="16"/>
  <c r="D692" i="16"/>
  <c r="D655" i="16"/>
  <c r="D729" i="16"/>
  <c r="D470" i="16"/>
  <c r="D433" i="16"/>
  <c r="D618" i="16"/>
  <c r="D581" i="16"/>
  <c r="D544" i="16"/>
  <c r="D507" i="16"/>
  <c r="D396" i="16"/>
  <c r="D359" i="16"/>
  <c r="D322" i="16"/>
  <c r="D285" i="16"/>
  <c r="C736" i="16"/>
  <c r="C662" i="16"/>
  <c r="C699" i="16"/>
  <c r="C625" i="16"/>
  <c r="C588" i="16"/>
  <c r="C551" i="16"/>
  <c r="C514" i="16"/>
  <c r="C403" i="16"/>
  <c r="C477" i="16"/>
  <c r="C440" i="16"/>
  <c r="C329" i="16"/>
  <c r="C292" i="16"/>
  <c r="C366" i="16"/>
  <c r="E254" i="16"/>
  <c r="C732" i="16"/>
  <c r="C658" i="16"/>
  <c r="C695" i="16"/>
  <c r="C621" i="16"/>
  <c r="C584" i="16"/>
  <c r="C547" i="16"/>
  <c r="C510" i="16"/>
  <c r="C399" i="16"/>
  <c r="C473" i="16"/>
  <c r="C436" i="16"/>
  <c r="C325" i="16"/>
  <c r="C288" i="16"/>
  <c r="C362" i="16"/>
  <c r="E250" i="16"/>
  <c r="D736" i="16"/>
  <c r="D699" i="16"/>
  <c r="D662" i="16"/>
  <c r="D625" i="16"/>
  <c r="D588" i="16"/>
  <c r="D551" i="16"/>
  <c r="D514" i="16"/>
  <c r="D403" i="16"/>
  <c r="D477" i="16"/>
  <c r="D440" i="16"/>
  <c r="D329" i="16"/>
  <c r="D292" i="16"/>
  <c r="D366" i="16"/>
  <c r="D732" i="16"/>
  <c r="D695" i="16"/>
  <c r="D658" i="16"/>
  <c r="D621" i="16"/>
  <c r="D584" i="16"/>
  <c r="D547" i="16"/>
  <c r="D510" i="16"/>
  <c r="D399" i="16"/>
  <c r="D473" i="16"/>
  <c r="D436" i="16"/>
  <c r="D325" i="16"/>
  <c r="D288" i="16"/>
  <c r="D362" i="16"/>
  <c r="C698" i="16"/>
  <c r="C735" i="16"/>
  <c r="C661" i="16"/>
  <c r="C476" i="16"/>
  <c r="C439" i="16"/>
  <c r="C624" i="16"/>
  <c r="C587" i="16"/>
  <c r="C550" i="16"/>
  <c r="C513" i="16"/>
  <c r="C402" i="16"/>
  <c r="C365" i="16"/>
  <c r="E253" i="16"/>
  <c r="C328" i="16"/>
  <c r="C291" i="16"/>
  <c r="C694" i="16"/>
  <c r="C731" i="16"/>
  <c r="C657" i="16"/>
  <c r="C472" i="16"/>
  <c r="C435" i="16"/>
  <c r="C620" i="16"/>
  <c r="C583" i="16"/>
  <c r="C546" i="16"/>
  <c r="C509" i="16"/>
  <c r="C398" i="16"/>
  <c r="C361" i="16"/>
  <c r="E249" i="16"/>
  <c r="C324" i="16"/>
  <c r="C287" i="16"/>
  <c r="D698" i="16"/>
  <c r="D661" i="16"/>
  <c r="D735" i="16"/>
  <c r="D476" i="16"/>
  <c r="D439" i="16"/>
  <c r="D624" i="16"/>
  <c r="D587" i="16"/>
  <c r="D550" i="16"/>
  <c r="D513" i="16"/>
  <c r="D402" i="16"/>
  <c r="D365" i="16"/>
  <c r="D328" i="16"/>
  <c r="D291" i="16"/>
  <c r="D694" i="16"/>
  <c r="D657" i="16"/>
  <c r="D731" i="16"/>
  <c r="D472" i="16"/>
  <c r="D435" i="16"/>
  <c r="D620" i="16"/>
  <c r="D583" i="16"/>
  <c r="D546" i="16"/>
  <c r="D509" i="16"/>
  <c r="D398" i="16"/>
  <c r="D361" i="16"/>
  <c r="D324" i="16"/>
  <c r="D287" i="16"/>
  <c r="C139" i="16"/>
  <c r="C213" i="16"/>
  <c r="C176" i="16"/>
  <c r="C135" i="16"/>
  <c r="C209" i="16"/>
  <c r="C172" i="16"/>
  <c r="D213" i="16"/>
  <c r="D176" i="16"/>
  <c r="D209" i="16"/>
  <c r="D172" i="16"/>
  <c r="C140" i="16"/>
  <c r="C214" i="16"/>
  <c r="C177" i="16"/>
  <c r="C136" i="16"/>
  <c r="C210" i="16"/>
  <c r="C173" i="16"/>
  <c r="D214" i="16"/>
  <c r="D177" i="16"/>
  <c r="D210" i="16"/>
  <c r="D173" i="16"/>
  <c r="C141" i="16"/>
  <c r="C215" i="16"/>
  <c r="C178" i="16"/>
  <c r="C137" i="16"/>
  <c r="C211" i="16"/>
  <c r="C174" i="16"/>
  <c r="D215" i="16"/>
  <c r="D178" i="16"/>
  <c r="D211" i="16"/>
  <c r="D174" i="16"/>
  <c r="C142" i="16"/>
  <c r="C216" i="16"/>
  <c r="C179" i="16"/>
  <c r="C138" i="16"/>
  <c r="C212" i="16"/>
  <c r="C175" i="16"/>
  <c r="D216" i="16"/>
  <c r="D179" i="16"/>
  <c r="D212" i="16"/>
  <c r="D175" i="16"/>
  <c r="D102" i="16"/>
  <c r="D139" i="16"/>
  <c r="D98" i="16"/>
  <c r="D135" i="16"/>
  <c r="E135" i="16" s="1"/>
  <c r="D103" i="16"/>
  <c r="D140" i="16"/>
  <c r="D99" i="16"/>
  <c r="D136" i="16"/>
  <c r="E136" i="16" s="1"/>
  <c r="D104" i="16"/>
  <c r="D141" i="16"/>
  <c r="D100" i="16"/>
  <c r="D137" i="16"/>
  <c r="E137" i="16" s="1"/>
  <c r="D105" i="16"/>
  <c r="D142" i="16"/>
  <c r="D101" i="16"/>
  <c r="D138" i="16"/>
  <c r="E138" i="16" s="1"/>
  <c r="E60" i="16"/>
  <c r="C98" i="16"/>
  <c r="E65" i="16"/>
  <c r="C103" i="16"/>
  <c r="E61" i="16"/>
  <c r="C99" i="16"/>
  <c r="E64" i="16"/>
  <c r="C102" i="16"/>
  <c r="E66" i="16"/>
  <c r="C104" i="16"/>
  <c r="E62" i="16"/>
  <c r="C100" i="16"/>
  <c r="E67" i="16"/>
  <c r="C105" i="16"/>
  <c r="E63" i="16"/>
  <c r="C101" i="16"/>
  <c r="D28" i="15"/>
  <c r="E12" i="15"/>
  <c r="E28" i="15" s="1"/>
  <c r="C25" i="21" s="1"/>
  <c r="E1493" i="15"/>
  <c r="D1558" i="15"/>
  <c r="E1558" i="15" s="1"/>
  <c r="D1526" i="15"/>
  <c r="E1526" i="15" s="1"/>
  <c r="E593" i="10"/>
  <c r="C1147" i="10"/>
  <c r="E1147" i="10" s="1"/>
  <c r="E1127" i="10"/>
  <c r="D1093" i="10"/>
  <c r="E1093" i="10" s="1"/>
  <c r="C1049" i="10"/>
  <c r="D351" i="10"/>
  <c r="D255" i="10"/>
  <c r="D450" i="10"/>
  <c r="D306" i="10"/>
  <c r="C204" i="10"/>
  <c r="C396" i="10"/>
  <c r="C276" i="10"/>
  <c r="C468" i="10"/>
  <c r="E468" i="10" s="1"/>
  <c r="D664" i="10"/>
  <c r="D715" i="10"/>
  <c r="D665" i="10"/>
  <c r="E665" i="10" s="1"/>
  <c r="D641" i="10"/>
  <c r="E641" i="10" s="1"/>
  <c r="C709" i="10"/>
  <c r="E709" i="10" s="1"/>
  <c r="C685" i="10"/>
  <c r="C829" i="10"/>
  <c r="D1150" i="10"/>
  <c r="E1150" i="10" s="1"/>
  <c r="C1144" i="10"/>
  <c r="D956" i="10"/>
  <c r="E956" i="10" s="1"/>
  <c r="D1028" i="10"/>
  <c r="E882" i="10"/>
  <c r="C950" i="10"/>
  <c r="C998" i="10"/>
  <c r="D954" i="10"/>
  <c r="D1026" i="10"/>
  <c r="D211" i="10"/>
  <c r="C256" i="10"/>
  <c r="C445" i="10"/>
  <c r="E1120" i="10"/>
  <c r="E596" i="10"/>
  <c r="D860" i="10"/>
  <c r="E860" i="10" s="1"/>
  <c r="D813" i="10"/>
  <c r="D861" i="10"/>
  <c r="E861" i="10" s="1"/>
  <c r="D831" i="10"/>
  <c r="D855" i="10"/>
  <c r="E855" i="10" s="1"/>
  <c r="D830" i="10"/>
  <c r="E830" i="10" s="1"/>
  <c r="D854" i="10"/>
  <c r="D828" i="10"/>
  <c r="E828" i="10" s="1"/>
  <c r="D852" i="10"/>
  <c r="E852" i="10" s="1"/>
  <c r="D832" i="10"/>
  <c r="D856" i="10"/>
  <c r="E856" i="10" s="1"/>
  <c r="D835" i="10"/>
  <c r="D859" i="10"/>
  <c r="E859" i="10" s="1"/>
  <c r="D785" i="10"/>
  <c r="E785" i="10" s="1"/>
  <c r="D857" i="10"/>
  <c r="E857" i="10" s="1"/>
  <c r="E692" i="14"/>
  <c r="D664" i="14"/>
  <c r="E662" i="14"/>
  <c r="E640" i="14"/>
  <c r="D638" i="14"/>
  <c r="E636" i="14"/>
  <c r="L815" i="24"/>
  <c r="M675" i="24"/>
  <c r="L877" i="24"/>
  <c r="L878" i="24" s="1"/>
  <c r="M627" i="24"/>
  <c r="L823" i="24"/>
  <c r="L850" i="24" s="1"/>
  <c r="M641" i="24"/>
  <c r="D573" i="10"/>
  <c r="D615" i="14" s="1"/>
  <c r="D616" i="14" s="1"/>
  <c r="D692" i="10"/>
  <c r="C612" i="10"/>
  <c r="C691" i="10"/>
  <c r="E691" i="10" s="1"/>
  <c r="C765" i="10"/>
  <c r="E765" i="10" s="1"/>
  <c r="D1168" i="10"/>
  <c r="E1168" i="10" s="1"/>
  <c r="D1128" i="10"/>
  <c r="D1216" i="14" s="1"/>
  <c r="D1217" i="14" s="1"/>
  <c r="D1219" i="14" s="1"/>
  <c r="C172" i="13" s="1"/>
  <c r="D974" i="10"/>
  <c r="C1053" i="10"/>
  <c r="E1053" i="10" s="1"/>
  <c r="C1004" i="10"/>
  <c r="E886" i="10"/>
  <c r="C1078" i="10"/>
  <c r="E1078" i="10" s="1"/>
  <c r="D301" i="10"/>
  <c r="D374" i="10"/>
  <c r="D326" i="10"/>
  <c r="E326" i="10" s="1"/>
  <c r="D278" i="10"/>
  <c r="D230" i="10"/>
  <c r="D182" i="10"/>
  <c r="D446" i="10"/>
  <c r="C282" i="10"/>
  <c r="C255" i="10"/>
  <c r="C351" i="10"/>
  <c r="C447" i="10"/>
  <c r="C231" i="10"/>
  <c r="C327" i="10"/>
  <c r="C783" i="10"/>
  <c r="D617" i="10"/>
  <c r="E617" i="10" s="1"/>
  <c r="D713" i="10"/>
  <c r="E713" i="10" s="1"/>
  <c r="D809" i="10"/>
  <c r="E809" i="10" s="1"/>
  <c r="D689" i="10"/>
  <c r="E689" i="10" s="1"/>
  <c r="C614" i="10"/>
  <c r="D1146" i="10"/>
  <c r="E1146" i="10" s="1"/>
  <c r="E1119" i="10"/>
  <c r="D1095" i="10"/>
  <c r="E1095" i="10" s="1"/>
  <c r="C930" i="10"/>
  <c r="C906" i="10"/>
  <c r="C978" i="10"/>
  <c r="E978" i="10" s="1"/>
  <c r="C1026" i="10"/>
  <c r="C926" i="10"/>
  <c r="C902" i="10"/>
  <c r="C974" i="10"/>
  <c r="C1022" i="10"/>
  <c r="D931" i="10"/>
  <c r="C230" i="10"/>
  <c r="C211" i="10"/>
  <c r="D424" i="10"/>
  <c r="D185" i="10"/>
  <c r="E185" i="10" s="1"/>
  <c r="D257" i="10"/>
  <c r="E257" i="10" s="1"/>
  <c r="E803" i="16"/>
  <c r="E869" i="16"/>
  <c r="E800" i="16"/>
  <c r="E761" i="15"/>
  <c r="E873" i="16"/>
  <c r="E885" i="10"/>
  <c r="E501" i="10"/>
  <c r="D525" i="10"/>
  <c r="D563" i="14" s="1"/>
  <c r="D615" i="10"/>
  <c r="D807" i="10"/>
  <c r="D638" i="10"/>
  <c r="D806" i="10"/>
  <c r="C618" i="10"/>
  <c r="C834" i="10"/>
  <c r="C736" i="10"/>
  <c r="E736" i="10" s="1"/>
  <c r="D636" i="10"/>
  <c r="E1126" i="10"/>
  <c r="E1118" i="10"/>
  <c r="D1169" i="10"/>
  <c r="E1169" i="10" s="1"/>
  <c r="C1170" i="10"/>
  <c r="E1170" i="10" s="1"/>
  <c r="D1142" i="10"/>
  <c r="D957" i="10"/>
  <c r="D1049" i="10"/>
  <c r="D997" i="10"/>
  <c r="C953" i="10"/>
  <c r="D445" i="10"/>
  <c r="D205" i="10"/>
  <c r="C443" i="10"/>
  <c r="C347" i="10"/>
  <c r="C299" i="10"/>
  <c r="C251" i="10"/>
  <c r="C203" i="10"/>
  <c r="C402" i="10"/>
  <c r="C474" i="10"/>
  <c r="D645" i="10"/>
  <c r="D669" i="10"/>
  <c r="D789" i="10"/>
  <c r="D741" i="10"/>
  <c r="C639" i="10"/>
  <c r="C759" i="10"/>
  <c r="C686" i="10"/>
  <c r="E594" i="10"/>
  <c r="D999" i="10"/>
  <c r="C901" i="10"/>
  <c r="C949" i="10"/>
  <c r="C997" i="10"/>
  <c r="E997" i="10" s="1"/>
  <c r="C1045" i="10"/>
  <c r="D1024" i="10"/>
  <c r="E1024" i="10" s="1"/>
  <c r="D1027" i="10"/>
  <c r="D307" i="10"/>
  <c r="E307" i="10" s="1"/>
  <c r="D427" i="10"/>
  <c r="E427" i="10" s="1"/>
  <c r="D348" i="10"/>
  <c r="D396" i="10"/>
  <c r="C352" i="10"/>
  <c r="C424" i="10"/>
  <c r="C229" i="10"/>
  <c r="C253" i="10"/>
  <c r="D347" i="10"/>
  <c r="D419" i="10"/>
  <c r="E419" i="10" s="1"/>
  <c r="E795" i="16"/>
  <c r="E837" i="16"/>
  <c r="E874" i="16"/>
  <c r="E723" i="15"/>
  <c r="E697" i="15"/>
  <c r="E613" i="14"/>
  <c r="L559" i="24"/>
  <c r="D609" i="14"/>
  <c r="L566" i="24"/>
  <c r="L572" i="24" s="1"/>
  <c r="D587" i="14"/>
  <c r="L556" i="24"/>
  <c r="D583" i="14"/>
  <c r="E1125" i="10"/>
  <c r="D711" i="10"/>
  <c r="D783" i="10"/>
  <c r="D662" i="10"/>
  <c r="D734" i="10"/>
  <c r="C738" i="10"/>
  <c r="C762" i="10"/>
  <c r="C664" i="10"/>
  <c r="C640" i="10"/>
  <c r="C808" i="10"/>
  <c r="E808" i="10" s="1"/>
  <c r="D756" i="10"/>
  <c r="D732" i="10"/>
  <c r="D1144" i="10"/>
  <c r="D1173" i="10"/>
  <c r="E1173" i="10" s="1"/>
  <c r="E1122" i="10"/>
  <c r="E880" i="10"/>
  <c r="D909" i="10"/>
  <c r="D1005" i="10"/>
  <c r="D1101" i="10"/>
  <c r="E1101" i="10" s="1"/>
  <c r="D905" i="10"/>
  <c r="D1001" i="10"/>
  <c r="D1097" i="10"/>
  <c r="D949" i="10"/>
  <c r="D1045" i="10"/>
  <c r="C905" i="10"/>
  <c r="C1001" i="10"/>
  <c r="C1097" i="10"/>
  <c r="C1103" i="10" s="1"/>
  <c r="C1189" i="14" s="1"/>
  <c r="D349" i="10"/>
  <c r="D253" i="10"/>
  <c r="D421" i="10"/>
  <c r="C306" i="10"/>
  <c r="C186" i="10"/>
  <c r="C378" i="10"/>
  <c r="E547" i="10"/>
  <c r="E549" i="10" s="1"/>
  <c r="C687" i="10"/>
  <c r="E687" i="10" s="1"/>
  <c r="C663" i="10"/>
  <c r="C807" i="10"/>
  <c r="E590" i="10"/>
  <c r="C782" i="10"/>
  <c r="C710" i="10"/>
  <c r="E1121" i="10"/>
  <c r="D951" i="10"/>
  <c r="D1047" i="10"/>
  <c r="D976" i="10"/>
  <c r="E976" i="10" s="1"/>
  <c r="D1072" i="10"/>
  <c r="E1072" i="10" s="1"/>
  <c r="D979" i="10"/>
  <c r="D1075" i="10"/>
  <c r="D355" i="10"/>
  <c r="D259" i="10"/>
  <c r="D403" i="10"/>
  <c r="D300" i="10"/>
  <c r="D204" i="10"/>
  <c r="D420" i="10"/>
  <c r="E420" i="10" s="1"/>
  <c r="C448" i="10"/>
  <c r="E448" i="10" s="1"/>
  <c r="C304" i="10"/>
  <c r="C208" i="10"/>
  <c r="C325" i="10"/>
  <c r="E157" i="10"/>
  <c r="C349" i="10"/>
  <c r="D251" i="10"/>
  <c r="D443" i="10"/>
  <c r="D323" i="10"/>
  <c r="E155" i="10"/>
  <c r="C854" i="10"/>
  <c r="C573" i="10"/>
  <c r="C615" i="14" s="1"/>
  <c r="E537" i="14"/>
  <c r="L553" i="24"/>
  <c r="D557" i="14"/>
  <c r="L584" i="24"/>
  <c r="M508" i="24"/>
  <c r="E1151" i="10"/>
  <c r="E565" i="10"/>
  <c r="D639" i="10"/>
  <c r="D663" i="10"/>
  <c r="D759" i="10"/>
  <c r="D735" i="10"/>
  <c r="D614" i="10"/>
  <c r="D710" i="10"/>
  <c r="D686" i="10"/>
  <c r="D782" i="10"/>
  <c r="C642" i="10"/>
  <c r="C690" i="10"/>
  <c r="E690" i="10" s="1"/>
  <c r="C786" i="10"/>
  <c r="C714" i="10"/>
  <c r="C810" i="10"/>
  <c r="C616" i="10"/>
  <c r="C712" i="10"/>
  <c r="C832" i="10"/>
  <c r="C688" i="10"/>
  <c r="C784" i="10"/>
  <c r="D612" i="10"/>
  <c r="D708" i="10"/>
  <c r="D598" i="10"/>
  <c r="D642" i="14" s="1"/>
  <c r="D643" i="14" s="1"/>
  <c r="D684" i="10"/>
  <c r="D780" i="10"/>
  <c r="C1128" i="10"/>
  <c r="C1216" i="14" s="1"/>
  <c r="E1123" i="10"/>
  <c r="E1096" i="10"/>
  <c r="D933" i="10"/>
  <c r="D981" i="10"/>
  <c r="E981" i="10" s="1"/>
  <c r="D1029" i="10"/>
  <c r="D1077" i="10"/>
  <c r="E1099" i="10"/>
  <c r="D929" i="10"/>
  <c r="D977" i="10"/>
  <c r="D1025" i="10"/>
  <c r="D925" i="10"/>
  <c r="D973" i="10"/>
  <c r="D1021" i="10"/>
  <c r="D1069" i="10"/>
  <c r="E881" i="10"/>
  <c r="C929" i="10"/>
  <c r="E929" i="10" s="1"/>
  <c r="C977" i="10"/>
  <c r="E977" i="10" s="1"/>
  <c r="C1025" i="10"/>
  <c r="E1025" i="10" s="1"/>
  <c r="D397" i="10"/>
  <c r="E397" i="10" s="1"/>
  <c r="D373" i="10"/>
  <c r="D325" i="10"/>
  <c r="D277" i="10"/>
  <c r="D229" i="10"/>
  <c r="D181" i="10"/>
  <c r="C258" i="10"/>
  <c r="E258" i="10" s="1"/>
  <c r="C354" i="10"/>
  <c r="C450" i="10"/>
  <c r="C234" i="10"/>
  <c r="C330" i="10"/>
  <c r="C615" i="10"/>
  <c r="C735" i="10"/>
  <c r="E591" i="10"/>
  <c r="C711" i="10"/>
  <c r="C831" i="10"/>
  <c r="C638" i="10"/>
  <c r="C734" i="10"/>
  <c r="C806" i="10"/>
  <c r="C662" i="10"/>
  <c r="C758" i="10"/>
  <c r="E758" i="10" s="1"/>
  <c r="D927" i="10"/>
  <c r="E927" i="10" s="1"/>
  <c r="D975" i="10"/>
  <c r="D1023" i="10"/>
  <c r="D1071" i="10"/>
  <c r="E1071" i="10" s="1"/>
  <c r="D904" i="10"/>
  <c r="E904" i="10" s="1"/>
  <c r="D952" i="10"/>
  <c r="E952" i="10" s="1"/>
  <c r="D1000" i="10"/>
  <c r="E1000" i="10" s="1"/>
  <c r="D1048" i="10"/>
  <c r="E1048" i="10" s="1"/>
  <c r="D907" i="10"/>
  <c r="D955" i="10"/>
  <c r="D1003" i="10"/>
  <c r="E1003" i="10" s="1"/>
  <c r="D1051" i="10"/>
  <c r="D379" i="10"/>
  <c r="D331" i="10"/>
  <c r="D283" i="10"/>
  <c r="D235" i="10"/>
  <c r="D187" i="10"/>
  <c r="D451" i="10"/>
  <c r="E451" i="10" s="1"/>
  <c r="D372" i="10"/>
  <c r="E372" i="10" s="1"/>
  <c r="D324" i="10"/>
  <c r="D276" i="10"/>
  <c r="D228" i="10"/>
  <c r="D180" i="10"/>
  <c r="E180" i="10" s="1"/>
  <c r="D444" i="10"/>
  <c r="C400" i="10"/>
  <c r="C376" i="10"/>
  <c r="C328" i="10"/>
  <c r="C280" i="10"/>
  <c r="C232" i="10"/>
  <c r="E232" i="10" s="1"/>
  <c r="C184" i="10"/>
  <c r="C181" i="10"/>
  <c r="C277" i="10"/>
  <c r="C373" i="10"/>
  <c r="C469" i="10"/>
  <c r="E469" i="10" s="1"/>
  <c r="C205" i="10"/>
  <c r="C301" i="10"/>
  <c r="D203" i="10"/>
  <c r="D299" i="10"/>
  <c r="D395" i="10"/>
  <c r="E395" i="10" s="1"/>
  <c r="D179" i="10"/>
  <c r="D275" i="10"/>
  <c r="D371" i="10"/>
  <c r="D549" i="10"/>
  <c r="D589" i="14" s="1"/>
  <c r="C887" i="10"/>
  <c r="C955" i="14" s="1"/>
  <c r="L535" i="24"/>
  <c r="D165" i="10"/>
  <c r="D173" i="14" s="1"/>
  <c r="D174" i="14" s="1"/>
  <c r="D176" i="14" s="1"/>
  <c r="C48" i="13" s="1"/>
  <c r="E162" i="10"/>
  <c r="L577" i="24"/>
  <c r="D716" i="10"/>
  <c r="D788" i="10"/>
  <c r="E588" i="10"/>
  <c r="C660" i="10"/>
  <c r="C756" i="10"/>
  <c r="C667" i="10"/>
  <c r="E595" i="10"/>
  <c r="C787" i="10"/>
  <c r="E787" i="10" s="1"/>
  <c r="E592" i="10"/>
  <c r="C669" i="10"/>
  <c r="E597" i="10"/>
  <c r="C789" i="10"/>
  <c r="D926" i="10"/>
  <c r="D1022" i="10"/>
  <c r="C955" i="10"/>
  <c r="C1075" i="10"/>
  <c r="C933" i="10"/>
  <c r="C1029" i="10"/>
  <c r="D887" i="10"/>
  <c r="D955" i="14" s="1"/>
  <c r="D956" i="14" s="1"/>
  <c r="D958" i="14" s="1"/>
  <c r="C141" i="13" s="1"/>
  <c r="E884" i="10"/>
  <c r="C1052" i="10"/>
  <c r="C1076" i="10"/>
  <c r="E1076" i="10" s="1"/>
  <c r="C958" i="10"/>
  <c r="C1006" i="10"/>
  <c r="D375" i="10"/>
  <c r="E375" i="10" s="1"/>
  <c r="D327" i="10"/>
  <c r="D279" i="10"/>
  <c r="D231" i="10"/>
  <c r="D183" i="10"/>
  <c r="D447" i="10"/>
  <c r="D471" i="10"/>
  <c r="D402" i="10"/>
  <c r="D378" i="10"/>
  <c r="D330" i="10"/>
  <c r="D282" i="10"/>
  <c r="D234" i="10"/>
  <c r="D186" i="10"/>
  <c r="D474" i="10"/>
  <c r="E159" i="10"/>
  <c r="E156" i="10"/>
  <c r="C252" i="10"/>
  <c r="C348" i="10"/>
  <c r="C444" i="10"/>
  <c r="C228" i="10"/>
  <c r="C324" i="10"/>
  <c r="D616" i="10"/>
  <c r="D712" i="10"/>
  <c r="D688" i="10"/>
  <c r="D784" i="10"/>
  <c r="D643" i="10"/>
  <c r="D667" i="10"/>
  <c r="D763" i="10"/>
  <c r="E763" i="10" s="1"/>
  <c r="D739" i="10"/>
  <c r="C661" i="10"/>
  <c r="C757" i="10"/>
  <c r="C637" i="10"/>
  <c r="E637" i="10" s="1"/>
  <c r="C733" i="10"/>
  <c r="C805" i="10"/>
  <c r="D932" i="10"/>
  <c r="D908" i="10"/>
  <c r="D1004" i="10"/>
  <c r="D1052" i="10"/>
  <c r="E1098" i="10"/>
  <c r="E878" i="10"/>
  <c r="D930" i="10"/>
  <c r="D906" i="10"/>
  <c r="D1002" i="10"/>
  <c r="D1050" i="10"/>
  <c r="E377" i="10"/>
  <c r="C374" i="10"/>
  <c r="C278" i="10"/>
  <c r="C182" i="10"/>
  <c r="C422" i="10"/>
  <c r="C355" i="10"/>
  <c r="C259" i="10"/>
  <c r="E163" i="10"/>
  <c r="C475" i="10"/>
  <c r="E475" i="10" s="1"/>
  <c r="E160" i="10"/>
  <c r="D328" i="10"/>
  <c r="D208" i="10"/>
  <c r="D400" i="10"/>
  <c r="D281" i="10"/>
  <c r="E281" i="10" s="1"/>
  <c r="D473" i="10"/>
  <c r="E473" i="10" s="1"/>
  <c r="D353" i="10"/>
  <c r="E353" i="10" s="1"/>
  <c r="E1102" i="10"/>
  <c r="L547" i="24"/>
  <c r="L589" i="24"/>
  <c r="M514" i="24" s="1"/>
  <c r="V504" i="24" s="1"/>
  <c r="M505" i="24"/>
  <c r="V498" i="24" s="1"/>
  <c r="M555" i="24" s="1"/>
  <c r="M556" i="24" s="1"/>
  <c r="L581" i="24"/>
  <c r="D644" i="10"/>
  <c r="D668" i="10"/>
  <c r="D764" i="10"/>
  <c r="D740" i="10"/>
  <c r="D836" i="10"/>
  <c r="C598" i="10"/>
  <c r="C642" i="14" s="1"/>
  <c r="C684" i="10"/>
  <c r="C780" i="10"/>
  <c r="C636" i="10"/>
  <c r="C708" i="10"/>
  <c r="C804" i="10"/>
  <c r="E804" i="10" s="1"/>
  <c r="C619" i="10"/>
  <c r="C715" i="10"/>
  <c r="C811" i="10"/>
  <c r="E811" i="10" s="1"/>
  <c r="C643" i="10"/>
  <c r="C739" i="10"/>
  <c r="C835" i="10"/>
  <c r="C621" i="10"/>
  <c r="C717" i="10"/>
  <c r="C813" i="10"/>
  <c r="C645" i="10"/>
  <c r="C741" i="10"/>
  <c r="C837" i="10"/>
  <c r="D902" i="10"/>
  <c r="D950" i="10"/>
  <c r="D998" i="10"/>
  <c r="D1046" i="10"/>
  <c r="E883" i="10"/>
  <c r="C931" i="10"/>
  <c r="C979" i="10"/>
  <c r="C1027" i="10"/>
  <c r="C1051" i="10"/>
  <c r="C909" i="10"/>
  <c r="C957" i="10"/>
  <c r="C1005" i="10"/>
  <c r="C1077" i="10"/>
  <c r="C932" i="10"/>
  <c r="C908" i="10"/>
  <c r="C980" i="10"/>
  <c r="E980" i="10" s="1"/>
  <c r="C1028" i="10"/>
  <c r="C934" i="10"/>
  <c r="C910" i="10"/>
  <c r="E910" i="10" s="1"/>
  <c r="C982" i="10"/>
  <c r="E982" i="10" s="1"/>
  <c r="C1030" i="10"/>
  <c r="E1030" i="10" s="1"/>
  <c r="C165" i="10"/>
  <c r="C173" i="14" s="1"/>
  <c r="C350" i="10"/>
  <c r="C302" i="10"/>
  <c r="C254" i="10"/>
  <c r="C206" i="10"/>
  <c r="E158" i="10"/>
  <c r="C446" i="10"/>
  <c r="C379" i="10"/>
  <c r="C331" i="10"/>
  <c r="C283" i="10"/>
  <c r="C235" i="10"/>
  <c r="C187" i="10"/>
  <c r="C403" i="10"/>
  <c r="D184" i="10"/>
  <c r="D280" i="10"/>
  <c r="D376" i="10"/>
  <c r="D472" i="10"/>
  <c r="E472" i="10" s="1"/>
  <c r="D256" i="10"/>
  <c r="D352" i="10"/>
  <c r="D233" i="10"/>
  <c r="E233" i="10" s="1"/>
  <c r="D329" i="10"/>
  <c r="E329" i="10" s="1"/>
  <c r="D425" i="10"/>
  <c r="E425" i="10" s="1"/>
  <c r="D209" i="10"/>
  <c r="E209" i="10" s="1"/>
  <c r="D305" i="10"/>
  <c r="E305" i="10" s="1"/>
  <c r="D401" i="10"/>
  <c r="E840" i="16"/>
  <c r="E832" i="16"/>
  <c r="E802" i="16"/>
  <c r="E793" i="16"/>
  <c r="E762" i="15"/>
  <c r="E755" i="15"/>
  <c r="E729" i="15"/>
  <c r="L594" i="24"/>
  <c r="E725" i="15"/>
  <c r="E245" i="16"/>
  <c r="D727" i="16"/>
  <c r="D653" i="16"/>
  <c r="D579" i="16"/>
  <c r="D505" i="16"/>
  <c r="D431" i="16"/>
  <c r="D357" i="16"/>
  <c r="D283" i="16"/>
  <c r="D690" i="16"/>
  <c r="D616" i="16"/>
  <c r="D542" i="16"/>
  <c r="D468" i="16"/>
  <c r="D394" i="16"/>
  <c r="D320" i="16"/>
  <c r="C683" i="16"/>
  <c r="C609" i="16"/>
  <c r="C535" i="16"/>
  <c r="C461" i="16"/>
  <c r="C387" i="16"/>
  <c r="C313" i="16"/>
  <c r="E238" i="16"/>
  <c r="C720" i="16"/>
  <c r="C646" i="16"/>
  <c r="C572" i="16"/>
  <c r="C498" i="16"/>
  <c r="C424" i="16"/>
  <c r="C350" i="16"/>
  <c r="C276" i="16"/>
  <c r="D682" i="16"/>
  <c r="D645" i="16"/>
  <c r="D275" i="16"/>
  <c r="D497" i="16"/>
  <c r="D571" i="16"/>
  <c r="D719" i="16"/>
  <c r="D349" i="16"/>
  <c r="D423" i="16"/>
  <c r="D386" i="16"/>
  <c r="D312" i="16"/>
  <c r="D608" i="16"/>
  <c r="D534" i="16"/>
  <c r="D460" i="16"/>
  <c r="C686" i="16"/>
  <c r="C612" i="16"/>
  <c r="C538" i="16"/>
  <c r="C464" i="16"/>
  <c r="C390" i="16"/>
  <c r="C316" i="16"/>
  <c r="E241" i="16"/>
  <c r="C723" i="16"/>
  <c r="C649" i="16"/>
  <c r="C575" i="16"/>
  <c r="C501" i="16"/>
  <c r="C427" i="16"/>
  <c r="C353" i="16"/>
  <c r="C279" i="16"/>
  <c r="C701" i="16"/>
  <c r="C627" i="16"/>
  <c r="C553" i="16"/>
  <c r="C479" i="16"/>
  <c r="C405" i="16"/>
  <c r="C331" i="16"/>
  <c r="E256" i="16"/>
  <c r="C664" i="16"/>
  <c r="C590" i="16"/>
  <c r="C368" i="16"/>
  <c r="C294" i="16"/>
  <c r="D722" i="16"/>
  <c r="D648" i="16"/>
  <c r="D574" i="16"/>
  <c r="D500" i="16"/>
  <c r="D426" i="16"/>
  <c r="D352" i="16"/>
  <c r="D278" i="16"/>
  <c r="D685" i="16"/>
  <c r="D611" i="16"/>
  <c r="D537" i="16"/>
  <c r="D463" i="16"/>
  <c r="D389" i="16"/>
  <c r="D315" i="16"/>
  <c r="D725" i="16"/>
  <c r="D688" i="16"/>
  <c r="D466" i="16"/>
  <c r="D503" i="16"/>
  <c r="D614" i="16"/>
  <c r="D318" i="16"/>
  <c r="D355" i="16"/>
  <c r="D577" i="16"/>
  <c r="D429" i="16"/>
  <c r="D281" i="16"/>
  <c r="D651" i="16"/>
  <c r="D540" i="16"/>
  <c r="D392" i="16"/>
  <c r="D723" i="16"/>
  <c r="D686" i="16"/>
  <c r="D279" i="16"/>
  <c r="D390" i="16"/>
  <c r="D575" i="16"/>
  <c r="D612" i="16"/>
  <c r="D427" i="16"/>
  <c r="D538" i="16"/>
  <c r="D464" i="16"/>
  <c r="D316" i="16"/>
  <c r="D649" i="16"/>
  <c r="D501" i="16"/>
  <c r="D353" i="16"/>
  <c r="C681" i="16"/>
  <c r="C644" i="16"/>
  <c r="C385" i="16"/>
  <c r="C533" i="16"/>
  <c r="C718" i="16"/>
  <c r="C348" i="16"/>
  <c r="C496" i="16"/>
  <c r="C459" i="16"/>
  <c r="C422" i="16"/>
  <c r="E236" i="16"/>
  <c r="C570" i="16"/>
  <c r="C311" i="16"/>
  <c r="C274" i="16"/>
  <c r="C607" i="16"/>
  <c r="C726" i="16"/>
  <c r="C652" i="16"/>
  <c r="C319" i="16"/>
  <c r="C393" i="16"/>
  <c r="C467" i="16"/>
  <c r="C541" i="16"/>
  <c r="C689" i="16"/>
  <c r="C615" i="16"/>
  <c r="C282" i="16"/>
  <c r="C356" i="16"/>
  <c r="C430" i="16"/>
  <c r="C504" i="16"/>
  <c r="C578" i="16"/>
  <c r="C728" i="16"/>
  <c r="C654" i="16"/>
  <c r="C321" i="16"/>
  <c r="C395" i="16"/>
  <c r="C469" i="16"/>
  <c r="C543" i="16"/>
  <c r="C691" i="16"/>
  <c r="C617" i="16"/>
  <c r="C284" i="16"/>
  <c r="C358" i="16"/>
  <c r="C432" i="16"/>
  <c r="C506" i="16"/>
  <c r="C580" i="16"/>
  <c r="E246" i="16"/>
  <c r="D683" i="16"/>
  <c r="D609" i="16"/>
  <c r="D276" i="16"/>
  <c r="D350" i="16"/>
  <c r="D387" i="16"/>
  <c r="D461" i="16"/>
  <c r="D572" i="16"/>
  <c r="D720" i="16"/>
  <c r="D646" i="16"/>
  <c r="D313" i="16"/>
  <c r="D424" i="16"/>
  <c r="D498" i="16"/>
  <c r="D535" i="16"/>
  <c r="D1315" i="16"/>
  <c r="D1278" i="16"/>
  <c r="D1204" i="16"/>
  <c r="D1130" i="16"/>
  <c r="D1056" i="16"/>
  <c r="D982" i="16"/>
  <c r="D1241" i="16"/>
  <c r="D1167" i="16"/>
  <c r="D1093" i="16"/>
  <c r="D1019" i="16"/>
  <c r="D945" i="16"/>
  <c r="C1319" i="16"/>
  <c r="C1245" i="16"/>
  <c r="C1208" i="16"/>
  <c r="C1023" i="16"/>
  <c r="C1097" i="16"/>
  <c r="C986" i="16"/>
  <c r="E911" i="16"/>
  <c r="C1282" i="16"/>
  <c r="C1171" i="16"/>
  <c r="C1134" i="16"/>
  <c r="C1060" i="16"/>
  <c r="C949" i="16"/>
  <c r="C1313" i="16"/>
  <c r="C1239" i="16"/>
  <c r="C1202" i="16"/>
  <c r="C1017" i="16"/>
  <c r="C1128" i="16"/>
  <c r="C980" i="16"/>
  <c r="E905" i="16"/>
  <c r="C1276" i="16"/>
  <c r="C1054" i="16"/>
  <c r="C1165" i="16"/>
  <c r="C1091" i="16"/>
  <c r="C943" i="16"/>
  <c r="D1320" i="16"/>
  <c r="D1246" i="16"/>
  <c r="D1172" i="16"/>
  <c r="D1098" i="16"/>
  <c r="D1024" i="16"/>
  <c r="D950" i="16"/>
  <c r="D1283" i="16"/>
  <c r="D1209" i="16"/>
  <c r="D1135" i="16"/>
  <c r="D1061" i="16"/>
  <c r="D987" i="16"/>
  <c r="D1312" i="16"/>
  <c r="D1238" i="16"/>
  <c r="D1164" i="16"/>
  <c r="D1090" i="16"/>
  <c r="D1016" i="16"/>
  <c r="D942" i="16"/>
  <c r="D1275" i="16"/>
  <c r="D1201" i="16"/>
  <c r="D1127" i="16"/>
  <c r="D1053" i="16"/>
  <c r="D979" i="16"/>
  <c r="C1312" i="16"/>
  <c r="C1238" i="16"/>
  <c r="C1275" i="16"/>
  <c r="C1201" i="16"/>
  <c r="C1016" i="16"/>
  <c r="C1127" i="16"/>
  <c r="E904" i="16"/>
  <c r="C1164" i="16"/>
  <c r="C942" i="16"/>
  <c r="E942" i="16" s="1"/>
  <c r="C979" i="16"/>
  <c r="C1053" i="16"/>
  <c r="C1090" i="16"/>
  <c r="D1314" i="16"/>
  <c r="D1240" i="16"/>
  <c r="D1277" i="16"/>
  <c r="D1166" i="16"/>
  <c r="D1092" i="16"/>
  <c r="D1018" i="16"/>
  <c r="D981" i="16"/>
  <c r="D1129" i="16"/>
  <c r="D944" i="16"/>
  <c r="D1203" i="16"/>
  <c r="D1055" i="16"/>
  <c r="C1316" i="16"/>
  <c r="C1242" i="16"/>
  <c r="C1279" i="16"/>
  <c r="C1205" i="16"/>
  <c r="C1020" i="16"/>
  <c r="C1094" i="16"/>
  <c r="C1131" i="16"/>
  <c r="C946" i="16"/>
  <c r="C983" i="16"/>
  <c r="C1168" i="16"/>
  <c r="C1057" i="16"/>
  <c r="E908" i="16"/>
  <c r="C1318" i="16"/>
  <c r="C1244" i="16"/>
  <c r="C1281" i="16"/>
  <c r="C1207" i="16"/>
  <c r="C1022" i="16"/>
  <c r="C1096" i="16"/>
  <c r="C1133" i="16"/>
  <c r="C1170" i="16"/>
  <c r="C1059" i="16"/>
  <c r="C948" i="16"/>
  <c r="C985" i="16"/>
  <c r="E910" i="16"/>
  <c r="D1319" i="16"/>
  <c r="D1245" i="16"/>
  <c r="D1282" i="16"/>
  <c r="D1208" i="16"/>
  <c r="D1134" i="16"/>
  <c r="D1060" i="16"/>
  <c r="D949" i="16"/>
  <c r="D1171" i="16"/>
  <c r="D1023" i="16"/>
  <c r="D1097" i="16"/>
  <c r="D986" i="16"/>
  <c r="C1321" i="16"/>
  <c r="C1247" i="16"/>
  <c r="C1284" i="16"/>
  <c r="C1210" i="16"/>
  <c r="C1025" i="16"/>
  <c r="C1099" i="16"/>
  <c r="C1136" i="16"/>
  <c r="E913" i="16"/>
  <c r="C951" i="16"/>
  <c r="C988" i="16"/>
  <c r="C1173" i="16"/>
  <c r="C1062" i="16"/>
  <c r="D1322" i="16"/>
  <c r="D1248" i="16"/>
  <c r="D1285" i="16"/>
  <c r="D1211" i="16"/>
  <c r="D1137" i="16"/>
  <c r="D1063" i="16"/>
  <c r="D989" i="16"/>
  <c r="D1100" i="16"/>
  <c r="D952" i="16"/>
  <c r="D1174" i="16"/>
  <c r="D1026" i="16"/>
  <c r="D1560" i="15"/>
  <c r="D1528" i="15"/>
  <c r="D1564" i="15"/>
  <c r="D1532" i="15"/>
  <c r="D1568" i="15"/>
  <c r="D1536" i="15"/>
  <c r="C1528" i="15"/>
  <c r="C1560" i="15"/>
  <c r="E1495" i="15"/>
  <c r="C1532" i="15"/>
  <c r="E1532" i="15" s="1"/>
  <c r="C1564" i="15"/>
  <c r="E1564" i="15" s="1"/>
  <c r="E1499" i="15"/>
  <c r="C1536" i="15"/>
  <c r="C1568" i="15"/>
  <c r="E1503" i="15"/>
  <c r="D1531" i="15"/>
  <c r="D1563" i="15"/>
  <c r="D1535" i="15"/>
  <c r="D1567" i="15"/>
  <c r="E1494" i="15"/>
  <c r="C1559" i="15"/>
  <c r="C1527" i="15"/>
  <c r="C1563" i="15"/>
  <c r="C1531" i="15"/>
  <c r="E1531" i="15" s="1"/>
  <c r="E1498" i="15"/>
  <c r="C1567" i="15"/>
  <c r="C1535" i="15"/>
  <c r="E1502" i="15"/>
  <c r="D1527" i="15"/>
  <c r="D1559" i="15"/>
  <c r="D1689" i="16"/>
  <c r="D1652" i="16"/>
  <c r="D1615" i="16"/>
  <c r="D1541" i="16"/>
  <c r="D1504" i="16"/>
  <c r="D1467" i="16"/>
  <c r="D1430" i="16"/>
  <c r="D1393" i="16"/>
  <c r="D1578" i="16"/>
  <c r="C1685" i="16"/>
  <c r="C1648" i="16"/>
  <c r="C1611" i="16"/>
  <c r="C1500" i="16"/>
  <c r="C1537" i="16"/>
  <c r="C1463" i="16"/>
  <c r="C1426" i="16"/>
  <c r="C1574" i="16"/>
  <c r="C1389" i="16"/>
  <c r="E1351" i="16"/>
  <c r="C1693" i="16"/>
  <c r="C1656" i="16"/>
  <c r="C1619" i="16"/>
  <c r="C1508" i="16"/>
  <c r="C1545" i="16"/>
  <c r="C1471" i="16"/>
  <c r="C1434" i="16"/>
  <c r="C1582" i="16"/>
  <c r="C1397" i="16"/>
  <c r="E1359" i="16"/>
  <c r="D1691" i="16"/>
  <c r="D1654" i="16"/>
  <c r="D1617" i="16"/>
  <c r="D1543" i="16"/>
  <c r="D1506" i="16"/>
  <c r="D1469" i="16"/>
  <c r="D1432" i="16"/>
  <c r="D1580" i="16"/>
  <c r="D1395" i="16"/>
  <c r="C1687" i="16"/>
  <c r="C1650" i="16"/>
  <c r="C1613" i="16"/>
  <c r="C1502" i="16"/>
  <c r="C1539" i="16"/>
  <c r="C1465" i="16"/>
  <c r="C1428" i="16"/>
  <c r="C1391" i="16"/>
  <c r="C1576" i="16"/>
  <c r="E1353" i="16"/>
  <c r="C1583" i="16"/>
  <c r="C1546" i="16"/>
  <c r="C1472" i="16"/>
  <c r="C1694" i="16"/>
  <c r="C1657" i="16"/>
  <c r="C1620" i="16"/>
  <c r="C1509" i="16"/>
  <c r="C1435" i="16"/>
  <c r="C1398" i="16"/>
  <c r="E1360" i="16"/>
  <c r="C1575" i="16"/>
  <c r="C1538" i="16"/>
  <c r="C1464" i="16"/>
  <c r="C1686" i="16"/>
  <c r="C1649" i="16"/>
  <c r="C1612" i="16"/>
  <c r="C1501" i="16"/>
  <c r="C1427" i="16"/>
  <c r="C1390" i="16"/>
  <c r="E1352" i="16"/>
  <c r="D1542" i="16"/>
  <c r="D1505" i="16"/>
  <c r="D1468" i="16"/>
  <c r="D1690" i="16"/>
  <c r="D1653" i="16"/>
  <c r="D1616" i="16"/>
  <c r="D1579" i="16"/>
  <c r="D1431" i="16"/>
  <c r="D1394" i="16"/>
  <c r="C1536" i="16"/>
  <c r="C1462" i="16"/>
  <c r="C1684" i="16"/>
  <c r="C1647" i="16"/>
  <c r="C1610" i="16"/>
  <c r="C1573" i="16"/>
  <c r="C1499" i="16"/>
  <c r="C1425" i="16"/>
  <c r="C1388" i="16"/>
  <c r="E1350" i="16"/>
  <c r="C1540" i="16"/>
  <c r="C1466" i="16"/>
  <c r="C1688" i="16"/>
  <c r="C1651" i="16"/>
  <c r="C1614" i="16"/>
  <c r="C1577" i="16"/>
  <c r="C1503" i="16"/>
  <c r="C1429" i="16"/>
  <c r="C1392" i="16"/>
  <c r="E1354" i="16"/>
  <c r="D1581" i="16"/>
  <c r="D1544" i="16"/>
  <c r="D1507" i="16"/>
  <c r="D1470" i="16"/>
  <c r="D1692" i="16"/>
  <c r="D1655" i="16"/>
  <c r="D1618" i="16"/>
  <c r="D1433" i="16"/>
  <c r="D1396" i="16"/>
  <c r="D1685" i="16"/>
  <c r="D1648" i="16"/>
  <c r="D1611" i="16"/>
  <c r="D1537" i="16"/>
  <c r="D1500" i="16"/>
  <c r="D1463" i="16"/>
  <c r="D1426" i="16"/>
  <c r="D1389" i="16"/>
  <c r="D1574" i="16"/>
  <c r="D601" i="15"/>
  <c r="D537" i="15"/>
  <c r="D473" i="15"/>
  <c r="D409" i="15"/>
  <c r="D345" i="15"/>
  <c r="D281" i="15"/>
  <c r="D633" i="15"/>
  <c r="D569" i="15"/>
  <c r="D505" i="15"/>
  <c r="D441" i="15"/>
  <c r="D377" i="15"/>
  <c r="D313" i="15"/>
  <c r="D249" i="15"/>
  <c r="C629" i="15"/>
  <c r="C565" i="15"/>
  <c r="C501" i="15"/>
  <c r="C437" i="15"/>
  <c r="C373" i="15"/>
  <c r="C309" i="15"/>
  <c r="C245" i="15"/>
  <c r="C597" i="15"/>
  <c r="C533" i="15"/>
  <c r="C469" i="15"/>
  <c r="C405" i="15"/>
  <c r="C341" i="15"/>
  <c r="C277" i="15"/>
  <c r="E212" i="15"/>
  <c r="C593" i="15"/>
  <c r="C529" i="15"/>
  <c r="C465" i="15"/>
  <c r="C401" i="15"/>
  <c r="C337" i="15"/>
  <c r="C273" i="15"/>
  <c r="E208" i="15"/>
  <c r="C625" i="15"/>
  <c r="C561" i="15"/>
  <c r="C497" i="15"/>
  <c r="C433" i="15"/>
  <c r="C369" i="15"/>
  <c r="C305" i="15"/>
  <c r="C241" i="15"/>
  <c r="D592" i="15"/>
  <c r="D528" i="15"/>
  <c r="D464" i="15"/>
  <c r="D400" i="15"/>
  <c r="D336" i="15"/>
  <c r="D272" i="15"/>
  <c r="D560" i="15"/>
  <c r="D432" i="15"/>
  <c r="D304" i="15"/>
  <c r="D624" i="15"/>
  <c r="D496" i="15"/>
  <c r="D368" i="15"/>
  <c r="D240" i="15"/>
  <c r="D598" i="15"/>
  <c r="D534" i="15"/>
  <c r="D470" i="15"/>
  <c r="D406" i="15"/>
  <c r="D342" i="15"/>
  <c r="D278" i="15"/>
  <c r="D630" i="15"/>
  <c r="D502" i="15"/>
  <c r="D374" i="15"/>
  <c r="D246" i="15"/>
  <c r="D566" i="15"/>
  <c r="D438" i="15"/>
  <c r="D310" i="15"/>
  <c r="D632" i="15"/>
  <c r="D568" i="15"/>
  <c r="D504" i="15"/>
  <c r="D440" i="15"/>
  <c r="D376" i="15"/>
  <c r="D312" i="15"/>
  <c r="D248" i="15"/>
  <c r="D600" i="15"/>
  <c r="D472" i="15"/>
  <c r="D344" i="15"/>
  <c r="D536" i="15"/>
  <c r="D408" i="15"/>
  <c r="D280" i="15"/>
  <c r="D625" i="15"/>
  <c r="D561" i="15"/>
  <c r="D497" i="15"/>
  <c r="D433" i="15"/>
  <c r="D369" i="15"/>
  <c r="D305" i="15"/>
  <c r="D241" i="15"/>
  <c r="D273" i="15"/>
  <c r="D593" i="15"/>
  <c r="D465" i="15"/>
  <c r="D337" i="15"/>
  <c r="D529" i="15"/>
  <c r="D401" i="15"/>
  <c r="C595" i="15"/>
  <c r="C531" i="15"/>
  <c r="C467" i="15"/>
  <c r="C403" i="15"/>
  <c r="C339" i="15"/>
  <c r="E210" i="15"/>
  <c r="C243" i="15"/>
  <c r="C627" i="15"/>
  <c r="C563" i="15"/>
  <c r="C499" i="15"/>
  <c r="C435" i="15"/>
  <c r="C371" i="15"/>
  <c r="C307" i="15"/>
  <c r="C275" i="15"/>
  <c r="D597" i="15"/>
  <c r="D533" i="15"/>
  <c r="D469" i="15"/>
  <c r="D405" i="15"/>
  <c r="D341" i="15"/>
  <c r="D277" i="15"/>
  <c r="D245" i="15"/>
  <c r="D629" i="15"/>
  <c r="D501" i="15"/>
  <c r="D373" i="15"/>
  <c r="D565" i="15"/>
  <c r="D437" i="15"/>
  <c r="D309" i="15"/>
  <c r="D599" i="15"/>
  <c r="D535" i="15"/>
  <c r="D471" i="15"/>
  <c r="D407" i="15"/>
  <c r="D343" i="15"/>
  <c r="D279" i="15"/>
  <c r="D631" i="15"/>
  <c r="D503" i="15"/>
  <c r="D375" i="15"/>
  <c r="D247" i="15"/>
  <c r="D567" i="15"/>
  <c r="D439" i="15"/>
  <c r="D311" i="15"/>
  <c r="C633" i="15"/>
  <c r="C569" i="15"/>
  <c r="C505" i="15"/>
  <c r="C441" i="15"/>
  <c r="C377" i="15"/>
  <c r="C313" i="15"/>
  <c r="C601" i="15"/>
  <c r="C537" i="15"/>
  <c r="C473" i="15"/>
  <c r="C409" i="15"/>
  <c r="C345" i="15"/>
  <c r="C281" i="15"/>
  <c r="C249" i="15"/>
  <c r="E216" i="15"/>
  <c r="D606" i="15"/>
  <c r="D542" i="15"/>
  <c r="D478" i="15"/>
  <c r="D350" i="15"/>
  <c r="D286" i="15"/>
  <c r="D254" i="15"/>
  <c r="D510" i="15"/>
  <c r="D382" i="15"/>
  <c r="D574" i="15"/>
  <c r="D446" i="15"/>
  <c r="D318" i="15"/>
  <c r="C1141" i="15"/>
  <c r="C1109" i="15"/>
  <c r="C1013" i="15"/>
  <c r="C949" i="15"/>
  <c r="C885" i="15"/>
  <c r="C821" i="15"/>
  <c r="C1077" i="15"/>
  <c r="C1045" i="15"/>
  <c r="C981" i="15"/>
  <c r="C917" i="15"/>
  <c r="C853" i="15"/>
  <c r="E788" i="15"/>
  <c r="D1116" i="15"/>
  <c r="D1052" i="15"/>
  <c r="D988" i="15"/>
  <c r="D924" i="15"/>
  <c r="D860" i="15"/>
  <c r="D1148" i="15"/>
  <c r="D1084" i="15"/>
  <c r="D956" i="15"/>
  <c r="D828" i="15"/>
  <c r="D1020" i="15"/>
  <c r="D892" i="15"/>
  <c r="C1153" i="15"/>
  <c r="C1025" i="15"/>
  <c r="C961" i="15"/>
  <c r="C897" i="15"/>
  <c r="C833" i="15"/>
  <c r="C1121" i="15"/>
  <c r="C1089" i="15"/>
  <c r="C1057" i="15"/>
  <c r="C929" i="15"/>
  <c r="C865" i="15"/>
  <c r="E800" i="15"/>
  <c r="D1111" i="15"/>
  <c r="D1015" i="15"/>
  <c r="D951" i="15"/>
  <c r="D887" i="15"/>
  <c r="D823" i="15"/>
  <c r="D1143" i="15"/>
  <c r="D1079" i="15"/>
  <c r="D1047" i="15"/>
  <c r="D983" i="15"/>
  <c r="D919" i="15"/>
  <c r="D855" i="15"/>
  <c r="C1146" i="15"/>
  <c r="C1050" i="15"/>
  <c r="C986" i="15"/>
  <c r="C922" i="15"/>
  <c r="C858" i="15"/>
  <c r="E793" i="15"/>
  <c r="C1114" i="15"/>
  <c r="C1082" i="15"/>
  <c r="C1018" i="15"/>
  <c r="C890" i="15"/>
  <c r="C954" i="15"/>
  <c r="C826" i="15"/>
  <c r="C1108" i="15"/>
  <c r="C1076" i="15"/>
  <c r="C1012" i="15"/>
  <c r="C948" i="15"/>
  <c r="C884" i="15"/>
  <c r="C820" i="15"/>
  <c r="C1140" i="15"/>
  <c r="C1044" i="15"/>
  <c r="C916" i="15"/>
  <c r="E787" i="15"/>
  <c r="C980" i="15"/>
  <c r="C852" i="15"/>
  <c r="D1108" i="15"/>
  <c r="D1140" i="15"/>
  <c r="D1076" i="15"/>
  <c r="D1012" i="15"/>
  <c r="D948" i="15"/>
  <c r="D820" i="15"/>
  <c r="D852" i="15"/>
  <c r="D884" i="15"/>
  <c r="D916" i="15"/>
  <c r="D1044" i="15"/>
  <c r="D980" i="15"/>
  <c r="D1112" i="15"/>
  <c r="D1144" i="15"/>
  <c r="D1080" i="15"/>
  <c r="D1016" i="15"/>
  <c r="D952" i="15"/>
  <c r="D824" i="15"/>
  <c r="D856" i="15"/>
  <c r="D888" i="15"/>
  <c r="D920" i="15"/>
  <c r="D1048" i="15"/>
  <c r="D984" i="15"/>
  <c r="D1153" i="15"/>
  <c r="D1089" i="15"/>
  <c r="D1025" i="15"/>
  <c r="D961" i="15"/>
  <c r="D897" i="15"/>
  <c r="D833" i="15"/>
  <c r="D1057" i="15"/>
  <c r="D993" i="15"/>
  <c r="D929" i="15"/>
  <c r="C1143" i="15"/>
  <c r="C1079" i="15"/>
  <c r="C1111" i="15"/>
  <c r="C1015" i="15"/>
  <c r="C951" i="15"/>
  <c r="C887" i="15"/>
  <c r="E887" i="15" s="1"/>
  <c r="C919" i="15"/>
  <c r="C983" i="15"/>
  <c r="C823" i="15"/>
  <c r="C855" i="15"/>
  <c r="C1047" i="15"/>
  <c r="E790" i="15"/>
  <c r="C1147" i="15"/>
  <c r="C1083" i="15"/>
  <c r="C1115" i="15"/>
  <c r="C1051" i="15"/>
  <c r="C987" i="15"/>
  <c r="C891" i="15"/>
  <c r="C1019" i="15"/>
  <c r="C827" i="15"/>
  <c r="C859" i="15"/>
  <c r="C955" i="15"/>
  <c r="C923" i="15"/>
  <c r="E794" i="15"/>
  <c r="C1149" i="15"/>
  <c r="C1117" i="15"/>
  <c r="C1085" i="15"/>
  <c r="C1053" i="15"/>
  <c r="C989" i="15"/>
  <c r="C893" i="15"/>
  <c r="C1021" i="15"/>
  <c r="C925" i="15"/>
  <c r="C957" i="15"/>
  <c r="C829" i="15"/>
  <c r="C861" i="15"/>
  <c r="E796" i="15"/>
  <c r="C1807" i="16"/>
  <c r="C1770" i="16"/>
  <c r="E1732" i="16"/>
  <c r="C1803" i="16"/>
  <c r="C1766" i="16"/>
  <c r="E1728" i="16"/>
  <c r="C1799" i="16"/>
  <c r="C1762" i="16"/>
  <c r="E1724" i="16"/>
  <c r="D1807" i="16"/>
  <c r="D1770" i="16"/>
  <c r="D1803" i="16"/>
  <c r="D1766" i="16"/>
  <c r="D1799" i="16"/>
  <c r="D1762" i="16"/>
  <c r="C1769" i="16"/>
  <c r="E1731" i="16"/>
  <c r="C1806" i="16"/>
  <c r="C1765" i="16"/>
  <c r="E1727" i="16"/>
  <c r="C1802" i="16"/>
  <c r="C1761" i="16"/>
  <c r="E1723" i="16"/>
  <c r="C1798" i="16"/>
  <c r="D1769" i="16"/>
  <c r="D1806" i="16"/>
  <c r="D1765" i="16"/>
  <c r="D1802" i="16"/>
  <c r="D1761" i="16"/>
  <c r="D1798" i="16"/>
  <c r="E1179" i="15"/>
  <c r="C1468" i="15"/>
  <c r="C1372" i="15"/>
  <c r="C1308" i="15"/>
  <c r="C1244" i="15"/>
  <c r="C1436" i="15"/>
  <c r="C1404" i="15"/>
  <c r="C1340" i="15"/>
  <c r="C1276" i="15"/>
  <c r="C1212" i="15"/>
  <c r="C1443" i="15"/>
  <c r="C1283" i="15"/>
  <c r="C1219" i="15"/>
  <c r="C1475" i="15"/>
  <c r="C1379" i="15"/>
  <c r="C1315" i="15"/>
  <c r="C1251" i="15"/>
  <c r="D1397" i="15"/>
  <c r="D1365" i="15"/>
  <c r="D1301" i="15"/>
  <c r="D1237" i="15"/>
  <c r="D1429" i="15"/>
  <c r="D1461" i="15"/>
  <c r="D1333" i="15"/>
  <c r="D1269" i="15"/>
  <c r="D1205" i="15"/>
  <c r="E1174" i="15"/>
  <c r="C1431" i="15"/>
  <c r="C1271" i="15"/>
  <c r="C1399" i="15"/>
  <c r="C1335" i="15"/>
  <c r="C1463" i="15"/>
  <c r="C1303" i="15"/>
  <c r="C1239" i="15"/>
  <c r="C1367" i="15"/>
  <c r="C1207" i="15"/>
  <c r="D1432" i="15"/>
  <c r="D1272" i="15"/>
  <c r="D1400" i="15"/>
  <c r="D1336" i="15"/>
  <c r="D1464" i="15"/>
  <c r="D1304" i="15"/>
  <c r="D1240" i="15"/>
  <c r="D1368" i="15"/>
  <c r="D1208" i="15"/>
  <c r="D1435" i="15"/>
  <c r="D1403" i="15"/>
  <c r="D1339" i="15"/>
  <c r="D1275" i="15"/>
  <c r="D1211" i="15"/>
  <c r="D1467" i="15"/>
  <c r="D1371" i="15"/>
  <c r="D1307" i="15"/>
  <c r="D1243" i="15"/>
  <c r="D1430" i="15"/>
  <c r="D1270" i="15"/>
  <c r="D1398" i="15"/>
  <c r="D1334" i="15"/>
  <c r="D1462" i="15"/>
  <c r="D1302" i="15"/>
  <c r="D1238" i="15"/>
  <c r="D1366" i="15"/>
  <c r="D1206" i="15"/>
  <c r="C1464" i="15"/>
  <c r="C1368" i="15"/>
  <c r="C1304" i="15"/>
  <c r="C1240" i="15"/>
  <c r="C1432" i="15"/>
  <c r="C1400" i="15"/>
  <c r="C1336" i="15"/>
  <c r="E1336" i="15" s="1"/>
  <c r="C1272" i="15"/>
  <c r="C1208" i="15"/>
  <c r="E1175" i="15"/>
  <c r="D1434" i="15"/>
  <c r="D1274" i="15"/>
  <c r="D1402" i="15"/>
  <c r="D1338" i="15"/>
  <c r="D1466" i="15"/>
  <c r="D1306" i="15"/>
  <c r="D1242" i="15"/>
  <c r="D1370" i="15"/>
  <c r="D1210" i="15"/>
  <c r="D1436" i="15"/>
  <c r="D1276" i="15"/>
  <c r="D1404" i="15"/>
  <c r="D1340" i="15"/>
  <c r="D1468" i="15"/>
  <c r="D1308" i="15"/>
  <c r="D1244" i="15"/>
  <c r="D1372" i="15"/>
  <c r="D1212" i="15"/>
  <c r="D1439" i="15"/>
  <c r="D1407" i="15"/>
  <c r="D1343" i="15"/>
  <c r="D1279" i="15"/>
  <c r="D1215" i="15"/>
  <c r="D1471" i="15"/>
  <c r="D1375" i="15"/>
  <c r="D1311" i="15"/>
  <c r="D1247" i="15"/>
  <c r="C1471" i="15"/>
  <c r="E1471" i="15" s="1"/>
  <c r="C1311" i="15"/>
  <c r="C1247" i="15"/>
  <c r="C1375" i="15"/>
  <c r="E1375" i="15" s="1"/>
  <c r="C1215" i="15"/>
  <c r="E1182" i="15"/>
  <c r="C1439" i="15"/>
  <c r="C1279" i="15"/>
  <c r="C1407" i="15"/>
  <c r="E1407" i="15" s="1"/>
  <c r="C1343" i="15"/>
  <c r="E1343" i="15" s="1"/>
  <c r="E1174" i="10"/>
  <c r="E1171" i="10"/>
  <c r="E928" i="10"/>
  <c r="E875" i="16"/>
  <c r="E868" i="16"/>
  <c r="E831" i="16"/>
  <c r="E756" i="15"/>
  <c r="E728" i="15"/>
  <c r="E760" i="15"/>
  <c r="E726" i="15"/>
  <c r="E758" i="15"/>
  <c r="E833" i="16"/>
  <c r="E870" i="16"/>
  <c r="E799" i="16"/>
  <c r="E871" i="16"/>
  <c r="E872" i="16"/>
  <c r="E835" i="16"/>
  <c r="E731" i="15"/>
  <c r="E763" i="15"/>
  <c r="E695" i="15"/>
  <c r="E690" i="15"/>
  <c r="E757" i="15"/>
  <c r="E735" i="15"/>
  <c r="E767" i="15"/>
  <c r="D718" i="16"/>
  <c r="D644" i="16"/>
  <c r="D570" i="16"/>
  <c r="D496" i="16"/>
  <c r="D422" i="16"/>
  <c r="D348" i="16"/>
  <c r="D274" i="16"/>
  <c r="D681" i="16"/>
  <c r="D607" i="16"/>
  <c r="D533" i="16"/>
  <c r="D459" i="16"/>
  <c r="D385" i="16"/>
  <c r="D311" i="16"/>
  <c r="D684" i="16"/>
  <c r="D610" i="16"/>
  <c r="D536" i="16"/>
  <c r="D462" i="16"/>
  <c r="D388" i="16"/>
  <c r="D314" i="16"/>
  <c r="D721" i="16"/>
  <c r="D647" i="16"/>
  <c r="D573" i="16"/>
  <c r="D499" i="16"/>
  <c r="D425" i="16"/>
  <c r="D351" i="16"/>
  <c r="D277" i="16"/>
  <c r="C685" i="16"/>
  <c r="C648" i="16"/>
  <c r="C315" i="16"/>
  <c r="C537" i="16"/>
  <c r="C722" i="16"/>
  <c r="C278" i="16"/>
  <c r="C500" i="16"/>
  <c r="C574" i="16"/>
  <c r="C463" i="16"/>
  <c r="C389" i="16"/>
  <c r="C611" i="16"/>
  <c r="C426" i="16"/>
  <c r="C352" i="16"/>
  <c r="E240" i="16"/>
  <c r="C725" i="16"/>
  <c r="C651" i="16"/>
  <c r="C577" i="16"/>
  <c r="C503" i="16"/>
  <c r="C429" i="16"/>
  <c r="C355" i="16"/>
  <c r="C281" i="16"/>
  <c r="C688" i="16"/>
  <c r="C614" i="16"/>
  <c r="C540" i="16"/>
  <c r="C466" i="16"/>
  <c r="C392" i="16"/>
  <c r="C318" i="16"/>
  <c r="E243" i="16"/>
  <c r="C719" i="16"/>
  <c r="C645" i="16"/>
  <c r="C571" i="16"/>
  <c r="C497" i="16"/>
  <c r="C423" i="16"/>
  <c r="C349" i="16"/>
  <c r="C275" i="16"/>
  <c r="C682" i="16"/>
  <c r="C608" i="16"/>
  <c r="C534" i="16"/>
  <c r="C460" i="16"/>
  <c r="C386" i="16"/>
  <c r="C312" i="16"/>
  <c r="E237" i="16"/>
  <c r="E244" i="16"/>
  <c r="D726" i="16"/>
  <c r="D652" i="16"/>
  <c r="D578" i="16"/>
  <c r="D504" i="16"/>
  <c r="D430" i="16"/>
  <c r="D356" i="16"/>
  <c r="D282" i="16"/>
  <c r="D689" i="16"/>
  <c r="D615" i="16"/>
  <c r="D541" i="16"/>
  <c r="D467" i="16"/>
  <c r="D393" i="16"/>
  <c r="D319" i="16"/>
  <c r="D691" i="16"/>
  <c r="D654" i="16"/>
  <c r="D580" i="16"/>
  <c r="D506" i="16"/>
  <c r="D432" i="16"/>
  <c r="D358" i="16"/>
  <c r="D284" i="16"/>
  <c r="D728" i="16"/>
  <c r="D543" i="16"/>
  <c r="D469" i="16"/>
  <c r="D395" i="16"/>
  <c r="D321" i="16"/>
  <c r="D617" i="16"/>
  <c r="D724" i="16"/>
  <c r="D687" i="16"/>
  <c r="D354" i="16"/>
  <c r="D465" i="16"/>
  <c r="D613" i="16"/>
  <c r="D317" i="16"/>
  <c r="D502" i="16"/>
  <c r="D539" i="16"/>
  <c r="D391" i="16"/>
  <c r="D576" i="16"/>
  <c r="D428" i="16"/>
  <c r="D280" i="16"/>
  <c r="D650" i="16"/>
  <c r="C684" i="16"/>
  <c r="C647" i="16"/>
  <c r="C277" i="16"/>
  <c r="C462" i="16"/>
  <c r="C573" i="16"/>
  <c r="C721" i="16"/>
  <c r="E239" i="16"/>
  <c r="C314" i="16"/>
  <c r="C425" i="16"/>
  <c r="C536" i="16"/>
  <c r="C499" i="16"/>
  <c r="C388" i="16"/>
  <c r="E388" i="16" s="1"/>
  <c r="C351" i="16"/>
  <c r="E351" i="16" s="1"/>
  <c r="C610" i="16"/>
  <c r="C724" i="16"/>
  <c r="C650" i="16"/>
  <c r="C280" i="16"/>
  <c r="C354" i="16"/>
  <c r="E354" i="16" s="1"/>
  <c r="C428" i="16"/>
  <c r="C502" i="16"/>
  <c r="E502" i="16" s="1"/>
  <c r="C576" i="16"/>
  <c r="C687" i="16"/>
  <c r="C613" i="16"/>
  <c r="C317" i="16"/>
  <c r="C391" i="16"/>
  <c r="C465" i="16"/>
  <c r="C539" i="16"/>
  <c r="E242" i="16"/>
  <c r="C727" i="16"/>
  <c r="C653" i="16"/>
  <c r="C283" i="16"/>
  <c r="C357" i="16"/>
  <c r="C431" i="16"/>
  <c r="C505" i="16"/>
  <c r="C579" i="16"/>
  <c r="C690" i="16"/>
  <c r="C616" i="16"/>
  <c r="C320" i="16"/>
  <c r="C394" i="16"/>
  <c r="C468" i="16"/>
  <c r="C542" i="16"/>
  <c r="D701" i="16"/>
  <c r="D627" i="16"/>
  <c r="D294" i="16"/>
  <c r="D368" i="16"/>
  <c r="D479" i="16"/>
  <c r="D553" i="16"/>
  <c r="D590" i="16"/>
  <c r="D331" i="16"/>
  <c r="D405" i="16"/>
  <c r="D1321" i="16"/>
  <c r="D1284" i="16"/>
  <c r="D1173" i="16"/>
  <c r="D1099" i="16"/>
  <c r="D1025" i="16"/>
  <c r="D951" i="16"/>
  <c r="D1247" i="16"/>
  <c r="D1210" i="16"/>
  <c r="D1136" i="16"/>
  <c r="D1062" i="16"/>
  <c r="D988" i="16"/>
  <c r="C1314" i="16"/>
  <c r="C1277" i="16"/>
  <c r="C1166" i="16"/>
  <c r="C1129" i="16"/>
  <c r="C1055" i="16"/>
  <c r="C944" i="16"/>
  <c r="C1240" i="16"/>
  <c r="C1203" i="16"/>
  <c r="C1018" i="16"/>
  <c r="C1092" i="16"/>
  <c r="C981" i="16"/>
  <c r="E906" i="16"/>
  <c r="C1317" i="16"/>
  <c r="C1243" i="16"/>
  <c r="C1169" i="16"/>
  <c r="C1132" i="16"/>
  <c r="C1058" i="16"/>
  <c r="C947" i="16"/>
  <c r="C1280" i="16"/>
  <c r="C1206" i="16"/>
  <c r="C1021" i="16"/>
  <c r="C1095" i="16"/>
  <c r="C984" i="16"/>
  <c r="E909" i="16"/>
  <c r="D1316" i="16"/>
  <c r="D1242" i="16"/>
  <c r="D1168" i="16"/>
  <c r="D1094" i="16"/>
  <c r="D1020" i="16"/>
  <c r="D946" i="16"/>
  <c r="D1279" i="16"/>
  <c r="D1205" i="16"/>
  <c r="D1131" i="16"/>
  <c r="D1057" i="16"/>
  <c r="D983" i="16"/>
  <c r="D1318" i="16"/>
  <c r="D1096" i="16"/>
  <c r="D1022" i="16"/>
  <c r="D1170" i="16"/>
  <c r="D1244" i="16"/>
  <c r="D948" i="16"/>
  <c r="D1059" i="16"/>
  <c r="D1207" i="16"/>
  <c r="D1281" i="16"/>
  <c r="D985" i="16"/>
  <c r="D1133" i="16"/>
  <c r="D1313" i="16"/>
  <c r="D1239" i="16"/>
  <c r="D1276" i="16"/>
  <c r="D1165" i="16"/>
  <c r="D1091" i="16"/>
  <c r="D1017" i="16"/>
  <c r="D943" i="16"/>
  <c r="D1202" i="16"/>
  <c r="D1054" i="16"/>
  <c r="D980" i="16"/>
  <c r="D1128" i="16"/>
  <c r="C1315" i="16"/>
  <c r="C1241" i="16"/>
  <c r="C1278" i="16"/>
  <c r="C1204" i="16"/>
  <c r="C1019" i="16"/>
  <c r="C1093" i="16"/>
  <c r="C945" i="16"/>
  <c r="C982" i="16"/>
  <c r="C1167" i="16"/>
  <c r="C1056" i="16"/>
  <c r="C1130" i="16"/>
  <c r="E907" i="16"/>
  <c r="D1317" i="16"/>
  <c r="D1243" i="16"/>
  <c r="D1280" i="16"/>
  <c r="D1169" i="16"/>
  <c r="D1095" i="16"/>
  <c r="D1021" i="16"/>
  <c r="D947" i="16"/>
  <c r="D1206" i="16"/>
  <c r="D1058" i="16"/>
  <c r="D984" i="16"/>
  <c r="D1132" i="16"/>
  <c r="C1320" i="16"/>
  <c r="C1246" i="16"/>
  <c r="C1283" i="16"/>
  <c r="C1209" i="16"/>
  <c r="C1024" i="16"/>
  <c r="C1098" i="16"/>
  <c r="E912" i="16"/>
  <c r="C950" i="16"/>
  <c r="C987" i="16"/>
  <c r="C1172" i="16"/>
  <c r="C1061" i="16"/>
  <c r="C1135" i="16"/>
  <c r="C1322" i="16"/>
  <c r="C1248" i="16"/>
  <c r="C1285" i="16"/>
  <c r="C1211" i="16"/>
  <c r="C1026" i="16"/>
  <c r="C1100" i="16"/>
  <c r="E914" i="16"/>
  <c r="C952" i="16"/>
  <c r="C989" i="16"/>
  <c r="C1174" i="16"/>
  <c r="C1063" i="16"/>
  <c r="C1137" i="16"/>
  <c r="E1508" i="15"/>
  <c r="C1541" i="15"/>
  <c r="C1573" i="15"/>
  <c r="D1562" i="15"/>
  <c r="D1530" i="15"/>
  <c r="D1566" i="15"/>
  <c r="D1534" i="15"/>
  <c r="D1573" i="15"/>
  <c r="D1541" i="15"/>
  <c r="C1530" i="15"/>
  <c r="C1562" i="15"/>
  <c r="E1497" i="15"/>
  <c r="C1534" i="15"/>
  <c r="E1534" i="15" s="1"/>
  <c r="C1566" i="15"/>
  <c r="E1566" i="15" s="1"/>
  <c r="E1501" i="15"/>
  <c r="D1529" i="15"/>
  <c r="D1561" i="15"/>
  <c r="D1533" i="15"/>
  <c r="D1565" i="15"/>
  <c r="D1537" i="15"/>
  <c r="D1569" i="15"/>
  <c r="C1561" i="15"/>
  <c r="C1529" i="15"/>
  <c r="E1496" i="15"/>
  <c r="C1565" i="15"/>
  <c r="C1533" i="15"/>
  <c r="E1533" i="15" s="1"/>
  <c r="E1500" i="15"/>
  <c r="C1569" i="15"/>
  <c r="C1537" i="15"/>
  <c r="E1504" i="15"/>
  <c r="D1693" i="16"/>
  <c r="D1656" i="16"/>
  <c r="D1619" i="16"/>
  <c r="D1545" i="16"/>
  <c r="D1508" i="16"/>
  <c r="D1471" i="16"/>
  <c r="D1434" i="16"/>
  <c r="D1397" i="16"/>
  <c r="D1582" i="16"/>
  <c r="C1689" i="16"/>
  <c r="C1652" i="16"/>
  <c r="C1615" i="16"/>
  <c r="C1504" i="16"/>
  <c r="C1541" i="16"/>
  <c r="C1467" i="16"/>
  <c r="C1430" i="16"/>
  <c r="C1578" i="16"/>
  <c r="C1393" i="16"/>
  <c r="E1355" i="16"/>
  <c r="D1687" i="16"/>
  <c r="D1650" i="16"/>
  <c r="D1613" i="16"/>
  <c r="D1539" i="16"/>
  <c r="D1502" i="16"/>
  <c r="D1465" i="16"/>
  <c r="D1428" i="16"/>
  <c r="D1576" i="16"/>
  <c r="D1391" i="16"/>
  <c r="C1691" i="16"/>
  <c r="C1654" i="16"/>
  <c r="C1617" i="16"/>
  <c r="C1506" i="16"/>
  <c r="C1543" i="16"/>
  <c r="C1469" i="16"/>
  <c r="C1432" i="16"/>
  <c r="C1395" i="16"/>
  <c r="C1580" i="16"/>
  <c r="E1357" i="16"/>
  <c r="C1579" i="16"/>
  <c r="C1542" i="16"/>
  <c r="C1468" i="16"/>
  <c r="C1690" i="16"/>
  <c r="C1653" i="16"/>
  <c r="C1616" i="16"/>
  <c r="C1505" i="16"/>
  <c r="C1431" i="16"/>
  <c r="C1394" i="16"/>
  <c r="E1356" i="16"/>
  <c r="D1546" i="16"/>
  <c r="D1509" i="16"/>
  <c r="D1472" i="16"/>
  <c r="D1694" i="16"/>
  <c r="D1657" i="16"/>
  <c r="D1620" i="16"/>
  <c r="D1583" i="16"/>
  <c r="D1435" i="16"/>
  <c r="D1398" i="16"/>
  <c r="D1538" i="16"/>
  <c r="D1501" i="16"/>
  <c r="D1464" i="16"/>
  <c r="D1686" i="16"/>
  <c r="D1649" i="16"/>
  <c r="D1612" i="16"/>
  <c r="D1575" i="16"/>
  <c r="D1427" i="16"/>
  <c r="D1390" i="16"/>
  <c r="C1544" i="16"/>
  <c r="C1470" i="16"/>
  <c r="C1692" i="16"/>
  <c r="C1655" i="16"/>
  <c r="C1618" i="16"/>
  <c r="C1581" i="16"/>
  <c r="C1507" i="16"/>
  <c r="C1433" i="16"/>
  <c r="C1396" i="16"/>
  <c r="E1358" i="16"/>
  <c r="D1573" i="16"/>
  <c r="D1536" i="16"/>
  <c r="D1499" i="16"/>
  <c r="D1462" i="16"/>
  <c r="D1684" i="16"/>
  <c r="D1647" i="16"/>
  <c r="D1610" i="16"/>
  <c r="D1425" i="16"/>
  <c r="D1388" i="16"/>
  <c r="D1577" i="16"/>
  <c r="D1540" i="16"/>
  <c r="D1503" i="16"/>
  <c r="D1466" i="16"/>
  <c r="D1688" i="16"/>
  <c r="D1651" i="16"/>
  <c r="D1614" i="16"/>
  <c r="D1429" i="16"/>
  <c r="D1392" i="16"/>
  <c r="C606" i="15"/>
  <c r="C542" i="15"/>
  <c r="C478" i="15"/>
  <c r="C350" i="15"/>
  <c r="C286" i="15"/>
  <c r="E221" i="15"/>
  <c r="C574" i="15"/>
  <c r="C510" i="15"/>
  <c r="C446" i="15"/>
  <c r="C382" i="15"/>
  <c r="C318" i="15"/>
  <c r="C254" i="15"/>
  <c r="C631" i="15"/>
  <c r="C567" i="15"/>
  <c r="C503" i="15"/>
  <c r="C439" i="15"/>
  <c r="C375" i="15"/>
  <c r="C311" i="15"/>
  <c r="C247" i="15"/>
  <c r="C599" i="15"/>
  <c r="C535" i="15"/>
  <c r="C471" i="15"/>
  <c r="C407" i="15"/>
  <c r="C343" i="15"/>
  <c r="C279" i="15"/>
  <c r="E214" i="15"/>
  <c r="C594" i="15"/>
  <c r="C530" i="15"/>
  <c r="C466" i="15"/>
  <c r="C402" i="15"/>
  <c r="C338" i="15"/>
  <c r="C274" i="15"/>
  <c r="E209" i="15"/>
  <c r="C626" i="15"/>
  <c r="C562" i="15"/>
  <c r="C498" i="15"/>
  <c r="C434" i="15"/>
  <c r="C370" i="15"/>
  <c r="C306" i="15"/>
  <c r="C242" i="15"/>
  <c r="D595" i="15"/>
  <c r="D531" i="15"/>
  <c r="D467" i="15"/>
  <c r="D403" i="15"/>
  <c r="D339" i="15"/>
  <c r="D275" i="15"/>
  <c r="D627" i="15"/>
  <c r="D499" i="15"/>
  <c r="D371" i="15"/>
  <c r="D243" i="15"/>
  <c r="D563" i="15"/>
  <c r="D435" i="15"/>
  <c r="D307" i="15"/>
  <c r="D596" i="15"/>
  <c r="D532" i="15"/>
  <c r="D468" i="15"/>
  <c r="D404" i="15"/>
  <c r="D340" i="15"/>
  <c r="D276" i="15"/>
  <c r="D564" i="15"/>
  <c r="D436" i="15"/>
  <c r="D308" i="15"/>
  <c r="D628" i="15"/>
  <c r="D500" i="15"/>
  <c r="D372" i="15"/>
  <c r="D244" i="15"/>
  <c r="D602" i="15"/>
  <c r="D538" i="15"/>
  <c r="D474" i="15"/>
  <c r="D410" i="15"/>
  <c r="D346" i="15"/>
  <c r="D282" i="15"/>
  <c r="D250" i="15"/>
  <c r="D634" i="15"/>
  <c r="D506" i="15"/>
  <c r="D378" i="15"/>
  <c r="D570" i="15"/>
  <c r="D442" i="15"/>
  <c r="D314" i="15"/>
  <c r="C592" i="15"/>
  <c r="C528" i="15"/>
  <c r="C464" i="15"/>
  <c r="C400" i="15"/>
  <c r="C336" i="15"/>
  <c r="C560" i="15"/>
  <c r="C432" i="15"/>
  <c r="C304" i="15"/>
  <c r="C272" i="15"/>
  <c r="C624" i="15"/>
  <c r="C496" i="15"/>
  <c r="C368" i="15"/>
  <c r="E207" i="15"/>
  <c r="C240" i="15"/>
  <c r="D594" i="15"/>
  <c r="D530" i="15"/>
  <c r="D466" i="15"/>
  <c r="D402" i="15"/>
  <c r="D338" i="15"/>
  <c r="D626" i="15"/>
  <c r="D498" i="15"/>
  <c r="D370" i="15"/>
  <c r="D242" i="15"/>
  <c r="D274" i="15"/>
  <c r="D562" i="15"/>
  <c r="D434" i="15"/>
  <c r="D306" i="15"/>
  <c r="C628" i="15"/>
  <c r="E628" i="15" s="1"/>
  <c r="C564" i="15"/>
  <c r="E564" i="15" s="1"/>
  <c r="C500" i="15"/>
  <c r="C436" i="15"/>
  <c r="C372" i="15"/>
  <c r="E372" i="15" s="1"/>
  <c r="C308" i="15"/>
  <c r="E308" i="15" s="1"/>
  <c r="E211" i="15"/>
  <c r="C276" i="15"/>
  <c r="C596" i="15"/>
  <c r="C532" i="15"/>
  <c r="C468" i="15"/>
  <c r="C404" i="15"/>
  <c r="C340" i="15"/>
  <c r="C244" i="15"/>
  <c r="E244" i="15" s="1"/>
  <c r="C630" i="15"/>
  <c r="C566" i="15"/>
  <c r="C502" i="15"/>
  <c r="C438" i="15"/>
  <c r="C374" i="15"/>
  <c r="C310" i="15"/>
  <c r="C598" i="15"/>
  <c r="C534" i="15"/>
  <c r="C470" i="15"/>
  <c r="C406" i="15"/>
  <c r="C342" i="15"/>
  <c r="C278" i="15"/>
  <c r="E213" i="15"/>
  <c r="C246" i="15"/>
  <c r="C632" i="15"/>
  <c r="C568" i="15"/>
  <c r="C504" i="15"/>
  <c r="C440" i="15"/>
  <c r="C376" i="15"/>
  <c r="C312" i="15"/>
  <c r="E215" i="15"/>
  <c r="C248" i="15"/>
  <c r="C600" i="15"/>
  <c r="C536" i="15"/>
  <c r="C472" i="15"/>
  <c r="C408" i="15"/>
  <c r="C344" i="15"/>
  <c r="C280" i="15"/>
  <c r="C634" i="15"/>
  <c r="C570" i="15"/>
  <c r="C506" i="15"/>
  <c r="E506" i="15" s="1"/>
  <c r="C442" i="15"/>
  <c r="E442" i="15" s="1"/>
  <c r="C378" i="15"/>
  <c r="C314" i="15"/>
  <c r="C250" i="15"/>
  <c r="E250" i="15" s="1"/>
  <c r="C602" i="15"/>
  <c r="C538" i="15"/>
  <c r="C474" i="15"/>
  <c r="C410" i="15"/>
  <c r="C346" i="15"/>
  <c r="C282" i="15"/>
  <c r="E217" i="15"/>
  <c r="D1114" i="15"/>
  <c r="D1018" i="15"/>
  <c r="D954" i="15"/>
  <c r="D890" i="15"/>
  <c r="D826" i="15"/>
  <c r="D1146" i="15"/>
  <c r="D1082" i="15"/>
  <c r="D1050" i="15"/>
  <c r="D986" i="15"/>
  <c r="D922" i="15"/>
  <c r="D858" i="15"/>
  <c r="D1149" i="15"/>
  <c r="D1085" i="15"/>
  <c r="D1021" i="15"/>
  <c r="D957" i="15"/>
  <c r="D893" i="15"/>
  <c r="D829" i="15"/>
  <c r="D1117" i="15"/>
  <c r="D1053" i="15"/>
  <c r="D989" i="15"/>
  <c r="D925" i="15"/>
  <c r="D861" i="15"/>
  <c r="D1142" i="15"/>
  <c r="D1078" i="15"/>
  <c r="D1014" i="15"/>
  <c r="D950" i="15"/>
  <c r="D886" i="15"/>
  <c r="D822" i="15"/>
  <c r="D1110" i="15"/>
  <c r="D982" i="15"/>
  <c r="D854" i="15"/>
  <c r="D1046" i="15"/>
  <c r="D918" i="15"/>
  <c r="D1115" i="15"/>
  <c r="D1019" i="15"/>
  <c r="D955" i="15"/>
  <c r="D891" i="15"/>
  <c r="D827" i="15"/>
  <c r="D1147" i="15"/>
  <c r="D1083" i="15"/>
  <c r="D1051" i="15"/>
  <c r="D987" i="15"/>
  <c r="D923" i="15"/>
  <c r="D859" i="15"/>
  <c r="D1139" i="15"/>
  <c r="D1075" i="15"/>
  <c r="D1043" i="15"/>
  <c r="D979" i="15"/>
  <c r="D915" i="15"/>
  <c r="D851" i="15"/>
  <c r="D1107" i="15"/>
  <c r="D1011" i="15"/>
  <c r="D947" i="15"/>
  <c r="D883" i="15"/>
  <c r="D819" i="15"/>
  <c r="C1144" i="15"/>
  <c r="C1048" i="15"/>
  <c r="C984" i="15"/>
  <c r="C920" i="15"/>
  <c r="C856" i="15"/>
  <c r="E791" i="15"/>
  <c r="C1112" i="15"/>
  <c r="C1080" i="15"/>
  <c r="C952" i="15"/>
  <c r="C824" i="15"/>
  <c r="C1016" i="15"/>
  <c r="C888" i="15"/>
  <c r="C1139" i="15"/>
  <c r="C1075" i="15"/>
  <c r="C1107" i="15"/>
  <c r="C1043" i="15"/>
  <c r="C979" i="15"/>
  <c r="C819" i="15"/>
  <c r="E819" i="15" s="1"/>
  <c r="C915" i="15"/>
  <c r="C1011" i="15"/>
  <c r="C947" i="15"/>
  <c r="C851" i="15"/>
  <c r="C883" i="15"/>
  <c r="E786" i="15"/>
  <c r="C1110" i="15"/>
  <c r="C1078" i="15"/>
  <c r="C1142" i="15"/>
  <c r="C1014" i="15"/>
  <c r="C950" i="15"/>
  <c r="C822" i="15"/>
  <c r="C854" i="15"/>
  <c r="C982" i="15"/>
  <c r="C918" i="15"/>
  <c r="C1046" i="15"/>
  <c r="C886" i="15"/>
  <c r="E789" i="15"/>
  <c r="D1113" i="15"/>
  <c r="D1145" i="15"/>
  <c r="D1081" i="15"/>
  <c r="D1017" i="15"/>
  <c r="D953" i="15"/>
  <c r="D1049" i="15"/>
  <c r="D825" i="15"/>
  <c r="D857" i="15"/>
  <c r="D889" i="15"/>
  <c r="D921" i="15"/>
  <c r="D985" i="15"/>
  <c r="D1109" i="15"/>
  <c r="D1141" i="15"/>
  <c r="D1077" i="15"/>
  <c r="D1013" i="15"/>
  <c r="D949" i="15"/>
  <c r="D1045" i="15"/>
  <c r="D821" i="15"/>
  <c r="D853" i="15"/>
  <c r="D885" i="15"/>
  <c r="D917" i="15"/>
  <c r="D981" i="15"/>
  <c r="C1081" i="15"/>
  <c r="E1081" i="15" s="1"/>
  <c r="C1145" i="15"/>
  <c r="E1145" i="15" s="1"/>
  <c r="C1113" i="15"/>
  <c r="E1113" i="15" s="1"/>
  <c r="C1017" i="15"/>
  <c r="E1017" i="15" s="1"/>
  <c r="C953" i="15"/>
  <c r="E953" i="15" s="1"/>
  <c r="C857" i="15"/>
  <c r="E857" i="15" s="1"/>
  <c r="C921" i="15"/>
  <c r="C1049" i="15"/>
  <c r="E1049" i="15" s="1"/>
  <c r="E792" i="15"/>
  <c r="C985" i="15"/>
  <c r="C825" i="15"/>
  <c r="E825" i="15" s="1"/>
  <c r="C889" i="15"/>
  <c r="C1148" i="15"/>
  <c r="C1116" i="15"/>
  <c r="C1084" i="15"/>
  <c r="C1052" i="15"/>
  <c r="C988" i="15"/>
  <c r="C828" i="15"/>
  <c r="C860" i="15"/>
  <c r="C924" i="15"/>
  <c r="C1020" i="15"/>
  <c r="C956" i="15"/>
  <c r="C892" i="15"/>
  <c r="E795" i="15"/>
  <c r="C1797" i="16"/>
  <c r="C1760" i="16"/>
  <c r="E1722" i="16"/>
  <c r="C1805" i="16"/>
  <c r="C1768" i="16"/>
  <c r="E1730" i="16"/>
  <c r="C1801" i="16"/>
  <c r="C1764" i="16"/>
  <c r="E1726" i="16"/>
  <c r="D1797" i="16"/>
  <c r="D1760" i="16"/>
  <c r="D1805" i="16"/>
  <c r="D1768" i="16"/>
  <c r="D1801" i="16"/>
  <c r="D1764" i="16"/>
  <c r="C1767" i="16"/>
  <c r="C1804" i="16"/>
  <c r="E1729" i="16"/>
  <c r="C1763" i="16"/>
  <c r="C1800" i="16"/>
  <c r="E1725" i="16"/>
  <c r="D1767" i="16"/>
  <c r="D1804" i="16"/>
  <c r="D1763" i="16"/>
  <c r="D1800" i="16"/>
  <c r="D1465" i="15"/>
  <c r="D1369" i="15"/>
  <c r="D1305" i="15"/>
  <c r="D1241" i="15"/>
  <c r="D1433" i="15"/>
  <c r="D1401" i="15"/>
  <c r="D1337" i="15"/>
  <c r="D1273" i="15"/>
  <c r="D1209" i="15"/>
  <c r="E1173" i="15"/>
  <c r="C1462" i="15"/>
  <c r="C1366" i="15"/>
  <c r="C1302" i="15"/>
  <c r="C1238" i="15"/>
  <c r="C1430" i="15"/>
  <c r="C1398" i="15"/>
  <c r="C1334" i="15"/>
  <c r="C1270" i="15"/>
  <c r="C1206" i="15"/>
  <c r="D1469" i="15"/>
  <c r="D1373" i="15"/>
  <c r="D1309" i="15"/>
  <c r="D1245" i="15"/>
  <c r="D1437" i="15"/>
  <c r="D1405" i="15"/>
  <c r="D1341" i="15"/>
  <c r="D1277" i="15"/>
  <c r="D1213" i="15"/>
  <c r="E1177" i="15"/>
  <c r="C1466" i="15"/>
  <c r="C1370" i="15"/>
  <c r="C1306" i="15"/>
  <c r="C1242" i="15"/>
  <c r="C1434" i="15"/>
  <c r="C1402" i="15"/>
  <c r="C1338" i="15"/>
  <c r="C1274" i="15"/>
  <c r="C1210" i="15"/>
  <c r="D1438" i="15"/>
  <c r="D1278" i="15"/>
  <c r="D1406" i="15"/>
  <c r="D1342" i="15"/>
  <c r="D1470" i="15"/>
  <c r="D1310" i="15"/>
  <c r="D1246" i="15"/>
  <c r="D1374" i="15"/>
  <c r="D1214" i="15"/>
  <c r="E1180" i="15"/>
  <c r="C1469" i="15"/>
  <c r="C1309" i="15"/>
  <c r="E1309" i="15" s="1"/>
  <c r="C1245" i="15"/>
  <c r="E1245" i="15" s="1"/>
  <c r="C1373" i="15"/>
  <c r="C1213" i="15"/>
  <c r="C1437" i="15"/>
  <c r="E1437" i="15" s="1"/>
  <c r="C1277" i="15"/>
  <c r="E1277" i="15" s="1"/>
  <c r="C1405" i="15"/>
  <c r="C1341" i="15"/>
  <c r="C1461" i="15"/>
  <c r="C1301" i="15"/>
  <c r="C1237" i="15"/>
  <c r="C1365" i="15"/>
  <c r="C1205" i="15"/>
  <c r="C1429" i="15"/>
  <c r="C1269" i="15"/>
  <c r="C1397" i="15"/>
  <c r="C1333" i="15"/>
  <c r="E1172" i="15"/>
  <c r="D1431" i="15"/>
  <c r="D1399" i="15"/>
  <c r="D1335" i="15"/>
  <c r="D1271" i="15"/>
  <c r="D1207" i="15"/>
  <c r="D1463" i="15"/>
  <c r="D1367" i="15"/>
  <c r="D1303" i="15"/>
  <c r="D1239" i="15"/>
  <c r="C1465" i="15"/>
  <c r="E1465" i="15" s="1"/>
  <c r="C1305" i="15"/>
  <c r="C1241" i="15"/>
  <c r="C1369" i="15"/>
  <c r="C1209" i="15"/>
  <c r="C1433" i="15"/>
  <c r="C1273" i="15"/>
  <c r="C1401" i="15"/>
  <c r="E1401" i="15" s="1"/>
  <c r="C1337" i="15"/>
  <c r="E1176" i="15"/>
  <c r="C1467" i="15"/>
  <c r="C1307" i="15"/>
  <c r="C1243" i="15"/>
  <c r="C1371" i="15"/>
  <c r="C1211" i="15"/>
  <c r="C1435" i="15"/>
  <c r="C1275" i="15"/>
  <c r="C1403" i="15"/>
  <c r="C1339" i="15"/>
  <c r="E1178" i="15"/>
  <c r="C1470" i="15"/>
  <c r="C1374" i="15"/>
  <c r="C1310" i="15"/>
  <c r="C1246" i="15"/>
  <c r="C1438" i="15"/>
  <c r="C1406" i="15"/>
  <c r="C1342" i="15"/>
  <c r="C1278" i="15"/>
  <c r="C1214" i="15"/>
  <c r="E1181" i="15"/>
  <c r="D1283" i="15"/>
  <c r="D1347" i="15"/>
  <c r="D1475" i="15"/>
  <c r="D1315" i="15"/>
  <c r="D1251" i="15"/>
  <c r="D1219" i="15"/>
  <c r="E801" i="16"/>
  <c r="E838" i="16"/>
  <c r="E794" i="16"/>
  <c r="E724" i="15"/>
  <c r="E692" i="15"/>
  <c r="E696" i="15"/>
  <c r="E694" i="15"/>
  <c r="E876" i="16"/>
  <c r="E830" i="16"/>
  <c r="E796" i="16"/>
  <c r="E797" i="16"/>
  <c r="E834" i="16"/>
  <c r="E813" i="16"/>
  <c r="E798" i="16"/>
  <c r="E699" i="15"/>
  <c r="E759" i="15"/>
  <c r="E727" i="15"/>
  <c r="E730" i="15"/>
  <c r="E754" i="15"/>
  <c r="E722" i="15"/>
  <c r="E693" i="15"/>
  <c r="E703" i="15"/>
  <c r="E1100" i="10"/>
  <c r="E426" i="10"/>
  <c r="E1143" i="10"/>
  <c r="E1166" i="10"/>
  <c r="C149" i="15"/>
  <c r="C85" i="15"/>
  <c r="C181" i="15"/>
  <c r="C117" i="15"/>
  <c r="E52" i="15"/>
  <c r="C176" i="15"/>
  <c r="C112" i="15"/>
  <c r="E47" i="15"/>
  <c r="C144" i="15"/>
  <c r="C80" i="15"/>
  <c r="D183" i="15"/>
  <c r="D119" i="15"/>
  <c r="D151" i="15"/>
  <c r="D87" i="15"/>
  <c r="E49" i="15"/>
  <c r="D178" i="15"/>
  <c r="D114" i="15"/>
  <c r="D146" i="15"/>
  <c r="D82" i="15"/>
  <c r="D174" i="15"/>
  <c r="D110" i="15"/>
  <c r="D142" i="15"/>
  <c r="D78" i="15"/>
  <c r="D88" i="15"/>
  <c r="D152" i="15"/>
  <c r="D120" i="15"/>
  <c r="D184" i="15"/>
  <c r="D79" i="15"/>
  <c r="D143" i="15"/>
  <c r="D111" i="15"/>
  <c r="D175" i="15"/>
  <c r="E48" i="15"/>
  <c r="C113" i="15"/>
  <c r="C81" i="15"/>
  <c r="C145" i="15"/>
  <c r="C177" i="15"/>
  <c r="D83" i="15"/>
  <c r="D147" i="15"/>
  <c r="D115" i="15"/>
  <c r="D179" i="15"/>
  <c r="D117" i="15"/>
  <c r="D181" i="15"/>
  <c r="D85" i="15"/>
  <c r="D149" i="15"/>
  <c r="C87" i="15"/>
  <c r="E54" i="15"/>
  <c r="C119" i="15"/>
  <c r="C183" i="15"/>
  <c r="C151" i="15"/>
  <c r="D156" i="15"/>
  <c r="D188" i="15"/>
  <c r="E57" i="16"/>
  <c r="D169" i="16"/>
  <c r="D95" i="16"/>
  <c r="D206" i="16"/>
  <c r="D132" i="16"/>
  <c r="D198" i="16"/>
  <c r="D124" i="16"/>
  <c r="D161" i="16"/>
  <c r="D87" i="16"/>
  <c r="D201" i="16"/>
  <c r="D127" i="16"/>
  <c r="D164" i="16"/>
  <c r="D90" i="16"/>
  <c r="D167" i="16"/>
  <c r="D93" i="16"/>
  <c r="D130" i="16"/>
  <c r="D204" i="16"/>
  <c r="C206" i="16"/>
  <c r="E206" i="16" s="1"/>
  <c r="C95" i="16"/>
  <c r="C132" i="16"/>
  <c r="C169" i="16"/>
  <c r="E59" i="16"/>
  <c r="C208" i="16"/>
  <c r="C97" i="16"/>
  <c r="C134" i="16"/>
  <c r="C171" i="16"/>
  <c r="C166" i="16"/>
  <c r="C92" i="16"/>
  <c r="C203" i="16"/>
  <c r="C129" i="16"/>
  <c r="E54" i="16"/>
  <c r="C87" i="16"/>
  <c r="C124" i="16"/>
  <c r="C161" i="16"/>
  <c r="E161" i="16" s="1"/>
  <c r="C198" i="16"/>
  <c r="E49" i="16"/>
  <c r="D200" i="16"/>
  <c r="D89" i="16"/>
  <c r="D126" i="16"/>
  <c r="D163" i="16"/>
  <c r="C91" i="16"/>
  <c r="C128" i="16"/>
  <c r="C165" i="16"/>
  <c r="C202" i="16"/>
  <c r="E53" i="16"/>
  <c r="E55" i="16"/>
  <c r="C93" i="16"/>
  <c r="C130" i="16"/>
  <c r="E130" i="16" s="1"/>
  <c r="C167" i="16"/>
  <c r="C204" i="16"/>
  <c r="D107" i="16"/>
  <c r="D144" i="16"/>
  <c r="C134" i="10"/>
  <c r="C86" i="10"/>
  <c r="E38" i="10"/>
  <c r="C110" i="10"/>
  <c r="C62" i="10"/>
  <c r="C137" i="10"/>
  <c r="C89" i="10"/>
  <c r="E41" i="10"/>
  <c r="C113" i="10"/>
  <c r="C65" i="10"/>
  <c r="C115" i="10"/>
  <c r="C67" i="10"/>
  <c r="C139" i="10"/>
  <c r="C91" i="10"/>
  <c r="E43" i="10"/>
  <c r="C131" i="10"/>
  <c r="C83" i="10"/>
  <c r="E35" i="10"/>
  <c r="C107" i="10"/>
  <c r="C59" i="10"/>
  <c r="D66" i="10"/>
  <c r="D90" i="10"/>
  <c r="D114" i="10"/>
  <c r="D138" i="10"/>
  <c r="D59" i="10"/>
  <c r="D83" i="10"/>
  <c r="D107" i="10"/>
  <c r="D131" i="10"/>
  <c r="C61" i="10"/>
  <c r="E37" i="10"/>
  <c r="C85" i="10"/>
  <c r="C109" i="10"/>
  <c r="C133" i="10"/>
  <c r="C87" i="10"/>
  <c r="C111" i="10"/>
  <c r="C135" i="10"/>
  <c r="C63" i="10"/>
  <c r="D89" i="10"/>
  <c r="D113" i="10"/>
  <c r="D137" i="10"/>
  <c r="D65" i="10"/>
  <c r="D67" i="10"/>
  <c r="D91" i="10"/>
  <c r="D115" i="10"/>
  <c r="D139" i="10"/>
  <c r="E1149" i="10"/>
  <c r="E1073" i="10"/>
  <c r="E207" i="10"/>
  <c r="E236" i="10"/>
  <c r="E332" i="10"/>
  <c r="E428" i="10"/>
  <c r="E356" i="10"/>
  <c r="E452" i="10"/>
  <c r="E781" i="10"/>
  <c r="E1167" i="10"/>
  <c r="E449" i="10"/>
  <c r="C188" i="15"/>
  <c r="E59" i="15"/>
  <c r="C156" i="15"/>
  <c r="C147" i="15"/>
  <c r="C83" i="15"/>
  <c r="C179" i="15"/>
  <c r="C115" i="15"/>
  <c r="E50" i="15"/>
  <c r="C175" i="15"/>
  <c r="C111" i="15"/>
  <c r="E46" i="15"/>
  <c r="C143" i="15"/>
  <c r="C79" i="15"/>
  <c r="D182" i="15"/>
  <c r="D118" i="15"/>
  <c r="D150" i="15"/>
  <c r="D86" i="15"/>
  <c r="D177" i="15"/>
  <c r="D113" i="15"/>
  <c r="D145" i="15"/>
  <c r="D81" i="15"/>
  <c r="D116" i="15"/>
  <c r="D180" i="15"/>
  <c r="D84" i="15"/>
  <c r="D148" i="15"/>
  <c r="C78" i="15"/>
  <c r="E45" i="15"/>
  <c r="C110" i="15"/>
  <c r="C174" i="15"/>
  <c r="C142" i="15"/>
  <c r="D112" i="15"/>
  <c r="D176" i="15"/>
  <c r="D80" i="15"/>
  <c r="D144" i="15"/>
  <c r="C82" i="15"/>
  <c r="C114" i="15"/>
  <c r="C178" i="15"/>
  <c r="C146" i="15"/>
  <c r="C84" i="15"/>
  <c r="E51" i="15"/>
  <c r="C116" i="15"/>
  <c r="C180" i="15"/>
  <c r="C148" i="15"/>
  <c r="E148" i="15" s="1"/>
  <c r="E53" i="15"/>
  <c r="C86" i="15"/>
  <c r="C150" i="15"/>
  <c r="C118" i="15"/>
  <c r="C182" i="15"/>
  <c r="E55" i="15"/>
  <c r="C88" i="15"/>
  <c r="C152" i="15"/>
  <c r="C120" i="15"/>
  <c r="C184" i="15"/>
  <c r="D170" i="16"/>
  <c r="D96" i="16"/>
  <c r="D207" i="16"/>
  <c r="D133" i="16"/>
  <c r="D202" i="16"/>
  <c r="D128" i="16"/>
  <c r="D165" i="16"/>
  <c r="D91" i="16"/>
  <c r="C163" i="16"/>
  <c r="C89" i="16"/>
  <c r="C200" i="16"/>
  <c r="C126" i="16"/>
  <c r="E51" i="16"/>
  <c r="C107" i="16"/>
  <c r="C144" i="16"/>
  <c r="D168" i="16"/>
  <c r="D94" i="16"/>
  <c r="D131" i="16"/>
  <c r="D205" i="16"/>
  <c r="C96" i="16"/>
  <c r="C133" i="16"/>
  <c r="C170" i="16"/>
  <c r="C207" i="16"/>
  <c r="E58" i="16"/>
  <c r="C199" i="16"/>
  <c r="C125" i="16"/>
  <c r="E50" i="16"/>
  <c r="C162" i="16"/>
  <c r="C88" i="16"/>
  <c r="C168" i="16"/>
  <c r="C94" i="16"/>
  <c r="C205" i="16"/>
  <c r="C131" i="16"/>
  <c r="E56" i="16"/>
  <c r="D199" i="16"/>
  <c r="D88" i="16"/>
  <c r="D125" i="16"/>
  <c r="D162" i="16"/>
  <c r="C90" i="16"/>
  <c r="C127" i="16"/>
  <c r="C164" i="16"/>
  <c r="C201" i="16"/>
  <c r="E52" i="16"/>
  <c r="D166" i="16"/>
  <c r="D203" i="16"/>
  <c r="D92" i="16"/>
  <c r="D129" i="16"/>
  <c r="D171" i="16"/>
  <c r="D208" i="16"/>
  <c r="D97" i="16"/>
  <c r="D134" i="16"/>
  <c r="E40" i="10"/>
  <c r="D136" i="10"/>
  <c r="D88" i="10"/>
  <c r="D112" i="10"/>
  <c r="D64" i="10"/>
  <c r="C132" i="10"/>
  <c r="C84" i="10"/>
  <c r="E36" i="10"/>
  <c r="C108" i="10"/>
  <c r="C60" i="10"/>
  <c r="E39" i="10"/>
  <c r="D135" i="10"/>
  <c r="D87" i="10"/>
  <c r="D111" i="10"/>
  <c r="D63" i="10"/>
  <c r="E34" i="10"/>
  <c r="D130" i="10"/>
  <c r="D82" i="10"/>
  <c r="D44" i="10"/>
  <c r="D43" i="14" s="1"/>
  <c r="D44" i="14" s="1"/>
  <c r="D46" i="14" s="1"/>
  <c r="C17" i="13" s="1"/>
  <c r="D106" i="10"/>
  <c r="D58" i="10"/>
  <c r="D61" i="10"/>
  <c r="D85" i="10"/>
  <c r="D109" i="10"/>
  <c r="D133" i="10"/>
  <c r="C82" i="10"/>
  <c r="C106" i="10"/>
  <c r="C130" i="10"/>
  <c r="C58" i="10"/>
  <c r="C44" i="10"/>
  <c r="C43" i="14" s="1"/>
  <c r="D60" i="10"/>
  <c r="D84" i="10"/>
  <c r="D108" i="10"/>
  <c r="D132" i="10"/>
  <c r="D62" i="10"/>
  <c r="D86" i="10"/>
  <c r="D110" i="10"/>
  <c r="D134" i="10"/>
  <c r="C64" i="10"/>
  <c r="C88" i="10"/>
  <c r="C112" i="10"/>
  <c r="C136" i="10"/>
  <c r="E42" i="10"/>
  <c r="C66" i="10"/>
  <c r="C90" i="10"/>
  <c r="C114" i="10"/>
  <c r="C138" i="10"/>
  <c r="E423" i="10"/>
  <c r="E212" i="10"/>
  <c r="E404" i="10"/>
  <c r="E620" i="10"/>
  <c r="E737" i="10"/>
  <c r="E833" i="10"/>
  <c r="E1094" i="10"/>
  <c r="E470" i="10"/>
  <c r="E20" i="12"/>
  <c r="G20" i="12" s="1"/>
  <c r="C21" i="12" s="1"/>
  <c r="U17" i="4"/>
  <c r="E621" i="10" l="1"/>
  <c r="E619" i="10"/>
  <c r="E1002" i="10"/>
  <c r="E757" i="10"/>
  <c r="E471" i="10"/>
  <c r="E183" i="10"/>
  <c r="E279" i="10"/>
  <c r="E958" i="10"/>
  <c r="E589" i="14"/>
  <c r="E907" i="10"/>
  <c r="E1023" i="10"/>
  <c r="E354" i="10"/>
  <c r="E573" i="10"/>
  <c r="E732" i="10"/>
  <c r="E1142" i="10"/>
  <c r="C1152" i="10"/>
  <c r="C1242" i="14" s="1"/>
  <c r="E829" i="10"/>
  <c r="E693" i="10"/>
  <c r="E1054" i="10"/>
  <c r="E303" i="10"/>
  <c r="E380" i="10"/>
  <c r="E188" i="10"/>
  <c r="E442" i="16"/>
  <c r="E106" i="16"/>
  <c r="E180" i="16"/>
  <c r="E478" i="16"/>
  <c r="E1592" i="16"/>
  <c r="E1445" i="16"/>
  <c r="E1519" i="16"/>
  <c r="E1072" i="16"/>
  <c r="E1183" i="16"/>
  <c r="E1257" i="16"/>
  <c r="E999" i="16"/>
  <c r="E1184" i="16"/>
  <c r="E1332" i="16"/>
  <c r="E308" i="10"/>
  <c r="E284" i="10"/>
  <c r="D14" i="25"/>
  <c r="D15" i="25" s="1"/>
  <c r="E664" i="16"/>
  <c r="E304" i="10"/>
  <c r="E300" i="10"/>
  <c r="E640" i="10"/>
  <c r="E563" i="14"/>
  <c r="E398" i="10"/>
  <c r="E90" i="15"/>
  <c r="E143" i="16"/>
  <c r="E217" i="16"/>
  <c r="E293" i="16"/>
  <c r="E663" i="16"/>
  <c r="E1629" i="16"/>
  <c r="E1703" i="16"/>
  <c r="E1556" i="16"/>
  <c r="E1482" i="16"/>
  <c r="E961" i="16"/>
  <c r="E1035" i="16"/>
  <c r="E1146" i="16"/>
  <c r="E1220" i="16"/>
  <c r="E1294" i="16"/>
  <c r="E1036" i="16"/>
  <c r="E1221" i="16"/>
  <c r="E962" i="16"/>
  <c r="C74" i="20"/>
  <c r="C11" i="22" s="1"/>
  <c r="E1816" i="16"/>
  <c r="E1779" i="16"/>
  <c r="E218" i="16"/>
  <c r="E1817" i="16"/>
  <c r="E181" i="16"/>
  <c r="E441" i="16"/>
  <c r="E515" i="16"/>
  <c r="E1444" i="16"/>
  <c r="E1518" i="16"/>
  <c r="E786" i="10"/>
  <c r="E642" i="10"/>
  <c r="E685" i="10"/>
  <c r="E1780" i="16"/>
  <c r="E404" i="16"/>
  <c r="E626" i="16"/>
  <c r="E737" i="16"/>
  <c r="E367" i="16"/>
  <c r="E589" i="16"/>
  <c r="E1666" i="16"/>
  <c r="E1555" i="16"/>
  <c r="E998" i="16"/>
  <c r="E1331" i="16"/>
  <c r="L578" i="24"/>
  <c r="M502" i="24"/>
  <c r="M503" i="24" s="1"/>
  <c r="M580" i="24"/>
  <c r="M581" i="24" s="1"/>
  <c r="E121" i="15"/>
  <c r="E92" i="15"/>
  <c r="E123" i="15"/>
  <c r="E124" i="15"/>
  <c r="E122" i="15"/>
  <c r="E975" i="10"/>
  <c r="E934" i="10"/>
  <c r="E1046" i="10"/>
  <c r="E661" i="10"/>
  <c r="E1006" i="10"/>
  <c r="E1021" i="10"/>
  <c r="E810" i="10"/>
  <c r="E905" i="10"/>
  <c r="L879" i="24"/>
  <c r="D20" i="19"/>
  <c r="E302" i="10"/>
  <c r="E422" i="10"/>
  <c r="E618" i="10"/>
  <c r="E255" i="10"/>
  <c r="E446" i="10"/>
  <c r="E909" i="10"/>
  <c r="E837" i="10"/>
  <c r="E780" i="10"/>
  <c r="E740" i="10"/>
  <c r="E714" i="10"/>
  <c r="E738" i="10"/>
  <c r="E351" i="10"/>
  <c r="E692" i="10"/>
  <c r="E227" i="10"/>
  <c r="E1047" i="10"/>
  <c r="E954" i="10"/>
  <c r="E666" i="10"/>
  <c r="E254" i="10"/>
  <c r="E350" i="10"/>
  <c r="E764" i="10"/>
  <c r="E644" i="10"/>
  <c r="E831" i="10"/>
  <c r="E1069" i="10"/>
  <c r="E323" i="10"/>
  <c r="E951" i="10"/>
  <c r="E421" i="10"/>
  <c r="E953" i="10"/>
  <c r="E834" i="10"/>
  <c r="E206" i="10"/>
  <c r="E950" i="10"/>
  <c r="E717" i="10"/>
  <c r="E708" i="10"/>
  <c r="E252" i="10"/>
  <c r="E716" i="10"/>
  <c r="E925" i="10"/>
  <c r="E1144" i="10"/>
  <c r="E762" i="10"/>
  <c r="E901" i="10"/>
  <c r="E445" i="10"/>
  <c r="E1175" i="10"/>
  <c r="E1176" i="10" s="1"/>
  <c r="E832" i="10"/>
  <c r="E396" i="10"/>
  <c r="D814" i="10"/>
  <c r="D876" i="14" s="1"/>
  <c r="D877" i="14" s="1"/>
  <c r="D879" i="14" s="1"/>
  <c r="E1028" i="10"/>
  <c r="L548" i="24"/>
  <c r="C11" i="9" s="1"/>
  <c r="C15" i="9" s="1"/>
  <c r="E1050" i="10"/>
  <c r="E1029" i="10"/>
  <c r="E660" i="10"/>
  <c r="E371" i="10"/>
  <c r="E179" i="10"/>
  <c r="E973" i="10"/>
  <c r="E349" i="10"/>
  <c r="E1001" i="10"/>
  <c r="E664" i="10"/>
  <c r="E999" i="10"/>
  <c r="D564" i="14"/>
  <c r="E211" i="10"/>
  <c r="E614" i="10"/>
  <c r="E327" i="10"/>
  <c r="E1026" i="10"/>
  <c r="E1049" i="10"/>
  <c r="E1771" i="16"/>
  <c r="E1772" i="16"/>
  <c r="E1811" i="16"/>
  <c r="E903" i="10"/>
  <c r="E1443" i="15"/>
  <c r="E865" i="15"/>
  <c r="E813" i="10"/>
  <c r="E835" i="10"/>
  <c r="D838" i="10"/>
  <c r="D902" i="14" s="1"/>
  <c r="D903" i="14" s="1"/>
  <c r="D905" i="14" s="1"/>
  <c r="E275" i="10"/>
  <c r="E205" i="10"/>
  <c r="E711" i="10"/>
  <c r="E735" i="10"/>
  <c r="E306" i="10"/>
  <c r="E347" i="10"/>
  <c r="E1810" i="16"/>
  <c r="E1813" i="16"/>
  <c r="E1812" i="16"/>
  <c r="E1696" i="16"/>
  <c r="E1700" i="16"/>
  <c r="E1658" i="16"/>
  <c r="E1662" i="16"/>
  <c r="E1777" i="16"/>
  <c r="E1778" i="16"/>
  <c r="E1661" i="16"/>
  <c r="E1665" i="16"/>
  <c r="E1697" i="16"/>
  <c r="E1701" i="16"/>
  <c r="E1808" i="16"/>
  <c r="E1775" i="16"/>
  <c r="E1809" i="16"/>
  <c r="E1774" i="16"/>
  <c r="E1659" i="16"/>
  <c r="E1663" i="16"/>
  <c r="E1695" i="16"/>
  <c r="E1699" i="16"/>
  <c r="E1773" i="16"/>
  <c r="E1814" i="16"/>
  <c r="E1776" i="16"/>
  <c r="E1815" i="16"/>
  <c r="E1698" i="16"/>
  <c r="E1702" i="16"/>
  <c r="E1660" i="16"/>
  <c r="E1664" i="16"/>
  <c r="E414" i="15"/>
  <c r="E1409" i="15"/>
  <c r="E1281" i="15"/>
  <c r="E1540" i="15"/>
  <c r="E864" i="15"/>
  <c r="E1088" i="15"/>
  <c r="E508" i="15"/>
  <c r="E636" i="15"/>
  <c r="E380" i="15"/>
  <c r="E444" i="15"/>
  <c r="E862" i="15"/>
  <c r="E1086" i="15"/>
  <c r="E1217" i="15"/>
  <c r="E1377" i="15"/>
  <c r="E1473" i="15"/>
  <c r="E1538" i="15"/>
  <c r="E1572" i="15"/>
  <c r="E1570" i="15"/>
  <c r="E1280" i="15"/>
  <c r="E1248" i="15"/>
  <c r="E1344" i="15"/>
  <c r="E1408" i="15"/>
  <c r="E1218" i="15"/>
  <c r="E1442" i="15"/>
  <c r="E1314" i="15"/>
  <c r="E1378" i="15"/>
  <c r="E1474" i="15"/>
  <c r="E863" i="15"/>
  <c r="E1087" i="15"/>
  <c r="E1151" i="15"/>
  <c r="E637" i="15"/>
  <c r="E1216" i="15"/>
  <c r="E1440" i="15"/>
  <c r="E1312" i="15"/>
  <c r="E1376" i="15"/>
  <c r="E1472" i="15"/>
  <c r="E1282" i="15"/>
  <c r="E1250" i="15"/>
  <c r="E1346" i="15"/>
  <c r="E1410" i="15"/>
  <c r="E347" i="15"/>
  <c r="E411" i="15"/>
  <c r="E475" i="15"/>
  <c r="E283" i="15"/>
  <c r="E539" i="15"/>
  <c r="E603" i="15"/>
  <c r="E831" i="15"/>
  <c r="E1055" i="15"/>
  <c r="E927" i="15"/>
  <c r="E349" i="15"/>
  <c r="E413" i="15"/>
  <c r="E477" i="15"/>
  <c r="E285" i="15"/>
  <c r="E509" i="15"/>
  <c r="E573" i="15"/>
  <c r="E896" i="15"/>
  <c r="E992" i="15"/>
  <c r="E604" i="15"/>
  <c r="E348" i="15"/>
  <c r="E412" i="15"/>
  <c r="E476" i="15"/>
  <c r="E315" i="15"/>
  <c r="E379" i="15"/>
  <c r="E443" i="15"/>
  <c r="E251" i="15"/>
  <c r="E507" i="15"/>
  <c r="E571" i="15"/>
  <c r="E635" i="15"/>
  <c r="E894" i="15"/>
  <c r="E990" i="15"/>
  <c r="E991" i="15"/>
  <c r="E1119" i="15"/>
  <c r="E1023" i="15"/>
  <c r="E895" i="15"/>
  <c r="E959" i="15"/>
  <c r="E381" i="15"/>
  <c r="E445" i="15"/>
  <c r="E253" i="15"/>
  <c r="E317" i="15"/>
  <c r="E541" i="15"/>
  <c r="E605" i="15"/>
  <c r="E638" i="15"/>
  <c r="E154" i="15"/>
  <c r="E186" i="15"/>
  <c r="E185" i="15"/>
  <c r="E153" i="15"/>
  <c r="E187" i="15"/>
  <c r="E155" i="15"/>
  <c r="E184" i="15"/>
  <c r="E152" i="15"/>
  <c r="E82" i="15"/>
  <c r="E188" i="15"/>
  <c r="E1550" i="16"/>
  <c r="E1513" i="16"/>
  <c r="E1624" i="16"/>
  <c r="E1554" i="16"/>
  <c r="E1517" i="16"/>
  <c r="E1628" i="16"/>
  <c r="E1401" i="16"/>
  <c r="E1475" i="16"/>
  <c r="E1623" i="16"/>
  <c r="E1549" i="16"/>
  <c r="E1405" i="16"/>
  <c r="E1479" i="16"/>
  <c r="E1627" i="16"/>
  <c r="E1553" i="16"/>
  <c r="E1511" i="16"/>
  <c r="E1548" i="16"/>
  <c r="E1622" i="16"/>
  <c r="E1515" i="16"/>
  <c r="E1552" i="16"/>
  <c r="E1626" i="16"/>
  <c r="E1399" i="16"/>
  <c r="E1584" i="16"/>
  <c r="E1473" i="16"/>
  <c r="E1547" i="16"/>
  <c r="E1403" i="16"/>
  <c r="E1588" i="16"/>
  <c r="E1477" i="16"/>
  <c r="E1551" i="16"/>
  <c r="E1402" i="16"/>
  <c r="E1476" i="16"/>
  <c r="E1439" i="16"/>
  <c r="E1587" i="16"/>
  <c r="E1406" i="16"/>
  <c r="E1480" i="16"/>
  <c r="E1443" i="16"/>
  <c r="E1591" i="16"/>
  <c r="E1438" i="16"/>
  <c r="E1586" i="16"/>
  <c r="E1512" i="16"/>
  <c r="E1442" i="16"/>
  <c r="E1590" i="16"/>
  <c r="E1516" i="16"/>
  <c r="E1400" i="16"/>
  <c r="E1474" i="16"/>
  <c r="E1437" i="16"/>
  <c r="E1585" i="16"/>
  <c r="E1404" i="16"/>
  <c r="E1478" i="16"/>
  <c r="E1441" i="16"/>
  <c r="E1589" i="16"/>
  <c r="E1436" i="16"/>
  <c r="E1621" i="16"/>
  <c r="E1510" i="16"/>
  <c r="E1440" i="16"/>
  <c r="E1625" i="16"/>
  <c r="E1514" i="16"/>
  <c r="E1252" i="16"/>
  <c r="E1289" i="16"/>
  <c r="E1256" i="16"/>
  <c r="E1293" i="16"/>
  <c r="E1251" i="16"/>
  <c r="E1325" i="16"/>
  <c r="E1255" i="16"/>
  <c r="E1329" i="16"/>
  <c r="E1250" i="16"/>
  <c r="E1287" i="16"/>
  <c r="E1254" i="16"/>
  <c r="E1291" i="16"/>
  <c r="E1249" i="16"/>
  <c r="E1323" i="16"/>
  <c r="E1253" i="16"/>
  <c r="E1327" i="16"/>
  <c r="E1215" i="16"/>
  <c r="E1326" i="16"/>
  <c r="E1219" i="16"/>
  <c r="E1330" i="16"/>
  <c r="E1214" i="16"/>
  <c r="E1288" i="16"/>
  <c r="E1218" i="16"/>
  <c r="E1292" i="16"/>
  <c r="E1213" i="16"/>
  <c r="E1324" i="16"/>
  <c r="E1217" i="16"/>
  <c r="E1328" i="16"/>
  <c r="E1212" i="16"/>
  <c r="E1286" i="16"/>
  <c r="E1216" i="16"/>
  <c r="E1290" i="16"/>
  <c r="E1030" i="16"/>
  <c r="E1104" i="16"/>
  <c r="E1178" i="16"/>
  <c r="E1034" i="16"/>
  <c r="E1108" i="16"/>
  <c r="E1182" i="16"/>
  <c r="E992" i="16"/>
  <c r="E955" i="16"/>
  <c r="E1103" i="16"/>
  <c r="E1177" i="16"/>
  <c r="E996" i="16"/>
  <c r="E1070" i="16"/>
  <c r="E1107" i="16"/>
  <c r="E1181" i="16"/>
  <c r="E1028" i="16"/>
  <c r="E1102" i="16"/>
  <c r="E1176" i="16"/>
  <c r="E1032" i="16"/>
  <c r="E1106" i="16"/>
  <c r="E1180" i="16"/>
  <c r="E990" i="16"/>
  <c r="E953" i="16"/>
  <c r="E1101" i="16"/>
  <c r="E1175" i="16"/>
  <c r="E994" i="16"/>
  <c r="E957" i="16"/>
  <c r="E1105" i="16"/>
  <c r="E1179" i="16"/>
  <c r="E956" i="16"/>
  <c r="E993" i="16"/>
  <c r="E1067" i="16"/>
  <c r="E1141" i="16"/>
  <c r="E960" i="16"/>
  <c r="E997" i="16"/>
  <c r="E1071" i="16"/>
  <c r="E1145" i="16"/>
  <c r="E1029" i="16"/>
  <c r="E1066" i="16"/>
  <c r="E1140" i="16"/>
  <c r="E1033" i="16"/>
  <c r="E959" i="16"/>
  <c r="E1144" i="16"/>
  <c r="E954" i="16"/>
  <c r="E991" i="16"/>
  <c r="E1065" i="16"/>
  <c r="E1139" i="16"/>
  <c r="E958" i="16"/>
  <c r="E995" i="16"/>
  <c r="E1069" i="16"/>
  <c r="E1143" i="16"/>
  <c r="E1027" i="16"/>
  <c r="E1064" i="16"/>
  <c r="E1138" i="16"/>
  <c r="E1031" i="16"/>
  <c r="E1068" i="16"/>
  <c r="E1142" i="16"/>
  <c r="E361" i="16"/>
  <c r="E509" i="16"/>
  <c r="E583" i="16"/>
  <c r="E435" i="16"/>
  <c r="E694" i="16"/>
  <c r="E328" i="16"/>
  <c r="E661" i="16"/>
  <c r="E362" i="16"/>
  <c r="E325" i="16"/>
  <c r="E473" i="16"/>
  <c r="E510" i="16"/>
  <c r="E584" i="16"/>
  <c r="E732" i="16"/>
  <c r="E699" i="16"/>
  <c r="E359" i="16"/>
  <c r="E507" i="16"/>
  <c r="E581" i="16"/>
  <c r="E433" i="16"/>
  <c r="E692" i="16"/>
  <c r="E326" i="16"/>
  <c r="E659" i="16"/>
  <c r="E360" i="16"/>
  <c r="E323" i="16"/>
  <c r="E471" i="16"/>
  <c r="E508" i="16"/>
  <c r="E582" i="16"/>
  <c r="E730" i="16"/>
  <c r="E697" i="16"/>
  <c r="E324" i="16"/>
  <c r="E657" i="16"/>
  <c r="E365" i="16"/>
  <c r="E513" i="16"/>
  <c r="E587" i="16"/>
  <c r="E439" i="16"/>
  <c r="E698" i="16"/>
  <c r="E695" i="16"/>
  <c r="E366" i="16"/>
  <c r="E329" i="16"/>
  <c r="E477" i="16"/>
  <c r="E514" i="16"/>
  <c r="E588" i="16"/>
  <c r="E736" i="16"/>
  <c r="E322" i="16"/>
  <c r="E655" i="16"/>
  <c r="E363" i="16"/>
  <c r="E511" i="16"/>
  <c r="E585" i="16"/>
  <c r="E437" i="16"/>
  <c r="E696" i="16"/>
  <c r="E693" i="16"/>
  <c r="E364" i="16"/>
  <c r="E327" i="16"/>
  <c r="E475" i="16"/>
  <c r="E512" i="16"/>
  <c r="E586" i="16"/>
  <c r="E734" i="16"/>
  <c r="E287" i="16"/>
  <c r="E398" i="16"/>
  <c r="E546" i="16"/>
  <c r="E620" i="16"/>
  <c r="E472" i="16"/>
  <c r="E731" i="16"/>
  <c r="E291" i="16"/>
  <c r="E402" i="16"/>
  <c r="E550" i="16"/>
  <c r="E624" i="16"/>
  <c r="E476" i="16"/>
  <c r="E735" i="16"/>
  <c r="E288" i="16"/>
  <c r="E436" i="16"/>
  <c r="E399" i="16"/>
  <c r="E547" i="16"/>
  <c r="E621" i="16"/>
  <c r="E658" i="16"/>
  <c r="E292" i="16"/>
  <c r="E440" i="16"/>
  <c r="E403" i="16"/>
  <c r="E551" i="16"/>
  <c r="E625" i="16"/>
  <c r="E662" i="16"/>
  <c r="E285" i="16"/>
  <c r="E396" i="16"/>
  <c r="E544" i="16"/>
  <c r="E618" i="16"/>
  <c r="E470" i="16"/>
  <c r="E729" i="16"/>
  <c r="E289" i="16"/>
  <c r="E400" i="16"/>
  <c r="E548" i="16"/>
  <c r="E622" i="16"/>
  <c r="E474" i="16"/>
  <c r="E733" i="16"/>
  <c r="E286" i="16"/>
  <c r="E434" i="16"/>
  <c r="E397" i="16"/>
  <c r="E545" i="16"/>
  <c r="E619" i="16"/>
  <c r="E656" i="16"/>
  <c r="E290" i="16"/>
  <c r="E438" i="16"/>
  <c r="E401" i="16"/>
  <c r="E549" i="16"/>
  <c r="E623" i="16"/>
  <c r="E660" i="16"/>
  <c r="E142" i="16"/>
  <c r="E141" i="16"/>
  <c r="E140" i="16"/>
  <c r="E139" i="16"/>
  <c r="E216" i="16"/>
  <c r="E215" i="16"/>
  <c r="E214" i="16"/>
  <c r="E213" i="16"/>
  <c r="E212" i="16"/>
  <c r="E179" i="16"/>
  <c r="E211" i="16"/>
  <c r="E178" i="16"/>
  <c r="E210" i="16"/>
  <c r="E177" i="16"/>
  <c r="E209" i="16"/>
  <c r="E176" i="16"/>
  <c r="E175" i="16"/>
  <c r="E174" i="16"/>
  <c r="E173" i="16"/>
  <c r="E172" i="16"/>
  <c r="E101" i="16"/>
  <c r="E105" i="16"/>
  <c r="E100" i="16"/>
  <c r="E104" i="16"/>
  <c r="E102" i="16"/>
  <c r="E99" i="16"/>
  <c r="E103" i="16"/>
  <c r="E98" i="16"/>
  <c r="E1022" i="10"/>
  <c r="D1152" i="10"/>
  <c r="D1242" i="14" s="1"/>
  <c r="D1243" i="14" s="1"/>
  <c r="D1245" i="14" s="1"/>
  <c r="E1211" i="15"/>
  <c r="E1243" i="15"/>
  <c r="E1301" i="15"/>
  <c r="E1402" i="15"/>
  <c r="E1242" i="15"/>
  <c r="E1334" i="15"/>
  <c r="E1302" i="15"/>
  <c r="E1148" i="15"/>
  <c r="E952" i="15"/>
  <c r="E1112" i="15"/>
  <c r="E856" i="15"/>
  <c r="E984" i="15"/>
  <c r="E859" i="15"/>
  <c r="E861" i="15"/>
  <c r="E989" i="15"/>
  <c r="E1021" i="15"/>
  <c r="E1149" i="15"/>
  <c r="E280" i="15"/>
  <c r="E536" i="15"/>
  <c r="E248" i="15"/>
  <c r="E246" i="15"/>
  <c r="E278" i="15"/>
  <c r="E406" i="15"/>
  <c r="E534" i="15"/>
  <c r="E438" i="15"/>
  <c r="E496" i="15"/>
  <c r="E336" i="15"/>
  <c r="E464" i="15"/>
  <c r="E592" i="15"/>
  <c r="E435" i="15"/>
  <c r="E439" i="15"/>
  <c r="E254" i="15"/>
  <c r="E510" i="15"/>
  <c r="E998" i="10"/>
  <c r="E715" i="10"/>
  <c r="E474" i="10"/>
  <c r="E477" i="10" s="1"/>
  <c r="E299" i="10"/>
  <c r="E450" i="10"/>
  <c r="E854" i="10"/>
  <c r="E862" i="10" s="1"/>
  <c r="E1097" i="10"/>
  <c r="E1103" i="10" s="1"/>
  <c r="E256" i="10"/>
  <c r="E789" i="10"/>
  <c r="E276" i="10"/>
  <c r="E1216" i="14"/>
  <c r="E204" i="10"/>
  <c r="D535" i="14"/>
  <c r="D538" i="14" s="1"/>
  <c r="D15" i="14"/>
  <c r="E328" i="10"/>
  <c r="E234" i="10"/>
  <c r="E1077" i="10"/>
  <c r="E974" i="10"/>
  <c r="E636" i="10"/>
  <c r="E400" i="10"/>
  <c r="E278" i="10"/>
  <c r="E784" i="10"/>
  <c r="D718" i="10"/>
  <c r="D772" i="14" s="1"/>
  <c r="D773" i="14" s="1"/>
  <c r="D775" i="14" s="1"/>
  <c r="E348" i="10"/>
  <c r="E402" i="10"/>
  <c r="E231" i="10"/>
  <c r="E756" i="10"/>
  <c r="E734" i="10"/>
  <c r="E229" i="10"/>
  <c r="E612" i="10"/>
  <c r="E759" i="10"/>
  <c r="E615" i="14"/>
  <c r="D309" i="10"/>
  <c r="D329" i="14" s="1"/>
  <c r="D330" i="14" s="1"/>
  <c r="D332" i="14" s="1"/>
  <c r="D1103" i="10"/>
  <c r="D1189" i="14" s="1"/>
  <c r="D1190" i="14" s="1"/>
  <c r="D1192" i="14" s="1"/>
  <c r="D645" i="14"/>
  <c r="C110" i="13" s="1"/>
  <c r="E1004" i="10"/>
  <c r="D862" i="10"/>
  <c r="D928" i="14" s="1"/>
  <c r="D929" i="14" s="1"/>
  <c r="D931" i="14" s="1"/>
  <c r="E642" i="14"/>
  <c r="E182" i="10"/>
  <c r="E374" i="10"/>
  <c r="E906" i="10"/>
  <c r="E643" i="10"/>
  <c r="E444" i="10"/>
  <c r="E282" i="10"/>
  <c r="E378" i="10"/>
  <c r="E955" i="14"/>
  <c r="E283" i="10"/>
  <c r="E638" i="10"/>
  <c r="D1031" i="10"/>
  <c r="D1111" i="14" s="1"/>
  <c r="D1112" i="14" s="1"/>
  <c r="D1114" i="14" s="1"/>
  <c r="E251" i="10"/>
  <c r="E783" i="10"/>
  <c r="E253" i="10"/>
  <c r="E424" i="10"/>
  <c r="E1045" i="10"/>
  <c r="E203" i="10"/>
  <c r="E443" i="10"/>
  <c r="E1128" i="10"/>
  <c r="E931" i="10"/>
  <c r="E926" i="10"/>
  <c r="E447" i="10"/>
  <c r="E230" i="10"/>
  <c r="E301" i="10"/>
  <c r="D1176" i="10"/>
  <c r="D1268" i="14" s="1"/>
  <c r="D1269" i="14" s="1"/>
  <c r="D1271" i="14" s="1"/>
  <c r="D453" i="10"/>
  <c r="D485" i="14" s="1"/>
  <c r="D486" i="14" s="1"/>
  <c r="D488" i="14" s="1"/>
  <c r="E1005" i="10"/>
  <c r="E662" i="10"/>
  <c r="M631" i="24"/>
  <c r="M658" i="24" s="1"/>
  <c r="M685" i="24"/>
  <c r="M686" i="24" s="1"/>
  <c r="E807" i="10"/>
  <c r="C429" i="10"/>
  <c r="C459" i="14" s="1"/>
  <c r="C1176" i="10"/>
  <c r="C1268" i="14" s="1"/>
  <c r="E1268" i="14" s="1"/>
  <c r="E1027" i="10"/>
  <c r="E645" i="10"/>
  <c r="E930" i="10"/>
  <c r="C742" i="10"/>
  <c r="C798" i="14" s="1"/>
  <c r="E165" i="10"/>
  <c r="E1075" i="10"/>
  <c r="E1079" i="10" s="1"/>
  <c r="C766" i="10"/>
  <c r="C824" i="14" s="1"/>
  <c r="E598" i="10"/>
  <c r="C285" i="10"/>
  <c r="C303" i="14" s="1"/>
  <c r="E324" i="10"/>
  <c r="E330" i="10"/>
  <c r="E325" i="10"/>
  <c r="D935" i="10"/>
  <c r="D1007" i="14" s="1"/>
  <c r="D1008" i="14" s="1"/>
  <c r="D1010" i="14" s="1"/>
  <c r="E933" i="10"/>
  <c r="E686" i="10"/>
  <c r="E639" i="10"/>
  <c r="E355" i="10"/>
  <c r="C718" i="10"/>
  <c r="C772" i="14" s="1"/>
  <c r="E949" i="10"/>
  <c r="C1007" i="10"/>
  <c r="C1085" i="14" s="1"/>
  <c r="E733" i="10"/>
  <c r="E806" i="10"/>
  <c r="E63" i="10"/>
  <c r="E127" i="16"/>
  <c r="E107" i="16"/>
  <c r="E277" i="10"/>
  <c r="E1581" i="16"/>
  <c r="E1431" i="16"/>
  <c r="E1616" i="16"/>
  <c r="E1690" i="16"/>
  <c r="E1395" i="16"/>
  <c r="E1506" i="16"/>
  <c r="E1467" i="16"/>
  <c r="E1652" i="16"/>
  <c r="E989" i="16"/>
  <c r="E1026" i="16"/>
  <c r="E1285" i="16"/>
  <c r="E1322" i="16"/>
  <c r="E1024" i="16"/>
  <c r="E1320" i="16"/>
  <c r="E1167" i="16"/>
  <c r="E1019" i="16"/>
  <c r="E946" i="16"/>
  <c r="E1094" i="16"/>
  <c r="E1242" i="16"/>
  <c r="E1092" i="16"/>
  <c r="E944" i="16"/>
  <c r="E1277" i="16"/>
  <c r="E1136" i="16"/>
  <c r="E1173" i="16"/>
  <c r="E284" i="16"/>
  <c r="E432" i="16"/>
  <c r="E393" i="16"/>
  <c r="E541" i="16"/>
  <c r="E356" i="16"/>
  <c r="E504" i="16"/>
  <c r="E312" i="16"/>
  <c r="E423" i="16"/>
  <c r="E719" i="16"/>
  <c r="E318" i="16"/>
  <c r="E281" i="16"/>
  <c r="E577" i="16"/>
  <c r="E611" i="16"/>
  <c r="E463" i="16"/>
  <c r="D405" i="10"/>
  <c r="D433" i="14" s="1"/>
  <c r="D434" i="14" s="1"/>
  <c r="D436" i="14" s="1"/>
  <c r="E352" i="10"/>
  <c r="E403" i="10"/>
  <c r="C237" i="10"/>
  <c r="C251" i="14" s="1"/>
  <c r="C1079" i="10"/>
  <c r="C1163" i="14" s="1"/>
  <c r="E957" i="10"/>
  <c r="E1051" i="10"/>
  <c r="E979" i="10"/>
  <c r="D911" i="10"/>
  <c r="D981" i="14" s="1"/>
  <c r="D982" i="14" s="1"/>
  <c r="D984" i="14" s="1"/>
  <c r="E741" i="10"/>
  <c r="E739" i="10"/>
  <c r="C790" i="10"/>
  <c r="C850" i="14" s="1"/>
  <c r="D670" i="10"/>
  <c r="D720" i="14" s="1"/>
  <c r="D721" i="14" s="1"/>
  <c r="D723" i="14" s="1"/>
  <c r="E688" i="10"/>
  <c r="E955" i="10"/>
  <c r="E669" i="10"/>
  <c r="E710" i="10"/>
  <c r="E663" i="10"/>
  <c r="L560" i="24"/>
  <c r="E609" i="14"/>
  <c r="D611" i="14"/>
  <c r="D618" i="14" s="1"/>
  <c r="D590" i="14"/>
  <c r="E587" i="14"/>
  <c r="E583" i="14"/>
  <c r="D585" i="14"/>
  <c r="E932" i="10"/>
  <c r="E208" i="10"/>
  <c r="E616" i="10"/>
  <c r="E186" i="10"/>
  <c r="L585" i="24"/>
  <c r="E259" i="10"/>
  <c r="E712" i="10"/>
  <c r="C862" i="10"/>
  <c r="C928" i="14" s="1"/>
  <c r="E782" i="10"/>
  <c r="D559" i="14"/>
  <c r="E557" i="14"/>
  <c r="E667" i="10"/>
  <c r="D790" i="10"/>
  <c r="D850" i="14" s="1"/>
  <c r="D851" i="14" s="1"/>
  <c r="D853" i="14" s="1"/>
  <c r="D381" i="10"/>
  <c r="D407" i="14" s="1"/>
  <c r="D408" i="14" s="1"/>
  <c r="D410" i="14" s="1"/>
  <c r="C309" i="10"/>
  <c r="C329" i="14" s="1"/>
  <c r="E280" i="10"/>
  <c r="E228" i="10"/>
  <c r="D333" i="10"/>
  <c r="D355" i="14" s="1"/>
  <c r="D356" i="14" s="1"/>
  <c r="D358" i="14" s="1"/>
  <c r="C838" i="10"/>
  <c r="C902" i="14" s="1"/>
  <c r="C622" i="10"/>
  <c r="C668" i="14" s="1"/>
  <c r="C357" i="10"/>
  <c r="C381" i="14" s="1"/>
  <c r="E181" i="10"/>
  <c r="E373" i="10"/>
  <c r="D694" i="10"/>
  <c r="D746" i="14" s="1"/>
  <c r="D747" i="14" s="1"/>
  <c r="D749" i="14" s="1"/>
  <c r="C694" i="10"/>
  <c r="C746" i="14" s="1"/>
  <c r="M509" i="24"/>
  <c r="L591" i="24"/>
  <c r="C911" i="10"/>
  <c r="C981" i="14" s="1"/>
  <c r="E887" i="10"/>
  <c r="C814" i="10"/>
  <c r="C876" i="14" s="1"/>
  <c r="D189" i="10"/>
  <c r="D199" i="14" s="1"/>
  <c r="D200" i="14" s="1"/>
  <c r="D202" i="14" s="1"/>
  <c r="E1052" i="10"/>
  <c r="E401" i="10"/>
  <c r="E788" i="10"/>
  <c r="D1007" i="10"/>
  <c r="D1085" i="14" s="1"/>
  <c r="D1086" i="14" s="1"/>
  <c r="D1088" i="14" s="1"/>
  <c r="D766" i="10"/>
  <c r="D824" i="14" s="1"/>
  <c r="D825" i="14" s="1"/>
  <c r="D827" i="14" s="1"/>
  <c r="E120" i="15"/>
  <c r="E88" i="15"/>
  <c r="E142" i="15"/>
  <c r="E111" i="15"/>
  <c r="E179" i="15"/>
  <c r="E147" i="15"/>
  <c r="C213" i="10"/>
  <c r="C225" i="14" s="1"/>
  <c r="C261" i="10"/>
  <c r="C277" i="14" s="1"/>
  <c r="C646" i="10"/>
  <c r="C694" i="14" s="1"/>
  <c r="E615" i="10"/>
  <c r="E668" i="10"/>
  <c r="D1079" i="10"/>
  <c r="D1163" i="14" s="1"/>
  <c r="D1164" i="14" s="1"/>
  <c r="D1166" i="14" s="1"/>
  <c r="D983" i="10"/>
  <c r="D1059" i="14" s="1"/>
  <c r="D1060" i="14" s="1"/>
  <c r="D1062" i="14" s="1"/>
  <c r="D622" i="10"/>
  <c r="D668" i="14" s="1"/>
  <c r="D669" i="14" s="1"/>
  <c r="D671" i="14" s="1"/>
  <c r="C405" i="10"/>
  <c r="C433" i="14" s="1"/>
  <c r="C670" i="10"/>
  <c r="C720" i="14" s="1"/>
  <c r="E720" i="14" s="1"/>
  <c r="E908" i="10"/>
  <c r="E1205" i="15"/>
  <c r="E1210" i="15"/>
  <c r="E1434" i="15"/>
  <c r="E1466" i="15"/>
  <c r="E1270" i="15"/>
  <c r="E1366" i="15"/>
  <c r="E1080" i="15"/>
  <c r="E920" i="15"/>
  <c r="E1147" i="15"/>
  <c r="E957" i="15"/>
  <c r="E1085" i="15"/>
  <c r="E472" i="15"/>
  <c r="E376" i="15"/>
  <c r="E504" i="15"/>
  <c r="E632" i="15"/>
  <c r="E502" i="15"/>
  <c r="E240" i="15"/>
  <c r="E304" i="15"/>
  <c r="E560" i="15"/>
  <c r="E307" i="15"/>
  <c r="E563" i="15"/>
  <c r="E279" i="15"/>
  <c r="E407" i="15"/>
  <c r="E535" i="15"/>
  <c r="E247" i="15"/>
  <c r="E503" i="15"/>
  <c r="E318" i="15"/>
  <c r="E574" i="15"/>
  <c r="E350" i="15"/>
  <c r="E478" i="15"/>
  <c r="E606" i="15"/>
  <c r="E1544" i="16"/>
  <c r="E1394" i="16"/>
  <c r="E1653" i="16"/>
  <c r="E1468" i="16"/>
  <c r="E1579" i="16"/>
  <c r="E1580" i="16"/>
  <c r="E1543" i="16"/>
  <c r="E1430" i="16"/>
  <c r="E1615" i="16"/>
  <c r="E1689" i="16"/>
  <c r="E1174" i="16"/>
  <c r="E1100" i="16"/>
  <c r="E1211" i="16"/>
  <c r="E1248" i="16"/>
  <c r="E1241" i="16"/>
  <c r="E985" i="16"/>
  <c r="E1279" i="16"/>
  <c r="E1018" i="16"/>
  <c r="E1240" i="16"/>
  <c r="E1166" i="16"/>
  <c r="E1062" i="16"/>
  <c r="E1099" i="16"/>
  <c r="E358" i="16"/>
  <c r="E506" i="16"/>
  <c r="E319" i="16"/>
  <c r="E282" i="16"/>
  <c r="E430" i="16"/>
  <c r="E578" i="16"/>
  <c r="E726" i="16"/>
  <c r="E386" i="16"/>
  <c r="E682" i="16"/>
  <c r="E349" i="16"/>
  <c r="E392" i="16"/>
  <c r="E355" i="16"/>
  <c r="E651" i="16"/>
  <c r="E389" i="16"/>
  <c r="E537" i="16"/>
  <c r="E385" i="16"/>
  <c r="E681" i="16"/>
  <c r="E496" i="16"/>
  <c r="E1439" i="15"/>
  <c r="E1215" i="15"/>
  <c r="E1247" i="15"/>
  <c r="E1368" i="15"/>
  <c r="E1802" i="16"/>
  <c r="E983" i="15"/>
  <c r="E1079" i="15"/>
  <c r="E537" i="15"/>
  <c r="D237" i="10"/>
  <c r="D251" i="14" s="1"/>
  <c r="D252" i="14" s="1"/>
  <c r="D254" i="14" s="1"/>
  <c r="E376" i="10"/>
  <c r="E184" i="10"/>
  <c r="C189" i="10"/>
  <c r="C199" i="14" s="1"/>
  <c r="C381" i="10"/>
  <c r="C407" i="14" s="1"/>
  <c r="E173" i="14"/>
  <c r="D959" i="10"/>
  <c r="D1033" i="14" s="1"/>
  <c r="D1034" i="14" s="1"/>
  <c r="D1036" i="14" s="1"/>
  <c r="E684" i="10"/>
  <c r="C477" i="10"/>
  <c r="C511" i="14" s="1"/>
  <c r="E187" i="10"/>
  <c r="E379" i="10"/>
  <c r="E902" i="10"/>
  <c r="E805" i="10"/>
  <c r="D742" i="10"/>
  <c r="D798" i="14" s="1"/>
  <c r="D799" i="14" s="1"/>
  <c r="D801" i="14" s="1"/>
  <c r="E135" i="10"/>
  <c r="E89" i="16"/>
  <c r="C1055" i="10"/>
  <c r="C1137" i="14" s="1"/>
  <c r="C959" i="10"/>
  <c r="C1033" i="14" s="1"/>
  <c r="D429" i="10"/>
  <c r="D459" i="14" s="1"/>
  <c r="D460" i="14" s="1"/>
  <c r="D462" i="14" s="1"/>
  <c r="D261" i="10"/>
  <c r="D277" i="14" s="1"/>
  <c r="D278" i="14" s="1"/>
  <c r="D280" i="14" s="1"/>
  <c r="D213" i="10"/>
  <c r="D225" i="14" s="1"/>
  <c r="D226" i="14" s="1"/>
  <c r="D228" i="14" s="1"/>
  <c r="D285" i="10"/>
  <c r="D303" i="14" s="1"/>
  <c r="D304" i="14" s="1"/>
  <c r="D306" i="14" s="1"/>
  <c r="C333" i="10"/>
  <c r="C355" i="14" s="1"/>
  <c r="C453" i="10"/>
  <c r="C485" i="14" s="1"/>
  <c r="C1031" i="10"/>
  <c r="C1111" i="14" s="1"/>
  <c r="C935" i="10"/>
  <c r="C1007" i="14" s="1"/>
  <c r="E535" i="14"/>
  <c r="M519" i="24"/>
  <c r="V508" i="24" s="1"/>
  <c r="L596" i="24"/>
  <c r="M506" i="24"/>
  <c r="M516" i="24"/>
  <c r="D477" i="10"/>
  <c r="D511" i="14" s="1"/>
  <c r="D512" i="14" s="1"/>
  <c r="D514" i="14" s="1"/>
  <c r="E235" i="10"/>
  <c r="E331" i="10"/>
  <c r="D1055" i="10"/>
  <c r="D1137" i="14" s="1"/>
  <c r="D1138" i="14" s="1"/>
  <c r="D1140" i="14" s="1"/>
  <c r="D646" i="10"/>
  <c r="D694" i="14" s="1"/>
  <c r="D695" i="14" s="1"/>
  <c r="D697" i="14" s="1"/>
  <c r="D357" i="10"/>
  <c r="D381" i="14" s="1"/>
  <c r="D382" i="14" s="1"/>
  <c r="D384" i="14" s="1"/>
  <c r="E836" i="10"/>
  <c r="C983" i="10"/>
  <c r="C1059" i="14" s="1"/>
  <c r="E1237" i="15"/>
  <c r="E1338" i="15"/>
  <c r="E1306" i="15"/>
  <c r="E1398" i="15"/>
  <c r="E1238" i="15"/>
  <c r="E889" i="15"/>
  <c r="E985" i="15"/>
  <c r="E1046" i="15"/>
  <c r="E982" i="15"/>
  <c r="E1078" i="15"/>
  <c r="E1011" i="15"/>
  <c r="E888" i="15"/>
  <c r="E824" i="15"/>
  <c r="E1048" i="15"/>
  <c r="E1107" i="15"/>
  <c r="E915" i="15"/>
  <c r="E1051" i="15"/>
  <c r="E891" i="15"/>
  <c r="E1110" i="15"/>
  <c r="E925" i="15"/>
  <c r="E1053" i="15"/>
  <c r="E829" i="15"/>
  <c r="E282" i="15"/>
  <c r="E410" i="15"/>
  <c r="E538" i="15"/>
  <c r="E378" i="15"/>
  <c r="E634" i="15"/>
  <c r="E344" i="15"/>
  <c r="E600" i="15"/>
  <c r="E342" i="15"/>
  <c r="E470" i="15"/>
  <c r="E598" i="15"/>
  <c r="E374" i="15"/>
  <c r="E630" i="15"/>
  <c r="E340" i="15"/>
  <c r="E468" i="15"/>
  <c r="E596" i="15"/>
  <c r="E500" i="15"/>
  <c r="E368" i="15"/>
  <c r="E624" i="15"/>
  <c r="E400" i="15"/>
  <c r="E528" i="15"/>
  <c r="E371" i="15"/>
  <c r="E627" i="15"/>
  <c r="E375" i="15"/>
  <c r="E631" i="15"/>
  <c r="E446" i="15"/>
  <c r="E1396" i="16"/>
  <c r="E1507" i="16"/>
  <c r="E1618" i="16"/>
  <c r="E1692" i="16"/>
  <c r="E1505" i="16"/>
  <c r="E1432" i="16"/>
  <c r="E1617" i="16"/>
  <c r="E1691" i="16"/>
  <c r="E1393" i="16"/>
  <c r="E1541" i="16"/>
  <c r="E1137" i="16"/>
  <c r="E952" i="16"/>
  <c r="E1135" i="16"/>
  <c r="E1168" i="16"/>
  <c r="E981" i="16"/>
  <c r="E1055" i="16"/>
  <c r="E1314" i="16"/>
  <c r="E951" i="16"/>
  <c r="E1284" i="16"/>
  <c r="E468" i="16"/>
  <c r="E465" i="16"/>
  <c r="E317" i="16"/>
  <c r="E687" i="16"/>
  <c r="E610" i="16"/>
  <c r="E462" i="16"/>
  <c r="E321" i="16"/>
  <c r="E728" i="16"/>
  <c r="E615" i="16"/>
  <c r="E534" i="16"/>
  <c r="E497" i="16"/>
  <c r="E645" i="16"/>
  <c r="E540" i="16"/>
  <c r="E688" i="16"/>
  <c r="E503" i="16"/>
  <c r="E533" i="16"/>
  <c r="E348" i="16"/>
  <c r="E1530" i="15"/>
  <c r="E1541" i="15"/>
  <c r="E1433" i="15"/>
  <c r="E1305" i="15"/>
  <c r="E1405" i="15"/>
  <c r="E1373" i="15"/>
  <c r="E1763" i="16"/>
  <c r="E1764" i="16"/>
  <c r="E1760" i="16"/>
  <c r="E1761" i="16"/>
  <c r="E886" i="15"/>
  <c r="E1142" i="15"/>
  <c r="E306" i="15"/>
  <c r="E562" i="15"/>
  <c r="E338" i="15"/>
  <c r="E466" i="15"/>
  <c r="E594" i="15"/>
  <c r="E1317" i="16"/>
  <c r="E1769" i="16"/>
  <c r="E1762" i="16"/>
  <c r="E1770" i="16"/>
  <c r="E1140" i="15"/>
  <c r="E1246" i="15"/>
  <c r="E1310" i="15"/>
  <c r="E1342" i="15"/>
  <c r="E1273" i="15"/>
  <c r="E1280" i="16"/>
  <c r="E1058" i="16"/>
  <c r="E428" i="16"/>
  <c r="E391" i="16"/>
  <c r="E277" i="16"/>
  <c r="E425" i="16"/>
  <c r="E684" i="16"/>
  <c r="E1577" i="16"/>
  <c r="E1425" i="16"/>
  <c r="E1647" i="16"/>
  <c r="E1462" i="16"/>
  <c r="E1390" i="16"/>
  <c r="E1649" i="16"/>
  <c r="E1464" i="16"/>
  <c r="E1575" i="16"/>
  <c r="E1509" i="16"/>
  <c r="E1576" i="16"/>
  <c r="E1539" i="16"/>
  <c r="E1582" i="16"/>
  <c r="E1508" i="16"/>
  <c r="E1463" i="16"/>
  <c r="E1648" i="16"/>
  <c r="E1535" i="15"/>
  <c r="E1567" i="15"/>
  <c r="E1536" i="15"/>
  <c r="E1528" i="15"/>
  <c r="E1247" i="16"/>
  <c r="E1133" i="16"/>
  <c r="E1022" i="16"/>
  <c r="E1318" i="16"/>
  <c r="E1275" i="16"/>
  <c r="E1061" i="16"/>
  <c r="E1165" i="16"/>
  <c r="E980" i="16"/>
  <c r="E1017" i="16"/>
  <c r="E1239" i="16"/>
  <c r="E1245" i="16"/>
  <c r="E274" i="16"/>
  <c r="E570" i="16"/>
  <c r="E352" i="16"/>
  <c r="E500" i="16"/>
  <c r="E331" i="16"/>
  <c r="E627" i="16"/>
  <c r="E279" i="16"/>
  <c r="E427" i="16"/>
  <c r="E575" i="16"/>
  <c r="E723" i="16"/>
  <c r="E464" i="16"/>
  <c r="E646" i="16"/>
  <c r="E387" i="16"/>
  <c r="E535" i="16"/>
  <c r="E683" i="16"/>
  <c r="E394" i="16"/>
  <c r="E542" i="16"/>
  <c r="E1275" i="15"/>
  <c r="E1208" i="15"/>
  <c r="E1464" i="15"/>
  <c r="E1432" i="15"/>
  <c r="E1303" i="15"/>
  <c r="E1271" i="15"/>
  <c r="E1365" i="15"/>
  <c r="E1251" i="15"/>
  <c r="E1411" i="15"/>
  <c r="E1340" i="15"/>
  <c r="E1308" i="15"/>
  <c r="E1117" i="15"/>
  <c r="E1083" i="15"/>
  <c r="E884" i="15"/>
  <c r="E1012" i="15"/>
  <c r="E1018" i="15"/>
  <c r="E1146" i="15"/>
  <c r="E1047" i="15"/>
  <c r="E1143" i="15"/>
  <c r="E929" i="15"/>
  <c r="E1057" i="15"/>
  <c r="E897" i="15"/>
  <c r="E1025" i="15"/>
  <c r="E892" i="15"/>
  <c r="E1084" i="15"/>
  <c r="E860" i="15"/>
  <c r="E988" i="15"/>
  <c r="E853" i="15"/>
  <c r="E1013" i="15"/>
  <c r="E1141" i="15"/>
  <c r="E275" i="15"/>
  <c r="E403" i="15"/>
  <c r="E531" i="15"/>
  <c r="E273" i="15"/>
  <c r="E529" i="15"/>
  <c r="E341" i="15"/>
  <c r="E469" i="15"/>
  <c r="E597" i="15"/>
  <c r="E309" i="15"/>
  <c r="E565" i="15"/>
  <c r="E249" i="15"/>
  <c r="E345" i="15"/>
  <c r="E473" i="15"/>
  <c r="E601" i="15"/>
  <c r="E1374" i="15"/>
  <c r="E1278" i="15"/>
  <c r="E1369" i="15"/>
  <c r="E1804" i="16"/>
  <c r="E1805" i="16"/>
  <c r="E1043" i="15"/>
  <c r="E1014" i="15"/>
  <c r="E434" i="15"/>
  <c r="E984" i="16"/>
  <c r="E1021" i="16"/>
  <c r="E1169" i="16"/>
  <c r="E650" i="16"/>
  <c r="E721" i="16"/>
  <c r="E536" i="16"/>
  <c r="E1307" i="15"/>
  <c r="E1403" i="15"/>
  <c r="E1240" i="15"/>
  <c r="E1400" i="15"/>
  <c r="E1367" i="15"/>
  <c r="E1335" i="15"/>
  <c r="E1269" i="15"/>
  <c r="E1461" i="15"/>
  <c r="E1379" i="15"/>
  <c r="E1283" i="15"/>
  <c r="E1212" i="15"/>
  <c r="E1436" i="15"/>
  <c r="E1468" i="15"/>
  <c r="E1798" i="16"/>
  <c r="E1806" i="16"/>
  <c r="E1803" i="16"/>
  <c r="E980" i="15"/>
  <c r="E916" i="15"/>
  <c r="E1108" i="15"/>
  <c r="E954" i="15"/>
  <c r="E1114" i="15"/>
  <c r="E858" i="15"/>
  <c r="E986" i="15"/>
  <c r="E1015" i="15"/>
  <c r="E1121" i="15"/>
  <c r="E828" i="15"/>
  <c r="E1116" i="15"/>
  <c r="E981" i="15"/>
  <c r="E1077" i="15"/>
  <c r="E885" i="15"/>
  <c r="E241" i="15"/>
  <c r="E369" i="15"/>
  <c r="E497" i="15"/>
  <c r="E625" i="15"/>
  <c r="E401" i="15"/>
  <c r="E437" i="15"/>
  <c r="E1429" i="16"/>
  <c r="E1651" i="16"/>
  <c r="E1466" i="16"/>
  <c r="E1573" i="16"/>
  <c r="E1501" i="16"/>
  <c r="E1398" i="16"/>
  <c r="E1657" i="16"/>
  <c r="E1472" i="16"/>
  <c r="E1583" i="16"/>
  <c r="E1428" i="16"/>
  <c r="E1613" i="16"/>
  <c r="E1687" i="16"/>
  <c r="E1471" i="16"/>
  <c r="E1656" i="16"/>
  <c r="E1574" i="16"/>
  <c r="E1500" i="16"/>
  <c r="E1563" i="15"/>
  <c r="E1210" i="16"/>
  <c r="E983" i="16"/>
  <c r="E1131" i="16"/>
  <c r="E1020" i="16"/>
  <c r="E979" i="16"/>
  <c r="E1127" i="16"/>
  <c r="E1313" i="16"/>
  <c r="E1164" i="16"/>
  <c r="E1209" i="16"/>
  <c r="E950" i="16"/>
  <c r="E1098" i="16"/>
  <c r="E1246" i="16"/>
  <c r="E943" i="16"/>
  <c r="E1276" i="16"/>
  <c r="E949" i="16"/>
  <c r="E1134" i="16"/>
  <c r="E1282" i="16"/>
  <c r="E986" i="16"/>
  <c r="E1023" i="16"/>
  <c r="E1093" i="16"/>
  <c r="E1056" i="16"/>
  <c r="E1204" i="16"/>
  <c r="E654" i="16"/>
  <c r="E467" i="16"/>
  <c r="E648" i="16"/>
  <c r="E294" i="16"/>
  <c r="E590" i="16"/>
  <c r="E479" i="16"/>
  <c r="E316" i="16"/>
  <c r="E612" i="16"/>
  <c r="E350" i="16"/>
  <c r="E498" i="16"/>
  <c r="E690" i="16"/>
  <c r="E357" i="16"/>
  <c r="E505" i="16"/>
  <c r="E653" i="16"/>
  <c r="E1467" i="15"/>
  <c r="E1241" i="15"/>
  <c r="E1341" i="15"/>
  <c r="E1213" i="15"/>
  <c r="E1469" i="15"/>
  <c r="E1214" i="15"/>
  <c r="E1470" i="15"/>
  <c r="E1406" i="15"/>
  <c r="E1438" i="15"/>
  <c r="E1274" i="15"/>
  <c r="E1370" i="15"/>
  <c r="E1206" i="15"/>
  <c r="E1430" i="15"/>
  <c r="E1462" i="15"/>
  <c r="E1209" i="15"/>
  <c r="E1337" i="15"/>
  <c r="E1800" i="16"/>
  <c r="E1767" i="16"/>
  <c r="E1801" i="16"/>
  <c r="E1768" i="16"/>
  <c r="E1797" i="16"/>
  <c r="E921" i="15"/>
  <c r="E918" i="15"/>
  <c r="E854" i="15"/>
  <c r="E947" i="15"/>
  <c r="E1139" i="15"/>
  <c r="E1016" i="15"/>
  <c r="E1144" i="15"/>
  <c r="E883" i="15"/>
  <c r="E851" i="15"/>
  <c r="E979" i="15"/>
  <c r="E1075" i="15"/>
  <c r="E827" i="15"/>
  <c r="E955" i="15"/>
  <c r="E822" i="15"/>
  <c r="E950" i="15"/>
  <c r="E893" i="15"/>
  <c r="E346" i="15"/>
  <c r="E474" i="15"/>
  <c r="E602" i="15"/>
  <c r="E314" i="15"/>
  <c r="E570" i="15"/>
  <c r="E408" i="15"/>
  <c r="E312" i="15"/>
  <c r="E440" i="15"/>
  <c r="E568" i="15"/>
  <c r="E310" i="15"/>
  <c r="E566" i="15"/>
  <c r="E404" i="15"/>
  <c r="E532" i="15"/>
  <c r="E276" i="15"/>
  <c r="E436" i="15"/>
  <c r="E272" i="15"/>
  <c r="E432" i="15"/>
  <c r="E499" i="15"/>
  <c r="E242" i="15"/>
  <c r="E370" i="15"/>
  <c r="E498" i="15"/>
  <c r="E626" i="15"/>
  <c r="E274" i="15"/>
  <c r="E402" i="15"/>
  <c r="E530" i="15"/>
  <c r="E343" i="15"/>
  <c r="E471" i="15"/>
  <c r="E599" i="15"/>
  <c r="E311" i="15"/>
  <c r="E567" i="15"/>
  <c r="E382" i="15"/>
  <c r="E286" i="15"/>
  <c r="E542" i="15"/>
  <c r="E1433" i="16"/>
  <c r="E1655" i="16"/>
  <c r="E1470" i="16"/>
  <c r="E1542" i="16"/>
  <c r="E1469" i="16"/>
  <c r="E1654" i="16"/>
  <c r="E1578" i="16"/>
  <c r="E1504" i="16"/>
  <c r="E1537" i="15"/>
  <c r="E1529" i="15"/>
  <c r="E1569" i="15"/>
  <c r="E1565" i="15"/>
  <c r="E1561" i="15"/>
  <c r="E1562" i="15"/>
  <c r="E1573" i="15"/>
  <c r="E1063" i="16"/>
  <c r="E945" i="16"/>
  <c r="E1315" i="16"/>
  <c r="E1281" i="16"/>
  <c r="E1059" i="16"/>
  <c r="E1057" i="16"/>
  <c r="E1095" i="16"/>
  <c r="E1206" i="16"/>
  <c r="E947" i="16"/>
  <c r="E1132" i="16"/>
  <c r="E1243" i="16"/>
  <c r="E1203" i="16"/>
  <c r="E1129" i="16"/>
  <c r="E988" i="16"/>
  <c r="E613" i="16"/>
  <c r="E724" i="16"/>
  <c r="E573" i="16"/>
  <c r="E280" i="16"/>
  <c r="E576" i="16"/>
  <c r="E539" i="16"/>
  <c r="E617" i="16"/>
  <c r="E395" i="16"/>
  <c r="E543" i="16"/>
  <c r="E689" i="16"/>
  <c r="E460" i="16"/>
  <c r="E608" i="16"/>
  <c r="E275" i="16"/>
  <c r="E571" i="16"/>
  <c r="E466" i="16"/>
  <c r="E614" i="16"/>
  <c r="E429" i="16"/>
  <c r="E725" i="16"/>
  <c r="E685" i="16"/>
  <c r="E499" i="16"/>
  <c r="E647" i="16"/>
  <c r="E314" i="16"/>
  <c r="E422" i="16"/>
  <c r="E718" i="16"/>
  <c r="E1279" i="15"/>
  <c r="E1311" i="15"/>
  <c r="E1371" i="15"/>
  <c r="E1339" i="15"/>
  <c r="E1435" i="15"/>
  <c r="E1304" i="15"/>
  <c r="E1272" i="15"/>
  <c r="E1207" i="15"/>
  <c r="E1239" i="15"/>
  <c r="E1463" i="15"/>
  <c r="E1399" i="15"/>
  <c r="E1431" i="15"/>
  <c r="E1333" i="15"/>
  <c r="E1429" i="15"/>
  <c r="E1397" i="15"/>
  <c r="E1315" i="15"/>
  <c r="E1475" i="15"/>
  <c r="E1219" i="15"/>
  <c r="E1347" i="15"/>
  <c r="E1276" i="15"/>
  <c r="E1404" i="15"/>
  <c r="E1244" i="15"/>
  <c r="E1372" i="15"/>
  <c r="E1765" i="16"/>
  <c r="E1799" i="16"/>
  <c r="E1766" i="16"/>
  <c r="E1807" i="16"/>
  <c r="E923" i="15"/>
  <c r="E1019" i="15"/>
  <c r="E987" i="15"/>
  <c r="E1115" i="15"/>
  <c r="E919" i="15"/>
  <c r="E852" i="15"/>
  <c r="E1044" i="15"/>
  <c r="E820" i="15"/>
  <c r="E948" i="15"/>
  <c r="E1076" i="15"/>
  <c r="E826" i="15"/>
  <c r="E890" i="15"/>
  <c r="E1082" i="15"/>
  <c r="E922" i="15"/>
  <c r="E1050" i="15"/>
  <c r="E855" i="15"/>
  <c r="E823" i="15"/>
  <c r="E951" i="15"/>
  <c r="E1111" i="15"/>
  <c r="E993" i="15"/>
  <c r="E1089" i="15"/>
  <c r="E833" i="15"/>
  <c r="E961" i="15"/>
  <c r="E1153" i="15"/>
  <c r="E1020" i="15"/>
  <c r="E956" i="15"/>
  <c r="E924" i="15"/>
  <c r="E1052" i="15"/>
  <c r="E917" i="15"/>
  <c r="E1045" i="15"/>
  <c r="E821" i="15"/>
  <c r="E949" i="15"/>
  <c r="E1109" i="15"/>
  <c r="E377" i="15"/>
  <c r="E505" i="15"/>
  <c r="E633" i="15"/>
  <c r="E243" i="15"/>
  <c r="E339" i="15"/>
  <c r="E467" i="15"/>
  <c r="E595" i="15"/>
  <c r="E305" i="15"/>
  <c r="E433" i="15"/>
  <c r="E561" i="15"/>
  <c r="E337" i="15"/>
  <c r="E465" i="15"/>
  <c r="E593" i="15"/>
  <c r="E277" i="15"/>
  <c r="E405" i="15"/>
  <c r="E533" i="15"/>
  <c r="E245" i="15"/>
  <c r="E373" i="15"/>
  <c r="E501" i="15"/>
  <c r="E629" i="15"/>
  <c r="E313" i="15"/>
  <c r="E441" i="15"/>
  <c r="E569" i="15"/>
  <c r="E281" i="15"/>
  <c r="E409" i="15"/>
  <c r="E1392" i="16"/>
  <c r="E1503" i="16"/>
  <c r="E1614" i="16"/>
  <c r="E1688" i="16"/>
  <c r="E1540" i="16"/>
  <c r="E1388" i="16"/>
  <c r="E1499" i="16"/>
  <c r="E1610" i="16"/>
  <c r="E1684" i="16"/>
  <c r="E1536" i="16"/>
  <c r="E1427" i="16"/>
  <c r="E1612" i="16"/>
  <c r="E1686" i="16"/>
  <c r="E1538" i="16"/>
  <c r="E1435" i="16"/>
  <c r="E1620" i="16"/>
  <c r="E1694" i="16"/>
  <c r="E1546" i="16"/>
  <c r="E1391" i="16"/>
  <c r="E1465" i="16"/>
  <c r="E1502" i="16"/>
  <c r="E1650" i="16"/>
  <c r="E1397" i="16"/>
  <c r="E1434" i="16"/>
  <c r="E1545" i="16"/>
  <c r="E1619" i="16"/>
  <c r="E1693" i="16"/>
  <c r="E1389" i="16"/>
  <c r="E1426" i="16"/>
  <c r="E1537" i="16"/>
  <c r="E1611" i="16"/>
  <c r="E1685" i="16"/>
  <c r="E1559" i="15"/>
  <c r="E1527" i="15"/>
  <c r="E1568" i="15"/>
  <c r="E1560" i="15"/>
  <c r="E1025" i="16"/>
  <c r="E948" i="16"/>
  <c r="E1170" i="16"/>
  <c r="E1096" i="16"/>
  <c r="E1207" i="16"/>
  <c r="E1244" i="16"/>
  <c r="E1205" i="16"/>
  <c r="E1016" i="16"/>
  <c r="E1312" i="16"/>
  <c r="E1053" i="16"/>
  <c r="E1201" i="16"/>
  <c r="E1090" i="16"/>
  <c r="E1238" i="16"/>
  <c r="E987" i="16"/>
  <c r="E1283" i="16"/>
  <c r="E1321" i="16"/>
  <c r="E1172" i="16"/>
  <c r="E1091" i="16"/>
  <c r="E1054" i="16"/>
  <c r="E1128" i="16"/>
  <c r="E1202" i="16"/>
  <c r="E1060" i="16"/>
  <c r="E1171" i="16"/>
  <c r="E1097" i="16"/>
  <c r="E1208" i="16"/>
  <c r="E1319" i="16"/>
  <c r="E1316" i="16"/>
  <c r="E982" i="16"/>
  <c r="E1130" i="16"/>
  <c r="E1278" i="16"/>
  <c r="E580" i="16"/>
  <c r="E691" i="16"/>
  <c r="E469" i="16"/>
  <c r="E652" i="16"/>
  <c r="E607" i="16"/>
  <c r="E311" i="16"/>
  <c r="E459" i="16"/>
  <c r="E644" i="16"/>
  <c r="E315" i="16"/>
  <c r="E278" i="16"/>
  <c r="E426" i="16"/>
  <c r="E574" i="16"/>
  <c r="E722" i="16"/>
  <c r="E368" i="16"/>
  <c r="E405" i="16"/>
  <c r="E553" i="16"/>
  <c r="E701" i="16"/>
  <c r="E353" i="16"/>
  <c r="E501" i="16"/>
  <c r="E649" i="16"/>
  <c r="E390" i="16"/>
  <c r="E538" i="16"/>
  <c r="E686" i="16"/>
  <c r="E276" i="16"/>
  <c r="E424" i="16"/>
  <c r="E572" i="16"/>
  <c r="E720" i="16"/>
  <c r="E313" i="16"/>
  <c r="E461" i="16"/>
  <c r="E609" i="16"/>
  <c r="E320" i="16"/>
  <c r="E616" i="16"/>
  <c r="E283" i="16"/>
  <c r="E431" i="16"/>
  <c r="E579" i="16"/>
  <c r="E727" i="16"/>
  <c r="E90" i="16"/>
  <c r="E126" i="16"/>
  <c r="E178" i="15"/>
  <c r="E174" i="15"/>
  <c r="E79" i="15"/>
  <c r="E131" i="16"/>
  <c r="E204" i="16"/>
  <c r="E132" i="16"/>
  <c r="E43" i="14"/>
  <c r="E138" i="10"/>
  <c r="E90" i="10"/>
  <c r="E87" i="10"/>
  <c r="E201" i="16"/>
  <c r="E144" i="16"/>
  <c r="E110" i="15"/>
  <c r="E156" i="15"/>
  <c r="E198" i="16"/>
  <c r="E169" i="16"/>
  <c r="E84" i="10"/>
  <c r="E205" i="16"/>
  <c r="E180" i="15"/>
  <c r="E61" i="10"/>
  <c r="E83" i="10"/>
  <c r="E115" i="10"/>
  <c r="E89" i="10"/>
  <c r="E134" i="10"/>
  <c r="E88" i="16"/>
  <c r="E92" i="16"/>
  <c r="E91" i="16"/>
  <c r="E207" i="16"/>
  <c r="E208" i="16"/>
  <c r="E164" i="16"/>
  <c r="E134" i="16"/>
  <c r="E80" i="15"/>
  <c r="E150" i="15"/>
  <c r="E112" i="15"/>
  <c r="E82" i="10"/>
  <c r="D92" i="10"/>
  <c r="D95" i="14" s="1"/>
  <c r="D96" i="14" s="1"/>
  <c r="D98" i="14" s="1"/>
  <c r="E170" i="16"/>
  <c r="E118" i="15"/>
  <c r="E85" i="10"/>
  <c r="E107" i="10"/>
  <c r="E139" i="10"/>
  <c r="E113" i="10"/>
  <c r="E165" i="16"/>
  <c r="E129" i="16"/>
  <c r="E177" i="15"/>
  <c r="E81" i="15"/>
  <c r="E151" i="15"/>
  <c r="E119" i="15"/>
  <c r="E181" i="15"/>
  <c r="E149" i="15"/>
  <c r="E114" i="10"/>
  <c r="E66" i="10"/>
  <c r="E88" i="10"/>
  <c r="C140" i="10"/>
  <c r="C147" i="14" s="1"/>
  <c r="C92" i="10"/>
  <c r="C95" i="14" s="1"/>
  <c r="D116" i="10"/>
  <c r="D121" i="14" s="1"/>
  <c r="D122" i="14" s="1"/>
  <c r="D124" i="14" s="1"/>
  <c r="E44" i="10"/>
  <c r="E111" i="10"/>
  <c r="E60" i="10"/>
  <c r="E132" i="10"/>
  <c r="E112" i="10"/>
  <c r="E136" i="10"/>
  <c r="E94" i="16"/>
  <c r="E162" i="16"/>
  <c r="E199" i="16"/>
  <c r="E200" i="16"/>
  <c r="E163" i="16"/>
  <c r="E133" i="16"/>
  <c r="E96" i="16"/>
  <c r="E116" i="15"/>
  <c r="E84" i="15"/>
  <c r="E146" i="15"/>
  <c r="E114" i="15"/>
  <c r="E78" i="15"/>
  <c r="E86" i="15"/>
  <c r="E182" i="15"/>
  <c r="E143" i="15"/>
  <c r="E175" i="15"/>
  <c r="E115" i="15"/>
  <c r="E83" i="15"/>
  <c r="E109" i="10"/>
  <c r="E59" i="10"/>
  <c r="E131" i="10"/>
  <c r="E91" i="10"/>
  <c r="E67" i="10"/>
  <c r="E65" i="10"/>
  <c r="E137" i="10"/>
  <c r="E110" i="10"/>
  <c r="E86" i="10"/>
  <c r="E167" i="16"/>
  <c r="E93" i="16"/>
  <c r="E202" i="16"/>
  <c r="E128" i="16"/>
  <c r="E87" i="16"/>
  <c r="E203" i="16"/>
  <c r="E166" i="16"/>
  <c r="E171" i="16"/>
  <c r="E97" i="16"/>
  <c r="E95" i="16"/>
  <c r="E124" i="16"/>
  <c r="E145" i="15"/>
  <c r="E113" i="15"/>
  <c r="E87" i="15"/>
  <c r="E183" i="15"/>
  <c r="E144" i="15"/>
  <c r="E176" i="15"/>
  <c r="E117" i="15"/>
  <c r="E85" i="15"/>
  <c r="C68" i="10"/>
  <c r="C69" i="14" s="1"/>
  <c r="E58" i="10"/>
  <c r="E106" i="10"/>
  <c r="C116" i="10"/>
  <c r="C121" i="14" s="1"/>
  <c r="E130" i="10"/>
  <c r="D140" i="10"/>
  <c r="D147" i="14" s="1"/>
  <c r="D148" i="14" s="1"/>
  <c r="D150" i="14" s="1"/>
  <c r="D68" i="10"/>
  <c r="D69" i="14" s="1"/>
  <c r="D70" i="14" s="1"/>
  <c r="D72" i="14" s="1"/>
  <c r="E108" i="10"/>
  <c r="E64" i="10"/>
  <c r="E168" i="16"/>
  <c r="E125" i="16"/>
  <c r="E133" i="10"/>
  <c r="E62" i="10"/>
  <c r="D21" i="12"/>
  <c r="E1152" i="10" l="1"/>
  <c r="E407" i="14"/>
  <c r="E902" i="14"/>
  <c r="M564" i="24"/>
  <c r="N505" i="24"/>
  <c r="E959" i="10"/>
  <c r="E309" i="10"/>
  <c r="E1059" i="14"/>
  <c r="E355" i="14"/>
  <c r="E911" i="10"/>
  <c r="E694" i="10"/>
  <c r="E622" i="10"/>
  <c r="E329" i="14"/>
  <c r="E1031" i="10"/>
  <c r="M687" i="24"/>
  <c r="C20" i="9"/>
  <c r="C39" i="22" s="1"/>
  <c r="D43" i="19" s="1"/>
  <c r="E1007" i="10"/>
  <c r="E429" i="10"/>
  <c r="E838" i="10"/>
  <c r="E213" i="10"/>
  <c r="D566" i="14"/>
  <c r="E285" i="10"/>
  <c r="E983" i="10"/>
  <c r="E876" i="14"/>
  <c r="E1242" i="14"/>
  <c r="E742" i="10"/>
  <c r="E646" i="10"/>
  <c r="E814" i="10"/>
  <c r="E381" i="10"/>
  <c r="E357" i="10"/>
  <c r="E935" i="10"/>
  <c r="E453" i="10"/>
  <c r="E261" i="10"/>
  <c r="E766" i="10"/>
  <c r="E670" i="10"/>
  <c r="E1007" i="14"/>
  <c r="E485" i="14"/>
  <c r="E433" i="14"/>
  <c r="E1055" i="10"/>
  <c r="E981" i="14"/>
  <c r="E772" i="14"/>
  <c r="E333" i="10"/>
  <c r="E1111" i="14"/>
  <c r="E405" i="10"/>
  <c r="E928" i="14"/>
  <c r="D531" i="14"/>
  <c r="D11" i="14"/>
  <c r="E15" i="14"/>
  <c r="E18" i="14" s="1"/>
  <c r="D18" i="14"/>
  <c r="E1137" i="14"/>
  <c r="E1163" i="14"/>
  <c r="E1189" i="14"/>
  <c r="E1033" i="14"/>
  <c r="E1085" i="14"/>
  <c r="E718" i="10"/>
  <c r="E694" i="14"/>
  <c r="E668" i="14"/>
  <c r="E824" i="14"/>
  <c r="E746" i="14"/>
  <c r="E850" i="14"/>
  <c r="E798" i="14"/>
  <c r="L573" i="24"/>
  <c r="C33" i="17" s="1"/>
  <c r="E121" i="14"/>
  <c r="E95" i="14"/>
  <c r="D592" i="14"/>
  <c r="G583" i="14"/>
  <c r="E511" i="14"/>
  <c r="E459" i="14"/>
  <c r="E381" i="14"/>
  <c r="M510" i="24"/>
  <c r="E277" i="14"/>
  <c r="E237" i="10"/>
  <c r="E790" i="10"/>
  <c r="E251" i="14"/>
  <c r="E303" i="14"/>
  <c r="E189" i="10"/>
  <c r="E225" i="14"/>
  <c r="L597" i="24"/>
  <c r="L598" i="24" s="1"/>
  <c r="D33" i="17" s="1"/>
  <c r="E199" i="14"/>
  <c r="M521" i="24"/>
  <c r="M522" i="24" s="1"/>
  <c r="E147" i="14"/>
  <c r="E69" i="14"/>
  <c r="E140" i="10"/>
  <c r="E116" i="10"/>
  <c r="E92" i="10"/>
  <c r="E68" i="10"/>
  <c r="E21" i="12"/>
  <c r="G21" i="12" s="1"/>
  <c r="C22" i="12" s="1"/>
  <c r="D20" i="25" l="1"/>
  <c r="D21" i="25" s="1"/>
  <c r="M569" i="24"/>
  <c r="G587" i="14" s="1"/>
  <c r="M589" i="24"/>
  <c r="N506" i="24"/>
  <c r="C14" i="22"/>
  <c r="D23" i="19"/>
  <c r="D18" i="9"/>
  <c r="E531" i="14"/>
  <c r="D533" i="14"/>
  <c r="D540" i="14" s="1"/>
  <c r="C79" i="13" s="1"/>
  <c r="D13" i="14"/>
  <c r="D20" i="14" s="1"/>
  <c r="E11" i="14"/>
  <c r="M523" i="24"/>
  <c r="G585" i="14"/>
  <c r="H583" i="14"/>
  <c r="D22" i="12"/>
  <c r="E22" i="12" s="1"/>
  <c r="G22" i="12" s="1"/>
  <c r="C23" i="12" s="1"/>
  <c r="E13" i="14" l="1"/>
  <c r="E20" i="14" s="1"/>
  <c r="E22" i="14" s="1"/>
  <c r="D18" i="25"/>
  <c r="D19" i="25" s="1"/>
  <c r="M594" i="24"/>
  <c r="N514" i="24"/>
  <c r="H587" i="14"/>
  <c r="D23" i="12"/>
  <c r="E23" i="12" s="1"/>
  <c r="G23" i="12" s="1"/>
  <c r="C24" i="12" s="1"/>
  <c r="N519" i="24" l="1"/>
  <c r="D24" i="12"/>
  <c r="E24" i="12" s="1"/>
  <c r="G24" i="12" s="1"/>
  <c r="C25" i="12" s="1"/>
  <c r="D25" i="12" l="1"/>
  <c r="E25" i="12" l="1"/>
  <c r="D26" i="12"/>
  <c r="E26" i="12" l="1"/>
  <c r="G25" i="12"/>
  <c r="L10" i="6" l="1"/>
  <c r="M10" i="6" l="1"/>
  <c r="N10" i="6" l="1"/>
  <c r="O10" i="6" l="1"/>
  <c r="P10" i="6" l="1"/>
  <c r="T15" i="7" l="1"/>
  <c r="AB9" i="7" l="1"/>
  <c r="E49" i="14" s="1"/>
  <c r="AB10" i="7"/>
  <c r="E179" i="14" s="1"/>
  <c r="AB13" i="7"/>
  <c r="E961" i="14" s="1"/>
  <c r="AB14" i="7"/>
  <c r="E1222" i="14" s="1"/>
  <c r="AB12" i="7"/>
  <c r="E648" i="14" s="1"/>
  <c r="AB11" i="7"/>
  <c r="E543" i="14" s="1"/>
  <c r="C1211" i="14" l="1"/>
  <c r="C1215" i="14"/>
  <c r="C641" i="14"/>
  <c r="C637" i="14"/>
  <c r="C950" i="14"/>
  <c r="C954" i="14"/>
  <c r="C536" i="14"/>
  <c r="C532" i="14"/>
  <c r="C172" i="14"/>
  <c r="C168" i="14"/>
  <c r="E778" i="16"/>
  <c r="E673" i="15"/>
  <c r="E1745" i="16"/>
  <c r="E1511" i="15"/>
  <c r="E259" i="16"/>
  <c r="E224" i="15"/>
  <c r="E927" i="16"/>
  <c r="E803" i="15"/>
  <c r="E1373" i="16"/>
  <c r="E1189" i="15"/>
  <c r="C42" i="14"/>
  <c r="C38" i="14"/>
  <c r="E62" i="15"/>
  <c r="E72" i="16"/>
  <c r="AB15" i="7"/>
  <c r="C951" i="14" l="1"/>
  <c r="E950" i="14"/>
  <c r="E951" i="14" s="1"/>
  <c r="C1158" i="14"/>
  <c r="C1106" i="14"/>
  <c r="C1054" i="14"/>
  <c r="C1002" i="14"/>
  <c r="C1184" i="14"/>
  <c r="C1132" i="14"/>
  <c r="C1080" i="14"/>
  <c r="C1028" i="14"/>
  <c r="C976" i="14"/>
  <c r="E641" i="14"/>
  <c r="E643" i="14" s="1"/>
  <c r="C901" i="14"/>
  <c r="C849" i="14"/>
  <c r="C797" i="14"/>
  <c r="C745" i="14"/>
  <c r="C693" i="14"/>
  <c r="C927" i="14"/>
  <c r="C875" i="14"/>
  <c r="C823" i="14"/>
  <c r="C771" i="14"/>
  <c r="C719" i="14"/>
  <c r="C643" i="14"/>
  <c r="C667" i="14"/>
  <c r="C1263" i="14"/>
  <c r="C1212" i="14"/>
  <c r="C1237" i="14"/>
  <c r="E1211" i="14"/>
  <c r="E1212" i="14" s="1"/>
  <c r="C956" i="14"/>
  <c r="C1162" i="14"/>
  <c r="C1110" i="14"/>
  <c r="C1058" i="14"/>
  <c r="C1006" i="14"/>
  <c r="E954" i="14"/>
  <c r="E956" i="14" s="1"/>
  <c r="E958" i="14" s="1"/>
  <c r="C1188" i="14"/>
  <c r="C1136" i="14"/>
  <c r="C1084" i="14"/>
  <c r="C1032" i="14"/>
  <c r="C980" i="14"/>
  <c r="C638" i="14"/>
  <c r="C897" i="14"/>
  <c r="C845" i="14"/>
  <c r="C793" i="14"/>
  <c r="C741" i="14"/>
  <c r="C663" i="14"/>
  <c r="E637" i="14"/>
  <c r="E638" i="14" s="1"/>
  <c r="E645" i="14" s="1"/>
  <c r="C923" i="14"/>
  <c r="C871" i="14"/>
  <c r="C819" i="14"/>
  <c r="C767" i="14"/>
  <c r="C715" i="14"/>
  <c r="C689" i="14"/>
  <c r="C1217" i="14"/>
  <c r="E1215" i="14"/>
  <c r="E1217" i="14" s="1"/>
  <c r="C1241" i="14"/>
  <c r="C1267" i="14"/>
  <c r="C533" i="14"/>
  <c r="C584" i="14"/>
  <c r="E532" i="14"/>
  <c r="E533" i="14" s="1"/>
  <c r="C558" i="14"/>
  <c r="C610" i="14"/>
  <c r="E536" i="14"/>
  <c r="E538" i="14" s="1"/>
  <c r="C588" i="14"/>
  <c r="C562" i="14"/>
  <c r="C614" i="14"/>
  <c r="C538" i="14"/>
  <c r="C480" i="14"/>
  <c r="C428" i="14"/>
  <c r="C169" i="14"/>
  <c r="C376" i="14"/>
  <c r="C246" i="14"/>
  <c r="C298" i="14"/>
  <c r="C350" i="14"/>
  <c r="C506" i="14"/>
  <c r="C454" i="14"/>
  <c r="C402" i="14"/>
  <c r="E168" i="14"/>
  <c r="E169" i="14" s="1"/>
  <c r="C194" i="14"/>
  <c r="C220" i="14"/>
  <c r="C272" i="14"/>
  <c r="C324" i="14"/>
  <c r="C510" i="14"/>
  <c r="C458" i="14"/>
  <c r="C406" i="14"/>
  <c r="C174" i="14"/>
  <c r="C354" i="14"/>
  <c r="C198" i="14"/>
  <c r="C224" i="14"/>
  <c r="C250" i="14"/>
  <c r="C276" i="14"/>
  <c r="C302" i="14"/>
  <c r="C328" i="14"/>
  <c r="C484" i="14"/>
  <c r="C432" i="14"/>
  <c r="C380" i="14"/>
  <c r="E172" i="14"/>
  <c r="E174" i="14" s="1"/>
  <c r="D1170" i="15"/>
  <c r="D1169" i="15"/>
  <c r="C1170" i="15"/>
  <c r="C1169" i="15"/>
  <c r="D784" i="15"/>
  <c r="D783" i="15"/>
  <c r="C783" i="15"/>
  <c r="C784" i="15"/>
  <c r="D205" i="15"/>
  <c r="D204" i="15"/>
  <c r="C205" i="15"/>
  <c r="C204" i="15"/>
  <c r="D1491" i="15"/>
  <c r="D1492" i="15"/>
  <c r="C1491" i="15"/>
  <c r="C1492" i="15"/>
  <c r="D654" i="15"/>
  <c r="D653" i="15"/>
  <c r="C653" i="15"/>
  <c r="C654" i="15"/>
  <c r="D1348" i="16"/>
  <c r="D1349" i="16"/>
  <c r="C1349" i="16"/>
  <c r="C1348" i="16"/>
  <c r="D903" i="16"/>
  <c r="D902" i="16"/>
  <c r="C902" i="16"/>
  <c r="C903" i="16"/>
  <c r="D235" i="16"/>
  <c r="D234" i="16"/>
  <c r="C234" i="16"/>
  <c r="C235" i="16"/>
  <c r="C1721" i="16"/>
  <c r="D1720" i="16"/>
  <c r="D1721" i="16"/>
  <c r="C1720" i="16"/>
  <c r="D754" i="16"/>
  <c r="D753" i="16"/>
  <c r="C754" i="16"/>
  <c r="C753" i="16"/>
  <c r="C90" i="14"/>
  <c r="E38" i="14"/>
  <c r="E39" i="14" s="1"/>
  <c r="C142" i="14"/>
  <c r="C64" i="14"/>
  <c r="C39" i="14"/>
  <c r="C116" i="14"/>
  <c r="C68" i="14"/>
  <c r="C94" i="14"/>
  <c r="C146" i="14"/>
  <c r="C120" i="14"/>
  <c r="E42" i="14"/>
  <c r="E44" i="14" s="1"/>
  <c r="C44" i="14"/>
  <c r="D48" i="16"/>
  <c r="D47" i="16"/>
  <c r="C48" i="16"/>
  <c r="C47" i="16"/>
  <c r="D43" i="15"/>
  <c r="D42" i="15"/>
  <c r="C43" i="15"/>
  <c r="C42" i="15"/>
  <c r="E647" i="14" l="1"/>
  <c r="C79" i="1"/>
  <c r="E960" i="14"/>
  <c r="C102" i="1"/>
  <c r="E1241" i="14"/>
  <c r="E1243" i="14" s="1"/>
  <c r="C1243" i="14"/>
  <c r="E715" i="14"/>
  <c r="E716" i="14" s="1"/>
  <c r="C716" i="14"/>
  <c r="E819" i="14"/>
  <c r="E820" i="14" s="1"/>
  <c r="C820" i="14"/>
  <c r="E923" i="14"/>
  <c r="E924" i="14" s="1"/>
  <c r="C924" i="14"/>
  <c r="E663" i="14"/>
  <c r="E664" i="14" s="1"/>
  <c r="C664" i="14"/>
  <c r="E793" i="14"/>
  <c r="E794" i="14" s="1"/>
  <c r="C794" i="14"/>
  <c r="E897" i="14"/>
  <c r="E898" i="14" s="1"/>
  <c r="C898" i="14"/>
  <c r="E980" i="14"/>
  <c r="E982" i="14" s="1"/>
  <c r="C982" i="14"/>
  <c r="E1084" i="14"/>
  <c r="E1086" i="14" s="1"/>
  <c r="C1086" i="14"/>
  <c r="E1188" i="14"/>
  <c r="E1190" i="14" s="1"/>
  <c r="C1190" i="14"/>
  <c r="C1008" i="14"/>
  <c r="E1006" i="14"/>
  <c r="E1008" i="14" s="1"/>
  <c r="C1112" i="14"/>
  <c r="E1110" i="14"/>
  <c r="E1112" i="14" s="1"/>
  <c r="C1238" i="14"/>
  <c r="E1237" i="14"/>
  <c r="E1238" i="14" s="1"/>
  <c r="C1264" i="14"/>
  <c r="E1263" i="14"/>
  <c r="E1264" i="14" s="1"/>
  <c r="E771" i="14"/>
  <c r="E773" i="14" s="1"/>
  <c r="C773" i="14"/>
  <c r="E875" i="14"/>
  <c r="E877" i="14" s="1"/>
  <c r="C877" i="14"/>
  <c r="E693" i="14"/>
  <c r="E695" i="14" s="1"/>
  <c r="C695" i="14"/>
  <c r="E797" i="14"/>
  <c r="E799" i="14" s="1"/>
  <c r="E801" i="14" s="1"/>
  <c r="E803" i="14" s="1"/>
  <c r="K528" i="6" s="1"/>
  <c r="K525" i="6" s="1"/>
  <c r="K529" i="6" s="1"/>
  <c r="K526" i="6" s="1"/>
  <c r="K527" i="6" s="1"/>
  <c r="L524" i="6" s="1"/>
  <c r="C799" i="14"/>
  <c r="E901" i="14"/>
  <c r="E903" i="14" s="1"/>
  <c r="E905" i="14" s="1"/>
  <c r="E907" i="14" s="1"/>
  <c r="K595" i="6" s="1"/>
  <c r="K592" i="6" s="1"/>
  <c r="K596" i="6" s="1"/>
  <c r="K593" i="6" s="1"/>
  <c r="K594" i="6" s="1"/>
  <c r="L591" i="6" s="1"/>
  <c r="C903" i="14"/>
  <c r="E976" i="14"/>
  <c r="E977" i="14" s="1"/>
  <c r="E984" i="14" s="1"/>
  <c r="E986" i="14" s="1"/>
  <c r="K645" i="6" s="1"/>
  <c r="K642" i="6" s="1"/>
  <c r="C977" i="14"/>
  <c r="C984" i="14" s="1"/>
  <c r="E1080" i="14"/>
  <c r="E1081" i="14" s="1"/>
  <c r="C1081" i="14"/>
  <c r="C1088" i="14" s="1"/>
  <c r="E1184" i="14"/>
  <c r="E1185" i="14" s="1"/>
  <c r="C1185" i="14"/>
  <c r="C1192" i="14" s="1"/>
  <c r="E1054" i="14"/>
  <c r="E1055" i="14" s="1"/>
  <c r="C1055" i="14"/>
  <c r="E1158" i="14"/>
  <c r="E1159" i="14" s="1"/>
  <c r="C1159" i="14"/>
  <c r="C645" i="14"/>
  <c r="C104" i="13" s="1"/>
  <c r="C958" i="14"/>
  <c r="C135" i="13" s="1"/>
  <c r="E1267" i="14"/>
  <c r="E1269" i="14" s="1"/>
  <c r="C1269" i="14"/>
  <c r="E689" i="14"/>
  <c r="E690" i="14" s="1"/>
  <c r="E697" i="14" s="1"/>
  <c r="E699" i="14" s="1"/>
  <c r="K460" i="6" s="1"/>
  <c r="K457" i="6" s="1"/>
  <c r="K461" i="6" s="1"/>
  <c r="K458" i="6" s="1"/>
  <c r="K459" i="6" s="1"/>
  <c r="L456" i="6" s="1"/>
  <c r="C690" i="14"/>
  <c r="C697" i="14" s="1"/>
  <c r="E767" i="14"/>
  <c r="E768" i="14" s="1"/>
  <c r="C768" i="14"/>
  <c r="C775" i="14" s="1"/>
  <c r="E871" i="14"/>
  <c r="E872" i="14" s="1"/>
  <c r="E879" i="14" s="1"/>
  <c r="E881" i="14" s="1"/>
  <c r="K579" i="6" s="1"/>
  <c r="K576" i="6" s="1"/>
  <c r="K580" i="6" s="1"/>
  <c r="K577" i="6" s="1"/>
  <c r="K578" i="6" s="1"/>
  <c r="L575" i="6" s="1"/>
  <c r="C872" i="14"/>
  <c r="C879" i="14" s="1"/>
  <c r="E741" i="14"/>
  <c r="E742" i="14" s="1"/>
  <c r="C742" i="14"/>
  <c r="E845" i="14"/>
  <c r="E846" i="14" s="1"/>
  <c r="C846" i="14"/>
  <c r="E1032" i="14"/>
  <c r="E1034" i="14" s="1"/>
  <c r="C1034" i="14"/>
  <c r="E1136" i="14"/>
  <c r="E1138" i="14" s="1"/>
  <c r="C1138" i="14"/>
  <c r="C1060" i="14"/>
  <c r="E1058" i="14"/>
  <c r="E1060" i="14" s="1"/>
  <c r="C1164" i="14"/>
  <c r="E1162" i="14"/>
  <c r="E1164" i="14" s="1"/>
  <c r="E667" i="14"/>
  <c r="E669" i="14" s="1"/>
  <c r="C669" i="14"/>
  <c r="E719" i="14"/>
  <c r="E721" i="14" s="1"/>
  <c r="C721" i="14"/>
  <c r="E823" i="14"/>
  <c r="E825" i="14" s="1"/>
  <c r="C825" i="14"/>
  <c r="E927" i="14"/>
  <c r="E929" i="14" s="1"/>
  <c r="C929" i="14"/>
  <c r="E745" i="14"/>
  <c r="E747" i="14" s="1"/>
  <c r="E749" i="14" s="1"/>
  <c r="E751" i="14" s="1"/>
  <c r="K494" i="6" s="1"/>
  <c r="K491" i="6" s="1"/>
  <c r="K495" i="6" s="1"/>
  <c r="K492" i="6" s="1"/>
  <c r="K493" i="6" s="1"/>
  <c r="L490" i="6" s="1"/>
  <c r="C747" i="14"/>
  <c r="E849" i="14"/>
  <c r="E851" i="14" s="1"/>
  <c r="C851" i="14"/>
  <c r="E1028" i="14"/>
  <c r="E1029" i="14" s="1"/>
  <c r="C1029" i="14"/>
  <c r="C1036" i="14" s="1"/>
  <c r="E1132" i="14"/>
  <c r="E1133" i="14" s="1"/>
  <c r="C1133" i="14"/>
  <c r="C1140" i="14" s="1"/>
  <c r="E1002" i="14"/>
  <c r="E1003" i="14" s="1"/>
  <c r="C1003" i="14"/>
  <c r="E1106" i="14"/>
  <c r="E1107" i="14" s="1"/>
  <c r="C1107" i="14"/>
  <c r="E1219" i="14"/>
  <c r="C1219" i="14"/>
  <c r="C166" i="13" s="1"/>
  <c r="E540" i="14"/>
  <c r="E562" i="14"/>
  <c r="E564" i="14" s="1"/>
  <c r="C564" i="14"/>
  <c r="C611" i="14"/>
  <c r="E610" i="14"/>
  <c r="E611" i="14" s="1"/>
  <c r="E584" i="14"/>
  <c r="E585" i="14" s="1"/>
  <c r="C585" i="14"/>
  <c r="C616" i="14"/>
  <c r="E614" i="14"/>
  <c r="E616" i="14" s="1"/>
  <c r="E588" i="14"/>
  <c r="E590" i="14" s="1"/>
  <c r="C590" i="14"/>
  <c r="E558" i="14"/>
  <c r="E559" i="14" s="1"/>
  <c r="E566" i="14" s="1"/>
  <c r="E568" i="14" s="1"/>
  <c r="K378" i="6" s="1"/>
  <c r="K375" i="6" s="1"/>
  <c r="C559" i="14"/>
  <c r="C566" i="14" s="1"/>
  <c r="C540" i="14"/>
  <c r="C73" i="13" s="1"/>
  <c r="C434" i="14"/>
  <c r="E432" i="14"/>
  <c r="E434" i="14" s="1"/>
  <c r="C330" i="14"/>
  <c r="E328" i="14"/>
  <c r="E330" i="14" s="1"/>
  <c r="C278" i="14"/>
  <c r="E276" i="14"/>
  <c r="E278" i="14" s="1"/>
  <c r="C226" i="14"/>
  <c r="E224" i="14"/>
  <c r="E226" i="14" s="1"/>
  <c r="C356" i="14"/>
  <c r="E354" i="14"/>
  <c r="E356" i="14" s="1"/>
  <c r="C408" i="14"/>
  <c r="E406" i="14"/>
  <c r="E408" i="14" s="1"/>
  <c r="C512" i="14"/>
  <c r="E510" i="14"/>
  <c r="E512" i="14" s="1"/>
  <c r="C273" i="14"/>
  <c r="C280" i="14" s="1"/>
  <c r="E272" i="14"/>
  <c r="E273" i="14" s="1"/>
  <c r="E280" i="14" s="1"/>
  <c r="E282" i="14" s="1"/>
  <c r="K201" i="6" s="1"/>
  <c r="K198" i="6" s="1"/>
  <c r="K202" i="6" s="1"/>
  <c r="K199" i="6" s="1"/>
  <c r="K200" i="6" s="1"/>
  <c r="L197" i="6" s="1"/>
  <c r="C195" i="14"/>
  <c r="E194" i="14"/>
  <c r="E195" i="14" s="1"/>
  <c r="C403" i="14"/>
  <c r="C410" i="14" s="1"/>
  <c r="E402" i="14"/>
  <c r="E403" i="14" s="1"/>
  <c r="E410" i="14" s="1"/>
  <c r="E412" i="14" s="1"/>
  <c r="K281" i="6" s="1"/>
  <c r="K278" i="6" s="1"/>
  <c r="K282" i="6" s="1"/>
  <c r="K279" i="6" s="1"/>
  <c r="K280" i="6" s="1"/>
  <c r="L277" i="6" s="1"/>
  <c r="C507" i="14"/>
  <c r="C514" i="14" s="1"/>
  <c r="E506" i="14"/>
  <c r="E507" i="14" s="1"/>
  <c r="E514" i="14" s="1"/>
  <c r="E516" i="14" s="1"/>
  <c r="K345" i="6" s="1"/>
  <c r="K342" i="6" s="1"/>
  <c r="K346" i="6" s="1"/>
  <c r="K343" i="6" s="1"/>
  <c r="K344" i="6" s="1"/>
  <c r="L341" i="6" s="1"/>
  <c r="C299" i="14"/>
  <c r="E298" i="14"/>
  <c r="E299" i="14" s="1"/>
  <c r="C377" i="14"/>
  <c r="E376" i="14"/>
  <c r="E377" i="14" s="1"/>
  <c r="C429" i="14"/>
  <c r="C436" i="14" s="1"/>
  <c r="E428" i="14"/>
  <c r="E429" i="14" s="1"/>
  <c r="E436" i="14" s="1"/>
  <c r="E438" i="14" s="1"/>
  <c r="K297" i="6" s="1"/>
  <c r="K294" i="6" s="1"/>
  <c r="K298" i="6" s="1"/>
  <c r="K295" i="6" s="1"/>
  <c r="K296" i="6" s="1"/>
  <c r="L293" i="6" s="1"/>
  <c r="C382" i="14"/>
  <c r="E380" i="14"/>
  <c r="E382" i="14" s="1"/>
  <c r="C486" i="14"/>
  <c r="E484" i="14"/>
  <c r="E486" i="14" s="1"/>
  <c r="C304" i="14"/>
  <c r="E302" i="14"/>
  <c r="E304" i="14" s="1"/>
  <c r="C252" i="14"/>
  <c r="E250" i="14"/>
  <c r="E252" i="14" s="1"/>
  <c r="C200" i="14"/>
  <c r="E198" i="14"/>
  <c r="E200" i="14" s="1"/>
  <c r="C460" i="14"/>
  <c r="E458" i="14"/>
  <c r="E460" i="14" s="1"/>
  <c r="C325" i="14"/>
  <c r="C332" i="14" s="1"/>
  <c r="E324" i="14"/>
  <c r="E325" i="14" s="1"/>
  <c r="E332" i="14" s="1"/>
  <c r="E334" i="14" s="1"/>
  <c r="K233" i="6" s="1"/>
  <c r="K230" i="6" s="1"/>
  <c r="K234" i="6" s="1"/>
  <c r="K231" i="6" s="1"/>
  <c r="K232" i="6" s="1"/>
  <c r="L229" i="6" s="1"/>
  <c r="C221" i="14"/>
  <c r="C228" i="14" s="1"/>
  <c r="E220" i="14"/>
  <c r="E221" i="14" s="1"/>
  <c r="E228" i="14" s="1"/>
  <c r="E230" i="14" s="1"/>
  <c r="C455" i="14"/>
  <c r="C462" i="14" s="1"/>
  <c r="E454" i="14"/>
  <c r="E455" i="14" s="1"/>
  <c r="E462" i="14" s="1"/>
  <c r="E464" i="14" s="1"/>
  <c r="K313" i="6" s="1"/>
  <c r="K310" i="6" s="1"/>
  <c r="K314" i="6" s="1"/>
  <c r="K311" i="6" s="1"/>
  <c r="K312" i="6" s="1"/>
  <c r="L309" i="6" s="1"/>
  <c r="C351" i="14"/>
  <c r="C358" i="14" s="1"/>
  <c r="E350" i="14"/>
  <c r="E351" i="14" s="1"/>
  <c r="E358" i="14" s="1"/>
  <c r="E360" i="14" s="1"/>
  <c r="K249" i="6" s="1"/>
  <c r="K246" i="6" s="1"/>
  <c r="K250" i="6" s="1"/>
  <c r="K247" i="6" s="1"/>
  <c r="K248" i="6" s="1"/>
  <c r="L245" i="6" s="1"/>
  <c r="C247" i="14"/>
  <c r="C254" i="14" s="1"/>
  <c r="E246" i="14"/>
  <c r="E247" i="14" s="1"/>
  <c r="E254" i="14" s="1"/>
  <c r="E256" i="14" s="1"/>
  <c r="K185" i="6" s="1"/>
  <c r="C481" i="14"/>
  <c r="C488" i="14" s="1"/>
  <c r="E480" i="14"/>
  <c r="E481" i="14" s="1"/>
  <c r="E176" i="14"/>
  <c r="C176" i="14"/>
  <c r="C42" i="13" s="1"/>
  <c r="C865" i="16"/>
  <c r="C791" i="16"/>
  <c r="E753" i="16"/>
  <c r="C828" i="16"/>
  <c r="C776" i="16"/>
  <c r="C75" i="13" s="1"/>
  <c r="D865" i="16"/>
  <c r="D828" i="16"/>
  <c r="D791" i="16"/>
  <c r="D776" i="16"/>
  <c r="C81" i="13" s="1"/>
  <c r="C1795" i="16"/>
  <c r="C1758" i="16"/>
  <c r="E1720" i="16"/>
  <c r="C1743" i="16"/>
  <c r="C168" i="13" s="1"/>
  <c r="D1795" i="16"/>
  <c r="D1758" i="16"/>
  <c r="D1743" i="16"/>
  <c r="C174" i="13" s="1"/>
  <c r="C680" i="16"/>
  <c r="C606" i="16"/>
  <c r="C532" i="16"/>
  <c r="C458" i="16"/>
  <c r="C384" i="16"/>
  <c r="C310" i="16"/>
  <c r="E235" i="16"/>
  <c r="C717" i="16"/>
  <c r="C643" i="16"/>
  <c r="C569" i="16"/>
  <c r="C495" i="16"/>
  <c r="C421" i="16"/>
  <c r="C347" i="16"/>
  <c r="C273" i="16"/>
  <c r="D716" i="16"/>
  <c r="D642" i="16"/>
  <c r="D568" i="16"/>
  <c r="D494" i="16"/>
  <c r="D420" i="16"/>
  <c r="D346" i="16"/>
  <c r="D272" i="16"/>
  <c r="D679" i="16"/>
  <c r="D605" i="16"/>
  <c r="D531" i="16"/>
  <c r="D457" i="16"/>
  <c r="D383" i="16"/>
  <c r="D309" i="16"/>
  <c r="D257" i="16"/>
  <c r="C50" i="13" s="1"/>
  <c r="C1311" i="16"/>
  <c r="C1274" i="16"/>
  <c r="C1052" i="16"/>
  <c r="C1163" i="16"/>
  <c r="C1089" i="16"/>
  <c r="C941" i="16"/>
  <c r="C1237" i="16"/>
  <c r="C1200" i="16"/>
  <c r="C1015" i="16"/>
  <c r="C1126" i="16"/>
  <c r="C978" i="16"/>
  <c r="E903" i="16"/>
  <c r="D1310" i="16"/>
  <c r="D1236" i="16"/>
  <c r="D1273" i="16"/>
  <c r="D1162" i="16"/>
  <c r="D1088" i="16"/>
  <c r="D1014" i="16"/>
  <c r="D977" i="16"/>
  <c r="D1125" i="16"/>
  <c r="D940" i="16"/>
  <c r="D1199" i="16"/>
  <c r="D1051" i="16"/>
  <c r="D925" i="16"/>
  <c r="C112" i="13" s="1"/>
  <c r="C1534" i="16"/>
  <c r="C1497" i="16"/>
  <c r="C1460" i="16"/>
  <c r="C1682" i="16"/>
  <c r="C1645" i="16"/>
  <c r="C1608" i="16"/>
  <c r="C1571" i="16"/>
  <c r="C1423" i="16"/>
  <c r="C1386" i="16"/>
  <c r="E1348" i="16"/>
  <c r="C1371" i="16"/>
  <c r="C137" i="13" s="1"/>
  <c r="D1683" i="16"/>
  <c r="D1646" i="16"/>
  <c r="D1609" i="16"/>
  <c r="D1535" i="16"/>
  <c r="D1498" i="16"/>
  <c r="D1461" i="16"/>
  <c r="D1424" i="16"/>
  <c r="D1572" i="16"/>
  <c r="D1387" i="16"/>
  <c r="C719" i="15"/>
  <c r="E654" i="15"/>
  <c r="C751" i="15"/>
  <c r="C687" i="15"/>
  <c r="D686" i="15"/>
  <c r="D750" i="15"/>
  <c r="D718" i="15"/>
  <c r="D671" i="15"/>
  <c r="C80" i="13" s="1"/>
  <c r="C1557" i="15"/>
  <c r="C1525" i="15"/>
  <c r="E1492" i="15"/>
  <c r="D1525" i="15"/>
  <c r="D1557" i="15"/>
  <c r="E1557" i="15" s="1"/>
  <c r="C589" i="15"/>
  <c r="C525" i="15"/>
  <c r="C461" i="15"/>
  <c r="C397" i="15"/>
  <c r="C333" i="15"/>
  <c r="C269" i="15"/>
  <c r="C222" i="15"/>
  <c r="C43" i="13" s="1"/>
  <c r="C621" i="15"/>
  <c r="C493" i="15"/>
  <c r="C365" i="15"/>
  <c r="C237" i="15"/>
  <c r="C557" i="15"/>
  <c r="C429" i="15"/>
  <c r="C301" i="15"/>
  <c r="E204" i="15"/>
  <c r="D589" i="15"/>
  <c r="D525" i="15"/>
  <c r="D461" i="15"/>
  <c r="D397" i="15"/>
  <c r="D333" i="15"/>
  <c r="D237" i="15"/>
  <c r="D621" i="15"/>
  <c r="D493" i="15"/>
  <c r="D365" i="15"/>
  <c r="D269" i="15"/>
  <c r="D557" i="15"/>
  <c r="D429" i="15"/>
  <c r="D301" i="15"/>
  <c r="D222" i="15"/>
  <c r="C49" i="13" s="1"/>
  <c r="C51" i="13" s="1"/>
  <c r="C55" i="13" s="1"/>
  <c r="C1073" i="15"/>
  <c r="C1009" i="15"/>
  <c r="C945" i="15"/>
  <c r="C881" i="15"/>
  <c r="C817" i="15"/>
  <c r="C1137" i="15"/>
  <c r="C1105" i="15"/>
  <c r="C977" i="15"/>
  <c r="C849" i="15"/>
  <c r="C1041" i="15"/>
  <c r="C913" i="15"/>
  <c r="E784" i="15"/>
  <c r="D1104" i="15"/>
  <c r="D1072" i="15"/>
  <c r="D1136" i="15"/>
  <c r="D1008" i="15"/>
  <c r="D816" i="15"/>
  <c r="D848" i="15"/>
  <c r="D880" i="15"/>
  <c r="D912" i="15"/>
  <c r="D944" i="15"/>
  <c r="D976" i="15"/>
  <c r="D1040" i="15"/>
  <c r="D801" i="15"/>
  <c r="C111" i="13" s="1"/>
  <c r="C113" i="13" s="1"/>
  <c r="C117" i="13" s="1"/>
  <c r="C1458" i="15"/>
  <c r="C1298" i="15"/>
  <c r="C1234" i="15"/>
  <c r="C1362" i="15"/>
  <c r="C1202" i="15"/>
  <c r="E1169" i="15"/>
  <c r="C1426" i="15"/>
  <c r="C1266" i="15"/>
  <c r="C1394" i="15"/>
  <c r="C1330" i="15"/>
  <c r="C1187" i="15"/>
  <c r="C136" i="13" s="1"/>
  <c r="D1187" i="15"/>
  <c r="C142" i="13" s="1"/>
  <c r="D1458" i="15"/>
  <c r="D1362" i="15"/>
  <c r="D1298" i="15"/>
  <c r="D1234" i="15"/>
  <c r="D1426" i="15"/>
  <c r="D1394" i="15"/>
  <c r="D1330" i="15"/>
  <c r="D1266" i="15"/>
  <c r="D1202" i="15"/>
  <c r="C866" i="16"/>
  <c r="C792" i="16"/>
  <c r="C829" i="16"/>
  <c r="E754" i="16"/>
  <c r="D829" i="16"/>
  <c r="D792" i="16"/>
  <c r="D866" i="16"/>
  <c r="D1759" i="16"/>
  <c r="D1796" i="16"/>
  <c r="C1759" i="16"/>
  <c r="E1759" i="16" s="1"/>
  <c r="C1796" i="16"/>
  <c r="E1796" i="16" s="1"/>
  <c r="E1721" i="16"/>
  <c r="C679" i="16"/>
  <c r="C605" i="16"/>
  <c r="C531" i="16"/>
  <c r="C457" i="16"/>
  <c r="C383" i="16"/>
  <c r="C309" i="16"/>
  <c r="C257" i="16"/>
  <c r="C44" i="13" s="1"/>
  <c r="C716" i="16"/>
  <c r="C642" i="16"/>
  <c r="C568" i="16"/>
  <c r="C494" i="16"/>
  <c r="C420" i="16"/>
  <c r="C346" i="16"/>
  <c r="C272" i="16"/>
  <c r="E234" i="16"/>
  <c r="D717" i="16"/>
  <c r="D643" i="16"/>
  <c r="D569" i="16"/>
  <c r="D495" i="16"/>
  <c r="D421" i="16"/>
  <c r="D347" i="16"/>
  <c r="D273" i="16"/>
  <c r="D680" i="16"/>
  <c r="D606" i="16"/>
  <c r="D532" i="16"/>
  <c r="D458" i="16"/>
  <c r="D384" i="16"/>
  <c r="D310" i="16"/>
  <c r="C1310" i="16"/>
  <c r="C1236" i="16"/>
  <c r="C1051" i="16"/>
  <c r="C1162" i="16"/>
  <c r="C1088" i="16"/>
  <c r="C940" i="16"/>
  <c r="E902" i="16"/>
  <c r="E925" i="16" s="1"/>
  <c r="C1273" i="16"/>
  <c r="C1199" i="16"/>
  <c r="C1014" i="16"/>
  <c r="C1125" i="16"/>
  <c r="C977" i="16"/>
  <c r="C925" i="16"/>
  <c r="C106" i="13" s="1"/>
  <c r="D1311" i="16"/>
  <c r="D1237" i="16"/>
  <c r="D1274" i="16"/>
  <c r="D1163" i="16"/>
  <c r="D1089" i="16"/>
  <c r="D1015" i="16"/>
  <c r="D941" i="16"/>
  <c r="D1200" i="16"/>
  <c r="D1052" i="16"/>
  <c r="D1126" i="16"/>
  <c r="D978" i="16"/>
  <c r="C1683" i="16"/>
  <c r="E1683" i="16" s="1"/>
  <c r="C1646" i="16"/>
  <c r="E1646" i="16" s="1"/>
  <c r="C1609" i="16"/>
  <c r="E1609" i="16" s="1"/>
  <c r="C1498" i="16"/>
  <c r="C1535" i="16"/>
  <c r="C1461" i="16"/>
  <c r="E1461" i="16" s="1"/>
  <c r="C1424" i="16"/>
  <c r="E1424" i="16" s="1"/>
  <c r="C1387" i="16"/>
  <c r="C1572" i="16"/>
  <c r="E1349" i="16"/>
  <c r="D1571" i="16"/>
  <c r="D1534" i="16"/>
  <c r="D1557" i="16" s="1"/>
  <c r="D1460" i="16"/>
  <c r="D1682" i="16"/>
  <c r="D1645" i="16"/>
  <c r="D1608" i="16"/>
  <c r="D1497" i="16"/>
  <c r="D1520" i="16" s="1"/>
  <c r="D1423" i="16"/>
  <c r="D1386" i="16"/>
  <c r="D1409" i="16" s="1"/>
  <c r="D1371" i="16"/>
  <c r="C143" i="13" s="1"/>
  <c r="C750" i="15"/>
  <c r="C686" i="15"/>
  <c r="E653" i="15"/>
  <c r="E671" i="15" s="1"/>
  <c r="C718" i="15"/>
  <c r="C671" i="15"/>
  <c r="C74" i="13" s="1"/>
  <c r="D719" i="15"/>
  <c r="D687" i="15"/>
  <c r="D751" i="15"/>
  <c r="E1491" i="15"/>
  <c r="C1556" i="15"/>
  <c r="C1524" i="15"/>
  <c r="C1509" i="15"/>
  <c r="C167" i="13" s="1"/>
  <c r="D1524" i="15"/>
  <c r="D1542" i="15" s="1"/>
  <c r="D1556" i="15"/>
  <c r="D1574" i="15" s="1"/>
  <c r="D1509" i="15"/>
  <c r="C173" i="13" s="1"/>
  <c r="C175" i="13" s="1"/>
  <c r="C179" i="13" s="1"/>
  <c r="C590" i="15"/>
  <c r="C526" i="15"/>
  <c r="C462" i="15"/>
  <c r="C398" i="15"/>
  <c r="C334" i="15"/>
  <c r="C270" i="15"/>
  <c r="E205" i="15"/>
  <c r="C622" i="15"/>
  <c r="C558" i="15"/>
  <c r="C494" i="15"/>
  <c r="C430" i="15"/>
  <c r="C366" i="15"/>
  <c r="C302" i="15"/>
  <c r="C238" i="15"/>
  <c r="D622" i="15"/>
  <c r="D558" i="15"/>
  <c r="D494" i="15"/>
  <c r="D430" i="15"/>
  <c r="D366" i="15"/>
  <c r="D302" i="15"/>
  <c r="D270" i="15"/>
  <c r="D526" i="15"/>
  <c r="D398" i="15"/>
  <c r="D238" i="15"/>
  <c r="D590" i="15"/>
  <c r="D462" i="15"/>
  <c r="D334" i="15"/>
  <c r="C1136" i="15"/>
  <c r="C1072" i="15"/>
  <c r="C1008" i="15"/>
  <c r="C944" i="15"/>
  <c r="C880" i="15"/>
  <c r="C816" i="15"/>
  <c r="E783" i="15"/>
  <c r="E801" i="15" s="1"/>
  <c r="C1104" i="15"/>
  <c r="C1040" i="15"/>
  <c r="C912" i="15"/>
  <c r="C801" i="15"/>
  <c r="C105" i="13" s="1"/>
  <c r="C976" i="15"/>
  <c r="C848" i="15"/>
  <c r="D1105" i="15"/>
  <c r="D1137" i="15"/>
  <c r="D1073" i="15"/>
  <c r="D1041" i="15"/>
  <c r="D977" i="15"/>
  <c r="D1009" i="15"/>
  <c r="D817" i="15"/>
  <c r="D849" i="15"/>
  <c r="D881" i="15"/>
  <c r="D913" i="15"/>
  <c r="D945" i="15"/>
  <c r="E1170" i="15"/>
  <c r="C1427" i="15"/>
  <c r="C1267" i="15"/>
  <c r="C1395" i="15"/>
  <c r="C1331" i="15"/>
  <c r="C1459" i="15"/>
  <c r="C1299" i="15"/>
  <c r="C1235" i="15"/>
  <c r="C1363" i="15"/>
  <c r="C1203" i="15"/>
  <c r="D1395" i="15"/>
  <c r="D1363" i="15"/>
  <c r="D1299" i="15"/>
  <c r="D1235" i="15"/>
  <c r="D1427" i="15"/>
  <c r="D1459" i="15"/>
  <c r="D1331" i="15"/>
  <c r="D1267" i="15"/>
  <c r="D1203" i="15"/>
  <c r="E46" i="14"/>
  <c r="C122" i="14"/>
  <c r="E120" i="14"/>
  <c r="E122" i="14" s="1"/>
  <c r="E94" i="14"/>
  <c r="E96" i="14" s="1"/>
  <c r="C96" i="14"/>
  <c r="C148" i="14"/>
  <c r="E146" i="14"/>
  <c r="E148" i="14" s="1"/>
  <c r="C70" i="14"/>
  <c r="E68" i="14"/>
  <c r="E70" i="14" s="1"/>
  <c r="C117" i="14"/>
  <c r="C124" i="14" s="1"/>
  <c r="E116" i="14"/>
  <c r="E117" i="14" s="1"/>
  <c r="E124" i="14" s="1"/>
  <c r="E126" i="14" s="1"/>
  <c r="K104" i="6" s="1"/>
  <c r="K101" i="6" s="1"/>
  <c r="K105" i="6" s="1"/>
  <c r="K102" i="6" s="1"/>
  <c r="K103" i="6" s="1"/>
  <c r="E64" i="14"/>
  <c r="E65" i="14" s="1"/>
  <c r="C65" i="14"/>
  <c r="E142" i="14"/>
  <c r="E143" i="14" s="1"/>
  <c r="C143" i="14"/>
  <c r="C91" i="14"/>
  <c r="E90" i="14"/>
  <c r="E91" i="14" s="1"/>
  <c r="C46" i="14"/>
  <c r="C11" i="13" s="1"/>
  <c r="C171" i="15"/>
  <c r="C107" i="15"/>
  <c r="C60" i="15"/>
  <c r="C12" i="13" s="1"/>
  <c r="C139" i="15"/>
  <c r="C75" i="15"/>
  <c r="E42" i="15"/>
  <c r="D75" i="15"/>
  <c r="D139" i="15"/>
  <c r="D107" i="15"/>
  <c r="D171" i="15"/>
  <c r="D60" i="15"/>
  <c r="C18" i="13" s="1"/>
  <c r="C159" i="16"/>
  <c r="C85" i="16"/>
  <c r="C196" i="16"/>
  <c r="C122" i="16"/>
  <c r="E47" i="16"/>
  <c r="C70" i="16"/>
  <c r="C13" i="13" s="1"/>
  <c r="D196" i="16"/>
  <c r="D85" i="16"/>
  <c r="D122" i="16"/>
  <c r="D159" i="16"/>
  <c r="D70" i="16"/>
  <c r="C19" i="13" s="1"/>
  <c r="C172" i="15"/>
  <c r="C108" i="15"/>
  <c r="E43" i="15"/>
  <c r="C140" i="15"/>
  <c r="C76" i="15"/>
  <c r="D108" i="15"/>
  <c r="D172" i="15"/>
  <c r="D76" i="15"/>
  <c r="D140" i="15"/>
  <c r="C197" i="16"/>
  <c r="C123" i="16"/>
  <c r="E48" i="16"/>
  <c r="C160" i="16"/>
  <c r="C86" i="16"/>
  <c r="D197" i="16"/>
  <c r="D86" i="16"/>
  <c r="D123" i="16"/>
  <c r="D160" i="16"/>
  <c r="K169" i="6" l="1"/>
  <c r="K166" i="6" s="1"/>
  <c r="K170" i="6" s="1"/>
  <c r="K167" i="6" s="1"/>
  <c r="K168" i="6" s="1"/>
  <c r="L165" i="6" s="1"/>
  <c r="C81" i="1"/>
  <c r="C170" i="21"/>
  <c r="C80" i="1"/>
  <c r="C83" i="1" s="1"/>
  <c r="C87" i="1" s="1"/>
  <c r="C90" i="1" s="1"/>
  <c r="C169" i="21"/>
  <c r="C57" i="1"/>
  <c r="C133" i="21"/>
  <c r="D415" i="15"/>
  <c r="C415" i="15"/>
  <c r="C15" i="13"/>
  <c r="C82" i="13"/>
  <c r="C86" i="13" s="1"/>
  <c r="C144" i="13"/>
  <c r="C148" i="13" s="1"/>
  <c r="C20" i="13"/>
  <c r="C24" i="13" s="1"/>
  <c r="C108" i="13"/>
  <c r="C46" i="13"/>
  <c r="C77" i="13"/>
  <c r="C170" i="13"/>
  <c r="C139" i="13"/>
  <c r="E48" i="14"/>
  <c r="C10" i="1"/>
  <c r="E178" i="14"/>
  <c r="C33" i="1"/>
  <c r="E542" i="14"/>
  <c r="C56" i="1"/>
  <c r="E1221" i="14"/>
  <c r="C125" i="1"/>
  <c r="E1192" i="14"/>
  <c r="E1194" i="14" s="1"/>
  <c r="K773" i="6" s="1"/>
  <c r="K770" i="6" s="1"/>
  <c r="K774" i="6" s="1"/>
  <c r="K771" i="6" s="1"/>
  <c r="K772" i="6" s="1"/>
  <c r="L769" i="6" s="1"/>
  <c r="E1166" i="14"/>
  <c r="E1168" i="14" s="1"/>
  <c r="K757" i="6" s="1"/>
  <c r="K754" i="6" s="1"/>
  <c r="K758" i="6" s="1"/>
  <c r="K755" i="6" s="1"/>
  <c r="K756" i="6" s="1"/>
  <c r="L753" i="6" s="1"/>
  <c r="E1140" i="14"/>
  <c r="E1142" i="14" s="1"/>
  <c r="K741" i="6" s="1"/>
  <c r="K738" i="6" s="1"/>
  <c r="K742" i="6" s="1"/>
  <c r="K739" i="6" s="1"/>
  <c r="K740" i="6" s="1"/>
  <c r="L737" i="6" s="1"/>
  <c r="E1114" i="14"/>
  <c r="E1116" i="14" s="1"/>
  <c r="K725" i="6" s="1"/>
  <c r="K722" i="6" s="1"/>
  <c r="E1088" i="14"/>
  <c r="E1090" i="14" s="1"/>
  <c r="K709" i="6" s="1"/>
  <c r="K706" i="6" s="1"/>
  <c r="K710" i="6" s="1"/>
  <c r="K707" i="6" s="1"/>
  <c r="K708" i="6" s="1"/>
  <c r="L705" i="6" s="1"/>
  <c r="E1062" i="14"/>
  <c r="E1064" i="14" s="1"/>
  <c r="K693" i="6" s="1"/>
  <c r="K690" i="6" s="1"/>
  <c r="K694" i="6" s="1"/>
  <c r="K691" i="6" s="1"/>
  <c r="K692" i="6" s="1"/>
  <c r="L689" i="6" s="1"/>
  <c r="E1036" i="14"/>
  <c r="E1038" i="14" s="1"/>
  <c r="K677" i="6" s="1"/>
  <c r="K674" i="6" s="1"/>
  <c r="K678" i="6" s="1"/>
  <c r="K675" i="6" s="1"/>
  <c r="K676" i="6" s="1"/>
  <c r="L673" i="6" s="1"/>
  <c r="K646" i="6"/>
  <c r="K643" i="6" s="1"/>
  <c r="E1010" i="14"/>
  <c r="E1012" i="14" s="1"/>
  <c r="K661" i="6" s="1"/>
  <c r="K658" i="6" s="1"/>
  <c r="K662" i="6" s="1"/>
  <c r="K659" i="6" s="1"/>
  <c r="K660" i="6" s="1"/>
  <c r="L657" i="6" s="1"/>
  <c r="E1271" i="14"/>
  <c r="E1273" i="14" s="1"/>
  <c r="K822" i="6" s="1"/>
  <c r="K819" i="6" s="1"/>
  <c r="K823" i="6" s="1"/>
  <c r="K820" i="6" s="1"/>
  <c r="K821" i="6" s="1"/>
  <c r="L818" i="6" s="1"/>
  <c r="C1245" i="14"/>
  <c r="E931" i="14"/>
  <c r="E933" i="14" s="1"/>
  <c r="K612" i="6" s="1"/>
  <c r="K609" i="6" s="1"/>
  <c r="K613" i="6" s="1"/>
  <c r="K610" i="6" s="1"/>
  <c r="K611" i="6" s="1"/>
  <c r="L608" i="6" s="1"/>
  <c r="E853" i="14"/>
  <c r="E855" i="14" s="1"/>
  <c r="K562" i="6" s="1"/>
  <c r="K559" i="6" s="1"/>
  <c r="K563" i="6" s="1"/>
  <c r="K560" i="6" s="1"/>
  <c r="K561" i="6" s="1"/>
  <c r="L558" i="6" s="1"/>
  <c r="E827" i="14"/>
  <c r="E829" i="14" s="1"/>
  <c r="K545" i="6" s="1"/>
  <c r="K542" i="6" s="1"/>
  <c r="E775" i="14"/>
  <c r="E777" i="14" s="1"/>
  <c r="K511" i="6" s="1"/>
  <c r="K508" i="6" s="1"/>
  <c r="K512" i="6" s="1"/>
  <c r="K509" i="6" s="1"/>
  <c r="K510" i="6" s="1"/>
  <c r="L507" i="6" s="1"/>
  <c r="C1114" i="14"/>
  <c r="C1010" i="14"/>
  <c r="C1271" i="14"/>
  <c r="E1245" i="14"/>
  <c r="E1247" i="14" s="1"/>
  <c r="K806" i="6" s="1"/>
  <c r="K803" i="6" s="1"/>
  <c r="E723" i="14"/>
  <c r="E725" i="14" s="1"/>
  <c r="K477" i="6" s="1"/>
  <c r="K474" i="6" s="1"/>
  <c r="K478" i="6" s="1"/>
  <c r="K475" i="6" s="1"/>
  <c r="K476" i="6" s="1"/>
  <c r="L473" i="6" s="1"/>
  <c r="E671" i="14"/>
  <c r="E673" i="14" s="1"/>
  <c r="K443" i="6" s="1"/>
  <c r="K440" i="6" s="1"/>
  <c r="C853" i="14"/>
  <c r="C749" i="14"/>
  <c r="C1166" i="14"/>
  <c r="C1062" i="14"/>
  <c r="C905" i="14"/>
  <c r="C801" i="14"/>
  <c r="C671" i="14"/>
  <c r="C931" i="14"/>
  <c r="C827" i="14"/>
  <c r="C723" i="14"/>
  <c r="E488" i="14"/>
  <c r="E490" i="14" s="1"/>
  <c r="K329" i="6" s="1"/>
  <c r="K326" i="6" s="1"/>
  <c r="K330" i="6" s="1"/>
  <c r="K327" i="6" s="1"/>
  <c r="K328" i="6" s="1"/>
  <c r="L325" i="6" s="1"/>
  <c r="K379" i="6"/>
  <c r="K376" i="6" s="1"/>
  <c r="C592" i="14"/>
  <c r="E618" i="14"/>
  <c r="E620" i="14" s="1"/>
  <c r="K410" i="6" s="1"/>
  <c r="K407" i="6" s="1"/>
  <c r="E592" i="14"/>
  <c r="E594" i="14" s="1"/>
  <c r="K394" i="6" s="1"/>
  <c r="K391" i="6" s="1"/>
  <c r="K395" i="6" s="1"/>
  <c r="K392" i="6" s="1"/>
  <c r="K393" i="6" s="1"/>
  <c r="L390" i="6" s="1"/>
  <c r="C618" i="14"/>
  <c r="E384" i="14"/>
  <c r="E386" i="14" s="1"/>
  <c r="K265" i="6" s="1"/>
  <c r="K262" i="6" s="1"/>
  <c r="K266" i="6" s="1"/>
  <c r="K263" i="6" s="1"/>
  <c r="K264" i="6" s="1"/>
  <c r="L261" i="6" s="1"/>
  <c r="E306" i="14"/>
  <c r="E308" i="14" s="1"/>
  <c r="K217" i="6" s="1"/>
  <c r="K214" i="6" s="1"/>
  <c r="K218" i="6" s="1"/>
  <c r="K215" i="6" s="1"/>
  <c r="K216" i="6" s="1"/>
  <c r="L213" i="6" s="1"/>
  <c r="E202" i="14"/>
  <c r="E204" i="14" s="1"/>
  <c r="C384" i="14"/>
  <c r="C306" i="14"/>
  <c r="C202" i="14"/>
  <c r="E1363" i="15"/>
  <c r="E1267" i="15"/>
  <c r="E366" i="15"/>
  <c r="E494" i="15"/>
  <c r="E622" i="15"/>
  <c r="E270" i="15"/>
  <c r="E398" i="15"/>
  <c r="D1668" i="16"/>
  <c r="D1483" i="16"/>
  <c r="D1594" i="16"/>
  <c r="E1572" i="16"/>
  <c r="E1535" i="16"/>
  <c r="E257" i="16"/>
  <c r="D1284" i="15"/>
  <c r="D1252" i="15"/>
  <c r="D1380" i="15"/>
  <c r="D994" i="15"/>
  <c r="D1090" i="15"/>
  <c r="E977" i="15"/>
  <c r="E881" i="15"/>
  <c r="D287" i="15"/>
  <c r="D511" i="15"/>
  <c r="E222" i="15"/>
  <c r="D768" i="15"/>
  <c r="E1371" i="16"/>
  <c r="E941" i="16"/>
  <c r="E1274" i="16"/>
  <c r="E273" i="16"/>
  <c r="E421" i="16"/>
  <c r="E569" i="16"/>
  <c r="E717" i="16"/>
  <c r="E310" i="16"/>
  <c r="E458" i="16"/>
  <c r="E606" i="16"/>
  <c r="E1743" i="16"/>
  <c r="D814" i="16"/>
  <c r="E848" i="15"/>
  <c r="C866" i="15"/>
  <c r="E1040" i="15"/>
  <c r="C1058" i="15"/>
  <c r="E880" i="15"/>
  <c r="C898" i="15"/>
  <c r="E1008" i="15"/>
  <c r="C1026" i="15"/>
  <c r="E1136" i="15"/>
  <c r="C1154" i="15"/>
  <c r="C1542" i="15"/>
  <c r="E1524" i="15"/>
  <c r="E750" i="15"/>
  <c r="C768" i="15"/>
  <c r="C1148" i="16"/>
  <c r="E1125" i="16"/>
  <c r="E1199" i="16"/>
  <c r="C1222" i="16"/>
  <c r="E1088" i="16"/>
  <c r="C1111" i="16"/>
  <c r="E1051" i="16"/>
  <c r="C1074" i="16"/>
  <c r="E1310" i="16"/>
  <c r="C1333" i="16"/>
  <c r="C369" i="16"/>
  <c r="E346" i="16"/>
  <c r="C517" i="16"/>
  <c r="E494" i="16"/>
  <c r="C665" i="16"/>
  <c r="E642" i="16"/>
  <c r="E383" i="16"/>
  <c r="C406" i="16"/>
  <c r="E531" i="16"/>
  <c r="C554" i="16"/>
  <c r="E679" i="16"/>
  <c r="C702" i="16"/>
  <c r="E1330" i="15"/>
  <c r="C1348" i="15"/>
  <c r="E1266" i="15"/>
  <c r="C1284" i="15"/>
  <c r="C1380" i="15"/>
  <c r="E1362" i="15"/>
  <c r="C1316" i="15"/>
  <c r="E1298" i="15"/>
  <c r="E429" i="15"/>
  <c r="C447" i="15"/>
  <c r="E237" i="15"/>
  <c r="C255" i="15"/>
  <c r="E493" i="15"/>
  <c r="C511" i="15"/>
  <c r="C351" i="15"/>
  <c r="E333" i="15"/>
  <c r="C479" i="15"/>
  <c r="E461" i="15"/>
  <c r="C607" i="15"/>
  <c r="E589" i="15"/>
  <c r="E1423" i="16"/>
  <c r="E1446" i="16" s="1"/>
  <c r="C1446" i="16"/>
  <c r="E1608" i="16"/>
  <c r="E1631" i="16" s="1"/>
  <c r="C1631" i="16"/>
  <c r="E1682" i="16"/>
  <c r="E1705" i="16" s="1"/>
  <c r="C1705" i="16"/>
  <c r="E1497" i="16"/>
  <c r="C1520" i="16"/>
  <c r="E1795" i="16"/>
  <c r="E1818" i="16" s="1"/>
  <c r="C1818" i="16"/>
  <c r="E828" i="16"/>
  <c r="C851" i="16"/>
  <c r="C814" i="16"/>
  <c r="E791" i="16"/>
  <c r="E976" i="15"/>
  <c r="C994" i="15"/>
  <c r="E912" i="15"/>
  <c r="C930" i="15"/>
  <c r="C1122" i="15"/>
  <c r="E1104" i="15"/>
  <c r="E816" i="15"/>
  <c r="C834" i="15"/>
  <c r="E944" i="15"/>
  <c r="C962" i="15"/>
  <c r="E1072" i="15"/>
  <c r="C1090" i="15"/>
  <c r="E1556" i="15"/>
  <c r="E1574" i="15" s="1"/>
  <c r="C1574" i="15"/>
  <c r="E718" i="15"/>
  <c r="C736" i="15"/>
  <c r="E686" i="15"/>
  <c r="C704" i="15"/>
  <c r="E977" i="16"/>
  <c r="C1000" i="16"/>
  <c r="E1311" i="16"/>
  <c r="E1014" i="16"/>
  <c r="C1037" i="16"/>
  <c r="C1296" i="16"/>
  <c r="E1273" i="16"/>
  <c r="E1296" i="16" s="1"/>
  <c r="C963" i="16"/>
  <c r="E940" i="16"/>
  <c r="C1185" i="16"/>
  <c r="E1162" i="16"/>
  <c r="E1236" i="16"/>
  <c r="C1259" i="16"/>
  <c r="C295" i="16"/>
  <c r="E272" i="16"/>
  <c r="C443" i="16"/>
  <c r="E420" i="16"/>
  <c r="E443" i="16" s="1"/>
  <c r="C591" i="16"/>
  <c r="E568" i="16"/>
  <c r="C739" i="16"/>
  <c r="E716" i="16"/>
  <c r="E739" i="16" s="1"/>
  <c r="E309" i="16"/>
  <c r="E332" i="16" s="1"/>
  <c r="C332" i="16"/>
  <c r="E457" i="16"/>
  <c r="C480" i="16"/>
  <c r="E605" i="16"/>
  <c r="E628" i="16" s="1"/>
  <c r="C628" i="16"/>
  <c r="E1394" i="15"/>
  <c r="C1412" i="15"/>
  <c r="E1426" i="15"/>
  <c r="C1444" i="15"/>
  <c r="C1220" i="15"/>
  <c r="E1202" i="15"/>
  <c r="C1252" i="15"/>
  <c r="E1234" i="15"/>
  <c r="C1476" i="15"/>
  <c r="E1458" i="15"/>
  <c r="E301" i="15"/>
  <c r="C319" i="15"/>
  <c r="E557" i="15"/>
  <c r="C575" i="15"/>
  <c r="E365" i="15"/>
  <c r="C383" i="15"/>
  <c r="E621" i="15"/>
  <c r="C639" i="15"/>
  <c r="C287" i="15"/>
  <c r="E269" i="15"/>
  <c r="E397" i="15"/>
  <c r="C543" i="15"/>
  <c r="E525" i="15"/>
  <c r="E1386" i="16"/>
  <c r="C1409" i="16"/>
  <c r="E1571" i="16"/>
  <c r="E1594" i="16" s="1"/>
  <c r="C1594" i="16"/>
  <c r="E1645" i="16"/>
  <c r="E1668" i="16" s="1"/>
  <c r="C1668" i="16"/>
  <c r="E1460" i="16"/>
  <c r="E1483" i="16" s="1"/>
  <c r="C1483" i="16"/>
  <c r="E1534" i="16"/>
  <c r="C1557" i="16"/>
  <c r="E1758" i="16"/>
  <c r="E1781" i="16" s="1"/>
  <c r="C1781" i="16"/>
  <c r="C888" i="16"/>
  <c r="E865" i="16"/>
  <c r="E1299" i="15"/>
  <c r="E1331" i="15"/>
  <c r="E238" i="15"/>
  <c r="E526" i="15"/>
  <c r="E829" i="16"/>
  <c r="E866" i="16"/>
  <c r="D1412" i="15"/>
  <c r="E1187" i="15"/>
  <c r="D930" i="15"/>
  <c r="D866" i="15"/>
  <c r="D1026" i="15"/>
  <c r="E1041" i="15"/>
  <c r="E1137" i="15"/>
  <c r="E1009" i="15"/>
  <c r="D447" i="15"/>
  <c r="D255" i="15"/>
  <c r="D543" i="15"/>
  <c r="E1525" i="15"/>
  <c r="E687" i="15"/>
  <c r="D1222" i="16"/>
  <c r="D1148" i="16"/>
  <c r="D1037" i="16"/>
  <c r="D1185" i="16"/>
  <c r="D1259" i="16"/>
  <c r="E1126" i="16"/>
  <c r="E1200" i="16"/>
  <c r="E1163" i="16"/>
  <c r="D406" i="16"/>
  <c r="D554" i="16"/>
  <c r="D702" i="16"/>
  <c r="D369" i="16"/>
  <c r="D517" i="16"/>
  <c r="D665" i="16"/>
  <c r="D1818" i="16"/>
  <c r="D888" i="16"/>
  <c r="E1203" i="15"/>
  <c r="E1235" i="15"/>
  <c r="E1459" i="15"/>
  <c r="E1395" i="15"/>
  <c r="E1427" i="15"/>
  <c r="E302" i="15"/>
  <c r="E430" i="15"/>
  <c r="E558" i="15"/>
  <c r="E334" i="15"/>
  <c r="E462" i="15"/>
  <c r="E590" i="15"/>
  <c r="D1446" i="16"/>
  <c r="D1631" i="16"/>
  <c r="D1705" i="16"/>
  <c r="E1387" i="16"/>
  <c r="E1498" i="16"/>
  <c r="E792" i="16"/>
  <c r="D1220" i="15"/>
  <c r="D1348" i="15"/>
  <c r="D1444" i="15"/>
  <c r="D1316" i="15"/>
  <c r="D1476" i="15"/>
  <c r="D1058" i="15"/>
  <c r="D962" i="15"/>
  <c r="D898" i="15"/>
  <c r="D834" i="15"/>
  <c r="D1154" i="15"/>
  <c r="D1122" i="15"/>
  <c r="E913" i="15"/>
  <c r="E849" i="15"/>
  <c r="E1105" i="15"/>
  <c r="E817" i="15"/>
  <c r="E945" i="15"/>
  <c r="E1073" i="15"/>
  <c r="D319" i="15"/>
  <c r="D575" i="15"/>
  <c r="D383" i="15"/>
  <c r="D639" i="15"/>
  <c r="D351" i="15"/>
  <c r="D479" i="15"/>
  <c r="D607" i="15"/>
  <c r="E1509" i="15"/>
  <c r="D736" i="15"/>
  <c r="D704" i="15"/>
  <c r="E751" i="15"/>
  <c r="E719" i="15"/>
  <c r="D1074" i="16"/>
  <c r="D963" i="16"/>
  <c r="D1000" i="16"/>
  <c r="D1111" i="16"/>
  <c r="D1296" i="16"/>
  <c r="D1333" i="16"/>
  <c r="E978" i="16"/>
  <c r="E1015" i="16"/>
  <c r="E1237" i="16"/>
  <c r="E1089" i="16"/>
  <c r="E1052" i="16"/>
  <c r="D332" i="16"/>
  <c r="D480" i="16"/>
  <c r="D628" i="16"/>
  <c r="D295" i="16"/>
  <c r="D443" i="16"/>
  <c r="D591" i="16"/>
  <c r="D739" i="16"/>
  <c r="E347" i="16"/>
  <c r="E495" i="16"/>
  <c r="E643" i="16"/>
  <c r="E384" i="16"/>
  <c r="E532" i="16"/>
  <c r="E680" i="16"/>
  <c r="D1781" i="16"/>
  <c r="D851" i="16"/>
  <c r="E776" i="16"/>
  <c r="E98" i="14"/>
  <c r="E100" i="14" s="1"/>
  <c r="K88" i="6" s="1"/>
  <c r="K85" i="6" s="1"/>
  <c r="K89" i="6" s="1"/>
  <c r="K86" i="6" s="1"/>
  <c r="K87" i="6" s="1"/>
  <c r="C150" i="14"/>
  <c r="C72" i="14"/>
  <c r="C98" i="14"/>
  <c r="E150" i="14"/>
  <c r="E152" i="14" s="1"/>
  <c r="K120" i="6" s="1"/>
  <c r="K117" i="6" s="1"/>
  <c r="K121" i="6" s="1"/>
  <c r="K118" i="6" s="1"/>
  <c r="K119" i="6" s="1"/>
  <c r="E72" i="14"/>
  <c r="E74" i="14" s="1"/>
  <c r="E108" i="15"/>
  <c r="E196" i="16"/>
  <c r="C219" i="16"/>
  <c r="E159" i="16"/>
  <c r="C182" i="16"/>
  <c r="C157" i="15"/>
  <c r="E139" i="15"/>
  <c r="E171" i="15"/>
  <c r="C189" i="15"/>
  <c r="E160" i="16"/>
  <c r="E197" i="16"/>
  <c r="E86" i="16"/>
  <c r="E123" i="16"/>
  <c r="E140" i="15"/>
  <c r="E172" i="15"/>
  <c r="D145" i="16"/>
  <c r="D219" i="16"/>
  <c r="E70" i="16"/>
  <c r="D125" i="15"/>
  <c r="D93" i="15"/>
  <c r="E60" i="15"/>
  <c r="E122" i="16"/>
  <c r="C145" i="16"/>
  <c r="E85" i="16"/>
  <c r="E108" i="16" s="1"/>
  <c r="C108" i="16"/>
  <c r="C93" i="15"/>
  <c r="E93" i="15" s="1"/>
  <c r="E75" i="15"/>
  <c r="E107" i="15"/>
  <c r="C125" i="15"/>
  <c r="E76" i="15"/>
  <c r="D182" i="16"/>
  <c r="D108" i="16"/>
  <c r="D189" i="15"/>
  <c r="D157" i="15"/>
  <c r="K153" i="6" l="1"/>
  <c r="K150" i="6" s="1"/>
  <c r="K154" i="6" s="1"/>
  <c r="K151" i="6" s="1"/>
  <c r="K546" i="6"/>
  <c r="K543" i="6" s="1"/>
  <c r="K544" i="6" s="1"/>
  <c r="L541" i="6" s="1"/>
  <c r="K726" i="6"/>
  <c r="K723" i="6" s="1"/>
  <c r="K724" i="6" s="1"/>
  <c r="C12" i="1"/>
  <c r="C62" i="21"/>
  <c r="C58" i="1"/>
  <c r="C134" i="21"/>
  <c r="C127" i="1"/>
  <c r="C242" i="21"/>
  <c r="C104" i="1"/>
  <c r="C206" i="21"/>
  <c r="C35" i="1"/>
  <c r="C98" i="21"/>
  <c r="C11" i="1"/>
  <c r="C14" i="1" s="1"/>
  <c r="C18" i="1" s="1"/>
  <c r="C21" i="1" s="1"/>
  <c r="C61" i="21"/>
  <c r="C126" i="1"/>
  <c r="C129" i="1" s="1"/>
  <c r="C133" i="1" s="1"/>
  <c r="C136" i="1" s="1"/>
  <c r="C241" i="21"/>
  <c r="C34" i="1"/>
  <c r="C97" i="21"/>
  <c r="C103" i="1"/>
  <c r="C106" i="1" s="1"/>
  <c r="C110" i="1" s="1"/>
  <c r="C113" i="1" s="1"/>
  <c r="C205" i="21"/>
  <c r="E415" i="15"/>
  <c r="E639" i="15"/>
  <c r="E383" i="15"/>
  <c r="E1380" i="15"/>
  <c r="E287" i="15"/>
  <c r="E511" i="15"/>
  <c r="E1284" i="15"/>
  <c r="E898" i="15"/>
  <c r="C29" i="13"/>
  <c r="C183" i="13"/>
  <c r="C184" i="13"/>
  <c r="C59" i="13"/>
  <c r="C60" i="13"/>
  <c r="C28" i="13"/>
  <c r="C152" i="13"/>
  <c r="C153" i="13"/>
  <c r="C90" i="13"/>
  <c r="C91" i="13"/>
  <c r="C121" i="13"/>
  <c r="C122" i="13"/>
  <c r="C60" i="1"/>
  <c r="C64" i="1" s="1"/>
  <c r="C67" i="1" s="1"/>
  <c r="K788" i="6"/>
  <c r="K807" i="6"/>
  <c r="K804" i="6" s="1"/>
  <c r="K789" i="6" s="1"/>
  <c r="K31" i="6" s="1"/>
  <c r="K628" i="6"/>
  <c r="K30" i="6" s="1"/>
  <c r="K644" i="6"/>
  <c r="K627" i="6"/>
  <c r="K425" i="6"/>
  <c r="K444" i="6"/>
  <c r="K441" i="6" s="1"/>
  <c r="K411" i="6"/>
  <c r="K408" i="6" s="1"/>
  <c r="K409" i="6" s="1"/>
  <c r="L406" i="6" s="1"/>
  <c r="K360" i="6"/>
  <c r="K377" i="6"/>
  <c r="L374" i="6" s="1"/>
  <c r="K72" i="6"/>
  <c r="K69" i="6" s="1"/>
  <c r="K54" i="6" s="1"/>
  <c r="E1557" i="16"/>
  <c r="E480" i="16"/>
  <c r="E1409" i="16"/>
  <c r="E1444" i="15"/>
  <c r="E1259" i="16"/>
  <c r="E1122" i="15"/>
  <c r="E814" i="16"/>
  <c r="E607" i="15"/>
  <c r="E351" i="15"/>
  <c r="E665" i="16"/>
  <c r="E369" i="16"/>
  <c r="E1542" i="15"/>
  <c r="E591" i="16"/>
  <c r="E295" i="16"/>
  <c r="E963" i="16"/>
  <c r="E994" i="15"/>
  <c r="E575" i="15"/>
  <c r="E319" i="15"/>
  <c r="E1412" i="15"/>
  <c r="E1037" i="16"/>
  <c r="E479" i="15"/>
  <c r="E1316" i="15"/>
  <c r="E517" i="16"/>
  <c r="E1148" i="16"/>
  <c r="E888" i="16"/>
  <c r="E543" i="15"/>
  <c r="E1476" i="15"/>
  <c r="E1252" i="15"/>
  <c r="E1220" i="15"/>
  <c r="E1185" i="16"/>
  <c r="E1000" i="16"/>
  <c r="E704" i="15"/>
  <c r="E736" i="15"/>
  <c r="E1090" i="15"/>
  <c r="E962" i="15"/>
  <c r="E834" i="15"/>
  <c r="E930" i="15"/>
  <c r="E851" i="16"/>
  <c r="E1520" i="16"/>
  <c r="E255" i="15"/>
  <c r="E447" i="15"/>
  <c r="E1348" i="15"/>
  <c r="E702" i="16"/>
  <c r="E554" i="16"/>
  <c r="E406" i="16"/>
  <c r="E1333" i="16"/>
  <c r="E1074" i="16"/>
  <c r="E1111" i="16"/>
  <c r="E1222" i="16"/>
  <c r="E768" i="15"/>
  <c r="E1154" i="15"/>
  <c r="E1026" i="15"/>
  <c r="E1058" i="15"/>
  <c r="E866" i="15"/>
  <c r="E125" i="15"/>
  <c r="E145" i="16"/>
  <c r="E189" i="15"/>
  <c r="E182" i="16"/>
  <c r="E219" i="16"/>
  <c r="E157" i="15"/>
  <c r="C37" i="1" l="1"/>
  <c r="C41" i="1" s="1"/>
  <c r="C44" i="1" s="1"/>
  <c r="K426" i="6"/>
  <c r="K29" i="6" s="1"/>
  <c r="K629" i="6"/>
  <c r="C201" i="21" s="1"/>
  <c r="L721" i="6"/>
  <c r="K20" i="6"/>
  <c r="C128" i="21"/>
  <c r="K23" i="6"/>
  <c r="C236" i="21"/>
  <c r="K21" i="6"/>
  <c r="C164" i="21"/>
  <c r="K22" i="6"/>
  <c r="C200" i="21"/>
  <c r="K805" i="6"/>
  <c r="K790" i="6" s="1"/>
  <c r="L641" i="6"/>
  <c r="K442" i="6"/>
  <c r="L439" i="6" s="1"/>
  <c r="K361" i="6"/>
  <c r="K28" i="6" s="1"/>
  <c r="K362" i="6"/>
  <c r="L359" i="6"/>
  <c r="K152" i="6"/>
  <c r="K73" i="6"/>
  <c r="K70" i="6" s="1"/>
  <c r="K38" i="6" l="1"/>
  <c r="K55" i="6"/>
  <c r="K26" i="6" s="1"/>
  <c r="C202" i="21"/>
  <c r="C204" i="21" s="1"/>
  <c r="C208" i="21" s="1"/>
  <c r="C211" i="21" s="1"/>
  <c r="C212" i="21" s="1"/>
  <c r="C214" i="21" s="1"/>
  <c r="C215" i="21" s="1"/>
  <c r="C217" i="21" s="1"/>
  <c r="C218" i="21" s="1"/>
  <c r="C220" i="21" s="1"/>
  <c r="K71" i="6"/>
  <c r="K18" i="6"/>
  <c r="C56" i="21"/>
  <c r="L12" i="6"/>
  <c r="D127" i="21"/>
  <c r="K36" i="6"/>
  <c r="C129" i="21"/>
  <c r="C130" i="21" s="1"/>
  <c r="C132" i="21" s="1"/>
  <c r="C136" i="21" s="1"/>
  <c r="C139" i="21" s="1"/>
  <c r="C140" i="21" s="1"/>
  <c r="C142" i="21" s="1"/>
  <c r="C143" i="21" s="1"/>
  <c r="C145" i="21" s="1"/>
  <c r="C146" i="21" s="1"/>
  <c r="C148" i="21" s="1"/>
  <c r="K39" i="6"/>
  <c r="C237" i="21"/>
  <c r="C238" i="21" s="1"/>
  <c r="C240" i="21" s="1"/>
  <c r="C244" i="21" s="1"/>
  <c r="C247" i="21" s="1"/>
  <c r="C248" i="21" s="1"/>
  <c r="C250" i="21" s="1"/>
  <c r="C251" i="21" s="1"/>
  <c r="C253" i="21" s="1"/>
  <c r="C254" i="21" s="1"/>
  <c r="C256" i="21" s="1"/>
  <c r="L802" i="6"/>
  <c r="L626" i="6"/>
  <c r="K427" i="6"/>
  <c r="L424" i="6"/>
  <c r="L149" i="6"/>
  <c r="K56" i="6" l="1"/>
  <c r="K34" i="6" s="1"/>
  <c r="K37" i="6"/>
  <c r="C165" i="21"/>
  <c r="C166" i="21" s="1"/>
  <c r="C168" i="21" s="1"/>
  <c r="C172" i="21" s="1"/>
  <c r="C175" i="21" s="1"/>
  <c r="C176" i="21" s="1"/>
  <c r="C178" i="21" s="1"/>
  <c r="C179" i="21" s="1"/>
  <c r="C181" i="21" s="1"/>
  <c r="C182" i="21" s="1"/>
  <c r="C184" i="21" s="1"/>
  <c r="L14" i="6"/>
  <c r="D199" i="21"/>
  <c r="L13" i="6"/>
  <c r="D163" i="21"/>
  <c r="L787" i="6"/>
  <c r="C57" i="21" l="1"/>
  <c r="C58" i="21" s="1"/>
  <c r="C60" i="21" s="1"/>
  <c r="C64" i="21" s="1"/>
  <c r="C67" i="21" s="1"/>
  <c r="C68" i="21" s="1"/>
  <c r="C70" i="21" s="1"/>
  <c r="C71" i="21" s="1"/>
  <c r="C73" i="21" s="1"/>
  <c r="C74" i="21" s="1"/>
  <c r="C76" i="21" s="1"/>
  <c r="L15" i="6"/>
  <c r="D235" i="21"/>
  <c r="F62" i="12" l="1"/>
  <c r="E42" i="12"/>
  <c r="F86" i="12"/>
  <c r="F90" i="12"/>
  <c r="F57" i="12" l="1"/>
  <c r="F36" i="1" s="1"/>
  <c r="F42" i="12"/>
  <c r="F65" i="21" s="1"/>
  <c r="F75" i="12"/>
  <c r="F173" i="21" s="1"/>
  <c r="F245" i="21"/>
  <c r="F128" i="1"/>
  <c r="F169" i="13"/>
  <c r="E86" i="12"/>
  <c r="E90" i="12"/>
  <c r="E75" i="12"/>
  <c r="E62" i="12"/>
  <c r="F137" i="21"/>
  <c r="F59" i="1"/>
  <c r="F76" i="13"/>
  <c r="F209" i="21"/>
  <c r="F105" i="1"/>
  <c r="F138" i="13"/>
  <c r="E65" i="21"/>
  <c r="E13" i="1"/>
  <c r="E14" i="13"/>
  <c r="E57" i="12"/>
  <c r="F101" i="21" l="1"/>
  <c r="E92" i="12"/>
  <c r="F92" i="12"/>
  <c r="F45" i="13"/>
  <c r="F82" i="1"/>
  <c r="F13" i="1"/>
  <c r="F107" i="13"/>
  <c r="F14" i="13"/>
  <c r="E101" i="21"/>
  <c r="E36" i="1"/>
  <c r="E45" i="13"/>
  <c r="K182" i="6"/>
  <c r="K135" i="6" s="1"/>
  <c r="E137" i="21"/>
  <c r="E59" i="1"/>
  <c r="E76" i="13"/>
  <c r="E173" i="21"/>
  <c r="E82" i="1"/>
  <c r="E107" i="13"/>
  <c r="E245" i="21"/>
  <c r="E128" i="1"/>
  <c r="E169" i="13"/>
  <c r="E209" i="21"/>
  <c r="E105" i="1"/>
  <c r="E138" i="13"/>
  <c r="G29" i="17" l="1"/>
  <c r="E29" i="21"/>
  <c r="I29" i="17"/>
  <c r="F29" i="21"/>
  <c r="K186" i="6"/>
  <c r="K183" i="6" s="1"/>
  <c r="K136" i="6" s="1"/>
  <c r="E56" i="20" l="1"/>
  <c r="H29" i="17"/>
  <c r="F56" i="20"/>
  <c r="J29" i="17"/>
  <c r="K184" i="6"/>
  <c r="K137" i="6" s="1"/>
  <c r="C92" i="21"/>
  <c r="K19" i="6"/>
  <c r="K24" i="6" s="1"/>
  <c r="C20" i="21" s="1"/>
  <c r="K27" i="6" l="1"/>
  <c r="K32" i="6" s="1"/>
  <c r="C34" i="17" s="1"/>
  <c r="C35" i="17" s="1"/>
  <c r="C37" i="17" s="1"/>
  <c r="L181" i="6"/>
  <c r="L134" i="6" s="1"/>
  <c r="K35" i="6" l="1"/>
  <c r="K40" i="6" s="1"/>
  <c r="C93" i="21"/>
  <c r="C94" i="21" s="1"/>
  <c r="C96" i="21" s="1"/>
  <c r="C100" i="21" s="1"/>
  <c r="C103" i="21" s="1"/>
  <c r="C104" i="21" s="1"/>
  <c r="C106" i="21" s="1"/>
  <c r="C107" i="21" s="1"/>
  <c r="C109" i="21" s="1"/>
  <c r="C110" i="21" s="1"/>
  <c r="C112" i="21" s="1"/>
  <c r="C21" i="21" l="1"/>
  <c r="D34" i="17"/>
  <c r="D91" i="21"/>
  <c r="L11" i="6"/>
  <c r="L16" i="6" s="1"/>
  <c r="D19" i="21" l="1"/>
  <c r="C22" i="21"/>
  <c r="C15" i="22"/>
  <c r="D35" i="17"/>
  <c r="D37" i="17" s="1"/>
  <c r="D24" i="19"/>
  <c r="D16" i="25" l="1"/>
  <c r="D17" i="25" s="1"/>
  <c r="C24" i="21"/>
  <c r="C28" i="21" s="1"/>
  <c r="C31" i="21" s="1"/>
  <c r="C32" i="21" s="1"/>
  <c r="C37" i="22" s="1"/>
  <c r="D58" i="20" l="1"/>
  <c r="D41" i="19"/>
  <c r="C34" i="21"/>
  <c r="C35" i="21" s="1"/>
  <c r="C38" i="22" s="1"/>
  <c r="D42" i="19" l="1"/>
  <c r="C37" i="21"/>
  <c r="C38" i="21" s="1"/>
  <c r="C49" i="22" s="1"/>
  <c r="D36" i="19" s="1"/>
  <c r="D59" i="20"/>
  <c r="C40" i="21"/>
  <c r="C51" i="22" l="1"/>
  <c r="D38" i="19" s="1"/>
  <c r="D39" i="19" s="1"/>
  <c r="D26" i="25"/>
  <c r="C52" i="22"/>
  <c r="D24" i="25" s="1"/>
  <c r="D28" i="25" l="1"/>
  <c r="D50" i="22"/>
  <c r="E37" i="19" s="1"/>
  <c r="D69" i="20"/>
  <c r="D65" i="20"/>
  <c r="C22" i="20" l="1"/>
  <c r="C62" i="20" l="1"/>
  <c r="C64" i="20" s="1"/>
  <c r="C66" i="20" l="1"/>
  <c r="C68" i="20"/>
  <c r="C70" i="20" l="1"/>
  <c r="C71" i="20" l="1"/>
  <c r="D72" i="20" l="1"/>
  <c r="C40" i="22"/>
  <c r="C73" i="20"/>
  <c r="C13" i="22" s="1"/>
  <c r="D44" i="19" l="1"/>
  <c r="D46" i="19" s="1"/>
  <c r="D49" i="19" s="1"/>
  <c r="C41" i="22"/>
  <c r="C45" i="22" s="1"/>
  <c r="C16" i="22"/>
  <c r="D22" i="19"/>
  <c r="D25" i="19" s="1"/>
  <c r="D31" i="19" s="1"/>
  <c r="C27" i="22"/>
  <c r="C33" i="22" s="1"/>
  <c r="D27" i="25" l="1"/>
  <c r="D29" i="25"/>
  <c r="C53" i="22"/>
  <c r="C55" i="22" s="1"/>
  <c r="D23" i="25"/>
  <c r="D51" i="19"/>
  <c r="D12" i="25"/>
  <c r="D11" i="25"/>
  <c r="D27" i="22"/>
  <c r="E27" i="4" l="1"/>
  <c r="E28" i="4"/>
  <c r="E29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65" i="4"/>
  <c r="E67" i="4"/>
  <c r="E79" i="4"/>
  <c r="E80" i="4"/>
  <c r="E81" i="4"/>
  <c r="E82" i="4"/>
  <c r="E83" i="4"/>
  <c r="E84" i="4"/>
  <c r="E85" i="4"/>
  <c r="E86" i="4"/>
  <c r="E87" i="4"/>
  <c r="E88" i="4"/>
  <c r="E89" i="4"/>
  <c r="E101" i="4"/>
  <c r="E102" i="4"/>
  <c r="E103" i="4"/>
  <c r="E104" i="4"/>
  <c r="E105" i="4"/>
  <c r="E106" i="4"/>
  <c r="E107" i="4"/>
  <c r="E108" i="4"/>
  <c r="E109" i="4"/>
  <c r="E121" i="4"/>
  <c r="E122" i="4"/>
  <c r="E26" i="4"/>
  <c r="D804" i="6" l="1"/>
  <c r="N121" i="4"/>
  <c r="E123" i="4"/>
  <c r="N106" i="4"/>
  <c r="D723" i="6"/>
  <c r="D724" i="6" s="1"/>
  <c r="N104" i="4"/>
  <c r="D691" i="6"/>
  <c r="D692" i="6" s="1"/>
  <c r="N102" i="4"/>
  <c r="D659" i="6"/>
  <c r="D660" i="6" s="1"/>
  <c r="N89" i="4"/>
  <c r="D610" i="6"/>
  <c r="D609" i="6" s="1"/>
  <c r="D577" i="6"/>
  <c r="D578" i="6" s="1"/>
  <c r="N87" i="4"/>
  <c r="D543" i="6"/>
  <c r="D544" i="6" s="1"/>
  <c r="N85" i="4"/>
  <c r="D509" i="6"/>
  <c r="D510" i="6" s="1"/>
  <c r="N83" i="4"/>
  <c r="D475" i="6"/>
  <c r="D476" i="6" s="1"/>
  <c r="N81" i="4"/>
  <c r="N79" i="4"/>
  <c r="D441" i="6"/>
  <c r="E90" i="4"/>
  <c r="D376" i="6"/>
  <c r="N65" i="4"/>
  <c r="E68" i="4"/>
  <c r="C66" i="4" s="1"/>
  <c r="N52" i="4"/>
  <c r="D327" i="6"/>
  <c r="D328" i="6" s="1"/>
  <c r="N50" i="4"/>
  <c r="D295" i="6"/>
  <c r="D296" i="6" s="1"/>
  <c r="D263" i="6"/>
  <c r="D264" i="6" s="1"/>
  <c r="N48" i="4"/>
  <c r="D231" i="6"/>
  <c r="D232" i="6" s="1"/>
  <c r="N46" i="4"/>
  <c r="D199" i="6"/>
  <c r="D200" i="6" s="1"/>
  <c r="N44" i="4"/>
  <c r="D167" i="6"/>
  <c r="D168" i="6" s="1"/>
  <c r="N42" i="4"/>
  <c r="N29" i="4"/>
  <c r="D118" i="6"/>
  <c r="D117" i="6" s="1"/>
  <c r="N27" i="4"/>
  <c r="D86" i="6"/>
  <c r="D85" i="6" s="1"/>
  <c r="D70" i="6"/>
  <c r="N26" i="4"/>
  <c r="E30" i="4"/>
  <c r="N108" i="4"/>
  <c r="D755" i="6"/>
  <c r="D756" i="6" s="1"/>
  <c r="D820" i="6"/>
  <c r="D819" i="6" s="1"/>
  <c r="N122" i="4"/>
  <c r="D771" i="6"/>
  <c r="D770" i="6" s="1"/>
  <c r="N109" i="4"/>
  <c r="D739" i="6"/>
  <c r="D740" i="6" s="1"/>
  <c r="N107" i="4"/>
  <c r="D707" i="6"/>
  <c r="D708" i="6" s="1"/>
  <c r="N105" i="4"/>
  <c r="D675" i="6"/>
  <c r="D676" i="6" s="1"/>
  <c r="N103" i="4"/>
  <c r="N101" i="4"/>
  <c r="D643" i="6"/>
  <c r="E110" i="4"/>
  <c r="N88" i="4"/>
  <c r="D593" i="6"/>
  <c r="D594" i="6" s="1"/>
  <c r="N86" i="4"/>
  <c r="D560" i="6"/>
  <c r="D561" i="6" s="1"/>
  <c r="N84" i="4"/>
  <c r="D526" i="6"/>
  <c r="D527" i="6" s="1"/>
  <c r="N82" i="4"/>
  <c r="D492" i="6"/>
  <c r="D493" i="6" s="1"/>
  <c r="N80" i="4"/>
  <c r="D458" i="6"/>
  <c r="D459" i="6" s="1"/>
  <c r="D408" i="6"/>
  <c r="D407" i="6" s="1"/>
  <c r="N67" i="4"/>
  <c r="D343" i="6"/>
  <c r="D342" i="6" s="1"/>
  <c r="N53" i="4"/>
  <c r="N51" i="4"/>
  <c r="D311" i="6"/>
  <c r="D312" i="6" s="1"/>
  <c r="N49" i="4"/>
  <c r="D279" i="6"/>
  <c r="D280" i="6" s="1"/>
  <c r="N47" i="4"/>
  <c r="D247" i="6"/>
  <c r="D248" i="6" s="1"/>
  <c r="N45" i="4"/>
  <c r="D215" i="6"/>
  <c r="D216" i="6" s="1"/>
  <c r="N43" i="4"/>
  <c r="D183" i="6"/>
  <c r="D184" i="6" s="1"/>
  <c r="D151" i="6"/>
  <c r="N41" i="4"/>
  <c r="E54" i="4"/>
  <c r="D102" i="6"/>
  <c r="D101" i="6" s="1"/>
  <c r="N28" i="4"/>
  <c r="N110" i="4" l="1"/>
  <c r="N13" i="4" s="1"/>
  <c r="C67" i="4"/>
  <c r="C65" i="4"/>
  <c r="D98" i="12"/>
  <c r="D148" i="12" s="1"/>
  <c r="M13" i="24"/>
  <c r="E13" i="24"/>
  <c r="H125" i="14"/>
  <c r="D28" i="7"/>
  <c r="E181" i="6"/>
  <c r="D182" i="6"/>
  <c r="E213" i="6"/>
  <c r="D214" i="6"/>
  <c r="E245" i="6"/>
  <c r="D246" i="6"/>
  <c r="E277" i="6"/>
  <c r="D278" i="6"/>
  <c r="E309" i="6"/>
  <c r="D310" i="6"/>
  <c r="H619" i="14"/>
  <c r="M498" i="24"/>
  <c r="D117" i="12"/>
  <c r="D167" i="12" s="1"/>
  <c r="E498" i="24"/>
  <c r="D67" i="7"/>
  <c r="D644" i="6"/>
  <c r="D628" i="6"/>
  <c r="D30" i="6" s="1"/>
  <c r="D754" i="6"/>
  <c r="E753" i="6"/>
  <c r="D69" i="6"/>
  <c r="D55" i="6"/>
  <c r="D26" i="6" s="1"/>
  <c r="E165" i="6"/>
  <c r="D166" i="6"/>
  <c r="E197" i="6"/>
  <c r="D198" i="6"/>
  <c r="E229" i="6"/>
  <c r="D230" i="6"/>
  <c r="E261" i="6"/>
  <c r="D262" i="6"/>
  <c r="D377" i="6"/>
  <c r="D361" i="6"/>
  <c r="D28" i="6" s="1"/>
  <c r="D426" i="6"/>
  <c r="D29" i="6" s="1"/>
  <c r="D442" i="6"/>
  <c r="D89" i="7"/>
  <c r="E623" i="24"/>
  <c r="D129" i="12"/>
  <c r="D179" i="12" s="1"/>
  <c r="H932" i="14"/>
  <c r="M623" i="24"/>
  <c r="D658" i="6"/>
  <c r="E657" i="6"/>
  <c r="D690" i="6"/>
  <c r="E689" i="6"/>
  <c r="D722" i="6"/>
  <c r="E721" i="6"/>
  <c r="D789" i="6"/>
  <c r="D31" i="6" s="1"/>
  <c r="D805" i="6"/>
  <c r="N54" i="4"/>
  <c r="N10" i="4" s="1"/>
  <c r="D136" i="6"/>
  <c r="D27" i="6" s="1"/>
  <c r="D152" i="6"/>
  <c r="E185" i="24"/>
  <c r="D53" i="7"/>
  <c r="H515" i="14"/>
  <c r="M185" i="24"/>
  <c r="D113" i="12"/>
  <c r="D163" i="12" s="1"/>
  <c r="D457" i="6"/>
  <c r="E456" i="6"/>
  <c r="E490" i="6"/>
  <c r="D491" i="6"/>
  <c r="D525" i="6"/>
  <c r="E524" i="6"/>
  <c r="E558" i="6"/>
  <c r="D559" i="6"/>
  <c r="D592" i="6"/>
  <c r="E591" i="6"/>
  <c r="D14" i="5"/>
  <c r="G1171" i="15" s="1"/>
  <c r="D196" i="21"/>
  <c r="D197" i="21" s="1"/>
  <c r="V13" i="4"/>
  <c r="D18" i="20" s="1"/>
  <c r="D15" i="21"/>
  <c r="D674" i="6"/>
  <c r="E673" i="6"/>
  <c r="D706" i="6"/>
  <c r="E705" i="6"/>
  <c r="D738" i="6"/>
  <c r="E737" i="6"/>
  <c r="E902" i="24"/>
  <c r="M902" i="24"/>
  <c r="D139" i="12"/>
  <c r="D189" i="12" s="1"/>
  <c r="H1193" i="14"/>
  <c r="D109" i="7"/>
  <c r="D142" i="12"/>
  <c r="D192" i="12" s="1"/>
  <c r="M1098" i="24"/>
  <c r="E1098" i="24"/>
  <c r="D122" i="7"/>
  <c r="H1272" i="14"/>
  <c r="H99" i="14"/>
  <c r="E12" i="24"/>
  <c r="M12" i="24"/>
  <c r="D27" i="7"/>
  <c r="D97" i="12"/>
  <c r="D147" i="12" s="1"/>
  <c r="M14" i="24"/>
  <c r="E14" i="24"/>
  <c r="H151" i="14"/>
  <c r="D29" i="7"/>
  <c r="D99" i="12"/>
  <c r="D149" i="12" s="1"/>
  <c r="E293" i="6"/>
  <c r="D294" i="6"/>
  <c r="D326" i="6"/>
  <c r="E325" i="6"/>
  <c r="D474" i="6"/>
  <c r="E473" i="6"/>
  <c r="D508" i="6"/>
  <c r="E507" i="6"/>
  <c r="D542" i="6"/>
  <c r="E541" i="6"/>
  <c r="D576" i="6"/>
  <c r="E575" i="6"/>
  <c r="N30" i="4"/>
  <c r="N9" i="4" s="1"/>
  <c r="N68" i="4"/>
  <c r="N11" i="4" s="1"/>
  <c r="N90" i="4"/>
  <c r="N12" i="4" s="1"/>
  <c r="N123" i="4"/>
  <c r="N14" i="4" s="1"/>
  <c r="C68" i="4" l="1"/>
  <c r="D13" i="5"/>
  <c r="G785" i="15" s="1"/>
  <c r="D160" i="21"/>
  <c r="D161" i="21" s="1"/>
  <c r="V12" i="4"/>
  <c r="D17" i="20" s="1"/>
  <c r="D14" i="21"/>
  <c r="D10" i="5"/>
  <c r="D11" i="21"/>
  <c r="N15" i="4"/>
  <c r="L9" i="4" s="1"/>
  <c r="V9" i="4"/>
  <c r="D52" i="21"/>
  <c r="D53" i="21" s="1"/>
  <c r="E621" i="24"/>
  <c r="H880" i="14"/>
  <c r="D127" i="12"/>
  <c r="D177" i="12" s="1"/>
  <c r="M621" i="24"/>
  <c r="D87" i="7"/>
  <c r="M619" i="24"/>
  <c r="H828" i="14"/>
  <c r="D125" i="12"/>
  <c r="D175" i="12" s="1"/>
  <c r="E619" i="24"/>
  <c r="D85" i="7"/>
  <c r="E617" i="24"/>
  <c r="H776" i="14"/>
  <c r="D123" i="12"/>
  <c r="D173" i="12" s="1"/>
  <c r="M617" i="24"/>
  <c r="D83" i="7"/>
  <c r="M615" i="24"/>
  <c r="H724" i="14"/>
  <c r="D121" i="12"/>
  <c r="D171" i="12" s="1"/>
  <c r="E615" i="24"/>
  <c r="D81" i="7"/>
  <c r="E182" i="24"/>
  <c r="D50" i="7"/>
  <c r="M182" i="24"/>
  <c r="D110" i="12"/>
  <c r="D160" i="12" s="1"/>
  <c r="H437" i="14"/>
  <c r="U27" i="7"/>
  <c r="E117" i="24"/>
  <c r="E153" i="24" s="1"/>
  <c r="E91" i="24"/>
  <c r="E127" i="24" s="1"/>
  <c r="E97" i="24"/>
  <c r="E133" i="24" s="1"/>
  <c r="E103" i="24"/>
  <c r="E139" i="24" s="1"/>
  <c r="E111" i="24"/>
  <c r="E147" i="24" s="1"/>
  <c r="E1145" i="24"/>
  <c r="E1151" i="24"/>
  <c r="E1171" i="24" s="1"/>
  <c r="E1155" i="24"/>
  <c r="E1175" i="24" s="1"/>
  <c r="E620" i="24"/>
  <c r="H854" i="14"/>
  <c r="M620" i="24"/>
  <c r="D86" i="7"/>
  <c r="D126" i="12"/>
  <c r="D176" i="12" s="1"/>
  <c r="D82" i="7"/>
  <c r="D122" i="12"/>
  <c r="D172" i="12" s="1"/>
  <c r="E616" i="24"/>
  <c r="H750" i="14"/>
  <c r="M616" i="24"/>
  <c r="E372" i="24"/>
  <c r="E404" i="24"/>
  <c r="E357" i="24"/>
  <c r="E389" i="24"/>
  <c r="E802" i="6"/>
  <c r="E787" i="6" s="1"/>
  <c r="E15" i="6" s="1"/>
  <c r="D803" i="6"/>
  <c r="D790" i="6"/>
  <c r="D39" i="6" s="1"/>
  <c r="U89" i="7"/>
  <c r="E374" i="6"/>
  <c r="E359" i="6" s="1"/>
  <c r="E12" i="6" s="1"/>
  <c r="D375" i="6"/>
  <c r="D362" i="6"/>
  <c r="D36" i="6" s="1"/>
  <c r="D54" i="6"/>
  <c r="D18" i="6" s="1"/>
  <c r="M11" i="24"/>
  <c r="M10" i="24" s="1"/>
  <c r="D96" i="12"/>
  <c r="D146" i="12" s="1"/>
  <c r="E11" i="24"/>
  <c r="D26" i="7"/>
  <c r="H73" i="14"/>
  <c r="M901" i="24"/>
  <c r="H1167" i="14"/>
  <c r="E901" i="24"/>
  <c r="D108" i="7"/>
  <c r="D138" i="12"/>
  <c r="D188" i="12" s="1"/>
  <c r="E641" i="6"/>
  <c r="E626" i="6" s="1"/>
  <c r="E14" i="6" s="1"/>
  <c r="D629" i="6"/>
  <c r="D38" i="6" s="1"/>
  <c r="D642" i="6"/>
  <c r="E565" i="24"/>
  <c r="E590" i="24" s="1"/>
  <c r="E558" i="24"/>
  <c r="E570" i="24"/>
  <c r="E595" i="24" s="1"/>
  <c r="E183" i="24"/>
  <c r="D111" i="12"/>
  <c r="D161" i="12" s="1"/>
  <c r="M183" i="24"/>
  <c r="D51" i="7"/>
  <c r="H463" i="14"/>
  <c r="H411" i="14"/>
  <c r="M181" i="24"/>
  <c r="D109" i="12"/>
  <c r="D159" i="12" s="1"/>
  <c r="E181" i="24"/>
  <c r="D49" i="7"/>
  <c r="E179" i="24"/>
  <c r="D47" i="7"/>
  <c r="M179" i="24"/>
  <c r="H359" i="14"/>
  <c r="D107" i="12"/>
  <c r="D157" i="12" s="1"/>
  <c r="D45" i="7"/>
  <c r="M177" i="24"/>
  <c r="H307" i="14"/>
  <c r="E177" i="24"/>
  <c r="D105" i="12"/>
  <c r="D155" i="12" s="1"/>
  <c r="M175" i="24"/>
  <c r="H255" i="14"/>
  <c r="D103" i="12"/>
  <c r="D153" i="12" s="1"/>
  <c r="E175" i="24"/>
  <c r="D43" i="7"/>
  <c r="U28" i="7"/>
  <c r="E104" i="24"/>
  <c r="E140" i="24" s="1"/>
  <c r="E98" i="24"/>
  <c r="E134" i="24" s="1"/>
  <c r="E92" i="24"/>
  <c r="E128" i="24" s="1"/>
  <c r="E112" i="24"/>
  <c r="E148" i="24" s="1"/>
  <c r="E118" i="24"/>
  <c r="E154" i="24" s="1"/>
  <c r="D15" i="5"/>
  <c r="G1493" i="15" s="1"/>
  <c r="D232" i="21"/>
  <c r="D233" i="21" s="1"/>
  <c r="D16" i="21"/>
  <c r="V14" i="4"/>
  <c r="D19" i="20" s="1"/>
  <c r="L14" i="4"/>
  <c r="D12" i="5"/>
  <c r="G655" i="15" s="1"/>
  <c r="D124" i="21"/>
  <c r="D125" i="21" s="1"/>
  <c r="L11" i="4"/>
  <c r="V11" i="4"/>
  <c r="D16" i="20" s="1"/>
  <c r="D13" i="21"/>
  <c r="D52" i="7"/>
  <c r="E184" i="24"/>
  <c r="D112" i="12"/>
  <c r="D162" i="12" s="1"/>
  <c r="H489" i="14"/>
  <c r="M184" i="24"/>
  <c r="U29" i="7"/>
  <c r="E119" i="24"/>
  <c r="E155" i="24" s="1"/>
  <c r="E105" i="24"/>
  <c r="E141" i="24" s="1"/>
  <c r="E93" i="24"/>
  <c r="E129" i="24" s="1"/>
  <c r="E113" i="24"/>
  <c r="E149" i="24" s="1"/>
  <c r="E99" i="24"/>
  <c r="E135" i="24" s="1"/>
  <c r="U122" i="7"/>
  <c r="U109" i="7"/>
  <c r="E1023" i="24"/>
  <c r="E1068" i="24" s="1"/>
  <c r="E1034" i="24"/>
  <c r="E1079" i="24" s="1"/>
  <c r="E1010" i="24"/>
  <c r="D107" i="7"/>
  <c r="D137" i="12"/>
  <c r="D187" i="12" s="1"/>
  <c r="E900" i="24"/>
  <c r="H1141" i="14"/>
  <c r="M900" i="24"/>
  <c r="D105" i="7"/>
  <c r="E898" i="24"/>
  <c r="H1089" i="14"/>
  <c r="D135" i="12"/>
  <c r="D185" i="12" s="1"/>
  <c r="M898" i="24"/>
  <c r="D103" i="7"/>
  <c r="D133" i="12"/>
  <c r="D183" i="12" s="1"/>
  <c r="E896" i="24"/>
  <c r="H1037" i="14"/>
  <c r="M896" i="24"/>
  <c r="H1171" i="15"/>
  <c r="M622" i="24"/>
  <c r="D88" i="7"/>
  <c r="D128" i="12"/>
  <c r="D178" i="12" s="1"/>
  <c r="E622" i="24"/>
  <c r="H906" i="14"/>
  <c r="D84" i="7"/>
  <c r="E618" i="24"/>
  <c r="H802" i="14"/>
  <c r="D124" i="12"/>
  <c r="D174" i="12" s="1"/>
  <c r="M618" i="24"/>
  <c r="D120" i="12"/>
  <c r="D170" i="12" s="1"/>
  <c r="M614" i="24"/>
  <c r="D80" i="7"/>
  <c r="E614" i="24"/>
  <c r="H698" i="14"/>
  <c r="U53" i="7"/>
  <c r="E149" i="6"/>
  <c r="E134" i="6" s="1"/>
  <c r="E11" i="6" s="1"/>
  <c r="D137" i="6"/>
  <c r="D35" i="6" s="1"/>
  <c r="D150" i="6"/>
  <c r="D88" i="21"/>
  <c r="D89" i="21" s="1"/>
  <c r="D11" i="5"/>
  <c r="G206" i="15" s="1"/>
  <c r="D12" i="21"/>
  <c r="V10" i="4"/>
  <c r="D15" i="20" s="1"/>
  <c r="L10" i="4"/>
  <c r="D136" i="12"/>
  <c r="D186" i="12" s="1"/>
  <c r="E899" i="24"/>
  <c r="H1115" i="14"/>
  <c r="M899" i="24"/>
  <c r="D106" i="7"/>
  <c r="M897" i="24"/>
  <c r="D104" i="7"/>
  <c r="E897" i="24"/>
  <c r="H1063" i="14"/>
  <c r="D134" i="12"/>
  <c r="D184" i="12" s="1"/>
  <c r="H1011" i="14"/>
  <c r="E895" i="24"/>
  <c r="D102" i="7"/>
  <c r="D132" i="12"/>
  <c r="D182" i="12" s="1"/>
  <c r="M895" i="24"/>
  <c r="E784" i="24"/>
  <c r="E848" i="24" s="1"/>
  <c r="E812" i="24"/>
  <c r="E876" i="24" s="1"/>
  <c r="E771" i="24"/>
  <c r="E799" i="24"/>
  <c r="E863" i="24" s="1"/>
  <c r="E439" i="6"/>
  <c r="E424" i="6" s="1"/>
  <c r="E13" i="6" s="1"/>
  <c r="D440" i="6"/>
  <c r="D427" i="6"/>
  <c r="D37" i="6" s="1"/>
  <c r="M180" i="24"/>
  <c r="H385" i="14"/>
  <c r="E180" i="24"/>
  <c r="D48" i="7"/>
  <c r="D108" i="12"/>
  <c r="D158" i="12" s="1"/>
  <c r="H333" i="14"/>
  <c r="E178" i="24"/>
  <c r="D46" i="7"/>
  <c r="M178" i="24"/>
  <c r="D106" i="12"/>
  <c r="D156" i="12" s="1"/>
  <c r="M176" i="24"/>
  <c r="H281" i="14"/>
  <c r="E176" i="24"/>
  <c r="D44" i="7"/>
  <c r="D104" i="12"/>
  <c r="D154" i="12" s="1"/>
  <c r="D102" i="12"/>
  <c r="D152" i="12" s="1"/>
  <c r="E174" i="24"/>
  <c r="H229" i="14"/>
  <c r="M174" i="24"/>
  <c r="D42" i="7"/>
  <c r="U67" i="7"/>
  <c r="D32" i="6"/>
  <c r="E9" i="4"/>
  <c r="E10" i="4"/>
  <c r="F10" i="4" s="1"/>
  <c r="G10" i="4" s="1"/>
  <c r="E11" i="4"/>
  <c r="F11" i="4" s="1"/>
  <c r="G11" i="4" s="1"/>
  <c r="E12" i="4"/>
  <c r="F12" i="4" s="1"/>
  <c r="G12" i="4" s="1"/>
  <c r="E13" i="4"/>
  <c r="F13" i="4" s="1"/>
  <c r="G13" i="4" s="1"/>
  <c r="E14" i="4"/>
  <c r="F14" i="4" s="1"/>
  <c r="G14" i="4" s="1"/>
  <c r="H14" i="4" s="1"/>
  <c r="I14" i="4" s="1"/>
  <c r="F9" i="4" l="1"/>
  <c r="E17" i="4"/>
  <c r="D112" i="1"/>
  <c r="D150" i="13" s="1"/>
  <c r="F67" i="4"/>
  <c r="F65" i="4"/>
  <c r="F66" i="4"/>
  <c r="E15" i="4"/>
  <c r="B6" i="26" s="1"/>
  <c r="U42" i="7"/>
  <c r="U44" i="7"/>
  <c r="U46" i="7"/>
  <c r="U48" i="7"/>
  <c r="E772" i="24"/>
  <c r="E835" i="24"/>
  <c r="E720" i="24"/>
  <c r="M720" i="24" s="1"/>
  <c r="V638" i="24" s="1"/>
  <c r="M784" i="24" s="1"/>
  <c r="M848" i="24" s="1"/>
  <c r="N656" i="24" s="1"/>
  <c r="F656" i="24"/>
  <c r="E997" i="24"/>
  <c r="E1042" i="24" s="1"/>
  <c r="E1027" i="24"/>
  <c r="E1072" i="24" s="1"/>
  <c r="E1016" i="24"/>
  <c r="E1061" i="24" s="1"/>
  <c r="E1018" i="24"/>
  <c r="E1063" i="24" s="1"/>
  <c r="E999" i="24"/>
  <c r="E1044" i="24" s="1"/>
  <c r="E1029" i="24"/>
  <c r="E1074" i="24" s="1"/>
  <c r="E1020" i="24"/>
  <c r="E1065" i="24" s="1"/>
  <c r="E1003" i="24"/>
  <c r="E1048" i="24" s="1"/>
  <c r="E1031" i="24"/>
  <c r="E1076" i="24" s="1"/>
  <c r="H206" i="15"/>
  <c r="E173" i="24"/>
  <c r="D41" i="7"/>
  <c r="D101" i="12"/>
  <c r="D151" i="12" s="1"/>
  <c r="M173" i="24"/>
  <c r="M172" i="24" s="1"/>
  <c r="H203" i="14"/>
  <c r="D135" i="6"/>
  <c r="D19" i="6" s="1"/>
  <c r="E790" i="24"/>
  <c r="E854" i="24" s="1"/>
  <c r="E756" i="24"/>
  <c r="E820" i="24" s="1"/>
  <c r="E775" i="24"/>
  <c r="E839" i="24" s="1"/>
  <c r="E803" i="24"/>
  <c r="E867" i="24" s="1"/>
  <c r="U84" i="7"/>
  <c r="E811" i="24"/>
  <c r="E875" i="24" s="1"/>
  <c r="E783" i="24"/>
  <c r="E847" i="24" s="1"/>
  <c r="E768" i="24"/>
  <c r="E832" i="24" s="1"/>
  <c r="E798" i="24"/>
  <c r="E862" i="24" s="1"/>
  <c r="U88" i="7"/>
  <c r="E998" i="24"/>
  <c r="E1043" i="24" s="1"/>
  <c r="E1028" i="24"/>
  <c r="E1073" i="24" s="1"/>
  <c r="E1017" i="24"/>
  <c r="E1062" i="24" s="1"/>
  <c r="U103" i="7"/>
  <c r="E1002" i="24"/>
  <c r="E1030" i="24"/>
  <c r="E1075" i="24" s="1"/>
  <c r="E1019" i="24"/>
  <c r="E1064" i="24" s="1"/>
  <c r="E1021" i="24"/>
  <c r="E1066" i="24" s="1"/>
  <c r="E1006" i="24"/>
  <c r="E1032" i="24"/>
  <c r="E1077" i="24" s="1"/>
  <c r="U107" i="7"/>
  <c r="E989" i="24"/>
  <c r="M989" i="24" s="1"/>
  <c r="F944" i="24"/>
  <c r="E63" i="24"/>
  <c r="M63" i="24" s="1"/>
  <c r="V19" i="24" s="1"/>
  <c r="M99" i="24" s="1"/>
  <c r="M135" i="24" s="1"/>
  <c r="N27" i="24" s="1"/>
  <c r="F27" i="24"/>
  <c r="E57" i="24"/>
  <c r="M57" i="24" s="1"/>
  <c r="F21" i="24"/>
  <c r="F47" i="24"/>
  <c r="E83" i="24"/>
  <c r="M83" i="24" s="1"/>
  <c r="V35" i="24" s="1"/>
  <c r="M119" i="24" s="1"/>
  <c r="M155" i="24" s="1"/>
  <c r="N47" i="24" s="1"/>
  <c r="E371" i="24"/>
  <c r="E403" i="24"/>
  <c r="E388" i="24"/>
  <c r="E354" i="24"/>
  <c r="E82" i="24"/>
  <c r="M82" i="24" s="1"/>
  <c r="V34" i="24" s="1"/>
  <c r="M118" i="24" s="1"/>
  <c r="M154" i="24" s="1"/>
  <c r="N46" i="24" s="1"/>
  <c r="F46" i="24"/>
  <c r="E56" i="24"/>
  <c r="M56" i="24" s="1"/>
  <c r="F20" i="24"/>
  <c r="E68" i="24"/>
  <c r="M68" i="24" s="1"/>
  <c r="V23" i="24" s="1"/>
  <c r="M104" i="24" s="1"/>
  <c r="M140" i="24" s="1"/>
  <c r="N32" i="24" s="1"/>
  <c r="F32" i="24"/>
  <c r="E379" i="24"/>
  <c r="E339" i="24"/>
  <c r="E394" i="24"/>
  <c r="E362" i="24"/>
  <c r="U45" i="7"/>
  <c r="U47" i="7"/>
  <c r="U49" i="7"/>
  <c r="U51" i="7"/>
  <c r="F520" i="24"/>
  <c r="E545" i="24"/>
  <c r="M545" i="24" s="1"/>
  <c r="V509" i="24" s="1"/>
  <c r="M570" i="24" s="1"/>
  <c r="M595" i="24" s="1"/>
  <c r="N520" i="24" s="1"/>
  <c r="E540" i="24"/>
  <c r="M540" i="24" s="1"/>
  <c r="F515" i="24"/>
  <c r="E1007" i="24"/>
  <c r="E1052" i="24" s="1"/>
  <c r="E1033" i="24"/>
  <c r="E1078" i="24" s="1"/>
  <c r="E1022" i="24"/>
  <c r="E1067" i="24" s="1"/>
  <c r="D30" i="7"/>
  <c r="U26" i="7"/>
  <c r="L26" i="7"/>
  <c r="D22" i="13"/>
  <c r="D16" i="1"/>
  <c r="H47" i="14"/>
  <c r="M496" i="24"/>
  <c r="M495" i="24" s="1"/>
  <c r="E496" i="24"/>
  <c r="D360" i="6"/>
  <c r="D20" i="6" s="1"/>
  <c r="H567" i="14"/>
  <c r="D65" i="7"/>
  <c r="D115" i="12"/>
  <c r="D165" i="12" s="1"/>
  <c r="E431" i="24"/>
  <c r="E358" i="24"/>
  <c r="E446" i="24"/>
  <c r="F224" i="24" s="1"/>
  <c r="E781" i="24"/>
  <c r="E845" i="24" s="1"/>
  <c r="E809" i="24"/>
  <c r="E873" i="24" s="1"/>
  <c r="E764" i="24"/>
  <c r="E828" i="24" s="1"/>
  <c r="E796" i="24"/>
  <c r="E860" i="24" s="1"/>
  <c r="E1131" i="24"/>
  <c r="M1131" i="24" s="1"/>
  <c r="V1103" i="24" s="1"/>
  <c r="M1151" i="24" s="1"/>
  <c r="M1171" i="24" s="1"/>
  <c r="N1111" i="24" s="1"/>
  <c r="F1111" i="24"/>
  <c r="E75" i="24"/>
  <c r="M75" i="24" s="1"/>
  <c r="F39" i="24"/>
  <c r="F25" i="24"/>
  <c r="E61" i="24"/>
  <c r="M61" i="24" s="1"/>
  <c r="V17" i="24" s="1"/>
  <c r="M97" i="24" s="1"/>
  <c r="M133" i="24" s="1"/>
  <c r="N25" i="24" s="1"/>
  <c r="E81" i="24"/>
  <c r="M81" i="24" s="1"/>
  <c r="V33" i="24" s="1"/>
  <c r="M117" i="24" s="1"/>
  <c r="M153" i="24" s="1"/>
  <c r="N45" i="24" s="1"/>
  <c r="F45" i="24"/>
  <c r="U50" i="7"/>
  <c r="U81" i="7"/>
  <c r="U85" i="7"/>
  <c r="L13" i="4"/>
  <c r="D16" i="5"/>
  <c r="G12" i="15" s="1"/>
  <c r="G44" i="15"/>
  <c r="H785" i="15"/>
  <c r="E16" i="6"/>
  <c r="D66" i="1"/>
  <c r="D88" i="13" s="1"/>
  <c r="L12" i="4"/>
  <c r="L15" i="4" s="1"/>
  <c r="F122" i="4"/>
  <c r="F121" i="4"/>
  <c r="F83" i="4"/>
  <c r="F89" i="4"/>
  <c r="F79" i="4"/>
  <c r="F88" i="4"/>
  <c r="F85" i="4"/>
  <c r="F80" i="4"/>
  <c r="F82" i="4"/>
  <c r="F86" i="4"/>
  <c r="F87" i="4"/>
  <c r="F81" i="4"/>
  <c r="F84" i="4"/>
  <c r="F42" i="4"/>
  <c r="F53" i="4"/>
  <c r="F44" i="4"/>
  <c r="F41" i="4"/>
  <c r="F47" i="4"/>
  <c r="F50" i="4"/>
  <c r="F43" i="4"/>
  <c r="F49" i="4"/>
  <c r="F48" i="4"/>
  <c r="F46" i="4"/>
  <c r="F52" i="4"/>
  <c r="F51" i="4"/>
  <c r="F45" i="4"/>
  <c r="E393" i="24"/>
  <c r="E361" i="24"/>
  <c r="E378" i="24"/>
  <c r="E338" i="24"/>
  <c r="E380" i="24"/>
  <c r="E340" i="24"/>
  <c r="E395" i="24"/>
  <c r="E363" i="24"/>
  <c r="E365" i="24"/>
  <c r="E397" i="24"/>
  <c r="E382" i="24"/>
  <c r="E344" i="24"/>
  <c r="E384" i="24"/>
  <c r="E346" i="24"/>
  <c r="E367" i="24"/>
  <c r="E399" i="24"/>
  <c r="H672" i="14"/>
  <c r="D119" i="12"/>
  <c r="D169" i="12" s="1"/>
  <c r="D79" i="7"/>
  <c r="E613" i="24"/>
  <c r="D425" i="6"/>
  <c r="D21" i="6" s="1"/>
  <c r="M613" i="24"/>
  <c r="M612" i="24" s="1"/>
  <c r="E735" i="24"/>
  <c r="M735" i="24" s="1"/>
  <c r="F671" i="24"/>
  <c r="F684" i="24"/>
  <c r="E748" i="24"/>
  <c r="M748" i="24" s="1"/>
  <c r="V663" i="24" s="1"/>
  <c r="M812" i="24" s="1"/>
  <c r="M876" i="24" s="1"/>
  <c r="N684" i="24" s="1"/>
  <c r="U102" i="7"/>
  <c r="U104" i="7"/>
  <c r="U106" i="7"/>
  <c r="U80" i="7"/>
  <c r="E762" i="24"/>
  <c r="E826" i="24" s="1"/>
  <c r="E794" i="24"/>
  <c r="E858" i="24" s="1"/>
  <c r="E779" i="24"/>
  <c r="E843" i="24" s="1"/>
  <c r="E807" i="24"/>
  <c r="E871" i="24" s="1"/>
  <c r="U105" i="7"/>
  <c r="E1055" i="24"/>
  <c r="E1011" i="24"/>
  <c r="F933" i="24"/>
  <c r="E978" i="24"/>
  <c r="M978" i="24" s="1"/>
  <c r="V916" i="24" s="1"/>
  <c r="M1023" i="24" s="1"/>
  <c r="M1068" i="24" s="1"/>
  <c r="N933" i="24" s="1"/>
  <c r="F41" i="24"/>
  <c r="E77" i="24"/>
  <c r="M77" i="24" s="1"/>
  <c r="F33" i="24"/>
  <c r="E69" i="24"/>
  <c r="M69" i="24" s="1"/>
  <c r="V24" i="24" s="1"/>
  <c r="M105" i="24" s="1"/>
  <c r="M141" i="24" s="1"/>
  <c r="N33" i="24" s="1"/>
  <c r="U52" i="7"/>
  <c r="H655" i="15"/>
  <c r="H1493" i="15"/>
  <c r="E76" i="24"/>
  <c r="M76" i="24" s="1"/>
  <c r="F40" i="24"/>
  <c r="E62" i="24"/>
  <c r="M62" i="24" s="1"/>
  <c r="V18" i="24" s="1"/>
  <c r="M98" i="24" s="1"/>
  <c r="M134" i="24" s="1"/>
  <c r="N26" i="24" s="1"/>
  <c r="F26" i="24"/>
  <c r="U43" i="7"/>
  <c r="E396" i="24"/>
  <c r="E364" i="24"/>
  <c r="E381" i="24"/>
  <c r="E343" i="24"/>
  <c r="E383" i="24"/>
  <c r="E345" i="24"/>
  <c r="E398" i="24"/>
  <c r="E366" i="24"/>
  <c r="E349" i="24"/>
  <c r="E385" i="24"/>
  <c r="E368" i="24"/>
  <c r="E400" i="24"/>
  <c r="E353" i="24"/>
  <c r="E387" i="24"/>
  <c r="E370" i="24"/>
  <c r="E402" i="24"/>
  <c r="E559" i="24"/>
  <c r="E583" i="24"/>
  <c r="D627" i="6"/>
  <c r="D22" i="6" s="1"/>
  <c r="E894" i="24"/>
  <c r="M894" i="24"/>
  <c r="M893" i="24" s="1"/>
  <c r="D131" i="12"/>
  <c r="D181" i="12" s="1"/>
  <c r="D101" i="7"/>
  <c r="H985" i="14"/>
  <c r="U108" i="7"/>
  <c r="E96" i="24"/>
  <c r="E116" i="24"/>
  <c r="E90" i="24"/>
  <c r="E10" i="24"/>
  <c r="E110" i="24"/>
  <c r="E102" i="24"/>
  <c r="H1246" i="14"/>
  <c r="D121" i="7"/>
  <c r="M1097" i="24"/>
  <c r="M1096" i="24" s="1"/>
  <c r="D788" i="6"/>
  <c r="D23" i="6" s="1"/>
  <c r="E1097" i="24"/>
  <c r="D141" i="12"/>
  <c r="D191" i="12" s="1"/>
  <c r="E463" i="24"/>
  <c r="F241" i="24" s="1"/>
  <c r="E478" i="24"/>
  <c r="F256" i="24" s="1"/>
  <c r="E777" i="24"/>
  <c r="E841" i="24" s="1"/>
  <c r="E805" i="24"/>
  <c r="E869" i="24" s="1"/>
  <c r="E792" i="24"/>
  <c r="E856" i="24" s="1"/>
  <c r="E758" i="24"/>
  <c r="E822" i="24" s="1"/>
  <c r="U82" i="7"/>
  <c r="U86" i="7"/>
  <c r="F1115" i="24"/>
  <c r="E1135" i="24"/>
  <c r="M1135" i="24" s="1"/>
  <c r="E1146" i="24"/>
  <c r="E1165" i="24"/>
  <c r="F31" i="24"/>
  <c r="E67" i="24"/>
  <c r="M67" i="24" s="1"/>
  <c r="V22" i="24" s="1"/>
  <c r="M103" i="24" s="1"/>
  <c r="M139" i="24" s="1"/>
  <c r="N31" i="24" s="1"/>
  <c r="F19" i="24"/>
  <c r="E55" i="24"/>
  <c r="M55" i="24" s="1"/>
  <c r="V12" i="24" s="1"/>
  <c r="M91" i="24" s="1"/>
  <c r="E386" i="24"/>
  <c r="E350" i="24"/>
  <c r="E401" i="24"/>
  <c r="E369" i="24"/>
  <c r="E804" i="24"/>
  <c r="E868" i="24" s="1"/>
  <c r="E776" i="24"/>
  <c r="E840" i="24" s="1"/>
  <c r="E791" i="24"/>
  <c r="E855" i="24" s="1"/>
  <c r="E757" i="24"/>
  <c r="E821" i="24" s="1"/>
  <c r="U83" i="7"/>
  <c r="E806" i="24"/>
  <c r="E870" i="24" s="1"/>
  <c r="E778" i="24"/>
  <c r="E842" i="24" s="1"/>
  <c r="E793" i="24"/>
  <c r="E857" i="24" s="1"/>
  <c r="E761" i="24"/>
  <c r="E808" i="24"/>
  <c r="E872" i="24" s="1"/>
  <c r="E780" i="24"/>
  <c r="E844" i="24" s="1"/>
  <c r="E795" i="24"/>
  <c r="E859" i="24" s="1"/>
  <c r="E763" i="24"/>
  <c r="E827" i="24" s="1"/>
  <c r="U87" i="7"/>
  <c r="E810" i="24"/>
  <c r="E874" i="24" s="1"/>
  <c r="E782" i="24"/>
  <c r="E846" i="24" s="1"/>
  <c r="E797" i="24"/>
  <c r="E861" i="24" s="1"/>
  <c r="E767" i="24"/>
  <c r="D14" i="20"/>
  <c r="D21" i="20" s="1"/>
  <c r="D22" i="20" s="1"/>
  <c r="V15" i="4"/>
  <c r="V18" i="4" s="1"/>
  <c r="D43" i="1"/>
  <c r="D57" i="13" s="1"/>
  <c r="D40" i="6"/>
  <c r="D135" i="1"/>
  <c r="D181" i="13" s="1"/>
  <c r="D20" i="1"/>
  <c r="D26" i="13" s="1"/>
  <c r="D17" i="21"/>
  <c r="D89" i="1"/>
  <c r="D119" i="13" s="1"/>
  <c r="G9" i="4" l="1"/>
  <c r="H9" i="4" s="1"/>
  <c r="F17" i="4"/>
  <c r="W16" i="4"/>
  <c r="E20" i="20" s="1"/>
  <c r="D12" i="22"/>
  <c r="D74" i="20"/>
  <c r="E733" i="24"/>
  <c r="M733" i="24" s="1"/>
  <c r="F669" i="24"/>
  <c r="F682" i="24"/>
  <c r="E746" i="24"/>
  <c r="M746" i="24" s="1"/>
  <c r="V661" i="24" s="1"/>
  <c r="M810" i="24" s="1"/>
  <c r="M874" i="24" s="1"/>
  <c r="N682" i="24" s="1"/>
  <c r="F667" i="24"/>
  <c r="E731" i="24"/>
  <c r="M731" i="24" s="1"/>
  <c r="E744" i="24"/>
  <c r="M744" i="24" s="1"/>
  <c r="V659" i="24" s="1"/>
  <c r="M808" i="24" s="1"/>
  <c r="M872" i="24" s="1"/>
  <c r="N680" i="24" s="1"/>
  <c r="F680" i="24"/>
  <c r="F665" i="24"/>
  <c r="E729" i="24"/>
  <c r="M729" i="24" s="1"/>
  <c r="E742" i="24"/>
  <c r="M742" i="24" s="1"/>
  <c r="V657" i="24" s="1"/>
  <c r="M806" i="24" s="1"/>
  <c r="M870" i="24" s="1"/>
  <c r="N678" i="24" s="1"/>
  <c r="F678" i="24"/>
  <c r="E727" i="24"/>
  <c r="M727" i="24" s="1"/>
  <c r="F663" i="24"/>
  <c r="F676" i="24"/>
  <c r="E740" i="24"/>
  <c r="M740" i="24" s="1"/>
  <c r="V655" i="24" s="1"/>
  <c r="M804" i="24" s="1"/>
  <c r="M868" i="24" s="1"/>
  <c r="N676" i="24" s="1"/>
  <c r="E475" i="24"/>
  <c r="F253" i="24" s="1"/>
  <c r="E460" i="24"/>
  <c r="F238" i="24" s="1"/>
  <c r="F664" i="24"/>
  <c r="E728" i="24"/>
  <c r="M728" i="24" s="1"/>
  <c r="E713" i="24"/>
  <c r="M713" i="24" s="1"/>
  <c r="V631" i="24" s="1"/>
  <c r="M777" i="24" s="1"/>
  <c r="M841" i="24" s="1"/>
  <c r="N649" i="24" s="1"/>
  <c r="F649" i="24"/>
  <c r="E1150" i="24"/>
  <c r="E1154" i="24"/>
  <c r="E1096" i="24"/>
  <c r="E1142" i="24"/>
  <c r="E146" i="24"/>
  <c r="E114" i="24"/>
  <c r="E126" i="24"/>
  <c r="E94" i="24"/>
  <c r="E100" i="24"/>
  <c r="E132" i="24"/>
  <c r="D110" i="7"/>
  <c r="U101" i="7"/>
  <c r="H959" i="14"/>
  <c r="D146" i="13"/>
  <c r="D108" i="1"/>
  <c r="E444" i="24"/>
  <c r="F222" i="24" s="1"/>
  <c r="E355" i="24"/>
  <c r="E427" i="24"/>
  <c r="E442" i="24"/>
  <c r="F220" i="24" s="1"/>
  <c r="E351" i="24"/>
  <c r="E423" i="24"/>
  <c r="E472" i="24"/>
  <c r="F250" i="24" s="1"/>
  <c r="E457" i="24"/>
  <c r="F235" i="24" s="1"/>
  <c r="E455" i="24"/>
  <c r="F233" i="24" s="1"/>
  <c r="E470" i="24"/>
  <c r="F248" i="24" s="1"/>
  <c r="V29" i="24"/>
  <c r="M112" i="24" s="1"/>
  <c r="G119" i="14" s="1"/>
  <c r="H119" i="14" s="1"/>
  <c r="V30" i="24"/>
  <c r="M113" i="24" s="1"/>
  <c r="G145" i="14" s="1"/>
  <c r="H145" i="14" s="1"/>
  <c r="E743" i="24"/>
  <c r="M743" i="24" s="1"/>
  <c r="V658" i="24" s="1"/>
  <c r="M807" i="24" s="1"/>
  <c r="M871" i="24" s="1"/>
  <c r="N679" i="24" s="1"/>
  <c r="F679" i="24"/>
  <c r="F666" i="24"/>
  <c r="E730" i="24"/>
  <c r="M730" i="24" s="1"/>
  <c r="E789" i="24"/>
  <c r="E755" i="24"/>
  <c r="E802" i="24"/>
  <c r="E774" i="24"/>
  <c r="E612" i="24"/>
  <c r="E473" i="24"/>
  <c r="F251" i="24" s="1"/>
  <c r="E420" i="24"/>
  <c r="F198" i="24" s="1"/>
  <c r="E418" i="24"/>
  <c r="F196" i="24" s="1"/>
  <c r="E471" i="24"/>
  <c r="F249" i="24" s="1"/>
  <c r="E437" i="24"/>
  <c r="F215" i="24" s="1"/>
  <c r="E414" i="24"/>
  <c r="F192" i="24" s="1"/>
  <c r="E412" i="24"/>
  <c r="F190" i="24" s="1"/>
  <c r="E435" i="24"/>
  <c r="F213" i="24" s="1"/>
  <c r="E215" i="6"/>
  <c r="E216" i="6" s="1"/>
  <c r="O45" i="4"/>
  <c r="E327" i="6"/>
  <c r="E328" i="6" s="1"/>
  <c r="O52" i="4"/>
  <c r="O48" i="4"/>
  <c r="E263" i="6"/>
  <c r="E264" i="6" s="1"/>
  <c r="E183" i="6"/>
  <c r="E184" i="6" s="1"/>
  <c r="O43" i="4"/>
  <c r="E247" i="6"/>
  <c r="E248" i="6" s="1"/>
  <c r="O47" i="4"/>
  <c r="E199" i="6"/>
  <c r="E200" i="6" s="1"/>
  <c r="O44" i="4"/>
  <c r="O42" i="4"/>
  <c r="E167" i="6"/>
  <c r="E168" i="6" s="1"/>
  <c r="E526" i="6"/>
  <c r="E527" i="6" s="1"/>
  <c r="O84" i="4"/>
  <c r="E577" i="6"/>
  <c r="E578" i="6" s="1"/>
  <c r="O87" i="4"/>
  <c r="E492" i="6"/>
  <c r="E493" i="6" s="1"/>
  <c r="O82" i="4"/>
  <c r="O85" i="4"/>
  <c r="E543" i="6"/>
  <c r="E544" i="6" s="1"/>
  <c r="O79" i="4"/>
  <c r="E441" i="6"/>
  <c r="F90" i="4"/>
  <c r="O83" i="4"/>
  <c r="E509" i="6"/>
  <c r="E510" i="6" s="1"/>
  <c r="E804" i="6"/>
  <c r="F123" i="4"/>
  <c r="O121" i="4"/>
  <c r="G122" i="4"/>
  <c r="G121" i="4"/>
  <c r="H44" i="15"/>
  <c r="V28" i="24"/>
  <c r="M111" i="24" s="1"/>
  <c r="G93" i="14" s="1"/>
  <c r="H93" i="14" s="1"/>
  <c r="E700" i="24"/>
  <c r="M700" i="24" s="1"/>
  <c r="F636" i="24"/>
  <c r="E717" i="24"/>
  <c r="M717" i="24" s="1"/>
  <c r="V635" i="24" s="1"/>
  <c r="M781" i="24" s="1"/>
  <c r="M845" i="24" s="1"/>
  <c r="N653" i="24" s="1"/>
  <c r="F653" i="24"/>
  <c r="E283" i="24"/>
  <c r="E432" i="24"/>
  <c r="F209" i="24"/>
  <c r="F210" i="24" s="1"/>
  <c r="U65" i="7"/>
  <c r="D68" i="7"/>
  <c r="L65" i="7" s="1"/>
  <c r="D84" i="13"/>
  <c r="D62" i="1"/>
  <c r="H541" i="14"/>
  <c r="U30" i="7"/>
  <c r="AC26" i="7" s="1"/>
  <c r="F932" i="24"/>
  <c r="E977" i="24"/>
  <c r="M977" i="24" s="1"/>
  <c r="V915" i="24" s="1"/>
  <c r="M1022" i="24" s="1"/>
  <c r="F917" i="24"/>
  <c r="E962" i="24"/>
  <c r="M962" i="24" s="1"/>
  <c r="V505" i="24"/>
  <c r="M565" i="24" s="1"/>
  <c r="G613" i="14" s="1"/>
  <c r="H613" i="14" s="1"/>
  <c r="E468" i="24"/>
  <c r="F246" i="24" s="1"/>
  <c r="E453" i="24"/>
  <c r="F231" i="24" s="1"/>
  <c r="V13" i="24"/>
  <c r="M92" i="24" s="1"/>
  <c r="G115" i="14" s="1"/>
  <c r="E462" i="24"/>
  <c r="F240" i="24" s="1"/>
  <c r="E445" i="24"/>
  <c r="F223" i="24" s="1"/>
  <c r="V14" i="24"/>
  <c r="M93" i="24" s="1"/>
  <c r="G141" i="14" s="1"/>
  <c r="V926" i="24"/>
  <c r="M1034" i="24" s="1"/>
  <c r="G1187" i="14" s="1"/>
  <c r="H1187" i="14" s="1"/>
  <c r="E1008" i="24"/>
  <c r="E1051" i="24"/>
  <c r="F929" i="24"/>
  <c r="E974" i="24"/>
  <c r="M974" i="24" s="1"/>
  <c r="V912" i="24" s="1"/>
  <c r="M1019" i="24" s="1"/>
  <c r="E1004" i="24"/>
  <c r="E1047" i="24"/>
  <c r="F938" i="24"/>
  <c r="E983" i="24"/>
  <c r="M983" i="24" s="1"/>
  <c r="V920" i="24" s="1"/>
  <c r="M1028" i="24" s="1"/>
  <c r="M1073" i="24" s="1"/>
  <c r="N938" i="24" s="1"/>
  <c r="F670" i="24"/>
  <c r="E734" i="24"/>
  <c r="M734" i="24" s="1"/>
  <c r="F655" i="24"/>
  <c r="E719" i="24"/>
  <c r="M719" i="24" s="1"/>
  <c r="V637" i="24" s="1"/>
  <c r="M783" i="24" s="1"/>
  <c r="M847" i="24" s="1"/>
  <c r="N655" i="24" s="1"/>
  <c r="F675" i="24"/>
  <c r="E739" i="24"/>
  <c r="M739" i="24" s="1"/>
  <c r="V654" i="24" s="1"/>
  <c r="M803" i="24" s="1"/>
  <c r="M867" i="24" s="1"/>
  <c r="N675" i="24" s="1"/>
  <c r="F628" i="24"/>
  <c r="E692" i="24"/>
  <c r="M692" i="24" s="1"/>
  <c r="H177" i="14"/>
  <c r="D39" i="1"/>
  <c r="D53" i="13"/>
  <c r="U41" i="7"/>
  <c r="D54" i="7"/>
  <c r="E986" i="24"/>
  <c r="M986" i="24" s="1"/>
  <c r="F941" i="24"/>
  <c r="E975" i="24"/>
  <c r="M975" i="24" s="1"/>
  <c r="V913" i="24" s="1"/>
  <c r="M1020" i="24" s="1"/>
  <c r="M1065" i="24" s="1"/>
  <c r="N930" i="24" s="1"/>
  <c r="F930" i="24"/>
  <c r="E954" i="24"/>
  <c r="M954" i="24" s="1"/>
  <c r="F909" i="24"/>
  <c r="F926" i="24"/>
  <c r="E971" i="24"/>
  <c r="M971" i="24" s="1"/>
  <c r="F907" i="24"/>
  <c r="E952" i="24"/>
  <c r="M952" i="24" s="1"/>
  <c r="F28" i="4"/>
  <c r="F27" i="4"/>
  <c r="F29" i="4"/>
  <c r="F15" i="4"/>
  <c r="B7" i="26" s="1"/>
  <c r="F26" i="4"/>
  <c r="F68" i="4"/>
  <c r="O65" i="4"/>
  <c r="E376" i="6"/>
  <c r="G66" i="4"/>
  <c r="G67" i="4"/>
  <c r="G65" i="4"/>
  <c r="F108" i="4"/>
  <c r="F107" i="4"/>
  <c r="F102" i="4"/>
  <c r="F105" i="4"/>
  <c r="F103" i="4"/>
  <c r="F104" i="4"/>
  <c r="F101" i="4"/>
  <c r="F109" i="4"/>
  <c r="F106" i="4"/>
  <c r="V17" i="4"/>
  <c r="V19" i="4"/>
  <c r="E769" i="24"/>
  <c r="E831" i="24"/>
  <c r="F654" i="24"/>
  <c r="E718" i="24"/>
  <c r="M718" i="24" s="1"/>
  <c r="V636" i="24" s="1"/>
  <c r="M782" i="24" s="1"/>
  <c r="M846" i="24" s="1"/>
  <c r="N654" i="24" s="1"/>
  <c r="F635" i="24"/>
  <c r="E699" i="24"/>
  <c r="M699" i="24" s="1"/>
  <c r="E716" i="24"/>
  <c r="M716" i="24" s="1"/>
  <c r="V634" i="24" s="1"/>
  <c r="M780" i="24" s="1"/>
  <c r="M844" i="24" s="1"/>
  <c r="N652" i="24" s="1"/>
  <c r="F652" i="24"/>
  <c r="E765" i="24"/>
  <c r="E825" i="24"/>
  <c r="E714" i="24"/>
  <c r="M714" i="24" s="1"/>
  <c r="V632" i="24" s="1"/>
  <c r="M778" i="24" s="1"/>
  <c r="M842" i="24" s="1"/>
  <c r="N650" i="24" s="1"/>
  <c r="F650" i="24"/>
  <c r="E693" i="24"/>
  <c r="M693" i="24" s="1"/>
  <c r="F629" i="24"/>
  <c r="F648" i="24"/>
  <c r="E712" i="24"/>
  <c r="M712" i="24" s="1"/>
  <c r="V630" i="24" s="1"/>
  <c r="M776" i="24" s="1"/>
  <c r="M840" i="24" s="1"/>
  <c r="N648" i="24" s="1"/>
  <c r="E443" i="24"/>
  <c r="F221" i="24" s="1"/>
  <c r="E424" i="24"/>
  <c r="F202" i="24" s="1"/>
  <c r="M127" i="24"/>
  <c r="N19" i="24" s="1"/>
  <c r="G89" i="14"/>
  <c r="F1105" i="24"/>
  <c r="F1106" i="24" s="1"/>
  <c r="E1125" i="24"/>
  <c r="E1166" i="24"/>
  <c r="V1106" i="24"/>
  <c r="M1155" i="24" s="1"/>
  <c r="G1266" i="14" s="1"/>
  <c r="H1266" i="14" s="1"/>
  <c r="F630" i="24"/>
  <c r="E694" i="24"/>
  <c r="M694" i="24" s="1"/>
  <c r="E741" i="24"/>
  <c r="M741" i="24" s="1"/>
  <c r="V656" i="24" s="1"/>
  <c r="M805" i="24" s="1"/>
  <c r="M869" i="24" s="1"/>
  <c r="N677" i="24" s="1"/>
  <c r="F677" i="24"/>
  <c r="H1220" i="14"/>
  <c r="D131" i="1"/>
  <c r="D177" i="13"/>
  <c r="D123" i="7"/>
  <c r="U121" i="7"/>
  <c r="L121" i="7"/>
  <c r="E106" i="24"/>
  <c r="E138" i="24"/>
  <c r="E120" i="24"/>
  <c r="E152" i="24"/>
  <c r="E1026" i="24"/>
  <c r="E996" i="24"/>
  <c r="E893" i="24"/>
  <c r="E1015" i="24"/>
  <c r="E584" i="24"/>
  <c r="E533" i="24"/>
  <c r="F508" i="24"/>
  <c r="F509" i="24" s="1"/>
  <c r="E476" i="24"/>
  <c r="F254" i="24" s="1"/>
  <c r="E461" i="24"/>
  <c r="F239" i="24" s="1"/>
  <c r="E474" i="24"/>
  <c r="F252" i="24" s="1"/>
  <c r="E459" i="24"/>
  <c r="F237" i="24" s="1"/>
  <c r="E440" i="24"/>
  <c r="F218" i="24" s="1"/>
  <c r="E419" i="24"/>
  <c r="F197" i="24" s="1"/>
  <c r="E417" i="24"/>
  <c r="E269" i="24" s="1"/>
  <c r="E347" i="24"/>
  <c r="E438" i="24"/>
  <c r="F216" i="24" s="1"/>
  <c r="E1056" i="24"/>
  <c r="F920" i="24"/>
  <c r="F921" i="24" s="1"/>
  <c r="E965" i="24"/>
  <c r="E715" i="24"/>
  <c r="M715" i="24" s="1"/>
  <c r="V633" i="24" s="1"/>
  <c r="M779" i="24" s="1"/>
  <c r="M843" i="24" s="1"/>
  <c r="N651" i="24" s="1"/>
  <c r="F651" i="24"/>
  <c r="F634" i="24"/>
  <c r="E698" i="24"/>
  <c r="M698" i="24" s="1"/>
  <c r="V651" i="24"/>
  <c r="M799" i="24" s="1"/>
  <c r="G926" i="14" s="1"/>
  <c r="H926" i="14" s="1"/>
  <c r="H646" i="14"/>
  <c r="D115" i="13"/>
  <c r="D85" i="1"/>
  <c r="D90" i="7"/>
  <c r="U79" i="7"/>
  <c r="E441" i="24"/>
  <c r="F219" i="24" s="1"/>
  <c r="E458" i="24"/>
  <c r="F236" i="24" s="1"/>
  <c r="E456" i="24"/>
  <c r="F234" i="24" s="1"/>
  <c r="E439" i="24"/>
  <c r="F217" i="24" s="1"/>
  <c r="E469" i="24"/>
  <c r="F247" i="24" s="1"/>
  <c r="E454" i="24"/>
  <c r="F232" i="24" s="1"/>
  <c r="E452" i="24"/>
  <c r="F230" i="24" s="1"/>
  <c r="E467" i="24"/>
  <c r="F245" i="24" s="1"/>
  <c r="O51" i="4"/>
  <c r="E311" i="6"/>
  <c r="E312" i="6" s="1"/>
  <c r="O46" i="4"/>
  <c r="E231" i="6"/>
  <c r="E232" i="6" s="1"/>
  <c r="E279" i="6"/>
  <c r="E280" i="6" s="1"/>
  <c r="O49" i="4"/>
  <c r="O50" i="4"/>
  <c r="E295" i="6"/>
  <c r="E296" i="6" s="1"/>
  <c r="E151" i="6"/>
  <c r="F54" i="4"/>
  <c r="O41" i="4"/>
  <c r="O53" i="4"/>
  <c r="E343" i="6"/>
  <c r="E342" i="6" s="1"/>
  <c r="G45" i="4"/>
  <c r="G53" i="4"/>
  <c r="G41" i="4"/>
  <c r="G42" i="4"/>
  <c r="G50" i="4"/>
  <c r="G44" i="4"/>
  <c r="G46" i="4"/>
  <c r="G51" i="4"/>
  <c r="G47" i="4"/>
  <c r="G49" i="4"/>
  <c r="G48" i="4"/>
  <c r="G43" i="4"/>
  <c r="G52" i="4"/>
  <c r="E475" i="6"/>
  <c r="E476" i="6" s="1"/>
  <c r="O81" i="4"/>
  <c r="O86" i="4"/>
  <c r="E560" i="6"/>
  <c r="E561" i="6" s="1"/>
  <c r="E458" i="6"/>
  <c r="E459" i="6" s="1"/>
  <c r="O80" i="4"/>
  <c r="O88" i="4"/>
  <c r="E593" i="6"/>
  <c r="E594" i="6" s="1"/>
  <c r="O89" i="4"/>
  <c r="E610" i="6"/>
  <c r="E609" i="6" s="1"/>
  <c r="G88" i="4"/>
  <c r="G82" i="4"/>
  <c r="G79" i="4"/>
  <c r="G81" i="4"/>
  <c r="G87" i="4"/>
  <c r="G84" i="4"/>
  <c r="G86" i="4"/>
  <c r="G80" i="4"/>
  <c r="G85" i="4"/>
  <c r="G83" i="4"/>
  <c r="G89" i="4"/>
  <c r="E820" i="6"/>
  <c r="E819" i="6" s="1"/>
  <c r="O122" i="4"/>
  <c r="E16" i="17"/>
  <c r="G28" i="15"/>
  <c r="H12" i="15"/>
  <c r="H28" i="15" s="1"/>
  <c r="D25" i="21" s="1"/>
  <c r="E732" i="24"/>
  <c r="M732" i="24" s="1"/>
  <c r="F668" i="24"/>
  <c r="E745" i="24"/>
  <c r="M745" i="24" s="1"/>
  <c r="V660" i="24" s="1"/>
  <c r="M809" i="24" s="1"/>
  <c r="M873" i="24" s="1"/>
  <c r="N681" i="24" s="1"/>
  <c r="F681" i="24"/>
  <c r="E568" i="24"/>
  <c r="E552" i="24"/>
  <c r="E495" i="24"/>
  <c r="E563" i="24"/>
  <c r="H94" i="15"/>
  <c r="F77" i="15" s="1"/>
  <c r="H109" i="16"/>
  <c r="H69" i="10"/>
  <c r="D9" i="7"/>
  <c r="L27" i="7"/>
  <c r="L28" i="7"/>
  <c r="L29" i="7"/>
  <c r="F943" i="24"/>
  <c r="E988" i="24"/>
  <c r="M988" i="24" s="1"/>
  <c r="V925" i="24" s="1"/>
  <c r="M1033" i="24" s="1"/>
  <c r="M1078" i="24" s="1"/>
  <c r="N943" i="24" s="1"/>
  <c r="E436" i="24"/>
  <c r="F214" i="24" s="1"/>
  <c r="E413" i="24"/>
  <c r="F191" i="24" s="1"/>
  <c r="E428" i="24"/>
  <c r="F206" i="24" s="1"/>
  <c r="E477" i="24"/>
  <c r="F255" i="24" s="1"/>
  <c r="F942" i="24"/>
  <c r="E987" i="24"/>
  <c r="M987" i="24" s="1"/>
  <c r="V924" i="24" s="1"/>
  <c r="M1032" i="24" s="1"/>
  <c r="M1077" i="24" s="1"/>
  <c r="N942" i="24" s="1"/>
  <c r="E976" i="24"/>
  <c r="M976" i="24" s="1"/>
  <c r="V914" i="24" s="1"/>
  <c r="M1021" i="24" s="1"/>
  <c r="F931" i="24"/>
  <c r="E985" i="24"/>
  <c r="M985" i="24" s="1"/>
  <c r="V922" i="24" s="1"/>
  <c r="M1030" i="24" s="1"/>
  <c r="M1075" i="24" s="1"/>
  <c r="N940" i="24" s="1"/>
  <c r="F940" i="24"/>
  <c r="E972" i="24"/>
  <c r="M972" i="24" s="1"/>
  <c r="V910" i="24" s="1"/>
  <c r="M1017" i="24" s="1"/>
  <c r="F927" i="24"/>
  <c r="F908" i="24"/>
  <c r="E953" i="24"/>
  <c r="M953" i="24" s="1"/>
  <c r="F640" i="24"/>
  <c r="E704" i="24"/>
  <c r="M704" i="24" s="1"/>
  <c r="F683" i="24"/>
  <c r="E747" i="24"/>
  <c r="M747" i="24" s="1"/>
  <c r="V662" i="24" s="1"/>
  <c r="M811" i="24" s="1"/>
  <c r="M875" i="24" s="1"/>
  <c r="N683" i="24" s="1"/>
  <c r="F647" i="24"/>
  <c r="E711" i="24"/>
  <c r="M711" i="24" s="1"/>
  <c r="V629" i="24" s="1"/>
  <c r="M775" i="24" s="1"/>
  <c r="M839" i="24" s="1"/>
  <c r="N647" i="24" s="1"/>
  <c r="F662" i="24"/>
  <c r="E726" i="24"/>
  <c r="M726" i="24" s="1"/>
  <c r="E337" i="24"/>
  <c r="E172" i="24"/>
  <c r="E392" i="24"/>
  <c r="E360" i="24"/>
  <c r="E377" i="24"/>
  <c r="F913" i="24"/>
  <c r="E958" i="24"/>
  <c r="M958" i="24" s="1"/>
  <c r="F939" i="24"/>
  <c r="E984" i="24"/>
  <c r="M984" i="24" s="1"/>
  <c r="V921" i="24" s="1"/>
  <c r="M1029" i="24" s="1"/>
  <c r="M1074" i="24" s="1"/>
  <c r="N939" i="24" s="1"/>
  <c r="E973" i="24"/>
  <c r="M973" i="24" s="1"/>
  <c r="V911" i="24" s="1"/>
  <c r="M1018" i="24" s="1"/>
  <c r="F928" i="24"/>
  <c r="E982" i="24"/>
  <c r="M982" i="24" s="1"/>
  <c r="V919" i="24" s="1"/>
  <c r="M1027" i="24" s="1"/>
  <c r="M1072" i="24" s="1"/>
  <c r="N937" i="24" s="1"/>
  <c r="F937" i="24"/>
  <c r="E836" i="24"/>
  <c r="F643" i="24"/>
  <c r="F644" i="24" s="1"/>
  <c r="E707" i="24"/>
  <c r="E392" i="6"/>
  <c r="E393" i="6" s="1"/>
  <c r="O66" i="4"/>
  <c r="O67" i="4"/>
  <c r="E408" i="6"/>
  <c r="E407" i="6" s="1"/>
  <c r="E330" i="24"/>
  <c r="M330" i="24" s="1"/>
  <c r="V232" i="24" s="1"/>
  <c r="M404" i="24" s="1"/>
  <c r="M478" i="24" s="1"/>
  <c r="N256" i="24" s="1"/>
  <c r="E315" i="24"/>
  <c r="M315" i="24" s="1"/>
  <c r="E298" i="24"/>
  <c r="M298" i="24" s="1"/>
  <c r="V203" i="24" s="1"/>
  <c r="M372" i="24" s="1"/>
  <c r="M446" i="24" s="1"/>
  <c r="N224" i="24" s="1"/>
  <c r="D24" i="6"/>
  <c r="H21" i="14" s="1"/>
  <c r="G17" i="4" l="1"/>
  <c r="M148" i="24"/>
  <c r="N40" i="24" s="1"/>
  <c r="E322" i="24"/>
  <c r="M322" i="24" s="1"/>
  <c r="V224" i="24" s="1"/>
  <c r="M396" i="24" s="1"/>
  <c r="M470" i="24" s="1"/>
  <c r="N248" i="24" s="1"/>
  <c r="E307" i="24"/>
  <c r="M307" i="24" s="1"/>
  <c r="E309" i="24"/>
  <c r="M309" i="24" s="1"/>
  <c r="E324" i="24"/>
  <c r="M324" i="24" s="1"/>
  <c r="V226" i="24" s="1"/>
  <c r="M398" i="24" s="1"/>
  <c r="M472" i="24" s="1"/>
  <c r="N250" i="24" s="1"/>
  <c r="E271" i="24"/>
  <c r="M271" i="24" s="1"/>
  <c r="E292" i="24"/>
  <c r="M292" i="24" s="1"/>
  <c r="V197" i="24" s="1"/>
  <c r="M366" i="24" s="1"/>
  <c r="M440" i="24" s="1"/>
  <c r="N218" i="24" s="1"/>
  <c r="E311" i="24"/>
  <c r="M311" i="24" s="1"/>
  <c r="E326" i="24"/>
  <c r="M326" i="24" s="1"/>
  <c r="V228" i="24" s="1"/>
  <c r="M400" i="24" s="1"/>
  <c r="M474" i="24" s="1"/>
  <c r="N252" i="24" s="1"/>
  <c r="E313" i="24"/>
  <c r="M313" i="24" s="1"/>
  <c r="E328" i="24"/>
  <c r="M328" i="24" s="1"/>
  <c r="V230" i="24" s="1"/>
  <c r="M402" i="24" s="1"/>
  <c r="M476" i="24" s="1"/>
  <c r="N254" i="24" s="1"/>
  <c r="M1079" i="24"/>
  <c r="N944" i="24" s="1"/>
  <c r="M129" i="24"/>
  <c r="N21" i="24" s="1"/>
  <c r="E297" i="24"/>
  <c r="M297" i="24" s="1"/>
  <c r="V202" i="24" s="1"/>
  <c r="M371" i="24" s="1"/>
  <c r="M445" i="24" s="1"/>
  <c r="N223" i="24" s="1"/>
  <c r="E314" i="24"/>
  <c r="M314" i="24" s="1"/>
  <c r="V217" i="24" s="1"/>
  <c r="M388" i="24" s="1"/>
  <c r="M128" i="24"/>
  <c r="N20" i="24" s="1"/>
  <c r="E305" i="24"/>
  <c r="M305" i="24" s="1"/>
  <c r="V208" i="24" s="1"/>
  <c r="M379" i="24" s="1"/>
  <c r="E320" i="24"/>
  <c r="M320" i="24" s="1"/>
  <c r="V222" i="24" s="1"/>
  <c r="M394" i="24" s="1"/>
  <c r="M468" i="24" s="1"/>
  <c r="N246" i="24" s="1"/>
  <c r="M590" i="24"/>
  <c r="N515" i="24" s="1"/>
  <c r="M149" i="24"/>
  <c r="N41" i="24" s="1"/>
  <c r="E294" i="24"/>
  <c r="M294" i="24" s="1"/>
  <c r="V199" i="24" s="1"/>
  <c r="M368" i="24" s="1"/>
  <c r="M442" i="24" s="1"/>
  <c r="N220" i="24" s="1"/>
  <c r="E296" i="24"/>
  <c r="M296" i="24" s="1"/>
  <c r="V201" i="24" s="1"/>
  <c r="M370" i="24" s="1"/>
  <c r="M444" i="24" s="1"/>
  <c r="N222" i="24" s="1"/>
  <c r="O54" i="4"/>
  <c r="O10" i="4" s="1"/>
  <c r="E43" i="1" s="1"/>
  <c r="E57" i="13" s="1"/>
  <c r="M863" i="24"/>
  <c r="N671" i="24" s="1"/>
  <c r="E276" i="24"/>
  <c r="M276" i="24" s="1"/>
  <c r="E295" i="24"/>
  <c r="M295" i="24" s="1"/>
  <c r="V200" i="24" s="1"/>
  <c r="M369" i="24" s="1"/>
  <c r="M443" i="24" s="1"/>
  <c r="N221" i="24" s="1"/>
  <c r="H815" i="16"/>
  <c r="H705" i="15"/>
  <c r="H526" i="10"/>
  <c r="V218" i="24"/>
  <c r="M389" i="24" s="1"/>
  <c r="G509" i="14" s="1"/>
  <c r="H509" i="14" s="1"/>
  <c r="E390" i="24"/>
  <c r="E451" i="24"/>
  <c r="E303" i="24" s="1"/>
  <c r="M1062" i="24"/>
  <c r="N927" i="24" s="1"/>
  <c r="G1031" i="14"/>
  <c r="H1031" i="14" s="1"/>
  <c r="N498" i="24"/>
  <c r="E67" i="7"/>
  <c r="K619" i="14"/>
  <c r="F498" i="24"/>
  <c r="E117" i="12"/>
  <c r="E167" i="12" s="1"/>
  <c r="M707" i="24"/>
  <c r="E708" i="24"/>
  <c r="M1063" i="24"/>
  <c r="N928" i="24" s="1"/>
  <c r="G1057" i="14"/>
  <c r="H1057" i="14" s="1"/>
  <c r="E373" i="24"/>
  <c r="E434" i="24"/>
  <c r="E286" i="24" s="1"/>
  <c r="V642" i="24"/>
  <c r="M790" i="24" s="1"/>
  <c r="G692" i="14" s="1"/>
  <c r="H692" i="14" s="1"/>
  <c r="V624" i="24"/>
  <c r="M768" i="24" s="1"/>
  <c r="G896" i="14" s="1"/>
  <c r="V896" i="24"/>
  <c r="M998" i="24" s="1"/>
  <c r="G1027" i="14" s="1"/>
  <c r="H190" i="15"/>
  <c r="H141" i="10"/>
  <c r="H220" i="16"/>
  <c r="H126" i="15"/>
  <c r="H93" i="10"/>
  <c r="H146" i="16"/>
  <c r="E588" i="24"/>
  <c r="E566" i="24"/>
  <c r="E553" i="24"/>
  <c r="E560" i="24" s="1"/>
  <c r="E577" i="24"/>
  <c r="F16" i="17"/>
  <c r="F31" i="17" s="1"/>
  <c r="E31" i="17"/>
  <c r="D32" i="20"/>
  <c r="E122" i="7"/>
  <c r="K1272" i="14"/>
  <c r="F1098" i="24"/>
  <c r="N1098" i="24"/>
  <c r="E142" i="12"/>
  <c r="E192" i="12" s="1"/>
  <c r="F509" i="6"/>
  <c r="F510" i="6" s="1"/>
  <c r="P83" i="4"/>
  <c r="F458" i="6"/>
  <c r="F459" i="6" s="1"/>
  <c r="P80" i="4"/>
  <c r="F526" i="6"/>
  <c r="F527" i="6" s="1"/>
  <c r="P84" i="4"/>
  <c r="P81" i="4"/>
  <c r="F475" i="6"/>
  <c r="F476" i="6" s="1"/>
  <c r="P82" i="4"/>
  <c r="F492" i="6"/>
  <c r="F493" i="6" s="1"/>
  <c r="K932" i="14"/>
  <c r="N623" i="24"/>
  <c r="E89" i="7"/>
  <c r="E129" i="12"/>
  <c r="E179" i="12" s="1"/>
  <c r="F623" i="24"/>
  <c r="E592" i="6"/>
  <c r="F591" i="6"/>
  <c r="F558" i="6"/>
  <c r="E559" i="6"/>
  <c r="P52" i="4"/>
  <c r="F327" i="6"/>
  <c r="F328" i="6" s="1"/>
  <c r="F263" i="6"/>
  <c r="F264" i="6" s="1"/>
  <c r="P48" i="4"/>
  <c r="F247" i="6"/>
  <c r="F248" i="6" s="1"/>
  <c r="P47" i="4"/>
  <c r="P46" i="4"/>
  <c r="F231" i="6"/>
  <c r="F232" i="6" s="1"/>
  <c r="P50" i="4"/>
  <c r="F295" i="6"/>
  <c r="F296" i="6" s="1"/>
  <c r="G293" i="6" s="1"/>
  <c r="F151" i="6"/>
  <c r="P41" i="4"/>
  <c r="G54" i="4"/>
  <c r="F215" i="6"/>
  <c r="F216" i="6" s="1"/>
  <c r="P45" i="4"/>
  <c r="F293" i="6"/>
  <c r="F294" i="6" s="1"/>
  <c r="E294" i="6"/>
  <c r="E230" i="6"/>
  <c r="F229" i="6"/>
  <c r="F309" i="6"/>
  <c r="E310" i="6"/>
  <c r="U90" i="7"/>
  <c r="AC79" i="7" s="1"/>
  <c r="F195" i="24"/>
  <c r="F199" i="24" s="1"/>
  <c r="E421" i="24"/>
  <c r="E534" i="24"/>
  <c r="M533" i="24"/>
  <c r="E1060" i="24"/>
  <c r="E1024" i="24"/>
  <c r="E1000" i="24"/>
  <c r="E1012" i="24" s="1"/>
  <c r="E1041" i="24"/>
  <c r="E80" i="24"/>
  <c r="E156" i="24"/>
  <c r="F44" i="24"/>
  <c r="F48" i="24" s="1"/>
  <c r="F30" i="24"/>
  <c r="F34" i="24" s="1"/>
  <c r="E66" i="24"/>
  <c r="E142" i="24"/>
  <c r="H1543" i="15"/>
  <c r="H1153" i="10"/>
  <c r="H1782" i="16"/>
  <c r="D14" i="7"/>
  <c r="L122" i="7"/>
  <c r="V616" i="24"/>
  <c r="M758" i="24" s="1"/>
  <c r="G740" i="14" s="1"/>
  <c r="V615" i="24"/>
  <c r="M757" i="24" s="1"/>
  <c r="G714" i="14" s="1"/>
  <c r="O106" i="4"/>
  <c r="E723" i="6"/>
  <c r="E724" i="6" s="1"/>
  <c r="E643" i="6"/>
  <c r="O101" i="4"/>
  <c r="F110" i="4"/>
  <c r="O103" i="4"/>
  <c r="E675" i="6"/>
  <c r="E676" i="6" s="1"/>
  <c r="O102" i="4"/>
  <c r="E659" i="6"/>
  <c r="E660" i="6" s="1"/>
  <c r="E755" i="6"/>
  <c r="E756" i="6" s="1"/>
  <c r="O108" i="4"/>
  <c r="F376" i="6"/>
  <c r="G68" i="4"/>
  <c r="P65" i="4"/>
  <c r="P66" i="4"/>
  <c r="F392" i="6"/>
  <c r="F393" i="6" s="1"/>
  <c r="O26" i="4"/>
  <c r="E70" i="6"/>
  <c r="F30" i="4"/>
  <c r="O29" i="4"/>
  <c r="E118" i="6"/>
  <c r="E117" i="6" s="1"/>
  <c r="E102" i="6"/>
  <c r="E101" i="6" s="1"/>
  <c r="O28" i="4"/>
  <c r="V895" i="24"/>
  <c r="M997" i="24" s="1"/>
  <c r="G1001" i="14" s="1"/>
  <c r="V909" i="24"/>
  <c r="M1016" i="24" s="1"/>
  <c r="G1005" i="14" s="1"/>
  <c r="H1005" i="14" s="1"/>
  <c r="L41" i="7"/>
  <c r="D10" i="7"/>
  <c r="L53" i="7"/>
  <c r="L42" i="7"/>
  <c r="L44" i="7"/>
  <c r="L46" i="7"/>
  <c r="L48" i="7"/>
  <c r="L45" i="7"/>
  <c r="L47" i="7"/>
  <c r="L49" i="7"/>
  <c r="L51" i="7"/>
  <c r="L50" i="7"/>
  <c r="L43" i="7"/>
  <c r="L52" i="7"/>
  <c r="H141" i="14"/>
  <c r="G143" i="14"/>
  <c r="G117" i="14"/>
  <c r="H115" i="14"/>
  <c r="AC28" i="7"/>
  <c r="H127" i="14" s="1"/>
  <c r="U9" i="7"/>
  <c r="AC29" i="7"/>
  <c r="H153" i="14" s="1"/>
  <c r="AC27" i="7"/>
  <c r="H101" i="14" s="1"/>
  <c r="U68" i="7"/>
  <c r="AC65" i="7" s="1"/>
  <c r="F820" i="6"/>
  <c r="F819" i="6" s="1"/>
  <c r="P122" i="4"/>
  <c r="E805" i="6"/>
  <c r="E789" i="6"/>
  <c r="E31" i="6" s="1"/>
  <c r="E442" i="6"/>
  <c r="E426" i="6"/>
  <c r="E29" i="6" s="1"/>
  <c r="F541" i="6"/>
  <c r="E542" i="6"/>
  <c r="F165" i="6"/>
  <c r="E166" i="6"/>
  <c r="E262" i="6"/>
  <c r="F261" i="6"/>
  <c r="E813" i="24"/>
  <c r="E866" i="24"/>
  <c r="E800" i="24"/>
  <c r="E814" i="24" s="1"/>
  <c r="E853" i="24"/>
  <c r="U110" i="7"/>
  <c r="AC101" i="7" s="1"/>
  <c r="E136" i="24"/>
  <c r="F24" i="24"/>
  <c r="F28" i="24" s="1"/>
  <c r="E60" i="24"/>
  <c r="E1162" i="24"/>
  <c r="E1143" i="24"/>
  <c r="E1147" i="24" s="1"/>
  <c r="E1156" i="24"/>
  <c r="E1174" i="24"/>
  <c r="V644" i="24"/>
  <c r="M792" i="24" s="1"/>
  <c r="G744" i="14" s="1"/>
  <c r="H744" i="14" s="1"/>
  <c r="V645" i="24"/>
  <c r="M793" i="24" s="1"/>
  <c r="G770" i="14" s="1"/>
  <c r="H770" i="14" s="1"/>
  <c r="V647" i="24"/>
  <c r="M795" i="24" s="1"/>
  <c r="G822" i="14" s="1"/>
  <c r="H822" i="14" s="1"/>
  <c r="E329" i="24"/>
  <c r="M329" i="24" s="1"/>
  <c r="V231" i="24" s="1"/>
  <c r="M403" i="24" s="1"/>
  <c r="M477" i="24" s="1"/>
  <c r="N255" i="24" s="1"/>
  <c r="E280" i="24"/>
  <c r="M280" i="24" s="1"/>
  <c r="E265" i="24"/>
  <c r="M265" i="24" s="1"/>
  <c r="V175" i="24" s="1"/>
  <c r="M339" i="24" s="1"/>
  <c r="E288" i="24"/>
  <c r="M288" i="24" s="1"/>
  <c r="V193" i="24" s="1"/>
  <c r="M362" i="24" s="1"/>
  <c r="M436" i="24" s="1"/>
  <c r="N214" i="24" s="1"/>
  <c r="L30" i="7"/>
  <c r="E319" i="24"/>
  <c r="M319" i="24" s="1"/>
  <c r="V221" i="24" s="1"/>
  <c r="M393" i="24" s="1"/>
  <c r="M467" i="24" s="1"/>
  <c r="N245" i="24" s="1"/>
  <c r="E304" i="24"/>
  <c r="M304" i="24" s="1"/>
  <c r="E306" i="24"/>
  <c r="M306" i="24" s="1"/>
  <c r="E321" i="24"/>
  <c r="M321" i="24" s="1"/>
  <c r="V223" i="24" s="1"/>
  <c r="M395" i="24" s="1"/>
  <c r="M469" i="24" s="1"/>
  <c r="N247" i="24" s="1"/>
  <c r="E291" i="24"/>
  <c r="M291" i="24" s="1"/>
  <c r="V196" i="24" s="1"/>
  <c r="M365" i="24" s="1"/>
  <c r="M439" i="24" s="1"/>
  <c r="N217" i="24" s="1"/>
  <c r="E308" i="24"/>
  <c r="M308" i="24" s="1"/>
  <c r="E310" i="24"/>
  <c r="M310" i="24" s="1"/>
  <c r="E293" i="24"/>
  <c r="M293" i="24" s="1"/>
  <c r="V198" i="24" s="1"/>
  <c r="M367" i="24" s="1"/>
  <c r="M441" i="24" s="1"/>
  <c r="N219" i="24" s="1"/>
  <c r="E290" i="24"/>
  <c r="M290" i="24" s="1"/>
  <c r="V195" i="24" s="1"/>
  <c r="M364" i="24" s="1"/>
  <c r="M438" i="24" s="1"/>
  <c r="N216" i="24" s="1"/>
  <c r="M1175" i="24"/>
  <c r="N1115" i="24" s="1"/>
  <c r="O68" i="4"/>
  <c r="O11" i="4" s="1"/>
  <c r="M147" i="24"/>
  <c r="N39" i="24" s="1"/>
  <c r="G77" i="15"/>
  <c r="O123" i="4"/>
  <c r="O14" i="4" s="1"/>
  <c r="E287" i="24"/>
  <c r="M287" i="24" s="1"/>
  <c r="E264" i="24"/>
  <c r="M264" i="24" s="1"/>
  <c r="V174" i="24" s="1"/>
  <c r="M338" i="24" s="1"/>
  <c r="M412" i="24" s="1"/>
  <c r="N190" i="24" s="1"/>
  <c r="E266" i="24"/>
  <c r="M266" i="24" s="1"/>
  <c r="E289" i="24"/>
  <c r="M289" i="24" s="1"/>
  <c r="V194" i="24" s="1"/>
  <c r="M363" i="24" s="1"/>
  <c r="M437" i="24" s="1"/>
  <c r="N215" i="24" s="1"/>
  <c r="E323" i="24"/>
  <c r="M323" i="24" s="1"/>
  <c r="V225" i="24" s="1"/>
  <c r="M397" i="24" s="1"/>
  <c r="M471" i="24" s="1"/>
  <c r="N249" i="24" s="1"/>
  <c r="E270" i="24"/>
  <c r="M270" i="24" s="1"/>
  <c r="E272" i="24"/>
  <c r="M272" i="24" s="1"/>
  <c r="E325" i="24"/>
  <c r="M325" i="24" s="1"/>
  <c r="V227" i="24" s="1"/>
  <c r="M399" i="24" s="1"/>
  <c r="M473" i="24" s="1"/>
  <c r="N251" i="24" s="1"/>
  <c r="E107" i="24"/>
  <c r="E121" i="24"/>
  <c r="E312" i="24"/>
  <c r="M312" i="24" s="1"/>
  <c r="E327" i="24"/>
  <c r="M327" i="24" s="1"/>
  <c r="V229" i="24" s="1"/>
  <c r="M401" i="24" s="1"/>
  <c r="M475" i="24" s="1"/>
  <c r="N253" i="24" s="1"/>
  <c r="F390" i="6"/>
  <c r="E391" i="6"/>
  <c r="V900" i="24"/>
  <c r="M1003" i="24" s="1"/>
  <c r="G1105" i="14" s="1"/>
  <c r="M1048" i="24"/>
  <c r="N913" i="24" s="1"/>
  <c r="E466" i="24"/>
  <c r="E405" i="24"/>
  <c r="E406" i="24" s="1"/>
  <c r="E318" i="24"/>
  <c r="E411" i="24"/>
  <c r="E341" i="24"/>
  <c r="E263" i="24"/>
  <c r="M1066" i="24"/>
  <c r="N931" i="24" s="1"/>
  <c r="G1135" i="14"/>
  <c r="H1135" i="14" s="1"/>
  <c r="H183" i="16"/>
  <c r="H158" i="15"/>
  <c r="H117" i="10"/>
  <c r="E593" i="24"/>
  <c r="E571" i="24"/>
  <c r="V648" i="24"/>
  <c r="M796" i="24" s="1"/>
  <c r="G848" i="14" s="1"/>
  <c r="H848" i="14" s="1"/>
  <c r="P89" i="4"/>
  <c r="F610" i="6"/>
  <c r="F609" i="6" s="1"/>
  <c r="F543" i="6"/>
  <c r="F544" i="6" s="1"/>
  <c r="P85" i="4"/>
  <c r="F560" i="6"/>
  <c r="F561" i="6" s="1"/>
  <c r="P86" i="4"/>
  <c r="P87" i="4"/>
  <c r="F577" i="6"/>
  <c r="F578" i="6" s="1"/>
  <c r="F441" i="6"/>
  <c r="G90" i="4"/>
  <c r="P79" i="4"/>
  <c r="F593" i="6"/>
  <c r="F594" i="6" s="1"/>
  <c r="P88" i="4"/>
  <c r="F456" i="6"/>
  <c r="E457" i="6"/>
  <c r="F473" i="6"/>
  <c r="E474" i="6"/>
  <c r="P43" i="4"/>
  <c r="F183" i="6"/>
  <c r="F184" i="6" s="1"/>
  <c r="F279" i="6"/>
  <c r="F280" i="6" s="1"/>
  <c r="P49" i="4"/>
  <c r="F311" i="6"/>
  <c r="F312" i="6" s="1"/>
  <c r="P51" i="4"/>
  <c r="P44" i="4"/>
  <c r="F199" i="6"/>
  <c r="F200" i="6" s="1"/>
  <c r="P42" i="4"/>
  <c r="F167" i="6"/>
  <c r="F168" i="6" s="1"/>
  <c r="G165" i="6" s="1"/>
  <c r="F343" i="6"/>
  <c r="F342" i="6" s="1"/>
  <c r="P53" i="4"/>
  <c r="N185" i="24"/>
  <c r="E53" i="7"/>
  <c r="F185" i="24"/>
  <c r="E113" i="12"/>
  <c r="E163" i="12" s="1"/>
  <c r="K515" i="14"/>
  <c r="E11" i="5"/>
  <c r="J206" i="15" s="1"/>
  <c r="W10" i="4"/>
  <c r="E15" i="20" s="1"/>
  <c r="E88" i="21"/>
  <c r="E89" i="21" s="1"/>
  <c r="E152" i="6"/>
  <c r="E136" i="6"/>
  <c r="E27" i="6" s="1"/>
  <c r="E278" i="6"/>
  <c r="F277" i="6"/>
  <c r="L79" i="7"/>
  <c r="D12" i="7"/>
  <c r="L89" i="7"/>
  <c r="L81" i="7"/>
  <c r="L85" i="7"/>
  <c r="L82" i="7"/>
  <c r="L86" i="7"/>
  <c r="L83" i="7"/>
  <c r="L87" i="7"/>
  <c r="L84" i="7"/>
  <c r="L88" i="7"/>
  <c r="L80" i="7"/>
  <c r="V619" i="24"/>
  <c r="M762" i="24" s="1"/>
  <c r="G792" i="14" s="1"/>
  <c r="M965" i="24"/>
  <c r="E966" i="24"/>
  <c r="M269" i="24"/>
  <c r="E273" i="24"/>
  <c r="V180" i="24"/>
  <c r="M345" i="24" s="1"/>
  <c r="G349" i="14" s="1"/>
  <c r="V214" i="24"/>
  <c r="M385" i="24" s="1"/>
  <c r="G405" i="14" s="1"/>
  <c r="H405" i="14" s="1"/>
  <c r="V216" i="24"/>
  <c r="M387" i="24" s="1"/>
  <c r="G457" i="14" s="1"/>
  <c r="H457" i="14" s="1"/>
  <c r="E1071" i="24"/>
  <c r="E1035" i="24"/>
  <c r="U123" i="7"/>
  <c r="AC121" i="7" s="1"/>
  <c r="E1126" i="24"/>
  <c r="M1125" i="24"/>
  <c r="G91" i="14"/>
  <c r="H89" i="14"/>
  <c r="V184" i="24"/>
  <c r="M350" i="24" s="1"/>
  <c r="G427" i="14" s="1"/>
  <c r="E829" i="24"/>
  <c r="E697" i="24"/>
  <c r="F633" i="24"/>
  <c r="F637" i="24" s="1"/>
  <c r="V620" i="24"/>
  <c r="M763" i="24" s="1"/>
  <c r="G818" i="14" s="1"/>
  <c r="E703" i="24"/>
  <c r="E833" i="24"/>
  <c r="F639" i="24"/>
  <c r="F641" i="24" s="1"/>
  <c r="O109" i="4"/>
  <c r="E771" i="6"/>
  <c r="E770" i="6" s="1"/>
  <c r="E691" i="6"/>
  <c r="E692" i="6" s="1"/>
  <c r="O104" i="4"/>
  <c r="O105" i="4"/>
  <c r="E707" i="6"/>
  <c r="E708" i="6" s="1"/>
  <c r="E739" i="6"/>
  <c r="E740" i="6" s="1"/>
  <c r="O107" i="4"/>
  <c r="G103" i="4"/>
  <c r="G105" i="4"/>
  <c r="G108" i="4"/>
  <c r="G101" i="4"/>
  <c r="G107" i="4"/>
  <c r="G106" i="4"/>
  <c r="G109" i="4"/>
  <c r="G104" i="4"/>
  <c r="G102" i="4"/>
  <c r="P67" i="4"/>
  <c r="F408" i="6"/>
  <c r="F407" i="6" s="1"/>
  <c r="E361" i="6"/>
  <c r="E28" i="6" s="1"/>
  <c r="E377" i="6"/>
  <c r="E86" i="6"/>
  <c r="E85" i="6" s="1"/>
  <c r="O27" i="4"/>
  <c r="G26" i="4"/>
  <c r="G29" i="4"/>
  <c r="G27" i="4"/>
  <c r="G15" i="4"/>
  <c r="B8" i="26" s="1"/>
  <c r="G28" i="4"/>
  <c r="V897" i="24"/>
  <c r="M999" i="24" s="1"/>
  <c r="G1053" i="14" s="1"/>
  <c r="V923" i="24"/>
  <c r="M1031" i="24" s="1"/>
  <c r="G1109" i="14" s="1"/>
  <c r="H1109" i="14" s="1"/>
  <c r="U54" i="7"/>
  <c r="AC41" i="7" s="1"/>
  <c r="V614" i="24"/>
  <c r="M756" i="24" s="1"/>
  <c r="G688" i="14" s="1"/>
  <c r="V650" i="24"/>
  <c r="M798" i="24" s="1"/>
  <c r="G900" i="14" s="1"/>
  <c r="H900" i="14" s="1"/>
  <c r="F912" i="24"/>
  <c r="F914" i="24" s="1"/>
  <c r="E1049" i="24"/>
  <c r="E957" i="24"/>
  <c r="M1064" i="24"/>
  <c r="N929" i="24" s="1"/>
  <c r="G1083" i="14"/>
  <c r="H1083" i="14" s="1"/>
  <c r="E1053" i="24"/>
  <c r="F916" i="24"/>
  <c r="F918" i="24" s="1"/>
  <c r="E961" i="24"/>
  <c r="M462" i="24"/>
  <c r="N240" i="24" s="1"/>
  <c r="G483" i="14"/>
  <c r="H483" i="14" s="1"/>
  <c r="M453" i="24"/>
  <c r="N231" i="24" s="1"/>
  <c r="G249" i="14"/>
  <c r="H249" i="14" s="1"/>
  <c r="V903" i="24"/>
  <c r="M1007" i="24" s="1"/>
  <c r="G1157" i="14" s="1"/>
  <c r="M1067" i="24"/>
  <c r="N932" i="24" s="1"/>
  <c r="G1161" i="14"/>
  <c r="H1161" i="14" s="1"/>
  <c r="H75" i="14"/>
  <c r="AC30" i="7"/>
  <c r="D11" i="7"/>
  <c r="L66" i="7"/>
  <c r="L67" i="7"/>
  <c r="M283" i="24"/>
  <c r="E284" i="24"/>
  <c r="V621" i="24"/>
  <c r="M764" i="24" s="1"/>
  <c r="G844" i="14" s="1"/>
  <c r="G123" i="4"/>
  <c r="F804" i="6"/>
  <c r="P121" i="4"/>
  <c r="P123" i="4" s="1"/>
  <c r="P14" i="4" s="1"/>
  <c r="H121" i="4"/>
  <c r="H122" i="4"/>
  <c r="E508" i="6"/>
  <c r="F507" i="6"/>
  <c r="F490" i="6"/>
  <c r="E491" i="6"/>
  <c r="F575" i="6"/>
  <c r="E576" i="6"/>
  <c r="F524" i="6"/>
  <c r="E525" i="6"/>
  <c r="E198" i="6"/>
  <c r="F197" i="6"/>
  <c r="E246" i="6"/>
  <c r="F245" i="6"/>
  <c r="F181" i="6"/>
  <c r="E182" i="6"/>
  <c r="F325" i="6"/>
  <c r="E326" i="6"/>
  <c r="F213" i="6"/>
  <c r="E214" i="6"/>
  <c r="E838" i="24"/>
  <c r="E785" i="24"/>
  <c r="E819" i="24"/>
  <c r="E759" i="24"/>
  <c r="E786" i="24" s="1"/>
  <c r="E815" i="24" s="1"/>
  <c r="V646" i="24"/>
  <c r="M794" i="24" s="1"/>
  <c r="G796" i="14" s="1"/>
  <c r="H796" i="14" s="1"/>
  <c r="V210" i="24"/>
  <c r="M381" i="24" s="1"/>
  <c r="G301" i="14" s="1"/>
  <c r="H301" i="14" s="1"/>
  <c r="V212" i="24"/>
  <c r="M383" i="24" s="1"/>
  <c r="G353" i="14" s="1"/>
  <c r="H353" i="14" s="1"/>
  <c r="E275" i="24"/>
  <c r="F201" i="24"/>
  <c r="F203" i="24" s="1"/>
  <c r="E425" i="24"/>
  <c r="E279" i="24"/>
  <c r="E429" i="24"/>
  <c r="F205" i="24"/>
  <c r="F207" i="24" s="1"/>
  <c r="L101" i="7"/>
  <c r="D13" i="7"/>
  <c r="L109" i="7"/>
  <c r="L103" i="7"/>
  <c r="L107" i="7"/>
  <c r="L108" i="7"/>
  <c r="L102" i="7"/>
  <c r="L104" i="7"/>
  <c r="L106" i="7"/>
  <c r="L105" i="7"/>
  <c r="E130" i="24"/>
  <c r="E143" i="24" s="1"/>
  <c r="F18" i="24"/>
  <c r="F22" i="24" s="1"/>
  <c r="F35" i="24" s="1"/>
  <c r="E54" i="24"/>
  <c r="E74" i="24"/>
  <c r="E150" i="24"/>
  <c r="E157" i="24" s="1"/>
  <c r="E158" i="24" s="1"/>
  <c r="F38" i="24"/>
  <c r="F42" i="24" s="1"/>
  <c r="F49" i="24" s="1"/>
  <c r="E1152" i="24"/>
  <c r="E1157" i="24" s="1"/>
  <c r="E1170" i="24"/>
  <c r="V643" i="24"/>
  <c r="M791" i="24" s="1"/>
  <c r="G718" i="14" s="1"/>
  <c r="H718" i="14" s="1"/>
  <c r="V649" i="24"/>
  <c r="M797" i="24" s="1"/>
  <c r="G874" i="14" s="1"/>
  <c r="H874" i="14" s="1"/>
  <c r="E65" i="20"/>
  <c r="D11" i="22"/>
  <c r="E69" i="20"/>
  <c r="E20" i="19"/>
  <c r="E21" i="19"/>
  <c r="E14" i="25"/>
  <c r="E15" i="25" s="1"/>
  <c r="H77" i="15"/>
  <c r="O90" i="4"/>
  <c r="O12" i="4" s="1"/>
  <c r="D15" i="7" l="1"/>
  <c r="L9" i="7" s="1"/>
  <c r="E12" i="21"/>
  <c r="M1044" i="24"/>
  <c r="N909" i="24" s="1"/>
  <c r="M820" i="24"/>
  <c r="N628" i="24" s="1"/>
  <c r="M1076" i="24"/>
  <c r="N941" i="24" s="1"/>
  <c r="M854" i="24"/>
  <c r="N662" i="24" s="1"/>
  <c r="M424" i="24"/>
  <c r="N202" i="24" s="1"/>
  <c r="M461" i="24"/>
  <c r="N239" i="24" s="1"/>
  <c r="M459" i="24"/>
  <c r="N237" i="24" s="1"/>
  <c r="M419" i="24"/>
  <c r="N197" i="24" s="1"/>
  <c r="M826" i="24"/>
  <c r="N634" i="24" s="1"/>
  <c r="M1061" i="24"/>
  <c r="N926" i="24" s="1"/>
  <c r="M1042" i="24"/>
  <c r="N907" i="24" s="1"/>
  <c r="M1052" i="24"/>
  <c r="N917" i="24" s="1"/>
  <c r="M862" i="24"/>
  <c r="N670" i="24" s="1"/>
  <c r="H674" i="14"/>
  <c r="E1172" i="24"/>
  <c r="F1110" i="24"/>
  <c r="F1112" i="24" s="1"/>
  <c r="E1130" i="24"/>
  <c r="E78" i="24"/>
  <c r="M74" i="24"/>
  <c r="H1008" i="10"/>
  <c r="H1558" i="16"/>
  <c r="H1349" i="15"/>
  <c r="H984" i="10"/>
  <c r="H1521" i="16"/>
  <c r="H1317" i="15"/>
  <c r="H1445" i="15"/>
  <c r="H1080" i="10"/>
  <c r="H1669" i="16"/>
  <c r="H960" i="10"/>
  <c r="H1484" i="16"/>
  <c r="H1285" i="15"/>
  <c r="M279" i="24"/>
  <c r="E281" i="24"/>
  <c r="E45" i="7"/>
  <c r="K307" i="14"/>
  <c r="F177" i="24"/>
  <c r="E105" i="12"/>
  <c r="E155" i="12" s="1"/>
  <c r="N177" i="24"/>
  <c r="N184" i="24"/>
  <c r="E52" i="7"/>
  <c r="E112" i="12"/>
  <c r="E162" i="12" s="1"/>
  <c r="F184" i="24"/>
  <c r="K489" i="14"/>
  <c r="E43" i="7"/>
  <c r="F175" i="24"/>
  <c r="K255" i="14"/>
  <c r="E103" i="12"/>
  <c r="E153" i="12" s="1"/>
  <c r="N175" i="24"/>
  <c r="F618" i="24"/>
  <c r="E84" i="7"/>
  <c r="E124" i="12"/>
  <c r="E174" i="12" s="1"/>
  <c r="K802" i="14"/>
  <c r="N618" i="24"/>
  <c r="E87" i="7"/>
  <c r="K880" i="14"/>
  <c r="E127" i="12"/>
  <c r="E177" i="12" s="1"/>
  <c r="N621" i="24"/>
  <c r="F621" i="24"/>
  <c r="E122" i="12"/>
  <c r="E172" i="12" s="1"/>
  <c r="F616" i="24"/>
  <c r="E82" i="7"/>
  <c r="N616" i="24"/>
  <c r="K750" i="14"/>
  <c r="Q122" i="4"/>
  <c r="G820" i="6"/>
  <c r="G819" i="6" s="1"/>
  <c r="I121" i="4"/>
  <c r="I122" i="4"/>
  <c r="F805" i="6"/>
  <c r="F789" i="6"/>
  <c r="F31" i="6" s="1"/>
  <c r="H889" i="16"/>
  <c r="H769" i="15"/>
  <c r="H574" i="10"/>
  <c r="H1157" i="14"/>
  <c r="G1159" i="14"/>
  <c r="E959" i="24"/>
  <c r="M957" i="24"/>
  <c r="G690" i="14"/>
  <c r="H688" i="14"/>
  <c r="AC46" i="7"/>
  <c r="H335" i="14" s="1"/>
  <c r="U10" i="7"/>
  <c r="AC53" i="7"/>
  <c r="H517" i="14" s="1"/>
  <c r="AC43" i="7"/>
  <c r="H257" i="14" s="1"/>
  <c r="AC51" i="7"/>
  <c r="H465" i="14" s="1"/>
  <c r="AC47" i="7"/>
  <c r="H361" i="14" s="1"/>
  <c r="AC48" i="7"/>
  <c r="H387" i="14" s="1"/>
  <c r="AC42" i="7"/>
  <c r="H231" i="14" s="1"/>
  <c r="AC50" i="7"/>
  <c r="H439" i="14" s="1"/>
  <c r="AC49" i="7"/>
  <c r="H413" i="14" s="1"/>
  <c r="AC45" i="7"/>
  <c r="H309" i="14" s="1"/>
  <c r="AC44" i="7"/>
  <c r="H283" i="14" s="1"/>
  <c r="AC52" i="7"/>
  <c r="H491" i="14" s="1"/>
  <c r="G1055" i="14"/>
  <c r="H1053" i="14"/>
  <c r="F118" i="6"/>
  <c r="F117" i="6" s="1"/>
  <c r="P29" i="4"/>
  <c r="F374" i="6"/>
  <c r="F359" i="6" s="1"/>
  <c r="F12" i="6" s="1"/>
  <c r="E362" i="6"/>
  <c r="E36" i="6" s="1"/>
  <c r="E375" i="6"/>
  <c r="G498" i="24"/>
  <c r="F67" i="7"/>
  <c r="O498" i="24"/>
  <c r="F117" i="12"/>
  <c r="F167" i="12" s="1"/>
  <c r="N619" i="14"/>
  <c r="P102" i="4"/>
  <c r="F659" i="6"/>
  <c r="F660" i="6" s="1"/>
  <c r="F771" i="6"/>
  <c r="F770" i="6" s="1"/>
  <c r="P109" i="4"/>
  <c r="F739" i="6"/>
  <c r="F740" i="6" s="1"/>
  <c r="P107" i="4"/>
  <c r="F755" i="6"/>
  <c r="F756" i="6" s="1"/>
  <c r="P108" i="4"/>
  <c r="F675" i="6"/>
  <c r="F676" i="6" s="1"/>
  <c r="P103" i="4"/>
  <c r="E738" i="6"/>
  <c r="F737" i="6"/>
  <c r="F689" i="6"/>
  <c r="E690" i="6"/>
  <c r="G429" i="14"/>
  <c r="H427" i="14"/>
  <c r="U14" i="7"/>
  <c r="AC122" i="7"/>
  <c r="H1274" i="14" s="1"/>
  <c r="E1080" i="24"/>
  <c r="F936" i="24"/>
  <c r="F945" i="24" s="1"/>
  <c r="E981" i="24"/>
  <c r="G351" i="14"/>
  <c r="H349" i="14"/>
  <c r="M273" i="24"/>
  <c r="V178" i="24"/>
  <c r="M343" i="24" s="1"/>
  <c r="M417" i="24" s="1"/>
  <c r="V905" i="24"/>
  <c r="M1010" i="24" s="1"/>
  <c r="M966" i="24"/>
  <c r="M1055" i="24"/>
  <c r="G794" i="14"/>
  <c r="H792" i="14"/>
  <c r="H1123" i="15"/>
  <c r="H839" i="10"/>
  <c r="H1297" i="16"/>
  <c r="H815" i="10"/>
  <c r="H1260" i="16"/>
  <c r="H1091" i="15"/>
  <c r="H1059" i="15"/>
  <c r="H791" i="10"/>
  <c r="H1223" i="16"/>
  <c r="H767" i="10"/>
  <c r="H1186" i="16"/>
  <c r="H1027" i="15"/>
  <c r="H1155" i="15"/>
  <c r="H863" i="10"/>
  <c r="H1334" i="16"/>
  <c r="H964" i="16"/>
  <c r="H623" i="10"/>
  <c r="H835" i="15"/>
  <c r="L90" i="7"/>
  <c r="F181" i="24"/>
  <c r="E49" i="7"/>
  <c r="E109" i="12"/>
  <c r="E159" i="12" s="1"/>
  <c r="N181" i="24"/>
  <c r="K411" i="14"/>
  <c r="E137" i="6"/>
  <c r="E35" i="6" s="1"/>
  <c r="F149" i="6"/>
  <c r="F134" i="6" s="1"/>
  <c r="F11" i="6" s="1"/>
  <c r="E150" i="6"/>
  <c r="F357" i="24"/>
  <c r="F372" i="24"/>
  <c r="F389" i="24"/>
  <c r="F404" i="24"/>
  <c r="O185" i="24"/>
  <c r="F53" i="7"/>
  <c r="F113" i="12"/>
  <c r="F163" i="12" s="1"/>
  <c r="N515" i="14"/>
  <c r="G185" i="24"/>
  <c r="G309" i="6"/>
  <c r="F310" i="6"/>
  <c r="F278" i="6"/>
  <c r="G277" i="6"/>
  <c r="F592" i="6"/>
  <c r="G591" i="6"/>
  <c r="G575" i="6"/>
  <c r="F576" i="6"/>
  <c r="F89" i="7"/>
  <c r="G623" i="24"/>
  <c r="N932" i="14"/>
  <c r="F129" i="12"/>
  <c r="F179" i="12" s="1"/>
  <c r="O623" i="24"/>
  <c r="M318" i="24"/>
  <c r="E331" i="24"/>
  <c r="F244" i="24"/>
  <c r="F257" i="24" s="1"/>
  <c r="E479" i="24"/>
  <c r="G1107" i="14"/>
  <c r="H1105" i="14"/>
  <c r="V215" i="24"/>
  <c r="M386" i="24" s="1"/>
  <c r="G431" i="14" s="1"/>
  <c r="H431" i="14" s="1"/>
  <c r="V181" i="24"/>
  <c r="M346" i="24" s="1"/>
  <c r="G375" i="14" s="1"/>
  <c r="V176" i="24"/>
  <c r="M340" i="24" s="1"/>
  <c r="G271" i="14" s="1"/>
  <c r="V192" i="24"/>
  <c r="M361" i="24" s="1"/>
  <c r="G219" i="14" s="1"/>
  <c r="E12" i="5"/>
  <c r="J655" i="15" s="1"/>
  <c r="E124" i="21"/>
  <c r="E125" i="21" s="1"/>
  <c r="W11" i="4"/>
  <c r="E16" i="20" s="1"/>
  <c r="E13" i="21"/>
  <c r="E66" i="1"/>
  <c r="E88" i="13" s="1"/>
  <c r="V213" i="24"/>
  <c r="M384" i="24" s="1"/>
  <c r="G379" i="14" s="1"/>
  <c r="H379" i="14" s="1"/>
  <c r="V209" i="24"/>
  <c r="M380" i="24" s="1"/>
  <c r="G275" i="14" s="1"/>
  <c r="H275" i="14" s="1"/>
  <c r="V187" i="24"/>
  <c r="M354" i="24" s="1"/>
  <c r="G479" i="14" s="1"/>
  <c r="E1176" i="24"/>
  <c r="F1114" i="24"/>
  <c r="F1116" i="24" s="1"/>
  <c r="E1134" i="24"/>
  <c r="E64" i="24"/>
  <c r="M60" i="24"/>
  <c r="AC104" i="7"/>
  <c r="H1065" i="14" s="1"/>
  <c r="U13" i="7"/>
  <c r="AC109" i="7"/>
  <c r="H1195" i="14" s="1"/>
  <c r="AC107" i="7"/>
  <c r="H1143" i="14" s="1"/>
  <c r="AC105" i="7"/>
  <c r="H1091" i="14" s="1"/>
  <c r="AC108" i="7"/>
  <c r="H1169" i="14" s="1"/>
  <c r="AC103" i="7"/>
  <c r="H1039" i="14" s="1"/>
  <c r="AC102" i="7"/>
  <c r="H1013" i="14" s="1"/>
  <c r="AC106" i="7"/>
  <c r="H1117" i="14" s="1"/>
  <c r="N180" i="24"/>
  <c r="K385" i="14"/>
  <c r="F180" i="24"/>
  <c r="E48" i="7"/>
  <c r="E108" i="12"/>
  <c r="E158" i="12" s="1"/>
  <c r="E427" i="6"/>
  <c r="E37" i="6" s="1"/>
  <c r="F439" i="6"/>
  <c r="F424" i="6" s="1"/>
  <c r="F13" i="6" s="1"/>
  <c r="E440" i="6"/>
  <c r="E803" i="6"/>
  <c r="E790" i="6"/>
  <c r="E39" i="6" s="1"/>
  <c r="F802" i="6"/>
  <c r="F787" i="6" s="1"/>
  <c r="F15" i="6" s="1"/>
  <c r="F122" i="7"/>
  <c r="N1272" i="14"/>
  <c r="O1098" i="24"/>
  <c r="F142" i="12"/>
  <c r="F192" i="12" s="1"/>
  <c r="G1098" i="24"/>
  <c r="U11" i="7"/>
  <c r="AC66" i="7"/>
  <c r="H595" i="14" s="1"/>
  <c r="AC67" i="7"/>
  <c r="H621" i="14" s="1"/>
  <c r="H238" i="10"/>
  <c r="H370" i="16"/>
  <c r="H320" i="15"/>
  <c r="H576" i="15"/>
  <c r="H430" i="10"/>
  <c r="H666" i="16"/>
  <c r="H334" i="10"/>
  <c r="H518" i="16"/>
  <c r="H448" i="15"/>
  <c r="H555" i="16"/>
  <c r="H480" i="15"/>
  <c r="H358" i="10"/>
  <c r="H262" i="10"/>
  <c r="H407" i="16"/>
  <c r="H352" i="15"/>
  <c r="H640" i="15"/>
  <c r="H478" i="10"/>
  <c r="H740" i="16"/>
  <c r="H256" i="15"/>
  <c r="H190" i="10"/>
  <c r="H296" i="16"/>
  <c r="L54" i="7"/>
  <c r="H1001" i="14"/>
  <c r="G1003" i="14"/>
  <c r="E28" i="7"/>
  <c r="E98" i="12"/>
  <c r="E148" i="12" s="1"/>
  <c r="N13" i="24"/>
  <c r="K125" i="14"/>
  <c r="F13" i="24"/>
  <c r="E55" i="6"/>
  <c r="E26" i="6" s="1"/>
  <c r="E69" i="6"/>
  <c r="F391" i="6"/>
  <c r="G390" i="6"/>
  <c r="F361" i="6"/>
  <c r="F28" i="6" s="1"/>
  <c r="F377" i="6"/>
  <c r="E754" i="6"/>
  <c r="F753" i="6"/>
  <c r="E722" i="6"/>
  <c r="F721" i="6"/>
  <c r="H1575" i="15"/>
  <c r="H1819" i="16"/>
  <c r="H1177" i="10"/>
  <c r="F906" i="24"/>
  <c r="F910" i="24" s="1"/>
  <c r="F922" i="24" s="1"/>
  <c r="E951" i="24"/>
  <c r="E1045" i="24"/>
  <c r="E1057" i="24" s="1"/>
  <c r="M534" i="24"/>
  <c r="V500" i="24"/>
  <c r="M558" i="24" s="1"/>
  <c r="M583" i="24" s="1"/>
  <c r="E51" i="7"/>
  <c r="E111" i="12"/>
  <c r="E161" i="12" s="1"/>
  <c r="F183" i="24"/>
  <c r="K463" i="14"/>
  <c r="N183" i="24"/>
  <c r="N182" i="24"/>
  <c r="E50" i="7"/>
  <c r="K437" i="14"/>
  <c r="F182" i="24"/>
  <c r="E110" i="12"/>
  <c r="E160" i="12" s="1"/>
  <c r="F136" i="6"/>
  <c r="F27" i="6" s="1"/>
  <c r="F152" i="6"/>
  <c r="G245" i="6"/>
  <c r="F246" i="6"/>
  <c r="G261" i="6"/>
  <c r="F262" i="6"/>
  <c r="N622" i="24"/>
  <c r="K906" i="14"/>
  <c r="E128" i="12"/>
  <c r="E178" i="12" s="1"/>
  <c r="F622" i="24"/>
  <c r="E88" i="7"/>
  <c r="G490" i="6"/>
  <c r="F491" i="6"/>
  <c r="G473" i="6"/>
  <c r="F474" i="6"/>
  <c r="F1151" i="24"/>
  <c r="F1171" i="24" s="1"/>
  <c r="F1155" i="24"/>
  <c r="F1175" i="24" s="1"/>
  <c r="F1145" i="24"/>
  <c r="V122" i="7"/>
  <c r="E578" i="24"/>
  <c r="E585" i="24" s="1"/>
  <c r="E527" i="24"/>
  <c r="F502" i="24"/>
  <c r="F503" i="24" s="1"/>
  <c r="F510" i="24" s="1"/>
  <c r="F109" i="15"/>
  <c r="G109" i="15"/>
  <c r="M286" i="24"/>
  <c r="E299" i="24"/>
  <c r="V626" i="24"/>
  <c r="M771" i="24" s="1"/>
  <c r="M708" i="24"/>
  <c r="M835" i="24"/>
  <c r="F570" i="24"/>
  <c r="F595" i="24" s="1"/>
  <c r="F565" i="24"/>
  <c r="F590" i="24" s="1"/>
  <c r="F558" i="24"/>
  <c r="V67" i="7"/>
  <c r="E316" i="24"/>
  <c r="M303" i="24"/>
  <c r="M861" i="24"/>
  <c r="N669" i="24" s="1"/>
  <c r="M855" i="24"/>
  <c r="N663" i="24" s="1"/>
  <c r="F50" i="24"/>
  <c r="L13" i="7"/>
  <c r="M457" i="24"/>
  <c r="N235" i="24" s="1"/>
  <c r="M455" i="24"/>
  <c r="N233" i="24" s="1"/>
  <c r="M858" i="24"/>
  <c r="N666" i="24" s="1"/>
  <c r="M828" i="24"/>
  <c r="N636" i="24" s="1"/>
  <c r="L11" i="7"/>
  <c r="M827" i="24"/>
  <c r="N635" i="24" s="1"/>
  <c r="M860" i="24"/>
  <c r="N668" i="24" s="1"/>
  <c r="E122" i="24"/>
  <c r="M859" i="24"/>
  <c r="N667" i="24" s="1"/>
  <c r="M857" i="24"/>
  <c r="N665" i="24" s="1"/>
  <c r="M856" i="24"/>
  <c r="N664" i="24" s="1"/>
  <c r="E1158" i="24"/>
  <c r="F166" i="6"/>
  <c r="P68" i="4"/>
  <c r="P11" i="4" s="1"/>
  <c r="O110" i="4"/>
  <c r="O13" i="4" s="1"/>
  <c r="M821" i="24"/>
  <c r="N629" i="24" s="1"/>
  <c r="M822" i="24"/>
  <c r="N630" i="24" s="1"/>
  <c r="L123" i="7"/>
  <c r="E1036" i="24"/>
  <c r="E1037" i="24" s="1"/>
  <c r="E572" i="24"/>
  <c r="E573" i="24" s="1"/>
  <c r="M1043" i="24"/>
  <c r="N908" i="24" s="1"/>
  <c r="M832" i="24"/>
  <c r="N640" i="24" s="1"/>
  <c r="E374" i="24"/>
  <c r="E407" i="24" s="1"/>
  <c r="E13" i="5"/>
  <c r="J785" i="15" s="1"/>
  <c r="E14" i="21"/>
  <c r="W12" i="4"/>
  <c r="E17" i="20" s="1"/>
  <c r="E89" i="1"/>
  <c r="E119" i="13" s="1"/>
  <c r="E160" i="21"/>
  <c r="E161" i="21" s="1"/>
  <c r="H45" i="10"/>
  <c r="H61" i="15"/>
  <c r="H71" i="16"/>
  <c r="E58" i="24"/>
  <c r="M54" i="24"/>
  <c r="H1381" i="15"/>
  <c r="H1032" i="10"/>
  <c r="H1595" i="16"/>
  <c r="H1253" i="15"/>
  <c r="H936" i="10"/>
  <c r="H1447" i="16"/>
  <c r="H1632" i="16"/>
  <c r="H1413" i="15"/>
  <c r="H1056" i="10"/>
  <c r="H1104" i="10"/>
  <c r="H1706" i="16"/>
  <c r="H1477" i="15"/>
  <c r="H912" i="10"/>
  <c r="H1410" i="16"/>
  <c r="H1221" i="15"/>
  <c r="L110" i="7"/>
  <c r="M275" i="24"/>
  <c r="E277" i="24"/>
  <c r="E823" i="24"/>
  <c r="F627" i="24"/>
  <c r="F631" i="24" s="1"/>
  <c r="E691" i="24"/>
  <c r="E849" i="24"/>
  <c r="F646" i="24"/>
  <c r="F657" i="24" s="1"/>
  <c r="E710" i="24"/>
  <c r="N179" i="24"/>
  <c r="E107" i="12"/>
  <c r="E157" i="12" s="1"/>
  <c r="F179" i="24"/>
  <c r="E47" i="7"/>
  <c r="K359" i="14"/>
  <c r="F176" i="24"/>
  <c r="E104" i="12"/>
  <c r="E154" i="12" s="1"/>
  <c r="N176" i="24"/>
  <c r="E44" i="7"/>
  <c r="K281" i="14"/>
  <c r="F617" i="24"/>
  <c r="E83" i="7"/>
  <c r="N617" i="24"/>
  <c r="K776" i="14"/>
  <c r="E123" i="12"/>
  <c r="E173" i="12" s="1"/>
  <c r="G804" i="6"/>
  <c r="H123" i="4"/>
  <c r="Q121" i="4"/>
  <c r="Q123" i="4" s="1"/>
  <c r="Q14" i="4" s="1"/>
  <c r="F15" i="5"/>
  <c r="M1493" i="15" s="1"/>
  <c r="X14" i="4"/>
  <c r="F19" i="20" s="1"/>
  <c r="F16" i="21"/>
  <c r="F135" i="1"/>
  <c r="F181" i="13" s="1"/>
  <c r="F232" i="21"/>
  <c r="F233" i="21" s="1"/>
  <c r="H844" i="14"/>
  <c r="G846" i="14"/>
  <c r="M284" i="24"/>
  <c r="V189" i="24"/>
  <c r="M357" i="24" s="1"/>
  <c r="M431" i="24" s="1"/>
  <c r="H737" i="15"/>
  <c r="H550" i="10"/>
  <c r="H852" i="16"/>
  <c r="M961" i="24"/>
  <c r="E963" i="24"/>
  <c r="H205" i="14"/>
  <c r="AC54" i="7"/>
  <c r="F102" i="6"/>
  <c r="F101" i="6" s="1"/>
  <c r="P28" i="4"/>
  <c r="F86" i="6"/>
  <c r="F85" i="6" s="1"/>
  <c r="P27" i="4"/>
  <c r="G30" i="4"/>
  <c r="F70" i="6"/>
  <c r="P26" i="4"/>
  <c r="N12" i="24"/>
  <c r="E97" i="12"/>
  <c r="E147" i="12" s="1"/>
  <c r="F12" i="24"/>
  <c r="E27" i="7"/>
  <c r="K99" i="14"/>
  <c r="F691" i="6"/>
  <c r="F692" i="6" s="1"/>
  <c r="P104" i="4"/>
  <c r="F723" i="6"/>
  <c r="F724" i="6" s="1"/>
  <c r="P106" i="4"/>
  <c r="F643" i="6"/>
  <c r="G110" i="4"/>
  <c r="P101" i="4"/>
  <c r="F707" i="6"/>
  <c r="F708" i="6" s="1"/>
  <c r="P105" i="4"/>
  <c r="F705" i="6"/>
  <c r="E706" i="6"/>
  <c r="N902" i="24"/>
  <c r="E109" i="7"/>
  <c r="K1193" i="14"/>
  <c r="E139" i="12"/>
  <c r="E189" i="12" s="1"/>
  <c r="F902" i="24"/>
  <c r="E705" i="24"/>
  <c r="M703" i="24"/>
  <c r="H818" i="14"/>
  <c r="G820" i="14"/>
  <c r="E701" i="24"/>
  <c r="M697" i="24"/>
  <c r="M1126" i="24"/>
  <c r="V1099" i="24"/>
  <c r="M1145" i="24" s="1"/>
  <c r="AC123" i="7"/>
  <c r="H1248" i="14"/>
  <c r="H647" i="10"/>
  <c r="H1001" i="16"/>
  <c r="H867" i="15"/>
  <c r="H743" i="10"/>
  <c r="H1149" i="16"/>
  <c r="H995" i="15"/>
  <c r="H719" i="10"/>
  <c r="H1112" i="16"/>
  <c r="H963" i="15"/>
  <c r="H695" i="10"/>
  <c r="H1075" i="16"/>
  <c r="H931" i="15"/>
  <c r="H1038" i="16"/>
  <c r="H899" i="15"/>
  <c r="H671" i="10"/>
  <c r="K206" i="15"/>
  <c r="V53" i="7"/>
  <c r="F198" i="6"/>
  <c r="G197" i="6"/>
  <c r="G181" i="6"/>
  <c r="F182" i="6"/>
  <c r="E81" i="7"/>
  <c r="N615" i="24"/>
  <c r="K724" i="14"/>
  <c r="E121" i="12"/>
  <c r="E171" i="12" s="1"/>
  <c r="F615" i="24"/>
  <c r="F614" i="24"/>
  <c r="E80" i="7"/>
  <c r="E120" i="12"/>
  <c r="E170" i="12" s="1"/>
  <c r="N614" i="24"/>
  <c r="K698" i="14"/>
  <c r="F442" i="6"/>
  <c r="F426" i="6"/>
  <c r="F29" i="6" s="1"/>
  <c r="G558" i="6"/>
  <c r="F559" i="6"/>
  <c r="F542" i="6"/>
  <c r="G541" i="6"/>
  <c r="F518" i="24"/>
  <c r="F521" i="24" s="1"/>
  <c r="E543" i="24"/>
  <c r="E596" i="24"/>
  <c r="F141" i="15"/>
  <c r="G141" i="15"/>
  <c r="E267" i="24"/>
  <c r="M263" i="24"/>
  <c r="F189" i="24"/>
  <c r="F193" i="24" s="1"/>
  <c r="E415" i="24"/>
  <c r="E66" i="7"/>
  <c r="E116" i="12"/>
  <c r="E166" i="12" s="1"/>
  <c r="N497" i="24"/>
  <c r="K593" i="14"/>
  <c r="F497" i="24"/>
  <c r="V179" i="24"/>
  <c r="M344" i="24" s="1"/>
  <c r="G323" i="14" s="1"/>
  <c r="E15" i="5"/>
  <c r="J1493" i="15" s="1"/>
  <c r="E16" i="21"/>
  <c r="E232" i="21"/>
  <c r="E233" i="21" s="1"/>
  <c r="W14" i="4"/>
  <c r="E19" i="20" s="1"/>
  <c r="E135" i="1"/>
  <c r="E181" i="13" s="1"/>
  <c r="V211" i="24"/>
  <c r="M382" i="24" s="1"/>
  <c r="G327" i="14" s="1"/>
  <c r="H327" i="14" s="1"/>
  <c r="V207" i="24"/>
  <c r="M378" i="24" s="1"/>
  <c r="G223" i="14" s="1"/>
  <c r="H223" i="14" s="1"/>
  <c r="M413" i="24"/>
  <c r="N191" i="24" s="1"/>
  <c r="G245" i="14"/>
  <c r="E1122" i="24"/>
  <c r="F1102" i="24"/>
  <c r="F1103" i="24" s="1"/>
  <c r="F1107" i="24" s="1"/>
  <c r="E1163" i="24"/>
  <c r="E1167" i="24" s="1"/>
  <c r="H987" i="14"/>
  <c r="AC110" i="7"/>
  <c r="F661" i="24"/>
  <c r="F672" i="24" s="1"/>
  <c r="E725" i="24"/>
  <c r="E864" i="24"/>
  <c r="E738" i="24"/>
  <c r="E877" i="24"/>
  <c r="F674" i="24"/>
  <c r="F685" i="24" s="1"/>
  <c r="E102" i="12"/>
  <c r="E152" i="12" s="1"/>
  <c r="F174" i="24"/>
  <c r="E42" i="7"/>
  <c r="K229" i="14"/>
  <c r="N174" i="24"/>
  <c r="F619" i="24"/>
  <c r="E85" i="7"/>
  <c r="E125" i="12"/>
  <c r="E175" i="12" s="1"/>
  <c r="K828" i="14"/>
  <c r="N619" i="24"/>
  <c r="H569" i="14"/>
  <c r="AC68" i="7"/>
  <c r="H454" i="10"/>
  <c r="H703" i="16"/>
  <c r="H608" i="15"/>
  <c r="H629" i="16"/>
  <c r="H544" i="15"/>
  <c r="H406" i="10"/>
  <c r="H592" i="16"/>
  <c r="H512" i="15"/>
  <c r="H382" i="10"/>
  <c r="H286" i="10"/>
  <c r="H444" i="16"/>
  <c r="H384" i="15"/>
  <c r="H416" i="15"/>
  <c r="H310" i="10"/>
  <c r="H481" i="16"/>
  <c r="H288" i="15"/>
  <c r="H214" i="10"/>
  <c r="H333" i="16"/>
  <c r="F14" i="24"/>
  <c r="E29" i="7"/>
  <c r="K151" i="14"/>
  <c r="N14" i="24"/>
  <c r="E99" i="12"/>
  <c r="E149" i="12" s="1"/>
  <c r="F657" i="6"/>
  <c r="E658" i="6"/>
  <c r="F673" i="6"/>
  <c r="E674" i="6"/>
  <c r="E628" i="6"/>
  <c r="E30" i="6" s="1"/>
  <c r="E644" i="6"/>
  <c r="G716" i="14"/>
  <c r="H714" i="14"/>
  <c r="H740" i="14"/>
  <c r="G742" i="14"/>
  <c r="F1526" i="15"/>
  <c r="G1526" i="15"/>
  <c r="E70" i="24"/>
  <c r="M66" i="24"/>
  <c r="E84" i="24"/>
  <c r="M80" i="24"/>
  <c r="F925" i="24"/>
  <c r="F934" i="24" s="1"/>
  <c r="F946" i="24" s="1"/>
  <c r="E970" i="24"/>
  <c r="E1069" i="24"/>
  <c r="AC87" i="7"/>
  <c r="H882" i="14" s="1"/>
  <c r="U12" i="7"/>
  <c r="AC89" i="7"/>
  <c r="H934" i="14" s="1"/>
  <c r="AC83" i="7"/>
  <c r="H778" i="14" s="1"/>
  <c r="AC82" i="7"/>
  <c r="H752" i="14" s="1"/>
  <c r="AC81" i="7"/>
  <c r="H726" i="14" s="1"/>
  <c r="AC86" i="7"/>
  <c r="H856" i="14" s="1"/>
  <c r="AC85" i="7"/>
  <c r="H830" i="14" s="1"/>
  <c r="AC80" i="7"/>
  <c r="H700" i="14" s="1"/>
  <c r="AC88" i="7"/>
  <c r="H908" i="14" s="1"/>
  <c r="AC84" i="7"/>
  <c r="H804" i="14" s="1"/>
  <c r="K333" i="14"/>
  <c r="N178" i="24"/>
  <c r="E106" i="12"/>
  <c r="E156" i="12" s="1"/>
  <c r="F178" i="24"/>
  <c r="E46" i="7"/>
  <c r="F110" i="12"/>
  <c r="F160" i="12" s="1"/>
  <c r="G182" i="24"/>
  <c r="F50" i="7"/>
  <c r="N437" i="14"/>
  <c r="O182" i="24"/>
  <c r="G213" i="6"/>
  <c r="F214" i="6"/>
  <c r="G229" i="6"/>
  <c r="F230" i="6"/>
  <c r="G325" i="6"/>
  <c r="F326" i="6"/>
  <c r="N620" i="24"/>
  <c r="F620" i="24"/>
  <c r="E86" i="7"/>
  <c r="K854" i="14"/>
  <c r="E126" i="12"/>
  <c r="E176" i="12" s="1"/>
  <c r="F784" i="24"/>
  <c r="F848" i="24" s="1"/>
  <c r="F812" i="24"/>
  <c r="F876" i="24" s="1"/>
  <c r="F771" i="24"/>
  <c r="F799" i="24"/>
  <c r="F863" i="24" s="1"/>
  <c r="V89" i="7"/>
  <c r="F525" i="6"/>
  <c r="G524" i="6"/>
  <c r="F457" i="6"/>
  <c r="G456" i="6"/>
  <c r="G507" i="6"/>
  <c r="F508" i="6"/>
  <c r="F513" i="24"/>
  <c r="F516" i="24" s="1"/>
  <c r="F522" i="24" s="1"/>
  <c r="F523" i="24" s="1"/>
  <c r="E538" i="24"/>
  <c r="E591" i="24"/>
  <c r="E597" i="24" s="1"/>
  <c r="F173" i="15"/>
  <c r="G173" i="15"/>
  <c r="H1027" i="14"/>
  <c r="G1029" i="14"/>
  <c r="G898" i="14"/>
  <c r="H896" i="14"/>
  <c r="F212" i="24"/>
  <c r="F225" i="24" s="1"/>
  <c r="F226" i="24" s="1"/>
  <c r="E447" i="24"/>
  <c r="E464" i="24"/>
  <c r="F229" i="24"/>
  <c r="F242" i="24" s="1"/>
  <c r="F688" i="15"/>
  <c r="G688" i="15"/>
  <c r="L12" i="7"/>
  <c r="P90" i="4"/>
  <c r="P12" i="4" s="1"/>
  <c r="L10" i="7"/>
  <c r="O30" i="4"/>
  <c r="O9" i="4" s="1"/>
  <c r="L14" i="7"/>
  <c r="P54" i="4"/>
  <c r="P10" i="4" s="1"/>
  <c r="M463" i="24"/>
  <c r="N241" i="24" s="1"/>
  <c r="L68" i="7"/>
  <c r="H688" i="15" l="1"/>
  <c r="H141" i="15"/>
  <c r="H1526" i="15"/>
  <c r="H173" i="15"/>
  <c r="M428" i="24"/>
  <c r="N206" i="24" s="1"/>
  <c r="M454" i="24"/>
  <c r="N232" i="24" s="1"/>
  <c r="M458" i="24"/>
  <c r="N236" i="24" s="1"/>
  <c r="L15" i="7"/>
  <c r="M418" i="24"/>
  <c r="N196" i="24" s="1"/>
  <c r="E850" i="24"/>
  <c r="M432" i="24"/>
  <c r="N209" i="24"/>
  <c r="N195" i="24"/>
  <c r="M584" i="24"/>
  <c r="N508" i="24"/>
  <c r="F13" i="5"/>
  <c r="M785" i="15" s="1"/>
  <c r="F89" i="1"/>
  <c r="F119" i="13" s="1"/>
  <c r="X12" i="4"/>
  <c r="F17" i="20" s="1"/>
  <c r="F14" i="21"/>
  <c r="F160" i="21"/>
  <c r="F161" i="21" s="1"/>
  <c r="M538" i="24"/>
  <c r="E541" i="24"/>
  <c r="O617" i="24"/>
  <c r="G617" i="24"/>
  <c r="F83" i="7"/>
  <c r="N776" i="14"/>
  <c r="F123" i="12"/>
  <c r="F173" i="12" s="1"/>
  <c r="G671" i="24"/>
  <c r="F735" i="24"/>
  <c r="N735" i="24" s="1"/>
  <c r="F748" i="24"/>
  <c r="N748" i="24" s="1"/>
  <c r="W663" i="24" s="1"/>
  <c r="N812" i="24" s="1"/>
  <c r="N876" i="24" s="1"/>
  <c r="O684" i="24" s="1"/>
  <c r="G684" i="24"/>
  <c r="V86" i="7"/>
  <c r="G350" i="24"/>
  <c r="G424" i="24" s="1"/>
  <c r="H202" i="24" s="1"/>
  <c r="G369" i="24"/>
  <c r="G386" i="24"/>
  <c r="G401" i="24"/>
  <c r="V46" i="7"/>
  <c r="V29" i="7"/>
  <c r="F271" i="15"/>
  <c r="G271" i="15"/>
  <c r="F367" i="15"/>
  <c r="G367" i="15"/>
  <c r="F495" i="15"/>
  <c r="G495" i="15"/>
  <c r="F780" i="24"/>
  <c r="F844" i="24" s="1"/>
  <c r="F763" i="24"/>
  <c r="F827" i="24" s="1"/>
  <c r="F808" i="24"/>
  <c r="F872" i="24" s="1"/>
  <c r="F795" i="24"/>
  <c r="F859" i="24" s="1"/>
  <c r="F361" i="24"/>
  <c r="F338" i="24"/>
  <c r="F393" i="24"/>
  <c r="F378" i="24"/>
  <c r="E749" i="24"/>
  <c r="M738" i="24"/>
  <c r="E736" i="24"/>
  <c r="E750" i="24" s="1"/>
  <c r="M725" i="24"/>
  <c r="E1123" i="24"/>
  <c r="E1127" i="24" s="1"/>
  <c r="M1122" i="24"/>
  <c r="F569" i="24"/>
  <c r="F594" i="24" s="1"/>
  <c r="F555" i="24"/>
  <c r="F564" i="24"/>
  <c r="F589" i="24" s="1"/>
  <c r="V66" i="7"/>
  <c r="E546" i="24"/>
  <c r="M543" i="24"/>
  <c r="O620" i="24"/>
  <c r="F86" i="7"/>
  <c r="F126" i="12"/>
  <c r="F176" i="12" s="1"/>
  <c r="N854" i="14"/>
  <c r="G620" i="24"/>
  <c r="F803" i="24"/>
  <c r="F867" i="24" s="1"/>
  <c r="F790" i="24"/>
  <c r="F854" i="24" s="1"/>
  <c r="F756" i="24"/>
  <c r="F820" i="24" s="1"/>
  <c r="F775" i="24"/>
  <c r="F839" i="24" s="1"/>
  <c r="F43" i="7"/>
  <c r="G175" i="24"/>
  <c r="F103" i="12"/>
  <c r="F153" i="12" s="1"/>
  <c r="N255" i="14"/>
  <c r="O175" i="24"/>
  <c r="F946" i="15"/>
  <c r="G946" i="15"/>
  <c r="F850" i="15"/>
  <c r="G850" i="15"/>
  <c r="V109" i="7"/>
  <c r="E135" i="12"/>
  <c r="E185" i="12" s="1"/>
  <c r="F898" i="24"/>
  <c r="N898" i="24"/>
  <c r="E105" i="7"/>
  <c r="K1089" i="14"/>
  <c r="F628" i="6"/>
  <c r="F30" i="6" s="1"/>
  <c r="F644" i="6"/>
  <c r="G721" i="6"/>
  <c r="F722" i="6"/>
  <c r="F690" i="6"/>
  <c r="G689" i="6"/>
  <c r="V27" i="7"/>
  <c r="O12" i="24"/>
  <c r="F27" i="7"/>
  <c r="F97" i="12"/>
  <c r="F147" i="12" s="1"/>
  <c r="N99" i="14"/>
  <c r="G12" i="24"/>
  <c r="N125" i="14"/>
  <c r="G13" i="24"/>
  <c r="F28" i="7"/>
  <c r="F98" i="12"/>
  <c r="F148" i="12" s="1"/>
  <c r="O13" i="24"/>
  <c r="V902" i="24"/>
  <c r="M1006" i="24" s="1"/>
  <c r="M963" i="24"/>
  <c r="G15" i="5"/>
  <c r="P1493" i="15" s="1"/>
  <c r="G135" i="1"/>
  <c r="G181" i="13" s="1"/>
  <c r="Y14" i="4"/>
  <c r="G19" i="20" s="1"/>
  <c r="G232" i="21"/>
  <c r="G233" i="21" s="1"/>
  <c r="G16" i="21"/>
  <c r="G789" i="6"/>
  <c r="G31" i="6" s="1"/>
  <c r="G805" i="6"/>
  <c r="V83" i="7"/>
  <c r="F363" i="24"/>
  <c r="F340" i="24"/>
  <c r="F395" i="24"/>
  <c r="F380" i="24"/>
  <c r="V47" i="7"/>
  <c r="M710" i="24"/>
  <c r="E721" i="24"/>
  <c r="F1460" i="15"/>
  <c r="G1460" i="15"/>
  <c r="F1396" i="15"/>
  <c r="G1396" i="15"/>
  <c r="F1236" i="15"/>
  <c r="G1236" i="15"/>
  <c r="V11" i="24"/>
  <c r="M90" i="24" s="1"/>
  <c r="M58" i="24"/>
  <c r="G50" i="15"/>
  <c r="F58" i="15"/>
  <c r="G56" i="15"/>
  <c r="G58" i="15"/>
  <c r="F48" i="15"/>
  <c r="F51" i="15"/>
  <c r="G55" i="15"/>
  <c r="G57" i="15"/>
  <c r="G46" i="15"/>
  <c r="F53" i="15"/>
  <c r="G51" i="15"/>
  <c r="F56" i="15"/>
  <c r="F46" i="15"/>
  <c r="F49" i="15"/>
  <c r="G47" i="15"/>
  <c r="F55" i="15"/>
  <c r="G54" i="15"/>
  <c r="F45" i="15"/>
  <c r="G45" i="15"/>
  <c r="G59" i="15"/>
  <c r="F50" i="15"/>
  <c r="F47" i="15"/>
  <c r="F52" i="15"/>
  <c r="F54" i="15"/>
  <c r="F59" i="15"/>
  <c r="G48" i="15"/>
  <c r="G53" i="15"/>
  <c r="G52" i="15"/>
  <c r="G49" i="15"/>
  <c r="F57" i="15"/>
  <c r="K785" i="15"/>
  <c r="F12" i="5"/>
  <c r="M655" i="15" s="1"/>
  <c r="F13" i="21"/>
  <c r="F124" i="21"/>
  <c r="F125" i="21" s="1"/>
  <c r="X11" i="4"/>
  <c r="F16" i="20" s="1"/>
  <c r="F66" i="1"/>
  <c r="F88" i="13" s="1"/>
  <c r="H672" i="15"/>
  <c r="H777" i="16"/>
  <c r="H502" i="10"/>
  <c r="F540" i="24"/>
  <c r="N540" i="24" s="1"/>
  <c r="W505" i="24" s="1"/>
  <c r="N565" i="24" s="1"/>
  <c r="G515" i="24"/>
  <c r="N643" i="24"/>
  <c r="M836" i="24"/>
  <c r="M772" i="24"/>
  <c r="G922" i="14"/>
  <c r="M299" i="24"/>
  <c r="V191" i="24"/>
  <c r="M360" i="24" s="1"/>
  <c r="M373" i="24" s="1"/>
  <c r="M527" i="24"/>
  <c r="E528" i="24"/>
  <c r="E535" i="24" s="1"/>
  <c r="F1165" i="24"/>
  <c r="F1146" i="24"/>
  <c r="F1131" i="24"/>
  <c r="N1131" i="24" s="1"/>
  <c r="G1111" i="24"/>
  <c r="F798" i="24"/>
  <c r="F862" i="24" s="1"/>
  <c r="F768" i="24"/>
  <c r="F832" i="24" s="1"/>
  <c r="F783" i="24"/>
  <c r="F847" i="24" s="1"/>
  <c r="F811" i="24"/>
  <c r="F875" i="24" s="1"/>
  <c r="F48" i="7"/>
  <c r="F108" i="12"/>
  <c r="F158" i="12" s="1"/>
  <c r="G180" i="24"/>
  <c r="N385" i="14"/>
  <c r="O180" i="24"/>
  <c r="F47" i="7"/>
  <c r="N359" i="14"/>
  <c r="G179" i="24"/>
  <c r="F107" i="12"/>
  <c r="F157" i="12" s="1"/>
  <c r="O179" i="24"/>
  <c r="F137" i="6"/>
  <c r="F35" i="6" s="1"/>
  <c r="G149" i="6"/>
  <c r="G134" i="6" s="1"/>
  <c r="G11" i="6" s="1"/>
  <c r="F150" i="6"/>
  <c r="E955" i="24"/>
  <c r="E967" i="24" s="1"/>
  <c r="M951" i="24"/>
  <c r="F1558" i="15"/>
  <c r="G1558" i="15"/>
  <c r="K1115" i="14"/>
  <c r="F899" i="24"/>
  <c r="N899" i="24"/>
  <c r="E106" i="7"/>
  <c r="E136" i="12"/>
  <c r="E186" i="12" s="1"/>
  <c r="F901" i="24"/>
  <c r="K1167" i="14"/>
  <c r="E138" i="12"/>
  <c r="E188" i="12" s="1"/>
  <c r="N901" i="24"/>
  <c r="E108" i="7"/>
  <c r="N593" i="14"/>
  <c r="G497" i="24"/>
  <c r="F66" i="7"/>
  <c r="O497" i="24"/>
  <c r="F116" i="12"/>
  <c r="F166" i="12" s="1"/>
  <c r="F623" i="15"/>
  <c r="G623" i="15"/>
  <c r="F559" i="15"/>
  <c r="H559" i="15" s="1"/>
  <c r="G559" i="15"/>
  <c r="E788" i="6"/>
  <c r="E23" i="6" s="1"/>
  <c r="E121" i="7"/>
  <c r="K1246" i="14"/>
  <c r="N1097" i="24"/>
  <c r="N1096" i="24" s="1"/>
  <c r="E141" i="12"/>
  <c r="E191" i="12" s="1"/>
  <c r="F1097" i="24"/>
  <c r="F384" i="24"/>
  <c r="F399" i="24"/>
  <c r="F367" i="24"/>
  <c r="F346" i="24"/>
  <c r="V16" i="24"/>
  <c r="M96" i="24" s="1"/>
  <c r="M100" i="24" s="1"/>
  <c r="M64" i="24"/>
  <c r="M132" i="24"/>
  <c r="E1136" i="24"/>
  <c r="M1134" i="24"/>
  <c r="H479" i="14"/>
  <c r="G481" i="14"/>
  <c r="W89" i="7"/>
  <c r="F88" i="7"/>
  <c r="O622" i="24"/>
  <c r="N906" i="14"/>
  <c r="F128" i="12"/>
  <c r="F178" i="12" s="1"/>
  <c r="G622" i="24"/>
  <c r="G181" i="24"/>
  <c r="N411" i="14"/>
  <c r="O181" i="24"/>
  <c r="F49" i="7"/>
  <c r="F109" i="12"/>
  <c r="F159" i="12" s="1"/>
  <c r="W53" i="7"/>
  <c r="F478" i="24"/>
  <c r="G256" i="24" s="1"/>
  <c r="F446" i="24"/>
  <c r="G224" i="24" s="1"/>
  <c r="E101" i="12"/>
  <c r="E151" i="12" s="1"/>
  <c r="E41" i="7"/>
  <c r="E135" i="6"/>
  <c r="E19" i="6" s="1"/>
  <c r="N173" i="24"/>
  <c r="N172" i="24" s="1"/>
  <c r="K203" i="14"/>
  <c r="F173" i="24"/>
  <c r="V49" i="7"/>
  <c r="F1138" i="15"/>
  <c r="G1138" i="15"/>
  <c r="F1042" i="15"/>
  <c r="G1042" i="15"/>
  <c r="F1106" i="15"/>
  <c r="G1106" i="15"/>
  <c r="E104" i="7"/>
  <c r="N897" i="24"/>
  <c r="K1063" i="14"/>
  <c r="E134" i="12"/>
  <c r="E184" i="12" s="1"/>
  <c r="F897" i="24"/>
  <c r="F658" i="6"/>
  <c r="G657" i="6"/>
  <c r="G570" i="24"/>
  <c r="G595" i="24" s="1"/>
  <c r="G558" i="24"/>
  <c r="G565" i="24"/>
  <c r="G590" i="24" s="1"/>
  <c r="F752" i="15"/>
  <c r="G752" i="15"/>
  <c r="H820" i="6"/>
  <c r="H819" i="6" s="1"/>
  <c r="R122" i="4"/>
  <c r="H1098" i="24"/>
  <c r="G122" i="7"/>
  <c r="G142" i="12"/>
  <c r="Q1272" i="14"/>
  <c r="P1098" i="24"/>
  <c r="V82" i="7"/>
  <c r="F762" i="24"/>
  <c r="F826" i="24" s="1"/>
  <c r="F779" i="24"/>
  <c r="F843" i="24" s="1"/>
  <c r="F794" i="24"/>
  <c r="F858" i="24" s="1"/>
  <c r="F807" i="24"/>
  <c r="F871" i="24" s="1"/>
  <c r="F362" i="24"/>
  <c r="F339" i="24"/>
  <c r="F394" i="24"/>
  <c r="F379" i="24"/>
  <c r="F1268" i="15"/>
  <c r="G1268" i="15"/>
  <c r="F1300" i="15"/>
  <c r="G1300" i="15"/>
  <c r="V27" i="24"/>
  <c r="M110" i="24" s="1"/>
  <c r="M78" i="24"/>
  <c r="M1130" i="24"/>
  <c r="E1132" i="24"/>
  <c r="E1137" i="24" s="1"/>
  <c r="P110" i="4"/>
  <c r="P13" i="4" s="1"/>
  <c r="P30" i="4"/>
  <c r="P9" i="4" s="1"/>
  <c r="F658" i="24"/>
  <c r="H109" i="15"/>
  <c r="E32" i="6"/>
  <c r="M435" i="24"/>
  <c r="N213" i="24" s="1"/>
  <c r="M414" i="24"/>
  <c r="N192" i="24" s="1"/>
  <c r="M420" i="24"/>
  <c r="N198" i="24" s="1"/>
  <c r="M460" i="24"/>
  <c r="N238" i="24" s="1"/>
  <c r="E480" i="24"/>
  <c r="E332" i="24"/>
  <c r="E1177" i="24"/>
  <c r="E1178" i="24" s="1"/>
  <c r="E10" i="5"/>
  <c r="E11" i="21"/>
  <c r="O15" i="4"/>
  <c r="W9" i="4"/>
  <c r="E20" i="1"/>
  <c r="E26" i="13" s="1"/>
  <c r="E52" i="21"/>
  <c r="E53" i="21" s="1"/>
  <c r="F11" i="5"/>
  <c r="M206" i="15" s="1"/>
  <c r="F88" i="21"/>
  <c r="F89" i="21" s="1"/>
  <c r="F12" i="21"/>
  <c r="F43" i="1"/>
  <c r="F57" i="13" s="1"/>
  <c r="X10" i="4"/>
  <c r="F15" i="20" s="1"/>
  <c r="H1744" i="16"/>
  <c r="H1129" i="10"/>
  <c r="H1510" i="15"/>
  <c r="H166" i="10"/>
  <c r="H223" i="15"/>
  <c r="H258" i="16"/>
  <c r="H599" i="10"/>
  <c r="H802" i="15"/>
  <c r="H926" i="16"/>
  <c r="O614" i="24"/>
  <c r="N698" i="14"/>
  <c r="G614" i="24"/>
  <c r="F80" i="7"/>
  <c r="F120" i="12"/>
  <c r="F170" i="12" s="1"/>
  <c r="O618" i="24"/>
  <c r="G618" i="24"/>
  <c r="F84" i="7"/>
  <c r="N802" i="14"/>
  <c r="F124" i="12"/>
  <c r="F174" i="12" s="1"/>
  <c r="F835" i="24"/>
  <c r="F772" i="24"/>
  <c r="G656" i="24"/>
  <c r="F720" i="24"/>
  <c r="N720" i="24" s="1"/>
  <c r="W638" i="24" s="1"/>
  <c r="N784" i="24" s="1"/>
  <c r="N848" i="24" s="1"/>
  <c r="O656" i="24" s="1"/>
  <c r="F764" i="24"/>
  <c r="F828" i="24" s="1"/>
  <c r="F781" i="24"/>
  <c r="F845" i="24" s="1"/>
  <c r="F796" i="24"/>
  <c r="F860" i="24" s="1"/>
  <c r="F809" i="24"/>
  <c r="F873" i="24" s="1"/>
  <c r="N489" i="14"/>
  <c r="G184" i="24"/>
  <c r="F52" i="7"/>
  <c r="F112" i="12"/>
  <c r="F162" i="12" s="1"/>
  <c r="O184" i="24"/>
  <c r="F46" i="7"/>
  <c r="G178" i="24"/>
  <c r="N333" i="14"/>
  <c r="F106" i="12"/>
  <c r="F156" i="12" s="1"/>
  <c r="O178" i="24"/>
  <c r="G177" i="24"/>
  <c r="F45" i="7"/>
  <c r="N307" i="14"/>
  <c r="O177" i="24"/>
  <c r="F105" i="12"/>
  <c r="F155" i="12" s="1"/>
  <c r="W50" i="7"/>
  <c r="F344" i="24"/>
  <c r="F365" i="24"/>
  <c r="F397" i="24"/>
  <c r="F382" i="24"/>
  <c r="M970" i="24"/>
  <c r="E979" i="24"/>
  <c r="M84" i="24"/>
  <c r="V32" i="24"/>
  <c r="M116" i="24" s="1"/>
  <c r="M120" i="24" s="1"/>
  <c r="M70" i="24"/>
  <c r="V21" i="24"/>
  <c r="M102" i="24" s="1"/>
  <c r="M106" i="24" s="1"/>
  <c r="F641" i="6"/>
  <c r="F626" i="6" s="1"/>
  <c r="F14" i="6" s="1"/>
  <c r="E642" i="6"/>
  <c r="E629" i="6"/>
  <c r="E38" i="6" s="1"/>
  <c r="E40" i="6" s="1"/>
  <c r="N896" i="24"/>
  <c r="E133" i="12"/>
  <c r="E183" i="12" s="1"/>
  <c r="K1037" i="14"/>
  <c r="F896" i="24"/>
  <c r="E103" i="7"/>
  <c r="N895" i="24"/>
  <c r="F895" i="24"/>
  <c r="E102" i="7"/>
  <c r="K1011" i="14"/>
  <c r="E132" i="12"/>
  <c r="E182" i="12" s="1"/>
  <c r="F119" i="24"/>
  <c r="F155" i="24" s="1"/>
  <c r="F105" i="24"/>
  <c r="F141" i="24" s="1"/>
  <c r="F93" i="24"/>
  <c r="F129" i="24" s="1"/>
  <c r="F113" i="24"/>
  <c r="F149" i="24" s="1"/>
  <c r="F99" i="24"/>
  <c r="F135" i="24" s="1"/>
  <c r="F399" i="15"/>
  <c r="G399" i="15"/>
  <c r="F527" i="15"/>
  <c r="G527" i="15"/>
  <c r="F591" i="15"/>
  <c r="G591" i="15"/>
  <c r="V85" i="7"/>
  <c r="V42" i="7"/>
  <c r="G247" i="14"/>
  <c r="H245" i="14"/>
  <c r="K1493" i="15"/>
  <c r="H323" i="14"/>
  <c r="G325" i="14"/>
  <c r="M267" i="24"/>
  <c r="V173" i="24"/>
  <c r="M337" i="24" s="1"/>
  <c r="M411" i="24" s="1"/>
  <c r="F125" i="12"/>
  <c r="F175" i="12" s="1"/>
  <c r="O619" i="24"/>
  <c r="G619" i="24"/>
  <c r="F85" i="7"/>
  <c r="N828" i="14"/>
  <c r="F440" i="6"/>
  <c r="F427" i="6"/>
  <c r="F37" i="6" s="1"/>
  <c r="G439" i="6"/>
  <c r="G424" i="6" s="1"/>
  <c r="G13" i="6" s="1"/>
  <c r="V80" i="7"/>
  <c r="F776" i="24"/>
  <c r="F840" i="24" s="1"/>
  <c r="F804" i="24"/>
  <c r="F868" i="24" s="1"/>
  <c r="F791" i="24"/>
  <c r="F855" i="24" s="1"/>
  <c r="F757" i="24"/>
  <c r="F821" i="24" s="1"/>
  <c r="V81" i="7"/>
  <c r="G176" i="24"/>
  <c r="F44" i="7"/>
  <c r="F104" i="12"/>
  <c r="F154" i="12" s="1"/>
  <c r="O176" i="24"/>
  <c r="N281" i="14"/>
  <c r="F882" i="15"/>
  <c r="G882" i="15"/>
  <c r="F914" i="15"/>
  <c r="G914" i="15"/>
  <c r="F978" i="15"/>
  <c r="G978" i="15"/>
  <c r="M1165" i="24"/>
  <c r="G1262" i="14"/>
  <c r="M1146" i="24"/>
  <c r="V618" i="24"/>
  <c r="M761" i="24" s="1"/>
  <c r="M701" i="24"/>
  <c r="M705" i="24"/>
  <c r="V623" i="24"/>
  <c r="M767" i="24" s="1"/>
  <c r="F1010" i="24"/>
  <c r="F1034" i="24"/>
  <c r="F1079" i="24" s="1"/>
  <c r="F1023" i="24"/>
  <c r="F1068" i="24" s="1"/>
  <c r="G705" i="6"/>
  <c r="F706" i="6"/>
  <c r="F117" i="24"/>
  <c r="F153" i="24" s="1"/>
  <c r="F103" i="24"/>
  <c r="F139" i="24" s="1"/>
  <c r="F91" i="24"/>
  <c r="F127" i="24" s="1"/>
  <c r="F111" i="24"/>
  <c r="F147" i="24" s="1"/>
  <c r="F97" i="24"/>
  <c r="F133" i="24" s="1"/>
  <c r="F69" i="6"/>
  <c r="F55" i="6"/>
  <c r="F26" i="6" s="1"/>
  <c r="F720" i="15"/>
  <c r="G720" i="15"/>
  <c r="M358" i="24"/>
  <c r="G505" i="14"/>
  <c r="N1493" i="15"/>
  <c r="F806" i="24"/>
  <c r="F870" i="24" s="1"/>
  <c r="F793" i="24"/>
  <c r="F857" i="24" s="1"/>
  <c r="F778" i="24"/>
  <c r="F842" i="24" s="1"/>
  <c r="F761" i="24"/>
  <c r="V44" i="7"/>
  <c r="F398" i="24"/>
  <c r="F383" i="24"/>
  <c r="F345" i="24"/>
  <c r="F366" i="24"/>
  <c r="M691" i="24"/>
  <c r="E695" i="24"/>
  <c r="E722" i="24" s="1"/>
  <c r="V183" i="24"/>
  <c r="M349" i="24" s="1"/>
  <c r="M277" i="24"/>
  <c r="F1204" i="15"/>
  <c r="G1204" i="15"/>
  <c r="F1364" i="15"/>
  <c r="G1364" i="15"/>
  <c r="F60" i="16"/>
  <c r="G50" i="16"/>
  <c r="F61" i="16"/>
  <c r="F51" i="16"/>
  <c r="F49" i="16"/>
  <c r="F63" i="16"/>
  <c r="G69" i="16"/>
  <c r="G57" i="16"/>
  <c r="G51" i="16"/>
  <c r="F59" i="16"/>
  <c r="F68" i="16"/>
  <c r="F67" i="16"/>
  <c r="G49" i="16"/>
  <c r="F62" i="16"/>
  <c r="F65" i="16"/>
  <c r="G53" i="16"/>
  <c r="G64" i="16"/>
  <c r="F52" i="16"/>
  <c r="G61" i="16"/>
  <c r="F56" i="16"/>
  <c r="F53" i="16"/>
  <c r="G67" i="16"/>
  <c r="G56" i="16"/>
  <c r="G52" i="16"/>
  <c r="G59" i="16"/>
  <c r="F66" i="16"/>
  <c r="G68" i="16"/>
  <c r="F64" i="16"/>
  <c r="G58" i="16"/>
  <c r="G62" i="16"/>
  <c r="G65" i="16"/>
  <c r="F50" i="16"/>
  <c r="G60" i="16"/>
  <c r="G54" i="16"/>
  <c r="F69" i="16"/>
  <c r="F55" i="16"/>
  <c r="G55" i="16"/>
  <c r="G63" i="16"/>
  <c r="F58" i="16"/>
  <c r="F54" i="16"/>
  <c r="F57" i="16"/>
  <c r="G66" i="16"/>
  <c r="G43" i="10"/>
  <c r="F37" i="10"/>
  <c r="G34" i="10"/>
  <c r="F43" i="10"/>
  <c r="F38" i="10"/>
  <c r="G37" i="10"/>
  <c r="G40" i="10"/>
  <c r="F40" i="10"/>
  <c r="G38" i="10"/>
  <c r="G36" i="10"/>
  <c r="G39" i="10"/>
  <c r="G42" i="10"/>
  <c r="F42" i="10"/>
  <c r="F39" i="10"/>
  <c r="F41" i="10"/>
  <c r="F34" i="10"/>
  <c r="F35" i="10"/>
  <c r="G41" i="10"/>
  <c r="F36" i="10"/>
  <c r="G35" i="10"/>
  <c r="E196" i="21"/>
  <c r="E197" i="21" s="1"/>
  <c r="E112" i="1"/>
  <c r="E150" i="13" s="1"/>
  <c r="E15" i="21"/>
  <c r="E14" i="5"/>
  <c r="J1171" i="15" s="1"/>
  <c r="W13" i="4"/>
  <c r="E18" i="20" s="1"/>
  <c r="G174" i="24"/>
  <c r="N229" i="14"/>
  <c r="O174" i="24"/>
  <c r="F42" i="7"/>
  <c r="F102" i="12"/>
  <c r="F152" i="12" s="1"/>
  <c r="H888" i="10"/>
  <c r="H1188" i="15"/>
  <c r="H1372" i="16"/>
  <c r="M316" i="24"/>
  <c r="V206" i="24"/>
  <c r="M377" i="24" s="1"/>
  <c r="F559" i="24"/>
  <c r="F583" i="24"/>
  <c r="F545" i="24"/>
  <c r="N545" i="24" s="1"/>
  <c r="W509" i="24" s="1"/>
  <c r="N570" i="24" s="1"/>
  <c r="N595" i="24" s="1"/>
  <c r="O520" i="24" s="1"/>
  <c r="G520" i="24"/>
  <c r="F1135" i="24"/>
  <c r="N1135" i="24" s="1"/>
  <c r="W1106" i="24" s="1"/>
  <c r="N1155" i="24" s="1"/>
  <c r="N1175" i="24" s="1"/>
  <c r="O1115" i="24" s="1"/>
  <c r="G1115" i="24"/>
  <c r="O615" i="24"/>
  <c r="F121" i="12"/>
  <c r="F171" i="12" s="1"/>
  <c r="N724" i="14"/>
  <c r="G615" i="24"/>
  <c r="F81" i="7"/>
  <c r="F82" i="7"/>
  <c r="G616" i="24"/>
  <c r="F122" i="12"/>
  <c r="F172" i="12" s="1"/>
  <c r="N750" i="14"/>
  <c r="O616" i="24"/>
  <c r="V88" i="7"/>
  <c r="F369" i="24"/>
  <c r="F350" i="24"/>
  <c r="F401" i="24"/>
  <c r="F386" i="24"/>
  <c r="V50" i="7"/>
  <c r="F402" i="24"/>
  <c r="F387" i="24"/>
  <c r="F353" i="24"/>
  <c r="F370" i="24"/>
  <c r="V51" i="7"/>
  <c r="G609" i="14"/>
  <c r="M559" i="24"/>
  <c r="F362" i="6"/>
  <c r="F36" i="6" s="1"/>
  <c r="G374" i="6"/>
  <c r="G359" i="6" s="1"/>
  <c r="G12" i="6" s="1"/>
  <c r="F375" i="6"/>
  <c r="E26" i="7"/>
  <c r="N11" i="24"/>
  <c r="N10" i="24" s="1"/>
  <c r="F11" i="24"/>
  <c r="E54" i="6"/>
  <c r="E18" i="6" s="1"/>
  <c r="E96" i="12"/>
  <c r="E146" i="12" s="1"/>
  <c r="K73" i="14"/>
  <c r="F98" i="24"/>
  <c r="F134" i="24" s="1"/>
  <c r="F92" i="24"/>
  <c r="F128" i="24" s="1"/>
  <c r="F112" i="24"/>
  <c r="F148" i="24" s="1"/>
  <c r="F118" i="24"/>
  <c r="F154" i="24" s="1"/>
  <c r="F104" i="24"/>
  <c r="F140" i="24" s="1"/>
  <c r="V28" i="7"/>
  <c r="F239" i="15"/>
  <c r="G239" i="15"/>
  <c r="F335" i="15"/>
  <c r="G335" i="15"/>
  <c r="F463" i="15"/>
  <c r="G463" i="15"/>
  <c r="F431" i="15"/>
  <c r="G431" i="15"/>
  <c r="F303" i="15"/>
  <c r="G303" i="15"/>
  <c r="G1151" i="24"/>
  <c r="G1171" i="24" s="1"/>
  <c r="G1145" i="24"/>
  <c r="G1155" i="24"/>
  <c r="G1175" i="24" s="1"/>
  <c r="W122" i="7"/>
  <c r="E425" i="6"/>
  <c r="E21" i="6" s="1"/>
  <c r="N613" i="24"/>
  <c r="N612" i="24" s="1"/>
  <c r="F613" i="24"/>
  <c r="E79" i="7"/>
  <c r="E119" i="12"/>
  <c r="E169" i="12" s="1"/>
  <c r="K672" i="14"/>
  <c r="V48" i="7"/>
  <c r="K655" i="15"/>
  <c r="H219" i="14"/>
  <c r="G221" i="14"/>
  <c r="G273" i="14"/>
  <c r="H271" i="14"/>
  <c r="H375" i="14"/>
  <c r="G377" i="14"/>
  <c r="V220" i="24"/>
  <c r="M392" i="24" s="1"/>
  <c r="M405" i="24" s="1"/>
  <c r="M331" i="24"/>
  <c r="M466" i="24"/>
  <c r="G771" i="24"/>
  <c r="G812" i="24"/>
  <c r="G876" i="24" s="1"/>
  <c r="G784" i="24"/>
  <c r="G848" i="24" s="1"/>
  <c r="G799" i="24"/>
  <c r="G863" i="24" s="1"/>
  <c r="F127" i="12"/>
  <c r="F177" i="12" s="1"/>
  <c r="G621" i="24"/>
  <c r="F87" i="7"/>
  <c r="O621" i="24"/>
  <c r="N880" i="14"/>
  <c r="F51" i="7"/>
  <c r="N463" i="14"/>
  <c r="O183" i="24"/>
  <c r="F111" i="12"/>
  <c r="F161" i="12" s="1"/>
  <c r="G183" i="24"/>
  <c r="G404" i="24"/>
  <c r="G389" i="24"/>
  <c r="G372" i="24"/>
  <c r="G357" i="24"/>
  <c r="F463" i="24"/>
  <c r="G241" i="24" s="1"/>
  <c r="F358" i="24"/>
  <c r="F431" i="24"/>
  <c r="F368" i="24"/>
  <c r="F349" i="24"/>
  <c r="F400" i="24"/>
  <c r="F385" i="24"/>
  <c r="F818" i="15"/>
  <c r="G818" i="15"/>
  <c r="F1010" i="15"/>
  <c r="G1010" i="15"/>
  <c r="F1074" i="15"/>
  <c r="G1074" i="15"/>
  <c r="M1056" i="24"/>
  <c r="N920" i="24"/>
  <c r="M1011" i="24"/>
  <c r="G1183" i="14"/>
  <c r="M347" i="24"/>
  <c r="G297" i="14"/>
  <c r="M981" i="24"/>
  <c r="E990" i="24"/>
  <c r="K1141" i="14"/>
  <c r="F900" i="24"/>
  <c r="N900" i="24"/>
  <c r="E107" i="7"/>
  <c r="E137" i="12"/>
  <c r="E187" i="12" s="1"/>
  <c r="G673" i="6"/>
  <c r="F674" i="6"/>
  <c r="G753" i="6"/>
  <c r="F754" i="6"/>
  <c r="G737" i="6"/>
  <c r="F738" i="6"/>
  <c r="G902" i="24"/>
  <c r="N1193" i="14"/>
  <c r="F109" i="7"/>
  <c r="F139" i="12"/>
  <c r="F189" i="12" s="1"/>
  <c r="O902" i="24"/>
  <c r="W67" i="7"/>
  <c r="E65" i="7"/>
  <c r="E360" i="6"/>
  <c r="E20" i="6" s="1"/>
  <c r="F496" i="24"/>
  <c r="K567" i="14"/>
  <c r="N496" i="24"/>
  <c r="N495" i="24" s="1"/>
  <c r="E115" i="12"/>
  <c r="E165" i="12" s="1"/>
  <c r="F29" i="7"/>
  <c r="F99" i="12"/>
  <c r="F149" i="12" s="1"/>
  <c r="O14" i="24"/>
  <c r="N151" i="14"/>
  <c r="G14" i="24"/>
  <c r="V899" i="24"/>
  <c r="M1002" i="24" s="1"/>
  <c r="M959" i="24"/>
  <c r="G802" i="6"/>
  <c r="G787" i="6" s="1"/>
  <c r="G15" i="6" s="1"/>
  <c r="F803" i="6"/>
  <c r="F790" i="6"/>
  <c r="F39" i="6" s="1"/>
  <c r="H804" i="6"/>
  <c r="R121" i="4"/>
  <c r="I123" i="4"/>
  <c r="F777" i="24"/>
  <c r="F841" i="24" s="1"/>
  <c r="F805" i="24"/>
  <c r="F869" i="24" s="1"/>
  <c r="F792" i="24"/>
  <c r="F856" i="24" s="1"/>
  <c r="F758" i="24"/>
  <c r="F822" i="24" s="1"/>
  <c r="F782" i="24"/>
  <c r="F846" i="24" s="1"/>
  <c r="F810" i="24"/>
  <c r="F874" i="24" s="1"/>
  <c r="F797" i="24"/>
  <c r="F861" i="24" s="1"/>
  <c r="F767" i="24"/>
  <c r="V87" i="7"/>
  <c r="V84" i="7"/>
  <c r="V43" i="7"/>
  <c r="F388" i="24"/>
  <c r="F354" i="24"/>
  <c r="F371" i="24"/>
  <c r="F403" i="24"/>
  <c r="V52" i="7"/>
  <c r="F364" i="24"/>
  <c r="F343" i="24"/>
  <c r="F381" i="24"/>
  <c r="F396" i="24"/>
  <c r="V45" i="7"/>
  <c r="M281" i="24"/>
  <c r="V186" i="24"/>
  <c r="M353" i="24" s="1"/>
  <c r="F1428" i="15"/>
  <c r="G1428" i="15"/>
  <c r="F1332" i="15"/>
  <c r="G1332" i="15"/>
  <c r="U15" i="7"/>
  <c r="AC11" i="7" s="1"/>
  <c r="E878" i="24"/>
  <c r="E879" i="24" s="1"/>
  <c r="F686" i="24"/>
  <c r="M452" i="24"/>
  <c r="N230" i="24" s="1"/>
  <c r="M456" i="24"/>
  <c r="N234" i="24" s="1"/>
  <c r="E448" i="24"/>
  <c r="E71" i="24"/>
  <c r="E300" i="24"/>
  <c r="E333" i="24" s="1"/>
  <c r="E598" i="24"/>
  <c r="F947" i="24"/>
  <c r="F258" i="24"/>
  <c r="F259" i="24" s="1"/>
  <c r="F16" i="6"/>
  <c r="E1081" i="24"/>
  <c r="E1082" i="24" s="1"/>
  <c r="E85" i="24"/>
  <c r="E86" i="24" s="1"/>
  <c r="F1117" i="24"/>
  <c r="F1118" i="24" s="1"/>
  <c r="AC90" i="7"/>
  <c r="H1300" i="15" l="1"/>
  <c r="F32" i="6"/>
  <c r="R123" i="4"/>
  <c r="R14" i="4" s="1"/>
  <c r="Z14" i="4" s="1"/>
  <c r="H19" i="20" s="1"/>
  <c r="F298" i="24"/>
  <c r="N298" i="24" s="1"/>
  <c r="W203" i="24" s="1"/>
  <c r="N372" i="24" s="1"/>
  <c r="N446" i="24" s="1"/>
  <c r="O224" i="24" s="1"/>
  <c r="F330" i="24"/>
  <c r="N330" i="24" s="1"/>
  <c r="W232" i="24" s="1"/>
  <c r="N404" i="24" s="1"/>
  <c r="N478" i="24" s="1"/>
  <c r="O256" i="24" s="1"/>
  <c r="H495" i="15"/>
  <c r="H367" i="15"/>
  <c r="H1268" i="15"/>
  <c r="F687" i="24"/>
  <c r="M332" i="24"/>
  <c r="M434" i="24"/>
  <c r="M447" i="24" s="1"/>
  <c r="AC10" i="7"/>
  <c r="H303" i="15"/>
  <c r="H431" i="15"/>
  <c r="H463" i="15"/>
  <c r="H335" i="15"/>
  <c r="H239" i="15"/>
  <c r="H623" i="15"/>
  <c r="H271" i="15"/>
  <c r="H1364" i="15"/>
  <c r="H1204" i="15"/>
  <c r="H1074" i="15"/>
  <c r="H1010" i="15"/>
  <c r="H818" i="15"/>
  <c r="H978" i="15"/>
  <c r="H914" i="15"/>
  <c r="H882" i="15"/>
  <c r="M138" i="24"/>
  <c r="H673" i="15"/>
  <c r="H778" i="16"/>
  <c r="H543" i="14"/>
  <c r="M427" i="24"/>
  <c r="M355" i="24"/>
  <c r="G453" i="14"/>
  <c r="G455" i="14" s="1"/>
  <c r="H453" i="14"/>
  <c r="F470" i="24"/>
  <c r="G248" i="24" s="1"/>
  <c r="F347" i="24"/>
  <c r="F417" i="24"/>
  <c r="F477" i="24"/>
  <c r="G255" i="24" s="1"/>
  <c r="F428" i="24"/>
  <c r="G206" i="24" s="1"/>
  <c r="F831" i="24"/>
  <c r="F769" i="24"/>
  <c r="F746" i="24"/>
  <c r="N746" i="24" s="1"/>
  <c r="W661" i="24" s="1"/>
  <c r="N810" i="24" s="1"/>
  <c r="N874" i="24" s="1"/>
  <c r="O682" i="24" s="1"/>
  <c r="G682" i="24"/>
  <c r="F694" i="24"/>
  <c r="N694" i="24" s="1"/>
  <c r="G630" i="24"/>
  <c r="G677" i="24"/>
  <c r="F741" i="24"/>
  <c r="N741" i="24" s="1"/>
  <c r="W656" i="24" s="1"/>
  <c r="N805" i="24" s="1"/>
  <c r="N869" i="24" s="1"/>
  <c r="O677" i="24" s="1"/>
  <c r="H789" i="6"/>
  <c r="H31" i="6" s="1"/>
  <c r="H805" i="6"/>
  <c r="O1097" i="24"/>
  <c r="O1096" i="24" s="1"/>
  <c r="F141" i="12"/>
  <c r="F191" i="12" s="1"/>
  <c r="N1246" i="14"/>
  <c r="F121" i="7"/>
  <c r="F788" i="6"/>
  <c r="F23" i="6" s="1"/>
  <c r="G1097" i="24"/>
  <c r="G119" i="24"/>
  <c r="G155" i="24" s="1"/>
  <c r="G105" i="24"/>
  <c r="G141" i="24" s="1"/>
  <c r="G93" i="24"/>
  <c r="G129" i="24" s="1"/>
  <c r="G113" i="24"/>
  <c r="G149" i="24" s="1"/>
  <c r="G99" i="24"/>
  <c r="G135" i="24" s="1"/>
  <c r="W29" i="7"/>
  <c r="F563" i="24"/>
  <c r="F495" i="24"/>
  <c r="F568" i="24"/>
  <c r="F552" i="24"/>
  <c r="E68" i="7"/>
  <c r="V65" i="7"/>
  <c r="G900" i="24"/>
  <c r="F137" i="12"/>
  <c r="F187" i="12" s="1"/>
  <c r="N1141" i="14"/>
  <c r="O900" i="24"/>
  <c r="F107" i="7"/>
  <c r="O901" i="24"/>
  <c r="F108" i="7"/>
  <c r="G901" i="24"/>
  <c r="N1167" i="14"/>
  <c r="F138" i="12"/>
  <c r="F188" i="12" s="1"/>
  <c r="N1037" i="14"/>
  <c r="O896" i="24"/>
  <c r="G896" i="24"/>
  <c r="F103" i="7"/>
  <c r="F133" i="12"/>
  <c r="F183" i="12" s="1"/>
  <c r="V918" i="24"/>
  <c r="M1026" i="24" s="1"/>
  <c r="M1035" i="24" s="1"/>
  <c r="M990" i="24"/>
  <c r="M1071" i="24"/>
  <c r="F474" i="24"/>
  <c r="G252" i="24" s="1"/>
  <c r="F442" i="24"/>
  <c r="G220" i="24" s="1"/>
  <c r="G446" i="24"/>
  <c r="H224" i="24" s="1"/>
  <c r="G478" i="24"/>
  <c r="H256" i="24" s="1"/>
  <c r="W87" i="7"/>
  <c r="H656" i="24"/>
  <c r="G720" i="24"/>
  <c r="O720" i="24" s="1"/>
  <c r="X638" i="24" s="1"/>
  <c r="O784" i="24" s="1"/>
  <c r="O848" i="24" s="1"/>
  <c r="P656" i="24" s="1"/>
  <c r="G835" i="24"/>
  <c r="G772" i="24"/>
  <c r="V79" i="7"/>
  <c r="E90" i="7"/>
  <c r="H1115" i="24"/>
  <c r="G1135" i="24"/>
  <c r="O1135" i="24" s="1"/>
  <c r="X1106" i="24" s="1"/>
  <c r="O1155" i="24" s="1"/>
  <c r="O1175" i="24" s="1"/>
  <c r="P1115" i="24" s="1"/>
  <c r="G1131" i="24"/>
  <c r="O1131" i="24" s="1"/>
  <c r="H1111" i="24"/>
  <c r="F82" i="24"/>
  <c r="N82" i="24" s="1"/>
  <c r="G46" i="24"/>
  <c r="F56" i="24"/>
  <c r="N56" i="24" s="1"/>
  <c r="G20" i="24"/>
  <c r="E22" i="13"/>
  <c r="K47" i="14"/>
  <c r="E16" i="1"/>
  <c r="F360" i="6"/>
  <c r="F20" i="6" s="1"/>
  <c r="G496" i="24"/>
  <c r="F115" i="12"/>
  <c r="F165" i="12" s="1"/>
  <c r="O496" i="24"/>
  <c r="O495" i="24" s="1"/>
  <c r="N567" i="14"/>
  <c r="F65" i="7"/>
  <c r="G611" i="14"/>
  <c r="H609" i="14"/>
  <c r="F427" i="24"/>
  <c r="F355" i="24"/>
  <c r="F279" i="24"/>
  <c r="F476" i="24"/>
  <c r="G254" i="24" s="1"/>
  <c r="F475" i="24"/>
  <c r="G253" i="24" s="1"/>
  <c r="F443" i="24"/>
  <c r="G221" i="24" s="1"/>
  <c r="G792" i="24"/>
  <c r="G856" i="24" s="1"/>
  <c r="H664" i="24" s="1"/>
  <c r="G805" i="24"/>
  <c r="G869" i="24" s="1"/>
  <c r="H677" i="24" s="1"/>
  <c r="G777" i="24"/>
  <c r="G841" i="24" s="1"/>
  <c r="H649" i="24" s="1"/>
  <c r="G758" i="24"/>
  <c r="G822" i="24" s="1"/>
  <c r="H630" i="24" s="1"/>
  <c r="W81" i="7"/>
  <c r="G197" i="14"/>
  <c r="H197" i="14" s="1"/>
  <c r="M390" i="24"/>
  <c r="F1353" i="16"/>
  <c r="G1355" i="16"/>
  <c r="F1352" i="16"/>
  <c r="F1356" i="16"/>
  <c r="G1351" i="16"/>
  <c r="G1361" i="16"/>
  <c r="F1350" i="16"/>
  <c r="F1365" i="16"/>
  <c r="G1364" i="16"/>
  <c r="G1359" i="16"/>
  <c r="G1356" i="16"/>
  <c r="F1357" i="16"/>
  <c r="G1360" i="16"/>
  <c r="G1358" i="16"/>
  <c r="F1363" i="16"/>
  <c r="F1368" i="16"/>
  <c r="F1370" i="16"/>
  <c r="G1363" i="16"/>
  <c r="F1355" i="16"/>
  <c r="G1353" i="16"/>
  <c r="G1350" i="16"/>
  <c r="G1369" i="16"/>
  <c r="F1360" i="16"/>
  <c r="G1365" i="16"/>
  <c r="G1357" i="16"/>
  <c r="F1354" i="16"/>
  <c r="G1370" i="16"/>
  <c r="G1352" i="16"/>
  <c r="G1362" i="16"/>
  <c r="F1367" i="16"/>
  <c r="F1359" i="16"/>
  <c r="F1369" i="16"/>
  <c r="G1366" i="16"/>
  <c r="F1351" i="16"/>
  <c r="F1366" i="16"/>
  <c r="G1354" i="16"/>
  <c r="G1368" i="16"/>
  <c r="F1364" i="16"/>
  <c r="G1367" i="16"/>
  <c r="F1358" i="16"/>
  <c r="F1362" i="16"/>
  <c r="F1361" i="16"/>
  <c r="F877" i="10"/>
  <c r="G882" i="10"/>
  <c r="G881" i="10"/>
  <c r="G884" i="10"/>
  <c r="G883" i="10"/>
  <c r="F883" i="10"/>
  <c r="G878" i="10"/>
  <c r="F885" i="10"/>
  <c r="G879" i="10"/>
  <c r="G877" i="10"/>
  <c r="F878" i="10"/>
  <c r="F879" i="10"/>
  <c r="F880" i="10"/>
  <c r="F881" i="10"/>
  <c r="G886" i="10"/>
  <c r="G885" i="10"/>
  <c r="G880" i="10"/>
  <c r="F884" i="10"/>
  <c r="F882" i="10"/>
  <c r="F886" i="10"/>
  <c r="W42" i="7"/>
  <c r="F60" i="10"/>
  <c r="F132" i="10"/>
  <c r="F84" i="10"/>
  <c r="F108" i="10"/>
  <c r="H36" i="10"/>
  <c r="F131" i="10"/>
  <c r="H35" i="10"/>
  <c r="F59" i="10"/>
  <c r="F107" i="10"/>
  <c r="F83" i="10"/>
  <c r="H41" i="10"/>
  <c r="F65" i="10"/>
  <c r="F113" i="10"/>
  <c r="F89" i="10"/>
  <c r="F137" i="10"/>
  <c r="F90" i="10"/>
  <c r="F114" i="10"/>
  <c r="F138" i="10"/>
  <c r="H42" i="10"/>
  <c r="F66" i="10"/>
  <c r="G87" i="10"/>
  <c r="G111" i="10"/>
  <c r="G63" i="10"/>
  <c r="G135" i="10"/>
  <c r="G134" i="10"/>
  <c r="G62" i="10"/>
  <c r="G86" i="10"/>
  <c r="G110" i="10"/>
  <c r="G136" i="10"/>
  <c r="G88" i="10"/>
  <c r="G112" i="10"/>
  <c r="G64" i="10"/>
  <c r="F62" i="10"/>
  <c r="F134" i="10"/>
  <c r="H38" i="10"/>
  <c r="F110" i="10"/>
  <c r="H110" i="10" s="1"/>
  <c r="F86" i="10"/>
  <c r="H86" i="10" s="1"/>
  <c r="G130" i="10"/>
  <c r="G82" i="10"/>
  <c r="G58" i="10"/>
  <c r="G44" i="10"/>
  <c r="G43" i="14" s="1"/>
  <c r="G106" i="10"/>
  <c r="G115" i="10"/>
  <c r="G91" i="10"/>
  <c r="G67" i="10"/>
  <c r="G139" i="10"/>
  <c r="F206" i="16"/>
  <c r="F95" i="16"/>
  <c r="F132" i="16"/>
  <c r="H57" i="16"/>
  <c r="F169" i="16"/>
  <c r="F170" i="16"/>
  <c r="H58" i="16"/>
  <c r="F207" i="16"/>
  <c r="F133" i="16"/>
  <c r="F96" i="16"/>
  <c r="G93" i="16"/>
  <c r="G130" i="16"/>
  <c r="G167" i="16"/>
  <c r="G204" i="16"/>
  <c r="F218" i="16"/>
  <c r="F181" i="16"/>
  <c r="H69" i="16"/>
  <c r="F107" i="16"/>
  <c r="F144" i="16"/>
  <c r="G135" i="16"/>
  <c r="G98" i="16"/>
  <c r="G209" i="16"/>
  <c r="G172" i="16"/>
  <c r="G214" i="16"/>
  <c r="G177" i="16"/>
  <c r="G103" i="16"/>
  <c r="G140" i="16"/>
  <c r="G170" i="16"/>
  <c r="G133" i="16"/>
  <c r="G207" i="16"/>
  <c r="G96" i="16"/>
  <c r="G217" i="16"/>
  <c r="G143" i="16"/>
  <c r="G180" i="16"/>
  <c r="G106" i="16"/>
  <c r="G134" i="16"/>
  <c r="G171" i="16"/>
  <c r="G208" i="16"/>
  <c r="G97" i="16"/>
  <c r="G94" i="16"/>
  <c r="G205" i="16"/>
  <c r="G168" i="16"/>
  <c r="G131" i="16"/>
  <c r="F128" i="16"/>
  <c r="F165" i="16"/>
  <c r="H53" i="16"/>
  <c r="F202" i="16"/>
  <c r="F91" i="16"/>
  <c r="G136" i="16"/>
  <c r="G99" i="16"/>
  <c r="G173" i="16"/>
  <c r="G210" i="16"/>
  <c r="G213" i="16"/>
  <c r="G102" i="16"/>
  <c r="G139" i="16"/>
  <c r="G176" i="16"/>
  <c r="F140" i="16"/>
  <c r="H140" i="16" s="1"/>
  <c r="F103" i="16"/>
  <c r="H103" i="16" s="1"/>
  <c r="F177" i="16"/>
  <c r="H177" i="16" s="1"/>
  <c r="F214" i="16"/>
  <c r="H214" i="16" s="1"/>
  <c r="H65" i="16"/>
  <c r="G198" i="16"/>
  <c r="G87" i="16"/>
  <c r="G161" i="16"/>
  <c r="G124" i="16"/>
  <c r="F143" i="16"/>
  <c r="H68" i="16"/>
  <c r="F180" i="16"/>
  <c r="H180" i="16" s="1"/>
  <c r="F106" i="16"/>
  <c r="H106" i="16" s="1"/>
  <c r="F217" i="16"/>
  <c r="H217" i="16" s="1"/>
  <c r="G126" i="16"/>
  <c r="G163" i="16"/>
  <c r="G200" i="16"/>
  <c r="G89" i="16"/>
  <c r="G144" i="16"/>
  <c r="G107" i="16"/>
  <c r="G181" i="16"/>
  <c r="G218" i="16"/>
  <c r="F87" i="16"/>
  <c r="H87" i="16" s="1"/>
  <c r="F198" i="16"/>
  <c r="H198" i="16" s="1"/>
  <c r="F161" i="16"/>
  <c r="F124" i="16"/>
  <c r="H49" i="16"/>
  <c r="F136" i="16"/>
  <c r="F210" i="16"/>
  <c r="F173" i="16"/>
  <c r="H61" i="16"/>
  <c r="F99" i="16"/>
  <c r="H99" i="16" s="1"/>
  <c r="F135" i="16"/>
  <c r="H135" i="16" s="1"/>
  <c r="F98" i="16"/>
  <c r="F172" i="16"/>
  <c r="H172" i="16" s="1"/>
  <c r="F209" i="16"/>
  <c r="H209" i="16" s="1"/>
  <c r="H60" i="16"/>
  <c r="M423" i="24"/>
  <c r="M351" i="24"/>
  <c r="G401" i="14"/>
  <c r="V613" i="24"/>
  <c r="M755" i="24" s="1"/>
  <c r="M695" i="24"/>
  <c r="M819" i="24"/>
  <c r="F419" i="24"/>
  <c r="G197" i="24" s="1"/>
  <c r="F472" i="24"/>
  <c r="G250" i="24" s="1"/>
  <c r="F714" i="24"/>
  <c r="N714" i="24" s="1"/>
  <c r="W632" i="24" s="1"/>
  <c r="N778" i="24" s="1"/>
  <c r="N842" i="24" s="1"/>
  <c r="O650" i="24" s="1"/>
  <c r="G650" i="24"/>
  <c r="G678" i="24"/>
  <c r="F742" i="24"/>
  <c r="N742" i="24" s="1"/>
  <c r="G507" i="14"/>
  <c r="H505" i="14"/>
  <c r="G25" i="24"/>
  <c r="F61" i="24"/>
  <c r="N61" i="24" s="1"/>
  <c r="W17" i="24" s="1"/>
  <c r="N97" i="24" s="1"/>
  <c r="N133" i="24" s="1"/>
  <c r="O25" i="24" s="1"/>
  <c r="G19" i="24"/>
  <c r="F55" i="24"/>
  <c r="N55" i="24" s="1"/>
  <c r="F81" i="24"/>
  <c r="N81" i="24" s="1"/>
  <c r="G45" i="24"/>
  <c r="G944" i="24"/>
  <c r="F989" i="24"/>
  <c r="N989" i="24" s="1"/>
  <c r="W926" i="24" s="1"/>
  <c r="N1034" i="24" s="1"/>
  <c r="N1079" i="24" s="1"/>
  <c r="O944" i="24" s="1"/>
  <c r="M831" i="24"/>
  <c r="M769" i="24"/>
  <c r="G870" i="14"/>
  <c r="M1166" i="24"/>
  <c r="N1105" i="24"/>
  <c r="W44" i="7"/>
  <c r="F693" i="24"/>
  <c r="N693" i="24" s="1"/>
  <c r="G629" i="24"/>
  <c r="G676" i="24"/>
  <c r="F740" i="24"/>
  <c r="N740" i="24" s="1"/>
  <c r="W655" i="24" s="1"/>
  <c r="N804" i="24" s="1"/>
  <c r="N868" i="24" s="1"/>
  <c r="O676" i="24" s="1"/>
  <c r="O613" i="24"/>
  <c r="O612" i="24" s="1"/>
  <c r="G613" i="24"/>
  <c r="F119" i="12"/>
  <c r="F169" i="12" s="1"/>
  <c r="F79" i="7"/>
  <c r="N672" i="14"/>
  <c r="F425" i="6"/>
  <c r="F21" i="6" s="1"/>
  <c r="W85" i="7"/>
  <c r="M415" i="24"/>
  <c r="N189" i="24"/>
  <c r="G27" i="24"/>
  <c r="F63" i="24"/>
  <c r="N63" i="24" s="1"/>
  <c r="W19" i="24" s="1"/>
  <c r="N99" i="24" s="1"/>
  <c r="N135" i="24" s="1"/>
  <c r="O27" i="24" s="1"/>
  <c r="F57" i="24"/>
  <c r="N57" i="24" s="1"/>
  <c r="G21" i="24"/>
  <c r="G47" i="24"/>
  <c r="F83" i="24"/>
  <c r="N83" i="24" s="1"/>
  <c r="W35" i="24" s="1"/>
  <c r="N119" i="24" s="1"/>
  <c r="N155" i="24" s="1"/>
  <c r="O47" i="24" s="1"/>
  <c r="F1016" i="24"/>
  <c r="F1061" i="24" s="1"/>
  <c r="F1027" i="24"/>
  <c r="F1072" i="24" s="1"/>
  <c r="F997" i="24"/>
  <c r="F1042" i="24" s="1"/>
  <c r="V103" i="7"/>
  <c r="N894" i="24"/>
  <c r="N893" i="24" s="1"/>
  <c r="F894" i="24"/>
  <c r="E131" i="12"/>
  <c r="E181" i="12" s="1"/>
  <c r="E101" i="7"/>
  <c r="K985" i="14"/>
  <c r="E627" i="6"/>
  <c r="E22" i="6" s="1"/>
  <c r="M142" i="24"/>
  <c r="N30" i="24"/>
  <c r="F456" i="24"/>
  <c r="G234" i="24" s="1"/>
  <c r="F439" i="24"/>
  <c r="G217" i="24" s="1"/>
  <c r="G396" i="24"/>
  <c r="G364" i="24"/>
  <c r="G343" i="24"/>
  <c r="G381" i="24"/>
  <c r="G344" i="24"/>
  <c r="G382" i="24"/>
  <c r="G397" i="24"/>
  <c r="G365" i="24"/>
  <c r="W52" i="7"/>
  <c r="F732" i="24"/>
  <c r="N732" i="24" s="1"/>
  <c r="G668" i="24"/>
  <c r="F700" i="24"/>
  <c r="N700" i="24" s="1"/>
  <c r="G636" i="24"/>
  <c r="F836" i="24"/>
  <c r="F707" i="24"/>
  <c r="G643" i="24"/>
  <c r="G644" i="24" s="1"/>
  <c r="G762" i="24"/>
  <c r="G826" i="24" s="1"/>
  <c r="H634" i="24" s="1"/>
  <c r="G779" i="24"/>
  <c r="G843" i="24" s="1"/>
  <c r="H651" i="24" s="1"/>
  <c r="G794" i="24"/>
  <c r="G858" i="24" s="1"/>
  <c r="G807" i="24"/>
  <c r="G871" i="24" s="1"/>
  <c r="G775" i="24"/>
  <c r="G839" i="24" s="1"/>
  <c r="H647" i="24" s="1"/>
  <c r="G803" i="24"/>
  <c r="G867" i="24" s="1"/>
  <c r="H675" i="24" s="1"/>
  <c r="G790" i="24"/>
  <c r="G854" i="24" s="1"/>
  <c r="G756" i="24"/>
  <c r="G820" i="24" s="1"/>
  <c r="F786" i="15"/>
  <c r="G794" i="15"/>
  <c r="G786" i="15"/>
  <c r="F788" i="15"/>
  <c r="F790" i="15"/>
  <c r="F800" i="15"/>
  <c r="G797" i="15"/>
  <c r="F797" i="15"/>
  <c r="G795" i="15"/>
  <c r="G792" i="15"/>
  <c r="G788" i="15"/>
  <c r="F796" i="15"/>
  <c r="F793" i="15"/>
  <c r="G790" i="15"/>
  <c r="F787" i="15"/>
  <c r="F799" i="15"/>
  <c r="G787" i="15"/>
  <c r="F792" i="15"/>
  <c r="G796" i="15"/>
  <c r="G793" i="15"/>
  <c r="F791" i="15"/>
  <c r="G789" i="15"/>
  <c r="F789" i="15"/>
  <c r="F794" i="15"/>
  <c r="G799" i="15"/>
  <c r="G798" i="15"/>
  <c r="F798" i="15"/>
  <c r="G791" i="15"/>
  <c r="F795" i="15"/>
  <c r="G800" i="15"/>
  <c r="F249" i="16"/>
  <c r="F239" i="16"/>
  <c r="F243" i="16"/>
  <c r="G239" i="16"/>
  <c r="G256" i="16"/>
  <c r="G253" i="16"/>
  <c r="F244" i="16"/>
  <c r="F237" i="16"/>
  <c r="F236" i="16"/>
  <c r="F252" i="16"/>
  <c r="G249" i="16"/>
  <c r="F246" i="16"/>
  <c r="G244" i="16"/>
  <c r="F245" i="16"/>
  <c r="G252" i="16"/>
  <c r="F255" i="16"/>
  <c r="F254" i="16"/>
  <c r="G246" i="16"/>
  <c r="F248" i="16"/>
  <c r="F251" i="16"/>
  <c r="F241" i="16"/>
  <c r="G255" i="16"/>
  <c r="F250" i="16"/>
  <c r="G241" i="16"/>
  <c r="G248" i="16"/>
  <c r="G251" i="16"/>
  <c r="G240" i="16"/>
  <c r="G254" i="16"/>
  <c r="G245" i="16"/>
  <c r="F247" i="16"/>
  <c r="G237" i="16"/>
  <c r="G238" i="16"/>
  <c r="G250" i="16"/>
  <c r="F238" i="16"/>
  <c r="G247" i="16"/>
  <c r="F256" i="16"/>
  <c r="G236" i="16"/>
  <c r="F253" i="16"/>
  <c r="F240" i="16"/>
  <c r="G242" i="16"/>
  <c r="G243" i="16"/>
  <c r="F242" i="16"/>
  <c r="F156" i="10"/>
  <c r="G161" i="10"/>
  <c r="G164" i="10"/>
  <c r="F162" i="10"/>
  <c r="F155" i="10"/>
  <c r="F164" i="10"/>
  <c r="G160" i="10"/>
  <c r="G163" i="10"/>
  <c r="F163" i="10"/>
  <c r="G162" i="10"/>
  <c r="G155" i="10"/>
  <c r="G159" i="10"/>
  <c r="F161" i="10"/>
  <c r="F158" i="10"/>
  <c r="G157" i="10"/>
  <c r="G156" i="10"/>
  <c r="F157" i="10"/>
  <c r="F160" i="10"/>
  <c r="G158" i="10"/>
  <c r="F159" i="10"/>
  <c r="F1122" i="10"/>
  <c r="F1125" i="10"/>
  <c r="F1123" i="10"/>
  <c r="G1125" i="10"/>
  <c r="F1127" i="10"/>
  <c r="G1118" i="10"/>
  <c r="G1123" i="10"/>
  <c r="F1121" i="10"/>
  <c r="F1124" i="10"/>
  <c r="F1120" i="10"/>
  <c r="G1121" i="10"/>
  <c r="F1118" i="10"/>
  <c r="G1122" i="10"/>
  <c r="F1119" i="10"/>
  <c r="G1126" i="10"/>
  <c r="G1127" i="10"/>
  <c r="G1120" i="10"/>
  <c r="G1124" i="10"/>
  <c r="F1126" i="10"/>
  <c r="G1119" i="10"/>
  <c r="N206" i="15"/>
  <c r="J44" i="15"/>
  <c r="E16" i="5"/>
  <c r="J12" i="15" s="1"/>
  <c r="F14" i="5"/>
  <c r="M1171" i="15" s="1"/>
  <c r="F196" i="21"/>
  <c r="F197" i="21" s="1"/>
  <c r="X13" i="4"/>
  <c r="F18" i="20" s="1"/>
  <c r="F112" i="1"/>
  <c r="F150" i="13" s="1"/>
  <c r="F15" i="21"/>
  <c r="V1102" i="24"/>
  <c r="M1150" i="24" s="1"/>
  <c r="M1132" i="24"/>
  <c r="M146" i="24"/>
  <c r="M114" i="24"/>
  <c r="M121" i="24" s="1"/>
  <c r="G67" i="14"/>
  <c r="H67" i="14" s="1"/>
  <c r="F468" i="24"/>
  <c r="G246" i="24" s="1"/>
  <c r="F436" i="24"/>
  <c r="G214" i="24" s="1"/>
  <c r="G666" i="24"/>
  <c r="F730" i="24"/>
  <c r="N730" i="24" s="1"/>
  <c r="F698" i="24"/>
  <c r="N698" i="24" s="1"/>
  <c r="G634" i="24"/>
  <c r="G698" i="24" s="1"/>
  <c r="O698" i="24" s="1"/>
  <c r="X122" i="7"/>
  <c r="H515" i="24"/>
  <c r="G540" i="24"/>
  <c r="O540" i="24" s="1"/>
  <c r="H520" i="24"/>
  <c r="G545" i="24"/>
  <c r="O545" i="24" s="1"/>
  <c r="G895" i="24"/>
  <c r="F102" i="7"/>
  <c r="F132" i="12"/>
  <c r="F182" i="12" s="1"/>
  <c r="O895" i="24"/>
  <c r="N1011" i="14"/>
  <c r="F377" i="24"/>
  <c r="F360" i="24"/>
  <c r="F392" i="24"/>
  <c r="F172" i="24"/>
  <c r="F337" i="24"/>
  <c r="V41" i="7"/>
  <c r="E54" i="7"/>
  <c r="M41" i="7" s="1"/>
  <c r="G385" i="24"/>
  <c r="G400" i="24"/>
  <c r="G349" i="24"/>
  <c r="G368" i="24"/>
  <c r="V1105" i="24"/>
  <c r="M1154" i="24" s="1"/>
  <c r="M1156" i="24" s="1"/>
  <c r="M1136" i="24"/>
  <c r="M1174" i="24"/>
  <c r="N24" i="24"/>
  <c r="M136" i="24"/>
  <c r="F441" i="24"/>
  <c r="G219" i="24" s="1"/>
  <c r="F458" i="24"/>
  <c r="G236" i="24" s="1"/>
  <c r="E177" i="13"/>
  <c r="K1220" i="14"/>
  <c r="E131" i="1"/>
  <c r="G564" i="24"/>
  <c r="G589" i="24" s="1"/>
  <c r="G569" i="24"/>
  <c r="G594" i="24" s="1"/>
  <c r="G555" i="24"/>
  <c r="V108" i="7"/>
  <c r="F1022" i="24"/>
  <c r="F1067" i="24" s="1"/>
  <c r="F1033" i="24"/>
  <c r="F1078" i="24" s="1"/>
  <c r="F1007" i="24"/>
  <c r="F1052" i="24" s="1"/>
  <c r="V106" i="7"/>
  <c r="F1031" i="24"/>
  <c r="F1076" i="24" s="1"/>
  <c r="F1003" i="24"/>
  <c r="F1048" i="24" s="1"/>
  <c r="F1020" i="24"/>
  <c r="F1065" i="24" s="1"/>
  <c r="M955" i="24"/>
  <c r="M967" i="24" s="1"/>
  <c r="V894" i="24"/>
  <c r="M996" i="24" s="1"/>
  <c r="M1041" i="24" s="1"/>
  <c r="N203" i="14"/>
  <c r="G173" i="24"/>
  <c r="F101" i="12"/>
  <c r="F151" i="12" s="1"/>
  <c r="F41" i="7"/>
  <c r="O173" i="24"/>
  <c r="O172" i="24" s="1"/>
  <c r="F135" i="6"/>
  <c r="F19" i="6" s="1"/>
  <c r="G384" i="24"/>
  <c r="G346" i="24"/>
  <c r="G367" i="24"/>
  <c r="G399" i="24"/>
  <c r="W48" i="7"/>
  <c r="F719" i="24"/>
  <c r="N719" i="24" s="1"/>
  <c r="W637" i="24" s="1"/>
  <c r="N783" i="24" s="1"/>
  <c r="N847" i="24" s="1"/>
  <c r="O655" i="24" s="1"/>
  <c r="G655" i="24"/>
  <c r="F734" i="24"/>
  <c r="N734" i="24" s="1"/>
  <c r="W650" i="24" s="1"/>
  <c r="N798" i="24" s="1"/>
  <c r="G670" i="24"/>
  <c r="W1103" i="24"/>
  <c r="N1151" i="24" s="1"/>
  <c r="J1266" i="14" s="1"/>
  <c r="K1266" i="14" s="1"/>
  <c r="F1166" i="24"/>
  <c r="F1125" i="24"/>
  <c r="G1105" i="24"/>
  <c r="G1106" i="24" s="1"/>
  <c r="M528" i="24"/>
  <c r="M535" i="24" s="1"/>
  <c r="V496" i="24"/>
  <c r="M552" i="24" s="1"/>
  <c r="M577" i="24" s="1"/>
  <c r="H922" i="14"/>
  <c r="G924" i="14"/>
  <c r="G491" i="10"/>
  <c r="F492" i="10"/>
  <c r="F499" i="10"/>
  <c r="F491" i="10"/>
  <c r="G499" i="10"/>
  <c r="G495" i="10"/>
  <c r="G500" i="10"/>
  <c r="F496" i="10"/>
  <c r="G492" i="10"/>
  <c r="G493" i="10"/>
  <c r="G496" i="10"/>
  <c r="G494" i="10"/>
  <c r="G497" i="10"/>
  <c r="F495" i="10"/>
  <c r="F494" i="10"/>
  <c r="F493" i="10"/>
  <c r="F498" i="10"/>
  <c r="G498" i="10"/>
  <c r="F497" i="10"/>
  <c r="F500" i="10"/>
  <c r="G669" i="15"/>
  <c r="F662" i="15"/>
  <c r="F660" i="15"/>
  <c r="G662" i="15"/>
  <c r="G667" i="15"/>
  <c r="F661" i="15"/>
  <c r="F656" i="15"/>
  <c r="G658" i="15"/>
  <c r="G657" i="15"/>
  <c r="F668" i="15"/>
  <c r="F667" i="15"/>
  <c r="G668" i="15"/>
  <c r="G670" i="15"/>
  <c r="F664" i="15"/>
  <c r="F666" i="15"/>
  <c r="G661" i="15"/>
  <c r="G659" i="15"/>
  <c r="G665" i="15"/>
  <c r="F670" i="15"/>
  <c r="F659" i="15"/>
  <c r="F658" i="15"/>
  <c r="F669" i="15"/>
  <c r="F665" i="15"/>
  <c r="G656" i="15"/>
  <c r="F657" i="15"/>
  <c r="G666" i="15"/>
  <c r="G663" i="15"/>
  <c r="G664" i="15"/>
  <c r="G660" i="15"/>
  <c r="F663" i="15"/>
  <c r="F186" i="15"/>
  <c r="F90" i="15"/>
  <c r="F154" i="15"/>
  <c r="H57" i="15"/>
  <c r="F122" i="15"/>
  <c r="G85" i="15"/>
  <c r="G117" i="15"/>
  <c r="G181" i="15"/>
  <c r="G149" i="15"/>
  <c r="G81" i="15"/>
  <c r="G145" i="15"/>
  <c r="G113" i="15"/>
  <c r="G177" i="15"/>
  <c r="F183" i="15"/>
  <c r="F87" i="15"/>
  <c r="F151" i="15"/>
  <c r="H54" i="15"/>
  <c r="F119" i="15"/>
  <c r="F176" i="15"/>
  <c r="F80" i="15"/>
  <c r="H47" i="15"/>
  <c r="F144" i="15"/>
  <c r="F112" i="15"/>
  <c r="G188" i="15"/>
  <c r="G124" i="15"/>
  <c r="G156" i="15"/>
  <c r="G92" i="15"/>
  <c r="F142" i="15"/>
  <c r="H45" i="15"/>
  <c r="F78" i="15"/>
  <c r="F174" i="15"/>
  <c r="F110" i="15"/>
  <c r="F184" i="15"/>
  <c r="H55" i="15"/>
  <c r="F120" i="15"/>
  <c r="F152" i="15"/>
  <c r="F88" i="15"/>
  <c r="H49" i="15"/>
  <c r="F114" i="15"/>
  <c r="F178" i="15"/>
  <c r="F82" i="15"/>
  <c r="F146" i="15"/>
  <c r="F153" i="15"/>
  <c r="F89" i="15"/>
  <c r="H56" i="15"/>
  <c r="F121" i="15"/>
  <c r="F185" i="15"/>
  <c r="F118" i="15"/>
  <c r="F86" i="15"/>
  <c r="F150" i="15"/>
  <c r="H53" i="15"/>
  <c r="F182" i="15"/>
  <c r="G122" i="15"/>
  <c r="G186" i="15"/>
  <c r="G154" i="15"/>
  <c r="G90" i="15"/>
  <c r="F116" i="15"/>
  <c r="F148" i="15"/>
  <c r="F84" i="15"/>
  <c r="F180" i="15"/>
  <c r="H51" i="15"/>
  <c r="G187" i="15"/>
  <c r="G123" i="15"/>
  <c r="G155" i="15"/>
  <c r="G91" i="15"/>
  <c r="F123" i="15"/>
  <c r="F187" i="15"/>
  <c r="H58" i="15"/>
  <c r="F155" i="15"/>
  <c r="F91" i="15"/>
  <c r="F454" i="24"/>
  <c r="G232" i="24" s="1"/>
  <c r="F414" i="24"/>
  <c r="G192" i="24" s="1"/>
  <c r="G790" i="6"/>
  <c r="G39" i="6" s="1"/>
  <c r="H802" i="6"/>
  <c r="H787" i="6" s="1"/>
  <c r="H15" i="6" s="1"/>
  <c r="G803" i="6"/>
  <c r="Q1493" i="15"/>
  <c r="M1051" i="24"/>
  <c r="M1008" i="24"/>
  <c r="G1131" i="14"/>
  <c r="G112" i="24"/>
  <c r="G148" i="24" s="1"/>
  <c r="G118" i="24"/>
  <c r="G154" i="24" s="1"/>
  <c r="G104" i="24"/>
  <c r="G140" i="24" s="1"/>
  <c r="G98" i="24"/>
  <c r="G134" i="24" s="1"/>
  <c r="G92" i="24"/>
  <c r="G128" i="24" s="1"/>
  <c r="G111" i="24"/>
  <c r="G147" i="24" s="1"/>
  <c r="G117" i="24"/>
  <c r="G153" i="24" s="1"/>
  <c r="G91" i="24"/>
  <c r="G127" i="24" s="1"/>
  <c r="G97" i="24"/>
  <c r="G133" i="24" s="1"/>
  <c r="G103" i="24"/>
  <c r="G139" i="24" s="1"/>
  <c r="G897" i="24"/>
  <c r="O897" i="24"/>
  <c r="F104" i="7"/>
  <c r="N1063" i="14"/>
  <c r="F134" i="12"/>
  <c r="F184" i="12" s="1"/>
  <c r="V105" i="7"/>
  <c r="F1002" i="24"/>
  <c r="F1019" i="24"/>
  <c r="F1064" i="24" s="1"/>
  <c r="F1030" i="24"/>
  <c r="F1075" i="24" s="1"/>
  <c r="W43" i="7"/>
  <c r="F692" i="24"/>
  <c r="N692" i="24" s="1"/>
  <c r="G628" i="24"/>
  <c r="G675" i="24"/>
  <c r="G739" i="24" s="1"/>
  <c r="O739" i="24" s="1"/>
  <c r="F739" i="24"/>
  <c r="N739" i="24" s="1"/>
  <c r="W654" i="24" s="1"/>
  <c r="N803" i="24" s="1"/>
  <c r="N867" i="24" s="1"/>
  <c r="O675" i="24" s="1"/>
  <c r="W86" i="7"/>
  <c r="M546" i="24"/>
  <c r="V507" i="24"/>
  <c r="M568" i="24" s="1"/>
  <c r="M571" i="24" s="1"/>
  <c r="G514" i="24"/>
  <c r="F539" i="24"/>
  <c r="N539" i="24" s="1"/>
  <c r="G519" i="24"/>
  <c r="F544" i="24"/>
  <c r="N544" i="24" s="1"/>
  <c r="W508" i="24" s="1"/>
  <c r="N569" i="24" s="1"/>
  <c r="N594" i="24" s="1"/>
  <c r="O519" i="24" s="1"/>
  <c r="F467" i="24"/>
  <c r="G245" i="24" s="1"/>
  <c r="F435" i="24"/>
  <c r="G213" i="24" s="1"/>
  <c r="F744" i="24"/>
  <c r="N744" i="24" s="1"/>
  <c r="W659" i="24" s="1"/>
  <c r="N808" i="24" s="1"/>
  <c r="N872" i="24" s="1"/>
  <c r="O680" i="24" s="1"/>
  <c r="G680" i="24"/>
  <c r="G652" i="24"/>
  <c r="F716" i="24"/>
  <c r="N716" i="24" s="1"/>
  <c r="W634" i="24" s="1"/>
  <c r="N780" i="24" s="1"/>
  <c r="N844" i="24" s="1"/>
  <c r="O652" i="24" s="1"/>
  <c r="G460" i="24"/>
  <c r="H238" i="24" s="1"/>
  <c r="G806" i="24"/>
  <c r="G870" i="24" s="1"/>
  <c r="G793" i="24"/>
  <c r="G857" i="24" s="1"/>
  <c r="G778" i="24"/>
  <c r="G842" i="24" s="1"/>
  <c r="G761" i="24"/>
  <c r="N785" i="15"/>
  <c r="E991" i="24"/>
  <c r="E992" i="24" s="1"/>
  <c r="E481" i="24"/>
  <c r="M71" i="24"/>
  <c r="E1138" i="24"/>
  <c r="E751" i="24"/>
  <c r="E547" i="24"/>
  <c r="E548" i="24" s="1"/>
  <c r="M421" i="24"/>
  <c r="H259" i="16"/>
  <c r="H179" i="14"/>
  <c r="H224" i="15"/>
  <c r="AC14" i="7"/>
  <c r="AC9" i="7"/>
  <c r="F455" i="24"/>
  <c r="G233" i="24" s="1"/>
  <c r="F438" i="24"/>
  <c r="G216" i="24" s="1"/>
  <c r="F445" i="24"/>
  <c r="G223" i="24" s="1"/>
  <c r="F462" i="24"/>
  <c r="G240" i="24" s="1"/>
  <c r="F733" i="24"/>
  <c r="N733" i="24" s="1"/>
  <c r="G669" i="24"/>
  <c r="G654" i="24"/>
  <c r="F718" i="24"/>
  <c r="N718" i="24" s="1"/>
  <c r="W636" i="24" s="1"/>
  <c r="N782" i="24" s="1"/>
  <c r="N846" i="24" s="1"/>
  <c r="O654" i="24" s="1"/>
  <c r="G664" i="24"/>
  <c r="G728" i="24" s="1"/>
  <c r="O728" i="24" s="1"/>
  <c r="F728" i="24"/>
  <c r="N728" i="24" s="1"/>
  <c r="F713" i="24"/>
  <c r="N713" i="24" s="1"/>
  <c r="W631" i="24" s="1"/>
  <c r="N777" i="24" s="1"/>
  <c r="N841" i="24" s="1"/>
  <c r="O649" i="24" s="1"/>
  <c r="G649" i="24"/>
  <c r="H135" i="1"/>
  <c r="H181" i="13" s="1"/>
  <c r="M1047" i="24"/>
  <c r="G1079" i="14"/>
  <c r="M1004" i="24"/>
  <c r="E62" i="1"/>
  <c r="K541" i="14"/>
  <c r="E84" i="13"/>
  <c r="W109" i="7"/>
  <c r="G1010" i="24"/>
  <c r="G1023" i="24"/>
  <c r="G1068" i="24" s="1"/>
  <c r="G1034" i="24"/>
  <c r="G1079" i="24" s="1"/>
  <c r="V107" i="7"/>
  <c r="F1021" i="24"/>
  <c r="F1066" i="24" s="1"/>
  <c r="F1032" i="24"/>
  <c r="F1077" i="24" s="1"/>
  <c r="F1006" i="24"/>
  <c r="H297" i="14"/>
  <c r="G299" i="14"/>
  <c r="G1185" i="14"/>
  <c r="H1183" i="14"/>
  <c r="N921" i="24"/>
  <c r="F459" i="24"/>
  <c r="G237" i="24" s="1"/>
  <c r="F423" i="24"/>
  <c r="F351" i="24"/>
  <c r="F275" i="24"/>
  <c r="F283" i="24"/>
  <c r="G209" i="24"/>
  <c r="G210" i="24" s="1"/>
  <c r="F432" i="24"/>
  <c r="G358" i="24"/>
  <c r="G431" i="24"/>
  <c r="G463" i="24"/>
  <c r="H241" i="24" s="1"/>
  <c r="G387" i="24"/>
  <c r="G353" i="24"/>
  <c r="G370" i="24"/>
  <c r="G402" i="24"/>
  <c r="W51" i="7"/>
  <c r="G767" i="24"/>
  <c r="G782" i="24"/>
  <c r="G846" i="24" s="1"/>
  <c r="G810" i="24"/>
  <c r="G874" i="24" s="1"/>
  <c r="G797" i="24"/>
  <c r="G861" i="24" s="1"/>
  <c r="H671" i="24"/>
  <c r="G735" i="24"/>
  <c r="O735" i="24" s="1"/>
  <c r="G748" i="24"/>
  <c r="O748" i="24" s="1"/>
  <c r="X663" i="24" s="1"/>
  <c r="O812" i="24" s="1"/>
  <c r="H684" i="24"/>
  <c r="M479" i="24"/>
  <c r="N244" i="24"/>
  <c r="F774" i="24"/>
  <c r="F612" i="24"/>
  <c r="F755" i="24"/>
  <c r="F789" i="24"/>
  <c r="F802" i="24"/>
  <c r="E85" i="1"/>
  <c r="E115" i="13"/>
  <c r="K646" i="14"/>
  <c r="G1146" i="24"/>
  <c r="G1165" i="24"/>
  <c r="G32" i="24"/>
  <c r="F68" i="24"/>
  <c r="N68" i="24" s="1"/>
  <c r="W23" i="24" s="1"/>
  <c r="N104" i="24" s="1"/>
  <c r="N140" i="24" s="1"/>
  <c r="O32" i="24" s="1"/>
  <c r="G40" i="24"/>
  <c r="F76" i="24"/>
  <c r="N76" i="24" s="1"/>
  <c r="W29" i="24" s="1"/>
  <c r="N112" i="24" s="1"/>
  <c r="N148" i="24" s="1"/>
  <c r="O40" i="24" s="1"/>
  <c r="F62" i="24"/>
  <c r="N62" i="24" s="1"/>
  <c r="W18" i="24" s="1"/>
  <c r="N98" i="24" s="1"/>
  <c r="N134" i="24" s="1"/>
  <c r="O26" i="24" s="1"/>
  <c r="G26" i="24"/>
  <c r="F10" i="24"/>
  <c r="F90" i="24"/>
  <c r="F102" i="24"/>
  <c r="F116" i="24"/>
  <c r="F110" i="24"/>
  <c r="F96" i="24"/>
  <c r="E30" i="7"/>
  <c r="V26" i="7"/>
  <c r="F444" i="24"/>
  <c r="G222" i="24" s="1"/>
  <c r="F461" i="24"/>
  <c r="G239" i="24" s="1"/>
  <c r="F460" i="24"/>
  <c r="G238" i="24" s="1"/>
  <c r="F424" i="24"/>
  <c r="G202" i="24" s="1"/>
  <c r="G276" i="24" s="1"/>
  <c r="O276" i="24" s="1"/>
  <c r="W82" i="7"/>
  <c r="G791" i="24"/>
  <c r="G855" i="24" s="1"/>
  <c r="G804" i="24"/>
  <c r="G868" i="24" s="1"/>
  <c r="G776" i="24"/>
  <c r="G840" i="24" s="1"/>
  <c r="G757" i="24"/>
  <c r="G821" i="24" s="1"/>
  <c r="F533" i="24"/>
  <c r="G508" i="24"/>
  <c r="G509" i="24" s="1"/>
  <c r="F584" i="24"/>
  <c r="F1186" i="15"/>
  <c r="F1173" i="15"/>
  <c r="G1186" i="15"/>
  <c r="F1178" i="15"/>
  <c r="G1177" i="15"/>
  <c r="F1179" i="15"/>
  <c r="G1179" i="15"/>
  <c r="G1172" i="15"/>
  <c r="F1175" i="15"/>
  <c r="G1176" i="15"/>
  <c r="F1177" i="15"/>
  <c r="G1175" i="15"/>
  <c r="G1173" i="15"/>
  <c r="F1174" i="15"/>
  <c r="G1180" i="15"/>
  <c r="F1182" i="15"/>
  <c r="G1181" i="15"/>
  <c r="F1184" i="15"/>
  <c r="G1184" i="15"/>
  <c r="G1182" i="15"/>
  <c r="F1185" i="15"/>
  <c r="F1176" i="15"/>
  <c r="G1185" i="15"/>
  <c r="F1180" i="15"/>
  <c r="G1183" i="15"/>
  <c r="F1172" i="15"/>
  <c r="F1183" i="15"/>
  <c r="F1181" i="15"/>
  <c r="G1174" i="15"/>
  <c r="G1178" i="15"/>
  <c r="G393" i="24"/>
  <c r="G378" i="24"/>
  <c r="G452" i="24" s="1"/>
  <c r="H230" i="24" s="1"/>
  <c r="G361" i="24"/>
  <c r="G435" i="24" s="1"/>
  <c r="H213" i="24" s="1"/>
  <c r="G338" i="24"/>
  <c r="G412" i="24" s="1"/>
  <c r="H190" i="24" s="1"/>
  <c r="K1171" i="15"/>
  <c r="G131" i="10"/>
  <c r="G107" i="10"/>
  <c r="G83" i="10"/>
  <c r="G59" i="10"/>
  <c r="G113" i="10"/>
  <c r="G89" i="10"/>
  <c r="G65" i="10"/>
  <c r="G137" i="10"/>
  <c r="F58" i="10"/>
  <c r="F130" i="10"/>
  <c r="F82" i="10"/>
  <c r="F106" i="10"/>
  <c r="F44" i="10"/>
  <c r="F43" i="14" s="1"/>
  <c r="H34" i="10"/>
  <c r="F111" i="10"/>
  <c r="H111" i="10" s="1"/>
  <c r="F87" i="10"/>
  <c r="H87" i="10" s="1"/>
  <c r="F63" i="10"/>
  <c r="F135" i="10"/>
  <c r="H135" i="10" s="1"/>
  <c r="H39" i="10"/>
  <c r="G66" i="10"/>
  <c r="G90" i="10"/>
  <c r="G114" i="10"/>
  <c r="G138" i="10"/>
  <c r="G108" i="10"/>
  <c r="G84" i="10"/>
  <c r="G60" i="10"/>
  <c r="G132" i="10"/>
  <c r="F112" i="10"/>
  <c r="H112" i="10" s="1"/>
  <c r="F88" i="10"/>
  <c r="H88" i="10" s="1"/>
  <c r="F64" i="10"/>
  <c r="H64" i="10" s="1"/>
  <c r="H40" i="10"/>
  <c r="F136" i="10"/>
  <c r="H136" i="10" s="1"/>
  <c r="G109" i="10"/>
  <c r="G85" i="10"/>
  <c r="G61" i="10"/>
  <c r="G133" i="10"/>
  <c r="F67" i="10"/>
  <c r="F139" i="10"/>
  <c r="H139" i="10" s="1"/>
  <c r="H43" i="10"/>
  <c r="F115" i="10"/>
  <c r="H115" i="10" s="1"/>
  <c r="F91" i="10"/>
  <c r="H91" i="10" s="1"/>
  <c r="H37" i="10"/>
  <c r="F85" i="10"/>
  <c r="F109" i="10"/>
  <c r="F133" i="10"/>
  <c r="F61" i="10"/>
  <c r="G141" i="16"/>
  <c r="G215" i="16"/>
  <c r="G178" i="16"/>
  <c r="G104" i="16"/>
  <c r="F166" i="16"/>
  <c r="H54" i="16"/>
  <c r="F203" i="16"/>
  <c r="F129" i="16"/>
  <c r="F92" i="16"/>
  <c r="G175" i="16"/>
  <c r="G138" i="16"/>
  <c r="G101" i="16"/>
  <c r="G212" i="16"/>
  <c r="F93" i="16"/>
  <c r="H93" i="16" s="1"/>
  <c r="H55" i="16"/>
  <c r="F204" i="16"/>
  <c r="H204" i="16" s="1"/>
  <c r="F167" i="16"/>
  <c r="F130" i="16"/>
  <c r="H130" i="16" s="1"/>
  <c r="G166" i="16"/>
  <c r="G203" i="16"/>
  <c r="G92" i="16"/>
  <c r="G129" i="16"/>
  <c r="F199" i="16"/>
  <c r="F125" i="16"/>
  <c r="H50" i="16"/>
  <c r="F162" i="16"/>
  <c r="F88" i="16"/>
  <c r="G211" i="16"/>
  <c r="G174" i="16"/>
  <c r="G100" i="16"/>
  <c r="G137" i="16"/>
  <c r="F139" i="16"/>
  <c r="H139" i="16" s="1"/>
  <c r="H64" i="16"/>
  <c r="F102" i="16"/>
  <c r="H102" i="16" s="1"/>
  <c r="F176" i="16"/>
  <c r="H176" i="16" s="1"/>
  <c r="F213" i="16"/>
  <c r="H213" i="16" s="1"/>
  <c r="H66" i="16"/>
  <c r="F141" i="16"/>
  <c r="F215" i="16"/>
  <c r="F178" i="16"/>
  <c r="F104" i="16"/>
  <c r="G164" i="16"/>
  <c r="G201" i="16"/>
  <c r="G127" i="16"/>
  <c r="G90" i="16"/>
  <c r="G179" i="16"/>
  <c r="G216" i="16"/>
  <c r="G142" i="16"/>
  <c r="G105" i="16"/>
  <c r="F168" i="16"/>
  <c r="H168" i="16" s="1"/>
  <c r="F94" i="16"/>
  <c r="H94" i="16" s="1"/>
  <c r="H56" i="16"/>
  <c r="F131" i="16"/>
  <c r="F205" i="16"/>
  <c r="H205" i="16" s="1"/>
  <c r="F201" i="16"/>
  <c r="H201" i="16" s="1"/>
  <c r="F127" i="16"/>
  <c r="H127" i="16" s="1"/>
  <c r="F90" i="16"/>
  <c r="H90" i="16" s="1"/>
  <c r="H52" i="16"/>
  <c r="F164" i="16"/>
  <c r="G128" i="16"/>
  <c r="G202" i="16"/>
  <c r="G91" i="16"/>
  <c r="G165" i="16"/>
  <c r="F211" i="16"/>
  <c r="H211" i="16" s="1"/>
  <c r="F137" i="16"/>
  <c r="H137" i="16" s="1"/>
  <c r="H62" i="16"/>
  <c r="F100" i="16"/>
  <c r="F174" i="16"/>
  <c r="F142" i="16"/>
  <c r="F216" i="16"/>
  <c r="F179" i="16"/>
  <c r="F105" i="16"/>
  <c r="H67" i="16"/>
  <c r="H59" i="16"/>
  <c r="F208" i="16"/>
  <c r="H208" i="16" s="1"/>
  <c r="F171" i="16"/>
  <c r="H171" i="16" s="1"/>
  <c r="F134" i="16"/>
  <c r="H134" i="16" s="1"/>
  <c r="F97" i="16"/>
  <c r="H97" i="16" s="1"/>
  <c r="G132" i="16"/>
  <c r="G206" i="16"/>
  <c r="G95" i="16"/>
  <c r="G169" i="16"/>
  <c r="F212" i="16"/>
  <c r="H212" i="16" s="1"/>
  <c r="F175" i="16"/>
  <c r="H175" i="16" s="1"/>
  <c r="H63" i="16"/>
  <c r="F138" i="16"/>
  <c r="F101" i="16"/>
  <c r="F126" i="16"/>
  <c r="H126" i="16" s="1"/>
  <c r="F200" i="16"/>
  <c r="F163" i="16"/>
  <c r="H163" i="16" s="1"/>
  <c r="F89" i="16"/>
  <c r="H89" i="16" s="1"/>
  <c r="H51" i="16"/>
  <c r="G162" i="16"/>
  <c r="G125" i="16"/>
  <c r="G88" i="16"/>
  <c r="G199" i="16"/>
  <c r="F440" i="24"/>
  <c r="G218" i="24" s="1"/>
  <c r="F457" i="24"/>
  <c r="G235" i="24" s="1"/>
  <c r="F765" i="24"/>
  <c r="F825" i="24"/>
  <c r="G665" i="24"/>
  <c r="F729" i="24"/>
  <c r="N729" i="24" s="1"/>
  <c r="W645" i="24" s="1"/>
  <c r="N793" i="24" s="1"/>
  <c r="N857" i="24" s="1"/>
  <c r="O665" i="24" s="1"/>
  <c r="F26" i="7"/>
  <c r="F96" i="12"/>
  <c r="F146" i="12" s="1"/>
  <c r="F54" i="6"/>
  <c r="F18" i="6" s="1"/>
  <c r="N73" i="14"/>
  <c r="O11" i="24"/>
  <c r="O10" i="24" s="1"/>
  <c r="G11" i="24"/>
  <c r="F75" i="24"/>
  <c r="N75" i="24" s="1"/>
  <c r="W28" i="24" s="1"/>
  <c r="N111" i="24" s="1"/>
  <c r="N147" i="24" s="1"/>
  <c r="O39" i="24" s="1"/>
  <c r="G39" i="24"/>
  <c r="G31" i="24"/>
  <c r="F67" i="24"/>
  <c r="N67" i="24" s="1"/>
  <c r="W22" i="24" s="1"/>
  <c r="N103" i="24" s="1"/>
  <c r="N139" i="24" s="1"/>
  <c r="O31" i="24" s="1"/>
  <c r="F105" i="7"/>
  <c r="N1089" i="14"/>
  <c r="F135" i="12"/>
  <c r="F185" i="12" s="1"/>
  <c r="G898" i="24"/>
  <c r="O898" i="24"/>
  <c r="G933" i="24"/>
  <c r="F978" i="24"/>
  <c r="N978" i="24" s="1"/>
  <c r="F1011" i="24"/>
  <c r="F1055" i="24"/>
  <c r="M825" i="24"/>
  <c r="G766" i="14"/>
  <c r="M765" i="24"/>
  <c r="H1262" i="14"/>
  <c r="G1264" i="14"/>
  <c r="G395" i="24"/>
  <c r="G380" i="24"/>
  <c r="G363" i="24"/>
  <c r="G340" i="24"/>
  <c r="F727" i="24"/>
  <c r="N727" i="24" s="1"/>
  <c r="G663" i="24"/>
  <c r="G648" i="24"/>
  <c r="F712" i="24"/>
  <c r="N712" i="24" s="1"/>
  <c r="W630" i="24" s="1"/>
  <c r="N776" i="24" s="1"/>
  <c r="N840" i="24" s="1"/>
  <c r="O648" i="24" s="1"/>
  <c r="G808" i="24"/>
  <c r="G872" i="24" s="1"/>
  <c r="G795" i="24"/>
  <c r="G859" i="24" s="1"/>
  <c r="G780" i="24"/>
  <c r="G844" i="24" s="1"/>
  <c r="G763" i="24"/>
  <c r="G827" i="24" s="1"/>
  <c r="G193" i="14"/>
  <c r="M341" i="24"/>
  <c r="M374" i="24" s="1"/>
  <c r="F77" i="24"/>
  <c r="N77" i="24" s="1"/>
  <c r="G41" i="24"/>
  <c r="F69" i="24"/>
  <c r="N69" i="24" s="1"/>
  <c r="W24" i="24" s="1"/>
  <c r="N105" i="24" s="1"/>
  <c r="N141" i="24" s="1"/>
  <c r="O33" i="24" s="1"/>
  <c r="G33" i="24"/>
  <c r="V102" i="7"/>
  <c r="F1028" i="24"/>
  <c r="F1073" i="24" s="1"/>
  <c r="F998" i="24"/>
  <c r="F1043" i="24" s="1"/>
  <c r="F1017" i="24"/>
  <c r="F1062" i="24" s="1"/>
  <c r="M979" i="24"/>
  <c r="V908" i="24"/>
  <c r="M1015" i="24" s="1"/>
  <c r="M1060" i="24" s="1"/>
  <c r="F471" i="24"/>
  <c r="G249" i="24" s="1"/>
  <c r="F418" i="24"/>
  <c r="G196" i="24" s="1"/>
  <c r="W45" i="7"/>
  <c r="W46" i="7"/>
  <c r="G388" i="24"/>
  <c r="G403" i="24"/>
  <c r="G371" i="24"/>
  <c r="G354" i="24"/>
  <c r="G681" i="24"/>
  <c r="F745" i="24"/>
  <c r="N745" i="24" s="1"/>
  <c r="W660" i="24" s="1"/>
  <c r="N809" i="24" s="1"/>
  <c r="N873" i="24" s="1"/>
  <c r="O681" i="24" s="1"/>
  <c r="G653" i="24"/>
  <c r="F717" i="24"/>
  <c r="N717" i="24" s="1"/>
  <c r="W635" i="24" s="1"/>
  <c r="N781" i="24" s="1"/>
  <c r="N845" i="24" s="1"/>
  <c r="O653" i="24" s="1"/>
  <c r="W84" i="7"/>
  <c r="W80" i="7"/>
  <c r="G912" i="16"/>
  <c r="G913" i="16"/>
  <c r="F918" i="16"/>
  <c r="F906" i="16"/>
  <c r="G906" i="16"/>
  <c r="G923" i="16"/>
  <c r="G921" i="16"/>
  <c r="G911" i="16"/>
  <c r="F911" i="16"/>
  <c r="F913" i="16"/>
  <c r="G922" i="16"/>
  <c r="G916" i="16"/>
  <c r="G920" i="16"/>
  <c r="F905" i="16"/>
  <c r="F917" i="16"/>
  <c r="F922" i="16"/>
  <c r="F904" i="16"/>
  <c r="G907" i="16"/>
  <c r="F919" i="16"/>
  <c r="G905" i="16"/>
  <c r="F910" i="16"/>
  <c r="G924" i="16"/>
  <c r="G909" i="16"/>
  <c r="G917" i="16"/>
  <c r="F907" i="16"/>
  <c r="F909" i="16"/>
  <c r="G915" i="16"/>
  <c r="F914" i="16"/>
  <c r="G914" i="16"/>
  <c r="G910" i="16"/>
  <c r="F916" i="16"/>
  <c r="F915" i="16"/>
  <c r="F924" i="16"/>
  <c r="G918" i="16"/>
  <c r="F908" i="16"/>
  <c r="F920" i="16"/>
  <c r="G904" i="16"/>
  <c r="F923" i="16"/>
  <c r="G919" i="16"/>
  <c r="F912" i="16"/>
  <c r="F921" i="16"/>
  <c r="G908" i="16"/>
  <c r="F592" i="10"/>
  <c r="F591" i="10"/>
  <c r="G589" i="10"/>
  <c r="F590" i="10"/>
  <c r="F593" i="10"/>
  <c r="F597" i="10"/>
  <c r="G595" i="10"/>
  <c r="G594" i="10"/>
  <c r="G590" i="10"/>
  <c r="F594" i="10"/>
  <c r="F589" i="10"/>
  <c r="G588" i="10"/>
  <c r="F596" i="10"/>
  <c r="G592" i="10"/>
  <c r="F588" i="10"/>
  <c r="G596" i="10"/>
  <c r="F595" i="10"/>
  <c r="G597" i="10"/>
  <c r="G591" i="10"/>
  <c r="G593" i="10"/>
  <c r="G209" i="15"/>
  <c r="F210" i="15"/>
  <c r="F209" i="15"/>
  <c r="F217" i="15"/>
  <c r="F221" i="15"/>
  <c r="G221" i="15"/>
  <c r="G213" i="15"/>
  <c r="G214" i="15"/>
  <c r="G217" i="15"/>
  <c r="G218" i="15"/>
  <c r="G212" i="15"/>
  <c r="F211" i="15"/>
  <c r="F208" i="15"/>
  <c r="G216" i="15"/>
  <c r="F216" i="15"/>
  <c r="F219" i="15"/>
  <c r="F213" i="15"/>
  <c r="F207" i="15"/>
  <c r="F212" i="15"/>
  <c r="G215" i="15"/>
  <c r="G207" i="15"/>
  <c r="F215" i="15"/>
  <c r="G208" i="15"/>
  <c r="F218" i="15"/>
  <c r="F220" i="15"/>
  <c r="G220" i="15"/>
  <c r="G219" i="15"/>
  <c r="F214" i="15"/>
  <c r="G211" i="15"/>
  <c r="G210" i="15"/>
  <c r="F1504" i="15"/>
  <c r="G1504" i="15"/>
  <c r="F1498" i="15"/>
  <c r="F1496" i="15"/>
  <c r="F1494" i="15"/>
  <c r="F1501" i="15"/>
  <c r="G1497" i="15"/>
  <c r="F1502" i="15"/>
  <c r="G1498" i="15"/>
  <c r="G1507" i="15"/>
  <c r="G1505" i="15"/>
  <c r="G1503" i="15"/>
  <c r="F1500" i="15"/>
  <c r="F1505" i="15"/>
  <c r="F1499" i="15"/>
  <c r="F1507" i="15"/>
  <c r="G1495" i="15"/>
  <c r="F1503" i="15"/>
  <c r="F1508" i="15"/>
  <c r="G1496" i="15"/>
  <c r="G1500" i="15"/>
  <c r="G1499" i="15"/>
  <c r="F1506" i="15"/>
  <c r="G1502" i="15"/>
  <c r="F1497" i="15"/>
  <c r="G1506" i="15"/>
  <c r="G1508" i="15"/>
  <c r="G1501" i="15"/>
  <c r="F1495" i="15"/>
  <c r="G1494" i="15"/>
  <c r="F1737" i="16"/>
  <c r="F1731" i="16"/>
  <c r="G1735" i="16"/>
  <c r="G1725" i="16"/>
  <c r="F1722" i="16"/>
  <c r="G1733" i="16"/>
  <c r="G1724" i="16"/>
  <c r="G1726" i="16"/>
  <c r="F1738" i="16"/>
  <c r="G1740" i="16"/>
  <c r="F1741" i="16"/>
  <c r="F1734" i="16"/>
  <c r="F1725" i="16"/>
  <c r="F1735" i="16"/>
  <c r="F1726" i="16"/>
  <c r="F1724" i="16"/>
  <c r="F1733" i="16"/>
  <c r="F1723" i="16"/>
  <c r="G1732" i="16"/>
  <c r="G1731" i="16"/>
  <c r="F1727" i="16"/>
  <c r="G1742" i="16"/>
  <c r="F1736" i="16"/>
  <c r="G1722" i="16"/>
  <c r="G1738" i="16"/>
  <c r="G1728" i="16"/>
  <c r="G1741" i="16"/>
  <c r="G1734" i="16"/>
  <c r="G1729" i="16"/>
  <c r="G1739" i="16"/>
  <c r="F1729" i="16"/>
  <c r="G1730" i="16"/>
  <c r="G1737" i="16"/>
  <c r="G1727" i="16"/>
  <c r="F1728" i="16"/>
  <c r="F1740" i="16"/>
  <c r="G1723" i="16"/>
  <c r="F1742" i="16"/>
  <c r="G1736" i="16"/>
  <c r="F1730" i="16"/>
  <c r="F1739" i="16"/>
  <c r="F1732" i="16"/>
  <c r="E14" i="20"/>
  <c r="E21" i="20" s="1"/>
  <c r="E22" i="20" s="1"/>
  <c r="W15" i="4"/>
  <c r="F10" i="5"/>
  <c r="F11" i="21"/>
  <c r="X9" i="4"/>
  <c r="P15" i="4"/>
  <c r="F52" i="21"/>
  <c r="F53" i="21" s="1"/>
  <c r="F20" i="1"/>
  <c r="F26" i="13" s="1"/>
  <c r="F453" i="24"/>
  <c r="G231" i="24" s="1"/>
  <c r="F413" i="24"/>
  <c r="G191" i="24" s="1"/>
  <c r="F743" i="24"/>
  <c r="N743" i="24" s="1"/>
  <c r="W658" i="24" s="1"/>
  <c r="N807" i="24" s="1"/>
  <c r="N871" i="24" s="1"/>
  <c r="O679" i="24" s="1"/>
  <c r="G679" i="24"/>
  <c r="G651" i="24"/>
  <c r="G715" i="24" s="1"/>
  <c r="O715" i="24" s="1"/>
  <c r="F715" i="24"/>
  <c r="N715" i="24" s="1"/>
  <c r="W633" i="24" s="1"/>
  <c r="N779" i="24" s="1"/>
  <c r="N843" i="24" s="1"/>
  <c r="O651" i="24" s="1"/>
  <c r="H1155" i="24"/>
  <c r="H1175" i="24" s="1"/>
  <c r="H1145" i="24"/>
  <c r="H1151" i="24"/>
  <c r="H1171" i="24" s="1"/>
  <c r="Q1098" i="24"/>
  <c r="H122" i="7"/>
  <c r="I1098" i="24"/>
  <c r="T1272" i="14"/>
  <c r="H142" i="12"/>
  <c r="G583" i="24"/>
  <c r="G559" i="24"/>
  <c r="F999" i="24"/>
  <c r="F1044" i="24" s="1"/>
  <c r="F1018" i="24"/>
  <c r="F1063" i="24" s="1"/>
  <c r="F1029" i="24"/>
  <c r="F1074" i="24" s="1"/>
  <c r="V104" i="7"/>
  <c r="E39" i="1"/>
  <c r="K177" i="14"/>
  <c r="E53" i="13"/>
  <c r="W49" i="7"/>
  <c r="G798" i="24"/>
  <c r="G862" i="24" s="1"/>
  <c r="G811" i="24"/>
  <c r="G875" i="24" s="1"/>
  <c r="G783" i="24"/>
  <c r="G847" i="24" s="1"/>
  <c r="G768" i="24"/>
  <c r="G832" i="24" s="1"/>
  <c r="W88" i="7"/>
  <c r="F420" i="24"/>
  <c r="G198" i="24" s="1"/>
  <c r="F473" i="24"/>
  <c r="G251" i="24" s="1"/>
  <c r="F1150" i="24"/>
  <c r="F1096" i="24"/>
  <c r="F1154" i="24"/>
  <c r="F1142" i="24"/>
  <c r="V121" i="7"/>
  <c r="E123" i="7"/>
  <c r="W66" i="7"/>
  <c r="G398" i="24"/>
  <c r="G366" i="24"/>
  <c r="G345" i="24"/>
  <c r="G383" i="24"/>
  <c r="W47" i="7"/>
  <c r="F747" i="24"/>
  <c r="N747" i="24" s="1"/>
  <c r="G683" i="24"/>
  <c r="F704" i="24"/>
  <c r="N704" i="24" s="1"/>
  <c r="G640" i="24"/>
  <c r="N212" i="24"/>
  <c r="N644" i="24"/>
  <c r="N590" i="24"/>
  <c r="O515" i="24" s="1"/>
  <c r="X505" i="24" s="1"/>
  <c r="O565" i="24" s="1"/>
  <c r="O590" i="24" s="1"/>
  <c r="P515" i="24" s="1"/>
  <c r="J613" i="14"/>
  <c r="K613" i="14" s="1"/>
  <c r="F768" i="16"/>
  <c r="F771" i="16"/>
  <c r="G761" i="16"/>
  <c r="F766" i="16"/>
  <c r="F763" i="16"/>
  <c r="F770" i="16"/>
  <c r="F775" i="16"/>
  <c r="G757" i="16"/>
  <c r="F761" i="16"/>
  <c r="F762" i="16"/>
  <c r="F759" i="16"/>
  <c r="F773" i="16"/>
  <c r="G766" i="16"/>
  <c r="F764" i="16"/>
  <c r="G771" i="16"/>
  <c r="F755" i="16"/>
  <c r="G774" i="16"/>
  <c r="G763" i="16"/>
  <c r="F760" i="16"/>
  <c r="G772" i="16"/>
  <c r="G762" i="16"/>
  <c r="G775" i="16"/>
  <c r="G758" i="16"/>
  <c r="F767" i="16"/>
  <c r="G765" i="16"/>
  <c r="G755" i="16"/>
  <c r="G769" i="16"/>
  <c r="G759" i="16"/>
  <c r="G756" i="16"/>
  <c r="F765" i="16"/>
  <c r="G767" i="16"/>
  <c r="F774" i="16"/>
  <c r="F758" i="16"/>
  <c r="G764" i="16"/>
  <c r="F756" i="16"/>
  <c r="G768" i="16"/>
  <c r="F769" i="16"/>
  <c r="F757" i="16"/>
  <c r="F772" i="16"/>
  <c r="G773" i="16"/>
  <c r="G760" i="16"/>
  <c r="G770" i="16"/>
  <c r="N655" i="15"/>
  <c r="G114" i="15"/>
  <c r="G178" i="15"/>
  <c r="G82" i="15"/>
  <c r="G146" i="15"/>
  <c r="G118" i="15"/>
  <c r="G182" i="15"/>
  <c r="G86" i="15"/>
  <c r="G150" i="15"/>
  <c r="H59" i="15"/>
  <c r="F156" i="15"/>
  <c r="H156" i="15" s="1"/>
  <c r="F92" i="15"/>
  <c r="F124" i="15"/>
  <c r="H124" i="15" s="1"/>
  <c r="F188" i="15"/>
  <c r="H188" i="15" s="1"/>
  <c r="F149" i="15"/>
  <c r="H149" i="15" s="1"/>
  <c r="H52" i="15"/>
  <c r="F181" i="15"/>
  <c r="H181" i="15" s="1"/>
  <c r="F117" i="15"/>
  <c r="F85" i="15"/>
  <c r="H85" i="15" s="1"/>
  <c r="F179" i="15"/>
  <c r="F147" i="15"/>
  <c r="F83" i="15"/>
  <c r="H50" i="15"/>
  <c r="F115" i="15"/>
  <c r="G78" i="15"/>
  <c r="G174" i="15"/>
  <c r="G110" i="15"/>
  <c r="G142" i="15"/>
  <c r="G119" i="15"/>
  <c r="G151" i="15"/>
  <c r="G87" i="15"/>
  <c r="G183" i="15"/>
  <c r="G176" i="15"/>
  <c r="G144" i="15"/>
  <c r="G80" i="15"/>
  <c r="G112" i="15"/>
  <c r="F79" i="15"/>
  <c r="F143" i="15"/>
  <c r="F111" i="15"/>
  <c r="H46" i="15"/>
  <c r="F175" i="15"/>
  <c r="G84" i="15"/>
  <c r="G116" i="15"/>
  <c r="G180" i="15"/>
  <c r="G148" i="15"/>
  <c r="G143" i="15"/>
  <c r="G175" i="15"/>
  <c r="G111" i="15"/>
  <c r="G79" i="15"/>
  <c r="G184" i="15"/>
  <c r="G120" i="15"/>
  <c r="G88" i="15"/>
  <c r="G152" i="15"/>
  <c r="F113" i="15"/>
  <c r="H113" i="15" s="1"/>
  <c r="F177" i="15"/>
  <c r="H177" i="15" s="1"/>
  <c r="H48" i="15"/>
  <c r="F81" i="15"/>
  <c r="H81" i="15" s="1"/>
  <c r="F145" i="15"/>
  <c r="G153" i="15"/>
  <c r="G89" i="15"/>
  <c r="G185" i="15"/>
  <c r="G121" i="15"/>
  <c r="G83" i="15"/>
  <c r="G115" i="15"/>
  <c r="G179" i="15"/>
  <c r="G147" i="15"/>
  <c r="M126" i="24"/>
  <c r="G63" i="14"/>
  <c r="M94" i="24"/>
  <c r="M107" i="24" s="1"/>
  <c r="V628" i="24"/>
  <c r="M774" i="24" s="1"/>
  <c r="M785" i="24" s="1"/>
  <c r="M721" i="24"/>
  <c r="M838" i="24"/>
  <c r="F469" i="24"/>
  <c r="G247" i="24" s="1"/>
  <c r="F437" i="24"/>
  <c r="G215" i="24" s="1"/>
  <c r="W28" i="7"/>
  <c r="W27" i="7"/>
  <c r="N1115" i="14"/>
  <c r="G899" i="24"/>
  <c r="O899" i="24"/>
  <c r="F106" i="7"/>
  <c r="F136" i="12"/>
  <c r="F186" i="12" s="1"/>
  <c r="G641" i="6"/>
  <c r="G626" i="6" s="1"/>
  <c r="G14" i="6" s="1"/>
  <c r="G16" i="6" s="1"/>
  <c r="F629" i="6"/>
  <c r="F38" i="6" s="1"/>
  <c r="F40" i="6" s="1"/>
  <c r="F642" i="6"/>
  <c r="G339" i="24"/>
  <c r="G362" i="24"/>
  <c r="G379" i="24"/>
  <c r="G394" i="24"/>
  <c r="G647" i="24"/>
  <c r="F711" i="24"/>
  <c r="N711" i="24" s="1"/>
  <c r="W629" i="24" s="1"/>
  <c r="N775" i="24" s="1"/>
  <c r="N839" i="24" s="1"/>
  <c r="O647" i="24" s="1"/>
  <c r="F726" i="24"/>
  <c r="N726" i="24" s="1"/>
  <c r="G662" i="24"/>
  <c r="G764" i="24"/>
  <c r="G828" i="24" s="1"/>
  <c r="H636" i="24" s="1"/>
  <c r="G809" i="24"/>
  <c r="G873" i="24" s="1"/>
  <c r="H681" i="24" s="1"/>
  <c r="G796" i="24"/>
  <c r="G860" i="24" s="1"/>
  <c r="H668" i="24" s="1"/>
  <c r="G781" i="24"/>
  <c r="G845" i="24" s="1"/>
  <c r="H653" i="24" s="1"/>
  <c r="F580" i="24"/>
  <c r="F556" i="24"/>
  <c r="M1123" i="24"/>
  <c r="M1127" i="24" s="1"/>
  <c r="V1097" i="24"/>
  <c r="M1142" i="24" s="1"/>
  <c r="V641" i="24"/>
  <c r="M789" i="24" s="1"/>
  <c r="M736" i="24"/>
  <c r="M853" i="24"/>
  <c r="V653" i="24"/>
  <c r="M802" i="24" s="1"/>
  <c r="M813" i="24" s="1"/>
  <c r="M749" i="24"/>
  <c r="M866" i="24"/>
  <c r="F452" i="24"/>
  <c r="G230" i="24" s="1"/>
  <c r="F412" i="24"/>
  <c r="G190" i="24" s="1"/>
  <c r="G667" i="24"/>
  <c r="F731" i="24"/>
  <c r="N731" i="24" s="1"/>
  <c r="F699" i="24"/>
  <c r="N699" i="24" s="1"/>
  <c r="G635" i="24"/>
  <c r="G475" i="24"/>
  <c r="H253" i="24" s="1"/>
  <c r="G443" i="24"/>
  <c r="H221" i="24" s="1"/>
  <c r="W651" i="24"/>
  <c r="N799" i="24" s="1"/>
  <c r="J926" i="14" s="1"/>
  <c r="K926" i="14" s="1"/>
  <c r="W83" i="7"/>
  <c r="M541" i="24"/>
  <c r="M547" i="24" s="1"/>
  <c r="V503" i="24"/>
  <c r="M563" i="24" s="1"/>
  <c r="N509" i="24"/>
  <c r="N199" i="24"/>
  <c r="N210" i="24"/>
  <c r="H1332" i="15"/>
  <c r="H1428" i="15"/>
  <c r="F315" i="24"/>
  <c r="N315" i="24" s="1"/>
  <c r="M406" i="24"/>
  <c r="G171" i="14" s="1"/>
  <c r="M451" i="24"/>
  <c r="H720" i="15"/>
  <c r="H591" i="15"/>
  <c r="H527" i="15"/>
  <c r="H399" i="15"/>
  <c r="M152" i="24"/>
  <c r="E17" i="21"/>
  <c r="AC13" i="7"/>
  <c r="AC12" i="7"/>
  <c r="M85" i="24"/>
  <c r="H752" i="15"/>
  <c r="H1106" i="15"/>
  <c r="H1042" i="15"/>
  <c r="H1138" i="15"/>
  <c r="H1558" i="15"/>
  <c r="M300" i="24"/>
  <c r="M333" i="24" s="1"/>
  <c r="D10" i="9" s="1"/>
  <c r="H1236" i="15"/>
  <c r="H1396" i="15"/>
  <c r="H1460" i="15"/>
  <c r="H850" i="15"/>
  <c r="H946" i="15"/>
  <c r="H145" i="15" l="1"/>
  <c r="H117" i="15"/>
  <c r="H92" i="15"/>
  <c r="M991" i="24"/>
  <c r="M992" i="24" s="1"/>
  <c r="D13" i="9" s="1"/>
  <c r="H200" i="16"/>
  <c r="H131" i="16"/>
  <c r="H167" i="16"/>
  <c r="H67" i="10"/>
  <c r="H63" i="10"/>
  <c r="H43" i="14"/>
  <c r="H15" i="5"/>
  <c r="S1493" i="15" s="1"/>
  <c r="H232" i="21"/>
  <c r="H233" i="21" s="1"/>
  <c r="F17" i="21"/>
  <c r="F74" i="20" s="1"/>
  <c r="G711" i="24"/>
  <c r="O711" i="24" s="1"/>
  <c r="G713" i="24"/>
  <c r="O713" i="24" s="1"/>
  <c r="H16" i="21"/>
  <c r="F270" i="24"/>
  <c r="N270" i="24" s="1"/>
  <c r="W179" i="24" s="1"/>
  <c r="N344" i="24" s="1"/>
  <c r="F323" i="24"/>
  <c r="N323" i="24" s="1"/>
  <c r="W225" i="24" s="1"/>
  <c r="N397" i="24" s="1"/>
  <c r="N471" i="24" s="1"/>
  <c r="O249" i="24" s="1"/>
  <c r="X633" i="24"/>
  <c r="O779" i="24" s="1"/>
  <c r="O843" i="24" s="1"/>
  <c r="P651" i="24" s="1"/>
  <c r="F265" i="24"/>
  <c r="N265" i="24" s="1"/>
  <c r="F305" i="24"/>
  <c r="N305" i="24" s="1"/>
  <c r="W208" i="24" s="1"/>
  <c r="N379" i="24" s="1"/>
  <c r="F314" i="24"/>
  <c r="N314" i="24" s="1"/>
  <c r="W217" i="24" s="1"/>
  <c r="N388" i="24" s="1"/>
  <c r="F297" i="24"/>
  <c r="N297" i="24" s="1"/>
  <c r="W202" i="24" s="1"/>
  <c r="N371" i="24" s="1"/>
  <c r="F290" i="24"/>
  <c r="N290" i="24" s="1"/>
  <c r="W195" i="24" s="1"/>
  <c r="N364" i="24" s="1"/>
  <c r="N438" i="24" s="1"/>
  <c r="O216" i="24" s="1"/>
  <c r="F307" i="24"/>
  <c r="N307" i="24" s="1"/>
  <c r="W210" i="24" s="1"/>
  <c r="N381" i="24" s="1"/>
  <c r="N455" i="24" s="1"/>
  <c r="O233" i="24" s="1"/>
  <c r="H98" i="16"/>
  <c r="H173" i="16"/>
  <c r="H136" i="16"/>
  <c r="H124" i="16"/>
  <c r="H143" i="16"/>
  <c r="H134" i="10"/>
  <c r="G330" i="24"/>
  <c r="O330" i="24" s="1"/>
  <c r="X232" i="24" s="1"/>
  <c r="O404" i="24" s="1"/>
  <c r="O478" i="24" s="1"/>
  <c r="P256" i="24" s="1"/>
  <c r="G298" i="24"/>
  <c r="O298" i="24" s="1"/>
  <c r="X203" i="24" s="1"/>
  <c r="O372" i="24" s="1"/>
  <c r="O446" i="24" s="1"/>
  <c r="P224" i="24" s="1"/>
  <c r="F294" i="24"/>
  <c r="N294" i="24" s="1"/>
  <c r="W199" i="24" s="1"/>
  <c r="N368" i="24" s="1"/>
  <c r="N442" i="24" s="1"/>
  <c r="O220" i="24" s="1"/>
  <c r="F326" i="24"/>
  <c r="N326" i="24" s="1"/>
  <c r="W228" i="24" s="1"/>
  <c r="N400" i="24" s="1"/>
  <c r="N474" i="24" s="1"/>
  <c r="O252" i="24" s="1"/>
  <c r="F280" i="24"/>
  <c r="N280" i="24" s="1"/>
  <c r="W187" i="24" s="1"/>
  <c r="N354" i="24" s="1"/>
  <c r="N428" i="24" s="1"/>
  <c r="O206" i="24" s="1"/>
  <c r="F329" i="24"/>
  <c r="N329" i="24" s="1"/>
  <c r="W231" i="24" s="1"/>
  <c r="N403" i="24" s="1"/>
  <c r="N477" i="24" s="1"/>
  <c r="O255" i="24" s="1"/>
  <c r="N863" i="24"/>
  <c r="O671" i="24" s="1"/>
  <c r="X651" i="24" s="1"/>
  <c r="O799" i="24" s="1"/>
  <c r="O863" i="24" s="1"/>
  <c r="P671" i="24" s="1"/>
  <c r="F304" i="24"/>
  <c r="N304" i="24" s="1"/>
  <c r="W207" i="24" s="1"/>
  <c r="N378" i="24" s="1"/>
  <c r="N452" i="24" s="1"/>
  <c r="O230" i="24" s="1"/>
  <c r="X629" i="24"/>
  <c r="O775" i="24" s="1"/>
  <c r="O839" i="24" s="1"/>
  <c r="P647" i="24" s="1"/>
  <c r="H187" i="15"/>
  <c r="F310" i="24"/>
  <c r="N310" i="24" s="1"/>
  <c r="F293" i="24"/>
  <c r="N293" i="24" s="1"/>
  <c r="W198" i="24" s="1"/>
  <c r="N367" i="24" s="1"/>
  <c r="N441" i="24" s="1"/>
  <c r="O219" i="24" s="1"/>
  <c r="F288" i="24"/>
  <c r="N288" i="24" s="1"/>
  <c r="W193" i="24" s="1"/>
  <c r="N362" i="24" s="1"/>
  <c r="N436" i="24" s="1"/>
  <c r="O214" i="24" s="1"/>
  <c r="F320" i="24"/>
  <c r="N320" i="24" s="1"/>
  <c r="W222" i="24" s="1"/>
  <c r="N394" i="24" s="1"/>
  <c r="N468" i="24" s="1"/>
  <c r="O246" i="24" s="1"/>
  <c r="H210" i="16"/>
  <c r="H161" i="16"/>
  <c r="G264" i="24"/>
  <c r="O264" i="24" s="1"/>
  <c r="G304" i="24"/>
  <c r="O304" i="24" s="1"/>
  <c r="F309" i="24"/>
  <c r="N309" i="24" s="1"/>
  <c r="F292" i="24"/>
  <c r="N292" i="24" s="1"/>
  <c r="W197" i="24" s="1"/>
  <c r="N366" i="24" s="1"/>
  <c r="N440" i="24" s="1"/>
  <c r="O218" i="24" s="1"/>
  <c r="H138" i="16"/>
  <c r="H105" i="16"/>
  <c r="H216" i="16"/>
  <c r="H174" i="16"/>
  <c r="H178" i="16"/>
  <c r="H141" i="16"/>
  <c r="H162" i="16"/>
  <c r="H61" i="10"/>
  <c r="H109" i="10"/>
  <c r="X654" i="24"/>
  <c r="O803" i="24" s="1"/>
  <c r="O867" i="24" s="1"/>
  <c r="P675" i="24" s="1"/>
  <c r="H155" i="15"/>
  <c r="H186" i="15"/>
  <c r="H927" i="16"/>
  <c r="H648" i="14"/>
  <c r="H803" i="15"/>
  <c r="H171" i="14"/>
  <c r="M588" i="24"/>
  <c r="G561" i="14"/>
  <c r="H561" i="14" s="1"/>
  <c r="M566" i="24"/>
  <c r="M572" i="24" s="1"/>
  <c r="G535" i="14" s="1"/>
  <c r="W647" i="24"/>
  <c r="N795" i="24" s="1"/>
  <c r="J822" i="14" s="1"/>
  <c r="K822" i="14" s="1"/>
  <c r="N674" i="24"/>
  <c r="M877" i="24"/>
  <c r="M1162" i="24"/>
  <c r="M1143" i="24"/>
  <c r="M1147" i="24" s="1"/>
  <c r="G1236" i="14"/>
  <c r="G468" i="24"/>
  <c r="H246" i="24" s="1"/>
  <c r="G436" i="24"/>
  <c r="H214" i="24" s="1"/>
  <c r="F131" i="12"/>
  <c r="F181" i="12" s="1"/>
  <c r="F627" i="6"/>
  <c r="F22" i="6" s="1"/>
  <c r="F24" i="6" s="1"/>
  <c r="N21" i="14" s="1"/>
  <c r="N985" i="14"/>
  <c r="O894" i="24"/>
  <c r="O893" i="24" s="1"/>
  <c r="G894" i="24"/>
  <c r="F101" i="7"/>
  <c r="W106" i="7"/>
  <c r="G1020" i="24"/>
  <c r="G1065" i="24" s="1"/>
  <c r="G1031" i="24"/>
  <c r="G1076" i="24" s="1"/>
  <c r="G1003" i="24"/>
  <c r="G1048" i="24" s="1"/>
  <c r="N646" i="24"/>
  <c r="M849" i="24"/>
  <c r="G65" i="14"/>
  <c r="H63" i="14"/>
  <c r="G872" i="16"/>
  <c r="G798" i="16"/>
  <c r="G835" i="16"/>
  <c r="F847" i="16"/>
  <c r="H772" i="16"/>
  <c r="F884" i="16"/>
  <c r="F810" i="16"/>
  <c r="F807" i="16"/>
  <c r="F881" i="16"/>
  <c r="F844" i="16"/>
  <c r="H769" i="16"/>
  <c r="H756" i="16"/>
  <c r="F794" i="16"/>
  <c r="F831" i="16"/>
  <c r="F868" i="16"/>
  <c r="H758" i="16"/>
  <c r="F796" i="16"/>
  <c r="F833" i="16"/>
  <c r="F870" i="16"/>
  <c r="G879" i="16"/>
  <c r="G842" i="16"/>
  <c r="G805" i="16"/>
  <c r="G868" i="16"/>
  <c r="G794" i="16"/>
  <c r="G831" i="16"/>
  <c r="G807" i="16"/>
  <c r="G844" i="16"/>
  <c r="G881" i="16"/>
  <c r="G840" i="16"/>
  <c r="G877" i="16"/>
  <c r="G803" i="16"/>
  <c r="G833" i="16"/>
  <c r="G870" i="16"/>
  <c r="G796" i="16"/>
  <c r="G874" i="16"/>
  <c r="G837" i="16"/>
  <c r="G800" i="16"/>
  <c r="F798" i="16"/>
  <c r="H798" i="16" s="1"/>
  <c r="F872" i="16"/>
  <c r="H872" i="16" s="1"/>
  <c r="H760" i="16"/>
  <c r="F835" i="16"/>
  <c r="H835" i="16" s="1"/>
  <c r="G886" i="16"/>
  <c r="G849" i="16"/>
  <c r="G812" i="16"/>
  <c r="G883" i="16"/>
  <c r="G809" i="16"/>
  <c r="G846" i="16"/>
  <c r="G841" i="16"/>
  <c r="G878" i="16"/>
  <c r="G804" i="16"/>
  <c r="F797" i="16"/>
  <c r="F871" i="16"/>
  <c r="F834" i="16"/>
  <c r="H759" i="16"/>
  <c r="F873" i="16"/>
  <c r="F799" i="16"/>
  <c r="F836" i="16"/>
  <c r="H761" i="16"/>
  <c r="F813" i="16"/>
  <c r="F850" i="16"/>
  <c r="F887" i="16"/>
  <c r="H775" i="16"/>
  <c r="H763" i="16"/>
  <c r="F838" i="16"/>
  <c r="F875" i="16"/>
  <c r="F801" i="16"/>
  <c r="G799" i="16"/>
  <c r="G873" i="16"/>
  <c r="G836" i="16"/>
  <c r="H768" i="16"/>
  <c r="F880" i="16"/>
  <c r="F843" i="16"/>
  <c r="F806" i="16"/>
  <c r="N225" i="24"/>
  <c r="G457" i="24"/>
  <c r="H235" i="24" s="1"/>
  <c r="G440" i="24"/>
  <c r="H218" i="24" s="1"/>
  <c r="M121" i="7"/>
  <c r="E14" i="7"/>
  <c r="M122" i="7"/>
  <c r="F1143" i="24"/>
  <c r="F1147" i="24" s="1"/>
  <c r="F1162" i="24"/>
  <c r="G704" i="24"/>
  <c r="O704" i="24" s="1"/>
  <c r="H640" i="24"/>
  <c r="G747" i="24"/>
  <c r="O747" i="24" s="1"/>
  <c r="H683" i="24"/>
  <c r="G928" i="24"/>
  <c r="F973" i="24"/>
  <c r="N973" i="24" s="1"/>
  <c r="I1155" i="24"/>
  <c r="I1175" i="24" s="1"/>
  <c r="I1145" i="24"/>
  <c r="I1151" i="24"/>
  <c r="I1171" i="24" s="1"/>
  <c r="H1165" i="24"/>
  <c r="H1146" i="24"/>
  <c r="W175" i="24"/>
  <c r="N339" i="24" s="1"/>
  <c r="J245" i="14" s="1"/>
  <c r="W18" i="4"/>
  <c r="W19" i="4" s="1"/>
  <c r="W17" i="4"/>
  <c r="H1732" i="16"/>
  <c r="F1807" i="16"/>
  <c r="F1770" i="16"/>
  <c r="F1768" i="16"/>
  <c r="H1730" i="16"/>
  <c r="F1805" i="16"/>
  <c r="F1780" i="16"/>
  <c r="F1817" i="16"/>
  <c r="H1742" i="16"/>
  <c r="F1815" i="16"/>
  <c r="F1778" i="16"/>
  <c r="H1740" i="16"/>
  <c r="G1802" i="16"/>
  <c r="G1765" i="16"/>
  <c r="G1768" i="16"/>
  <c r="G1805" i="16"/>
  <c r="G1777" i="16"/>
  <c r="G1814" i="16"/>
  <c r="G1772" i="16"/>
  <c r="G1809" i="16"/>
  <c r="G1766" i="16"/>
  <c r="G1803" i="16"/>
  <c r="G1760" i="16"/>
  <c r="G1797" i="16"/>
  <c r="G1780" i="16"/>
  <c r="G1817" i="16"/>
  <c r="G1769" i="16"/>
  <c r="G1806" i="16"/>
  <c r="H1723" i="16"/>
  <c r="F1761" i="16"/>
  <c r="F1798" i="16"/>
  <c r="H1724" i="16"/>
  <c r="F1799" i="16"/>
  <c r="F1762" i="16"/>
  <c r="F1810" i="16"/>
  <c r="H1735" i="16"/>
  <c r="F1773" i="16"/>
  <c r="F1772" i="16"/>
  <c r="F1809" i="16"/>
  <c r="H1734" i="16"/>
  <c r="G1778" i="16"/>
  <c r="G1815" i="16"/>
  <c r="G1764" i="16"/>
  <c r="G1801" i="16"/>
  <c r="G1808" i="16"/>
  <c r="G1771" i="16"/>
  <c r="G1763" i="16"/>
  <c r="G1800" i="16"/>
  <c r="H1731" i="16"/>
  <c r="F1806" i="16"/>
  <c r="H1806" i="16" s="1"/>
  <c r="F1769" i="16"/>
  <c r="H1769" i="16" s="1"/>
  <c r="G1559" i="15"/>
  <c r="G1527" i="15"/>
  <c r="G1534" i="15"/>
  <c r="G1566" i="15"/>
  <c r="G1571" i="15"/>
  <c r="G1539" i="15"/>
  <c r="G1535" i="15"/>
  <c r="G1567" i="15"/>
  <c r="G1532" i="15"/>
  <c r="G1564" i="15"/>
  <c r="G1561" i="15"/>
  <c r="G1529" i="15"/>
  <c r="F1536" i="15"/>
  <c r="F1568" i="15"/>
  <c r="H1503" i="15"/>
  <c r="F1540" i="15"/>
  <c r="F1572" i="15"/>
  <c r="H1507" i="15"/>
  <c r="H1505" i="15"/>
  <c r="F1570" i="15"/>
  <c r="F1538" i="15"/>
  <c r="G1536" i="15"/>
  <c r="G1568" i="15"/>
  <c r="G1540" i="15"/>
  <c r="G1572" i="15"/>
  <c r="F1535" i="15"/>
  <c r="H1502" i="15"/>
  <c r="F1567" i="15"/>
  <c r="H1567" i="15" s="1"/>
  <c r="F1534" i="15"/>
  <c r="H1534" i="15" s="1"/>
  <c r="H1501" i="15"/>
  <c r="F1566" i="15"/>
  <c r="H1496" i="15"/>
  <c r="F1529" i="15"/>
  <c r="F1561" i="15"/>
  <c r="G1569" i="15"/>
  <c r="G1537" i="15"/>
  <c r="G467" i="15"/>
  <c r="G275" i="15"/>
  <c r="G307" i="15"/>
  <c r="G435" i="15"/>
  <c r="G627" i="15"/>
  <c r="G499" i="15"/>
  <c r="G595" i="15"/>
  <c r="G563" i="15"/>
  <c r="G531" i="15"/>
  <c r="G371" i="15"/>
  <c r="G403" i="15"/>
  <c r="G339" i="15"/>
  <c r="G243" i="15"/>
  <c r="F631" i="15"/>
  <c r="F279" i="15"/>
  <c r="F439" i="15"/>
  <c r="F503" i="15"/>
  <c r="F247" i="15"/>
  <c r="F535" i="15"/>
  <c r="F375" i="15"/>
  <c r="F567" i="15"/>
  <c r="H214" i="15"/>
  <c r="F471" i="15"/>
  <c r="F311" i="15"/>
  <c r="F407" i="15"/>
  <c r="F343" i="15"/>
  <c r="F599" i="15"/>
  <c r="G605" i="15"/>
  <c r="G349" i="15"/>
  <c r="G381" i="15"/>
  <c r="G253" i="15"/>
  <c r="G541" i="15"/>
  <c r="G413" i="15"/>
  <c r="G573" i="15"/>
  <c r="G477" i="15"/>
  <c r="G285" i="15"/>
  <c r="G637" i="15"/>
  <c r="G509" i="15"/>
  <c r="G317" i="15"/>
  <c r="G445" i="15"/>
  <c r="F347" i="15"/>
  <c r="F635" i="15"/>
  <c r="F443" i="15"/>
  <c r="H218" i="15"/>
  <c r="F283" i="15"/>
  <c r="F251" i="15"/>
  <c r="F539" i="15"/>
  <c r="F379" i="15"/>
  <c r="F475" i="15"/>
  <c r="F603" i="15"/>
  <c r="F411" i="15"/>
  <c r="F571" i="15"/>
  <c r="F315" i="15"/>
  <c r="F507" i="15"/>
  <c r="F600" i="15"/>
  <c r="H215" i="15"/>
  <c r="F440" i="15"/>
  <c r="F632" i="15"/>
  <c r="F312" i="15"/>
  <c r="F568" i="15"/>
  <c r="F376" i="15"/>
  <c r="F536" i="15"/>
  <c r="F408" i="15"/>
  <c r="F472" i="15"/>
  <c r="F344" i="15"/>
  <c r="F504" i="15"/>
  <c r="F280" i="15"/>
  <c r="F248" i="15"/>
  <c r="G408" i="15"/>
  <c r="G344" i="15"/>
  <c r="G536" i="15"/>
  <c r="G632" i="15"/>
  <c r="G472" i="15"/>
  <c r="G600" i="15"/>
  <c r="G248" i="15"/>
  <c r="G280" i="15"/>
  <c r="G568" i="15"/>
  <c r="G376" i="15"/>
  <c r="G312" i="15"/>
  <c r="G504" i="15"/>
  <c r="G440" i="15"/>
  <c r="H207" i="15"/>
  <c r="F432" i="15"/>
  <c r="F336" i="15"/>
  <c r="F400" i="15"/>
  <c r="F272" i="15"/>
  <c r="F496" i="15"/>
  <c r="F464" i="15"/>
  <c r="F528" i="15"/>
  <c r="F368" i="15"/>
  <c r="F592" i="15"/>
  <c r="F304" i="15"/>
  <c r="F624" i="15"/>
  <c r="F240" i="15"/>
  <c r="F560" i="15"/>
  <c r="F412" i="15"/>
  <c r="F572" i="15"/>
  <c r="F636" i="15"/>
  <c r="F252" i="15"/>
  <c r="F284" i="15"/>
  <c r="F604" i="15"/>
  <c r="H219" i="15"/>
  <c r="F508" i="15"/>
  <c r="F380" i="15"/>
  <c r="F476" i="15"/>
  <c r="F444" i="15"/>
  <c r="F348" i="15"/>
  <c r="F316" i="15"/>
  <c r="F540" i="15"/>
  <c r="G281" i="15"/>
  <c r="G633" i="15"/>
  <c r="G505" i="15"/>
  <c r="G345" i="15"/>
  <c r="G537" i="15"/>
  <c r="G313" i="15"/>
  <c r="G473" i="15"/>
  <c r="G569" i="15"/>
  <c r="G249" i="15"/>
  <c r="G377" i="15"/>
  <c r="G601" i="15"/>
  <c r="G409" i="15"/>
  <c r="G441" i="15"/>
  <c r="F276" i="15"/>
  <c r="F244" i="15"/>
  <c r="F532" i="15"/>
  <c r="F308" i="15"/>
  <c r="F372" i="15"/>
  <c r="H211" i="15"/>
  <c r="F564" i="15"/>
  <c r="F468" i="15"/>
  <c r="F628" i="15"/>
  <c r="F404" i="15"/>
  <c r="F340" i="15"/>
  <c r="F500" i="15"/>
  <c r="F436" i="15"/>
  <c r="F596" i="15"/>
  <c r="G603" i="15"/>
  <c r="G475" i="15"/>
  <c r="G507" i="15"/>
  <c r="G283" i="15"/>
  <c r="G379" i="15"/>
  <c r="G347" i="15"/>
  <c r="G571" i="15"/>
  <c r="G443" i="15"/>
  <c r="G251" i="15"/>
  <c r="G539" i="15"/>
  <c r="G411" i="15"/>
  <c r="G635" i="15"/>
  <c r="G315" i="15"/>
  <c r="G567" i="15"/>
  <c r="G375" i="15"/>
  <c r="G311" i="15"/>
  <c r="G535" i="15"/>
  <c r="G247" i="15"/>
  <c r="G279" i="15"/>
  <c r="G599" i="15"/>
  <c r="G439" i="15"/>
  <c r="G503" i="15"/>
  <c r="G631" i="15"/>
  <c r="G343" i="15"/>
  <c r="G407" i="15"/>
  <c r="G471" i="15"/>
  <c r="G350" i="15"/>
  <c r="G446" i="15"/>
  <c r="G286" i="15"/>
  <c r="G318" i="15"/>
  <c r="G510" i="15"/>
  <c r="G254" i="15"/>
  <c r="G542" i="15"/>
  <c r="G382" i="15"/>
  <c r="G638" i="15"/>
  <c r="G414" i="15"/>
  <c r="G478" i="15"/>
  <c r="G574" i="15"/>
  <c r="G606" i="15"/>
  <c r="F634" i="15"/>
  <c r="F506" i="15"/>
  <c r="F442" i="15"/>
  <c r="F346" i="15"/>
  <c r="F250" i="15"/>
  <c r="F378" i="15"/>
  <c r="F474" i="15"/>
  <c r="F570" i="15"/>
  <c r="F282" i="15"/>
  <c r="F538" i="15"/>
  <c r="F602" i="15"/>
  <c r="H217" i="15"/>
  <c r="F410" i="15"/>
  <c r="F314" i="15"/>
  <c r="F595" i="15"/>
  <c r="F275" i="15"/>
  <c r="F307" i="15"/>
  <c r="F371" i="15"/>
  <c r="F467" i="15"/>
  <c r="F531" i="15"/>
  <c r="H531" i="15" s="1"/>
  <c r="F243" i="15"/>
  <c r="F435" i="15"/>
  <c r="H210" i="15"/>
  <c r="F563" i="15"/>
  <c r="F627" i="15"/>
  <c r="F403" i="15"/>
  <c r="H403" i="15" s="1"/>
  <c r="F499" i="15"/>
  <c r="H499" i="15" s="1"/>
  <c r="F339" i="15"/>
  <c r="G641" i="10"/>
  <c r="G713" i="10"/>
  <c r="G833" i="10"/>
  <c r="G761" i="10"/>
  <c r="G617" i="10"/>
  <c r="G809" i="10"/>
  <c r="G737" i="10"/>
  <c r="G857" i="10"/>
  <c r="G785" i="10"/>
  <c r="G665" i="10"/>
  <c r="G689" i="10"/>
  <c r="G789" i="10"/>
  <c r="G741" i="10"/>
  <c r="G813" i="10"/>
  <c r="G861" i="10"/>
  <c r="G837" i="10"/>
  <c r="G669" i="10"/>
  <c r="G693" i="10"/>
  <c r="G645" i="10"/>
  <c r="G621" i="10"/>
  <c r="G765" i="10"/>
  <c r="G717" i="10"/>
  <c r="G812" i="10"/>
  <c r="G764" i="10"/>
  <c r="G620" i="10"/>
  <c r="G668" i="10"/>
  <c r="G860" i="10"/>
  <c r="G716" i="10"/>
  <c r="G692" i="10"/>
  <c r="G740" i="10"/>
  <c r="G788" i="10"/>
  <c r="G836" i="10"/>
  <c r="G644" i="10"/>
  <c r="G664" i="10"/>
  <c r="G688" i="10"/>
  <c r="G808" i="10"/>
  <c r="G760" i="10"/>
  <c r="G832" i="10"/>
  <c r="G736" i="10"/>
  <c r="G784" i="10"/>
  <c r="G856" i="10"/>
  <c r="G712" i="10"/>
  <c r="G616" i="10"/>
  <c r="G640" i="10"/>
  <c r="G684" i="10"/>
  <c r="G660" i="10"/>
  <c r="G732" i="10"/>
  <c r="G636" i="10"/>
  <c r="G756" i="10"/>
  <c r="G612" i="10"/>
  <c r="G828" i="10"/>
  <c r="G708" i="10"/>
  <c r="G852" i="10"/>
  <c r="G780" i="10"/>
  <c r="G598" i="10"/>
  <c r="G642" i="14" s="1"/>
  <c r="G804" i="10"/>
  <c r="H594" i="10"/>
  <c r="F786" i="10"/>
  <c r="F642" i="10"/>
  <c r="F666" i="10"/>
  <c r="F834" i="10"/>
  <c r="F762" i="10"/>
  <c r="F618" i="10"/>
  <c r="F810" i="10"/>
  <c r="F738" i="10"/>
  <c r="F714" i="10"/>
  <c r="F690" i="10"/>
  <c r="F858" i="10"/>
  <c r="G762" i="10"/>
  <c r="G666" i="10"/>
  <c r="G690" i="10"/>
  <c r="G642" i="10"/>
  <c r="G834" i="10"/>
  <c r="G738" i="10"/>
  <c r="G714" i="10"/>
  <c r="G786" i="10"/>
  <c r="G618" i="10"/>
  <c r="G858" i="10"/>
  <c r="G810" i="10"/>
  <c r="F717" i="10"/>
  <c r="H717" i="10" s="1"/>
  <c r="F837" i="10"/>
  <c r="H597" i="10"/>
  <c r="F813" i="10"/>
  <c r="F693" i="10"/>
  <c r="H693" i="10" s="1"/>
  <c r="F861" i="10"/>
  <c r="H861" i="10" s="1"/>
  <c r="F765" i="10"/>
  <c r="F621" i="10"/>
  <c r="F741" i="10"/>
  <c r="F645" i="10"/>
  <c r="H645" i="10" s="1"/>
  <c r="F789" i="10"/>
  <c r="H789" i="10" s="1"/>
  <c r="F669" i="10"/>
  <c r="H669" i="10" s="1"/>
  <c r="F830" i="10"/>
  <c r="H590" i="10"/>
  <c r="F686" i="10"/>
  <c r="F734" i="10"/>
  <c r="F806" i="10"/>
  <c r="F614" i="10"/>
  <c r="F758" i="10"/>
  <c r="F710" i="10"/>
  <c r="F638" i="10"/>
  <c r="F782" i="10"/>
  <c r="F662" i="10"/>
  <c r="F854" i="10"/>
  <c r="F759" i="10"/>
  <c r="F783" i="10"/>
  <c r="F711" i="10"/>
  <c r="F687" i="10"/>
  <c r="F639" i="10"/>
  <c r="F663" i="10"/>
  <c r="F735" i="10"/>
  <c r="F855" i="10"/>
  <c r="H591" i="10"/>
  <c r="F615" i="10"/>
  <c r="F831" i="10"/>
  <c r="F807" i="10"/>
  <c r="G1168" i="16"/>
  <c r="G1316" i="16"/>
  <c r="G1279" i="16"/>
  <c r="G1057" i="16"/>
  <c r="G1205" i="16"/>
  <c r="G1094" i="16"/>
  <c r="G1020" i="16"/>
  <c r="G983" i="16"/>
  <c r="G1131" i="16"/>
  <c r="G946" i="16"/>
  <c r="G1242" i="16"/>
  <c r="F1098" i="16"/>
  <c r="H912" i="16"/>
  <c r="F1135" i="16"/>
  <c r="F1246" i="16"/>
  <c r="F950" i="16"/>
  <c r="F1209" i="16"/>
  <c r="F987" i="16"/>
  <c r="F1320" i="16"/>
  <c r="F1061" i="16"/>
  <c r="F1172" i="16"/>
  <c r="F1024" i="16"/>
  <c r="F1283" i="16"/>
  <c r="F961" i="16"/>
  <c r="F1220" i="16"/>
  <c r="F1109" i="16"/>
  <c r="F1072" i="16"/>
  <c r="F1294" i="16"/>
  <c r="H923" i="16"/>
  <c r="F1183" i="16"/>
  <c r="F998" i="16"/>
  <c r="F1035" i="16"/>
  <c r="F1257" i="16"/>
  <c r="F1331" i="16"/>
  <c r="F1146" i="16"/>
  <c r="F1291" i="16"/>
  <c r="F995" i="16"/>
  <c r="F1106" i="16"/>
  <c r="H920" i="16"/>
  <c r="F1032" i="16"/>
  <c r="F1069" i="16"/>
  <c r="F1328" i="16"/>
  <c r="F1254" i="16"/>
  <c r="F1217" i="16"/>
  <c r="F1143" i="16"/>
  <c r="F958" i="16"/>
  <c r="F1180" i="16"/>
  <c r="G1252" i="16"/>
  <c r="G1215" i="16"/>
  <c r="G1104" i="16"/>
  <c r="G1067" i="16"/>
  <c r="G1178" i="16"/>
  <c r="G1141" i="16"/>
  <c r="G1289" i="16"/>
  <c r="G956" i="16"/>
  <c r="G1326" i="16"/>
  <c r="G993" i="16"/>
  <c r="G1030" i="16"/>
  <c r="F953" i="16"/>
  <c r="F1101" i="16"/>
  <c r="F990" i="16"/>
  <c r="F1286" i="16"/>
  <c r="F1175" i="16"/>
  <c r="H915" i="16"/>
  <c r="F1064" i="16"/>
  <c r="F1138" i="16"/>
  <c r="F1212" i="16"/>
  <c r="F1323" i="16"/>
  <c r="F1249" i="16"/>
  <c r="F1027" i="16"/>
  <c r="G985" i="16"/>
  <c r="G1170" i="16"/>
  <c r="G1318" i="16"/>
  <c r="G1281" i="16"/>
  <c r="G948" i="16"/>
  <c r="G1022" i="16"/>
  <c r="G1133" i="16"/>
  <c r="G1096" i="16"/>
  <c r="G1244" i="16"/>
  <c r="G1207" i="16"/>
  <c r="G1059" i="16"/>
  <c r="F1026" i="16"/>
  <c r="F952" i="16"/>
  <c r="F1322" i="16"/>
  <c r="F1285" i="16"/>
  <c r="F1248" i="16"/>
  <c r="F1100" i="16"/>
  <c r="F1211" i="16"/>
  <c r="F1174" i="16"/>
  <c r="F1137" i="16"/>
  <c r="F989" i="16"/>
  <c r="H914" i="16"/>
  <c r="F1063" i="16"/>
  <c r="F1058" i="16"/>
  <c r="H909" i="16"/>
  <c r="F1095" i="16"/>
  <c r="F1132" i="16"/>
  <c r="F1169" i="16"/>
  <c r="F984" i="16"/>
  <c r="F1243" i="16"/>
  <c r="F1206" i="16"/>
  <c r="F947" i="16"/>
  <c r="F1021" i="16"/>
  <c r="F1280" i="16"/>
  <c r="F1317" i="16"/>
  <c r="G1325" i="16"/>
  <c r="G1251" i="16"/>
  <c r="G992" i="16"/>
  <c r="G1029" i="16"/>
  <c r="G1103" i="16"/>
  <c r="G1066" i="16"/>
  <c r="G1288" i="16"/>
  <c r="G1140" i="16"/>
  <c r="G1214" i="16"/>
  <c r="G955" i="16"/>
  <c r="G1177" i="16"/>
  <c r="G1221" i="16"/>
  <c r="G1332" i="16"/>
  <c r="G999" i="16"/>
  <c r="G1147" i="16"/>
  <c r="G1258" i="16"/>
  <c r="G1110" i="16"/>
  <c r="G1036" i="16"/>
  <c r="G1184" i="16"/>
  <c r="G1295" i="16"/>
  <c r="G962" i="16"/>
  <c r="G1073" i="16"/>
  <c r="G943" i="16"/>
  <c r="G1165" i="16"/>
  <c r="G1276" i="16"/>
  <c r="G1128" i="16"/>
  <c r="G1313" i="16"/>
  <c r="G1017" i="16"/>
  <c r="G1054" i="16"/>
  <c r="G1239" i="16"/>
  <c r="G1091" i="16"/>
  <c r="G980" i="16"/>
  <c r="G1202" i="16"/>
  <c r="G982" i="16"/>
  <c r="G1315" i="16"/>
  <c r="G1204" i="16"/>
  <c r="G1093" i="16"/>
  <c r="G1019" i="16"/>
  <c r="G1056" i="16"/>
  <c r="G945" i="16"/>
  <c r="G1167" i="16"/>
  <c r="G1241" i="16"/>
  <c r="G1130" i="16"/>
  <c r="G1278" i="16"/>
  <c r="F1071" i="16"/>
  <c r="F1145" i="16"/>
  <c r="H922" i="16"/>
  <c r="F1293" i="16"/>
  <c r="F1256" i="16"/>
  <c r="F997" i="16"/>
  <c r="F1330" i="16"/>
  <c r="F1182" i="16"/>
  <c r="F1034" i="16"/>
  <c r="F1108" i="16"/>
  <c r="F1219" i="16"/>
  <c r="F960" i="16"/>
  <c r="F1202" i="16"/>
  <c r="H1202" i="16" s="1"/>
  <c r="F1017" i="16"/>
  <c r="H1017" i="16" s="1"/>
  <c r="F1313" i="16"/>
  <c r="H1313" i="16" s="1"/>
  <c r="F1054" i="16"/>
  <c r="F980" i="16"/>
  <c r="F1091" i="16"/>
  <c r="F1165" i="16"/>
  <c r="F1128" i="16"/>
  <c r="H1128" i="16" s="1"/>
  <c r="F1276" i="16"/>
  <c r="H1276" i="16" s="1"/>
  <c r="F1239" i="16"/>
  <c r="H1239" i="16" s="1"/>
  <c r="F943" i="16"/>
  <c r="H943" i="16" s="1"/>
  <c r="H905" i="16"/>
  <c r="G1250" i="16"/>
  <c r="G1213" i="16"/>
  <c r="G1139" i="16"/>
  <c r="G954" i="16"/>
  <c r="G1065" i="16"/>
  <c r="G1324" i="16"/>
  <c r="G1287" i="16"/>
  <c r="G1028" i="16"/>
  <c r="G1176" i="16"/>
  <c r="G991" i="16"/>
  <c r="G1102" i="16"/>
  <c r="F1210" i="16"/>
  <c r="F1247" i="16"/>
  <c r="F1099" i="16"/>
  <c r="H913" i="16"/>
  <c r="F1173" i="16"/>
  <c r="F1284" i="16"/>
  <c r="F1062" i="16"/>
  <c r="F1321" i="16"/>
  <c r="F951" i="16"/>
  <c r="F1136" i="16"/>
  <c r="F988" i="16"/>
  <c r="F1025" i="16"/>
  <c r="G1134" i="16"/>
  <c r="G986" i="16"/>
  <c r="G1245" i="16"/>
  <c r="G1097" i="16"/>
  <c r="G1208" i="16"/>
  <c r="G1171" i="16"/>
  <c r="G1060" i="16"/>
  <c r="G949" i="16"/>
  <c r="G1023" i="16"/>
  <c r="G1282" i="16"/>
  <c r="G1319" i="16"/>
  <c r="G1257" i="16"/>
  <c r="G1109" i="16"/>
  <c r="G1035" i="16"/>
  <c r="G1183" i="16"/>
  <c r="G1294" i="16"/>
  <c r="G1331" i="16"/>
  <c r="G1072" i="16"/>
  <c r="G1220" i="16"/>
  <c r="G998" i="16"/>
  <c r="G961" i="16"/>
  <c r="G1146" i="16"/>
  <c r="F1277" i="16"/>
  <c r="F1092" i="16"/>
  <c r="F1129" i="16"/>
  <c r="H906" i="16"/>
  <c r="F1018" i="16"/>
  <c r="F1055" i="16"/>
  <c r="F1166" i="16"/>
  <c r="F1240" i="16"/>
  <c r="F944" i="16"/>
  <c r="F1314" i="16"/>
  <c r="F1203" i="16"/>
  <c r="F981" i="16"/>
  <c r="G1062" i="16"/>
  <c r="G988" i="16"/>
  <c r="G1025" i="16"/>
  <c r="G1210" i="16"/>
  <c r="G1099" i="16"/>
  <c r="G1136" i="16"/>
  <c r="G1321" i="16"/>
  <c r="G951" i="16"/>
  <c r="G1247" i="16"/>
  <c r="G1173" i="16"/>
  <c r="G1284" i="16"/>
  <c r="G428" i="24"/>
  <c r="H206" i="24" s="1"/>
  <c r="G477" i="24"/>
  <c r="H255" i="24" s="1"/>
  <c r="N925" i="24"/>
  <c r="M1069" i="24"/>
  <c r="M1045" i="24"/>
  <c r="N906" i="24"/>
  <c r="G295" i="24"/>
  <c r="O295" i="24" s="1"/>
  <c r="G327" i="24"/>
  <c r="O327" i="24" s="1"/>
  <c r="F264" i="24"/>
  <c r="N264" i="24" s="1"/>
  <c r="M750" i="24"/>
  <c r="F289" i="24"/>
  <c r="N289" i="24" s="1"/>
  <c r="W194" i="24" s="1"/>
  <c r="N363" i="24" s="1"/>
  <c r="N437" i="24" s="1"/>
  <c r="O215" i="24" s="1"/>
  <c r="F321" i="24"/>
  <c r="N321" i="24" s="1"/>
  <c r="W223" i="24" s="1"/>
  <c r="N395" i="24" s="1"/>
  <c r="N469" i="24" s="1"/>
  <c r="O247" i="24" s="1"/>
  <c r="H143" i="15"/>
  <c r="H115" i="15"/>
  <c r="H83" i="15"/>
  <c r="H179" i="15"/>
  <c r="F325" i="24"/>
  <c r="N325" i="24" s="1"/>
  <c r="W227" i="24" s="1"/>
  <c r="N399" i="24" s="1"/>
  <c r="N473" i="24" s="1"/>
  <c r="O251" i="24" s="1"/>
  <c r="F272" i="24"/>
  <c r="N272" i="24" s="1"/>
  <c r="H1189" i="15"/>
  <c r="H1373" i="16"/>
  <c r="H961" i="14"/>
  <c r="E74" i="20"/>
  <c r="M156" i="24"/>
  <c r="N44" i="24"/>
  <c r="N229" i="24"/>
  <c r="M464" i="24"/>
  <c r="W218" i="24"/>
  <c r="N389" i="24" s="1"/>
  <c r="J509" i="14" s="1"/>
  <c r="K509" i="14" s="1"/>
  <c r="M926" i="14"/>
  <c r="N926" i="14" s="1"/>
  <c r="W620" i="24"/>
  <c r="N763" i="24" s="1"/>
  <c r="J818" i="14" s="1"/>
  <c r="M864" i="24"/>
  <c r="N661" i="24"/>
  <c r="G666" i="14"/>
  <c r="H666" i="14" s="1"/>
  <c r="M800" i="24"/>
  <c r="M814" i="24" s="1"/>
  <c r="G640" i="14" s="1"/>
  <c r="G505" i="24"/>
  <c r="G506" i="24" s="1"/>
  <c r="F581" i="24"/>
  <c r="F530" i="24"/>
  <c r="W642" i="24"/>
  <c r="N790" i="24" s="1"/>
  <c r="J692" i="14" s="1"/>
  <c r="K692" i="14" s="1"/>
  <c r="G453" i="24"/>
  <c r="H231" i="24" s="1"/>
  <c r="G413" i="24"/>
  <c r="H191" i="24" s="1"/>
  <c r="G37" i="14"/>
  <c r="M122" i="24"/>
  <c r="N18" i="24"/>
  <c r="M130" i="24"/>
  <c r="G808" i="16"/>
  <c r="G882" i="16"/>
  <c r="G845" i="16"/>
  <c r="G848" i="16"/>
  <c r="G885" i="16"/>
  <c r="G811" i="16"/>
  <c r="F832" i="16"/>
  <c r="H757" i="16"/>
  <c r="F869" i="16"/>
  <c r="F795" i="16"/>
  <c r="G880" i="16"/>
  <c r="G843" i="16"/>
  <c r="G806" i="16"/>
  <c r="G839" i="16"/>
  <c r="G876" i="16"/>
  <c r="G802" i="16"/>
  <c r="F812" i="16"/>
  <c r="H812" i="16" s="1"/>
  <c r="F849" i="16"/>
  <c r="H849" i="16" s="1"/>
  <c r="F886" i="16"/>
  <c r="H886" i="16" s="1"/>
  <c r="H774" i="16"/>
  <c r="F877" i="16"/>
  <c r="H877" i="16" s="1"/>
  <c r="F803" i="16"/>
  <c r="H803" i="16" s="1"/>
  <c r="F840" i="16"/>
  <c r="H765" i="16"/>
  <c r="G797" i="16"/>
  <c r="G871" i="16"/>
  <c r="G834" i="16"/>
  <c r="G830" i="16"/>
  <c r="G793" i="16"/>
  <c r="G867" i="16"/>
  <c r="H767" i="16"/>
  <c r="F805" i="16"/>
  <c r="F879" i="16"/>
  <c r="H879" i="16" s="1"/>
  <c r="F842" i="16"/>
  <c r="H842" i="16" s="1"/>
  <c r="G887" i="16"/>
  <c r="G813" i="16"/>
  <c r="G850" i="16"/>
  <c r="G884" i="16"/>
  <c r="G810" i="16"/>
  <c r="G847" i="16"/>
  <c r="G838" i="16"/>
  <c r="G875" i="16"/>
  <c r="G801" i="16"/>
  <c r="F793" i="16"/>
  <c r="F830" i="16"/>
  <c r="H755" i="16"/>
  <c r="F867" i="16"/>
  <c r="H764" i="16"/>
  <c r="F876" i="16"/>
  <c r="H876" i="16" s="1"/>
  <c r="F802" i="16"/>
  <c r="H802" i="16" s="1"/>
  <c r="F839" i="16"/>
  <c r="F885" i="16"/>
  <c r="F848" i="16"/>
  <c r="H773" i="16"/>
  <c r="F811" i="16"/>
  <c r="F874" i="16"/>
  <c r="H874" i="16" s="1"/>
  <c r="F837" i="16"/>
  <c r="H837" i="16" s="1"/>
  <c r="F800" i="16"/>
  <c r="H800" i="16" s="1"/>
  <c r="H762" i="16"/>
  <c r="G795" i="16"/>
  <c r="G869" i="16"/>
  <c r="G832" i="16"/>
  <c r="F882" i="16"/>
  <c r="F845" i="16"/>
  <c r="F808" i="16"/>
  <c r="H808" i="16" s="1"/>
  <c r="H770" i="16"/>
  <c r="F841" i="16"/>
  <c r="H841" i="16" s="1"/>
  <c r="F878" i="16"/>
  <c r="H878" i="16" s="1"/>
  <c r="F804" i="16"/>
  <c r="H804" i="16" s="1"/>
  <c r="H766" i="16"/>
  <c r="F846" i="16"/>
  <c r="F883" i="16"/>
  <c r="H883" i="16" s="1"/>
  <c r="H771" i="16"/>
  <c r="F809" i="16"/>
  <c r="W624" i="24"/>
  <c r="N768" i="24" s="1"/>
  <c r="J896" i="14" s="1"/>
  <c r="W662" i="24"/>
  <c r="N811" i="24" s="1"/>
  <c r="N875" i="24" s="1"/>
  <c r="O683" i="24" s="1"/>
  <c r="G419" i="24"/>
  <c r="H197" i="24" s="1"/>
  <c r="G472" i="24"/>
  <c r="H250" i="24" s="1"/>
  <c r="V123" i="7"/>
  <c r="AD121" i="7" s="1"/>
  <c r="F1156" i="24"/>
  <c r="F1174" i="24"/>
  <c r="F1152" i="24"/>
  <c r="F1157" i="24" s="1"/>
  <c r="F1170" i="24"/>
  <c r="H655" i="24"/>
  <c r="G719" i="24"/>
  <c r="O719" i="24" s="1"/>
  <c r="X637" i="24" s="1"/>
  <c r="O783" i="24" s="1"/>
  <c r="O847" i="24" s="1"/>
  <c r="P655" i="24" s="1"/>
  <c r="G734" i="24"/>
  <c r="O734" i="24" s="1"/>
  <c r="H670" i="24"/>
  <c r="F984" i="24"/>
  <c r="N984" i="24" s="1"/>
  <c r="W921" i="24" s="1"/>
  <c r="N1029" i="24" s="1"/>
  <c r="N1074" i="24" s="1"/>
  <c r="O939" i="24" s="1"/>
  <c r="G939" i="24"/>
  <c r="G909" i="24"/>
  <c r="F954" i="24"/>
  <c r="N954" i="24" s="1"/>
  <c r="H508" i="24"/>
  <c r="H509" i="24" s="1"/>
  <c r="G584" i="24"/>
  <c r="G533" i="24"/>
  <c r="Y122" i="7"/>
  <c r="H1131" i="24"/>
  <c r="P1131" i="24" s="1"/>
  <c r="I1111" i="24"/>
  <c r="H1135" i="24"/>
  <c r="P1135" i="24" s="1"/>
  <c r="Y1106" i="24" s="1"/>
  <c r="P1155" i="24" s="1"/>
  <c r="P1175" i="24" s="1"/>
  <c r="Q1115" i="24" s="1"/>
  <c r="I1115" i="24"/>
  <c r="F14" i="20"/>
  <c r="X15" i="4"/>
  <c r="M44" i="15"/>
  <c r="F16" i="5"/>
  <c r="M12" i="15" s="1"/>
  <c r="H1739" i="16"/>
  <c r="F1814" i="16"/>
  <c r="H1814" i="16" s="1"/>
  <c r="F1777" i="16"/>
  <c r="H1777" i="16" s="1"/>
  <c r="G1811" i="16"/>
  <c r="G1774" i="16"/>
  <c r="G1798" i="16"/>
  <c r="G1761" i="16"/>
  <c r="H1728" i="16"/>
  <c r="F1766" i="16"/>
  <c r="H1766" i="16" s="1"/>
  <c r="F1803" i="16"/>
  <c r="H1803" i="16" s="1"/>
  <c r="G1775" i="16"/>
  <c r="G1812" i="16"/>
  <c r="F1804" i="16"/>
  <c r="F1767" i="16"/>
  <c r="H1729" i="16"/>
  <c r="G1804" i="16"/>
  <c r="G1767" i="16"/>
  <c r="G1816" i="16"/>
  <c r="G1779" i="16"/>
  <c r="G1776" i="16"/>
  <c r="G1813" i="16"/>
  <c r="H1736" i="16"/>
  <c r="F1811" i="16"/>
  <c r="F1774" i="16"/>
  <c r="H1727" i="16"/>
  <c r="F1765" i="16"/>
  <c r="H1765" i="16" s="1"/>
  <c r="F1802" i="16"/>
  <c r="H1802" i="16" s="1"/>
  <c r="G1770" i="16"/>
  <c r="G1807" i="16"/>
  <c r="H1733" i="16"/>
  <c r="F1771" i="16"/>
  <c r="F1808" i="16"/>
  <c r="F1801" i="16"/>
  <c r="F1764" i="16"/>
  <c r="H1726" i="16"/>
  <c r="H1725" i="16"/>
  <c r="F1763" i="16"/>
  <c r="H1763" i="16" s="1"/>
  <c r="F1800" i="16"/>
  <c r="H1800" i="16" s="1"/>
  <c r="F1779" i="16"/>
  <c r="H1779" i="16" s="1"/>
  <c r="F1816" i="16"/>
  <c r="H1816" i="16" s="1"/>
  <c r="H1741" i="16"/>
  <c r="H1738" i="16"/>
  <c r="F1776" i="16"/>
  <c r="F1813" i="16"/>
  <c r="G1799" i="16"/>
  <c r="G1762" i="16"/>
  <c r="H1722" i="16"/>
  <c r="F1797" i="16"/>
  <c r="H1797" i="16" s="1"/>
  <c r="F1760" i="16"/>
  <c r="H1760" i="16" s="1"/>
  <c r="G1773" i="16"/>
  <c r="G1810" i="16"/>
  <c r="F1812" i="16"/>
  <c r="H1812" i="16" s="1"/>
  <c r="F1775" i="16"/>
  <c r="H1775" i="16" s="1"/>
  <c r="H1737" i="16"/>
  <c r="H1495" i="15"/>
  <c r="F1560" i="15"/>
  <c r="F1528" i="15"/>
  <c r="G1541" i="15"/>
  <c r="G1573" i="15"/>
  <c r="F1562" i="15"/>
  <c r="H1497" i="15"/>
  <c r="F1530" i="15"/>
  <c r="F1539" i="15"/>
  <c r="H1539" i="15" s="1"/>
  <c r="F1571" i="15"/>
  <c r="H1571" i="15" s="1"/>
  <c r="H1506" i="15"/>
  <c r="G1565" i="15"/>
  <c r="G1533" i="15"/>
  <c r="F1541" i="15"/>
  <c r="H1541" i="15" s="1"/>
  <c r="F1573" i="15"/>
  <c r="H1573" i="15" s="1"/>
  <c r="H1508" i="15"/>
  <c r="G1560" i="15"/>
  <c r="G1528" i="15"/>
  <c r="H1499" i="15"/>
  <c r="F1564" i="15"/>
  <c r="F1532" i="15"/>
  <c r="F1565" i="15"/>
  <c r="H1565" i="15" s="1"/>
  <c r="H1500" i="15"/>
  <c r="F1533" i="15"/>
  <c r="G1570" i="15"/>
  <c r="G1538" i="15"/>
  <c r="G1563" i="15"/>
  <c r="G1531" i="15"/>
  <c r="G1562" i="15"/>
  <c r="G1530" i="15"/>
  <c r="F1527" i="15"/>
  <c r="H1527" i="15" s="1"/>
  <c r="F1559" i="15"/>
  <c r="H1559" i="15" s="1"/>
  <c r="H1494" i="15"/>
  <c r="H1498" i="15"/>
  <c r="F1531" i="15"/>
  <c r="F1563" i="15"/>
  <c r="F1569" i="15"/>
  <c r="H1504" i="15"/>
  <c r="F1537" i="15"/>
  <c r="H1537" i="15" s="1"/>
  <c r="G276" i="15"/>
  <c r="G404" i="15"/>
  <c r="G372" i="15"/>
  <c r="G628" i="15"/>
  <c r="G564" i="15"/>
  <c r="G244" i="15"/>
  <c r="G468" i="15"/>
  <c r="G436" i="15"/>
  <c r="G308" i="15"/>
  <c r="G532" i="15"/>
  <c r="G340" i="15"/>
  <c r="G500" i="15"/>
  <c r="G596" i="15"/>
  <c r="G412" i="15"/>
  <c r="G284" i="15"/>
  <c r="G540" i="15"/>
  <c r="G316" i="15"/>
  <c r="G252" i="15"/>
  <c r="G444" i="15"/>
  <c r="G348" i="15"/>
  <c r="G380" i="15"/>
  <c r="G508" i="15"/>
  <c r="G636" i="15"/>
  <c r="G604" i="15"/>
  <c r="G476" i="15"/>
  <c r="G572" i="15"/>
  <c r="F477" i="15"/>
  <c r="H477" i="15" s="1"/>
  <c r="F573" i="15"/>
  <c r="H573" i="15" s="1"/>
  <c r="F605" i="15"/>
  <c r="F349" i="15"/>
  <c r="F445" i="15"/>
  <c r="F541" i="15"/>
  <c r="H541" i="15" s="1"/>
  <c r="F285" i="15"/>
  <c r="F381" i="15"/>
  <c r="H381" i="15" s="1"/>
  <c r="F509" i="15"/>
  <c r="F413" i="15"/>
  <c r="F253" i="15"/>
  <c r="H253" i="15" s="1"/>
  <c r="H220" i="15"/>
  <c r="F637" i="15"/>
  <c r="H637" i="15" s="1"/>
  <c r="F317" i="15"/>
  <c r="G561" i="15"/>
  <c r="G625" i="15"/>
  <c r="G369" i="15"/>
  <c r="G241" i="15"/>
  <c r="G497" i="15"/>
  <c r="G465" i="15"/>
  <c r="G337" i="15"/>
  <c r="G433" i="15"/>
  <c r="G593" i="15"/>
  <c r="G529" i="15"/>
  <c r="G273" i="15"/>
  <c r="G305" i="15"/>
  <c r="G401" i="15"/>
  <c r="G432" i="15"/>
  <c r="G336" i="15"/>
  <c r="G304" i="15"/>
  <c r="G496" i="15"/>
  <c r="G624" i="15"/>
  <c r="G240" i="15"/>
  <c r="G464" i="15"/>
  <c r="G400" i="15"/>
  <c r="G560" i="15"/>
  <c r="G528" i="15"/>
  <c r="G272" i="15"/>
  <c r="G592" i="15"/>
  <c r="G368" i="15"/>
  <c r="F565" i="15"/>
  <c r="F501" i="15"/>
  <c r="F533" i="15"/>
  <c r="F277" i="15"/>
  <c r="H212" i="15"/>
  <c r="F597" i="15"/>
  <c r="F309" i="15"/>
  <c r="F629" i="15"/>
  <c r="F341" i="15"/>
  <c r="F437" i="15"/>
  <c r="F405" i="15"/>
  <c r="F469" i="15"/>
  <c r="F373" i="15"/>
  <c r="F245" i="15"/>
  <c r="F438" i="15"/>
  <c r="F246" i="15"/>
  <c r="F374" i="15"/>
  <c r="F598" i="15"/>
  <c r="F406" i="15"/>
  <c r="F310" i="15"/>
  <c r="F502" i="15"/>
  <c r="F278" i="15"/>
  <c r="F534" i="15"/>
  <c r="F470" i="15"/>
  <c r="H213" i="15"/>
  <c r="F630" i="15"/>
  <c r="F342" i="15"/>
  <c r="F566" i="15"/>
  <c r="F633" i="15"/>
  <c r="H633" i="15" s="1"/>
  <c r="F505" i="15"/>
  <c r="H505" i="15" s="1"/>
  <c r="F441" i="15"/>
  <c r="F409" i="15"/>
  <c r="F569" i="15"/>
  <c r="H569" i="15" s="1"/>
  <c r="F249" i="15"/>
  <c r="H249" i="15" s="1"/>
  <c r="F377" i="15"/>
  <c r="H377" i="15" s="1"/>
  <c r="H216" i="15"/>
  <c r="F473" i="15"/>
  <c r="F345" i="15"/>
  <c r="F313" i="15"/>
  <c r="H313" i="15" s="1"/>
  <c r="F281" i="15"/>
  <c r="H281" i="15" s="1"/>
  <c r="F601" i="15"/>
  <c r="F537" i="15"/>
  <c r="H537" i="15" s="1"/>
  <c r="F593" i="15"/>
  <c r="H208" i="15"/>
  <c r="F369" i="15"/>
  <c r="H369" i="15" s="1"/>
  <c r="F433" i="15"/>
  <c r="H433" i="15" s="1"/>
  <c r="F465" i="15"/>
  <c r="F625" i="15"/>
  <c r="H625" i="15" s="1"/>
  <c r="F305" i="15"/>
  <c r="F273" i="15"/>
  <c r="F401" i="15"/>
  <c r="H401" i="15" s="1"/>
  <c r="F529" i="15"/>
  <c r="H529" i="15" s="1"/>
  <c r="F497" i="15"/>
  <c r="H497" i="15" s="1"/>
  <c r="F337" i="15"/>
  <c r="F561" i="15"/>
  <c r="H561" i="15" s="1"/>
  <c r="F241" i="15"/>
  <c r="H241" i="15" s="1"/>
  <c r="G437" i="15"/>
  <c r="G533" i="15"/>
  <c r="G565" i="15"/>
  <c r="G469" i="15"/>
  <c r="G309" i="15"/>
  <c r="G277" i="15"/>
  <c r="G341" i="15"/>
  <c r="G373" i="15"/>
  <c r="G597" i="15"/>
  <c r="G629" i="15"/>
  <c r="G405" i="15"/>
  <c r="G245" i="15"/>
  <c r="G501" i="15"/>
  <c r="G570" i="15"/>
  <c r="G250" i="15"/>
  <c r="G538" i="15"/>
  <c r="G314" i="15"/>
  <c r="G442" i="15"/>
  <c r="G602" i="15"/>
  <c r="G506" i="15"/>
  <c r="G634" i="15"/>
  <c r="G410" i="15"/>
  <c r="G378" i="15"/>
  <c r="G474" i="15"/>
  <c r="G346" i="15"/>
  <c r="G282" i="15"/>
  <c r="G374" i="15"/>
  <c r="G566" i="15"/>
  <c r="G534" i="15"/>
  <c r="G278" i="15"/>
  <c r="G598" i="15"/>
  <c r="G342" i="15"/>
  <c r="G502" i="15"/>
  <c r="G630" i="15"/>
  <c r="G438" i="15"/>
  <c r="G406" i="15"/>
  <c r="G310" i="15"/>
  <c r="G246" i="15"/>
  <c r="G470" i="15"/>
  <c r="F510" i="15"/>
  <c r="F254" i="15"/>
  <c r="F638" i="15"/>
  <c r="F286" i="15"/>
  <c r="H286" i="15" s="1"/>
  <c r="F382" i="15"/>
  <c r="H382" i="15" s="1"/>
  <c r="F574" i="15"/>
  <c r="F606" i="15"/>
  <c r="F414" i="15"/>
  <c r="F446" i="15"/>
  <c r="H446" i="15" s="1"/>
  <c r="F478" i="15"/>
  <c r="H478" i="15" s="1"/>
  <c r="H221" i="15"/>
  <c r="F350" i="15"/>
  <c r="H350" i="15" s="1"/>
  <c r="F318" i="15"/>
  <c r="H318" i="15" s="1"/>
  <c r="F542" i="15"/>
  <c r="H542" i="15" s="1"/>
  <c r="F434" i="15"/>
  <c r="F594" i="15"/>
  <c r="H209" i="15"/>
  <c r="F562" i="15"/>
  <c r="F338" i="15"/>
  <c r="F626" i="15"/>
  <c r="F370" i="15"/>
  <c r="F530" i="15"/>
  <c r="F306" i="15"/>
  <c r="F242" i="15"/>
  <c r="F402" i="15"/>
  <c r="F466" i="15"/>
  <c r="F274" i="15"/>
  <c r="F498" i="15"/>
  <c r="G466" i="15"/>
  <c r="G370" i="15"/>
  <c r="G498" i="15"/>
  <c r="G434" i="15"/>
  <c r="G274" i="15"/>
  <c r="G562" i="15"/>
  <c r="G338" i="15"/>
  <c r="G626" i="15"/>
  <c r="G402" i="15"/>
  <c r="G242" i="15"/>
  <c r="G530" i="15"/>
  <c r="G594" i="15"/>
  <c r="G306" i="15"/>
  <c r="G759" i="10"/>
  <c r="G711" i="10"/>
  <c r="G855" i="10"/>
  <c r="G831" i="10"/>
  <c r="G639" i="10"/>
  <c r="G783" i="10"/>
  <c r="G615" i="10"/>
  <c r="G735" i="10"/>
  <c r="G807" i="10"/>
  <c r="G663" i="10"/>
  <c r="G687" i="10"/>
  <c r="F715" i="10"/>
  <c r="F691" i="10"/>
  <c r="F835" i="10"/>
  <c r="F811" i="10"/>
  <c r="F859" i="10"/>
  <c r="F667" i="10"/>
  <c r="H595" i="10"/>
  <c r="F619" i="10"/>
  <c r="F643" i="10"/>
  <c r="F739" i="10"/>
  <c r="F787" i="10"/>
  <c r="F763" i="10"/>
  <c r="F804" i="10"/>
  <c r="F636" i="10"/>
  <c r="F732" i="10"/>
  <c r="F660" i="10"/>
  <c r="F828" i="10"/>
  <c r="F708" i="10"/>
  <c r="H588" i="10"/>
  <c r="F852" i="10"/>
  <c r="F756" i="10"/>
  <c r="F684" i="10"/>
  <c r="F598" i="10"/>
  <c r="F642" i="14" s="1"/>
  <c r="H642" i="14" s="1"/>
  <c r="F780" i="10"/>
  <c r="F612" i="10"/>
  <c r="F668" i="10"/>
  <c r="H668" i="10" s="1"/>
  <c r="F860" i="10"/>
  <c r="H860" i="10" s="1"/>
  <c r="F644" i="10"/>
  <c r="H596" i="10"/>
  <c r="F692" i="10"/>
  <c r="F764" i="10"/>
  <c r="F620" i="10"/>
  <c r="F812" i="10"/>
  <c r="H812" i="10" s="1"/>
  <c r="F740" i="10"/>
  <c r="H740" i="10" s="1"/>
  <c r="F836" i="10"/>
  <c r="F716" i="10"/>
  <c r="H716" i="10" s="1"/>
  <c r="F788" i="10"/>
  <c r="H788" i="10" s="1"/>
  <c r="F613" i="10"/>
  <c r="F829" i="10"/>
  <c r="H589" i="10"/>
  <c r="F757" i="10"/>
  <c r="F805" i="10"/>
  <c r="F637" i="10"/>
  <c r="F661" i="10"/>
  <c r="F709" i="10"/>
  <c r="F685" i="10"/>
  <c r="F853" i="10"/>
  <c r="F781" i="10"/>
  <c r="F733" i="10"/>
  <c r="G638" i="10"/>
  <c r="G782" i="10"/>
  <c r="G662" i="10"/>
  <c r="G806" i="10"/>
  <c r="G614" i="10"/>
  <c r="G710" i="10"/>
  <c r="G686" i="10"/>
  <c r="G758" i="10"/>
  <c r="G830" i="10"/>
  <c r="G854" i="10"/>
  <c r="G734" i="10"/>
  <c r="G667" i="10"/>
  <c r="G643" i="10"/>
  <c r="G715" i="10"/>
  <c r="G739" i="10"/>
  <c r="H739" i="10" s="1"/>
  <c r="G691" i="10"/>
  <c r="G619" i="10"/>
  <c r="G835" i="10"/>
  <c r="G859" i="10"/>
  <c r="G763" i="10"/>
  <c r="G787" i="10"/>
  <c r="G811" i="10"/>
  <c r="F785" i="10"/>
  <c r="H593" i="10"/>
  <c r="F761" i="10"/>
  <c r="H761" i="10" s="1"/>
  <c r="F641" i="10"/>
  <c r="H641" i="10" s="1"/>
  <c r="F737" i="10"/>
  <c r="F713" i="10"/>
  <c r="F857" i="10"/>
  <c r="H857" i="10" s="1"/>
  <c r="F809" i="10"/>
  <c r="F665" i="10"/>
  <c r="H665" i="10" s="1"/>
  <c r="F617" i="10"/>
  <c r="H617" i="10" s="1"/>
  <c r="F689" i="10"/>
  <c r="F833" i="10"/>
  <c r="H833" i="10" s="1"/>
  <c r="G613" i="10"/>
  <c r="G733" i="10"/>
  <c r="G757" i="10"/>
  <c r="G637" i="10"/>
  <c r="G853" i="10"/>
  <c r="G781" i="10"/>
  <c r="G709" i="10"/>
  <c r="G805" i="10"/>
  <c r="G829" i="10"/>
  <c r="G661" i="10"/>
  <c r="G685" i="10"/>
  <c r="F808" i="10"/>
  <c r="F784" i="10"/>
  <c r="H784" i="10" s="1"/>
  <c r="F760" i="10"/>
  <c r="H760" i="10" s="1"/>
  <c r="F664" i="10"/>
  <c r="H664" i="10" s="1"/>
  <c r="F688" i="10"/>
  <c r="H688" i="10" s="1"/>
  <c r="F832" i="10"/>
  <c r="H832" i="10" s="1"/>
  <c r="F856" i="10"/>
  <c r="H856" i="10" s="1"/>
  <c r="F640" i="10"/>
  <c r="H640" i="10" s="1"/>
  <c r="F736" i="10"/>
  <c r="H736" i="10" s="1"/>
  <c r="F712" i="10"/>
  <c r="H712" i="10" s="1"/>
  <c r="F616" i="10"/>
  <c r="H616" i="10" s="1"/>
  <c r="H592" i="10"/>
  <c r="F1107" i="16"/>
  <c r="F1292" i="16"/>
  <c r="F1218" i="16"/>
  <c r="F1070" i="16"/>
  <c r="H921" i="16"/>
  <c r="F1181" i="16"/>
  <c r="F959" i="16"/>
  <c r="F1033" i="16"/>
  <c r="F996" i="16"/>
  <c r="F1329" i="16"/>
  <c r="F1255" i="16"/>
  <c r="F1144" i="16"/>
  <c r="G1253" i="16"/>
  <c r="G1068" i="16"/>
  <c r="G1327" i="16"/>
  <c r="G1216" i="16"/>
  <c r="G1105" i="16"/>
  <c r="G1142" i="16"/>
  <c r="G1179" i="16"/>
  <c r="G1031" i="16"/>
  <c r="G994" i="16"/>
  <c r="G957" i="16"/>
  <c r="G1290" i="16"/>
  <c r="G1053" i="16"/>
  <c r="G1201" i="16"/>
  <c r="G1238" i="16"/>
  <c r="G1127" i="16"/>
  <c r="G979" i="16"/>
  <c r="G1275" i="16"/>
  <c r="G1312" i="16"/>
  <c r="G1090" i="16"/>
  <c r="G1016" i="16"/>
  <c r="G1164" i="16"/>
  <c r="G942" i="16"/>
  <c r="F1316" i="16"/>
  <c r="H1316" i="16" s="1"/>
  <c r="F1020" i="16"/>
  <c r="H1020" i="16" s="1"/>
  <c r="F1242" i="16"/>
  <c r="F1205" i="16"/>
  <c r="H1205" i="16" s="1"/>
  <c r="F1168" i="16"/>
  <c r="F1279" i="16"/>
  <c r="H1279" i="16" s="1"/>
  <c r="F1131" i="16"/>
  <c r="F1094" i="16"/>
  <c r="F946" i="16"/>
  <c r="H946" i="16" s="1"/>
  <c r="F1057" i="16"/>
  <c r="F983" i="16"/>
  <c r="H983" i="16" s="1"/>
  <c r="H908" i="16"/>
  <c r="F1147" i="16"/>
  <c r="H1147" i="16" s="1"/>
  <c r="F1110" i="16"/>
  <c r="F1184" i="16"/>
  <c r="H1184" i="16" s="1"/>
  <c r="F1036" i="16"/>
  <c r="H1036" i="16" s="1"/>
  <c r="F1332" i="16"/>
  <c r="H1332" i="16" s="1"/>
  <c r="F1073" i="16"/>
  <c r="H1073" i="16" s="1"/>
  <c r="F999" i="16"/>
  <c r="F962" i="16"/>
  <c r="F1295" i="16"/>
  <c r="F1221" i="16"/>
  <c r="H1221" i="16" s="1"/>
  <c r="H924" i="16"/>
  <c r="F1258" i="16"/>
  <c r="H1258" i="16" s="1"/>
  <c r="F1176" i="16"/>
  <c r="H1176" i="16" s="1"/>
  <c r="F1139" i="16"/>
  <c r="F1324" i="16"/>
  <c r="F1213" i="16"/>
  <c r="H1213" i="16" s="1"/>
  <c r="F1287" i="16"/>
  <c r="H1287" i="16" s="1"/>
  <c r="F1250" i="16"/>
  <c r="F1102" i="16"/>
  <c r="H1102" i="16" s="1"/>
  <c r="F1065" i="16"/>
  <c r="F1028" i="16"/>
  <c r="F954" i="16"/>
  <c r="H954" i="16" s="1"/>
  <c r="H916" i="16"/>
  <c r="F991" i="16"/>
  <c r="H991" i="16" s="1"/>
  <c r="G1248" i="16"/>
  <c r="G1026" i="16"/>
  <c r="G989" i="16"/>
  <c r="G1137" i="16"/>
  <c r="G1100" i="16"/>
  <c r="G1285" i="16"/>
  <c r="G952" i="16"/>
  <c r="G1322" i="16"/>
  <c r="G1174" i="16"/>
  <c r="G1063" i="16"/>
  <c r="G1211" i="16"/>
  <c r="N502" i="24"/>
  <c r="M578" i="24"/>
  <c r="M585" i="24" s="1"/>
  <c r="K190" i="10"/>
  <c r="K296" i="16"/>
  <c r="K256" i="15"/>
  <c r="H175" i="15"/>
  <c r="H111" i="15"/>
  <c r="H79" i="15"/>
  <c r="H147" i="15"/>
  <c r="G953" i="16"/>
  <c r="G1064" i="16"/>
  <c r="G1249" i="16"/>
  <c r="G990" i="16"/>
  <c r="G1286" i="16"/>
  <c r="G1212" i="16"/>
  <c r="G1175" i="16"/>
  <c r="G1027" i="16"/>
  <c r="G1101" i="16"/>
  <c r="G1138" i="16"/>
  <c r="G1323" i="16"/>
  <c r="F1241" i="16"/>
  <c r="H1241" i="16" s="1"/>
  <c r="F1019" i="16"/>
  <c r="F945" i="16"/>
  <c r="H945" i="16" s="1"/>
  <c r="F1315" i="16"/>
  <c r="H1315" i="16" s="1"/>
  <c r="H907" i="16"/>
  <c r="F1278" i="16"/>
  <c r="F1056" i="16"/>
  <c r="F1093" i="16"/>
  <c r="H1093" i="16" s="1"/>
  <c r="F1204" i="16"/>
  <c r="H1204" i="16" s="1"/>
  <c r="F1130" i="16"/>
  <c r="H1130" i="16" s="1"/>
  <c r="F1167" i="16"/>
  <c r="F982" i="16"/>
  <c r="G1280" i="16"/>
  <c r="G947" i="16"/>
  <c r="G1317" i="16"/>
  <c r="G1058" i="16"/>
  <c r="G1132" i="16"/>
  <c r="H1132" i="16" s="1"/>
  <c r="G984" i="16"/>
  <c r="G1206" i="16"/>
  <c r="G1243" i="16"/>
  <c r="G1095" i="16"/>
  <c r="G1021" i="16"/>
  <c r="G1169" i="16"/>
  <c r="F1318" i="16"/>
  <c r="F1096" i="16"/>
  <c r="F1059" i="16"/>
  <c r="F1170" i="16"/>
  <c r="F1022" i="16"/>
  <c r="H1022" i="16" s="1"/>
  <c r="F1244" i="16"/>
  <c r="H1244" i="16" s="1"/>
  <c r="F1281" i="16"/>
  <c r="H1281" i="16" s="1"/>
  <c r="F948" i="16"/>
  <c r="H948" i="16" s="1"/>
  <c r="F1133" i="16"/>
  <c r="F985" i="16"/>
  <c r="H985" i="16" s="1"/>
  <c r="H910" i="16"/>
  <c r="F1207" i="16"/>
  <c r="F1216" i="16"/>
  <c r="F1068" i="16"/>
  <c r="H1068" i="16" s="1"/>
  <c r="F994" i="16"/>
  <c r="H994" i="16" s="1"/>
  <c r="F1179" i="16"/>
  <c r="F1253" i="16"/>
  <c r="H1253" i="16" s="1"/>
  <c r="H919" i="16"/>
  <c r="F1031" i="16"/>
  <c r="F1290" i="16"/>
  <c r="F957" i="16"/>
  <c r="F1105" i="16"/>
  <c r="F1142" i="16"/>
  <c r="F1327" i="16"/>
  <c r="F1238" i="16"/>
  <c r="F1275" i="16"/>
  <c r="F942" i="16"/>
  <c r="F1164" i="16"/>
  <c r="F1090" i="16"/>
  <c r="H1090" i="16" s="1"/>
  <c r="F1016" i="16"/>
  <c r="H1016" i="16" s="1"/>
  <c r="F979" i="16"/>
  <c r="F1201" i="16"/>
  <c r="H904" i="16"/>
  <c r="F1053" i="16"/>
  <c r="H1053" i="16" s="1"/>
  <c r="F1312" i="16"/>
  <c r="F1127" i="16"/>
  <c r="F1251" i="16"/>
  <c r="F955" i="16"/>
  <c r="H955" i="16" s="1"/>
  <c r="F1325" i="16"/>
  <c r="H1325" i="16" s="1"/>
  <c r="F1140" i="16"/>
  <c r="H1140" i="16" s="1"/>
  <c r="F1288" i="16"/>
  <c r="H1288" i="16" s="1"/>
  <c r="F1029" i="16"/>
  <c r="H1029" i="16" s="1"/>
  <c r="F1177" i="16"/>
  <c r="H1177" i="16" s="1"/>
  <c r="F992" i="16"/>
  <c r="F1066" i="16"/>
  <c r="F1214" i="16"/>
  <c r="H917" i="16"/>
  <c r="F1103" i="16"/>
  <c r="G1032" i="16"/>
  <c r="G1143" i="16"/>
  <c r="G958" i="16"/>
  <c r="G1328" i="16"/>
  <c r="G1069" i="16"/>
  <c r="G1291" i="16"/>
  <c r="G995" i="16"/>
  <c r="G1180" i="16"/>
  <c r="G1217" i="16"/>
  <c r="G1106" i="16"/>
  <c r="G1254" i="16"/>
  <c r="G960" i="16"/>
  <c r="G1071" i="16"/>
  <c r="G997" i="16"/>
  <c r="G1256" i="16"/>
  <c r="G1219" i="16"/>
  <c r="G1034" i="16"/>
  <c r="G1293" i="16"/>
  <c r="G1182" i="16"/>
  <c r="G1330" i="16"/>
  <c r="G1108" i="16"/>
  <c r="G1145" i="16"/>
  <c r="F986" i="16"/>
  <c r="H986" i="16" s="1"/>
  <c r="F949" i="16"/>
  <c r="H911" i="16"/>
  <c r="F1245" i="16"/>
  <c r="H1245" i="16" s="1"/>
  <c r="F1282" i="16"/>
  <c r="H1282" i="16" s="1"/>
  <c r="F1319" i="16"/>
  <c r="H1319" i="16" s="1"/>
  <c r="F1023" i="16"/>
  <c r="F1134" i="16"/>
  <c r="H1134" i="16" s="1"/>
  <c r="F1208" i="16"/>
  <c r="F1171" i="16"/>
  <c r="F1097" i="16"/>
  <c r="H1097" i="16" s="1"/>
  <c r="F1060" i="16"/>
  <c r="H1060" i="16" s="1"/>
  <c r="G1144" i="16"/>
  <c r="G1107" i="16"/>
  <c r="G1255" i="16"/>
  <c r="G1218" i="16"/>
  <c r="G1070" i="16"/>
  <c r="G1181" i="16"/>
  <c r="G1292" i="16"/>
  <c r="G996" i="16"/>
  <c r="G1329" i="16"/>
  <c r="G959" i="16"/>
  <c r="G1033" i="16"/>
  <c r="G1203" i="16"/>
  <c r="G1092" i="16"/>
  <c r="G1240" i="16"/>
  <c r="G944" i="16"/>
  <c r="G1055" i="16"/>
  <c r="G1166" i="16"/>
  <c r="G981" i="16"/>
  <c r="G1129" i="16"/>
  <c r="G1277" i="16"/>
  <c r="G1018" i="16"/>
  <c r="G1314" i="16"/>
  <c r="F1326" i="16"/>
  <c r="H1326" i="16" s="1"/>
  <c r="F956" i="16"/>
  <c r="H956" i="16" s="1"/>
  <c r="F1178" i="16"/>
  <c r="H1178" i="16" s="1"/>
  <c r="F1104" i="16"/>
  <c r="F1030" i="16"/>
  <c r="H1030" i="16" s="1"/>
  <c r="F1215" i="16"/>
  <c r="H1215" i="16" s="1"/>
  <c r="F1141" i="16"/>
  <c r="F993" i="16"/>
  <c r="H993" i="16" s="1"/>
  <c r="F1067" i="16"/>
  <c r="F1289" i="16"/>
  <c r="F1252" i="16"/>
  <c r="H1252" i="16" s="1"/>
  <c r="H918" i="16"/>
  <c r="G1172" i="16"/>
  <c r="G1135" i="16"/>
  <c r="G1061" i="16"/>
  <c r="G1283" i="16"/>
  <c r="G1209" i="16"/>
  <c r="G950" i="16"/>
  <c r="G1320" i="16"/>
  <c r="G1246" i="16"/>
  <c r="G987" i="16"/>
  <c r="G1024" i="16"/>
  <c r="G1098" i="16"/>
  <c r="G445" i="24"/>
  <c r="H223" i="24" s="1"/>
  <c r="G462" i="24"/>
  <c r="H240" i="24" s="1"/>
  <c r="G979" i="14"/>
  <c r="H979" i="14" s="1"/>
  <c r="M1024" i="24"/>
  <c r="M1036" i="24" s="1"/>
  <c r="G953" i="14" s="1"/>
  <c r="F972" i="24"/>
  <c r="N972" i="24" s="1"/>
  <c r="G927" i="24"/>
  <c r="F983" i="24"/>
  <c r="N983" i="24" s="1"/>
  <c r="W920" i="24" s="1"/>
  <c r="N1028" i="24" s="1"/>
  <c r="N1073" i="24" s="1"/>
  <c r="O938" i="24" s="1"/>
  <c r="G938" i="24"/>
  <c r="W30" i="24"/>
  <c r="N113" i="24" s="1"/>
  <c r="J145" i="14" s="1"/>
  <c r="K145" i="14" s="1"/>
  <c r="H193" i="14"/>
  <c r="G195" i="14"/>
  <c r="H652" i="24"/>
  <c r="G716" i="24"/>
  <c r="O716" i="24" s="1"/>
  <c r="X634" i="24" s="1"/>
  <c r="O780" i="24" s="1"/>
  <c r="O844" i="24" s="1"/>
  <c r="P652" i="24" s="1"/>
  <c r="H680" i="24"/>
  <c r="G744" i="24"/>
  <c r="O744" i="24" s="1"/>
  <c r="X659" i="24" s="1"/>
  <c r="O808" i="24" s="1"/>
  <c r="O872" i="24" s="1"/>
  <c r="P680" i="24" s="1"/>
  <c r="W643" i="24"/>
  <c r="N791" i="24" s="1"/>
  <c r="J718" i="14" s="1"/>
  <c r="K718" i="14" s="1"/>
  <c r="G437" i="24"/>
  <c r="H215" i="24" s="1"/>
  <c r="G469" i="24"/>
  <c r="H247" i="24" s="1"/>
  <c r="H766" i="14"/>
  <c r="G768" i="14"/>
  <c r="F965" i="24"/>
  <c r="G920" i="24"/>
  <c r="G921" i="24" s="1"/>
  <c r="F1056" i="24"/>
  <c r="W916" i="24"/>
  <c r="N1023" i="24" s="1"/>
  <c r="J1187" i="14" s="1"/>
  <c r="K1187" i="14" s="1"/>
  <c r="W105" i="7"/>
  <c r="N47" i="14"/>
  <c r="F16" i="1"/>
  <c r="F22" i="13"/>
  <c r="F30" i="7"/>
  <c r="N26" i="7" s="1"/>
  <c r="W26" i="7"/>
  <c r="F92" i="10"/>
  <c r="F95" i="14" s="1"/>
  <c r="H82" i="10"/>
  <c r="F68" i="10"/>
  <c r="F69" i="14" s="1"/>
  <c r="H58" i="10"/>
  <c r="G467" i="24"/>
  <c r="H245" i="24" s="1"/>
  <c r="G1335" i="15"/>
  <c r="G1399" i="15"/>
  <c r="G1303" i="15"/>
  <c r="G1463" i="15"/>
  <c r="G1271" i="15"/>
  <c r="G1239" i="15"/>
  <c r="G1431" i="15"/>
  <c r="G1367" i="15"/>
  <c r="G1207" i="15"/>
  <c r="F1216" i="15"/>
  <c r="H1183" i="15"/>
  <c r="F1472" i="15"/>
  <c r="F1344" i="15"/>
  <c r="F1440" i="15"/>
  <c r="F1248" i="15"/>
  <c r="F1312" i="15"/>
  <c r="F1280" i="15"/>
  <c r="F1408" i="15"/>
  <c r="F1376" i="15"/>
  <c r="G1408" i="15"/>
  <c r="G1472" i="15"/>
  <c r="G1280" i="15"/>
  <c r="G1376" i="15"/>
  <c r="G1440" i="15"/>
  <c r="G1312" i="15"/>
  <c r="G1344" i="15"/>
  <c r="G1248" i="15"/>
  <c r="G1216" i="15"/>
  <c r="G1314" i="15"/>
  <c r="G1218" i="15"/>
  <c r="G1410" i="15"/>
  <c r="G1474" i="15"/>
  <c r="G1346" i="15"/>
  <c r="G1250" i="15"/>
  <c r="G1282" i="15"/>
  <c r="G1378" i="15"/>
  <c r="G1442" i="15"/>
  <c r="F1378" i="15"/>
  <c r="H1378" i="15" s="1"/>
  <c r="F1314" i="15"/>
  <c r="H1314" i="15" s="1"/>
  <c r="F1410" i="15"/>
  <c r="F1474" i="15"/>
  <c r="H1185" i="15"/>
  <c r="F1442" i="15"/>
  <c r="H1442" i="15" s="1"/>
  <c r="F1282" i="15"/>
  <c r="F1250" i="15"/>
  <c r="F1218" i="15"/>
  <c r="H1218" i="15" s="1"/>
  <c r="F1346" i="15"/>
  <c r="H1346" i="15" s="1"/>
  <c r="G1313" i="15"/>
  <c r="G1281" i="15"/>
  <c r="G1377" i="15"/>
  <c r="G1441" i="15"/>
  <c r="G1249" i="15"/>
  <c r="G1345" i="15"/>
  <c r="G1473" i="15"/>
  <c r="G1409" i="15"/>
  <c r="G1217" i="15"/>
  <c r="G1374" i="15"/>
  <c r="G1342" i="15"/>
  <c r="G1214" i="15"/>
  <c r="G1278" i="15"/>
  <c r="G1470" i="15"/>
  <c r="G1246" i="15"/>
  <c r="G1438" i="15"/>
  <c r="G1406" i="15"/>
  <c r="G1310" i="15"/>
  <c r="G1277" i="15"/>
  <c r="G1437" i="15"/>
  <c r="G1373" i="15"/>
  <c r="G1341" i="15"/>
  <c r="G1245" i="15"/>
  <c r="G1213" i="15"/>
  <c r="G1405" i="15"/>
  <c r="G1309" i="15"/>
  <c r="G1469" i="15"/>
  <c r="G1302" i="15"/>
  <c r="G1270" i="15"/>
  <c r="G1238" i="15"/>
  <c r="G1430" i="15"/>
  <c r="G1366" i="15"/>
  <c r="G1398" i="15"/>
  <c r="G1334" i="15"/>
  <c r="G1206" i="15"/>
  <c r="G1462" i="15"/>
  <c r="F1210" i="15"/>
  <c r="F1338" i="15"/>
  <c r="F1466" i="15"/>
  <c r="F1306" i="15"/>
  <c r="F1274" i="15"/>
  <c r="F1434" i="15"/>
  <c r="F1242" i="15"/>
  <c r="H1177" i="15"/>
  <c r="F1402" i="15"/>
  <c r="F1370" i="15"/>
  <c r="F1464" i="15"/>
  <c r="F1272" i="15"/>
  <c r="H1175" i="15"/>
  <c r="F1432" i="15"/>
  <c r="F1400" i="15"/>
  <c r="F1240" i="15"/>
  <c r="F1368" i="15"/>
  <c r="F1208" i="15"/>
  <c r="F1336" i="15"/>
  <c r="F1304" i="15"/>
  <c r="G1276" i="15"/>
  <c r="G1244" i="15"/>
  <c r="G1436" i="15"/>
  <c r="G1372" i="15"/>
  <c r="G1404" i="15"/>
  <c r="G1340" i="15"/>
  <c r="G1212" i="15"/>
  <c r="G1468" i="15"/>
  <c r="G1308" i="15"/>
  <c r="G1466" i="15"/>
  <c r="G1434" i="15"/>
  <c r="G1402" i="15"/>
  <c r="G1242" i="15"/>
  <c r="G1370" i="15"/>
  <c r="G1338" i="15"/>
  <c r="G1306" i="15"/>
  <c r="G1210" i="15"/>
  <c r="G1274" i="15"/>
  <c r="G1283" i="15"/>
  <c r="G1475" i="15"/>
  <c r="G1443" i="15"/>
  <c r="G1315" i="15"/>
  <c r="G1379" i="15"/>
  <c r="G1411" i="15"/>
  <c r="G1219" i="15"/>
  <c r="G1251" i="15"/>
  <c r="G1347" i="15"/>
  <c r="F1379" i="15"/>
  <c r="F1283" i="15"/>
  <c r="H1283" i="15" s="1"/>
  <c r="F1251" i="15"/>
  <c r="H1251" i="15" s="1"/>
  <c r="F1315" i="15"/>
  <c r="F1219" i="15"/>
  <c r="F1347" i="15"/>
  <c r="H1347" i="15" s="1"/>
  <c r="F1475" i="15"/>
  <c r="H1475" i="15" s="1"/>
  <c r="F1443" i="15"/>
  <c r="H1443" i="15" s="1"/>
  <c r="H1186" i="15"/>
  <c r="F1411" i="15"/>
  <c r="H629" i="24"/>
  <c r="G693" i="24"/>
  <c r="O693" i="24" s="1"/>
  <c r="G740" i="24"/>
  <c r="O740" i="24" s="1"/>
  <c r="H676" i="24"/>
  <c r="V30" i="7"/>
  <c r="F132" i="24"/>
  <c r="F100" i="24"/>
  <c r="F120" i="24"/>
  <c r="F152" i="24"/>
  <c r="F126" i="24"/>
  <c r="F94" i="24"/>
  <c r="H1105" i="24"/>
  <c r="H1106" i="24" s="1"/>
  <c r="G1125" i="24"/>
  <c r="G1166" i="24"/>
  <c r="F853" i="24"/>
  <c r="F800" i="24"/>
  <c r="N257" i="24"/>
  <c r="H669" i="24"/>
  <c r="G733" i="24"/>
  <c r="O733" i="24" s="1"/>
  <c r="H654" i="24"/>
  <c r="G718" i="24"/>
  <c r="O718" i="24" s="1"/>
  <c r="X636" i="24" s="1"/>
  <c r="O782" i="24" s="1"/>
  <c r="O846" i="24" s="1"/>
  <c r="P654" i="24" s="1"/>
  <c r="G476" i="24"/>
  <c r="H254" i="24" s="1"/>
  <c r="G355" i="24"/>
  <c r="G427" i="24"/>
  <c r="G283" i="24"/>
  <c r="G432" i="24"/>
  <c r="H209" i="24"/>
  <c r="H210" i="24" s="1"/>
  <c r="N283" i="24"/>
  <c r="F284" i="24"/>
  <c r="F1008" i="24"/>
  <c r="F1051" i="24"/>
  <c r="G931" i="24"/>
  <c r="F976" i="24"/>
  <c r="N976" i="24" s="1"/>
  <c r="H933" i="24"/>
  <c r="G978" i="24"/>
  <c r="O978" i="24" s="1"/>
  <c r="H1079" i="14"/>
  <c r="G1081" i="14"/>
  <c r="T1493" i="15"/>
  <c r="W649" i="24"/>
  <c r="N797" i="24" s="1"/>
  <c r="J874" i="14" s="1"/>
  <c r="K874" i="14" s="1"/>
  <c r="H1745" i="16"/>
  <c r="H1222" i="14"/>
  <c r="H1511" i="15"/>
  <c r="F172" i="14"/>
  <c r="F168" i="14"/>
  <c r="G825" i="24"/>
  <c r="G765" i="24"/>
  <c r="H665" i="24"/>
  <c r="G729" i="24"/>
  <c r="O729" i="24" s="1"/>
  <c r="X645" i="24" s="1"/>
  <c r="O793" i="24" s="1"/>
  <c r="O857" i="24" s="1"/>
  <c r="P665" i="24" s="1"/>
  <c r="W504" i="24"/>
  <c r="N564" i="24" s="1"/>
  <c r="J587" i="14" s="1"/>
  <c r="K587" i="14" s="1"/>
  <c r="W614" i="24"/>
  <c r="N756" i="24" s="1"/>
  <c r="J688" i="14" s="1"/>
  <c r="G929" i="24"/>
  <c r="F974" i="24"/>
  <c r="N974" i="24" s="1"/>
  <c r="W104" i="7"/>
  <c r="G1018" i="24"/>
  <c r="G1063" i="24" s="1"/>
  <c r="G1029" i="24"/>
  <c r="G1074" i="24" s="1"/>
  <c r="G999" i="24"/>
  <c r="G1044" i="24" s="1"/>
  <c r="H25" i="24"/>
  <c r="G61" i="24"/>
  <c r="O61" i="24" s="1"/>
  <c r="X17" i="24" s="1"/>
  <c r="O97" i="24" s="1"/>
  <c r="O133" i="24" s="1"/>
  <c r="P25" i="24" s="1"/>
  <c r="G81" i="24"/>
  <c r="O81" i="24" s="1"/>
  <c r="H45" i="24"/>
  <c r="G56" i="24"/>
  <c r="O56" i="24" s="1"/>
  <c r="H20" i="24"/>
  <c r="G68" i="24"/>
  <c r="O68" i="24" s="1"/>
  <c r="X23" i="24" s="1"/>
  <c r="O104" i="24" s="1"/>
  <c r="O140" i="24" s="1"/>
  <c r="P32" i="24" s="1"/>
  <c r="H32" i="24"/>
  <c r="G76" i="24"/>
  <c r="O76" i="24" s="1"/>
  <c r="X29" i="24" s="1"/>
  <c r="O112" i="24" s="1"/>
  <c r="H40" i="24"/>
  <c r="F728" i="15"/>
  <c r="H663" i="15"/>
  <c r="F760" i="15"/>
  <c r="F696" i="15"/>
  <c r="G761" i="15"/>
  <c r="G697" i="15"/>
  <c r="G729" i="15"/>
  <c r="G731" i="15"/>
  <c r="G699" i="15"/>
  <c r="G763" i="15"/>
  <c r="G689" i="15"/>
  <c r="G753" i="15"/>
  <c r="G721" i="15"/>
  <c r="H669" i="15"/>
  <c r="F702" i="15"/>
  <c r="F766" i="15"/>
  <c r="F734" i="15"/>
  <c r="H659" i="15"/>
  <c r="F724" i="15"/>
  <c r="F692" i="15"/>
  <c r="F756" i="15"/>
  <c r="G762" i="15"/>
  <c r="G698" i="15"/>
  <c r="G730" i="15"/>
  <c r="G726" i="15"/>
  <c r="G758" i="15"/>
  <c r="G694" i="15"/>
  <c r="F729" i="15"/>
  <c r="F761" i="15"/>
  <c r="H761" i="15" s="1"/>
  <c r="F697" i="15"/>
  <c r="H697" i="15" s="1"/>
  <c r="H664" i="15"/>
  <c r="G701" i="15"/>
  <c r="G765" i="15"/>
  <c r="G733" i="15"/>
  <c r="F733" i="15"/>
  <c r="F765" i="15"/>
  <c r="H668" i="15"/>
  <c r="F701" i="15"/>
  <c r="H701" i="15" s="1"/>
  <c r="G723" i="15"/>
  <c r="G691" i="15"/>
  <c r="G755" i="15"/>
  <c r="F726" i="15"/>
  <c r="F694" i="15"/>
  <c r="H694" i="15" s="1"/>
  <c r="F758" i="15"/>
  <c r="H758" i="15" s="1"/>
  <c r="H661" i="15"/>
  <c r="G695" i="15"/>
  <c r="G759" i="15"/>
  <c r="G727" i="15"/>
  <c r="H662" i="15"/>
  <c r="F727" i="15"/>
  <c r="H727" i="15" s="1"/>
  <c r="F759" i="15"/>
  <c r="H759" i="15" s="1"/>
  <c r="F695" i="15"/>
  <c r="H695" i="15" s="1"/>
  <c r="H500" i="10"/>
  <c r="F548" i="10"/>
  <c r="F572" i="10"/>
  <c r="F524" i="10"/>
  <c r="G570" i="10"/>
  <c r="G522" i="10"/>
  <c r="G546" i="10"/>
  <c r="H493" i="10"/>
  <c r="F565" i="10"/>
  <c r="F517" i="10"/>
  <c r="F541" i="10"/>
  <c r="F567" i="10"/>
  <c r="F543" i="10"/>
  <c r="F519" i="10"/>
  <c r="H495" i="10"/>
  <c r="G542" i="10"/>
  <c r="G518" i="10"/>
  <c r="G566" i="10"/>
  <c r="G517" i="10"/>
  <c r="G541" i="10"/>
  <c r="G565" i="10"/>
  <c r="F568" i="10"/>
  <c r="F544" i="10"/>
  <c r="H496" i="10"/>
  <c r="F520" i="10"/>
  <c r="G519" i="10"/>
  <c r="G543" i="10"/>
  <c r="G567" i="10"/>
  <c r="F539" i="10"/>
  <c r="H491" i="10"/>
  <c r="F515" i="10"/>
  <c r="F501" i="10"/>
  <c r="F537" i="14" s="1"/>
  <c r="F563" i="10"/>
  <c r="F516" i="10"/>
  <c r="H492" i="10"/>
  <c r="F564" i="10"/>
  <c r="F540" i="10"/>
  <c r="F1126" i="24"/>
  <c r="N1125" i="24"/>
  <c r="N1126" i="24" s="1"/>
  <c r="G473" i="24"/>
  <c r="H251" i="24" s="1"/>
  <c r="G420" i="24"/>
  <c r="H198" i="24" s="1"/>
  <c r="F39" i="1"/>
  <c r="F53" i="13"/>
  <c r="N177" i="14"/>
  <c r="F54" i="7"/>
  <c r="W41" i="7"/>
  <c r="N41" i="7"/>
  <c r="G337" i="24"/>
  <c r="G392" i="24"/>
  <c r="G360" i="24"/>
  <c r="G172" i="24"/>
  <c r="G377" i="24"/>
  <c r="F958" i="24"/>
  <c r="N958" i="24" s="1"/>
  <c r="G913" i="24"/>
  <c r="F962" i="24"/>
  <c r="N962" i="24" s="1"/>
  <c r="G917" i="24"/>
  <c r="G932" i="24"/>
  <c r="F977" i="24"/>
  <c r="N977" i="24" s="1"/>
  <c r="H519" i="24"/>
  <c r="G544" i="24"/>
  <c r="O544" i="24" s="1"/>
  <c r="X508" i="24" s="1"/>
  <c r="O569" i="24" s="1"/>
  <c r="O594" i="24" s="1"/>
  <c r="P519" i="24" s="1"/>
  <c r="N28" i="24"/>
  <c r="G442" i="24"/>
  <c r="H220" i="24" s="1"/>
  <c r="G474" i="24"/>
  <c r="H252" i="24" s="1"/>
  <c r="V54" i="7"/>
  <c r="AD41" i="7" s="1"/>
  <c r="F434" i="24"/>
  <c r="F373" i="24"/>
  <c r="G1027" i="24"/>
  <c r="G1072" i="24" s="1"/>
  <c r="G997" i="24"/>
  <c r="G1042" i="24" s="1"/>
  <c r="G1016" i="24"/>
  <c r="G1061" i="24" s="1"/>
  <c r="W619" i="24"/>
  <c r="N762" i="24" s="1"/>
  <c r="J792" i="14" s="1"/>
  <c r="G41" i="14"/>
  <c r="N1171" i="15"/>
  <c r="K44" i="15"/>
  <c r="F1174" i="10"/>
  <c r="F1150" i="10"/>
  <c r="H1126" i="10"/>
  <c r="G1168" i="10"/>
  <c r="G1144" i="10"/>
  <c r="G1150" i="10"/>
  <c r="G1174" i="10"/>
  <c r="G1170" i="10"/>
  <c r="G1146" i="10"/>
  <c r="G1169" i="10"/>
  <c r="G1145" i="10"/>
  <c r="F1148" i="10"/>
  <c r="H1124" i="10"/>
  <c r="F1172" i="10"/>
  <c r="G1171" i="10"/>
  <c r="G1147" i="10"/>
  <c r="H1127" i="10"/>
  <c r="F1175" i="10"/>
  <c r="F1151" i="10"/>
  <c r="F1147" i="10"/>
  <c r="H1147" i="10" s="1"/>
  <c r="F1171" i="10"/>
  <c r="H1171" i="10" s="1"/>
  <c r="H1123" i="10"/>
  <c r="F1146" i="10"/>
  <c r="H1146" i="10" s="1"/>
  <c r="H1122" i="10"/>
  <c r="F1170" i="10"/>
  <c r="G470" i="10"/>
  <c r="G278" i="10"/>
  <c r="G398" i="10"/>
  <c r="G422" i="10"/>
  <c r="G326" i="10"/>
  <c r="G350" i="10"/>
  <c r="G230" i="10"/>
  <c r="G254" i="10"/>
  <c r="G302" i="10"/>
  <c r="G374" i="10"/>
  <c r="G182" i="10"/>
  <c r="G206" i="10"/>
  <c r="G446" i="10"/>
  <c r="F469" i="10"/>
  <c r="F205" i="10"/>
  <c r="F325" i="10"/>
  <c r="F229" i="10"/>
  <c r="F181" i="10"/>
  <c r="F253" i="10"/>
  <c r="H157" i="10"/>
  <c r="F445" i="10"/>
  <c r="F397" i="10"/>
  <c r="F301" i="10"/>
  <c r="F349" i="10"/>
  <c r="F421" i="10"/>
  <c r="F373" i="10"/>
  <c r="F277" i="10"/>
  <c r="G445" i="10"/>
  <c r="G325" i="10"/>
  <c r="G397" i="10"/>
  <c r="G277" i="10"/>
  <c r="G205" i="10"/>
  <c r="G421" i="10"/>
  <c r="G253" i="10"/>
  <c r="G349" i="10"/>
  <c r="G229" i="10"/>
  <c r="G301" i="10"/>
  <c r="G181" i="10"/>
  <c r="G373" i="10"/>
  <c r="G469" i="10"/>
  <c r="H161" i="10"/>
  <c r="F353" i="10"/>
  <c r="F377" i="10"/>
  <c r="F281" i="10"/>
  <c r="F449" i="10"/>
  <c r="F305" i="10"/>
  <c r="F185" i="10"/>
  <c r="F233" i="10"/>
  <c r="F425" i="10"/>
  <c r="F209" i="10"/>
  <c r="F401" i="10"/>
  <c r="F473" i="10"/>
  <c r="F329" i="10"/>
  <c r="F257" i="10"/>
  <c r="G467" i="10"/>
  <c r="G419" i="10"/>
  <c r="G179" i="10"/>
  <c r="G165" i="10"/>
  <c r="G173" i="14" s="1"/>
  <c r="G174" i="14" s="1"/>
  <c r="G275" i="10"/>
  <c r="G443" i="10"/>
  <c r="G203" i="10"/>
  <c r="G395" i="10"/>
  <c r="G251" i="10"/>
  <c r="G299" i="10"/>
  <c r="G347" i="10"/>
  <c r="G323" i="10"/>
  <c r="G371" i="10"/>
  <c r="G227" i="10"/>
  <c r="F475" i="10"/>
  <c r="F451" i="10"/>
  <c r="F355" i="10"/>
  <c r="F259" i="10"/>
  <c r="F427" i="10"/>
  <c r="F331" i="10"/>
  <c r="F187" i="10"/>
  <c r="H163" i="10"/>
  <c r="F283" i="10"/>
  <c r="F235" i="10"/>
  <c r="F307" i="10"/>
  <c r="F379" i="10"/>
  <c r="F211" i="10"/>
  <c r="F403" i="10"/>
  <c r="G280" i="10"/>
  <c r="G352" i="10"/>
  <c r="G328" i="10"/>
  <c r="G184" i="10"/>
  <c r="G448" i="10"/>
  <c r="G256" i="10"/>
  <c r="G208" i="10"/>
  <c r="G232" i="10"/>
  <c r="G424" i="10"/>
  <c r="G472" i="10"/>
  <c r="G376" i="10"/>
  <c r="G304" i="10"/>
  <c r="G400" i="10"/>
  <c r="F395" i="10"/>
  <c r="H155" i="10"/>
  <c r="F203" i="10"/>
  <c r="F275" i="10"/>
  <c r="F443" i="10"/>
  <c r="F251" i="10"/>
  <c r="F165" i="10"/>
  <c r="F173" i="14" s="1"/>
  <c r="H173" i="14" s="1"/>
  <c r="F179" i="10"/>
  <c r="F419" i="10"/>
  <c r="F227" i="10"/>
  <c r="F323" i="10"/>
  <c r="F299" i="10"/>
  <c r="F467" i="10"/>
  <c r="F347" i="10"/>
  <c r="F371" i="10"/>
  <c r="G260" i="10"/>
  <c r="G428" i="10"/>
  <c r="G332" i="10"/>
  <c r="G236" i="10"/>
  <c r="G476" i="10"/>
  <c r="G404" i="10"/>
  <c r="G284" i="10"/>
  <c r="G212" i="10"/>
  <c r="G356" i="10"/>
  <c r="G308" i="10"/>
  <c r="G188" i="10"/>
  <c r="G380" i="10"/>
  <c r="G452" i="10"/>
  <c r="F228" i="10"/>
  <c r="H156" i="10"/>
  <c r="F324" i="10"/>
  <c r="F444" i="10"/>
  <c r="F180" i="10"/>
  <c r="F420" i="10"/>
  <c r="F372" i="10"/>
  <c r="F348" i="10"/>
  <c r="F300" i="10"/>
  <c r="F204" i="10"/>
  <c r="F468" i="10"/>
  <c r="F252" i="10"/>
  <c r="F276" i="10"/>
  <c r="F396" i="10"/>
  <c r="G503" i="16"/>
  <c r="G725" i="16"/>
  <c r="G540" i="16"/>
  <c r="G318" i="16"/>
  <c r="G281" i="16"/>
  <c r="G355" i="16"/>
  <c r="G429" i="16"/>
  <c r="G392" i="16"/>
  <c r="G651" i="16"/>
  <c r="G466" i="16"/>
  <c r="G688" i="16"/>
  <c r="G614" i="16"/>
  <c r="G577" i="16"/>
  <c r="F685" i="16"/>
  <c r="F648" i="16"/>
  <c r="F278" i="16"/>
  <c r="F537" i="16"/>
  <c r="F352" i="16"/>
  <c r="F315" i="16"/>
  <c r="F574" i="16"/>
  <c r="F463" i="16"/>
  <c r="F722" i="16"/>
  <c r="F611" i="16"/>
  <c r="F426" i="16"/>
  <c r="F389" i="16"/>
  <c r="F500" i="16"/>
  <c r="H240" i="16"/>
  <c r="G644" i="16"/>
  <c r="G570" i="16"/>
  <c r="G533" i="16"/>
  <c r="G459" i="16"/>
  <c r="G681" i="16"/>
  <c r="G496" i="16"/>
  <c r="G274" i="16"/>
  <c r="G718" i="16"/>
  <c r="G311" i="16"/>
  <c r="G385" i="16"/>
  <c r="G348" i="16"/>
  <c r="G607" i="16"/>
  <c r="G422" i="16"/>
  <c r="G433" i="16"/>
  <c r="G618" i="16"/>
  <c r="G692" i="16"/>
  <c r="G322" i="16"/>
  <c r="G729" i="16"/>
  <c r="G507" i="16"/>
  <c r="G544" i="16"/>
  <c r="G581" i="16"/>
  <c r="G655" i="16"/>
  <c r="G470" i="16"/>
  <c r="G285" i="16"/>
  <c r="G396" i="16"/>
  <c r="G359" i="16"/>
  <c r="G547" i="16"/>
  <c r="G658" i="16"/>
  <c r="G288" i="16"/>
  <c r="G695" i="16"/>
  <c r="G473" i="16"/>
  <c r="G399" i="16"/>
  <c r="G510" i="16"/>
  <c r="G732" i="16"/>
  <c r="G621" i="16"/>
  <c r="G362" i="16"/>
  <c r="G436" i="16"/>
  <c r="G325" i="16"/>
  <c r="G584" i="16"/>
  <c r="G312" i="16"/>
  <c r="G571" i="16"/>
  <c r="G386" i="16"/>
  <c r="G608" i="16"/>
  <c r="G534" i="16"/>
  <c r="G497" i="16"/>
  <c r="G423" i="16"/>
  <c r="G645" i="16"/>
  <c r="G460" i="16"/>
  <c r="G719" i="16"/>
  <c r="G682" i="16"/>
  <c r="G275" i="16"/>
  <c r="G349" i="16"/>
  <c r="G616" i="16"/>
  <c r="G431" i="16"/>
  <c r="G653" i="16"/>
  <c r="G579" i="16"/>
  <c r="G542" i="16"/>
  <c r="G468" i="16"/>
  <c r="G690" i="16"/>
  <c r="G505" i="16"/>
  <c r="G283" i="16"/>
  <c r="G727" i="16"/>
  <c r="G320" i="16"/>
  <c r="G394" i="16"/>
  <c r="G357" i="16"/>
  <c r="G426" i="16"/>
  <c r="G648" i="16"/>
  <c r="G463" i="16"/>
  <c r="G722" i="16"/>
  <c r="G685" i="16"/>
  <c r="G278" i="16"/>
  <c r="G352" i="16"/>
  <c r="G315" i="16"/>
  <c r="G574" i="16"/>
  <c r="G389" i="16"/>
  <c r="G611" i="16"/>
  <c r="G537" i="16"/>
  <c r="G500" i="16"/>
  <c r="G545" i="16"/>
  <c r="G582" i="16"/>
  <c r="G286" i="16"/>
  <c r="G693" i="16"/>
  <c r="G323" i="16"/>
  <c r="G397" i="16"/>
  <c r="G471" i="16"/>
  <c r="G656" i="16"/>
  <c r="G619" i="16"/>
  <c r="G730" i="16"/>
  <c r="G434" i="16"/>
  <c r="G360" i="16"/>
  <c r="G508" i="16"/>
  <c r="F584" i="16"/>
  <c r="F695" i="16"/>
  <c r="F325" i="16"/>
  <c r="H325" i="16" s="1"/>
  <c r="F362" i="16"/>
  <c r="F473" i="16"/>
  <c r="F436" i="16"/>
  <c r="H436" i="16" s="1"/>
  <c r="F621" i="16"/>
  <c r="H250" i="16"/>
  <c r="F658" i="16"/>
  <c r="H658" i="16" s="1"/>
  <c r="F288" i="16"/>
  <c r="H288" i="16" s="1"/>
  <c r="F732" i="16"/>
  <c r="H732" i="16" s="1"/>
  <c r="F399" i="16"/>
  <c r="F510" i="16"/>
  <c r="F547" i="16"/>
  <c r="H547" i="16" s="1"/>
  <c r="F390" i="16"/>
  <c r="F316" i="16"/>
  <c r="H241" i="16"/>
  <c r="F686" i="16"/>
  <c r="F427" i="16"/>
  <c r="F538" i="16"/>
  <c r="F612" i="16"/>
  <c r="F501" i="16"/>
  <c r="F464" i="16"/>
  <c r="F353" i="16"/>
  <c r="F723" i="16"/>
  <c r="F575" i="16"/>
  <c r="F649" i="16"/>
  <c r="F279" i="16"/>
  <c r="H248" i="16"/>
  <c r="F656" i="16"/>
  <c r="F434" i="16"/>
  <c r="F730" i="16"/>
  <c r="F545" i="16"/>
  <c r="F508" i="16"/>
  <c r="H508" i="16" s="1"/>
  <c r="F619" i="16"/>
  <c r="F582" i="16"/>
  <c r="F360" i="16"/>
  <c r="H360" i="16" s="1"/>
  <c r="F323" i="16"/>
  <c r="H323" i="16" s="1"/>
  <c r="F286" i="16"/>
  <c r="F471" i="16"/>
  <c r="H471" i="16" s="1"/>
  <c r="F397" i="16"/>
  <c r="H397" i="16" s="1"/>
  <c r="F693" i="16"/>
  <c r="F514" i="16"/>
  <c r="F625" i="16"/>
  <c r="F477" i="16"/>
  <c r="F403" i="16"/>
  <c r="F329" i="16"/>
  <c r="F292" i="16"/>
  <c r="H254" i="16"/>
  <c r="F699" i="16"/>
  <c r="F736" i="16"/>
  <c r="F551" i="16"/>
  <c r="F662" i="16"/>
  <c r="F440" i="16"/>
  <c r="F588" i="16"/>
  <c r="F366" i="16"/>
  <c r="G475" i="16"/>
  <c r="G438" i="16"/>
  <c r="G623" i="16"/>
  <c r="G586" i="16"/>
  <c r="G697" i="16"/>
  <c r="G327" i="16"/>
  <c r="G734" i="16"/>
  <c r="G401" i="16"/>
  <c r="G512" i="16"/>
  <c r="G549" i="16"/>
  <c r="G364" i="16"/>
  <c r="G660" i="16"/>
  <c r="G290" i="16"/>
  <c r="G726" i="16"/>
  <c r="G689" i="16"/>
  <c r="G282" i="16"/>
  <c r="G356" i="16"/>
  <c r="G319" i="16"/>
  <c r="G578" i="16"/>
  <c r="G393" i="16"/>
  <c r="G615" i="16"/>
  <c r="G541" i="16"/>
  <c r="G504" i="16"/>
  <c r="G430" i="16"/>
  <c r="G652" i="16"/>
  <c r="G467" i="16"/>
  <c r="G324" i="16"/>
  <c r="G731" i="16"/>
  <c r="G361" i="16"/>
  <c r="G546" i="16"/>
  <c r="G509" i="16"/>
  <c r="G694" i="16"/>
  <c r="G472" i="16"/>
  <c r="G657" i="16"/>
  <c r="G398" i="16"/>
  <c r="G287" i="16"/>
  <c r="G583" i="16"/>
  <c r="G620" i="16"/>
  <c r="G435" i="16"/>
  <c r="F718" i="16"/>
  <c r="F348" i="16"/>
  <c r="F274" i="16"/>
  <c r="H274" i="16" s="1"/>
  <c r="F496" i="16"/>
  <c r="H496" i="16" s="1"/>
  <c r="F311" i="16"/>
  <c r="H311" i="16" s="1"/>
  <c r="F570" i="16"/>
  <c r="H570" i="16" s="1"/>
  <c r="F533" i="16"/>
  <c r="H533" i="16" s="1"/>
  <c r="F607" i="16"/>
  <c r="H607" i="16" s="1"/>
  <c r="F681" i="16"/>
  <c r="H681" i="16" s="1"/>
  <c r="F644" i="16"/>
  <c r="F422" i="16"/>
  <c r="H422" i="16" s="1"/>
  <c r="H236" i="16"/>
  <c r="F459" i="16"/>
  <c r="F385" i="16"/>
  <c r="H385" i="16" s="1"/>
  <c r="F689" i="16"/>
  <c r="F393" i="16"/>
  <c r="F282" i="16"/>
  <c r="H282" i="16" s="1"/>
  <c r="F615" i="16"/>
  <c r="H615" i="16" s="1"/>
  <c r="F467" i="16"/>
  <c r="H467" i="16" s="1"/>
  <c r="F541" i="16"/>
  <c r="F578" i="16"/>
  <c r="H244" i="16"/>
  <c r="F726" i="16"/>
  <c r="H726" i="16" s="1"/>
  <c r="F652" i="16"/>
  <c r="H652" i="16" s="1"/>
  <c r="F319" i="16"/>
  <c r="H319" i="16" s="1"/>
  <c r="F504" i="16"/>
  <c r="H504" i="16" s="1"/>
  <c r="F430" i="16"/>
  <c r="H430" i="16" s="1"/>
  <c r="F356" i="16"/>
  <c r="H356" i="16" s="1"/>
  <c r="G738" i="16"/>
  <c r="G553" i="16"/>
  <c r="G331" i="16"/>
  <c r="G516" i="16"/>
  <c r="G479" i="16"/>
  <c r="G627" i="16"/>
  <c r="G442" i="16"/>
  <c r="G368" i="16"/>
  <c r="G664" i="16"/>
  <c r="G405" i="16"/>
  <c r="G701" i="16"/>
  <c r="G294" i="16"/>
  <c r="G590" i="16"/>
  <c r="F577" i="16"/>
  <c r="H577" i="16" s="1"/>
  <c r="H243" i="16"/>
  <c r="F688" i="16"/>
  <c r="H688" i="16" s="1"/>
  <c r="F318" i="16"/>
  <c r="H318" i="16" s="1"/>
  <c r="F355" i="16"/>
  <c r="F429" i="16"/>
  <c r="F503" i="16"/>
  <c r="H503" i="16" s="1"/>
  <c r="F614" i="16"/>
  <c r="H614" i="16" s="1"/>
  <c r="F392" i="16"/>
  <c r="F725" i="16"/>
  <c r="H725" i="16" s="1"/>
  <c r="F540" i="16"/>
  <c r="H540" i="16" s="1"/>
  <c r="F281" i="16"/>
  <c r="F466" i="16"/>
  <c r="F651" i="16"/>
  <c r="F657" i="16"/>
  <c r="F694" i="16"/>
  <c r="H694" i="16" s="1"/>
  <c r="F620" i="16"/>
  <c r="F731" i="16"/>
  <c r="H731" i="16" s="1"/>
  <c r="F398" i="16"/>
  <c r="H398" i="16" s="1"/>
  <c r="F435" i="16"/>
  <c r="H249" i="16"/>
  <c r="F583" i="16"/>
  <c r="F472" i="16"/>
  <c r="H472" i="16" s="1"/>
  <c r="F509" i="16"/>
  <c r="F546" i="16"/>
  <c r="F361" i="16"/>
  <c r="F324" i="16"/>
  <c r="H324" i="16" s="1"/>
  <c r="F287" i="16"/>
  <c r="H287" i="16" s="1"/>
  <c r="F860" i="15"/>
  <c r="H795" i="15"/>
  <c r="F1084" i="15"/>
  <c r="F1116" i="15"/>
  <c r="F1020" i="15"/>
  <c r="F924" i="15"/>
  <c r="F828" i="15"/>
  <c r="F956" i="15"/>
  <c r="F892" i="15"/>
  <c r="F988" i="15"/>
  <c r="F1148" i="15"/>
  <c r="F1052" i="15"/>
  <c r="F927" i="15"/>
  <c r="F1151" i="15"/>
  <c r="F863" i="15"/>
  <c r="F895" i="15"/>
  <c r="F991" i="15"/>
  <c r="F1119" i="15"/>
  <c r="F1055" i="15"/>
  <c r="F1087" i="15"/>
  <c r="F831" i="15"/>
  <c r="F959" i="15"/>
  <c r="H798" i="15"/>
  <c r="F1023" i="15"/>
  <c r="G992" i="15"/>
  <c r="G896" i="15"/>
  <c r="G1120" i="15"/>
  <c r="G960" i="15"/>
  <c r="G1056" i="15"/>
  <c r="G928" i="15"/>
  <c r="G1024" i="15"/>
  <c r="G832" i="15"/>
  <c r="G1152" i="15"/>
  <c r="G1088" i="15"/>
  <c r="G864" i="15"/>
  <c r="F1110" i="15"/>
  <c r="F1014" i="15"/>
  <c r="H789" i="15"/>
  <c r="F982" i="15"/>
  <c r="F886" i="15"/>
  <c r="F918" i="15"/>
  <c r="F822" i="15"/>
  <c r="F950" i="15"/>
  <c r="F1142" i="15"/>
  <c r="F1046" i="15"/>
  <c r="F1078" i="15"/>
  <c r="F854" i="15"/>
  <c r="F1016" i="15"/>
  <c r="F952" i="15"/>
  <c r="F920" i="15"/>
  <c r="F1144" i="15"/>
  <c r="F856" i="15"/>
  <c r="F1112" i="15"/>
  <c r="F984" i="15"/>
  <c r="F1080" i="15"/>
  <c r="H791" i="15"/>
  <c r="F824" i="15"/>
  <c r="F888" i="15"/>
  <c r="F1048" i="15"/>
  <c r="G861" i="15"/>
  <c r="G925" i="15"/>
  <c r="G1149" i="15"/>
  <c r="G1117" i="15"/>
  <c r="G1085" i="15"/>
  <c r="G829" i="15"/>
  <c r="G1021" i="15"/>
  <c r="G893" i="15"/>
  <c r="G957" i="15"/>
  <c r="G1053" i="15"/>
  <c r="G989" i="15"/>
  <c r="G852" i="15"/>
  <c r="G916" i="15"/>
  <c r="G884" i="15"/>
  <c r="G1044" i="15"/>
  <c r="G1012" i="15"/>
  <c r="G948" i="15"/>
  <c r="G1108" i="15"/>
  <c r="G980" i="15"/>
  <c r="G1076" i="15"/>
  <c r="G820" i="15"/>
  <c r="G1140" i="15"/>
  <c r="F916" i="15"/>
  <c r="H916" i="15" s="1"/>
  <c r="F852" i="15"/>
  <c r="H852" i="15" s="1"/>
  <c r="H787" i="15"/>
  <c r="F820" i="15"/>
  <c r="F1108" i="15"/>
  <c r="F1012" i="15"/>
  <c r="H1012" i="15" s="1"/>
  <c r="F1140" i="15"/>
  <c r="F948" i="15"/>
  <c r="F1076" i="15"/>
  <c r="F980" i="15"/>
  <c r="F1044" i="15"/>
  <c r="H1044" i="15" s="1"/>
  <c r="F884" i="15"/>
  <c r="H884" i="15" s="1"/>
  <c r="F1146" i="15"/>
  <c r="F1050" i="15"/>
  <c r="F954" i="15"/>
  <c r="F1018" i="15"/>
  <c r="F1114" i="15"/>
  <c r="F858" i="15"/>
  <c r="F986" i="15"/>
  <c r="F890" i="15"/>
  <c r="F826" i="15"/>
  <c r="F922" i="15"/>
  <c r="F1082" i="15"/>
  <c r="H793" i="15"/>
  <c r="G821" i="15"/>
  <c r="G917" i="15"/>
  <c r="G1013" i="15"/>
  <c r="G853" i="15"/>
  <c r="G1045" i="15"/>
  <c r="G885" i="15"/>
  <c r="G981" i="15"/>
  <c r="G1109" i="15"/>
  <c r="G1077" i="15"/>
  <c r="G949" i="15"/>
  <c r="G1141" i="15"/>
  <c r="G1116" i="15"/>
  <c r="G1020" i="15"/>
  <c r="G892" i="15"/>
  <c r="G860" i="15"/>
  <c r="G956" i="15"/>
  <c r="G1148" i="15"/>
  <c r="G828" i="15"/>
  <c r="G988" i="15"/>
  <c r="G924" i="15"/>
  <c r="G1052" i="15"/>
  <c r="G1084" i="15"/>
  <c r="G926" i="15"/>
  <c r="G1022" i="15"/>
  <c r="G990" i="15"/>
  <c r="G958" i="15"/>
  <c r="G894" i="15"/>
  <c r="G1086" i="15"/>
  <c r="G1150" i="15"/>
  <c r="G1054" i="15"/>
  <c r="G1118" i="15"/>
  <c r="G830" i="15"/>
  <c r="G862" i="15"/>
  <c r="F951" i="15"/>
  <c r="H790" i="15"/>
  <c r="F983" i="15"/>
  <c r="F919" i="15"/>
  <c r="F1143" i="15"/>
  <c r="F887" i="15"/>
  <c r="F1047" i="15"/>
  <c r="F855" i="15"/>
  <c r="F823" i="15"/>
  <c r="F1015" i="15"/>
  <c r="F1079" i="15"/>
  <c r="F1111" i="15"/>
  <c r="G1107" i="15"/>
  <c r="G883" i="15"/>
  <c r="G819" i="15"/>
  <c r="G851" i="15"/>
  <c r="G1011" i="15"/>
  <c r="G1139" i="15"/>
  <c r="G947" i="15"/>
  <c r="G979" i="15"/>
  <c r="G915" i="15"/>
  <c r="G1043" i="15"/>
  <c r="G1075" i="15"/>
  <c r="H786" i="15"/>
  <c r="F1043" i="15"/>
  <c r="F947" i="15"/>
  <c r="F1139" i="15"/>
  <c r="F819" i="15"/>
  <c r="F915" i="15"/>
  <c r="H915" i="15" s="1"/>
  <c r="F1107" i="15"/>
  <c r="F979" i="15"/>
  <c r="F883" i="15"/>
  <c r="H883" i="15" s="1"/>
  <c r="F851" i="15"/>
  <c r="F1011" i="15"/>
  <c r="F1075" i="15"/>
  <c r="H1075" i="15" s="1"/>
  <c r="H662" i="24"/>
  <c r="G726" i="24"/>
  <c r="O726" i="24" s="1"/>
  <c r="H666" i="24"/>
  <c r="G730" i="24"/>
  <c r="O730" i="24" s="1"/>
  <c r="N707" i="24"/>
  <c r="F708" i="24"/>
  <c r="G439" i="24"/>
  <c r="H217" i="24" s="1"/>
  <c r="G456" i="24"/>
  <c r="H234" i="24" s="1"/>
  <c r="G455" i="24"/>
  <c r="H233" i="24" s="1"/>
  <c r="G438" i="24"/>
  <c r="H216" i="24" s="1"/>
  <c r="N34" i="24"/>
  <c r="E108" i="1"/>
  <c r="K959" i="14"/>
  <c r="E146" i="13"/>
  <c r="V101" i="7"/>
  <c r="E110" i="7"/>
  <c r="M101" i="7" s="1"/>
  <c r="F1026" i="24"/>
  <c r="F893" i="24"/>
  <c r="F996" i="24"/>
  <c r="F1015" i="24"/>
  <c r="G907" i="24"/>
  <c r="F952" i="24"/>
  <c r="N952" i="24" s="1"/>
  <c r="G926" i="24"/>
  <c r="F971" i="24"/>
  <c r="N971" i="24" s="1"/>
  <c r="W14" i="24"/>
  <c r="N93" i="24" s="1"/>
  <c r="J141" i="14" s="1"/>
  <c r="W615" i="24"/>
  <c r="N757" i="24" s="1"/>
  <c r="J714" i="14" s="1"/>
  <c r="W12" i="24"/>
  <c r="N91" i="24" s="1"/>
  <c r="J89" i="14" s="1"/>
  <c r="W657" i="24"/>
  <c r="N806" i="24" s="1"/>
  <c r="J770" i="14" s="1"/>
  <c r="K770" i="14" s="1"/>
  <c r="M823" i="24"/>
  <c r="N627" i="24"/>
  <c r="M759" i="24"/>
  <c r="M786" i="24" s="1"/>
  <c r="G662" i="14"/>
  <c r="F906" i="10"/>
  <c r="F1002" i="10"/>
  <c r="F930" i="10"/>
  <c r="F1098" i="10"/>
  <c r="H882" i="10"/>
  <c r="F1050" i="10"/>
  <c r="F978" i="10"/>
  <c r="F1026" i="10"/>
  <c r="F1074" i="10"/>
  <c r="F954" i="10"/>
  <c r="G1048" i="10"/>
  <c r="G952" i="10"/>
  <c r="G928" i="10"/>
  <c r="G1096" i="10"/>
  <c r="G1000" i="10"/>
  <c r="G904" i="10"/>
  <c r="G1024" i="10"/>
  <c r="G976" i="10"/>
  <c r="G1072" i="10"/>
  <c r="G1006" i="10"/>
  <c r="G1078" i="10"/>
  <c r="G1054" i="10"/>
  <c r="G1102" i="10"/>
  <c r="G982" i="10"/>
  <c r="G1030" i="10"/>
  <c r="G934" i="10"/>
  <c r="G958" i="10"/>
  <c r="G910" i="10"/>
  <c r="F976" i="10"/>
  <c r="F1024" i="10"/>
  <c r="F1000" i="10"/>
  <c r="H1000" i="10" s="1"/>
  <c r="H880" i="10"/>
  <c r="F1096" i="10"/>
  <c r="F928" i="10"/>
  <c r="F1072" i="10"/>
  <c r="H1072" i="10" s="1"/>
  <c r="F904" i="10"/>
  <c r="H904" i="10" s="1"/>
  <c r="F952" i="10"/>
  <c r="F1048" i="10"/>
  <c r="F950" i="10"/>
  <c r="F902" i="10"/>
  <c r="F1070" i="10"/>
  <c r="F1022" i="10"/>
  <c r="F926" i="10"/>
  <c r="F998" i="10"/>
  <c r="F1094" i="10"/>
  <c r="H878" i="10"/>
  <c r="F974" i="10"/>
  <c r="F1046" i="10"/>
  <c r="G1095" i="10"/>
  <c r="G1071" i="10"/>
  <c r="G927" i="10"/>
  <c r="G1047" i="10"/>
  <c r="G1023" i="10"/>
  <c r="G975" i="10"/>
  <c r="G951" i="10"/>
  <c r="G999" i="10"/>
  <c r="G903" i="10"/>
  <c r="G998" i="10"/>
  <c r="G902" i="10"/>
  <c r="G1022" i="10"/>
  <c r="G974" i="10"/>
  <c r="G1094" i="10"/>
  <c r="G1046" i="10"/>
  <c r="G950" i="10"/>
  <c r="G926" i="10"/>
  <c r="G1070" i="10"/>
  <c r="G931" i="10"/>
  <c r="G1027" i="10"/>
  <c r="G1099" i="10"/>
  <c r="G955" i="10"/>
  <c r="G1051" i="10"/>
  <c r="G1075" i="10"/>
  <c r="G1003" i="10"/>
  <c r="G907" i="10"/>
  <c r="G979" i="10"/>
  <c r="G905" i="10"/>
  <c r="G1049" i="10"/>
  <c r="G1073" i="10"/>
  <c r="G977" i="10"/>
  <c r="G1001" i="10"/>
  <c r="G953" i="10"/>
  <c r="G1025" i="10"/>
  <c r="G929" i="10"/>
  <c r="G1097" i="10"/>
  <c r="F925" i="10"/>
  <c r="F1069" i="10"/>
  <c r="F901" i="10"/>
  <c r="F949" i="10"/>
  <c r="F973" i="10"/>
  <c r="H877" i="10"/>
  <c r="F997" i="10"/>
  <c r="F1045" i="10"/>
  <c r="F1021" i="10"/>
  <c r="F887" i="10"/>
  <c r="F955" i="14" s="1"/>
  <c r="F1093" i="10"/>
  <c r="F1696" i="16"/>
  <c r="H1362" i="16"/>
  <c r="F1659" i="16"/>
  <c r="F1585" i="16"/>
  <c r="F1511" i="16"/>
  <c r="F1400" i="16"/>
  <c r="F1437" i="16"/>
  <c r="F1622" i="16"/>
  <c r="F1548" i="16"/>
  <c r="F1474" i="16"/>
  <c r="G1627" i="16"/>
  <c r="G1590" i="16"/>
  <c r="G1664" i="16"/>
  <c r="G1442" i="16"/>
  <c r="G1405" i="16"/>
  <c r="G1479" i="16"/>
  <c r="G1553" i="16"/>
  <c r="G1516" i="16"/>
  <c r="G1701" i="16"/>
  <c r="G1480" i="16"/>
  <c r="G1443" i="16"/>
  <c r="G1702" i="16"/>
  <c r="G1591" i="16"/>
  <c r="G1628" i="16"/>
  <c r="G1665" i="16"/>
  <c r="G1517" i="16"/>
  <c r="G1406" i="16"/>
  <c r="G1554" i="16"/>
  <c r="F1515" i="16"/>
  <c r="F1626" i="16"/>
  <c r="H1366" i="16"/>
  <c r="F1700" i="16"/>
  <c r="F1404" i="16"/>
  <c r="F1552" i="16"/>
  <c r="F1589" i="16"/>
  <c r="F1478" i="16"/>
  <c r="F1663" i="16"/>
  <c r="F1441" i="16"/>
  <c r="G1404" i="16"/>
  <c r="G1700" i="16"/>
  <c r="G1552" i="16"/>
  <c r="G1478" i="16"/>
  <c r="G1626" i="16"/>
  <c r="G1663" i="16"/>
  <c r="G1515" i="16"/>
  <c r="G1441" i="16"/>
  <c r="G1589" i="16"/>
  <c r="F1656" i="16"/>
  <c r="F1545" i="16"/>
  <c r="F1397" i="16"/>
  <c r="H1359" i="16"/>
  <c r="F1471" i="16"/>
  <c r="F1619" i="16"/>
  <c r="F1582" i="16"/>
  <c r="F1693" i="16"/>
  <c r="F1434" i="16"/>
  <c r="F1508" i="16"/>
  <c r="G1585" i="16"/>
  <c r="H1585" i="16" s="1"/>
  <c r="G1548" i="16"/>
  <c r="G1696" i="16"/>
  <c r="G1474" i="16"/>
  <c r="G1659" i="16"/>
  <c r="G1437" i="16"/>
  <c r="G1400" i="16"/>
  <c r="G1511" i="16"/>
  <c r="G1622" i="16"/>
  <c r="H1622" i="16" s="1"/>
  <c r="G1482" i="16"/>
  <c r="G1519" i="16"/>
  <c r="G1556" i="16"/>
  <c r="G1667" i="16"/>
  <c r="G1593" i="16"/>
  <c r="G1630" i="16"/>
  <c r="G1704" i="16"/>
  <c r="G1408" i="16"/>
  <c r="G1445" i="16"/>
  <c r="G1580" i="16"/>
  <c r="G1432" i="16"/>
  <c r="G1654" i="16"/>
  <c r="G1395" i="16"/>
  <c r="G1617" i="16"/>
  <c r="G1543" i="16"/>
  <c r="G1506" i="16"/>
  <c r="G1469" i="16"/>
  <c r="G1691" i="16"/>
  <c r="F1398" i="16"/>
  <c r="F1472" i="16"/>
  <c r="F1694" i="16"/>
  <c r="F1435" i="16"/>
  <c r="H1360" i="16"/>
  <c r="F1509" i="16"/>
  <c r="F1620" i="16"/>
  <c r="F1657" i="16"/>
  <c r="F1583" i="16"/>
  <c r="F1546" i="16"/>
  <c r="G1684" i="16"/>
  <c r="G1388" i="16"/>
  <c r="G1647" i="16"/>
  <c r="G1462" i="16"/>
  <c r="G1610" i="16"/>
  <c r="G1425" i="16"/>
  <c r="G1573" i="16"/>
  <c r="G1499" i="16"/>
  <c r="G1536" i="16"/>
  <c r="F1689" i="16"/>
  <c r="F1615" i="16"/>
  <c r="F1504" i="16"/>
  <c r="H1355" i="16"/>
  <c r="F1578" i="16"/>
  <c r="F1467" i="16"/>
  <c r="F1541" i="16"/>
  <c r="F1652" i="16"/>
  <c r="F1430" i="16"/>
  <c r="F1393" i="16"/>
  <c r="F1519" i="16"/>
  <c r="H1519" i="16" s="1"/>
  <c r="F1704" i="16"/>
  <c r="H1704" i="16" s="1"/>
  <c r="F1630" i="16"/>
  <c r="H1630" i="16" s="1"/>
  <c r="F1593" i="16"/>
  <c r="H1593" i="16" s="1"/>
  <c r="F1556" i="16"/>
  <c r="F1445" i="16"/>
  <c r="H1445" i="16" s="1"/>
  <c r="H1370" i="16"/>
  <c r="F1408" i="16"/>
  <c r="F1667" i="16"/>
  <c r="H1667" i="16" s="1"/>
  <c r="F1482" i="16"/>
  <c r="H1482" i="16" s="1"/>
  <c r="F1623" i="16"/>
  <c r="F1401" i="16"/>
  <c r="F1586" i="16"/>
  <c r="F1660" i="16"/>
  <c r="F1512" i="16"/>
  <c r="F1475" i="16"/>
  <c r="F1438" i="16"/>
  <c r="H1363" i="16"/>
  <c r="F1697" i="16"/>
  <c r="F1549" i="16"/>
  <c r="G1509" i="16"/>
  <c r="G1472" i="16"/>
  <c r="G1546" i="16"/>
  <c r="G1657" i="16"/>
  <c r="G1435" i="16"/>
  <c r="G1620" i="16"/>
  <c r="G1694" i="16"/>
  <c r="G1398" i="16"/>
  <c r="G1583" i="16"/>
  <c r="G1690" i="16"/>
  <c r="G1468" i="16"/>
  <c r="G1579" i="16"/>
  <c r="G1431" i="16"/>
  <c r="G1542" i="16"/>
  <c r="G1394" i="16"/>
  <c r="G1653" i="16"/>
  <c r="G1505" i="16"/>
  <c r="G1616" i="16"/>
  <c r="G1587" i="16"/>
  <c r="G1624" i="16"/>
  <c r="G1550" i="16"/>
  <c r="G1476" i="16"/>
  <c r="G1698" i="16"/>
  <c r="G1513" i="16"/>
  <c r="G1661" i="16"/>
  <c r="G1439" i="16"/>
  <c r="G1402" i="16"/>
  <c r="F1462" i="16"/>
  <c r="H1350" i="16"/>
  <c r="F1647" i="16"/>
  <c r="H1647" i="16" s="1"/>
  <c r="F1610" i="16"/>
  <c r="F1536" i="16"/>
  <c r="H1536" i="16" s="1"/>
  <c r="F1499" i="16"/>
  <c r="H1499" i="16" s="1"/>
  <c r="F1573" i="16"/>
  <c r="H1573" i="16" s="1"/>
  <c r="F1684" i="16"/>
  <c r="F1425" i="16"/>
  <c r="F1388" i="16"/>
  <c r="H1388" i="16" s="1"/>
  <c r="G1648" i="16"/>
  <c r="G1574" i="16"/>
  <c r="G1611" i="16"/>
  <c r="G1463" i="16"/>
  <c r="G1537" i="16"/>
  <c r="G1685" i="16"/>
  <c r="G1500" i="16"/>
  <c r="G1426" i="16"/>
  <c r="G1389" i="16"/>
  <c r="F1538" i="16"/>
  <c r="F1612" i="16"/>
  <c r="F1390" i="16"/>
  <c r="F1575" i="16"/>
  <c r="H1352" i="16"/>
  <c r="F1686" i="16"/>
  <c r="F1464" i="16"/>
  <c r="F1501" i="16"/>
  <c r="F1649" i="16"/>
  <c r="F1427" i="16"/>
  <c r="F1391" i="16"/>
  <c r="F1465" i="16"/>
  <c r="F1539" i="16"/>
  <c r="F1613" i="16"/>
  <c r="H1353" i="16"/>
  <c r="F1687" i="16"/>
  <c r="F1502" i="16"/>
  <c r="F1650" i="16"/>
  <c r="F1428" i="16"/>
  <c r="F1576" i="16"/>
  <c r="W65" i="7"/>
  <c r="F68" i="7"/>
  <c r="N65" i="7" s="1"/>
  <c r="G563" i="24"/>
  <c r="G568" i="24"/>
  <c r="G495" i="24"/>
  <c r="G552" i="24"/>
  <c r="M79" i="7"/>
  <c r="E12" i="7"/>
  <c r="M89" i="7"/>
  <c r="M86" i="7"/>
  <c r="M82" i="7"/>
  <c r="M88" i="7"/>
  <c r="M83" i="7"/>
  <c r="M85" i="7"/>
  <c r="M80" i="7"/>
  <c r="M81" i="7"/>
  <c r="M87" i="7"/>
  <c r="M84" i="7"/>
  <c r="M1080" i="24"/>
  <c r="N936" i="24"/>
  <c r="W103" i="7"/>
  <c r="G1022" i="24"/>
  <c r="G1067" i="24" s="1"/>
  <c r="H932" i="24" s="1"/>
  <c r="G1033" i="24"/>
  <c r="G1078" i="24" s="1"/>
  <c r="G1007" i="24"/>
  <c r="G1052" i="24" s="1"/>
  <c r="V68" i="7"/>
  <c r="AD65" i="7" s="1"/>
  <c r="E11" i="7"/>
  <c r="M67" i="7"/>
  <c r="M66" i="7"/>
  <c r="F593" i="24"/>
  <c r="F571" i="24"/>
  <c r="F566" i="24"/>
  <c r="F588" i="24"/>
  <c r="H41" i="24"/>
  <c r="G77" i="24"/>
  <c r="O77" i="24" s="1"/>
  <c r="H33" i="24"/>
  <c r="G69" i="24"/>
  <c r="O69" i="24" s="1"/>
  <c r="X24" i="24" s="1"/>
  <c r="O105" i="24" s="1"/>
  <c r="O141" i="24" s="1"/>
  <c r="P33" i="24" s="1"/>
  <c r="G1142" i="24"/>
  <c r="G1096" i="24"/>
  <c r="G1150" i="24"/>
  <c r="G1154" i="24"/>
  <c r="W121" i="7"/>
  <c r="F123" i="7"/>
  <c r="H790" i="6"/>
  <c r="H39" i="6" s="1"/>
  <c r="H803" i="6"/>
  <c r="F269" i="24"/>
  <c r="F421" i="24"/>
  <c r="G195" i="24"/>
  <c r="G199" i="24" s="1"/>
  <c r="F536" i="14"/>
  <c r="F532" i="14"/>
  <c r="G654" i="15"/>
  <c r="F654" i="15"/>
  <c r="G653" i="15"/>
  <c r="F653" i="15"/>
  <c r="G717" i="24"/>
  <c r="O717" i="24" s="1"/>
  <c r="X635" i="24" s="1"/>
  <c r="O781" i="24" s="1"/>
  <c r="O845" i="24" s="1"/>
  <c r="P653" i="24" s="1"/>
  <c r="G745" i="24"/>
  <c r="O745" i="24" s="1"/>
  <c r="X660" i="24" s="1"/>
  <c r="O809" i="24" s="1"/>
  <c r="O873" i="24" s="1"/>
  <c r="P681" i="24" s="1"/>
  <c r="H101" i="16"/>
  <c r="H179" i="16"/>
  <c r="H142" i="16"/>
  <c r="H100" i="16"/>
  <c r="H164" i="16"/>
  <c r="H104" i="16"/>
  <c r="H215" i="16"/>
  <c r="H88" i="16"/>
  <c r="H199" i="16"/>
  <c r="H92" i="16"/>
  <c r="H203" i="16"/>
  <c r="H166" i="16"/>
  <c r="H133" i="10"/>
  <c r="H85" i="10"/>
  <c r="F276" i="24"/>
  <c r="N276" i="24" s="1"/>
  <c r="F312" i="24"/>
  <c r="N312" i="24" s="1"/>
  <c r="F313" i="24"/>
  <c r="N313" i="24" s="1"/>
  <c r="F296" i="24"/>
  <c r="N296" i="24" s="1"/>
  <c r="W201" i="24" s="1"/>
  <c r="N370" i="24" s="1"/>
  <c r="N444" i="24" s="1"/>
  <c r="O222" i="24" s="1"/>
  <c r="G315" i="24"/>
  <c r="O315" i="24" s="1"/>
  <c r="F311" i="24"/>
  <c r="N311" i="24" s="1"/>
  <c r="X631" i="24"/>
  <c r="O777" i="24" s="1"/>
  <c r="O841" i="24" s="1"/>
  <c r="P649" i="24" s="1"/>
  <c r="M86" i="24"/>
  <c r="D9" i="9" s="1"/>
  <c r="O876" i="24"/>
  <c r="P684" i="24" s="1"/>
  <c r="G312" i="24"/>
  <c r="O312" i="24" s="1"/>
  <c r="F287" i="24"/>
  <c r="N287" i="24" s="1"/>
  <c r="W192" i="24" s="1"/>
  <c r="N361" i="24" s="1"/>
  <c r="N435" i="24" s="1"/>
  <c r="O213" i="24" s="1"/>
  <c r="F319" i="24"/>
  <c r="N319" i="24" s="1"/>
  <c r="W221" i="24" s="1"/>
  <c r="N393" i="24" s="1"/>
  <c r="N467" i="24" s="1"/>
  <c r="O245" i="24" s="1"/>
  <c r="M593" i="24"/>
  <c r="F266" i="24"/>
  <c r="N266" i="24" s="1"/>
  <c r="W176" i="24" s="1"/>
  <c r="N340" i="24" s="1"/>
  <c r="F306" i="24"/>
  <c r="N306" i="24" s="1"/>
  <c r="H91" i="15"/>
  <c r="H123" i="15"/>
  <c r="H180" i="15"/>
  <c r="H148" i="15"/>
  <c r="H182" i="15"/>
  <c r="H150" i="15"/>
  <c r="H118" i="15"/>
  <c r="H121" i="15"/>
  <c r="H89" i="15"/>
  <c r="H146" i="15"/>
  <c r="H178" i="15"/>
  <c r="H152" i="15"/>
  <c r="H110" i="15"/>
  <c r="H78" i="15"/>
  <c r="H142" i="15"/>
  <c r="H144" i="15"/>
  <c r="H80" i="15"/>
  <c r="H119" i="15"/>
  <c r="H151" i="15"/>
  <c r="H183" i="15"/>
  <c r="H90" i="15"/>
  <c r="M548" i="24"/>
  <c r="D11" i="9" s="1"/>
  <c r="N1171" i="24"/>
  <c r="O1111" i="24" s="1"/>
  <c r="M1137" i="24"/>
  <c r="M1138" i="24" s="1"/>
  <c r="D14" i="9" s="1"/>
  <c r="G700" i="24"/>
  <c r="O700" i="24" s="1"/>
  <c r="G732" i="24"/>
  <c r="O732" i="24" s="1"/>
  <c r="F291" i="24"/>
  <c r="N291" i="24" s="1"/>
  <c r="F308" i="24"/>
  <c r="N308" i="24" s="1"/>
  <c r="F324" i="24"/>
  <c r="N324" i="24" s="1"/>
  <c r="W226" i="24" s="1"/>
  <c r="N398" i="24" s="1"/>
  <c r="N472" i="24" s="1"/>
  <c r="O250" i="24" s="1"/>
  <c r="F271" i="24"/>
  <c r="N271" i="24" s="1"/>
  <c r="H202" i="16"/>
  <c r="H165" i="16"/>
  <c r="H144" i="16"/>
  <c r="H218" i="16"/>
  <c r="H133" i="16"/>
  <c r="H169" i="16"/>
  <c r="H132" i="16"/>
  <c r="H206" i="16"/>
  <c r="G92" i="10"/>
  <c r="G95" i="14" s="1"/>
  <c r="G96" i="14" s="1"/>
  <c r="G98" i="14" s="1"/>
  <c r="H62" i="10"/>
  <c r="H114" i="10"/>
  <c r="H137" i="10"/>
  <c r="H113" i="10"/>
  <c r="H107" i="10"/>
  <c r="H84" i="10"/>
  <c r="H60" i="10"/>
  <c r="X509" i="24"/>
  <c r="O570" i="24" s="1"/>
  <c r="M613" i="14" s="1"/>
  <c r="N613" i="14" s="1"/>
  <c r="E24" i="6"/>
  <c r="K21" i="14" s="1"/>
  <c r="G694" i="24"/>
  <c r="O694" i="24" s="1"/>
  <c r="F322" i="24"/>
  <c r="N322" i="24" s="1"/>
  <c r="G908" i="24"/>
  <c r="F953" i="24"/>
  <c r="N953" i="24" s="1"/>
  <c r="M407" i="24"/>
  <c r="G167" i="14"/>
  <c r="H635" i="24"/>
  <c r="G699" i="24"/>
  <c r="O699" i="24" s="1"/>
  <c r="H667" i="24"/>
  <c r="G731" i="24"/>
  <c r="O731" i="24" s="1"/>
  <c r="G414" i="24"/>
  <c r="H192" i="24" s="1"/>
  <c r="G454" i="24"/>
  <c r="H232" i="24" s="1"/>
  <c r="N633" i="24"/>
  <c r="M829" i="24"/>
  <c r="G1030" i="24"/>
  <c r="G1075" i="24" s="1"/>
  <c r="G1002" i="24"/>
  <c r="G1019" i="24"/>
  <c r="G1064" i="24" s="1"/>
  <c r="G102" i="24"/>
  <c r="G10" i="24"/>
  <c r="G110" i="24"/>
  <c r="G116" i="24"/>
  <c r="G90" i="24"/>
  <c r="G96" i="24"/>
  <c r="F697" i="24"/>
  <c r="F829" i="24"/>
  <c r="G633" i="24"/>
  <c r="G637" i="24" s="1"/>
  <c r="W212" i="24"/>
  <c r="N383" i="24" s="1"/>
  <c r="J353" i="14" s="1"/>
  <c r="K353" i="14" s="1"/>
  <c r="H106" i="10"/>
  <c r="F116" i="10"/>
  <c r="F121" i="14" s="1"/>
  <c r="H130" i="10"/>
  <c r="F140" i="10"/>
  <c r="F147" i="14" s="1"/>
  <c r="G1435" i="15"/>
  <c r="G1371" i="15"/>
  <c r="G1211" i="15"/>
  <c r="G1339" i="15"/>
  <c r="G1403" i="15"/>
  <c r="G1307" i="15"/>
  <c r="G1467" i="15"/>
  <c r="G1275" i="15"/>
  <c r="G1243" i="15"/>
  <c r="F1278" i="15"/>
  <c r="H1278" i="15" s="1"/>
  <c r="F1406" i="15"/>
  <c r="F1246" i="15"/>
  <c r="H1246" i="15" s="1"/>
  <c r="F1374" i="15"/>
  <c r="H1374" i="15" s="1"/>
  <c r="F1342" i="15"/>
  <c r="H1342" i="15" s="1"/>
  <c r="H1181" i="15"/>
  <c r="F1310" i="15"/>
  <c r="H1310" i="15" s="1"/>
  <c r="F1214" i="15"/>
  <c r="H1214" i="15" s="1"/>
  <c r="F1470" i="15"/>
  <c r="H1470" i="15" s="1"/>
  <c r="F1438" i="15"/>
  <c r="H1438" i="15" s="1"/>
  <c r="F1205" i="15"/>
  <c r="F1269" i="15"/>
  <c r="F1461" i="15"/>
  <c r="F1237" i="15"/>
  <c r="H1172" i="15"/>
  <c r="F1429" i="15"/>
  <c r="F1397" i="15"/>
  <c r="F1301" i="15"/>
  <c r="F1365" i="15"/>
  <c r="F1333" i="15"/>
  <c r="H1180" i="15"/>
  <c r="F1213" i="15"/>
  <c r="H1213" i="15" s="1"/>
  <c r="F1469" i="15"/>
  <c r="H1469" i="15" s="1"/>
  <c r="F1309" i="15"/>
  <c r="H1309" i="15" s="1"/>
  <c r="F1277" i="15"/>
  <c r="H1277" i="15" s="1"/>
  <c r="F1245" i="15"/>
  <c r="F1437" i="15"/>
  <c r="H1437" i="15" s="1"/>
  <c r="F1373" i="15"/>
  <c r="F1405" i="15"/>
  <c r="H1405" i="15" s="1"/>
  <c r="F1341" i="15"/>
  <c r="H1341" i="15" s="1"/>
  <c r="F1433" i="15"/>
  <c r="F1401" i="15"/>
  <c r="F1369" i="15"/>
  <c r="F1305" i="15"/>
  <c r="F1241" i="15"/>
  <c r="F1337" i="15"/>
  <c r="F1273" i="15"/>
  <c r="F1465" i="15"/>
  <c r="F1209" i="15"/>
  <c r="H1176" i="15"/>
  <c r="G1471" i="15"/>
  <c r="G1439" i="15"/>
  <c r="G1247" i="15"/>
  <c r="G1375" i="15"/>
  <c r="G1215" i="15"/>
  <c r="G1343" i="15"/>
  <c r="G1407" i="15"/>
  <c r="G1311" i="15"/>
  <c r="G1279" i="15"/>
  <c r="F1217" i="15"/>
  <c r="F1313" i="15"/>
  <c r="H1313" i="15" s="1"/>
  <c r="F1249" i="15"/>
  <c r="F1377" i="15"/>
  <c r="H1377" i="15" s="1"/>
  <c r="H1184" i="15"/>
  <c r="F1473" i="15"/>
  <c r="H1473" i="15" s="1"/>
  <c r="F1409" i="15"/>
  <c r="H1409" i="15" s="1"/>
  <c r="F1441" i="15"/>
  <c r="H1441" i="15" s="1"/>
  <c r="F1281" i="15"/>
  <c r="H1281" i="15" s="1"/>
  <c r="F1345" i="15"/>
  <c r="H1345" i="15" s="1"/>
  <c r="F1407" i="15"/>
  <c r="F1279" i="15"/>
  <c r="H1279" i="15" s="1"/>
  <c r="F1343" i="15"/>
  <c r="H1343" i="15" s="1"/>
  <c r="F1215" i="15"/>
  <c r="H1215" i="15" s="1"/>
  <c r="F1471" i="15"/>
  <c r="H1182" i="15"/>
  <c r="F1247" i="15"/>
  <c r="F1439" i="15"/>
  <c r="F1375" i="15"/>
  <c r="H1375" i="15" s="1"/>
  <c r="F1311" i="15"/>
  <c r="F1207" i="15"/>
  <c r="H1207" i="15" s="1"/>
  <c r="F1271" i="15"/>
  <c r="H1271" i="15" s="1"/>
  <c r="F1463" i="15"/>
  <c r="F1239" i="15"/>
  <c r="H1239" i="15" s="1"/>
  <c r="F1367" i="15"/>
  <c r="F1431" i="15"/>
  <c r="H1431" i="15" s="1"/>
  <c r="F1335" i="15"/>
  <c r="H1335" i="15" s="1"/>
  <c r="H1174" i="15"/>
  <c r="F1399" i="15"/>
  <c r="F1303" i="15"/>
  <c r="H1303" i="15" s="1"/>
  <c r="G1272" i="15"/>
  <c r="G1464" i="15"/>
  <c r="G1240" i="15"/>
  <c r="G1432" i="15"/>
  <c r="G1368" i="15"/>
  <c r="G1336" i="15"/>
  <c r="G1400" i="15"/>
  <c r="G1304" i="15"/>
  <c r="G1208" i="15"/>
  <c r="G1401" i="15"/>
  <c r="G1465" i="15"/>
  <c r="G1337" i="15"/>
  <c r="G1305" i="15"/>
  <c r="G1273" i="15"/>
  <c r="G1433" i="15"/>
  <c r="G1241" i="15"/>
  <c r="G1369" i="15"/>
  <c r="G1209" i="15"/>
  <c r="G1333" i="15"/>
  <c r="G1397" i="15"/>
  <c r="G1301" i="15"/>
  <c r="G1461" i="15"/>
  <c r="G1429" i="15"/>
  <c r="G1365" i="15"/>
  <c r="G1269" i="15"/>
  <c r="G1237" i="15"/>
  <c r="G1205" i="15"/>
  <c r="F1244" i="15"/>
  <c r="H1244" i="15" s="1"/>
  <c r="F1372" i="15"/>
  <c r="H1372" i="15" s="1"/>
  <c r="F1340" i="15"/>
  <c r="H1340" i="15" s="1"/>
  <c r="F1276" i="15"/>
  <c r="F1404" i="15"/>
  <c r="H1404" i="15" s="1"/>
  <c r="F1468" i="15"/>
  <c r="H1468" i="15" s="1"/>
  <c r="F1436" i="15"/>
  <c r="H1436" i="15" s="1"/>
  <c r="H1179" i="15"/>
  <c r="F1308" i="15"/>
  <c r="H1308" i="15" s="1"/>
  <c r="F1212" i="15"/>
  <c r="F1339" i="15"/>
  <c r="H1339" i="15" s="1"/>
  <c r="F1307" i="15"/>
  <c r="H1178" i="15"/>
  <c r="F1371" i="15"/>
  <c r="F1435" i="15"/>
  <c r="F1403" i="15"/>
  <c r="H1403" i="15" s="1"/>
  <c r="F1275" i="15"/>
  <c r="H1275" i="15" s="1"/>
  <c r="F1243" i="15"/>
  <c r="H1243" i="15" s="1"/>
  <c r="F1211" i="15"/>
  <c r="F1467" i="15"/>
  <c r="H1467" i="15" s="1"/>
  <c r="H1173" i="15"/>
  <c r="F1462" i="15"/>
  <c r="H1462" i="15" s="1"/>
  <c r="F1430" i="15"/>
  <c r="H1430" i="15" s="1"/>
  <c r="F1334" i="15"/>
  <c r="H1334" i="15" s="1"/>
  <c r="F1302" i="15"/>
  <c r="H1302" i="15" s="1"/>
  <c r="F1270" i="15"/>
  <c r="F1398" i="15"/>
  <c r="H1398" i="15" s="1"/>
  <c r="F1238" i="15"/>
  <c r="H1238" i="15" s="1"/>
  <c r="F1366" i="15"/>
  <c r="H1366" i="15" s="1"/>
  <c r="F1206" i="15"/>
  <c r="F534" i="24"/>
  <c r="N533" i="24"/>
  <c r="H648" i="24"/>
  <c r="G712" i="24"/>
  <c r="O712" i="24" s="1"/>
  <c r="X630" i="24" s="1"/>
  <c r="O776" i="24" s="1"/>
  <c r="O840" i="24" s="1"/>
  <c r="P648" i="24" s="1"/>
  <c r="H663" i="24"/>
  <c r="G727" i="24"/>
  <c r="O727" i="24" s="1"/>
  <c r="M26" i="7"/>
  <c r="E9" i="7"/>
  <c r="M29" i="7"/>
  <c r="M27" i="7"/>
  <c r="M28" i="7"/>
  <c r="F114" i="24"/>
  <c r="F146" i="24"/>
  <c r="F106" i="24"/>
  <c r="F138" i="24"/>
  <c r="F866" i="24"/>
  <c r="F813" i="24"/>
  <c r="F819" i="24"/>
  <c r="F759" i="24"/>
  <c r="F838" i="24"/>
  <c r="F785" i="24"/>
  <c r="H682" i="24"/>
  <c r="G746" i="24"/>
  <c r="O746" i="24" s="1"/>
  <c r="G769" i="24"/>
  <c r="G831" i="24"/>
  <c r="G444" i="24"/>
  <c r="H222" i="24" s="1"/>
  <c r="G461" i="24"/>
  <c r="H239" i="24" s="1"/>
  <c r="N275" i="24"/>
  <c r="G201" i="24"/>
  <c r="G203" i="24" s="1"/>
  <c r="F425" i="24"/>
  <c r="G942" i="24"/>
  <c r="F987" i="24"/>
  <c r="N987" i="24" s="1"/>
  <c r="W924" i="24" s="1"/>
  <c r="N1032" i="24" s="1"/>
  <c r="N1077" i="24" s="1"/>
  <c r="O942" i="24" s="1"/>
  <c r="H944" i="24"/>
  <c r="G989" i="24"/>
  <c r="O989" i="24" s="1"/>
  <c r="X926" i="24" s="1"/>
  <c r="O1034" i="24" s="1"/>
  <c r="O1079" i="24" s="1"/>
  <c r="P944" i="24" s="1"/>
  <c r="G1011" i="24"/>
  <c r="G1055" i="24"/>
  <c r="N912" i="24"/>
  <c r="M1049" i="24"/>
  <c r="W644" i="24"/>
  <c r="N792" i="24" s="1"/>
  <c r="J744" i="14" s="1"/>
  <c r="K744" i="14" s="1"/>
  <c r="N462" i="24"/>
  <c r="O240" i="24" s="1"/>
  <c r="J483" i="14"/>
  <c r="K483" i="14" s="1"/>
  <c r="H72" i="16"/>
  <c r="H49" i="14"/>
  <c r="H62" i="15"/>
  <c r="AC15" i="7"/>
  <c r="F205" i="15"/>
  <c r="G205" i="15"/>
  <c r="F204" i="15"/>
  <c r="G204" i="15"/>
  <c r="F235" i="16"/>
  <c r="F234" i="16"/>
  <c r="G235" i="16"/>
  <c r="G234" i="16"/>
  <c r="H650" i="24"/>
  <c r="G714" i="24"/>
  <c r="O714" i="24" s="1"/>
  <c r="X632" i="24" s="1"/>
  <c r="O778" i="24" s="1"/>
  <c r="O842" i="24" s="1"/>
  <c r="P650" i="24" s="1"/>
  <c r="H678" i="24"/>
  <c r="G742" i="24"/>
  <c r="O742" i="24" s="1"/>
  <c r="G940" i="24"/>
  <c r="F985" i="24"/>
  <c r="N985" i="24" s="1"/>
  <c r="W922" i="24" s="1"/>
  <c r="N1030" i="24" s="1"/>
  <c r="N1075" i="24" s="1"/>
  <c r="O940" i="24" s="1"/>
  <c r="F1047" i="24"/>
  <c r="F1004" i="24"/>
  <c r="G67" i="24"/>
  <c r="O67" i="24" s="1"/>
  <c r="X22" i="24" s="1"/>
  <c r="O103" i="24" s="1"/>
  <c r="O139" i="24" s="1"/>
  <c r="P31" i="24" s="1"/>
  <c r="H31" i="24"/>
  <c r="G55" i="24"/>
  <c r="O55" i="24" s="1"/>
  <c r="H19" i="24"/>
  <c r="G75" i="24"/>
  <c r="O75" i="24" s="1"/>
  <c r="X28" i="24" s="1"/>
  <c r="O111" i="24" s="1"/>
  <c r="H39" i="24"/>
  <c r="H26" i="24"/>
  <c r="G62" i="24"/>
  <c r="O62" i="24" s="1"/>
  <c r="X18" i="24" s="1"/>
  <c r="O98" i="24" s="1"/>
  <c r="O134" i="24" s="1"/>
  <c r="P26" i="24" s="1"/>
  <c r="H46" i="24"/>
  <c r="G82" i="24"/>
  <c r="O82" i="24" s="1"/>
  <c r="G1133" i="14"/>
  <c r="H1131" i="14"/>
  <c r="M1053" i="24"/>
  <c r="N916" i="24"/>
  <c r="H1097" i="24"/>
  <c r="Q1246" i="14"/>
  <c r="G788" i="6"/>
  <c r="G23" i="6" s="1"/>
  <c r="P1097" i="24"/>
  <c r="P1096" i="24" s="1"/>
  <c r="G121" i="7"/>
  <c r="G141" i="12"/>
  <c r="G757" i="15"/>
  <c r="G693" i="15"/>
  <c r="G725" i="15"/>
  <c r="G728" i="15"/>
  <c r="G696" i="15"/>
  <c r="G760" i="15"/>
  <c r="F754" i="15"/>
  <c r="F690" i="15"/>
  <c r="F722" i="15"/>
  <c r="H657" i="15"/>
  <c r="H665" i="15"/>
  <c r="F730" i="15"/>
  <c r="H730" i="15" s="1"/>
  <c r="F762" i="15"/>
  <c r="F698" i="15"/>
  <c r="H698" i="15" s="1"/>
  <c r="F723" i="15"/>
  <c r="H723" i="15" s="1"/>
  <c r="F755" i="15"/>
  <c r="H755" i="15" s="1"/>
  <c r="F691" i="15"/>
  <c r="H658" i="15"/>
  <c r="H670" i="15"/>
  <c r="F735" i="15"/>
  <c r="F703" i="15"/>
  <c r="F767" i="15"/>
  <c r="G756" i="15"/>
  <c r="G724" i="15"/>
  <c r="G692" i="15"/>
  <c r="F763" i="15"/>
  <c r="H763" i="15" s="1"/>
  <c r="H666" i="15"/>
  <c r="F731" i="15"/>
  <c r="H731" i="15" s="1"/>
  <c r="F699" i="15"/>
  <c r="H699" i="15" s="1"/>
  <c r="G735" i="15"/>
  <c r="G703" i="15"/>
  <c r="G767" i="15"/>
  <c r="H667" i="15"/>
  <c r="F700" i="15"/>
  <c r="F764" i="15"/>
  <c r="F732" i="15"/>
  <c r="G690" i="15"/>
  <c r="G754" i="15"/>
  <c r="G722" i="15"/>
  <c r="F753" i="15"/>
  <c r="H753" i="15" s="1"/>
  <c r="F689" i="15"/>
  <c r="H689" i="15" s="1"/>
  <c r="H656" i="15"/>
  <c r="F721" i="15"/>
  <c r="H721" i="15" s="1"/>
  <c r="G764" i="15"/>
  <c r="G732" i="15"/>
  <c r="G700" i="15"/>
  <c r="F725" i="15"/>
  <c r="H725" i="15" s="1"/>
  <c r="H660" i="15"/>
  <c r="F693" i="15"/>
  <c r="F757" i="15"/>
  <c r="G702" i="15"/>
  <c r="G766" i="15"/>
  <c r="G734" i="15"/>
  <c r="F521" i="10"/>
  <c r="H497" i="10"/>
  <c r="F569" i="10"/>
  <c r="F545" i="10"/>
  <c r="F570" i="10"/>
  <c r="H570" i="10" s="1"/>
  <c r="F522" i="10"/>
  <c r="H498" i="10"/>
  <c r="F546" i="10"/>
  <c r="H546" i="10" s="1"/>
  <c r="F518" i="10"/>
  <c r="H518" i="10" s="1"/>
  <c r="F566" i="10"/>
  <c r="H494" i="10"/>
  <c r="F542" i="10"/>
  <c r="G569" i="10"/>
  <c r="G545" i="10"/>
  <c r="G521" i="10"/>
  <c r="G544" i="10"/>
  <c r="G568" i="10"/>
  <c r="G520" i="10"/>
  <c r="G540" i="10"/>
  <c r="G564" i="10"/>
  <c r="G516" i="10"/>
  <c r="G572" i="10"/>
  <c r="G548" i="10"/>
  <c r="G524" i="10"/>
  <c r="G547" i="10"/>
  <c r="G571" i="10"/>
  <c r="G523" i="10"/>
  <c r="F523" i="10"/>
  <c r="F547" i="10"/>
  <c r="H547" i="10" s="1"/>
  <c r="F571" i="10"/>
  <c r="H571" i="10" s="1"/>
  <c r="H499" i="10"/>
  <c r="G539" i="10"/>
  <c r="G563" i="10"/>
  <c r="G501" i="10"/>
  <c r="G537" i="14" s="1"/>
  <c r="G515" i="10"/>
  <c r="G557" i="14"/>
  <c r="M553" i="24"/>
  <c r="M560" i="24" s="1"/>
  <c r="N862" i="24"/>
  <c r="O670" i="24" s="1"/>
  <c r="X650" i="24" s="1"/>
  <c r="O798" i="24" s="1"/>
  <c r="J900" i="14"/>
  <c r="K900" i="14" s="1"/>
  <c r="G441" i="24"/>
  <c r="H219" i="24" s="1"/>
  <c r="G458" i="24"/>
  <c r="H236" i="24" s="1"/>
  <c r="G975" i="14"/>
  <c r="M1000" i="24"/>
  <c r="M1012" i="24" s="1"/>
  <c r="F975" i="24"/>
  <c r="N975" i="24" s="1"/>
  <c r="G930" i="24"/>
  <c r="F986" i="24"/>
  <c r="N986" i="24" s="1"/>
  <c r="W923" i="24" s="1"/>
  <c r="N1031" i="24" s="1"/>
  <c r="N1076" i="24" s="1"/>
  <c r="O941" i="24" s="1"/>
  <c r="G941" i="24"/>
  <c r="F988" i="24"/>
  <c r="N988" i="24" s="1"/>
  <c r="W925" i="24" s="1"/>
  <c r="N1033" i="24" s="1"/>
  <c r="N1078" i="24" s="1"/>
  <c r="O943" i="24" s="1"/>
  <c r="G943" i="24"/>
  <c r="G556" i="24"/>
  <c r="G580" i="24"/>
  <c r="H514" i="24"/>
  <c r="G539" i="24"/>
  <c r="O539" i="24" s="1"/>
  <c r="W213" i="24"/>
  <c r="N384" i="24" s="1"/>
  <c r="J379" i="14" s="1"/>
  <c r="K379" i="14" s="1"/>
  <c r="N1114" i="24"/>
  <c r="M1176" i="24"/>
  <c r="G351" i="24"/>
  <c r="G423" i="24"/>
  <c r="G459" i="24"/>
  <c r="H237" i="24" s="1"/>
  <c r="E10" i="7"/>
  <c r="M53" i="7"/>
  <c r="M46" i="7"/>
  <c r="M44" i="7"/>
  <c r="M50" i="7"/>
  <c r="M51" i="7"/>
  <c r="M47" i="7"/>
  <c r="M49" i="7"/>
  <c r="M42" i="7"/>
  <c r="M48" i="7"/>
  <c r="M43" i="7"/>
  <c r="M52" i="7"/>
  <c r="M45" i="7"/>
  <c r="F341" i="24"/>
  <c r="F411" i="24"/>
  <c r="F405" i="24"/>
  <c r="F466" i="24"/>
  <c r="F451" i="24"/>
  <c r="F390" i="24"/>
  <c r="F303" i="24"/>
  <c r="W102" i="7"/>
  <c r="W646" i="24"/>
  <c r="N794" i="24" s="1"/>
  <c r="J796" i="14" s="1"/>
  <c r="K796" i="14" s="1"/>
  <c r="M150" i="24"/>
  <c r="M157" i="24" s="1"/>
  <c r="N38" i="24"/>
  <c r="M1170" i="24"/>
  <c r="G1240" i="14"/>
  <c r="H1240" i="14" s="1"/>
  <c r="M1152" i="24"/>
  <c r="M1157" i="24" s="1"/>
  <c r="G1214" i="14" s="1"/>
  <c r="J28" i="15"/>
  <c r="K12" i="15"/>
  <c r="G1143" i="10"/>
  <c r="G1167" i="10"/>
  <c r="G1172" i="10"/>
  <c r="G1148" i="10"/>
  <c r="G1151" i="10"/>
  <c r="G1175" i="10"/>
  <c r="F1167" i="10"/>
  <c r="H1119" i="10"/>
  <c r="F1143" i="10"/>
  <c r="H1143" i="10" s="1"/>
  <c r="F1142" i="10"/>
  <c r="H1118" i="10"/>
  <c r="F1166" i="10"/>
  <c r="F1128" i="10"/>
  <c r="F1216" i="14" s="1"/>
  <c r="F1168" i="10"/>
  <c r="H1168" i="10" s="1"/>
  <c r="F1144" i="10"/>
  <c r="H1144" i="10" s="1"/>
  <c r="H1120" i="10"/>
  <c r="F1169" i="10"/>
  <c r="H1169" i="10" s="1"/>
  <c r="H1121" i="10"/>
  <c r="F1145" i="10"/>
  <c r="H1145" i="10" s="1"/>
  <c r="G1166" i="10"/>
  <c r="G1128" i="10"/>
  <c r="G1216" i="14" s="1"/>
  <c r="G1142" i="10"/>
  <c r="G1149" i="10"/>
  <c r="G1173" i="10"/>
  <c r="F1149" i="10"/>
  <c r="F1173" i="10"/>
  <c r="H1173" i="10" s="1"/>
  <c r="H1125" i="10"/>
  <c r="F255" i="10"/>
  <c r="F399" i="10"/>
  <c r="F375" i="10"/>
  <c r="F183" i="10"/>
  <c r="F447" i="10"/>
  <c r="H159" i="10"/>
  <c r="F423" i="10"/>
  <c r="F303" i="10"/>
  <c r="F231" i="10"/>
  <c r="F327" i="10"/>
  <c r="F279" i="10"/>
  <c r="F207" i="10"/>
  <c r="F351" i="10"/>
  <c r="F471" i="10"/>
  <c r="F256" i="10"/>
  <c r="F184" i="10"/>
  <c r="H184" i="10" s="1"/>
  <c r="F328" i="10"/>
  <c r="H328" i="10" s="1"/>
  <c r="F472" i="10"/>
  <c r="H472" i="10" s="1"/>
  <c r="F232" i="10"/>
  <c r="F352" i="10"/>
  <c r="H352" i="10" s="1"/>
  <c r="F304" i="10"/>
  <c r="F448" i="10"/>
  <c r="H448" i="10" s="1"/>
  <c r="F280" i="10"/>
  <c r="H280" i="10" s="1"/>
  <c r="H160" i="10"/>
  <c r="F208" i="10"/>
  <c r="H208" i="10" s="1"/>
  <c r="F400" i="10"/>
  <c r="H400" i="10" s="1"/>
  <c r="F424" i="10"/>
  <c r="H424" i="10" s="1"/>
  <c r="F376" i="10"/>
  <c r="H376" i="10" s="1"/>
  <c r="G324" i="10"/>
  <c r="G252" i="10"/>
  <c r="G276" i="10"/>
  <c r="G300" i="10"/>
  <c r="G204" i="10"/>
  <c r="G228" i="10"/>
  <c r="G396" i="10"/>
  <c r="G468" i="10"/>
  <c r="G420" i="10"/>
  <c r="G372" i="10"/>
  <c r="G444" i="10"/>
  <c r="G348" i="10"/>
  <c r="G180" i="10"/>
  <c r="F278" i="10"/>
  <c r="H278" i="10" s="1"/>
  <c r="F422" i="10"/>
  <c r="F446" i="10"/>
  <c r="H446" i="10" s="1"/>
  <c r="F326" i="10"/>
  <c r="H326" i="10" s="1"/>
  <c r="F182" i="10"/>
  <c r="H182" i="10" s="1"/>
  <c r="F350" i="10"/>
  <c r="F470" i="10"/>
  <c r="H470" i="10" s="1"/>
  <c r="F374" i="10"/>
  <c r="H158" i="10"/>
  <c r="F302" i="10"/>
  <c r="H302" i="10" s="1"/>
  <c r="F230" i="10"/>
  <c r="H230" i="10" s="1"/>
  <c r="F206" i="10"/>
  <c r="F254" i="10"/>
  <c r="H254" i="10" s="1"/>
  <c r="F398" i="10"/>
  <c r="H398" i="10" s="1"/>
  <c r="G351" i="10"/>
  <c r="G447" i="10"/>
  <c r="G471" i="10"/>
  <c r="G231" i="10"/>
  <c r="G399" i="10"/>
  <c r="G207" i="10"/>
  <c r="G255" i="10"/>
  <c r="G423" i="10"/>
  <c r="G375" i="10"/>
  <c r="G327" i="10"/>
  <c r="G183" i="10"/>
  <c r="G303" i="10"/>
  <c r="G279" i="10"/>
  <c r="G330" i="10"/>
  <c r="G474" i="10"/>
  <c r="G210" i="10"/>
  <c r="G378" i="10"/>
  <c r="G306" i="10"/>
  <c r="G258" i="10"/>
  <c r="G354" i="10"/>
  <c r="G234" i="10"/>
  <c r="G186" i="10"/>
  <c r="G402" i="10"/>
  <c r="G282" i="10"/>
  <c r="G426" i="10"/>
  <c r="G450" i="10"/>
  <c r="G187" i="10"/>
  <c r="G355" i="10"/>
  <c r="G331" i="10"/>
  <c r="G451" i="10"/>
  <c r="G427" i="10"/>
  <c r="G235" i="10"/>
  <c r="G211" i="10"/>
  <c r="G379" i="10"/>
  <c r="G475" i="10"/>
  <c r="G259" i="10"/>
  <c r="G283" i="10"/>
  <c r="G307" i="10"/>
  <c r="G403" i="10"/>
  <c r="F476" i="10"/>
  <c r="H476" i="10" s="1"/>
  <c r="F404" i="10"/>
  <c r="H404" i="10" s="1"/>
  <c r="F308" i="10"/>
  <c r="F260" i="10"/>
  <c r="H260" i="10" s="1"/>
  <c r="F356" i="10"/>
  <c r="H356" i="10" s="1"/>
  <c r="F236" i="10"/>
  <c r="H236" i="10" s="1"/>
  <c r="F188" i="10"/>
  <c r="H188" i="10" s="1"/>
  <c r="F284" i="10"/>
  <c r="H284" i="10" s="1"/>
  <c r="H164" i="10"/>
  <c r="F452" i="10"/>
  <c r="H452" i="10" s="1"/>
  <c r="F428" i="10"/>
  <c r="F332" i="10"/>
  <c r="H332" i="10" s="1"/>
  <c r="F212" i="10"/>
  <c r="F380" i="10"/>
  <c r="H380" i="10" s="1"/>
  <c r="F234" i="10"/>
  <c r="F450" i="10"/>
  <c r="H162" i="10"/>
  <c r="F282" i="10"/>
  <c r="F186" i="10"/>
  <c r="H186" i="10" s="1"/>
  <c r="F402" i="10"/>
  <c r="H402" i="10" s="1"/>
  <c r="F210" i="10"/>
  <c r="H210" i="10" s="1"/>
  <c r="F426" i="10"/>
  <c r="H426" i="10" s="1"/>
  <c r="F474" i="10"/>
  <c r="F354" i="10"/>
  <c r="F378" i="10"/>
  <c r="F258" i="10"/>
  <c r="H258" i="10" s="1"/>
  <c r="F306" i="10"/>
  <c r="H306" i="10" s="1"/>
  <c r="F330" i="10"/>
  <c r="G473" i="10"/>
  <c r="G257" i="10"/>
  <c r="G401" i="10"/>
  <c r="G449" i="10"/>
  <c r="G329" i="10"/>
  <c r="G425" i="10"/>
  <c r="G353" i="10"/>
  <c r="G233" i="10"/>
  <c r="G185" i="10"/>
  <c r="G281" i="10"/>
  <c r="G305" i="10"/>
  <c r="G209" i="10"/>
  <c r="G377" i="10"/>
  <c r="F724" i="16"/>
  <c r="F613" i="16"/>
  <c r="F687" i="16"/>
  <c r="F502" i="16"/>
  <c r="F576" i="16"/>
  <c r="F317" i="16"/>
  <c r="F539" i="16"/>
  <c r="F280" i="16"/>
  <c r="F354" i="16"/>
  <c r="F391" i="16"/>
  <c r="F428" i="16"/>
  <c r="F650" i="16"/>
  <c r="F465" i="16"/>
  <c r="H242" i="16"/>
  <c r="G317" i="16"/>
  <c r="G576" i="16"/>
  <c r="G539" i="16"/>
  <c r="G613" i="16"/>
  <c r="G391" i="16"/>
  <c r="G650" i="16"/>
  <c r="G428" i="16"/>
  <c r="G502" i="16"/>
  <c r="G465" i="16"/>
  <c r="G724" i="16"/>
  <c r="G354" i="16"/>
  <c r="G280" i="16"/>
  <c r="G687" i="16"/>
  <c r="F439" i="16"/>
  <c r="F661" i="16"/>
  <c r="F365" i="16"/>
  <c r="H253" i="16"/>
  <c r="F513" i="16"/>
  <c r="F402" i="16"/>
  <c r="F476" i="16"/>
  <c r="F291" i="16"/>
  <c r="F735" i="16"/>
  <c r="F328" i="16"/>
  <c r="F698" i="16"/>
  <c r="F550" i="16"/>
  <c r="F587" i="16"/>
  <c r="F624" i="16"/>
  <c r="F664" i="16"/>
  <c r="H664" i="16" s="1"/>
  <c r="F405" i="16"/>
  <c r="H405" i="16" s="1"/>
  <c r="F294" i="16"/>
  <c r="F738" i="16"/>
  <c r="H738" i="16" s="1"/>
  <c r="F479" i="16"/>
  <c r="H479" i="16" s="1"/>
  <c r="F368" i="16"/>
  <c r="H368" i="16" s="1"/>
  <c r="F701" i="16"/>
  <c r="H701" i="16" s="1"/>
  <c r="F442" i="16"/>
  <c r="H442" i="16" s="1"/>
  <c r="F590" i="16"/>
  <c r="H590" i="16" s="1"/>
  <c r="F627" i="16"/>
  <c r="H627" i="16" s="1"/>
  <c r="F553" i="16"/>
  <c r="F516" i="16"/>
  <c r="H516" i="16" s="1"/>
  <c r="H256" i="16"/>
  <c r="F331" i="16"/>
  <c r="H331" i="16" s="1"/>
  <c r="F387" i="16"/>
  <c r="F276" i="16"/>
  <c r="F498" i="16"/>
  <c r="F424" i="16"/>
  <c r="F646" i="16"/>
  <c r="F720" i="16"/>
  <c r="F609" i="16"/>
  <c r="F350" i="16"/>
  <c r="F535" i="16"/>
  <c r="F572" i="16"/>
  <c r="F683" i="16"/>
  <c r="F313" i="16"/>
  <c r="H238" i="16"/>
  <c r="F461" i="16"/>
  <c r="G461" i="16"/>
  <c r="G720" i="16"/>
  <c r="G350" i="16"/>
  <c r="G276" i="16"/>
  <c r="G683" i="16"/>
  <c r="G313" i="16"/>
  <c r="G572" i="16"/>
  <c r="G535" i="16"/>
  <c r="G609" i="16"/>
  <c r="G387" i="16"/>
  <c r="G646" i="16"/>
  <c r="G424" i="16"/>
  <c r="G498" i="16"/>
  <c r="F692" i="16"/>
  <c r="H692" i="16" s="1"/>
  <c r="F544" i="16"/>
  <c r="F581" i="16"/>
  <c r="H581" i="16" s="1"/>
  <c r="F618" i="16"/>
  <c r="H618" i="16" s="1"/>
  <c r="F285" i="16"/>
  <c r="H285" i="16" s="1"/>
  <c r="F729" i="16"/>
  <c r="F322" i="16"/>
  <c r="H322" i="16" s="1"/>
  <c r="F507" i="16"/>
  <c r="H507" i="16" s="1"/>
  <c r="F396" i="16"/>
  <c r="H396" i="16" s="1"/>
  <c r="F470" i="16"/>
  <c r="H470" i="16" s="1"/>
  <c r="F433" i="16"/>
  <c r="H433" i="16" s="1"/>
  <c r="F655" i="16"/>
  <c r="F359" i="16"/>
  <c r="H359" i="16" s="1"/>
  <c r="H247" i="16"/>
  <c r="G699" i="16"/>
  <c r="G588" i="16"/>
  <c r="G625" i="16"/>
  <c r="G329" i="16"/>
  <c r="G736" i="16"/>
  <c r="G551" i="16"/>
  <c r="G514" i="16"/>
  <c r="G403" i="16"/>
  <c r="G366" i="16"/>
  <c r="G662" i="16"/>
  <c r="G440" i="16"/>
  <c r="G477" i="16"/>
  <c r="G292" i="16"/>
  <c r="G733" i="16"/>
  <c r="G437" i="16"/>
  <c r="G474" i="16"/>
  <c r="G363" i="16"/>
  <c r="G659" i="16"/>
  <c r="G622" i="16"/>
  <c r="G585" i="16"/>
  <c r="G548" i="16"/>
  <c r="G289" i="16"/>
  <c r="G696" i="16"/>
  <c r="G400" i="16"/>
  <c r="G511" i="16"/>
  <c r="G326" i="16"/>
  <c r="G390" i="16"/>
  <c r="G649" i="16"/>
  <c r="G612" i="16"/>
  <c r="G686" i="16"/>
  <c r="G279" i="16"/>
  <c r="G723" i="16"/>
  <c r="G501" i="16"/>
  <c r="G316" i="16"/>
  <c r="G538" i="16"/>
  <c r="G464" i="16"/>
  <c r="G427" i="16"/>
  <c r="G353" i="16"/>
  <c r="G575" i="16"/>
  <c r="G552" i="16"/>
  <c r="G478" i="16"/>
  <c r="G367" i="16"/>
  <c r="G700" i="16"/>
  <c r="G663" i="16"/>
  <c r="G515" i="16"/>
  <c r="G404" i="16"/>
  <c r="G330" i="16"/>
  <c r="G589" i="16"/>
  <c r="G626" i="16"/>
  <c r="G441" i="16"/>
  <c r="G293" i="16"/>
  <c r="G737" i="16"/>
  <c r="F511" i="16"/>
  <c r="H511" i="16" s="1"/>
  <c r="F548" i="16"/>
  <c r="F659" i="16"/>
  <c r="F437" i="16"/>
  <c r="H251" i="16"/>
  <c r="F363" i="16"/>
  <c r="F326" i="16"/>
  <c r="F696" i="16"/>
  <c r="F622" i="16"/>
  <c r="H622" i="16" s="1"/>
  <c r="F585" i="16"/>
  <c r="H585" i="16" s="1"/>
  <c r="F474" i="16"/>
  <c r="F289" i="16"/>
  <c r="H289" i="16" s="1"/>
  <c r="F733" i="16"/>
  <c r="F400" i="16"/>
  <c r="H400" i="16" s="1"/>
  <c r="G469" i="16"/>
  <c r="G728" i="16"/>
  <c r="G358" i="16"/>
  <c r="G284" i="16"/>
  <c r="G691" i="16"/>
  <c r="G321" i="16"/>
  <c r="G580" i="16"/>
  <c r="G543" i="16"/>
  <c r="G617" i="16"/>
  <c r="G395" i="16"/>
  <c r="G654" i="16"/>
  <c r="G432" i="16"/>
  <c r="G506" i="16"/>
  <c r="F700" i="16"/>
  <c r="F663" i="16"/>
  <c r="F515" i="16"/>
  <c r="F737" i="16"/>
  <c r="F552" i="16"/>
  <c r="H552" i="16" s="1"/>
  <c r="F478" i="16"/>
  <c r="H478" i="16" s="1"/>
  <c r="F367" i="16"/>
  <c r="H367" i="16" s="1"/>
  <c r="F626" i="16"/>
  <c r="H626" i="16" s="1"/>
  <c r="F441" i="16"/>
  <c r="H441" i="16" s="1"/>
  <c r="F293" i="16"/>
  <c r="H293" i="16" s="1"/>
  <c r="H255" i="16"/>
  <c r="F404" i="16"/>
  <c r="F330" i="16"/>
  <c r="F589" i="16"/>
  <c r="F283" i="16"/>
  <c r="H283" i="16" s="1"/>
  <c r="F320" i="16"/>
  <c r="H320" i="16" s="1"/>
  <c r="F616" i="16"/>
  <c r="H616" i="16" s="1"/>
  <c r="F431" i="16"/>
  <c r="H431" i="16" s="1"/>
  <c r="F579" i="16"/>
  <c r="F690" i="16"/>
  <c r="H690" i="16" s="1"/>
  <c r="F505" i="16"/>
  <c r="F394" i="16"/>
  <c r="H394" i="16" s="1"/>
  <c r="F727" i="16"/>
  <c r="F542" i="16"/>
  <c r="H542" i="16" s="1"/>
  <c r="H245" i="16"/>
  <c r="F653" i="16"/>
  <c r="H653" i="16" s="1"/>
  <c r="F468" i="16"/>
  <c r="F357" i="16"/>
  <c r="H357" i="16" s="1"/>
  <c r="F691" i="16"/>
  <c r="F395" i="16"/>
  <c r="F580" i="16"/>
  <c r="F617" i="16"/>
  <c r="H617" i="16" s="1"/>
  <c r="F284" i="16"/>
  <c r="H284" i="16" s="1"/>
  <c r="F654" i="16"/>
  <c r="H654" i="16" s="1"/>
  <c r="F321" i="16"/>
  <c r="H321" i="16" s="1"/>
  <c r="F506" i="16"/>
  <c r="H506" i="16" s="1"/>
  <c r="H246" i="16"/>
  <c r="F543" i="16"/>
  <c r="F469" i="16"/>
  <c r="F358" i="16"/>
  <c r="H358" i="16" s="1"/>
  <c r="F728" i="16"/>
  <c r="H728" i="16" s="1"/>
  <c r="F432" i="16"/>
  <c r="F586" i="16"/>
  <c r="H586" i="16" s="1"/>
  <c r="F697" i="16"/>
  <c r="H697" i="16" s="1"/>
  <c r="F327" i="16"/>
  <c r="H327" i="16" s="1"/>
  <c r="F364" i="16"/>
  <c r="H364" i="16" s="1"/>
  <c r="F475" i="16"/>
  <c r="F438" i="16"/>
  <c r="H438" i="16" s="1"/>
  <c r="F623" i="16"/>
  <c r="H252" i="16"/>
  <c r="F660" i="16"/>
  <c r="H660" i="16" s="1"/>
  <c r="F290" i="16"/>
  <c r="H290" i="16" s="1"/>
  <c r="F734" i="16"/>
  <c r="F401" i="16"/>
  <c r="H401" i="16" s="1"/>
  <c r="F512" i="16"/>
  <c r="F549" i="16"/>
  <c r="H549" i="16" s="1"/>
  <c r="F497" i="16"/>
  <c r="H497" i="16" s="1"/>
  <c r="F460" i="16"/>
  <c r="H460" i="16" s="1"/>
  <c r="F349" i="16"/>
  <c r="F719" i="16"/>
  <c r="H719" i="16" s="1"/>
  <c r="F571" i="16"/>
  <c r="H571" i="16" s="1"/>
  <c r="F645" i="16"/>
  <c r="H645" i="16" s="1"/>
  <c r="F275" i="16"/>
  <c r="H275" i="16" s="1"/>
  <c r="F386" i="16"/>
  <c r="H386" i="16" s="1"/>
  <c r="F312" i="16"/>
  <c r="H237" i="16"/>
  <c r="F682" i="16"/>
  <c r="F423" i="16"/>
  <c r="H423" i="16" s="1"/>
  <c r="F534" i="16"/>
  <c r="F608" i="16"/>
  <c r="H608" i="16" s="1"/>
  <c r="G661" i="16"/>
  <c r="G550" i="16"/>
  <c r="G587" i="16"/>
  <c r="G624" i="16"/>
  <c r="G291" i="16"/>
  <c r="G698" i="16"/>
  <c r="G328" i="16"/>
  <c r="G513" i="16"/>
  <c r="G402" i="16"/>
  <c r="G476" i="16"/>
  <c r="G439" i="16"/>
  <c r="G735" i="16"/>
  <c r="G365" i="16"/>
  <c r="G536" i="16"/>
  <c r="G351" i="16"/>
  <c r="G573" i="16"/>
  <c r="G499" i="16"/>
  <c r="G462" i="16"/>
  <c r="G388" i="16"/>
  <c r="G610" i="16"/>
  <c r="G425" i="16"/>
  <c r="G684" i="16"/>
  <c r="G647" i="16"/>
  <c r="G721" i="16"/>
  <c r="G314" i="16"/>
  <c r="G277" i="16"/>
  <c r="F277" i="16"/>
  <c r="F314" i="16"/>
  <c r="H239" i="16"/>
  <c r="F647" i="16"/>
  <c r="F462" i="16"/>
  <c r="F684" i="16"/>
  <c r="H684" i="16" s="1"/>
  <c r="F351" i="16"/>
  <c r="H351" i="16" s="1"/>
  <c r="F388" i="16"/>
  <c r="F721" i="16"/>
  <c r="F499" i="16"/>
  <c r="F536" i="16"/>
  <c r="F425" i="16"/>
  <c r="F610" i="16"/>
  <c r="F573" i="16"/>
  <c r="H573" i="16" s="1"/>
  <c r="G897" i="15"/>
  <c r="G961" i="15"/>
  <c r="G1089" i="15"/>
  <c r="G1057" i="15"/>
  <c r="G1153" i="15"/>
  <c r="G1025" i="15"/>
  <c r="G1121" i="15"/>
  <c r="G833" i="15"/>
  <c r="G865" i="15"/>
  <c r="G993" i="15"/>
  <c r="G929" i="15"/>
  <c r="G920" i="15"/>
  <c r="G952" i="15"/>
  <c r="G1016" i="15"/>
  <c r="G824" i="15"/>
  <c r="G888" i="15"/>
  <c r="G1144" i="15"/>
  <c r="G1112" i="15"/>
  <c r="G1080" i="15"/>
  <c r="G856" i="15"/>
  <c r="G984" i="15"/>
  <c r="G1048" i="15"/>
  <c r="G1055" i="15"/>
  <c r="G991" i="15"/>
  <c r="G895" i="15"/>
  <c r="G863" i="15"/>
  <c r="G1087" i="15"/>
  <c r="G1151" i="15"/>
  <c r="G959" i="15"/>
  <c r="G927" i="15"/>
  <c r="G1119" i="15"/>
  <c r="G1023" i="15"/>
  <c r="G831" i="15"/>
  <c r="F891" i="15"/>
  <c r="F827" i="15"/>
  <c r="F923" i="15"/>
  <c r="F1019" i="15"/>
  <c r="F987" i="15"/>
  <c r="F1115" i="15"/>
  <c r="F1051" i="15"/>
  <c r="F859" i="15"/>
  <c r="F955" i="15"/>
  <c r="F1083" i="15"/>
  <c r="F1147" i="15"/>
  <c r="H794" i="15"/>
  <c r="G1078" i="15"/>
  <c r="G982" i="15"/>
  <c r="G1014" i="15"/>
  <c r="G1110" i="15"/>
  <c r="G950" i="15"/>
  <c r="G1142" i="15"/>
  <c r="G854" i="15"/>
  <c r="G918" i="15"/>
  <c r="G1046" i="15"/>
  <c r="G886" i="15"/>
  <c r="G822" i="15"/>
  <c r="G1146" i="15"/>
  <c r="G1082" i="15"/>
  <c r="G1114" i="15"/>
  <c r="G826" i="15"/>
  <c r="G1018" i="15"/>
  <c r="G954" i="15"/>
  <c r="G922" i="15"/>
  <c r="G1050" i="15"/>
  <c r="G858" i="15"/>
  <c r="G986" i="15"/>
  <c r="G890" i="15"/>
  <c r="F825" i="15"/>
  <c r="F953" i="15"/>
  <c r="F857" i="15"/>
  <c r="F1081" i="15"/>
  <c r="F985" i="15"/>
  <c r="H792" i="15"/>
  <c r="F1113" i="15"/>
  <c r="F889" i="15"/>
  <c r="F921" i="15"/>
  <c r="F1049" i="15"/>
  <c r="F1017" i="15"/>
  <c r="F1145" i="15"/>
  <c r="F896" i="15"/>
  <c r="H896" i="15" s="1"/>
  <c r="F864" i="15"/>
  <c r="F992" i="15"/>
  <c r="H992" i="15" s="1"/>
  <c r="F1056" i="15"/>
  <c r="F928" i="15"/>
  <c r="H928" i="15" s="1"/>
  <c r="F960" i="15"/>
  <c r="H960" i="15" s="1"/>
  <c r="F1088" i="15"/>
  <c r="H1088" i="15" s="1"/>
  <c r="F1024" i="15"/>
  <c r="F1152" i="15"/>
  <c r="H1152" i="15" s="1"/>
  <c r="F1120" i="15"/>
  <c r="H799" i="15"/>
  <c r="F832" i="15"/>
  <c r="H832" i="15" s="1"/>
  <c r="G855" i="15"/>
  <c r="G887" i="15"/>
  <c r="G919" i="15"/>
  <c r="G1047" i="15"/>
  <c r="G983" i="15"/>
  <c r="G1015" i="15"/>
  <c r="G823" i="15"/>
  <c r="G951" i="15"/>
  <c r="G1111" i="15"/>
  <c r="G1143" i="15"/>
  <c r="G1079" i="15"/>
  <c r="F1085" i="15"/>
  <c r="H1085" i="15" s="1"/>
  <c r="F893" i="15"/>
  <c r="H893" i="15" s="1"/>
  <c r="H796" i="15"/>
  <c r="F1053" i="15"/>
  <c r="H1053" i="15" s="1"/>
  <c r="F829" i="15"/>
  <c r="F957" i="15"/>
  <c r="H957" i="15" s="1"/>
  <c r="F925" i="15"/>
  <c r="F1021" i="15"/>
  <c r="H1021" i="15" s="1"/>
  <c r="F1117" i="15"/>
  <c r="F1149" i="15"/>
  <c r="H1149" i="15" s="1"/>
  <c r="F861" i="15"/>
  <c r="H861" i="15" s="1"/>
  <c r="F989" i="15"/>
  <c r="H989" i="15" s="1"/>
  <c r="G1017" i="15"/>
  <c r="G953" i="15"/>
  <c r="G825" i="15"/>
  <c r="G1081" i="15"/>
  <c r="G889" i="15"/>
  <c r="G857" i="15"/>
  <c r="G921" i="15"/>
  <c r="G1113" i="15"/>
  <c r="G1145" i="15"/>
  <c r="G985" i="15"/>
  <c r="G1049" i="15"/>
  <c r="F894" i="15"/>
  <c r="H894" i="15" s="1"/>
  <c r="F990" i="15"/>
  <c r="H990" i="15" s="1"/>
  <c r="F1022" i="15"/>
  <c r="H1022" i="15" s="1"/>
  <c r="F1086" i="15"/>
  <c r="F926" i="15"/>
  <c r="H926" i="15" s="1"/>
  <c r="F958" i="15"/>
  <c r="F1150" i="15"/>
  <c r="H1150" i="15" s="1"/>
  <c r="F1054" i="15"/>
  <c r="F862" i="15"/>
  <c r="H862" i="15" s="1"/>
  <c r="F1118" i="15"/>
  <c r="H1118" i="15" s="1"/>
  <c r="H797" i="15"/>
  <c r="F830" i="15"/>
  <c r="F1153" i="15"/>
  <c r="F1121" i="15"/>
  <c r="H1121" i="15" s="1"/>
  <c r="F929" i="15"/>
  <c r="F1057" i="15"/>
  <c r="F833" i="15"/>
  <c r="H833" i="15" s="1"/>
  <c r="F897" i="15"/>
  <c r="H897" i="15" s="1"/>
  <c r="F1025" i="15"/>
  <c r="H1025" i="15" s="1"/>
  <c r="H800" i="15"/>
  <c r="F961" i="15"/>
  <c r="H961" i="15" s="1"/>
  <c r="F993" i="15"/>
  <c r="F1089" i="15"/>
  <c r="H1089" i="15" s="1"/>
  <c r="F865" i="15"/>
  <c r="H865" i="15" s="1"/>
  <c r="F1077" i="15"/>
  <c r="H1077" i="15" s="1"/>
  <c r="F1013" i="15"/>
  <c r="H1013" i="15" s="1"/>
  <c r="F981" i="15"/>
  <c r="H981" i="15" s="1"/>
  <c r="F917" i="15"/>
  <c r="F1109" i="15"/>
  <c r="H1109" i="15" s="1"/>
  <c r="F949" i="15"/>
  <c r="F1141" i="15"/>
  <c r="H1141" i="15" s="1"/>
  <c r="H788" i="15"/>
  <c r="F853" i="15"/>
  <c r="H853" i="15" s="1"/>
  <c r="F821" i="15"/>
  <c r="H821" i="15" s="1"/>
  <c r="F1045" i="15"/>
  <c r="H1045" i="15" s="1"/>
  <c r="F885" i="15"/>
  <c r="G987" i="15"/>
  <c r="G923" i="15"/>
  <c r="G955" i="15"/>
  <c r="G1115" i="15"/>
  <c r="G891" i="15"/>
  <c r="G1051" i="15"/>
  <c r="G1083" i="15"/>
  <c r="G1019" i="15"/>
  <c r="G1147" i="15"/>
  <c r="G827" i="15"/>
  <c r="G859" i="15"/>
  <c r="G692" i="24"/>
  <c r="O692" i="24" s="1"/>
  <c r="H628" i="24"/>
  <c r="H679" i="24"/>
  <c r="G743" i="24"/>
  <c r="O743" i="24" s="1"/>
  <c r="X658" i="24" s="1"/>
  <c r="O807" i="24" s="1"/>
  <c r="O871" i="24" s="1"/>
  <c r="P679" i="24" s="1"/>
  <c r="W621" i="24"/>
  <c r="N764" i="24" s="1"/>
  <c r="J844" i="14" s="1"/>
  <c r="W648" i="24"/>
  <c r="N796" i="24" s="1"/>
  <c r="J848" i="14" s="1"/>
  <c r="K848" i="14" s="1"/>
  <c r="G471" i="24"/>
  <c r="H249" i="24" s="1"/>
  <c r="G418" i="24"/>
  <c r="H196" i="24" s="1"/>
  <c r="G417" i="24"/>
  <c r="G347" i="24"/>
  <c r="G269" i="24"/>
  <c r="G470" i="24"/>
  <c r="H248" i="24" s="1"/>
  <c r="F982" i="24"/>
  <c r="N982" i="24" s="1"/>
  <c r="W919" i="24" s="1"/>
  <c r="N1027" i="24" s="1"/>
  <c r="N1072" i="24" s="1"/>
  <c r="O937" i="24" s="1"/>
  <c r="G937" i="24"/>
  <c r="N193" i="24"/>
  <c r="F115" i="13"/>
  <c r="N646" i="14"/>
  <c r="F85" i="1"/>
  <c r="W79" i="7"/>
  <c r="W90" i="7" s="1"/>
  <c r="AE84" i="7" s="1"/>
  <c r="N804" i="14" s="1"/>
  <c r="F90" i="7"/>
  <c r="G755" i="24"/>
  <c r="G789" i="24"/>
  <c r="G802" i="24"/>
  <c r="G612" i="24"/>
  <c r="G774" i="24"/>
  <c r="N1106" i="24"/>
  <c r="W1099" i="24"/>
  <c r="N1145" i="24" s="1"/>
  <c r="N1165" i="24" s="1"/>
  <c r="H870" i="14"/>
  <c r="G872" i="14"/>
  <c r="M833" i="24"/>
  <c r="N639" i="24"/>
  <c r="W33" i="24"/>
  <c r="N117" i="24" s="1"/>
  <c r="J93" i="14" s="1"/>
  <c r="K93" i="14" s="1"/>
  <c r="H401" i="14"/>
  <c r="G403" i="14"/>
  <c r="N201" i="24"/>
  <c r="M425" i="24"/>
  <c r="F910" i="10"/>
  <c r="F1054" i="10"/>
  <c r="H1054" i="10" s="1"/>
  <c r="F1102" i="10"/>
  <c r="H1102" i="10" s="1"/>
  <c r="F1030" i="10"/>
  <c r="H1030" i="10" s="1"/>
  <c r="F934" i="10"/>
  <c r="F1006" i="10"/>
  <c r="H1006" i="10" s="1"/>
  <c r="F982" i="10"/>
  <c r="F958" i="10"/>
  <c r="H958" i="10" s="1"/>
  <c r="F1078" i="10"/>
  <c r="H1078" i="10" s="1"/>
  <c r="H886" i="10"/>
  <c r="F1004" i="10"/>
  <c r="F1100" i="10"/>
  <c r="H884" i="10"/>
  <c r="F980" i="10"/>
  <c r="F1052" i="10"/>
  <c r="F956" i="10"/>
  <c r="F908" i="10"/>
  <c r="F1076" i="10"/>
  <c r="F1028" i="10"/>
  <c r="F932" i="10"/>
  <c r="G1029" i="10"/>
  <c r="G909" i="10"/>
  <c r="G957" i="10"/>
  <c r="G981" i="10"/>
  <c r="G1005" i="10"/>
  <c r="G1053" i="10"/>
  <c r="G1077" i="10"/>
  <c r="G933" i="10"/>
  <c r="G1101" i="10"/>
  <c r="F1049" i="10"/>
  <c r="H1049" i="10" s="1"/>
  <c r="H881" i="10"/>
  <c r="F1025" i="10"/>
  <c r="H1025" i="10" s="1"/>
  <c r="F1097" i="10"/>
  <c r="F929" i="10"/>
  <c r="H929" i="10" s="1"/>
  <c r="F1073" i="10"/>
  <c r="F905" i="10"/>
  <c r="H905" i="10" s="1"/>
  <c r="F977" i="10"/>
  <c r="H977" i="10" s="1"/>
  <c r="F1001" i="10"/>
  <c r="H1001" i="10" s="1"/>
  <c r="F953" i="10"/>
  <c r="H953" i="10" s="1"/>
  <c r="F951" i="10"/>
  <c r="H951" i="10" s="1"/>
  <c r="F975" i="10"/>
  <c r="H879" i="10"/>
  <c r="F999" i="10"/>
  <c r="F927" i="10"/>
  <c r="H927" i="10" s="1"/>
  <c r="F1071" i="10"/>
  <c r="F903" i="10"/>
  <c r="H903" i="10" s="1"/>
  <c r="F1047" i="10"/>
  <c r="F1023" i="10"/>
  <c r="H1023" i="10" s="1"/>
  <c r="F1095" i="10"/>
  <c r="H1095" i="10" s="1"/>
  <c r="G1069" i="10"/>
  <c r="G949" i="10"/>
  <c r="G973" i="10"/>
  <c r="G1093" i="10"/>
  <c r="G887" i="10"/>
  <c r="G955" i="14" s="1"/>
  <c r="G901" i="10"/>
  <c r="G1021" i="10"/>
  <c r="G925" i="10"/>
  <c r="G997" i="10"/>
  <c r="G1045" i="10"/>
  <c r="F1053" i="10"/>
  <c r="H1053" i="10" s="1"/>
  <c r="F957" i="10"/>
  <c r="H957" i="10" s="1"/>
  <c r="F1101" i="10"/>
  <c r="F981" i="10"/>
  <c r="F909" i="10"/>
  <c r="H909" i="10" s="1"/>
  <c r="F933" i="10"/>
  <c r="F1029" i="10"/>
  <c r="F1005" i="10"/>
  <c r="H1005" i="10" s="1"/>
  <c r="F1077" i="10"/>
  <c r="H885" i="10"/>
  <c r="F1075" i="10"/>
  <c r="H1075" i="10" s="1"/>
  <c r="F1003" i="10"/>
  <c r="H1003" i="10" s="1"/>
  <c r="F1051" i="10"/>
  <c r="H1051" i="10" s="1"/>
  <c r="F907" i="10"/>
  <c r="F931" i="10"/>
  <c r="H931" i="10" s="1"/>
  <c r="F955" i="10"/>
  <c r="F979" i="10"/>
  <c r="H979" i="10" s="1"/>
  <c r="H883" i="10"/>
  <c r="F1099" i="10"/>
  <c r="H1099" i="10" s="1"/>
  <c r="F1027" i="10"/>
  <c r="G908" i="10"/>
  <c r="G932" i="10"/>
  <c r="G1076" i="10"/>
  <c r="G980" i="10"/>
  <c r="G1100" i="10"/>
  <c r="G1052" i="10"/>
  <c r="G956" i="10"/>
  <c r="G1028" i="10"/>
  <c r="G1004" i="10"/>
  <c r="G1026" i="10"/>
  <c r="G930" i="10"/>
  <c r="G1050" i="10"/>
  <c r="G1098" i="10"/>
  <c r="G1002" i="10"/>
  <c r="G1074" i="10"/>
  <c r="G906" i="10"/>
  <c r="G978" i="10"/>
  <c r="G954" i="10"/>
  <c r="F1510" i="16"/>
  <c r="F1473" i="16"/>
  <c r="F1695" i="16"/>
  <c r="H1361" i="16"/>
  <c r="F1658" i="16"/>
  <c r="F1399" i="16"/>
  <c r="F1584" i="16"/>
  <c r="F1621" i="16"/>
  <c r="F1436" i="16"/>
  <c r="F1547" i="16"/>
  <c r="F1544" i="16"/>
  <c r="H1358" i="16"/>
  <c r="F1692" i="16"/>
  <c r="F1470" i="16"/>
  <c r="F1507" i="16"/>
  <c r="F1581" i="16"/>
  <c r="F1655" i="16"/>
  <c r="F1396" i="16"/>
  <c r="F1618" i="16"/>
  <c r="F1433" i="16"/>
  <c r="F1513" i="16"/>
  <c r="H1513" i="16" s="1"/>
  <c r="F1439" i="16"/>
  <c r="F1550" i="16"/>
  <c r="H1550" i="16" s="1"/>
  <c r="F1587" i="16"/>
  <c r="H1587" i="16" s="1"/>
  <c r="H1364" i="16"/>
  <c r="F1624" i="16"/>
  <c r="F1698" i="16"/>
  <c r="H1698" i="16" s="1"/>
  <c r="F1661" i="16"/>
  <c r="H1661" i="16" s="1"/>
  <c r="F1476" i="16"/>
  <c r="H1476" i="16" s="1"/>
  <c r="F1402" i="16"/>
  <c r="H1402" i="16" s="1"/>
  <c r="G1466" i="16"/>
  <c r="G1577" i="16"/>
  <c r="G1651" i="16"/>
  <c r="G1392" i="16"/>
  <c r="G1540" i="16"/>
  <c r="G1429" i="16"/>
  <c r="G1614" i="16"/>
  <c r="G1688" i="16"/>
  <c r="G1503" i="16"/>
  <c r="F1500" i="16"/>
  <c r="F1463" i="16"/>
  <c r="H1463" i="16" s="1"/>
  <c r="F1685" i="16"/>
  <c r="H1685" i="16" s="1"/>
  <c r="F1537" i="16"/>
  <c r="H1537" i="16" s="1"/>
  <c r="F1426" i="16"/>
  <c r="H1426" i="16" s="1"/>
  <c r="F1611" i="16"/>
  <c r="H1611" i="16" s="1"/>
  <c r="H1351" i="16"/>
  <c r="F1389" i="16"/>
  <c r="H1389" i="16" s="1"/>
  <c r="F1574" i="16"/>
  <c r="H1574" i="16" s="1"/>
  <c r="F1648" i="16"/>
  <c r="H1648" i="16" s="1"/>
  <c r="H1369" i="16"/>
  <c r="F1666" i="16"/>
  <c r="F1518" i="16"/>
  <c r="F1629" i="16"/>
  <c r="F1407" i="16"/>
  <c r="F1555" i="16"/>
  <c r="F1703" i="16"/>
  <c r="F1481" i="16"/>
  <c r="F1444" i="16"/>
  <c r="F1592" i="16"/>
  <c r="F1664" i="16"/>
  <c r="F1442" i="16"/>
  <c r="H1442" i="16" s="1"/>
  <c r="F1553" i="16"/>
  <c r="H1367" i="16"/>
  <c r="F1627" i="16"/>
  <c r="F1516" i="16"/>
  <c r="H1516" i="16" s="1"/>
  <c r="F1479" i="16"/>
  <c r="H1479" i="16" s="1"/>
  <c r="F1701" i="16"/>
  <c r="H1701" i="16" s="1"/>
  <c r="F1590" i="16"/>
  <c r="H1590" i="16" s="1"/>
  <c r="F1405" i="16"/>
  <c r="H1405" i="16" s="1"/>
  <c r="G1501" i="16"/>
  <c r="G1686" i="16"/>
  <c r="G1464" i="16"/>
  <c r="G1575" i="16"/>
  <c r="G1538" i="16"/>
  <c r="G1612" i="16"/>
  <c r="G1649" i="16"/>
  <c r="G1427" i="16"/>
  <c r="G1390" i="16"/>
  <c r="H1354" i="16"/>
  <c r="F1503" i="16"/>
  <c r="F1614" i="16"/>
  <c r="H1614" i="16" s="1"/>
  <c r="F1688" i="16"/>
  <c r="H1688" i="16" s="1"/>
  <c r="F1392" i="16"/>
  <c r="F1651" i="16"/>
  <c r="F1540" i="16"/>
  <c r="H1540" i="16" s="1"/>
  <c r="F1429" i="16"/>
  <c r="H1429" i="16" s="1"/>
  <c r="F1577" i="16"/>
  <c r="H1577" i="16" s="1"/>
  <c r="F1466" i="16"/>
  <c r="G1625" i="16"/>
  <c r="G1477" i="16"/>
  <c r="G1514" i="16"/>
  <c r="G1551" i="16"/>
  <c r="G1699" i="16"/>
  <c r="G1440" i="16"/>
  <c r="G1662" i="16"/>
  <c r="G1403" i="16"/>
  <c r="G1588" i="16"/>
  <c r="G1666" i="16"/>
  <c r="G1444" i="16"/>
  <c r="G1518" i="16"/>
  <c r="G1555" i="16"/>
  <c r="G1592" i="16"/>
  <c r="G1629" i="16"/>
  <c r="G1703" i="16"/>
  <c r="G1407" i="16"/>
  <c r="G1481" i="16"/>
  <c r="G1428" i="16"/>
  <c r="G1502" i="16"/>
  <c r="G1465" i="16"/>
  <c r="G1650" i="16"/>
  <c r="G1576" i="16"/>
  <c r="G1613" i="16"/>
  <c r="G1687" i="16"/>
  <c r="G1539" i="16"/>
  <c r="G1391" i="16"/>
  <c r="G1549" i="16"/>
  <c r="G1401" i="16"/>
  <c r="G1623" i="16"/>
  <c r="G1586" i="16"/>
  <c r="G1438" i="16"/>
  <c r="G1660" i="16"/>
  <c r="G1512" i="16"/>
  <c r="G1475" i="16"/>
  <c r="G1697" i="16"/>
  <c r="F1591" i="16"/>
  <c r="H1591" i="16" s="1"/>
  <c r="F1443" i="16"/>
  <c r="F1406" i="16"/>
  <c r="H1406" i="16" s="1"/>
  <c r="H1368" i="16"/>
  <c r="F1665" i="16"/>
  <c r="H1665" i="16" s="1"/>
  <c r="F1702" i="16"/>
  <c r="H1702" i="16" s="1"/>
  <c r="F1480" i="16"/>
  <c r="H1480" i="16" s="1"/>
  <c r="F1554" i="16"/>
  <c r="H1554" i="16" s="1"/>
  <c r="F1628" i="16"/>
  <c r="H1628" i="16" s="1"/>
  <c r="F1517" i="16"/>
  <c r="H1517" i="16" s="1"/>
  <c r="G1544" i="16"/>
  <c r="G1470" i="16"/>
  <c r="G1618" i="16"/>
  <c r="G1507" i="16"/>
  <c r="G1396" i="16"/>
  <c r="G1433" i="16"/>
  <c r="G1692" i="16"/>
  <c r="G1581" i="16"/>
  <c r="G1655" i="16"/>
  <c r="F1654" i="16"/>
  <c r="H1654" i="16" s="1"/>
  <c r="F1469" i="16"/>
  <c r="F1691" i="16"/>
  <c r="F1432" i="16"/>
  <c r="H1432" i="16" s="1"/>
  <c r="F1506" i="16"/>
  <c r="F1580" i="16"/>
  <c r="H1580" i="16" s="1"/>
  <c r="F1543" i="16"/>
  <c r="F1395" i="16"/>
  <c r="H1395" i="16" s="1"/>
  <c r="F1617" i="16"/>
  <c r="H1617" i="16" s="1"/>
  <c r="H1357" i="16"/>
  <c r="G1434" i="16"/>
  <c r="G1545" i="16"/>
  <c r="G1656" i="16"/>
  <c r="G1582" i="16"/>
  <c r="G1693" i="16"/>
  <c r="G1508" i="16"/>
  <c r="G1619" i="16"/>
  <c r="G1397" i="16"/>
  <c r="G1471" i="16"/>
  <c r="F1514" i="16"/>
  <c r="H1514" i="16" s="1"/>
  <c r="F1551" i="16"/>
  <c r="H1551" i="16" s="1"/>
  <c r="H1365" i="16"/>
  <c r="F1440" i="16"/>
  <c r="H1440" i="16" s="1"/>
  <c r="F1662" i="16"/>
  <c r="H1662" i="16" s="1"/>
  <c r="F1403" i="16"/>
  <c r="H1403" i="16" s="1"/>
  <c r="F1588" i="16"/>
  <c r="H1588" i="16" s="1"/>
  <c r="F1477" i="16"/>
  <c r="H1477" i="16" s="1"/>
  <c r="F1625" i="16"/>
  <c r="H1625" i="16" s="1"/>
  <c r="F1699" i="16"/>
  <c r="G1399" i="16"/>
  <c r="G1510" i="16"/>
  <c r="G1436" i="16"/>
  <c r="G1695" i="16"/>
  <c r="G1547" i="16"/>
  <c r="G1584" i="16"/>
  <c r="G1621" i="16"/>
  <c r="G1473" i="16"/>
  <c r="G1658" i="16"/>
  <c r="F1616" i="16"/>
  <c r="F1690" i="16"/>
  <c r="H1690" i="16" s="1"/>
  <c r="F1468" i="16"/>
  <c r="H1468" i="16" s="1"/>
  <c r="F1542" i="16"/>
  <c r="H1542" i="16" s="1"/>
  <c r="F1653" i="16"/>
  <c r="F1431" i="16"/>
  <c r="H1431" i="16" s="1"/>
  <c r="F1394" i="16"/>
  <c r="H1394" i="16" s="1"/>
  <c r="F1579" i="16"/>
  <c r="H1579" i="16" s="1"/>
  <c r="F1505" i="16"/>
  <c r="H1505" i="16" s="1"/>
  <c r="H1356" i="16"/>
  <c r="G1578" i="16"/>
  <c r="G1430" i="16"/>
  <c r="G1541" i="16"/>
  <c r="G1615" i="16"/>
  <c r="G1393" i="16"/>
  <c r="G1504" i="16"/>
  <c r="G1689" i="16"/>
  <c r="G1467" i="16"/>
  <c r="G1652" i="16"/>
  <c r="N279" i="24"/>
  <c r="N281" i="24" s="1"/>
  <c r="F281" i="24"/>
  <c r="G205" i="24"/>
  <c r="G207" i="24" s="1"/>
  <c r="F429" i="24"/>
  <c r="F84" i="13"/>
  <c r="F62" i="1"/>
  <c r="N541" i="14"/>
  <c r="W13" i="24"/>
  <c r="N92" i="24" s="1"/>
  <c r="J115" i="14" s="1"/>
  <c r="W34" i="24"/>
  <c r="N118" i="24" s="1"/>
  <c r="J119" i="14" s="1"/>
  <c r="K119" i="14" s="1"/>
  <c r="V90" i="7"/>
  <c r="AD79" i="7" s="1"/>
  <c r="G707" i="24"/>
  <c r="G836" i="24"/>
  <c r="H643" i="24"/>
  <c r="H644" i="24" s="1"/>
  <c r="G998" i="24"/>
  <c r="G1043" i="24" s="1"/>
  <c r="G1017" i="24"/>
  <c r="G1062" i="24" s="1"/>
  <c r="G1028" i="24"/>
  <c r="G1073" i="24" s="1"/>
  <c r="W108" i="7"/>
  <c r="W107" i="7"/>
  <c r="G1021" i="24"/>
  <c r="G1066" i="24" s="1"/>
  <c r="G1032" i="24"/>
  <c r="G1077" i="24" s="1"/>
  <c r="G1006" i="24"/>
  <c r="F577" i="24"/>
  <c r="F553" i="24"/>
  <c r="F560" i="24" s="1"/>
  <c r="H27" i="24"/>
  <c r="G63" i="24"/>
  <c r="O63" i="24" s="1"/>
  <c r="X19" i="24" s="1"/>
  <c r="O99" i="24" s="1"/>
  <c r="O135" i="24" s="1"/>
  <c r="P27" i="24" s="1"/>
  <c r="H21" i="24"/>
  <c r="G57" i="24"/>
  <c r="O57" i="24" s="1"/>
  <c r="G83" i="24"/>
  <c r="O83" i="24" s="1"/>
  <c r="X35" i="24" s="1"/>
  <c r="O119" i="24" s="1"/>
  <c r="O155" i="24" s="1"/>
  <c r="P47" i="24" s="1"/>
  <c r="H47" i="24"/>
  <c r="N1220" i="14"/>
  <c r="F177" i="13"/>
  <c r="F131" i="1"/>
  <c r="W616" i="24"/>
  <c r="N758" i="24" s="1"/>
  <c r="J740" i="14" s="1"/>
  <c r="F703" i="24"/>
  <c r="F833" i="24"/>
  <c r="G639" i="24"/>
  <c r="G641" i="24" s="1"/>
  <c r="M429" i="24"/>
  <c r="N205" i="24"/>
  <c r="G753" i="16"/>
  <c r="F753" i="16"/>
  <c r="G754" i="16"/>
  <c r="F754" i="16"/>
  <c r="H125" i="16"/>
  <c r="H129" i="16"/>
  <c r="H44" i="10"/>
  <c r="AE82" i="7"/>
  <c r="N752" i="14" s="1"/>
  <c r="M480" i="24"/>
  <c r="G287" i="24"/>
  <c r="O287" i="24" s="1"/>
  <c r="H84" i="15"/>
  <c r="H116" i="15"/>
  <c r="H86" i="15"/>
  <c r="H185" i="15"/>
  <c r="H153" i="15"/>
  <c r="H82" i="15"/>
  <c r="H114" i="15"/>
  <c r="H88" i="15"/>
  <c r="H120" i="15"/>
  <c r="H184" i="15"/>
  <c r="H174" i="15"/>
  <c r="H112" i="15"/>
  <c r="H176" i="15"/>
  <c r="H87" i="15"/>
  <c r="H122" i="15"/>
  <c r="H154" i="15"/>
  <c r="M143" i="24"/>
  <c r="M158" i="24" s="1"/>
  <c r="X655" i="24"/>
  <c r="O804" i="24" s="1"/>
  <c r="O868" i="24" s="1"/>
  <c r="P676" i="24" s="1"/>
  <c r="M722" i="24"/>
  <c r="M751" i="24" s="1"/>
  <c r="D12" i="9" s="1"/>
  <c r="H91" i="16"/>
  <c r="H128" i="16"/>
  <c r="H107" i="16"/>
  <c r="H181" i="16"/>
  <c r="H96" i="16"/>
  <c r="H207" i="16"/>
  <c r="H170" i="16"/>
  <c r="H95" i="16"/>
  <c r="G116" i="10"/>
  <c r="G121" i="14" s="1"/>
  <c r="G122" i="14" s="1"/>
  <c r="G124" i="14" s="1"/>
  <c r="G68" i="10"/>
  <c r="G69" i="14" s="1"/>
  <c r="G70" i="14" s="1"/>
  <c r="G140" i="10"/>
  <c r="G147" i="14" s="1"/>
  <c r="G148" i="14" s="1"/>
  <c r="G150" i="14" s="1"/>
  <c r="H66" i="10"/>
  <c r="H138" i="10"/>
  <c r="H90" i="10"/>
  <c r="H89" i="10"/>
  <c r="H65" i="10"/>
  <c r="H83" i="10"/>
  <c r="H59" i="10"/>
  <c r="H131" i="10"/>
  <c r="H108" i="10"/>
  <c r="H132" i="10"/>
  <c r="F295" i="24"/>
  <c r="N295" i="24" s="1"/>
  <c r="W200" i="24" s="1"/>
  <c r="N369" i="24" s="1"/>
  <c r="N443" i="24" s="1"/>
  <c r="O221" i="24" s="1"/>
  <c r="X200" i="24" s="1"/>
  <c r="O369" i="24" s="1"/>
  <c r="O443" i="24" s="1"/>
  <c r="P221" i="24" s="1"/>
  <c r="F327" i="24"/>
  <c r="N327" i="24" s="1"/>
  <c r="W229" i="24" s="1"/>
  <c r="N401" i="24" s="1"/>
  <c r="N475" i="24" s="1"/>
  <c r="O253" i="24" s="1"/>
  <c r="X229" i="24" s="1"/>
  <c r="O401" i="24" s="1"/>
  <c r="O475" i="24" s="1"/>
  <c r="P253" i="24" s="1"/>
  <c r="F328" i="24"/>
  <c r="N328" i="24" s="1"/>
  <c r="W230" i="24" s="1"/>
  <c r="N402" i="24" s="1"/>
  <c r="N476" i="24" s="1"/>
  <c r="O254" i="24" s="1"/>
  <c r="AE87" i="7"/>
  <c r="N882" i="14" s="1"/>
  <c r="M65" i="7"/>
  <c r="G741" i="24"/>
  <c r="O741" i="24" s="1"/>
  <c r="X656" i="24" s="1"/>
  <c r="O805" i="24" s="1"/>
  <c r="O869" i="24" s="1"/>
  <c r="P677" i="24" s="1"/>
  <c r="X661" i="24"/>
  <c r="O810" i="24" s="1"/>
  <c r="O874" i="24" s="1"/>
  <c r="P682" i="24" s="1"/>
  <c r="J249" i="14" l="1"/>
  <c r="K249" i="14" s="1"/>
  <c r="H1392" i="16"/>
  <c r="H1077" i="10"/>
  <c r="H1029" i="10"/>
  <c r="H1101" i="10"/>
  <c r="H929" i="15"/>
  <c r="H1153" i="15"/>
  <c r="H1425" i="16"/>
  <c r="H1462" i="16"/>
  <c r="H1408" i="16"/>
  <c r="H851" i="15"/>
  <c r="H979" i="15"/>
  <c r="H1139" i="15"/>
  <c r="H1043" i="15"/>
  <c r="H980" i="15"/>
  <c r="H948" i="15"/>
  <c r="H820" i="15"/>
  <c r="H546" i="16"/>
  <c r="H620" i="16"/>
  <c r="H657" i="16"/>
  <c r="H466" i="16"/>
  <c r="H392" i="16"/>
  <c r="H355" i="16"/>
  <c r="H541" i="16"/>
  <c r="H393" i="16"/>
  <c r="H644" i="16"/>
  <c r="H348" i="16"/>
  <c r="H286" i="16"/>
  <c r="H619" i="16"/>
  <c r="H545" i="16"/>
  <c r="H434" i="16"/>
  <c r="H510" i="16"/>
  <c r="H621" i="16"/>
  <c r="H473" i="16"/>
  <c r="H584" i="16"/>
  <c r="H1170" i="10"/>
  <c r="H1289" i="16"/>
  <c r="H1104" i="16"/>
  <c r="H1171" i="16"/>
  <c r="H949" i="16"/>
  <c r="H1103" i="16"/>
  <c r="H1214" i="16"/>
  <c r="H992" i="16"/>
  <c r="H1207" i="16"/>
  <c r="H1170" i="16"/>
  <c r="H1096" i="16"/>
  <c r="H1167" i="16"/>
  <c r="H1056" i="16"/>
  <c r="H1065" i="16"/>
  <c r="H1250" i="16"/>
  <c r="H1139" i="16"/>
  <c r="H962" i="16"/>
  <c r="H1110" i="16"/>
  <c r="H1057" i="16"/>
  <c r="H1094" i="16"/>
  <c r="H689" i="10"/>
  <c r="H737" i="10"/>
  <c r="H785" i="10"/>
  <c r="H620" i="10"/>
  <c r="H692" i="10"/>
  <c r="H644" i="10"/>
  <c r="H414" i="15"/>
  <c r="H574" i="15"/>
  <c r="H254" i="15"/>
  <c r="H601" i="15"/>
  <c r="H473" i="15"/>
  <c r="H441" i="15"/>
  <c r="H509" i="15"/>
  <c r="H285" i="15"/>
  <c r="H445" i="15"/>
  <c r="H605" i="15"/>
  <c r="H1564" i="15"/>
  <c r="H1764" i="16"/>
  <c r="H1808" i="16"/>
  <c r="H846" i="16"/>
  <c r="H840" i="16"/>
  <c r="M878" i="24"/>
  <c r="H1091" i="16"/>
  <c r="H1054" i="16"/>
  <c r="H741" i="10"/>
  <c r="H765" i="10"/>
  <c r="H339" i="15"/>
  <c r="H563" i="15"/>
  <c r="H435" i="15"/>
  <c r="H371" i="15"/>
  <c r="H275" i="15"/>
  <c r="H1529" i="15"/>
  <c r="H1566" i="15"/>
  <c r="H1772" i="16"/>
  <c r="H794" i="16"/>
  <c r="J479" i="14"/>
  <c r="N418" i="24"/>
  <c r="O196" i="24" s="1"/>
  <c r="O148" i="24"/>
  <c r="P40" i="24" s="1"/>
  <c r="G308" i="24"/>
  <c r="O308" i="24" s="1"/>
  <c r="G291" i="24"/>
  <c r="O291" i="24" s="1"/>
  <c r="G309" i="24"/>
  <c r="O309" i="24" s="1"/>
  <c r="X212" i="24" s="1"/>
  <c r="O383" i="24" s="1"/>
  <c r="H425" i="16"/>
  <c r="H499" i="16"/>
  <c r="H388" i="16"/>
  <c r="H647" i="16"/>
  <c r="H314" i="16"/>
  <c r="H432" i="16"/>
  <c r="H543" i="16"/>
  <c r="H395" i="16"/>
  <c r="H589" i="16"/>
  <c r="H404" i="16"/>
  <c r="H737" i="16"/>
  <c r="H663" i="16"/>
  <c r="H733" i="16"/>
  <c r="H474" i="16"/>
  <c r="H326" i="16"/>
  <c r="H659" i="16"/>
  <c r="H461" i="16"/>
  <c r="H330" i="10"/>
  <c r="H354" i="10"/>
  <c r="H282" i="10"/>
  <c r="H450" i="10"/>
  <c r="H1167" i="10"/>
  <c r="H1149" i="10"/>
  <c r="H1653" i="16"/>
  <c r="H1616" i="16"/>
  <c r="H1543" i="16"/>
  <c r="H1443" i="16"/>
  <c r="H1627" i="16"/>
  <c r="H1553" i="16"/>
  <c r="H1664" i="16"/>
  <c r="H1500" i="16"/>
  <c r="H1624" i="16"/>
  <c r="H1439" i="16"/>
  <c r="H1027" i="10"/>
  <c r="H955" i="10"/>
  <c r="H907" i="10"/>
  <c r="H1047" i="10"/>
  <c r="H1071" i="10"/>
  <c r="H999" i="10"/>
  <c r="H975" i="10"/>
  <c r="H1073" i="10"/>
  <c r="H1097" i="10"/>
  <c r="H982" i="10"/>
  <c r="H934" i="10"/>
  <c r="H910" i="10"/>
  <c r="H885" i="15"/>
  <c r="H949" i="15"/>
  <c r="H917" i="15"/>
  <c r="H830" i="15"/>
  <c r="H1054" i="15"/>
  <c r="H958" i="15"/>
  <c r="H1086" i="15"/>
  <c r="H1117" i="15"/>
  <c r="H925" i="15"/>
  <c r="H829" i="15"/>
  <c r="H1120" i="15"/>
  <c r="H1024" i="15"/>
  <c r="H1056" i="15"/>
  <c r="H864" i="15"/>
  <c r="H534" i="16"/>
  <c r="H682" i="16"/>
  <c r="H312" i="16"/>
  <c r="H349" i="16"/>
  <c r="H512" i="16"/>
  <c r="H734" i="16"/>
  <c r="H623" i="16"/>
  <c r="H475" i="16"/>
  <c r="H468" i="16"/>
  <c r="H727" i="16"/>
  <c r="H505" i="16"/>
  <c r="H579" i="16"/>
  <c r="H655" i="16"/>
  <c r="H729" i="16"/>
  <c r="H544" i="16"/>
  <c r="H553" i="16"/>
  <c r="H294" i="16"/>
  <c r="H212" i="10"/>
  <c r="H428" i="10"/>
  <c r="H308" i="10"/>
  <c r="H206" i="10"/>
  <c r="H374" i="10"/>
  <c r="H350" i="10"/>
  <c r="H422" i="10"/>
  <c r="H304" i="10"/>
  <c r="H232" i="10"/>
  <c r="H256" i="10"/>
  <c r="H542" i="10"/>
  <c r="H566" i="10"/>
  <c r="H522" i="10"/>
  <c r="H691" i="15"/>
  <c r="H762" i="15"/>
  <c r="F277" i="24"/>
  <c r="F121" i="24"/>
  <c r="H1206" i="15"/>
  <c r="H1270" i="15"/>
  <c r="H1371" i="15"/>
  <c r="H1307" i="15"/>
  <c r="H1212" i="15"/>
  <c r="H1276" i="15"/>
  <c r="H1399" i="15"/>
  <c r="H1367" i="15"/>
  <c r="H1463" i="15"/>
  <c r="H1247" i="15"/>
  <c r="H1471" i="15"/>
  <c r="H1249" i="15"/>
  <c r="H1217" i="15"/>
  <c r="H1373" i="15"/>
  <c r="H1245" i="15"/>
  <c r="H1406" i="15"/>
  <c r="H733" i="15"/>
  <c r="N589" i="24"/>
  <c r="O514" i="24" s="1"/>
  <c r="G328" i="24"/>
  <c r="O328" i="24" s="1"/>
  <c r="H1219" i="15"/>
  <c r="G270" i="24"/>
  <c r="O270" i="24" s="1"/>
  <c r="G323" i="24"/>
  <c r="O323" i="24" s="1"/>
  <c r="X225" i="24" s="1"/>
  <c r="O397" i="24" s="1"/>
  <c r="O471" i="24" s="1"/>
  <c r="P249" i="24" s="1"/>
  <c r="H1379" i="15"/>
  <c r="H1407" i="15"/>
  <c r="H693" i="15"/>
  <c r="G326" i="24"/>
  <c r="O326" i="24" s="1"/>
  <c r="X228" i="24" s="1"/>
  <c r="O400" i="24" s="1"/>
  <c r="O474" i="24" s="1"/>
  <c r="P252" i="24" s="1"/>
  <c r="G294" i="24"/>
  <c r="O294" i="24" s="1"/>
  <c r="X199" i="24" s="1"/>
  <c r="O368" i="24" s="1"/>
  <c r="O442" i="24" s="1"/>
  <c r="P220" i="24" s="1"/>
  <c r="G272" i="24"/>
  <c r="O272" i="24" s="1"/>
  <c r="G325" i="24"/>
  <c r="O325" i="24" s="1"/>
  <c r="X227" i="24" s="1"/>
  <c r="O399" i="24" s="1"/>
  <c r="O473" i="24" s="1"/>
  <c r="P251" i="24" s="1"/>
  <c r="H541" i="10"/>
  <c r="H1250" i="15"/>
  <c r="H1592" i="16"/>
  <c r="H1481" i="16"/>
  <c r="H1666" i="16"/>
  <c r="G1031" i="10"/>
  <c r="G1111" i="14" s="1"/>
  <c r="G1112" i="14" s="1"/>
  <c r="G1114" i="14" s="1"/>
  <c r="H932" i="10"/>
  <c r="H980" i="10"/>
  <c r="H1048" i="10"/>
  <c r="H928" i="10"/>
  <c r="H1024" i="10"/>
  <c r="N870" i="24"/>
  <c r="O678" i="24" s="1"/>
  <c r="X657" i="24" s="1"/>
  <c r="O806" i="24" s="1"/>
  <c r="M770" i="14" s="1"/>
  <c r="N770" i="14" s="1"/>
  <c r="N127" i="24"/>
  <c r="O19" i="24" s="1"/>
  <c r="N821" i="24"/>
  <c r="O629" i="24" s="1"/>
  <c r="H1127" i="16"/>
  <c r="H1201" i="16"/>
  <c r="H1275" i="16"/>
  <c r="H1327" i="16"/>
  <c r="H1290" i="16"/>
  <c r="H1179" i="16"/>
  <c r="H781" i="10"/>
  <c r="H661" i="10"/>
  <c r="H805" i="10"/>
  <c r="H763" i="10"/>
  <c r="H667" i="10"/>
  <c r="H498" i="15"/>
  <c r="H466" i="15"/>
  <c r="H530" i="15"/>
  <c r="H305" i="15"/>
  <c r="H465" i="15"/>
  <c r="H342" i="15"/>
  <c r="H406" i="15"/>
  <c r="H373" i="15"/>
  <c r="H533" i="15"/>
  <c r="H1563" i="15"/>
  <c r="H1533" i="15"/>
  <c r="H1562" i="15"/>
  <c r="H1560" i="15"/>
  <c r="H1813" i="16"/>
  <c r="H1774" i="16"/>
  <c r="H1767" i="16"/>
  <c r="H882" i="16"/>
  <c r="H811" i="16"/>
  <c r="H848" i="16"/>
  <c r="H839" i="16"/>
  <c r="H867" i="16"/>
  <c r="H830" i="16"/>
  <c r="H832" i="16"/>
  <c r="N827" i="24"/>
  <c r="O635" i="24" s="1"/>
  <c r="G329" i="24"/>
  <c r="O329" i="24" s="1"/>
  <c r="X231" i="24" s="1"/>
  <c r="O403" i="24" s="1"/>
  <c r="O477" i="24" s="1"/>
  <c r="P255" i="24" s="1"/>
  <c r="G280" i="24"/>
  <c r="O280" i="24" s="1"/>
  <c r="X187" i="24" s="1"/>
  <c r="O354" i="24" s="1"/>
  <c r="O428" i="24" s="1"/>
  <c r="P206" i="24" s="1"/>
  <c r="H714" i="10"/>
  <c r="H810" i="10"/>
  <c r="H762" i="10"/>
  <c r="H280" i="15"/>
  <c r="H344" i="15"/>
  <c r="H376" i="15"/>
  <c r="H600" i="15"/>
  <c r="H1536" i="15"/>
  <c r="H1768" i="16"/>
  <c r="G292" i="24"/>
  <c r="O292" i="24" s="1"/>
  <c r="X197" i="24" s="1"/>
  <c r="O366" i="24" s="1"/>
  <c r="O440" i="24" s="1"/>
  <c r="P218" i="24" s="1"/>
  <c r="H831" i="16"/>
  <c r="H844" i="16"/>
  <c r="G279" i="24"/>
  <c r="O279" i="24" s="1"/>
  <c r="O281" i="24" s="1"/>
  <c r="M448" i="24"/>
  <c r="H993" i="15"/>
  <c r="H1057" i="15"/>
  <c r="H610" i="16"/>
  <c r="H536" i="16"/>
  <c r="H721" i="16"/>
  <c r="H462" i="16"/>
  <c r="H469" i="16"/>
  <c r="H580" i="16"/>
  <c r="H691" i="16"/>
  <c r="H330" i="16"/>
  <c r="H515" i="16"/>
  <c r="H700" i="16"/>
  <c r="H696" i="16"/>
  <c r="H363" i="16"/>
  <c r="H437" i="16"/>
  <c r="H548" i="16"/>
  <c r="H378" i="10"/>
  <c r="H474" i="10"/>
  <c r="H234" i="10"/>
  <c r="N458" i="24"/>
  <c r="O236" i="24" s="1"/>
  <c r="G310" i="24"/>
  <c r="O310" i="24" s="1"/>
  <c r="G293" i="24"/>
  <c r="O293" i="24" s="1"/>
  <c r="X198" i="24" s="1"/>
  <c r="O367" i="24" s="1"/>
  <c r="O441" i="24" s="1"/>
  <c r="P219" i="24" s="1"/>
  <c r="G525" i="10"/>
  <c r="G563" i="14" s="1"/>
  <c r="G564" i="14" s="1"/>
  <c r="G573" i="10"/>
  <c r="G615" i="14" s="1"/>
  <c r="G616" i="14" s="1"/>
  <c r="G618" i="14" s="1"/>
  <c r="H757" i="15"/>
  <c r="H732" i="15"/>
  <c r="N277" i="24"/>
  <c r="H1211" i="15"/>
  <c r="H1435" i="15"/>
  <c r="H1311" i="15"/>
  <c r="H1439" i="15"/>
  <c r="N457" i="24"/>
  <c r="O235" i="24" s="1"/>
  <c r="G306" i="24"/>
  <c r="O306" i="24" s="1"/>
  <c r="G266" i="24"/>
  <c r="O266" i="24" s="1"/>
  <c r="F572" i="24"/>
  <c r="F573" i="24" s="1"/>
  <c r="H1684" i="16"/>
  <c r="H1610" i="16"/>
  <c r="H1556" i="16"/>
  <c r="H952" i="10"/>
  <c r="H1096" i="10"/>
  <c r="H976" i="10"/>
  <c r="H1011" i="15"/>
  <c r="H1107" i="15"/>
  <c r="H819" i="15"/>
  <c r="H947" i="15"/>
  <c r="H1076" i="15"/>
  <c r="H1140" i="15"/>
  <c r="H1108" i="15"/>
  <c r="H361" i="16"/>
  <c r="H509" i="16"/>
  <c r="H583" i="16"/>
  <c r="H435" i="16"/>
  <c r="H651" i="16"/>
  <c r="H281" i="16"/>
  <c r="H429" i="16"/>
  <c r="H578" i="16"/>
  <c r="H689" i="16"/>
  <c r="H459" i="16"/>
  <c r="H718" i="16"/>
  <c r="H693" i="16"/>
  <c r="H582" i="16"/>
  <c r="H730" i="16"/>
  <c r="H656" i="16"/>
  <c r="H399" i="16"/>
  <c r="H362" i="16"/>
  <c r="H695" i="16"/>
  <c r="H729" i="15"/>
  <c r="H1411" i="15"/>
  <c r="H1315" i="15"/>
  <c r="H1282" i="15"/>
  <c r="H1410" i="15"/>
  <c r="H1312" i="15"/>
  <c r="G319" i="24"/>
  <c r="O319" i="24" s="1"/>
  <c r="X221" i="24" s="1"/>
  <c r="O393" i="24" s="1"/>
  <c r="O467" i="24" s="1"/>
  <c r="P245" i="24" s="1"/>
  <c r="N1068" i="24"/>
  <c r="O933" i="24" s="1"/>
  <c r="G321" i="24"/>
  <c r="O321" i="24" s="1"/>
  <c r="X223" i="24" s="1"/>
  <c r="O395" i="24" s="1"/>
  <c r="O469" i="24" s="1"/>
  <c r="P247" i="24" s="1"/>
  <c r="G289" i="24"/>
  <c r="O289" i="24" s="1"/>
  <c r="N855" i="24"/>
  <c r="O663" i="24" s="1"/>
  <c r="X643" i="24" s="1"/>
  <c r="O791" i="24" s="1"/>
  <c r="M718" i="14" s="1"/>
  <c r="N718" i="14" s="1"/>
  <c r="N149" i="24"/>
  <c r="O41" i="24" s="1"/>
  <c r="G314" i="24"/>
  <c r="O314" i="24" s="1"/>
  <c r="X217" i="24" s="1"/>
  <c r="O388" i="24" s="1"/>
  <c r="G297" i="24"/>
  <c r="O297" i="24" s="1"/>
  <c r="H1067" i="16"/>
  <c r="H1141" i="16"/>
  <c r="H1208" i="16"/>
  <c r="H1066" i="16"/>
  <c r="H1251" i="16"/>
  <c r="H1312" i="16"/>
  <c r="H979" i="16"/>
  <c r="H942" i="16"/>
  <c r="H1238" i="16"/>
  <c r="H1142" i="16"/>
  <c r="H957" i="16"/>
  <c r="H1031" i="16"/>
  <c r="H1216" i="16"/>
  <c r="H1133" i="16"/>
  <c r="H1059" i="16"/>
  <c r="H1318" i="16"/>
  <c r="H982" i="16"/>
  <c r="H1278" i="16"/>
  <c r="H1019" i="16"/>
  <c r="H1028" i="16"/>
  <c r="H1324" i="16"/>
  <c r="H1295" i="16"/>
  <c r="H999" i="16"/>
  <c r="H1131" i="16"/>
  <c r="H1168" i="16"/>
  <c r="H1242" i="16"/>
  <c r="H808" i="10"/>
  <c r="H809" i="10"/>
  <c r="H713" i="10"/>
  <c r="H836" i="10"/>
  <c r="H764" i="10"/>
  <c r="H606" i="15"/>
  <c r="H638" i="15"/>
  <c r="H510" i="15"/>
  <c r="H337" i="15"/>
  <c r="H345" i="15"/>
  <c r="H409" i="15"/>
  <c r="H317" i="15"/>
  <c r="H413" i="15"/>
  <c r="H349" i="15"/>
  <c r="H1569" i="15"/>
  <c r="H1532" i="15"/>
  <c r="H1801" i="16"/>
  <c r="H1771" i="16"/>
  <c r="F1158" i="24"/>
  <c r="X662" i="24"/>
  <c r="O811" i="24" s="1"/>
  <c r="O875" i="24" s="1"/>
  <c r="P683" i="24" s="1"/>
  <c r="H809" i="16"/>
  <c r="H805" i="16"/>
  <c r="G265" i="24"/>
  <c r="O265" i="24" s="1"/>
  <c r="G305" i="24"/>
  <c r="O305" i="24" s="1"/>
  <c r="H1165" i="16"/>
  <c r="H980" i="16"/>
  <c r="H621" i="10"/>
  <c r="H813" i="10"/>
  <c r="H837" i="10"/>
  <c r="H627" i="15"/>
  <c r="H243" i="15"/>
  <c r="H467" i="15"/>
  <c r="H307" i="15"/>
  <c r="H595" i="15"/>
  <c r="N705" i="15"/>
  <c r="N526" i="10"/>
  <c r="N815" i="16"/>
  <c r="G281" i="24"/>
  <c r="N94" i="15"/>
  <c r="L77" i="15" s="1"/>
  <c r="N69" i="10"/>
  <c r="N109" i="16"/>
  <c r="K1248" i="14"/>
  <c r="N1166" i="24"/>
  <c r="O1105" i="24"/>
  <c r="G829" i="16"/>
  <c r="G792" i="16"/>
  <c r="G866" i="16"/>
  <c r="G776" i="16"/>
  <c r="D81" i="13" s="1"/>
  <c r="G828" i="16"/>
  <c r="G851" i="16" s="1"/>
  <c r="G791" i="16"/>
  <c r="G814" i="16" s="1"/>
  <c r="G865" i="16"/>
  <c r="G888" i="16" s="1"/>
  <c r="K740" i="14"/>
  <c r="J742" i="14"/>
  <c r="F527" i="24"/>
  <c r="G502" i="24"/>
  <c r="G503" i="24" s="1"/>
  <c r="G510" i="24" s="1"/>
  <c r="F578" i="24"/>
  <c r="F585" i="24" s="1"/>
  <c r="H942" i="24"/>
  <c r="G987" i="24"/>
  <c r="O987" i="24" s="1"/>
  <c r="X924" i="24" s="1"/>
  <c r="O1032" i="24" s="1"/>
  <c r="O1077" i="24" s="1"/>
  <c r="P942" i="24" s="1"/>
  <c r="H938" i="24"/>
  <c r="G983" i="24"/>
  <c r="O983" i="24" s="1"/>
  <c r="X920" i="24" s="1"/>
  <c r="O1028" i="24" s="1"/>
  <c r="O1073" i="24" s="1"/>
  <c r="P938" i="24" s="1"/>
  <c r="G953" i="24"/>
  <c r="O953" i="24" s="1"/>
  <c r="H908" i="24"/>
  <c r="K674" i="14"/>
  <c r="J117" i="14"/>
  <c r="K115" i="14"/>
  <c r="N641" i="24"/>
  <c r="G800" i="24"/>
  <c r="G853" i="24"/>
  <c r="N79" i="7"/>
  <c r="F12" i="7"/>
  <c r="N89" i="7"/>
  <c r="N81" i="7"/>
  <c r="N85" i="7"/>
  <c r="N86" i="7"/>
  <c r="N87" i="7"/>
  <c r="N82" i="7"/>
  <c r="N84" i="7"/>
  <c r="N80" i="7"/>
  <c r="N88" i="7"/>
  <c r="N83" i="7"/>
  <c r="O269" i="24"/>
  <c r="G421" i="24"/>
  <c r="H195" i="24"/>
  <c r="H199" i="24" s="1"/>
  <c r="F1176" i="10"/>
  <c r="F1268" i="14" s="1"/>
  <c r="H1166" i="10"/>
  <c r="F1152" i="10"/>
  <c r="F1242" i="14" s="1"/>
  <c r="H1142" i="10"/>
  <c r="K28" i="15"/>
  <c r="E25" i="21" s="1"/>
  <c r="G16" i="17"/>
  <c r="G1217" i="14"/>
  <c r="H1214" i="14"/>
  <c r="M1172" i="24"/>
  <c r="M1177" i="24" s="1"/>
  <c r="N1110" i="24"/>
  <c r="F318" i="24"/>
  <c r="F479" i="24"/>
  <c r="G244" i="24"/>
  <c r="G257" i="24" s="1"/>
  <c r="F263" i="24"/>
  <c r="G189" i="24"/>
  <c r="G193" i="24" s="1"/>
  <c r="F415" i="24"/>
  <c r="K286" i="10"/>
  <c r="K444" i="16"/>
  <c r="K384" i="15"/>
  <c r="K238" i="10"/>
  <c r="K370" i="16"/>
  <c r="K320" i="15"/>
  <c r="K288" i="15"/>
  <c r="K214" i="10"/>
  <c r="K333" i="16"/>
  <c r="K518" i="16"/>
  <c r="K448" i="15"/>
  <c r="K334" i="10"/>
  <c r="K406" i="10"/>
  <c r="K629" i="16"/>
  <c r="K544" i="15"/>
  <c r="K481" i="16"/>
  <c r="K310" i="10"/>
  <c r="K416" i="15"/>
  <c r="H201" i="24"/>
  <c r="H203" i="24" s="1"/>
  <c r="G425" i="24"/>
  <c r="X213" i="24"/>
  <c r="O384" i="24" s="1"/>
  <c r="M379" i="14" s="1"/>
  <c r="N379" i="14" s="1"/>
  <c r="G581" i="24"/>
  <c r="H505" i="24"/>
  <c r="H506" i="24" s="1"/>
  <c r="G530" i="24"/>
  <c r="G949" i="14"/>
  <c r="M1037" i="24"/>
  <c r="M573" i="24"/>
  <c r="G531" i="14"/>
  <c r="N918" i="24"/>
  <c r="G531" i="16"/>
  <c r="G457" i="16"/>
  <c r="G716" i="16"/>
  <c r="G346" i="16"/>
  <c r="G272" i="16"/>
  <c r="G383" i="16"/>
  <c r="G309" i="16"/>
  <c r="G642" i="16"/>
  <c r="G568" i="16"/>
  <c r="G679" i="16"/>
  <c r="G605" i="16"/>
  <c r="G257" i="16"/>
  <c r="D50" i="13" s="1"/>
  <c r="G494" i="16"/>
  <c r="G420" i="16"/>
  <c r="H234" i="16"/>
  <c r="F679" i="16"/>
  <c r="F605" i="16"/>
  <c r="F531" i="16"/>
  <c r="F457" i="16"/>
  <c r="F383" i="16"/>
  <c r="F309" i="16"/>
  <c r="F257" i="16"/>
  <c r="D44" i="13" s="1"/>
  <c r="F716" i="16"/>
  <c r="F642" i="16"/>
  <c r="F568" i="16"/>
  <c r="F494" i="16"/>
  <c r="F420" i="16"/>
  <c r="F346" i="16"/>
  <c r="F272" i="16"/>
  <c r="G557" i="15"/>
  <c r="G429" i="15"/>
  <c r="G365" i="15"/>
  <c r="G269" i="15"/>
  <c r="G621" i="15"/>
  <c r="G493" i="15"/>
  <c r="G589" i="15"/>
  <c r="G222" i="15"/>
  <c r="D49" i="13" s="1"/>
  <c r="G397" i="15"/>
  <c r="G333" i="15"/>
  <c r="G525" i="15"/>
  <c r="G461" i="15"/>
  <c r="G301" i="15"/>
  <c r="G237" i="15"/>
  <c r="G430" i="15"/>
  <c r="G590" i="15"/>
  <c r="G270" i="15"/>
  <c r="G238" i="15"/>
  <c r="G494" i="15"/>
  <c r="G302" i="15"/>
  <c r="G334" i="15"/>
  <c r="G398" i="15"/>
  <c r="G558" i="15"/>
  <c r="G366" i="15"/>
  <c r="G462" i="15"/>
  <c r="G526" i="15"/>
  <c r="G622" i="15"/>
  <c r="F38" i="14"/>
  <c r="F42" i="14"/>
  <c r="J481" i="14"/>
  <c r="K479" i="14"/>
  <c r="H920" i="24"/>
  <c r="H921" i="24" s="1"/>
  <c r="G1056" i="24"/>
  <c r="G965" i="24"/>
  <c r="H639" i="24"/>
  <c r="H641" i="24" s="1"/>
  <c r="G703" i="24"/>
  <c r="G833" i="24"/>
  <c r="F66" i="24"/>
  <c r="F142" i="24"/>
  <c r="G30" i="24"/>
  <c r="G34" i="24" s="1"/>
  <c r="F150" i="24"/>
  <c r="F74" i="24"/>
  <c r="G38" i="24"/>
  <c r="G42" i="24" s="1"/>
  <c r="K183" i="16"/>
  <c r="K158" i="15"/>
  <c r="K117" i="10"/>
  <c r="K141" i="10"/>
  <c r="K220" i="16"/>
  <c r="K190" i="15"/>
  <c r="K69" i="10"/>
  <c r="K109" i="16"/>
  <c r="K94" i="15"/>
  <c r="M30" i="7"/>
  <c r="N697" i="24"/>
  <c r="N701" i="24" s="1"/>
  <c r="F701" i="24"/>
  <c r="G126" i="24"/>
  <c r="G94" i="24"/>
  <c r="G114" i="24"/>
  <c r="G146" i="24"/>
  <c r="G106" i="24"/>
  <c r="G138" i="24"/>
  <c r="G1047" i="24"/>
  <c r="G1004" i="24"/>
  <c r="G169" i="14"/>
  <c r="G176" i="14" s="1"/>
  <c r="D48" i="13" s="1"/>
  <c r="D51" i="13" s="1"/>
  <c r="D55" i="13" s="1"/>
  <c r="H167" i="14"/>
  <c r="W896" i="24"/>
  <c r="N998" i="24" s="1"/>
  <c r="J1027" i="14" s="1"/>
  <c r="W224" i="24"/>
  <c r="N396" i="24" s="1"/>
  <c r="J301" i="14" s="1"/>
  <c r="K301" i="14" s="1"/>
  <c r="W196" i="24"/>
  <c r="N365" i="24" s="1"/>
  <c r="J323" i="14" s="1"/>
  <c r="X1103" i="24"/>
  <c r="O1151" i="24" s="1"/>
  <c r="M1266" i="14" s="1"/>
  <c r="N1266" i="14" s="1"/>
  <c r="N414" i="24"/>
  <c r="O192" i="24" s="1"/>
  <c r="J271" i="14"/>
  <c r="W215" i="24"/>
  <c r="N386" i="24" s="1"/>
  <c r="J431" i="14" s="1"/>
  <c r="K431" i="14" s="1"/>
  <c r="F686" i="15"/>
  <c r="H653" i="15"/>
  <c r="F718" i="15"/>
  <c r="F671" i="15"/>
  <c r="D74" i="13" s="1"/>
  <c r="F750" i="15"/>
  <c r="F751" i="15"/>
  <c r="F687" i="15"/>
  <c r="F719" i="15"/>
  <c r="H654" i="15"/>
  <c r="F610" i="14"/>
  <c r="F558" i="14"/>
  <c r="H532" i="14"/>
  <c r="F533" i="14"/>
  <c r="F584" i="14"/>
  <c r="N269" i="24"/>
  <c r="F273" i="24"/>
  <c r="F14" i="7"/>
  <c r="N122" i="7"/>
  <c r="G1156" i="24"/>
  <c r="G1174" i="24"/>
  <c r="G513" i="24"/>
  <c r="G516" i="24" s="1"/>
  <c r="F538" i="24"/>
  <c r="F591" i="24"/>
  <c r="K852" i="16"/>
  <c r="K737" i="15"/>
  <c r="K550" i="10"/>
  <c r="AD66" i="7"/>
  <c r="K595" i="14" s="1"/>
  <c r="V11" i="7"/>
  <c r="AD67" i="7"/>
  <c r="K621" i="14" s="1"/>
  <c r="H943" i="24"/>
  <c r="G988" i="24"/>
  <c r="O988" i="24" s="1"/>
  <c r="X925" i="24" s="1"/>
  <c r="O1033" i="24" s="1"/>
  <c r="O1078" i="24" s="1"/>
  <c r="P943" i="24" s="1"/>
  <c r="N945" i="24"/>
  <c r="K995" i="15"/>
  <c r="K743" i="10"/>
  <c r="K1149" i="16"/>
  <c r="K899" i="15"/>
  <c r="K1038" i="16"/>
  <c r="K671" i="10"/>
  <c r="K1186" i="16"/>
  <c r="K1027" i="15"/>
  <c r="K767" i="10"/>
  <c r="K1123" i="15"/>
  <c r="K839" i="10"/>
  <c r="K1297" i="16"/>
  <c r="K791" i="10"/>
  <c r="K1223" i="16"/>
  <c r="K1059" i="15"/>
  <c r="G553" i="24"/>
  <c r="G560" i="24" s="1"/>
  <c r="G577" i="24"/>
  <c r="G593" i="24"/>
  <c r="G571" i="24"/>
  <c r="W68" i="7"/>
  <c r="AE65" i="7" s="1"/>
  <c r="H1093" i="10"/>
  <c r="F1103" i="10"/>
  <c r="F1189" i="14" s="1"/>
  <c r="H1021" i="10"/>
  <c r="F1031" i="10"/>
  <c r="F1111" i="14" s="1"/>
  <c r="H1111" i="14" s="1"/>
  <c r="H997" i="10"/>
  <c r="F1007" i="10"/>
  <c r="F1085" i="14" s="1"/>
  <c r="F983" i="10"/>
  <c r="F1059" i="14" s="1"/>
  <c r="H973" i="10"/>
  <c r="H901" i="10"/>
  <c r="F911" i="10"/>
  <c r="F981" i="14" s="1"/>
  <c r="H925" i="10"/>
  <c r="F935" i="10"/>
  <c r="F1007" i="14" s="1"/>
  <c r="G636" i="14"/>
  <c r="M815" i="24"/>
  <c r="J91" i="14"/>
  <c r="K89" i="14"/>
  <c r="K714" i="14"/>
  <c r="J716" i="14"/>
  <c r="F1000" i="24"/>
  <c r="F1012" i="24" s="1"/>
  <c r="F1041" i="24"/>
  <c r="F1035" i="24"/>
  <c r="F1071" i="24"/>
  <c r="E13" i="7"/>
  <c r="M109" i="7"/>
  <c r="M108" i="7"/>
  <c r="M107" i="7"/>
  <c r="M102" i="7"/>
  <c r="M103" i="7"/>
  <c r="M106" i="7"/>
  <c r="M105" i="7"/>
  <c r="M104" i="7"/>
  <c r="F381" i="10"/>
  <c r="F407" i="14" s="1"/>
  <c r="H371" i="10"/>
  <c r="H467" i="10"/>
  <c r="F477" i="10"/>
  <c r="F511" i="14" s="1"/>
  <c r="F333" i="10"/>
  <c r="F355" i="14" s="1"/>
  <c r="H323" i="10"/>
  <c r="H419" i="10"/>
  <c r="F429" i="10"/>
  <c r="F459" i="14" s="1"/>
  <c r="H443" i="10"/>
  <c r="F453" i="10"/>
  <c r="F485" i="14" s="1"/>
  <c r="F213" i="10"/>
  <c r="F225" i="14" s="1"/>
  <c r="H203" i="10"/>
  <c r="H395" i="10"/>
  <c r="F405" i="10"/>
  <c r="F433" i="14" s="1"/>
  <c r="K792" i="14"/>
  <c r="J794" i="14"/>
  <c r="H926" i="24"/>
  <c r="G971" i="24"/>
  <c r="O971" i="24" s="1"/>
  <c r="G982" i="24"/>
  <c r="O982" i="24" s="1"/>
  <c r="X919" i="24" s="1"/>
  <c r="O1027" i="24" s="1"/>
  <c r="O1072" i="24" s="1"/>
  <c r="P937" i="24" s="1"/>
  <c r="H937" i="24"/>
  <c r="F286" i="24"/>
  <c r="G212" i="24"/>
  <c r="G225" i="24" s="1"/>
  <c r="F447" i="24"/>
  <c r="F448" i="24" s="1"/>
  <c r="AD50" i="7"/>
  <c r="K439" i="14" s="1"/>
  <c r="V10" i="7"/>
  <c r="AD53" i="7"/>
  <c r="K517" i="14" s="1"/>
  <c r="AD51" i="7"/>
  <c r="K465" i="14" s="1"/>
  <c r="AD44" i="7"/>
  <c r="K283" i="14" s="1"/>
  <c r="AD46" i="7"/>
  <c r="K335" i="14" s="1"/>
  <c r="AD52" i="7"/>
  <c r="K491" i="14" s="1"/>
  <c r="AD48" i="7"/>
  <c r="K387" i="14" s="1"/>
  <c r="AD47" i="7"/>
  <c r="K361" i="14" s="1"/>
  <c r="AD45" i="7"/>
  <c r="K309" i="14" s="1"/>
  <c r="AD43" i="7"/>
  <c r="K257" i="14" s="1"/>
  <c r="AD42" i="7"/>
  <c r="K231" i="14" s="1"/>
  <c r="AD49" i="7"/>
  <c r="K413" i="14" s="1"/>
  <c r="W915" i="24"/>
  <c r="N1022" i="24" s="1"/>
  <c r="J1161" i="14" s="1"/>
  <c r="K1161" i="14" s="1"/>
  <c r="G390" i="24"/>
  <c r="G451" i="24"/>
  <c r="G373" i="24"/>
  <c r="G434" i="24"/>
  <c r="G341" i="24"/>
  <c r="G411" i="24"/>
  <c r="G263" i="24" s="1"/>
  <c r="W54" i="7"/>
  <c r="AE41" i="7" s="1"/>
  <c r="H909" i="24"/>
  <c r="G954" i="24"/>
  <c r="O954" i="24" s="1"/>
  <c r="H928" i="24"/>
  <c r="G973" i="24"/>
  <c r="O973" i="24" s="1"/>
  <c r="H633" i="24"/>
  <c r="H637" i="24" s="1"/>
  <c r="G829" i="24"/>
  <c r="G697" i="24"/>
  <c r="F484" i="14"/>
  <c r="F432" i="14"/>
  <c r="F380" i="14"/>
  <c r="F354" i="14"/>
  <c r="F174" i="14"/>
  <c r="F224" i="14"/>
  <c r="F276" i="14"/>
  <c r="F328" i="14"/>
  <c r="F510" i="14"/>
  <c r="F458" i="14"/>
  <c r="F406" i="14"/>
  <c r="H172" i="14"/>
  <c r="F198" i="14"/>
  <c r="F250" i="14"/>
  <c r="F302" i="14"/>
  <c r="F1215" i="14"/>
  <c r="F1211" i="14"/>
  <c r="N284" i="24"/>
  <c r="W189" i="24"/>
  <c r="N357" i="24" s="1"/>
  <c r="N431" i="24" s="1"/>
  <c r="F54" i="24"/>
  <c r="F130" i="24"/>
  <c r="G18" i="24"/>
  <c r="G22" i="24" s="1"/>
  <c r="F136" i="24"/>
  <c r="G24" i="24"/>
  <c r="G28" i="24" s="1"/>
  <c r="F60" i="24"/>
  <c r="V9" i="7"/>
  <c r="AD27" i="7"/>
  <c r="K101" i="14" s="1"/>
  <c r="AD28" i="7"/>
  <c r="K127" i="14" s="1"/>
  <c r="AD29" i="7"/>
  <c r="K153" i="14" s="1"/>
  <c r="F966" i="24"/>
  <c r="N965" i="24"/>
  <c r="W910" i="24"/>
  <c r="N1017" i="24" s="1"/>
  <c r="J1031" i="14" s="1"/>
  <c r="K1031" i="14" s="1"/>
  <c r="I239" i="15"/>
  <c r="J239" i="15"/>
  <c r="H612" i="10"/>
  <c r="F622" i="10"/>
  <c r="F668" i="14" s="1"/>
  <c r="H756" i="10"/>
  <c r="F766" i="10"/>
  <c r="F824" i="14" s="1"/>
  <c r="H828" i="10"/>
  <c r="F838" i="10"/>
  <c r="F902" i="14" s="1"/>
  <c r="F742" i="10"/>
  <c r="F798" i="14" s="1"/>
  <c r="H732" i="10"/>
  <c r="F814" i="10"/>
  <c r="F876" i="14" s="1"/>
  <c r="H804" i="10"/>
  <c r="N44" i="15"/>
  <c r="M77" i="15"/>
  <c r="N77" i="15" s="1"/>
  <c r="W897" i="24"/>
  <c r="N999" i="24" s="1"/>
  <c r="J1053" i="14" s="1"/>
  <c r="F1130" i="24"/>
  <c r="G1110" i="24"/>
  <c r="G1112" i="24" s="1"/>
  <c r="F1172" i="24"/>
  <c r="F1134" i="24"/>
  <c r="F1176" i="24"/>
  <c r="G1114" i="24"/>
  <c r="G1116" i="24" s="1"/>
  <c r="G39" i="14"/>
  <c r="H37" i="14"/>
  <c r="G643" i="14"/>
  <c r="H640" i="14"/>
  <c r="N672" i="24"/>
  <c r="J820" i="14"/>
  <c r="K818" i="14"/>
  <c r="N48" i="24"/>
  <c r="F1349" i="16"/>
  <c r="F1348" i="16"/>
  <c r="G1348" i="16"/>
  <c r="G1349" i="16"/>
  <c r="W174" i="24"/>
  <c r="N338" i="24" s="1"/>
  <c r="J219" i="14" s="1"/>
  <c r="N934" i="24"/>
  <c r="X179" i="24"/>
  <c r="O344" i="24" s="1"/>
  <c r="I1105" i="24"/>
  <c r="I1106" i="24" s="1"/>
  <c r="H1166" i="24"/>
  <c r="H1125" i="24"/>
  <c r="I1165" i="24"/>
  <c r="I1146" i="24"/>
  <c r="W911" i="24"/>
  <c r="N1018" i="24" s="1"/>
  <c r="J1057" i="14" s="1"/>
  <c r="K1057" i="14" s="1"/>
  <c r="F1122" i="24"/>
  <c r="G1102" i="24"/>
  <c r="G1103" i="24" s="1"/>
  <c r="G1107" i="24" s="1"/>
  <c r="F1163" i="24"/>
  <c r="F1167" i="24" s="1"/>
  <c r="M123" i="7"/>
  <c r="K1819" i="16"/>
  <c r="K1575" i="15"/>
  <c r="K1177" i="10"/>
  <c r="K1153" i="10"/>
  <c r="K1782" i="16"/>
  <c r="K1543" i="15"/>
  <c r="N657" i="24"/>
  <c r="H941" i="24"/>
  <c r="G986" i="24"/>
  <c r="O986" i="24" s="1"/>
  <c r="F110" i="7"/>
  <c r="W101" i="7"/>
  <c r="N959" i="14"/>
  <c r="F108" i="1"/>
  <c r="F146" i="13"/>
  <c r="G1238" i="14"/>
  <c r="H1236" i="14"/>
  <c r="N1102" i="24"/>
  <c r="M1163" i="24"/>
  <c r="M1167" i="24" s="1"/>
  <c r="M1178" i="24" s="1"/>
  <c r="N685" i="24"/>
  <c r="G784" i="15"/>
  <c r="F783" i="15"/>
  <c r="G783" i="15"/>
  <c r="F784" i="15"/>
  <c r="G902" i="16"/>
  <c r="G903" i="16"/>
  <c r="F902" i="16"/>
  <c r="F903" i="16"/>
  <c r="H1555" i="16"/>
  <c r="H1629" i="16"/>
  <c r="H1618" i="16"/>
  <c r="H1655" i="16"/>
  <c r="H1507" i="16"/>
  <c r="H1692" i="16"/>
  <c r="H1544" i="16"/>
  <c r="H1436" i="16"/>
  <c r="H1584" i="16"/>
  <c r="H1658" i="16"/>
  <c r="H1695" i="16"/>
  <c r="H1510" i="16"/>
  <c r="G1007" i="10"/>
  <c r="G1085" i="14" s="1"/>
  <c r="G1086" i="14" s="1"/>
  <c r="G1088" i="14" s="1"/>
  <c r="G983" i="10"/>
  <c r="G1059" i="14" s="1"/>
  <c r="G1060" i="14" s="1"/>
  <c r="G1062" i="14" s="1"/>
  <c r="G1079" i="10"/>
  <c r="G1163" i="14" s="1"/>
  <c r="G1164" i="14" s="1"/>
  <c r="G1166" i="14" s="1"/>
  <c r="H1076" i="10"/>
  <c r="H956" i="10"/>
  <c r="H1100" i="10"/>
  <c r="N153" i="24"/>
  <c r="O45" i="24" s="1"/>
  <c r="X33" i="24" s="1"/>
  <c r="O117" i="24" s="1"/>
  <c r="O153" i="24" s="1"/>
  <c r="P45" i="24" s="1"/>
  <c r="G322" i="24"/>
  <c r="O322" i="24" s="1"/>
  <c r="N860" i="24"/>
  <c r="O668" i="24" s="1"/>
  <c r="N828" i="24"/>
  <c r="O636" i="24" s="1"/>
  <c r="H1145" i="15"/>
  <c r="H1049" i="15"/>
  <c r="H889" i="15"/>
  <c r="H1081" i="15"/>
  <c r="H953" i="15"/>
  <c r="H1083" i="15"/>
  <c r="H859" i="15"/>
  <c r="H1115" i="15"/>
  <c r="H1019" i="15"/>
  <c r="H827" i="15"/>
  <c r="H277" i="16"/>
  <c r="H683" i="16"/>
  <c r="H535" i="16"/>
  <c r="H609" i="16"/>
  <c r="H646" i="16"/>
  <c r="H498" i="16"/>
  <c r="H387" i="16"/>
  <c r="H587" i="16"/>
  <c r="H698" i="16"/>
  <c r="H735" i="16"/>
  <c r="H476" i="16"/>
  <c r="H513" i="16"/>
  <c r="H365" i="16"/>
  <c r="H439" i="16"/>
  <c r="H650" i="16"/>
  <c r="H391" i="16"/>
  <c r="H280" i="16"/>
  <c r="H317" i="16"/>
  <c r="H502" i="16"/>
  <c r="H613" i="16"/>
  <c r="H351" i="10"/>
  <c r="H279" i="10"/>
  <c r="H231" i="10"/>
  <c r="H423" i="10"/>
  <c r="H447" i="10"/>
  <c r="H375" i="10"/>
  <c r="H255" i="10"/>
  <c r="G1152" i="10"/>
  <c r="G1242" i="14" s="1"/>
  <c r="G1243" i="14" s="1"/>
  <c r="G1176" i="10"/>
  <c r="G1268" i="14" s="1"/>
  <c r="G1269" i="14" s="1"/>
  <c r="G1271" i="14" s="1"/>
  <c r="H569" i="10"/>
  <c r="H521" i="10"/>
  <c r="H700" i="15"/>
  <c r="H767" i="15"/>
  <c r="H735" i="15"/>
  <c r="H690" i="15"/>
  <c r="G313" i="24"/>
  <c r="O313" i="24" s="1"/>
  <c r="G296" i="24"/>
  <c r="O296" i="24" s="1"/>
  <c r="X201" i="24" s="1"/>
  <c r="O370" i="24" s="1"/>
  <c r="O444" i="24" s="1"/>
  <c r="P222" i="24" s="1"/>
  <c r="F786" i="24"/>
  <c r="H1209" i="15"/>
  <c r="H1273" i="15"/>
  <c r="H1241" i="15"/>
  <c r="H1369" i="15"/>
  <c r="H1433" i="15"/>
  <c r="H1365" i="15"/>
  <c r="H1397" i="15"/>
  <c r="H1461" i="15"/>
  <c r="H1205" i="15"/>
  <c r="H147" i="14"/>
  <c r="H121" i="14"/>
  <c r="AE81" i="7"/>
  <c r="N726" i="14" s="1"/>
  <c r="AE85" i="7"/>
  <c r="N830" i="14" s="1"/>
  <c r="AE86" i="7"/>
  <c r="N856" i="14" s="1"/>
  <c r="D15" i="9"/>
  <c r="H1428" i="16"/>
  <c r="H1502" i="16"/>
  <c r="H1539" i="16"/>
  <c r="H1391" i="16"/>
  <c r="H1649" i="16"/>
  <c r="H1464" i="16"/>
  <c r="H1390" i="16"/>
  <c r="H1538" i="16"/>
  <c r="H1697" i="16"/>
  <c r="H1438" i="16"/>
  <c r="H1512" i="16"/>
  <c r="H1586" i="16"/>
  <c r="H1623" i="16"/>
  <c r="H1430" i="16"/>
  <c r="H1541" i="16"/>
  <c r="H1578" i="16"/>
  <c r="H1504" i="16"/>
  <c r="H1689" i="16"/>
  <c r="H1546" i="16"/>
  <c r="H1657" i="16"/>
  <c r="H1509" i="16"/>
  <c r="H1435" i="16"/>
  <c r="H1472" i="16"/>
  <c r="H1691" i="16"/>
  <c r="H1506" i="16"/>
  <c r="H1434" i="16"/>
  <c r="H1582" i="16"/>
  <c r="H1471" i="16"/>
  <c r="H1397" i="16"/>
  <c r="H1656" i="16"/>
  <c r="H1441" i="16"/>
  <c r="H1478" i="16"/>
  <c r="H1552" i="16"/>
  <c r="H1700" i="16"/>
  <c r="H1626" i="16"/>
  <c r="H1474" i="16"/>
  <c r="H1400" i="16"/>
  <c r="H974" i="10"/>
  <c r="H1094" i="10"/>
  <c r="H926" i="10"/>
  <c r="H1070" i="10"/>
  <c r="H950" i="10"/>
  <c r="H1074" i="10"/>
  <c r="H978" i="10"/>
  <c r="H930" i="10"/>
  <c r="H906" i="10"/>
  <c r="M850" i="24"/>
  <c r="M879" i="24" s="1"/>
  <c r="N129" i="24"/>
  <c r="O21" i="24" s="1"/>
  <c r="G290" i="24"/>
  <c r="O290" i="24" s="1"/>
  <c r="X195" i="24" s="1"/>
  <c r="O364" i="24" s="1"/>
  <c r="O438" i="24" s="1"/>
  <c r="P216" i="24" s="1"/>
  <c r="G307" i="24"/>
  <c r="O307" i="24" s="1"/>
  <c r="H1079" i="15"/>
  <c r="H823" i="15"/>
  <c r="H1047" i="15"/>
  <c r="H1143" i="15"/>
  <c r="H983" i="15"/>
  <c r="H951" i="15"/>
  <c r="H922" i="15"/>
  <c r="H890" i="15"/>
  <c r="H858" i="15"/>
  <c r="H1018" i="15"/>
  <c r="H1050" i="15"/>
  <c r="H1048" i="15"/>
  <c r="H824" i="15"/>
  <c r="H1080" i="15"/>
  <c r="H1112" i="15"/>
  <c r="H1144" i="15"/>
  <c r="H952" i="15"/>
  <c r="H854" i="15"/>
  <c r="H1046" i="15"/>
  <c r="H950" i="15"/>
  <c r="H918" i="15"/>
  <c r="H982" i="15"/>
  <c r="H1014" i="15"/>
  <c r="H831" i="15"/>
  <c r="H1055" i="15"/>
  <c r="H991" i="15"/>
  <c r="H863" i="15"/>
  <c r="H927" i="15"/>
  <c r="H1148" i="15"/>
  <c r="H892" i="15"/>
  <c r="H828" i="15"/>
  <c r="H1020" i="15"/>
  <c r="H1084" i="15"/>
  <c r="H860" i="15"/>
  <c r="H588" i="16"/>
  <c r="H662" i="16"/>
  <c r="H736" i="16"/>
  <c r="H329" i="16"/>
  <c r="H477" i="16"/>
  <c r="H514" i="16"/>
  <c r="H649" i="16"/>
  <c r="H723" i="16"/>
  <c r="H464" i="16"/>
  <c r="H612" i="16"/>
  <c r="H427" i="16"/>
  <c r="H390" i="16"/>
  <c r="H389" i="16"/>
  <c r="H611" i="16"/>
  <c r="H463" i="16"/>
  <c r="H315" i="16"/>
  <c r="H537" i="16"/>
  <c r="H648" i="16"/>
  <c r="H276" i="10"/>
  <c r="H468" i="10"/>
  <c r="H300" i="10"/>
  <c r="H372" i="10"/>
  <c r="H180" i="10"/>
  <c r="H324" i="10"/>
  <c r="H228" i="10"/>
  <c r="H403" i="10"/>
  <c r="H379" i="10"/>
  <c r="H235" i="10"/>
  <c r="H331" i="10"/>
  <c r="H259" i="10"/>
  <c r="H451" i="10"/>
  <c r="G237" i="10"/>
  <c r="G251" i="14" s="1"/>
  <c r="G252" i="14" s="1"/>
  <c r="G254" i="14" s="1"/>
  <c r="G333" i="10"/>
  <c r="G355" i="14" s="1"/>
  <c r="G356" i="14" s="1"/>
  <c r="G358" i="14" s="1"/>
  <c r="G309" i="10"/>
  <c r="G329" i="14" s="1"/>
  <c r="G330" i="14" s="1"/>
  <c r="G332" i="14" s="1"/>
  <c r="G405" i="10"/>
  <c r="G433" i="14" s="1"/>
  <c r="G434" i="14" s="1"/>
  <c r="G436" i="14" s="1"/>
  <c r="G453" i="10"/>
  <c r="G485" i="14" s="1"/>
  <c r="G486" i="14" s="1"/>
  <c r="G488" i="14" s="1"/>
  <c r="G429" i="10"/>
  <c r="G459" i="14" s="1"/>
  <c r="G460" i="14" s="1"/>
  <c r="G462" i="14" s="1"/>
  <c r="H257" i="10"/>
  <c r="H473" i="10"/>
  <c r="H209" i="10"/>
  <c r="H233" i="10"/>
  <c r="H305" i="10"/>
  <c r="H281" i="10"/>
  <c r="H353" i="10"/>
  <c r="H373" i="10"/>
  <c r="H349" i="10"/>
  <c r="H397" i="10"/>
  <c r="H181" i="10"/>
  <c r="H325" i="10"/>
  <c r="H469" i="10"/>
  <c r="H1151" i="10"/>
  <c r="H1174" i="10"/>
  <c r="G15" i="14"/>
  <c r="H564" i="10"/>
  <c r="H516" i="10"/>
  <c r="H537" i="14"/>
  <c r="H501" i="10"/>
  <c r="H568" i="10"/>
  <c r="H519" i="10"/>
  <c r="H567" i="10"/>
  <c r="H517" i="10"/>
  <c r="H524" i="10"/>
  <c r="H548" i="10"/>
  <c r="H726" i="15"/>
  <c r="H765" i="15"/>
  <c r="H692" i="15"/>
  <c r="H766" i="15"/>
  <c r="H696" i="15"/>
  <c r="N820" i="24"/>
  <c r="O628" i="24" s="1"/>
  <c r="N861" i="24"/>
  <c r="O669" i="24" s="1"/>
  <c r="F814" i="24"/>
  <c r="H1304" i="15"/>
  <c r="H1208" i="15"/>
  <c r="H1240" i="15"/>
  <c r="H1432" i="15"/>
  <c r="H1272" i="15"/>
  <c r="H1370" i="15"/>
  <c r="H1434" i="15"/>
  <c r="H1306" i="15"/>
  <c r="H1338" i="15"/>
  <c r="H1474" i="15"/>
  <c r="H1376" i="15"/>
  <c r="H1280" i="15"/>
  <c r="H1248" i="15"/>
  <c r="H1344" i="15"/>
  <c r="H69" i="14"/>
  <c r="H95" i="14"/>
  <c r="O147" i="24"/>
  <c r="P39" i="24" s="1"/>
  <c r="O595" i="24"/>
  <c r="P520" i="24" s="1"/>
  <c r="M54" i="7"/>
  <c r="H1164" i="16"/>
  <c r="H1105" i="16"/>
  <c r="H1255" i="16"/>
  <c r="H996" i="16"/>
  <c r="H959" i="16"/>
  <c r="H1218" i="16"/>
  <c r="H1107" i="16"/>
  <c r="H733" i="10"/>
  <c r="H853" i="10"/>
  <c r="H709" i="10"/>
  <c r="H637" i="10"/>
  <c r="H757" i="10"/>
  <c r="H829" i="10"/>
  <c r="H598" i="10"/>
  <c r="H787" i="10"/>
  <c r="H643" i="10"/>
  <c r="H859" i="10"/>
  <c r="H835" i="10"/>
  <c r="H715" i="10"/>
  <c r="H274" i="15"/>
  <c r="H402" i="15"/>
  <c r="H306" i="15"/>
  <c r="H370" i="15"/>
  <c r="H338" i="15"/>
  <c r="H434" i="15"/>
  <c r="H273" i="15"/>
  <c r="H566" i="15"/>
  <c r="H630" i="15"/>
  <c r="H470" i="15"/>
  <c r="H278" i="15"/>
  <c r="H310" i="15"/>
  <c r="H598" i="15"/>
  <c r="H246" i="15"/>
  <c r="H245" i="15"/>
  <c r="H469" i="15"/>
  <c r="H437" i="15"/>
  <c r="H629" i="15"/>
  <c r="H597" i="15"/>
  <c r="H277" i="15"/>
  <c r="H501" i="15"/>
  <c r="H1531" i="15"/>
  <c r="H1528" i="15"/>
  <c r="H1776" i="16"/>
  <c r="H1811" i="16"/>
  <c r="H1804" i="16"/>
  <c r="G324" i="24"/>
  <c r="O324" i="24" s="1"/>
  <c r="X226" i="24" s="1"/>
  <c r="O398" i="24" s="1"/>
  <c r="O472" i="24" s="1"/>
  <c r="P250" i="24" s="1"/>
  <c r="G271" i="24"/>
  <c r="O271" i="24" s="1"/>
  <c r="N832" i="24"/>
  <c r="O640" i="24" s="1"/>
  <c r="H845" i="16"/>
  <c r="H885" i="16"/>
  <c r="H793" i="16"/>
  <c r="H795" i="16"/>
  <c r="G11" i="14"/>
  <c r="N854" i="24"/>
  <c r="O662" i="24" s="1"/>
  <c r="N463" i="24"/>
  <c r="O241" i="24" s="1"/>
  <c r="X194" i="24"/>
  <c r="O363" i="24" s="1"/>
  <c r="O437" i="24" s="1"/>
  <c r="P215" i="24" s="1"/>
  <c r="M1057" i="24"/>
  <c r="H981" i="16"/>
  <c r="H1314" i="16"/>
  <c r="H1240" i="16"/>
  <c r="H1055" i="16"/>
  <c r="H1092" i="16"/>
  <c r="H1025" i="16"/>
  <c r="H1136" i="16"/>
  <c r="H1321" i="16"/>
  <c r="H1284" i="16"/>
  <c r="H1247" i="16"/>
  <c r="H1219" i="16"/>
  <c r="H1034" i="16"/>
  <c r="H1330" i="16"/>
  <c r="H1256" i="16"/>
  <c r="H1071" i="16"/>
  <c r="H1280" i="16"/>
  <c r="H947" i="16"/>
  <c r="H1243" i="16"/>
  <c r="H1169" i="16"/>
  <c r="H1095" i="16"/>
  <c r="H1058" i="16"/>
  <c r="H1137" i="16"/>
  <c r="H1211" i="16"/>
  <c r="H1248" i="16"/>
  <c r="H1322" i="16"/>
  <c r="H1026" i="16"/>
  <c r="H1027" i="16"/>
  <c r="H1323" i="16"/>
  <c r="H1138" i="16"/>
  <c r="H1286" i="16"/>
  <c r="H1101" i="16"/>
  <c r="H958" i="16"/>
  <c r="H1217" i="16"/>
  <c r="H1328" i="16"/>
  <c r="H1032" i="16"/>
  <c r="H1106" i="16"/>
  <c r="H1291" i="16"/>
  <c r="H1331" i="16"/>
  <c r="H1035" i="16"/>
  <c r="H1183" i="16"/>
  <c r="H1294" i="16"/>
  <c r="H1109" i="16"/>
  <c r="H961" i="16"/>
  <c r="H1024" i="16"/>
  <c r="H1061" i="16"/>
  <c r="H987" i="16"/>
  <c r="H950" i="16"/>
  <c r="H1135" i="16"/>
  <c r="H1098" i="16"/>
  <c r="H807" i="10"/>
  <c r="H615" i="10"/>
  <c r="H855" i="10"/>
  <c r="H663" i="10"/>
  <c r="H687" i="10"/>
  <c r="H783" i="10"/>
  <c r="H854" i="10"/>
  <c r="H782" i="10"/>
  <c r="H710" i="10"/>
  <c r="H614" i="10"/>
  <c r="H734" i="10"/>
  <c r="H690" i="10"/>
  <c r="H738" i="10"/>
  <c r="H618" i="10"/>
  <c r="H834" i="10"/>
  <c r="H642" i="10"/>
  <c r="G862" i="10"/>
  <c r="G928" i="14" s="1"/>
  <c r="G929" i="14" s="1"/>
  <c r="G931" i="14" s="1"/>
  <c r="G838" i="10"/>
  <c r="G902" i="14" s="1"/>
  <c r="G903" i="14" s="1"/>
  <c r="G905" i="14" s="1"/>
  <c r="G766" i="10"/>
  <c r="G824" i="14" s="1"/>
  <c r="G825" i="14" s="1"/>
  <c r="G827" i="14" s="1"/>
  <c r="G742" i="10"/>
  <c r="G798" i="14" s="1"/>
  <c r="G799" i="14" s="1"/>
  <c r="G801" i="14" s="1"/>
  <c r="G694" i="10"/>
  <c r="G746" i="14" s="1"/>
  <c r="G747" i="14" s="1"/>
  <c r="G749" i="14" s="1"/>
  <c r="H410" i="15"/>
  <c r="H602" i="15"/>
  <c r="H282" i="15"/>
  <c r="H474" i="15"/>
  <c r="H250" i="15"/>
  <c r="H442" i="15"/>
  <c r="H634" i="15"/>
  <c r="H596" i="15"/>
  <c r="H500" i="15"/>
  <c r="H404" i="15"/>
  <c r="H468" i="15"/>
  <c r="H308" i="15"/>
  <c r="H244" i="15"/>
  <c r="H316" i="15"/>
  <c r="H444" i="15"/>
  <c r="H380" i="15"/>
  <c r="H284" i="15"/>
  <c r="H636" i="15"/>
  <c r="H412" i="15"/>
  <c r="H240" i="15"/>
  <c r="H304" i="15"/>
  <c r="H368" i="15"/>
  <c r="H464" i="15"/>
  <c r="H272" i="15"/>
  <c r="H336" i="15"/>
  <c r="H248" i="15"/>
  <c r="H504" i="15"/>
  <c r="H472" i="15"/>
  <c r="H536" i="15"/>
  <c r="H568" i="15"/>
  <c r="H632" i="15"/>
  <c r="H507" i="15"/>
  <c r="H571" i="15"/>
  <c r="H603" i="15"/>
  <c r="H379" i="15"/>
  <c r="H251" i="15"/>
  <c r="H635" i="15"/>
  <c r="H343" i="15"/>
  <c r="H311" i="15"/>
  <c r="H375" i="15"/>
  <c r="H247" i="15"/>
  <c r="H439" i="15"/>
  <c r="H631" i="15"/>
  <c r="H1561" i="15"/>
  <c r="H1535" i="15"/>
  <c r="H1570" i="15"/>
  <c r="H1540" i="15"/>
  <c r="H1568" i="15"/>
  <c r="H1809" i="16"/>
  <c r="H1773" i="16"/>
  <c r="H1810" i="16"/>
  <c r="H1799" i="16"/>
  <c r="H1798" i="16"/>
  <c r="H1778" i="16"/>
  <c r="H1780" i="16"/>
  <c r="H1770" i="16"/>
  <c r="N453" i="24"/>
  <c r="O231" i="24" s="1"/>
  <c r="N413" i="24"/>
  <c r="O191" i="24" s="1"/>
  <c r="H806" i="16"/>
  <c r="H880" i="16"/>
  <c r="H799" i="16"/>
  <c r="H875" i="16"/>
  <c r="H887" i="16"/>
  <c r="H813" i="16"/>
  <c r="H836" i="16"/>
  <c r="H873" i="16"/>
  <c r="H834" i="16"/>
  <c r="H797" i="16"/>
  <c r="H870" i="16"/>
  <c r="H796" i="16"/>
  <c r="H868" i="16"/>
  <c r="H881" i="16"/>
  <c r="H810" i="16"/>
  <c r="G72" i="14"/>
  <c r="G288" i="24"/>
  <c r="O288" i="24" s="1"/>
  <c r="X193" i="24" s="1"/>
  <c r="O362" i="24" s="1"/>
  <c r="O436" i="24" s="1"/>
  <c r="P214" i="24" s="1"/>
  <c r="G320" i="24"/>
  <c r="O320" i="24" s="1"/>
  <c r="X222" i="24" s="1"/>
  <c r="O394" i="24" s="1"/>
  <c r="O468" i="24" s="1"/>
  <c r="P246" i="24" s="1"/>
  <c r="J223" i="14"/>
  <c r="K223" i="14" s="1"/>
  <c r="N859" i="24"/>
  <c r="O667" i="24" s="1"/>
  <c r="H174" i="14"/>
  <c r="K526" i="10"/>
  <c r="K705" i="15"/>
  <c r="K815" i="16"/>
  <c r="M68" i="7"/>
  <c r="H754" i="16"/>
  <c r="F829" i="16"/>
  <c r="H829" i="16" s="1"/>
  <c r="F792" i="16"/>
  <c r="F866" i="16"/>
  <c r="H866" i="16" s="1"/>
  <c r="F828" i="16"/>
  <c r="F776" i="16"/>
  <c r="D75" i="13" s="1"/>
  <c r="F865" i="16"/>
  <c r="F791" i="16"/>
  <c r="H753" i="16"/>
  <c r="H776" i="16" s="1"/>
  <c r="N207" i="24"/>
  <c r="N226" i="24" s="1"/>
  <c r="W186" i="24"/>
  <c r="N353" i="24" s="1"/>
  <c r="N427" i="24" s="1"/>
  <c r="F705" i="24"/>
  <c r="N703" i="24"/>
  <c r="N705" i="24" s="1"/>
  <c r="G1008" i="24"/>
  <c r="G1051" i="24"/>
  <c r="G976" i="24"/>
  <c r="O976" i="24" s="1"/>
  <c r="H931" i="24"/>
  <c r="G972" i="24"/>
  <c r="O972" i="24" s="1"/>
  <c r="H927" i="24"/>
  <c r="G708" i="24"/>
  <c r="O707" i="24"/>
  <c r="O708" i="24" s="1"/>
  <c r="AD80" i="7"/>
  <c r="K700" i="14" s="1"/>
  <c r="V12" i="7"/>
  <c r="AD89" i="7"/>
  <c r="K934" i="14" s="1"/>
  <c r="AD88" i="7"/>
  <c r="K908" i="14" s="1"/>
  <c r="AD82" i="7"/>
  <c r="K752" i="14" s="1"/>
  <c r="AD86" i="7"/>
  <c r="K856" i="14" s="1"/>
  <c r="AD84" i="7"/>
  <c r="K804" i="14" s="1"/>
  <c r="AD81" i="7"/>
  <c r="K726" i="14" s="1"/>
  <c r="AD85" i="7"/>
  <c r="K830" i="14" s="1"/>
  <c r="AD87" i="7"/>
  <c r="K882" i="14" s="1"/>
  <c r="AD83" i="7"/>
  <c r="K778" i="14" s="1"/>
  <c r="N203" i="24"/>
  <c r="W183" i="24"/>
  <c r="N349" i="24" s="1"/>
  <c r="N423" i="24" s="1"/>
  <c r="N1146" i="24"/>
  <c r="J1262" i="14"/>
  <c r="G785" i="24"/>
  <c r="G838" i="24"/>
  <c r="G866" i="24"/>
  <c r="G813" i="24"/>
  <c r="G819" i="24"/>
  <c r="G759" i="24"/>
  <c r="G786" i="24" s="1"/>
  <c r="AE79" i="7"/>
  <c r="W12" i="7"/>
  <c r="AE89" i="7"/>
  <c r="N934" i="14" s="1"/>
  <c r="J846" i="14"/>
  <c r="K844" i="14"/>
  <c r="N42" i="24"/>
  <c r="N49" i="24" s="1"/>
  <c r="N303" i="24"/>
  <c r="N316" i="24" s="1"/>
  <c r="F316" i="24"/>
  <c r="G229" i="24"/>
  <c r="G242" i="24" s="1"/>
  <c r="F464" i="24"/>
  <c r="K608" i="15"/>
  <c r="K454" i="10"/>
  <c r="K703" i="16"/>
  <c r="K358" i="10"/>
  <c r="K555" i="16"/>
  <c r="K480" i="15"/>
  <c r="K592" i="16"/>
  <c r="K512" i="15"/>
  <c r="K382" i="10"/>
  <c r="K430" i="10"/>
  <c r="K666" i="16"/>
  <c r="K576" i="15"/>
  <c r="K407" i="16"/>
  <c r="K352" i="15"/>
  <c r="K262" i="10"/>
  <c r="K478" i="10"/>
  <c r="K740" i="16"/>
  <c r="K640" i="15"/>
  <c r="N1116" i="24"/>
  <c r="W913" i="24"/>
  <c r="N1020" i="24" s="1"/>
  <c r="J1109" i="14" s="1"/>
  <c r="K1109" i="14" s="1"/>
  <c r="G977" i="14"/>
  <c r="H975" i="14"/>
  <c r="O862" i="24"/>
  <c r="P670" i="24" s="1"/>
  <c r="M900" i="14"/>
  <c r="N900" i="14" s="1"/>
  <c r="H557" i="14"/>
  <c r="G559" i="14"/>
  <c r="G566" i="14" s="1"/>
  <c r="X121" i="7"/>
  <c r="G123" i="7"/>
  <c r="Q1220" i="14"/>
  <c r="G131" i="1"/>
  <c r="G177" i="13"/>
  <c r="H1150" i="24"/>
  <c r="H1096" i="24"/>
  <c r="H1154" i="24"/>
  <c r="H1142" i="24"/>
  <c r="F957" i="24"/>
  <c r="F1049" i="24"/>
  <c r="G912" i="24"/>
  <c r="G914" i="24" s="1"/>
  <c r="G532" i="16"/>
  <c r="G310" i="16"/>
  <c r="G569" i="16"/>
  <c r="G347" i="16"/>
  <c r="G606" i="16"/>
  <c r="G384" i="16"/>
  <c r="G643" i="16"/>
  <c r="G421" i="16"/>
  <c r="G680" i="16"/>
  <c r="G458" i="16"/>
  <c r="G717" i="16"/>
  <c r="G495" i="16"/>
  <c r="G273" i="16"/>
  <c r="F717" i="16"/>
  <c r="F643" i="16"/>
  <c r="H643" i="16" s="1"/>
  <c r="F569" i="16"/>
  <c r="F495" i="16"/>
  <c r="F421" i="16"/>
  <c r="H421" i="16" s="1"/>
  <c r="F347" i="16"/>
  <c r="F273" i="16"/>
  <c r="F680" i="16"/>
  <c r="H680" i="16" s="1"/>
  <c r="F606" i="16"/>
  <c r="F532" i="16"/>
  <c r="H532" i="16" s="1"/>
  <c r="F458" i="16"/>
  <c r="H458" i="16" s="1"/>
  <c r="F384" i="16"/>
  <c r="F310" i="16"/>
  <c r="H310" i="16" s="1"/>
  <c r="H235" i="16"/>
  <c r="F237" i="15"/>
  <c r="H204" i="15"/>
  <c r="F589" i="15"/>
  <c r="F525" i="15"/>
  <c r="F461" i="15"/>
  <c r="F397" i="15"/>
  <c r="F333" i="15"/>
  <c r="F269" i="15"/>
  <c r="F222" i="15"/>
  <c r="D43" i="13" s="1"/>
  <c r="F621" i="15"/>
  <c r="F557" i="15"/>
  <c r="F493" i="15"/>
  <c r="F429" i="15"/>
  <c r="F365" i="15"/>
  <c r="F301" i="15"/>
  <c r="F334" i="15"/>
  <c r="F270" i="15"/>
  <c r="H270" i="15" s="1"/>
  <c r="F590" i="15"/>
  <c r="H590" i="15" s="1"/>
  <c r="F526" i="15"/>
  <c r="H526" i="15" s="1"/>
  <c r="F462" i="15"/>
  <c r="F398" i="15"/>
  <c r="H398" i="15" s="1"/>
  <c r="F238" i="15"/>
  <c r="H238" i="15" s="1"/>
  <c r="F430" i="15"/>
  <c r="H430" i="15" s="1"/>
  <c r="F366" i="15"/>
  <c r="H366" i="15" s="1"/>
  <c r="F302" i="15"/>
  <c r="H302" i="15" s="1"/>
  <c r="F622" i="15"/>
  <c r="F558" i="15"/>
  <c r="H558" i="15" s="1"/>
  <c r="F494" i="15"/>
  <c r="H205" i="15"/>
  <c r="G42" i="15"/>
  <c r="F42" i="15"/>
  <c r="G43" i="15"/>
  <c r="F43" i="15"/>
  <c r="F47" i="16"/>
  <c r="G48" i="16"/>
  <c r="F48" i="16"/>
  <c r="G47" i="16"/>
  <c r="N914" i="24"/>
  <c r="G646" i="24"/>
  <c r="G657" i="24" s="1"/>
  <c r="F849" i="24"/>
  <c r="F710" i="24"/>
  <c r="F823" i="24"/>
  <c r="F850" i="24" s="1"/>
  <c r="G627" i="24"/>
  <c r="G631" i="24" s="1"/>
  <c r="G658" i="24" s="1"/>
  <c r="F691" i="24"/>
  <c r="F877" i="24"/>
  <c r="G674" i="24"/>
  <c r="G685" i="24" s="1"/>
  <c r="F738" i="24"/>
  <c r="K146" i="16"/>
  <c r="K126" i="15"/>
  <c r="K93" i="10"/>
  <c r="E15" i="7"/>
  <c r="M10" i="7" s="1"/>
  <c r="N534" i="24"/>
  <c r="W500" i="24"/>
  <c r="N558" i="24" s="1"/>
  <c r="N583" i="24" s="1"/>
  <c r="G100" i="24"/>
  <c r="G132" i="24"/>
  <c r="G120" i="24"/>
  <c r="G152" i="24"/>
  <c r="H929" i="24"/>
  <c r="G974" i="24"/>
  <c r="O974" i="24" s="1"/>
  <c r="H940" i="24"/>
  <c r="G985" i="24"/>
  <c r="O985" i="24" s="1"/>
  <c r="X922" i="24" s="1"/>
  <c r="O1030" i="24" s="1"/>
  <c r="O1075" i="24" s="1"/>
  <c r="P940" i="24" s="1"/>
  <c r="N637" i="24"/>
  <c r="W618" i="24"/>
  <c r="N761" i="24" s="1"/>
  <c r="N825" i="24" s="1"/>
  <c r="W180" i="24"/>
  <c r="N345" i="24" s="1"/>
  <c r="J349" i="14" s="1"/>
  <c r="W211" i="24"/>
  <c r="N382" i="24" s="1"/>
  <c r="J327" i="14" s="1"/>
  <c r="K327" i="14" s="1"/>
  <c r="W209" i="24"/>
  <c r="N380" i="24" s="1"/>
  <c r="J275" i="14" s="1"/>
  <c r="K275" i="14" s="1"/>
  <c r="M596" i="24"/>
  <c r="N518" i="24"/>
  <c r="W214" i="24"/>
  <c r="N385" i="24" s="1"/>
  <c r="J405" i="14" s="1"/>
  <c r="K405" i="14" s="1"/>
  <c r="W216" i="24"/>
  <c r="N387" i="24" s="1"/>
  <c r="J457" i="14" s="1"/>
  <c r="K457" i="14" s="1"/>
  <c r="W184" i="24"/>
  <c r="N350" i="24" s="1"/>
  <c r="J427" i="14" s="1"/>
  <c r="G718" i="15"/>
  <c r="G671" i="15"/>
  <c r="D80" i="13" s="1"/>
  <c r="G686" i="15"/>
  <c r="G750" i="15"/>
  <c r="G751" i="15"/>
  <c r="G719" i="15"/>
  <c r="G687" i="15"/>
  <c r="F562" i="14"/>
  <c r="H536" i="14"/>
  <c r="F588" i="14"/>
  <c r="F614" i="14"/>
  <c r="F538" i="14"/>
  <c r="Q1097" i="24"/>
  <c r="Q1096" i="24" s="1"/>
  <c r="T1246" i="14"/>
  <c r="H788" i="6"/>
  <c r="H23" i="6" s="1"/>
  <c r="H121" i="7"/>
  <c r="I1097" i="24"/>
  <c r="H141" i="12"/>
  <c r="W123" i="7"/>
  <c r="AE121" i="7" s="1"/>
  <c r="G1170" i="24"/>
  <c r="G1152" i="24"/>
  <c r="G1157" i="24" s="1"/>
  <c r="G1162" i="24"/>
  <c r="G1143" i="24"/>
  <c r="G1147" i="24" s="1"/>
  <c r="G518" i="24"/>
  <c r="G521" i="24" s="1"/>
  <c r="F596" i="24"/>
  <c r="F543" i="24"/>
  <c r="K769" i="15"/>
  <c r="K574" i="10"/>
  <c r="K889" i="16"/>
  <c r="K569" i="14"/>
  <c r="AD68" i="7"/>
  <c r="G962" i="24"/>
  <c r="O962" i="24" s="1"/>
  <c r="H917" i="24"/>
  <c r="K1091" i="15"/>
  <c r="K815" i="10"/>
  <c r="K1260" i="16"/>
  <c r="K647" i="10"/>
  <c r="K1001" i="16"/>
  <c r="K867" i="15"/>
  <c r="K719" i="10"/>
  <c r="K1112" i="16"/>
  <c r="K963" i="15"/>
  <c r="K695" i="10"/>
  <c r="K1075" i="16"/>
  <c r="K931" i="15"/>
  <c r="K1155" i="15"/>
  <c r="K863" i="10"/>
  <c r="K1334" i="16"/>
  <c r="K835" i="15"/>
  <c r="K964" i="16"/>
  <c r="K623" i="10"/>
  <c r="M90" i="7"/>
  <c r="G588" i="24"/>
  <c r="G566" i="24"/>
  <c r="G572" i="24" s="1"/>
  <c r="F11" i="7"/>
  <c r="N67" i="7"/>
  <c r="N66" i="7"/>
  <c r="H1045" i="10"/>
  <c r="F1055" i="10"/>
  <c r="F1137" i="14" s="1"/>
  <c r="F959" i="10"/>
  <c r="F1033" i="14" s="1"/>
  <c r="H949" i="10"/>
  <c r="H1069" i="10"/>
  <c r="H1079" i="10" s="1"/>
  <c r="F1079" i="10"/>
  <c r="F1163" i="14" s="1"/>
  <c r="H662" i="14"/>
  <c r="G664" i="14"/>
  <c r="N631" i="24"/>
  <c r="X615" i="24"/>
  <c r="O757" i="24" s="1"/>
  <c r="M714" i="14" s="1"/>
  <c r="K141" i="14"/>
  <c r="J143" i="14"/>
  <c r="W909" i="24"/>
  <c r="N1016" i="24" s="1"/>
  <c r="J1005" i="14" s="1"/>
  <c r="K1005" i="14" s="1"/>
  <c r="W895" i="24"/>
  <c r="N997" i="24" s="1"/>
  <c r="J1001" i="14" s="1"/>
  <c r="F1024" i="24"/>
  <c r="F1036" i="24" s="1"/>
  <c r="F1060" i="24"/>
  <c r="K912" i="10"/>
  <c r="K1410" i="16"/>
  <c r="K1221" i="15"/>
  <c r="M110" i="7"/>
  <c r="V110" i="7"/>
  <c r="N708" i="24"/>
  <c r="W626" i="24"/>
  <c r="N771" i="24" s="1"/>
  <c r="N835" i="24" s="1"/>
  <c r="H347" i="10"/>
  <c r="F357" i="10"/>
  <c r="F381" i="14" s="1"/>
  <c r="H299" i="10"/>
  <c r="F309" i="10"/>
  <c r="F329" i="14" s="1"/>
  <c r="H227" i="10"/>
  <c r="F237" i="10"/>
  <c r="F251" i="14" s="1"/>
  <c r="H179" i="10"/>
  <c r="F189" i="10"/>
  <c r="F199" i="14" s="1"/>
  <c r="H251" i="10"/>
  <c r="F261" i="10"/>
  <c r="F277" i="14" s="1"/>
  <c r="H275" i="10"/>
  <c r="F285" i="10"/>
  <c r="F303" i="14" s="1"/>
  <c r="H41" i="14"/>
  <c r="G44" i="14"/>
  <c r="H907" i="24"/>
  <c r="G952" i="24"/>
  <c r="O952" i="24" s="1"/>
  <c r="AD54" i="7"/>
  <c r="K205" i="14"/>
  <c r="W903" i="24"/>
  <c r="N1007" i="24" s="1"/>
  <c r="J1157" i="14" s="1"/>
  <c r="W900" i="24"/>
  <c r="N1003" i="24" s="1"/>
  <c r="J1105" i="14" s="1"/>
  <c r="G405" i="24"/>
  <c r="G406" i="24" s="1"/>
  <c r="G466" i="24"/>
  <c r="N190" i="10"/>
  <c r="N296" i="16"/>
  <c r="N256" i="15"/>
  <c r="F10" i="7"/>
  <c r="N53" i="7"/>
  <c r="N50" i="7"/>
  <c r="N42" i="7"/>
  <c r="N44" i="7"/>
  <c r="N43" i="7"/>
  <c r="N52" i="7"/>
  <c r="N48" i="7"/>
  <c r="N51" i="7"/>
  <c r="N45" i="7"/>
  <c r="N46" i="7"/>
  <c r="N49" i="7"/>
  <c r="N47" i="7"/>
  <c r="F573" i="10"/>
  <c r="F615" i="14" s="1"/>
  <c r="H615" i="14" s="1"/>
  <c r="H563" i="10"/>
  <c r="H515" i="10"/>
  <c r="F525" i="10"/>
  <c r="F563" i="14" s="1"/>
  <c r="H539" i="10"/>
  <c r="F549" i="10"/>
  <c r="F589" i="14" s="1"/>
  <c r="H939" i="24"/>
  <c r="G984" i="24"/>
  <c r="O984" i="24" s="1"/>
  <c r="X921" i="24" s="1"/>
  <c r="O1029" i="24" s="1"/>
  <c r="O1074" i="24" s="1"/>
  <c r="P939" i="24" s="1"/>
  <c r="W912" i="24"/>
  <c r="N1019" i="24" s="1"/>
  <c r="J1083" i="14" s="1"/>
  <c r="K1083" i="14" s="1"/>
  <c r="K688" i="14"/>
  <c r="J690" i="14"/>
  <c r="X504" i="24"/>
  <c r="O564" i="24" s="1"/>
  <c r="M587" i="14" s="1"/>
  <c r="N587" i="14" s="1"/>
  <c r="H168" i="14"/>
  <c r="F480" i="14"/>
  <c r="F428" i="14"/>
  <c r="F454" i="14"/>
  <c r="F506" i="14"/>
  <c r="F376" i="14"/>
  <c r="F402" i="14"/>
  <c r="F194" i="14"/>
  <c r="F169" i="14"/>
  <c r="F176" i="14" s="1"/>
  <c r="D42" i="13" s="1"/>
  <c r="D46" i="13" s="1"/>
  <c r="F246" i="14"/>
  <c r="F220" i="14"/>
  <c r="F298" i="14"/>
  <c r="F272" i="14"/>
  <c r="F350" i="14"/>
  <c r="F324" i="14"/>
  <c r="F1492" i="15"/>
  <c r="F1491" i="15"/>
  <c r="G1491" i="15"/>
  <c r="G1492" i="15"/>
  <c r="G1720" i="16"/>
  <c r="F1720" i="16"/>
  <c r="G1721" i="16"/>
  <c r="F1721" i="16"/>
  <c r="W914" i="24"/>
  <c r="N1021" i="24" s="1"/>
  <c r="J1135" i="14" s="1"/>
  <c r="K1135" i="14" s="1"/>
  <c r="G916" i="24"/>
  <c r="G918" i="24" s="1"/>
  <c r="F1053" i="24"/>
  <c r="F961" i="24"/>
  <c r="O283" i="24"/>
  <c r="O284" i="24" s="1"/>
  <c r="G284" i="24"/>
  <c r="H205" i="24"/>
  <c r="H207" i="24" s="1"/>
  <c r="G429" i="24"/>
  <c r="G661" i="24"/>
  <c r="G672" i="24" s="1"/>
  <c r="G686" i="24" s="1"/>
  <c r="F725" i="24"/>
  <c r="F864" i="24"/>
  <c r="O1125" i="24"/>
  <c r="O1126" i="24" s="1"/>
  <c r="G1126" i="24"/>
  <c r="F156" i="24"/>
  <c r="G44" i="24"/>
  <c r="G48" i="24" s="1"/>
  <c r="F80" i="24"/>
  <c r="W30" i="7"/>
  <c r="AE26" i="7" s="1"/>
  <c r="F9" i="7"/>
  <c r="N29" i="7"/>
  <c r="N28" i="7"/>
  <c r="N27" i="7"/>
  <c r="X916" i="24"/>
  <c r="O1023" i="24" s="1"/>
  <c r="M1187" i="14" s="1"/>
  <c r="N1187" i="14" s="1"/>
  <c r="X30" i="24"/>
  <c r="O113" i="24" s="1"/>
  <c r="M145" i="14" s="1"/>
  <c r="N145" i="14" s="1"/>
  <c r="H953" i="14"/>
  <c r="G956" i="14"/>
  <c r="N503" i="24"/>
  <c r="N510" i="24" s="1"/>
  <c r="H780" i="10"/>
  <c r="F790" i="10"/>
  <c r="F850" i="14" s="1"/>
  <c r="H684" i="10"/>
  <c r="F694" i="10"/>
  <c r="F746" i="14" s="1"/>
  <c r="H746" i="14" s="1"/>
  <c r="H852" i="10"/>
  <c r="F862" i="10"/>
  <c r="F928" i="14" s="1"/>
  <c r="H928" i="14" s="1"/>
  <c r="F718" i="10"/>
  <c r="F772" i="14" s="1"/>
  <c r="H708" i="10"/>
  <c r="H660" i="10"/>
  <c r="F670" i="10"/>
  <c r="F720" i="14" s="1"/>
  <c r="H636" i="10"/>
  <c r="F646" i="10"/>
  <c r="F694" i="14" s="1"/>
  <c r="M28" i="15"/>
  <c r="N12" i="15"/>
  <c r="X18" i="4"/>
  <c r="X19" i="4" s="1"/>
  <c r="O533" i="24"/>
  <c r="O534" i="24" s="1"/>
  <c r="G534" i="24"/>
  <c r="V14" i="7"/>
  <c r="AD122" i="7"/>
  <c r="K1274" i="14" s="1"/>
  <c r="K896" i="14"/>
  <c r="J898" i="14"/>
  <c r="N22" i="24"/>
  <c r="F531" i="24"/>
  <c r="N530" i="24"/>
  <c r="X620" i="24"/>
  <c r="O763" i="24" s="1"/>
  <c r="M818" i="14" s="1"/>
  <c r="N242" i="24"/>
  <c r="N258" i="24" s="1"/>
  <c r="W206" i="24"/>
  <c r="N377" i="24" s="1"/>
  <c r="N451" i="24" s="1"/>
  <c r="E11" i="22"/>
  <c r="F69" i="20"/>
  <c r="F65" i="20"/>
  <c r="F20" i="19"/>
  <c r="F950" i="14"/>
  <c r="F954" i="14"/>
  <c r="F1170" i="15"/>
  <c r="F1169" i="15"/>
  <c r="G1170" i="15"/>
  <c r="G1169" i="15"/>
  <c r="W181" i="24"/>
  <c r="N346" i="24" s="1"/>
  <c r="J375" i="14" s="1"/>
  <c r="N910" i="24"/>
  <c r="N922" i="24" s="1"/>
  <c r="X16" i="4"/>
  <c r="F20" i="20" s="1"/>
  <c r="F21" i="20" s="1"/>
  <c r="F22" i="20" s="1"/>
  <c r="E12" i="22"/>
  <c r="G65" i="20"/>
  <c r="F11" i="22"/>
  <c r="G69" i="20"/>
  <c r="G20" i="19"/>
  <c r="J247" i="14"/>
  <c r="K245" i="14"/>
  <c r="H913" i="24"/>
  <c r="G958" i="24"/>
  <c r="O958" i="24" s="1"/>
  <c r="G975" i="24"/>
  <c r="O975" i="24" s="1"/>
  <c r="H930" i="24"/>
  <c r="G1026" i="24"/>
  <c r="G1015" i="24"/>
  <c r="G893" i="24"/>
  <c r="G996" i="24"/>
  <c r="G1210" i="14"/>
  <c r="M1158" i="24"/>
  <c r="X207" i="24"/>
  <c r="O378" i="24" s="1"/>
  <c r="G538" i="14"/>
  <c r="H535" i="14"/>
  <c r="N513" i="24"/>
  <c r="M591" i="24"/>
  <c r="F641" i="14"/>
  <c r="F637" i="14"/>
  <c r="M481" i="24"/>
  <c r="N822" i="24"/>
  <c r="O630" i="24" s="1"/>
  <c r="N154" i="24"/>
  <c r="O46" i="24" s="1"/>
  <c r="N128" i="24"/>
  <c r="O20" i="24" s="1"/>
  <c r="H1699" i="16"/>
  <c r="H1466" i="16"/>
  <c r="H1651" i="16"/>
  <c r="H1503" i="16"/>
  <c r="H1444" i="16"/>
  <c r="H1703" i="16"/>
  <c r="H1407" i="16"/>
  <c r="H1518" i="16"/>
  <c r="H1433" i="16"/>
  <c r="H1396" i="16"/>
  <c r="H1581" i="16"/>
  <c r="H1470" i="16"/>
  <c r="H1547" i="16"/>
  <c r="H1621" i="16"/>
  <c r="H1399" i="16"/>
  <c r="H1473" i="16"/>
  <c r="H933" i="10"/>
  <c r="H981" i="10"/>
  <c r="G1055" i="10"/>
  <c r="G1137" i="14" s="1"/>
  <c r="G1138" i="14" s="1"/>
  <c r="G1140" i="14" s="1"/>
  <c r="G935" i="10"/>
  <c r="G1007" i="14" s="1"/>
  <c r="G1008" i="14" s="1"/>
  <c r="G1010" i="14" s="1"/>
  <c r="G911" i="10"/>
  <c r="G981" i="14" s="1"/>
  <c r="G982" i="14" s="1"/>
  <c r="G1103" i="10"/>
  <c r="G1189" i="14" s="1"/>
  <c r="G1190" i="14" s="1"/>
  <c r="G1192" i="14" s="1"/>
  <c r="G959" i="10"/>
  <c r="G1033" i="14" s="1"/>
  <c r="G1034" i="14" s="1"/>
  <c r="G1036" i="14" s="1"/>
  <c r="H1028" i="10"/>
  <c r="H908" i="10"/>
  <c r="H1052" i="10"/>
  <c r="H1004" i="10"/>
  <c r="H1017" i="15"/>
  <c r="H921" i="15"/>
  <c r="H1113" i="15"/>
  <c r="H985" i="15"/>
  <c r="H857" i="15"/>
  <c r="H825" i="15"/>
  <c r="H1147" i="15"/>
  <c r="H955" i="15"/>
  <c r="H1051" i="15"/>
  <c r="H987" i="15"/>
  <c r="H923" i="15"/>
  <c r="H891" i="15"/>
  <c r="H313" i="16"/>
  <c r="H572" i="16"/>
  <c r="H350" i="16"/>
  <c r="H720" i="16"/>
  <c r="H424" i="16"/>
  <c r="H276" i="16"/>
  <c r="H624" i="16"/>
  <c r="H550" i="16"/>
  <c r="H328" i="16"/>
  <c r="H291" i="16"/>
  <c r="H402" i="16"/>
  <c r="H661" i="16"/>
  <c r="H465" i="16"/>
  <c r="H428" i="16"/>
  <c r="H354" i="16"/>
  <c r="H539" i="16"/>
  <c r="H576" i="16"/>
  <c r="H687" i="16"/>
  <c r="H724" i="16"/>
  <c r="H471" i="10"/>
  <c r="H207" i="10"/>
  <c r="H327" i="10"/>
  <c r="H303" i="10"/>
  <c r="H183" i="10"/>
  <c r="H399" i="10"/>
  <c r="H1216" i="14"/>
  <c r="H1128" i="10"/>
  <c r="N858" i="24"/>
  <c r="O666" i="24" s="1"/>
  <c r="F406" i="24"/>
  <c r="G311" i="24"/>
  <c r="O311" i="24" s="1"/>
  <c r="G275" i="24"/>
  <c r="X923" i="24"/>
  <c r="O1031" i="24" s="1"/>
  <c r="O1076" i="24" s="1"/>
  <c r="P941" i="24" s="1"/>
  <c r="G549" i="10"/>
  <c r="G589" i="14" s="1"/>
  <c r="G590" i="14" s="1"/>
  <c r="G592" i="14" s="1"/>
  <c r="H523" i="10"/>
  <c r="H545" i="10"/>
  <c r="H764" i="15"/>
  <c r="H703" i="15"/>
  <c r="H722" i="15"/>
  <c r="H754" i="15"/>
  <c r="N445" i="24"/>
  <c r="O223" i="24" s="1"/>
  <c r="N856" i="24"/>
  <c r="O664" i="24" s="1"/>
  <c r="H1465" i="15"/>
  <c r="H1337" i="15"/>
  <c r="H1305" i="15"/>
  <c r="H1401" i="15"/>
  <c r="H1333" i="15"/>
  <c r="H1301" i="15"/>
  <c r="H1429" i="15"/>
  <c r="H1237" i="15"/>
  <c r="H1269" i="15"/>
  <c r="H140" i="10"/>
  <c r="H116" i="10"/>
  <c r="X192" i="24"/>
  <c r="O361" i="24" s="1"/>
  <c r="O435" i="24" s="1"/>
  <c r="P213" i="24" s="1"/>
  <c r="AE80" i="7"/>
  <c r="N700" i="14" s="1"/>
  <c r="N121" i="7"/>
  <c r="H1576" i="16"/>
  <c r="H1650" i="16"/>
  <c r="H1687" i="16"/>
  <c r="H1613" i="16"/>
  <c r="H1465" i="16"/>
  <c r="H1427" i="16"/>
  <c r="H1501" i="16"/>
  <c r="H1686" i="16"/>
  <c r="H1575" i="16"/>
  <c r="H1612" i="16"/>
  <c r="H1549" i="16"/>
  <c r="H1475" i="16"/>
  <c r="H1660" i="16"/>
  <c r="H1401" i="16"/>
  <c r="H1393" i="16"/>
  <c r="H1652" i="16"/>
  <c r="H1467" i="16"/>
  <c r="H1615" i="16"/>
  <c r="H1583" i="16"/>
  <c r="H1620" i="16"/>
  <c r="H1694" i="16"/>
  <c r="H1398" i="16"/>
  <c r="H1469" i="16"/>
  <c r="H1508" i="16"/>
  <c r="H1693" i="16"/>
  <c r="H1619" i="16"/>
  <c r="H1545" i="16"/>
  <c r="H1663" i="16"/>
  <c r="H1589" i="16"/>
  <c r="H1404" i="16"/>
  <c r="H1515" i="16"/>
  <c r="H1548" i="16"/>
  <c r="H1437" i="16"/>
  <c r="H1511" i="16"/>
  <c r="H1659" i="16"/>
  <c r="H1696" i="16"/>
  <c r="H955" i="14"/>
  <c r="H887" i="10"/>
  <c r="H1046" i="10"/>
  <c r="H998" i="10"/>
  <c r="H1022" i="10"/>
  <c r="H902" i="10"/>
  <c r="H954" i="10"/>
  <c r="H1026" i="10"/>
  <c r="H1050" i="10"/>
  <c r="H1098" i="10"/>
  <c r="H1002" i="10"/>
  <c r="X12" i="24"/>
  <c r="O91" i="24" s="1"/>
  <c r="H1111" i="15"/>
  <c r="H1015" i="15"/>
  <c r="H855" i="15"/>
  <c r="H887" i="15"/>
  <c r="H919" i="15"/>
  <c r="H1082" i="15"/>
  <c r="H826" i="15"/>
  <c r="H986" i="15"/>
  <c r="H1114" i="15"/>
  <c r="H954" i="15"/>
  <c r="H1146" i="15"/>
  <c r="H888" i="15"/>
  <c r="H984" i="15"/>
  <c r="H856" i="15"/>
  <c r="H920" i="15"/>
  <c r="H1016" i="15"/>
  <c r="H1078" i="15"/>
  <c r="H1142" i="15"/>
  <c r="H822" i="15"/>
  <c r="H886" i="15"/>
  <c r="H1110" i="15"/>
  <c r="H1023" i="15"/>
  <c r="H959" i="15"/>
  <c r="H1087" i="15"/>
  <c r="H1119" i="15"/>
  <c r="H895" i="15"/>
  <c r="H1151" i="15"/>
  <c r="H1052" i="15"/>
  <c r="H988" i="15"/>
  <c r="H956" i="15"/>
  <c r="H924" i="15"/>
  <c r="H1116" i="15"/>
  <c r="H366" i="16"/>
  <c r="H440" i="16"/>
  <c r="H551" i="16"/>
  <c r="H699" i="16"/>
  <c r="H292" i="16"/>
  <c r="H403" i="16"/>
  <c r="H625" i="16"/>
  <c r="H279" i="16"/>
  <c r="H575" i="16"/>
  <c r="H353" i="16"/>
  <c r="H501" i="16"/>
  <c r="H538" i="16"/>
  <c r="H686" i="16"/>
  <c r="H316" i="16"/>
  <c r="H500" i="16"/>
  <c r="H426" i="16"/>
  <c r="H722" i="16"/>
  <c r="H574" i="16"/>
  <c r="H352" i="16"/>
  <c r="H278" i="16"/>
  <c r="H685" i="16"/>
  <c r="H396" i="10"/>
  <c r="H252" i="10"/>
  <c r="H204" i="10"/>
  <c r="H348" i="10"/>
  <c r="H420" i="10"/>
  <c r="H444" i="10"/>
  <c r="H165" i="10"/>
  <c r="H211" i="10"/>
  <c r="H307" i="10"/>
  <c r="H283" i="10"/>
  <c r="H187" i="10"/>
  <c r="H427" i="10"/>
  <c r="H355" i="10"/>
  <c r="H475" i="10"/>
  <c r="G381" i="10"/>
  <c r="G407" i="14" s="1"/>
  <c r="G408" i="14" s="1"/>
  <c r="G410" i="14" s="1"/>
  <c r="G357" i="10"/>
  <c r="G381" i="14" s="1"/>
  <c r="G382" i="14" s="1"/>
  <c r="G384" i="14" s="1"/>
  <c r="G261" i="10"/>
  <c r="G277" i="14" s="1"/>
  <c r="G278" i="14" s="1"/>
  <c r="G280" i="14" s="1"/>
  <c r="G213" i="10"/>
  <c r="G225" i="14" s="1"/>
  <c r="G226" i="14" s="1"/>
  <c r="G228" i="14" s="1"/>
  <c r="G285" i="10"/>
  <c r="G303" i="14" s="1"/>
  <c r="G304" i="14" s="1"/>
  <c r="G306" i="14" s="1"/>
  <c r="G189" i="10"/>
  <c r="G199" i="14" s="1"/>
  <c r="G200" i="14" s="1"/>
  <c r="G477" i="10"/>
  <c r="G511" i="14" s="1"/>
  <c r="G512" i="14" s="1"/>
  <c r="G514" i="14" s="1"/>
  <c r="H329" i="10"/>
  <c r="H401" i="10"/>
  <c r="H425" i="10"/>
  <c r="H185" i="10"/>
  <c r="H449" i="10"/>
  <c r="H377" i="10"/>
  <c r="H277" i="10"/>
  <c r="H421" i="10"/>
  <c r="H301" i="10"/>
  <c r="H445" i="10"/>
  <c r="H253" i="10"/>
  <c r="H229" i="10"/>
  <c r="H205" i="10"/>
  <c r="H1175" i="10"/>
  <c r="H1172" i="10"/>
  <c r="H1148" i="10"/>
  <c r="H1150" i="10"/>
  <c r="N826" i="24"/>
  <c r="O634" i="24" s="1"/>
  <c r="F374" i="24"/>
  <c r="N35" i="24"/>
  <c r="N50" i="24" s="1"/>
  <c r="G977" i="24"/>
  <c r="O977" i="24" s="1"/>
  <c r="H540" i="10"/>
  <c r="H520" i="10"/>
  <c r="H544" i="10"/>
  <c r="H543" i="10"/>
  <c r="H565" i="10"/>
  <c r="H572" i="10"/>
  <c r="H756" i="15"/>
  <c r="H724" i="15"/>
  <c r="H734" i="15"/>
  <c r="H702" i="15"/>
  <c r="H760" i="15"/>
  <c r="H728" i="15"/>
  <c r="X230" i="24"/>
  <c r="O402" i="24" s="1"/>
  <c r="O476" i="24" s="1"/>
  <c r="P254" i="24" s="1"/>
  <c r="F107" i="24"/>
  <c r="AD26" i="7"/>
  <c r="H1336" i="15"/>
  <c r="H1368" i="15"/>
  <c r="H1400" i="15"/>
  <c r="H1464" i="15"/>
  <c r="H1402" i="15"/>
  <c r="H1242" i="15"/>
  <c r="H1274" i="15"/>
  <c r="H1466" i="15"/>
  <c r="H1210" i="15"/>
  <c r="H1408" i="15"/>
  <c r="H1440" i="15"/>
  <c r="H1472" i="15"/>
  <c r="H1216" i="15"/>
  <c r="H68" i="10"/>
  <c r="H92" i="10"/>
  <c r="G202" i="14"/>
  <c r="AE88" i="7"/>
  <c r="N908" i="14" s="1"/>
  <c r="AE83" i="7"/>
  <c r="N778" i="14" s="1"/>
  <c r="H1144" i="16"/>
  <c r="H1329" i="16"/>
  <c r="H1033" i="16"/>
  <c r="H1181" i="16"/>
  <c r="H1070" i="16"/>
  <c r="H1292" i="16"/>
  <c r="H685" i="10"/>
  <c r="H613" i="10"/>
  <c r="H619" i="10"/>
  <c r="H811" i="10"/>
  <c r="H691" i="10"/>
  <c r="H242" i="15"/>
  <c r="H626" i="15"/>
  <c r="H562" i="15"/>
  <c r="H594" i="15"/>
  <c r="H534" i="15"/>
  <c r="H502" i="15"/>
  <c r="H374" i="15"/>
  <c r="H438" i="15"/>
  <c r="H405" i="15"/>
  <c r="H341" i="15"/>
  <c r="H309" i="15"/>
  <c r="H565" i="15"/>
  <c r="H593" i="15"/>
  <c r="H1530" i="15"/>
  <c r="H869" i="16"/>
  <c r="E33" i="17"/>
  <c r="M1081" i="24"/>
  <c r="H1203" i="16"/>
  <c r="H944" i="16"/>
  <c r="H1166" i="16"/>
  <c r="H1018" i="16"/>
  <c r="H1129" i="16"/>
  <c r="H1277" i="16"/>
  <c r="H1023" i="16"/>
  <c r="H988" i="16"/>
  <c r="H951" i="16"/>
  <c r="H1062" i="16"/>
  <c r="H1173" i="16"/>
  <c r="H1099" i="16"/>
  <c r="H1210" i="16"/>
  <c r="H960" i="16"/>
  <c r="H1108" i="16"/>
  <c r="H1182" i="16"/>
  <c r="H997" i="16"/>
  <c r="H1293" i="16"/>
  <c r="H1145" i="16"/>
  <c r="H1317" i="16"/>
  <c r="H1021" i="16"/>
  <c r="H1206" i="16"/>
  <c r="H984" i="16"/>
  <c r="H1063" i="16"/>
  <c r="H989" i="16"/>
  <c r="H1174" i="16"/>
  <c r="H1100" i="16"/>
  <c r="H1285" i="16"/>
  <c r="H952" i="16"/>
  <c r="H1249" i="16"/>
  <c r="H1212" i="16"/>
  <c r="H1064" i="16"/>
  <c r="H1175" i="16"/>
  <c r="H990" i="16"/>
  <c r="H953" i="16"/>
  <c r="H1180" i="16"/>
  <c r="H1143" i="16"/>
  <c r="H1254" i="16"/>
  <c r="H1069" i="16"/>
  <c r="H995" i="16"/>
  <c r="H1146" i="16"/>
  <c r="H1257" i="16"/>
  <c r="H998" i="16"/>
  <c r="H1072" i="16"/>
  <c r="H1220" i="16"/>
  <c r="H1283" i="16"/>
  <c r="H1172" i="16"/>
  <c r="H1320" i="16"/>
  <c r="H1209" i="16"/>
  <c r="H1246" i="16"/>
  <c r="H831" i="10"/>
  <c r="H735" i="10"/>
  <c r="H639" i="10"/>
  <c r="H711" i="10"/>
  <c r="H759" i="10"/>
  <c r="H662" i="10"/>
  <c r="H638" i="10"/>
  <c r="H758" i="10"/>
  <c r="H806" i="10"/>
  <c r="H686" i="10"/>
  <c r="H830" i="10"/>
  <c r="H858" i="10"/>
  <c r="H666" i="10"/>
  <c r="H786" i="10"/>
  <c r="G814" i="10"/>
  <c r="G876" i="14" s="1"/>
  <c r="G877" i="14" s="1"/>
  <c r="G879" i="14" s="1"/>
  <c r="G790" i="10"/>
  <c r="G850" i="14" s="1"/>
  <c r="G851" i="14" s="1"/>
  <c r="G853" i="14" s="1"/>
  <c r="G718" i="10"/>
  <c r="G772" i="14" s="1"/>
  <c r="G773" i="14" s="1"/>
  <c r="G775" i="14" s="1"/>
  <c r="G622" i="10"/>
  <c r="G668" i="14" s="1"/>
  <c r="G669" i="14" s="1"/>
  <c r="G646" i="10"/>
  <c r="G694" i="14" s="1"/>
  <c r="G695" i="14" s="1"/>
  <c r="G697" i="14" s="1"/>
  <c r="G670" i="10"/>
  <c r="G720" i="14" s="1"/>
  <c r="G721" i="14" s="1"/>
  <c r="G723" i="14" s="1"/>
  <c r="H314" i="15"/>
  <c r="H538" i="15"/>
  <c r="H570" i="15"/>
  <c r="H378" i="15"/>
  <c r="H346" i="15"/>
  <c r="H506" i="15"/>
  <c r="H436" i="15"/>
  <c r="H340" i="15"/>
  <c r="H628" i="15"/>
  <c r="H564" i="15"/>
  <c r="H372" i="15"/>
  <c r="H532" i="15"/>
  <c r="H276" i="15"/>
  <c r="H540" i="15"/>
  <c r="H348" i="15"/>
  <c r="H476" i="15"/>
  <c r="H508" i="15"/>
  <c r="H604" i="15"/>
  <c r="H252" i="15"/>
  <c r="H572" i="15"/>
  <c r="H560" i="15"/>
  <c r="H624" i="15"/>
  <c r="H592" i="15"/>
  <c r="H528" i="15"/>
  <c r="H496" i="15"/>
  <c r="H400" i="15"/>
  <c r="H432" i="15"/>
  <c r="H408" i="15"/>
  <c r="H312" i="15"/>
  <c r="H440" i="15"/>
  <c r="H315" i="15"/>
  <c r="H411" i="15"/>
  <c r="H475" i="15"/>
  <c r="H539" i="15"/>
  <c r="H283" i="15"/>
  <c r="H443" i="15"/>
  <c r="H347" i="15"/>
  <c r="H599" i="15"/>
  <c r="H407" i="15"/>
  <c r="H471" i="15"/>
  <c r="H567" i="15"/>
  <c r="H535" i="15"/>
  <c r="H503" i="15"/>
  <c r="H279" i="15"/>
  <c r="H1538" i="15"/>
  <c r="H1572" i="15"/>
  <c r="H1762" i="16"/>
  <c r="H1761" i="16"/>
  <c r="H1815" i="16"/>
  <c r="H1817" i="16"/>
  <c r="H1805" i="16"/>
  <c r="H1807" i="16"/>
  <c r="I1131" i="24"/>
  <c r="Q1131" i="24" s="1"/>
  <c r="I1135" i="24"/>
  <c r="Q1135" i="24" s="1"/>
  <c r="Z1106" i="24" s="1"/>
  <c r="Q1155" i="24" s="1"/>
  <c r="Q1175" i="24" s="1"/>
  <c r="M14" i="7"/>
  <c r="H843" i="16"/>
  <c r="H801" i="16"/>
  <c r="H838" i="16"/>
  <c r="H850" i="16"/>
  <c r="H871" i="16"/>
  <c r="H833" i="16"/>
  <c r="H807" i="16"/>
  <c r="H884" i="16"/>
  <c r="H847" i="16"/>
  <c r="M597" i="24" l="1"/>
  <c r="M598" i="24" s="1"/>
  <c r="F878" i="24"/>
  <c r="H563" i="14"/>
  <c r="H251" i="14"/>
  <c r="H329" i="14"/>
  <c r="H1163" i="14"/>
  <c r="H494" i="15"/>
  <c r="H622" i="15"/>
  <c r="H462" i="15"/>
  <c r="H334" i="15"/>
  <c r="H792" i="16"/>
  <c r="N946" i="24"/>
  <c r="N947" i="24" s="1"/>
  <c r="G226" i="24"/>
  <c r="N1043" i="24"/>
  <c r="O908" i="24" s="1"/>
  <c r="F122" i="24"/>
  <c r="N658" i="24"/>
  <c r="H606" i="16"/>
  <c r="H273" i="16"/>
  <c r="H569" i="16"/>
  <c r="N459" i="24"/>
  <c r="O237" i="24" s="1"/>
  <c r="H384" i="16"/>
  <c r="H347" i="16"/>
  <c r="O1068" i="24"/>
  <c r="P933" i="24" s="1"/>
  <c r="H495" i="16"/>
  <c r="N412" i="24"/>
  <c r="O190" i="24" s="1"/>
  <c r="M223" i="14"/>
  <c r="N223" i="14" s="1"/>
  <c r="O589" i="24"/>
  <c r="P514" i="24" s="1"/>
  <c r="G768" i="15"/>
  <c r="N456" i="24"/>
  <c r="O234" i="24" s="1"/>
  <c r="N419" i="24"/>
  <c r="O197" i="24" s="1"/>
  <c r="N1065" i="24"/>
  <c r="O930" i="24" s="1"/>
  <c r="O452" i="24"/>
  <c r="P230" i="24" s="1"/>
  <c r="O149" i="24"/>
  <c r="P41" i="24" s="1"/>
  <c r="O855" i="24"/>
  <c r="P663" i="24" s="1"/>
  <c r="N1067" i="24"/>
  <c r="O932" i="24" s="1"/>
  <c r="X915" i="24" s="1"/>
  <c r="O1022" i="24" s="1"/>
  <c r="M1161" i="14" s="1"/>
  <c r="N1161" i="14" s="1"/>
  <c r="N439" i="24"/>
  <c r="O217" i="24" s="1"/>
  <c r="X196" i="24" s="1"/>
  <c r="O365" i="24" s="1"/>
  <c r="O439" i="24" s="1"/>
  <c r="P217" i="24" s="1"/>
  <c r="G479" i="15"/>
  <c r="N432" i="24"/>
  <c r="O209" i="24"/>
  <c r="N205" i="14"/>
  <c r="N829" i="24"/>
  <c r="O633" i="24"/>
  <c r="O508" i="24"/>
  <c r="N584" i="24"/>
  <c r="K258" i="16"/>
  <c r="K223" i="15"/>
  <c r="K166" i="10"/>
  <c r="K1510" i="15"/>
  <c r="K1129" i="10"/>
  <c r="K1744" i="16"/>
  <c r="N1543" i="15"/>
  <c r="N1153" i="10"/>
  <c r="N1782" i="16"/>
  <c r="N123" i="7"/>
  <c r="X202" i="24"/>
  <c r="O371" i="24" s="1"/>
  <c r="M479" i="14" s="1"/>
  <c r="X646" i="24"/>
  <c r="O794" i="24" s="1"/>
  <c r="M796" i="14" s="1"/>
  <c r="N796" i="14" s="1"/>
  <c r="X34" i="24"/>
  <c r="O118" i="24" s="1"/>
  <c r="M119" i="14" s="1"/>
  <c r="N119" i="14" s="1"/>
  <c r="F745" i="14"/>
  <c r="F927" i="14"/>
  <c r="F771" i="14"/>
  <c r="H641" i="14"/>
  <c r="H643" i="14" s="1"/>
  <c r="F797" i="14"/>
  <c r="F667" i="14"/>
  <c r="F823" i="14"/>
  <c r="F643" i="14"/>
  <c r="F849" i="14"/>
  <c r="F693" i="14"/>
  <c r="F875" i="14"/>
  <c r="F719" i="14"/>
  <c r="F901" i="14"/>
  <c r="N516" i="24"/>
  <c r="H1210" i="14"/>
  <c r="G1212" i="14"/>
  <c r="G1219" i="14" s="1"/>
  <c r="D172" i="13" s="1"/>
  <c r="G1071" i="24"/>
  <c r="G1035" i="24"/>
  <c r="G1266" i="15"/>
  <c r="G1362" i="15"/>
  <c r="G1330" i="15"/>
  <c r="G1458" i="15"/>
  <c r="G1426" i="15"/>
  <c r="G1394" i="15"/>
  <c r="G1187" i="15"/>
  <c r="D142" i="13" s="1"/>
  <c r="G1234" i="15"/>
  <c r="G1202" i="15"/>
  <c r="G1298" i="15"/>
  <c r="F1458" i="15"/>
  <c r="F1187" i="15"/>
  <c r="D136" i="13" s="1"/>
  <c r="H1169" i="15"/>
  <c r="F1202" i="15"/>
  <c r="F1330" i="15"/>
  <c r="F1362" i="15"/>
  <c r="F1234" i="15"/>
  <c r="F1266" i="15"/>
  <c r="F1298" i="15"/>
  <c r="F1394" i="15"/>
  <c r="F1426" i="15"/>
  <c r="F1162" i="14"/>
  <c r="F1188" i="14"/>
  <c r="H954" i="14"/>
  <c r="H956" i="14" s="1"/>
  <c r="F956" i="14"/>
  <c r="F980" i="14"/>
  <c r="F1006" i="14"/>
  <c r="F1032" i="14"/>
  <c r="F1058" i="14"/>
  <c r="F1084" i="14"/>
  <c r="F1110" i="14"/>
  <c r="F1136" i="14"/>
  <c r="O229" i="24"/>
  <c r="N818" i="14"/>
  <c r="M820" i="14"/>
  <c r="Y16" i="4"/>
  <c r="G20" i="20" s="1"/>
  <c r="F12" i="22"/>
  <c r="G21" i="19" s="1"/>
  <c r="N126" i="15"/>
  <c r="N93" i="10"/>
  <c r="N146" i="16"/>
  <c r="N190" i="15"/>
  <c r="N141" i="10"/>
  <c r="N220" i="16"/>
  <c r="N75" i="14"/>
  <c r="F84" i="24"/>
  <c r="N80" i="24"/>
  <c r="N725" i="24"/>
  <c r="F736" i="24"/>
  <c r="F963" i="24"/>
  <c r="N961" i="24"/>
  <c r="G1759" i="16"/>
  <c r="G1796" i="16"/>
  <c r="G1795" i="16"/>
  <c r="G1758" i="16"/>
  <c r="G1781" i="16" s="1"/>
  <c r="G1743" i="16"/>
  <c r="D174" i="13" s="1"/>
  <c r="G1509" i="15"/>
  <c r="D173" i="13" s="1"/>
  <c r="G1556" i="15"/>
  <c r="G1524" i="15"/>
  <c r="F1557" i="15"/>
  <c r="H1492" i="15"/>
  <c r="F1525" i="15"/>
  <c r="H350" i="14"/>
  <c r="H351" i="14" s="1"/>
  <c r="F351" i="14"/>
  <c r="F299" i="14"/>
  <c r="H298" i="14"/>
  <c r="H299" i="14" s="1"/>
  <c r="F247" i="14"/>
  <c r="H246" i="14"/>
  <c r="H247" i="14" s="1"/>
  <c r="H194" i="14"/>
  <c r="H195" i="14" s="1"/>
  <c r="F195" i="14"/>
  <c r="F377" i="14"/>
  <c r="H376" i="14"/>
  <c r="H377" i="14" s="1"/>
  <c r="H454" i="14"/>
  <c r="H455" i="14" s="1"/>
  <c r="F455" i="14"/>
  <c r="H480" i="14"/>
  <c r="H481" i="14" s="1"/>
  <c r="F481" i="14"/>
  <c r="N518" i="16"/>
  <c r="N448" i="15"/>
  <c r="N334" i="10"/>
  <c r="N310" i="10"/>
  <c r="N416" i="15"/>
  <c r="N481" i="16"/>
  <c r="N666" i="16"/>
  <c r="N576" i="15"/>
  <c r="N430" i="10"/>
  <c r="N454" i="10"/>
  <c r="N703" i="16"/>
  <c r="N608" i="15"/>
  <c r="N407" i="16"/>
  <c r="N352" i="15"/>
  <c r="N262" i="10"/>
  <c r="N544" i="15"/>
  <c r="N406" i="10"/>
  <c r="N629" i="16"/>
  <c r="H244" i="24"/>
  <c r="H257" i="24" s="1"/>
  <c r="G479" i="24"/>
  <c r="J1107" i="14"/>
  <c r="K1105" i="14"/>
  <c r="K1157" i="14"/>
  <c r="J1159" i="14"/>
  <c r="N836" i="24"/>
  <c r="O643" i="24"/>
  <c r="AD106" i="7"/>
  <c r="K1117" i="14" s="1"/>
  <c r="V13" i="7"/>
  <c r="AD109" i="7"/>
  <c r="K1195" i="14" s="1"/>
  <c r="AD108" i="7"/>
  <c r="K1169" i="14" s="1"/>
  <c r="AD105" i="7"/>
  <c r="K1091" i="14" s="1"/>
  <c r="AD103" i="7"/>
  <c r="K1039" i="14" s="1"/>
  <c r="AD104" i="7"/>
  <c r="K1065" i="14" s="1"/>
  <c r="AD102" i="7"/>
  <c r="K1013" i="14" s="1"/>
  <c r="AD107" i="7"/>
  <c r="K1143" i="14" s="1"/>
  <c r="I1204" i="15"/>
  <c r="J1204" i="15"/>
  <c r="J1003" i="14"/>
  <c r="K1001" i="14"/>
  <c r="N714" i="14"/>
  <c r="M716" i="14"/>
  <c r="N737" i="15"/>
  <c r="N550" i="10"/>
  <c r="N852" i="16"/>
  <c r="H513" i="24"/>
  <c r="H516" i="24" s="1"/>
  <c r="G538" i="24"/>
  <c r="G591" i="24"/>
  <c r="I818" i="15"/>
  <c r="J818" i="15"/>
  <c r="I914" i="15"/>
  <c r="J914" i="15"/>
  <c r="I850" i="15"/>
  <c r="J850" i="15"/>
  <c r="I752" i="15"/>
  <c r="J752" i="15"/>
  <c r="N1248" i="14"/>
  <c r="Y121" i="7"/>
  <c r="Y123" i="7" s="1"/>
  <c r="H123" i="7"/>
  <c r="H588" i="14"/>
  <c r="F590" i="14"/>
  <c r="F564" i="14"/>
  <c r="H562" i="14"/>
  <c r="J429" i="14"/>
  <c r="K427" i="14"/>
  <c r="N521" i="24"/>
  <c r="J351" i="14"/>
  <c r="K349" i="14"/>
  <c r="N691" i="24"/>
  <c r="F695" i="24"/>
  <c r="F197" i="16"/>
  <c r="F123" i="16"/>
  <c r="H48" i="16"/>
  <c r="F160" i="16"/>
  <c r="F86" i="16"/>
  <c r="F196" i="16"/>
  <c r="F70" i="16"/>
  <c r="D13" i="13" s="1"/>
  <c r="F85" i="16"/>
  <c r="F122" i="16"/>
  <c r="F159" i="16"/>
  <c r="H47" i="16"/>
  <c r="H70" i="16" s="1"/>
  <c r="G76" i="15"/>
  <c r="G108" i="15"/>
  <c r="G172" i="15"/>
  <c r="G140" i="15"/>
  <c r="G60" i="15"/>
  <c r="D18" i="13" s="1"/>
  <c r="G107" i="15"/>
  <c r="G125" i="15" s="1"/>
  <c r="G75" i="15"/>
  <c r="G93" i="15" s="1"/>
  <c r="G139" i="15"/>
  <c r="G157" i="15" s="1"/>
  <c r="G171" i="15"/>
  <c r="G189" i="15" s="1"/>
  <c r="F383" i="15"/>
  <c r="H365" i="15"/>
  <c r="H383" i="15" s="1"/>
  <c r="H493" i="15"/>
  <c r="F511" i="15"/>
  <c r="H621" i="15"/>
  <c r="H639" i="15" s="1"/>
  <c r="F639" i="15"/>
  <c r="F287" i="15"/>
  <c r="H269" i="15"/>
  <c r="H287" i="15" s="1"/>
  <c r="H397" i="15"/>
  <c r="H415" i="15" s="1"/>
  <c r="F415" i="15"/>
  <c r="F543" i="15"/>
  <c r="H525" i="15"/>
  <c r="H543" i="15" s="1"/>
  <c r="H1162" i="24"/>
  <c r="H1143" i="24"/>
  <c r="H1147" i="24" s="1"/>
  <c r="X123" i="7"/>
  <c r="AF121" i="7" s="1"/>
  <c r="X913" i="24"/>
  <c r="O1020" i="24" s="1"/>
  <c r="M1109" i="14" s="1"/>
  <c r="N1109" i="14" s="1"/>
  <c r="I623" i="15"/>
  <c r="J623" i="15"/>
  <c r="I335" i="15"/>
  <c r="J335" i="15"/>
  <c r="I559" i="15"/>
  <c r="J559" i="15"/>
  <c r="I495" i="15"/>
  <c r="J495" i="15"/>
  <c r="I463" i="15"/>
  <c r="J463" i="15"/>
  <c r="G710" i="24"/>
  <c r="G849" i="24"/>
  <c r="H646" i="24"/>
  <c r="H657" i="24" s="1"/>
  <c r="K1262" i="14"/>
  <c r="J1264" i="14"/>
  <c r="O201" i="24"/>
  <c r="G961" i="24"/>
  <c r="G1053" i="24"/>
  <c r="H916" i="24"/>
  <c r="H918" i="24" s="1"/>
  <c r="N429" i="24"/>
  <c r="O205" i="24"/>
  <c r="H791" i="16"/>
  <c r="H814" i="16" s="1"/>
  <c r="F814" i="16"/>
  <c r="I688" i="15"/>
  <c r="J688" i="15"/>
  <c r="X208" i="24"/>
  <c r="O379" i="24" s="1"/>
  <c r="M249" i="14" s="1"/>
  <c r="N249" i="14" s="1"/>
  <c r="X642" i="24"/>
  <c r="O790" i="24" s="1"/>
  <c r="M692" i="14" s="1"/>
  <c r="N692" i="14" s="1"/>
  <c r="X624" i="24"/>
  <c r="O768" i="24" s="1"/>
  <c r="M896" i="14" s="1"/>
  <c r="X614" i="24"/>
  <c r="O756" i="24" s="1"/>
  <c r="M688" i="14" s="1"/>
  <c r="X210" i="24"/>
  <c r="O381" i="24" s="1"/>
  <c r="X14" i="24"/>
  <c r="O93" i="24" s="1"/>
  <c r="M141" i="14" s="1"/>
  <c r="D17" i="9"/>
  <c r="D19" i="9" s="1"/>
  <c r="D24" i="20" s="1"/>
  <c r="D60" i="20" s="1"/>
  <c r="D62" i="20" s="1"/>
  <c r="D64" i="20" s="1"/>
  <c r="X621" i="24"/>
  <c r="O764" i="24" s="1"/>
  <c r="M844" i="14" s="1"/>
  <c r="F1014" i="16"/>
  <c r="F1310" i="16"/>
  <c r="F1125" i="16"/>
  <c r="F925" i="16"/>
  <c r="D106" i="13" s="1"/>
  <c r="F1088" i="16"/>
  <c r="H902" i="16"/>
  <c r="F1199" i="16"/>
  <c r="F977" i="16"/>
  <c r="F1162" i="16"/>
  <c r="F940" i="16"/>
  <c r="F1273" i="16"/>
  <c r="F1051" i="16"/>
  <c r="F1236" i="16"/>
  <c r="G1051" i="16"/>
  <c r="G977" i="16"/>
  <c r="G1310" i="16"/>
  <c r="G1199" i="16"/>
  <c r="G1162" i="16"/>
  <c r="G940" i="16"/>
  <c r="G1273" i="16"/>
  <c r="G1125" i="16"/>
  <c r="G1088" i="16"/>
  <c r="G925" i="16"/>
  <c r="D112" i="13" s="1"/>
  <c r="G1236" i="16"/>
  <c r="G1014" i="16"/>
  <c r="G1040" i="15"/>
  <c r="G880" i="15"/>
  <c r="G912" i="15"/>
  <c r="G944" i="15"/>
  <c r="G816" i="15"/>
  <c r="G1104" i="15"/>
  <c r="G801" i="15"/>
  <c r="D111" i="13" s="1"/>
  <c r="G1136" i="15"/>
  <c r="G976" i="15"/>
  <c r="G1072" i="15"/>
  <c r="G848" i="15"/>
  <c r="G1008" i="15"/>
  <c r="G1105" i="15"/>
  <c r="G849" i="15"/>
  <c r="G1073" i="15"/>
  <c r="G1041" i="15"/>
  <c r="G1137" i="15"/>
  <c r="G913" i="15"/>
  <c r="G945" i="15"/>
  <c r="G817" i="15"/>
  <c r="G977" i="15"/>
  <c r="G1009" i="15"/>
  <c r="G881" i="15"/>
  <c r="N101" i="7"/>
  <c r="F13" i="7"/>
  <c r="N109" i="7"/>
  <c r="N104" i="7"/>
  <c r="N102" i="7"/>
  <c r="N106" i="7"/>
  <c r="N105" i="7"/>
  <c r="N103" i="7"/>
  <c r="N108" i="7"/>
  <c r="N107" i="7"/>
  <c r="I1526" i="15"/>
  <c r="J1526" i="15"/>
  <c r="I1558" i="15"/>
  <c r="J1558" i="15"/>
  <c r="H1126" i="24"/>
  <c r="P1125" i="24"/>
  <c r="P1126" i="24" s="1"/>
  <c r="X174" i="24"/>
  <c r="O338" i="24" s="1"/>
  <c r="M219" i="14" s="1"/>
  <c r="G1424" i="16"/>
  <c r="G1498" i="16"/>
  <c r="G1572" i="16"/>
  <c r="G1646" i="16"/>
  <c r="G1387" i="16"/>
  <c r="G1461" i="16"/>
  <c r="G1535" i="16"/>
  <c r="G1609" i="16"/>
  <c r="G1683" i="16"/>
  <c r="F1460" i="16"/>
  <c r="F1386" i="16"/>
  <c r="F1497" i="16"/>
  <c r="F1571" i="16"/>
  <c r="F1534" i="16"/>
  <c r="F1608" i="16"/>
  <c r="F1371" i="16"/>
  <c r="D137" i="13" s="1"/>
  <c r="F1645" i="16"/>
  <c r="H1348" i="16"/>
  <c r="F1682" i="16"/>
  <c r="F1423" i="16"/>
  <c r="N1134" i="24"/>
  <c r="F1136" i="24"/>
  <c r="J1055" i="14"/>
  <c r="K1053" i="14"/>
  <c r="F58" i="24"/>
  <c r="N54" i="24"/>
  <c r="F1263" i="14"/>
  <c r="F1212" i="14"/>
  <c r="F1237" i="14"/>
  <c r="H1211" i="14"/>
  <c r="F304" i="14"/>
  <c r="H302" i="14"/>
  <c r="H198" i="14"/>
  <c r="F200" i="14"/>
  <c r="F408" i="14"/>
  <c r="H406" i="14"/>
  <c r="H510" i="14"/>
  <c r="F512" i="14"/>
  <c r="H276" i="14"/>
  <c r="F278" i="14"/>
  <c r="H380" i="14"/>
  <c r="F382" i="14"/>
  <c r="F486" i="14"/>
  <c r="H484" i="14"/>
  <c r="O263" i="24"/>
  <c r="O267" i="24" s="1"/>
  <c r="G267" i="24"/>
  <c r="G447" i="24"/>
  <c r="H212" i="24"/>
  <c r="H225" i="24" s="1"/>
  <c r="V15" i="7"/>
  <c r="AD10" i="7" s="1"/>
  <c r="N286" i="24"/>
  <c r="F299" i="24"/>
  <c r="K1008" i="10"/>
  <c r="K1349" i="15"/>
  <c r="K1558" i="16"/>
  <c r="K1484" i="16"/>
  <c r="K1285" i="15"/>
  <c r="K960" i="10"/>
  <c r="K1056" i="10"/>
  <c r="K1632" i="16"/>
  <c r="K1413" i="15"/>
  <c r="K1104" i="10"/>
  <c r="K1706" i="16"/>
  <c r="K1477" i="15"/>
  <c r="G936" i="24"/>
  <c r="G945" i="24" s="1"/>
  <c r="F981" i="24"/>
  <c r="F1080" i="24"/>
  <c r="F951" i="24"/>
  <c r="F1045" i="24"/>
  <c r="F1057" i="24" s="1"/>
  <c r="G906" i="24"/>
  <c r="G910" i="24" s="1"/>
  <c r="G922" i="24" s="1"/>
  <c r="N569" i="14"/>
  <c r="G578" i="24"/>
  <c r="G585" i="24" s="1"/>
  <c r="H502" i="24"/>
  <c r="H503" i="24" s="1"/>
  <c r="H510" i="24" s="1"/>
  <c r="G527" i="24"/>
  <c r="I1042" i="15"/>
  <c r="J1042" i="15"/>
  <c r="I978" i="15"/>
  <c r="J978" i="15"/>
  <c r="I720" i="15"/>
  <c r="J720" i="15"/>
  <c r="N273" i="24"/>
  <c r="W178" i="24"/>
  <c r="N343" i="24" s="1"/>
  <c r="N417" i="24" s="1"/>
  <c r="F559" i="14"/>
  <c r="H558" i="14"/>
  <c r="H559" i="14" s="1"/>
  <c r="H750" i="15"/>
  <c r="F768" i="15"/>
  <c r="H718" i="15"/>
  <c r="F736" i="15"/>
  <c r="H686" i="15"/>
  <c r="F704" i="15"/>
  <c r="X176" i="24"/>
  <c r="O340" i="24" s="1"/>
  <c r="M271" i="14" s="1"/>
  <c r="X896" i="24"/>
  <c r="O998" i="24" s="1"/>
  <c r="M1027" i="14" s="1"/>
  <c r="G1049" i="24"/>
  <c r="H912" i="24"/>
  <c r="H914" i="24" s="1"/>
  <c r="G957" i="24"/>
  <c r="H18" i="24"/>
  <c r="H22" i="24" s="1"/>
  <c r="G54" i="24"/>
  <c r="G130" i="24"/>
  <c r="I77" i="15"/>
  <c r="J77" i="15"/>
  <c r="F78" i="24"/>
  <c r="F85" i="24" s="1"/>
  <c r="N74" i="24"/>
  <c r="F70" i="24"/>
  <c r="N66" i="24"/>
  <c r="O703" i="24"/>
  <c r="O705" i="24" s="1"/>
  <c r="G705" i="24"/>
  <c r="O965" i="24"/>
  <c r="O966" i="24" s="1"/>
  <c r="G966" i="24"/>
  <c r="F64" i="14"/>
  <c r="F39" i="14"/>
  <c r="F116" i="14"/>
  <c r="H38" i="14"/>
  <c r="F90" i="14"/>
  <c r="F142" i="14"/>
  <c r="F295" i="16"/>
  <c r="H272" i="16"/>
  <c r="H295" i="16" s="1"/>
  <c r="F443" i="16"/>
  <c r="H420" i="16"/>
  <c r="H443" i="16" s="1"/>
  <c r="H568" i="16"/>
  <c r="F591" i="16"/>
  <c r="H716" i="16"/>
  <c r="F739" i="16"/>
  <c r="F332" i="16"/>
  <c r="H309" i="16"/>
  <c r="H332" i="16" s="1"/>
  <c r="F480" i="16"/>
  <c r="H457" i="16"/>
  <c r="H480" i="16" s="1"/>
  <c r="H605" i="16"/>
  <c r="F628" i="16"/>
  <c r="H531" i="14"/>
  <c r="H533" i="14" s="1"/>
  <c r="G533" i="14"/>
  <c r="G540" i="14" s="1"/>
  <c r="D79" i="13" s="1"/>
  <c r="D82" i="13" s="1"/>
  <c r="D86" i="13" s="1"/>
  <c r="O530" i="24"/>
  <c r="O531" i="24" s="1"/>
  <c r="G531" i="24"/>
  <c r="I527" i="15"/>
  <c r="J527" i="15"/>
  <c r="I431" i="15"/>
  <c r="J431" i="15"/>
  <c r="I271" i="15"/>
  <c r="J271" i="15"/>
  <c r="I367" i="15"/>
  <c r="J367" i="15"/>
  <c r="N318" i="24"/>
  <c r="F331" i="24"/>
  <c r="F332" i="24" s="1"/>
  <c r="N1123" i="15"/>
  <c r="N1297" i="16"/>
  <c r="N839" i="10"/>
  <c r="N1149" i="16"/>
  <c r="N995" i="15"/>
  <c r="N743" i="10"/>
  <c r="N1091" i="15"/>
  <c r="N815" i="10"/>
  <c r="N1260" i="16"/>
  <c r="N1027" i="15"/>
  <c r="N767" i="10"/>
  <c r="N1186" i="16"/>
  <c r="N1155" i="15"/>
  <c r="N1334" i="16"/>
  <c r="N863" i="10"/>
  <c r="N964" i="16"/>
  <c r="N623" i="10"/>
  <c r="N835" i="15"/>
  <c r="N90" i="7"/>
  <c r="N527" i="24"/>
  <c r="F528" i="24"/>
  <c r="F535" i="24" s="1"/>
  <c r="O1106" i="24"/>
  <c r="X1099" i="24"/>
  <c r="O1145" i="24" s="1"/>
  <c r="O1165" i="24" s="1"/>
  <c r="L688" i="15"/>
  <c r="M688" i="15"/>
  <c r="N420" i="24"/>
  <c r="O198" i="24" s="1"/>
  <c r="X17" i="4"/>
  <c r="H646" i="10"/>
  <c r="H670" i="10"/>
  <c r="H772" i="14"/>
  <c r="H862" i="10"/>
  <c r="H694" i="10"/>
  <c r="H790" i="10"/>
  <c r="H589" i="14"/>
  <c r="H573" i="10"/>
  <c r="H303" i="14"/>
  <c r="H277" i="14"/>
  <c r="H199" i="14"/>
  <c r="H381" i="14"/>
  <c r="G671" i="14"/>
  <c r="H959" i="10"/>
  <c r="H1137" i="14"/>
  <c r="G1158" i="24"/>
  <c r="N454" i="24"/>
  <c r="O232" i="24" s="1"/>
  <c r="M9" i="7"/>
  <c r="F879" i="24"/>
  <c r="H222" i="15"/>
  <c r="G984" i="14"/>
  <c r="M12" i="7"/>
  <c r="H39" i="14"/>
  <c r="G1117" i="24"/>
  <c r="G1118" i="24" s="1"/>
  <c r="H876" i="14"/>
  <c r="H798" i="14"/>
  <c r="H838" i="10"/>
  <c r="H766" i="10"/>
  <c r="H622" i="10"/>
  <c r="K239" i="15"/>
  <c r="N1062" i="24"/>
  <c r="O927" i="24" s="1"/>
  <c r="G35" i="24"/>
  <c r="G303" i="24"/>
  <c r="H405" i="10"/>
  <c r="H225" i="14"/>
  <c r="H453" i="10"/>
  <c r="H429" i="10"/>
  <c r="H355" i="14"/>
  <c r="H477" i="10"/>
  <c r="H407" i="14"/>
  <c r="H1007" i="14"/>
  <c r="H981" i="14"/>
  <c r="H983" i="10"/>
  <c r="H1085" i="14"/>
  <c r="H1189" i="14"/>
  <c r="F597" i="24"/>
  <c r="F598" i="24" s="1"/>
  <c r="G522" i="24"/>
  <c r="F540" i="14"/>
  <c r="D73" i="13" s="1"/>
  <c r="D77" i="13" s="1"/>
  <c r="H687" i="15"/>
  <c r="G121" i="24"/>
  <c r="M353" i="14"/>
  <c r="N353" i="14" s="1"/>
  <c r="G255" i="15"/>
  <c r="G351" i="15"/>
  <c r="G511" i="15"/>
  <c r="G287" i="15"/>
  <c r="G447" i="15"/>
  <c r="H257" i="16"/>
  <c r="G517" i="16"/>
  <c r="G628" i="16"/>
  <c r="G591" i="16"/>
  <c r="G332" i="16"/>
  <c r="G295" i="16"/>
  <c r="G739" i="16"/>
  <c r="G554" i="16"/>
  <c r="G258" i="24"/>
  <c r="H1242" i="14"/>
  <c r="H1268" i="14"/>
  <c r="G273" i="24"/>
  <c r="G814" i="24"/>
  <c r="G815" i="24" s="1"/>
  <c r="W623" i="24"/>
  <c r="N767" i="24" s="1"/>
  <c r="N831" i="24" s="1"/>
  <c r="M93" i="14"/>
  <c r="N93" i="14" s="1"/>
  <c r="O462" i="24"/>
  <c r="P240" i="24" s="1"/>
  <c r="M483" i="14"/>
  <c r="N483" i="14" s="1"/>
  <c r="K75" i="14"/>
  <c r="AD30" i="7"/>
  <c r="X619" i="24"/>
  <c r="O762" i="24" s="1"/>
  <c r="M792" i="14" s="1"/>
  <c r="O127" i="24"/>
  <c r="P19" i="24" s="1"/>
  <c r="M89" i="14"/>
  <c r="X644" i="24"/>
  <c r="O792" i="24" s="1"/>
  <c r="M744" i="14" s="1"/>
  <c r="N744" i="14" s="1"/>
  <c r="G277" i="24"/>
  <c r="O275" i="24"/>
  <c r="O277" i="24" s="1"/>
  <c r="X13" i="24"/>
  <c r="O92" i="24" s="1"/>
  <c r="M115" i="14" s="1"/>
  <c r="X616" i="24"/>
  <c r="O758" i="24" s="1"/>
  <c r="M740" i="14" s="1"/>
  <c r="F923" i="14"/>
  <c r="F767" i="14"/>
  <c r="F638" i="14"/>
  <c r="F645" i="14" s="1"/>
  <c r="D104" i="13" s="1"/>
  <c r="F793" i="14"/>
  <c r="F689" i="14"/>
  <c r="F819" i="14"/>
  <c r="H637" i="14"/>
  <c r="F845" i="14"/>
  <c r="F663" i="14"/>
  <c r="F871" i="14"/>
  <c r="F715" i="14"/>
  <c r="F897" i="14"/>
  <c r="F741" i="14"/>
  <c r="G1000" i="24"/>
  <c r="G1012" i="24" s="1"/>
  <c r="G1041" i="24"/>
  <c r="G1060" i="24"/>
  <c r="G1024" i="24"/>
  <c r="G1036" i="24" s="1"/>
  <c r="F21" i="19"/>
  <c r="F14" i="25"/>
  <c r="F15" i="25" s="1"/>
  <c r="K375" i="14"/>
  <c r="J377" i="14"/>
  <c r="G1363" i="15"/>
  <c r="G1203" i="15"/>
  <c r="G1331" i="15"/>
  <c r="G1395" i="15"/>
  <c r="G1299" i="15"/>
  <c r="G1459" i="15"/>
  <c r="G1267" i="15"/>
  <c r="G1427" i="15"/>
  <c r="G1235" i="15"/>
  <c r="F1203" i="15"/>
  <c r="H1203" i="15" s="1"/>
  <c r="F1267" i="15"/>
  <c r="H1267" i="15" s="1"/>
  <c r="F1459" i="15"/>
  <c r="H1459" i="15" s="1"/>
  <c r="F1235" i="15"/>
  <c r="H1235" i="15" s="1"/>
  <c r="F1363" i="15"/>
  <c r="F1427" i="15"/>
  <c r="F1395" i="15"/>
  <c r="H1395" i="15" s="1"/>
  <c r="F1331" i="15"/>
  <c r="H1331" i="15" s="1"/>
  <c r="F1299" i="15"/>
  <c r="H1170" i="15"/>
  <c r="H950" i="14"/>
  <c r="F1080" i="14"/>
  <c r="F1054" i="14"/>
  <c r="F1132" i="14"/>
  <c r="F1002" i="14"/>
  <c r="F1184" i="14"/>
  <c r="F1106" i="14"/>
  <c r="F951" i="14"/>
  <c r="F958" i="14" s="1"/>
  <c r="D135" i="13" s="1"/>
  <c r="F1028" i="14"/>
  <c r="F1158" i="14"/>
  <c r="F976" i="14"/>
  <c r="N390" i="24"/>
  <c r="W498" i="24"/>
  <c r="N555" i="24" s="1"/>
  <c r="N531" i="24"/>
  <c r="I16" i="17"/>
  <c r="N28" i="15"/>
  <c r="F25" i="21" s="1"/>
  <c r="N158" i="15"/>
  <c r="N183" i="16"/>
  <c r="N117" i="10"/>
  <c r="F15" i="7"/>
  <c r="N11" i="7" s="1"/>
  <c r="AE29" i="7"/>
  <c r="N153" i="14" s="1"/>
  <c r="W9" i="7"/>
  <c r="AE28" i="7"/>
  <c r="N127" i="14" s="1"/>
  <c r="AE27" i="7"/>
  <c r="N101" i="14" s="1"/>
  <c r="F1796" i="16"/>
  <c r="H1796" i="16" s="1"/>
  <c r="F1759" i="16"/>
  <c r="H1759" i="16" s="1"/>
  <c r="H1721" i="16"/>
  <c r="F1743" i="16"/>
  <c r="D168" i="13" s="1"/>
  <c r="H1720" i="16"/>
  <c r="H1743" i="16" s="1"/>
  <c r="F1795" i="16"/>
  <c r="F1758" i="16"/>
  <c r="G1557" i="15"/>
  <c r="G1525" i="15"/>
  <c r="F1509" i="15"/>
  <c r="D167" i="13" s="1"/>
  <c r="H1491" i="15"/>
  <c r="H1509" i="15" s="1"/>
  <c r="F1556" i="15"/>
  <c r="F1524" i="15"/>
  <c r="H324" i="14"/>
  <c r="H325" i="14" s="1"/>
  <c r="F325" i="14"/>
  <c r="H272" i="14"/>
  <c r="H273" i="14" s="1"/>
  <c r="F273" i="14"/>
  <c r="F280" i="14" s="1"/>
  <c r="F221" i="14"/>
  <c r="H220" i="14"/>
  <c r="H221" i="14" s="1"/>
  <c r="D60" i="13"/>
  <c r="D59" i="13"/>
  <c r="H402" i="14"/>
  <c r="H403" i="14" s="1"/>
  <c r="F403" i="14"/>
  <c r="F410" i="14" s="1"/>
  <c r="F507" i="14"/>
  <c r="H506" i="14"/>
  <c r="H507" i="14" s="1"/>
  <c r="F429" i="14"/>
  <c r="H428" i="14"/>
  <c r="H429" i="14" s="1"/>
  <c r="N592" i="16"/>
  <c r="N512" i="15"/>
  <c r="N382" i="10"/>
  <c r="N444" i="16"/>
  <c r="N384" i="15"/>
  <c r="N286" i="10"/>
  <c r="N480" i="15"/>
  <c r="N358" i="10"/>
  <c r="N555" i="16"/>
  <c r="N320" i="15"/>
  <c r="N238" i="10"/>
  <c r="N370" i="16"/>
  <c r="N288" i="15"/>
  <c r="N214" i="10"/>
  <c r="N333" i="16"/>
  <c r="N478" i="10"/>
  <c r="N740" i="16"/>
  <c r="N640" i="15"/>
  <c r="L239" i="15"/>
  <c r="M239" i="15"/>
  <c r="J922" i="14"/>
  <c r="N772" i="24"/>
  <c r="G925" i="24"/>
  <c r="G934" i="24" s="1"/>
  <c r="G946" i="24" s="1"/>
  <c r="F1069" i="24"/>
  <c r="F1081" i="24" s="1"/>
  <c r="F970" i="24"/>
  <c r="N574" i="10"/>
  <c r="N889" i="16"/>
  <c r="N769" i="15"/>
  <c r="I1138" i="15"/>
  <c r="J1138" i="15"/>
  <c r="I946" i="15"/>
  <c r="J946" i="15"/>
  <c r="I1074" i="15"/>
  <c r="J1074" i="15"/>
  <c r="N543" i="24"/>
  <c r="N546" i="24" s="1"/>
  <c r="F546" i="24"/>
  <c r="G1163" i="24"/>
  <c r="G1167" i="24" s="1"/>
  <c r="H1102" i="24"/>
  <c r="H1103" i="24" s="1"/>
  <c r="H1107" i="24" s="1"/>
  <c r="G1122" i="24"/>
  <c r="G1130" i="24"/>
  <c r="G1172" i="24"/>
  <c r="H1110" i="24"/>
  <c r="H1112" i="24" s="1"/>
  <c r="W14" i="7"/>
  <c r="AE122" i="7"/>
  <c r="N1274" i="14" s="1"/>
  <c r="I1150" i="24"/>
  <c r="I1154" i="24"/>
  <c r="I1142" i="24"/>
  <c r="I1096" i="24"/>
  <c r="T1220" i="14"/>
  <c r="H177" i="13"/>
  <c r="H131" i="1"/>
  <c r="F616" i="14"/>
  <c r="H614" i="14"/>
  <c r="H616" i="14" s="1"/>
  <c r="X211" i="24"/>
  <c r="O382" i="24" s="1"/>
  <c r="M327" i="14" s="1"/>
  <c r="N327" i="14" s="1"/>
  <c r="X180" i="24"/>
  <c r="O345" i="24" s="1"/>
  <c r="M349" i="14" s="1"/>
  <c r="J766" i="14"/>
  <c r="N765" i="24"/>
  <c r="H44" i="24"/>
  <c r="H48" i="24" s="1"/>
  <c r="G80" i="24"/>
  <c r="G156" i="24"/>
  <c r="G136" i="24"/>
  <c r="H24" i="24"/>
  <c r="H28" i="24" s="1"/>
  <c r="G60" i="24"/>
  <c r="J609" i="14"/>
  <c r="N559" i="24"/>
  <c r="I109" i="15"/>
  <c r="J109" i="15"/>
  <c r="F749" i="24"/>
  <c r="N738" i="24"/>
  <c r="N710" i="24"/>
  <c r="F721" i="24"/>
  <c r="G85" i="16"/>
  <c r="G122" i="16"/>
  <c r="G159" i="16"/>
  <c r="G196" i="16"/>
  <c r="G70" i="16"/>
  <c r="D19" i="13" s="1"/>
  <c r="G197" i="16"/>
  <c r="G160" i="16"/>
  <c r="G123" i="16"/>
  <c r="G86" i="16"/>
  <c r="F76" i="15"/>
  <c r="F172" i="15"/>
  <c r="H172" i="15" s="1"/>
  <c r="F108" i="15"/>
  <c r="H108" i="15" s="1"/>
  <c r="H43" i="15"/>
  <c r="F140" i="15"/>
  <c r="H140" i="15" s="1"/>
  <c r="F139" i="15"/>
  <c r="F75" i="15"/>
  <c r="H42" i="15"/>
  <c r="H60" i="15" s="1"/>
  <c r="F171" i="15"/>
  <c r="F107" i="15"/>
  <c r="F60" i="15"/>
  <c r="D12" i="13" s="1"/>
  <c r="F319" i="15"/>
  <c r="H301" i="15"/>
  <c r="H319" i="15" s="1"/>
  <c r="H429" i="15"/>
  <c r="H447" i="15" s="1"/>
  <c r="F447" i="15"/>
  <c r="H557" i="15"/>
  <c r="H575" i="15" s="1"/>
  <c r="F575" i="15"/>
  <c r="H333" i="15"/>
  <c r="H351" i="15" s="1"/>
  <c r="F351" i="15"/>
  <c r="F479" i="15"/>
  <c r="H461" i="15"/>
  <c r="F607" i="15"/>
  <c r="H589" i="15"/>
  <c r="H607" i="15" s="1"/>
  <c r="F255" i="15"/>
  <c r="H237" i="15"/>
  <c r="H255" i="15" s="1"/>
  <c r="N957" i="24"/>
  <c r="F959" i="24"/>
  <c r="H1174" i="24"/>
  <c r="H1156" i="24"/>
  <c r="H1152" i="24"/>
  <c r="H1170" i="24"/>
  <c r="O121" i="7"/>
  <c r="G14" i="7"/>
  <c r="O122" i="7"/>
  <c r="I591" i="15"/>
  <c r="J591" i="15"/>
  <c r="N674" i="14"/>
  <c r="AE90" i="7"/>
  <c r="H627" i="24"/>
  <c r="H631" i="24" s="1"/>
  <c r="H658" i="24" s="1"/>
  <c r="G691" i="24"/>
  <c r="G823" i="24"/>
  <c r="G877" i="24"/>
  <c r="G738" i="24"/>
  <c r="H674" i="24"/>
  <c r="H685" i="24" s="1"/>
  <c r="N351" i="24"/>
  <c r="J401" i="14"/>
  <c r="J453" i="14"/>
  <c r="N355" i="24"/>
  <c r="D134" i="21"/>
  <c r="D58" i="1"/>
  <c r="F888" i="16"/>
  <c r="H865" i="16"/>
  <c r="H888" i="16" s="1"/>
  <c r="F851" i="16"/>
  <c r="H828" i="16"/>
  <c r="H851" i="16" s="1"/>
  <c r="X647" i="24"/>
  <c r="O795" i="24" s="1"/>
  <c r="M822" i="14" s="1"/>
  <c r="N822" i="14" s="1"/>
  <c r="X175" i="24"/>
  <c r="O339" i="24" s="1"/>
  <c r="M245" i="14" s="1"/>
  <c r="X218" i="24"/>
  <c r="O389" i="24" s="1"/>
  <c r="M509" i="14" s="1"/>
  <c r="N509" i="14" s="1"/>
  <c r="H11" i="14"/>
  <c r="H13" i="14" s="1"/>
  <c r="G13" i="14"/>
  <c r="X649" i="24"/>
  <c r="O797" i="24" s="1"/>
  <c r="M874" i="14" s="1"/>
  <c r="N874" i="14" s="1"/>
  <c r="H15" i="14"/>
  <c r="H18" i="14" s="1"/>
  <c r="G18" i="14"/>
  <c r="X648" i="24"/>
  <c r="O796" i="24" s="1"/>
  <c r="M848" i="14" s="1"/>
  <c r="N848" i="14" s="1"/>
  <c r="H903" i="16"/>
  <c r="F1274" i="16"/>
  <c r="F1015" i="16"/>
  <c r="F1163" i="16"/>
  <c r="F1311" i="16"/>
  <c r="F1126" i="16"/>
  <c r="F1089" i="16"/>
  <c r="F1237" i="16"/>
  <c r="F1052" i="16"/>
  <c r="F1200" i="16"/>
  <c r="F978" i="16"/>
  <c r="F941" i="16"/>
  <c r="G1089" i="16"/>
  <c r="G1200" i="16"/>
  <c r="G1052" i="16"/>
  <c r="G1274" i="16"/>
  <c r="G1163" i="16"/>
  <c r="G1237" i="16"/>
  <c r="G941" i="16"/>
  <c r="G1311" i="16"/>
  <c r="G1126" i="16"/>
  <c r="G978" i="16"/>
  <c r="G1015" i="16"/>
  <c r="F977" i="15"/>
  <c r="H977" i="15" s="1"/>
  <c r="H784" i="15"/>
  <c r="F817" i="15"/>
  <c r="F1105" i="15"/>
  <c r="H1105" i="15" s="1"/>
  <c r="F1137" i="15"/>
  <c r="H1137" i="15" s="1"/>
  <c r="F849" i="15"/>
  <c r="H849" i="15" s="1"/>
  <c r="F881" i="15"/>
  <c r="H881" i="15" s="1"/>
  <c r="F1073" i="15"/>
  <c r="H1073" i="15" s="1"/>
  <c r="F913" i="15"/>
  <c r="F1009" i="15"/>
  <c r="H1009" i="15" s="1"/>
  <c r="F1041" i="15"/>
  <c r="F945" i="15"/>
  <c r="H945" i="15" s="1"/>
  <c r="F801" i="15"/>
  <c r="D105" i="13" s="1"/>
  <c r="F880" i="15"/>
  <c r="F816" i="15"/>
  <c r="F1040" i="15"/>
  <c r="F1136" i="15"/>
  <c r="H783" i="15"/>
  <c r="H801" i="15" s="1"/>
  <c r="F944" i="15"/>
  <c r="F1072" i="15"/>
  <c r="F912" i="15"/>
  <c r="F1104" i="15"/>
  <c r="F848" i="15"/>
  <c r="F976" i="15"/>
  <c r="F1008" i="15"/>
  <c r="N1103" i="24"/>
  <c r="N1107" i="24" s="1"/>
  <c r="W110" i="7"/>
  <c r="AE101" i="7" s="1"/>
  <c r="F1123" i="24"/>
  <c r="F1127" i="24" s="1"/>
  <c r="N1122" i="24"/>
  <c r="N1123" i="24" s="1"/>
  <c r="N1127" i="24" s="1"/>
  <c r="I1125" i="24"/>
  <c r="I1166" i="24"/>
  <c r="K219" i="14"/>
  <c r="J221" i="14"/>
  <c r="G1534" i="16"/>
  <c r="G1557" i="16" s="1"/>
  <c r="G1608" i="16"/>
  <c r="G1386" i="16"/>
  <c r="G1409" i="16" s="1"/>
  <c r="G1497" i="16"/>
  <c r="G1571" i="16"/>
  <c r="G1594" i="16" s="1"/>
  <c r="G1682" i="16"/>
  <c r="G1705" i="16" s="1"/>
  <c r="G1423" i="16"/>
  <c r="G1446" i="16" s="1"/>
  <c r="G1460" i="16"/>
  <c r="G1645" i="16"/>
  <c r="G1668" i="16" s="1"/>
  <c r="G1371" i="16"/>
  <c r="D143" i="13" s="1"/>
  <c r="F1683" i="16"/>
  <c r="H1683" i="16" s="1"/>
  <c r="F1498" i="16"/>
  <c r="F1424" i="16"/>
  <c r="H1424" i="16" s="1"/>
  <c r="F1646" i="16"/>
  <c r="F1461" i="16"/>
  <c r="H1461" i="16" s="1"/>
  <c r="F1572" i="16"/>
  <c r="H1572" i="16" s="1"/>
  <c r="F1387" i="16"/>
  <c r="H1387" i="16" s="1"/>
  <c r="F1609" i="16"/>
  <c r="F1535" i="16"/>
  <c r="H1535" i="16" s="1"/>
  <c r="H1349" i="16"/>
  <c r="N1130" i="24"/>
  <c r="N1132" i="24" s="1"/>
  <c r="F1132" i="24"/>
  <c r="N966" i="24"/>
  <c r="W905" i="24"/>
  <c r="N1010" i="24" s="1"/>
  <c r="N60" i="24"/>
  <c r="F64" i="24"/>
  <c r="N358" i="24"/>
  <c r="J505" i="14"/>
  <c r="F1241" i="14"/>
  <c r="F1217" i="14"/>
  <c r="F1267" i="14"/>
  <c r="H1215" i="14"/>
  <c r="H1217" i="14" s="1"/>
  <c r="H250" i="14"/>
  <c r="H252" i="14" s="1"/>
  <c r="F252" i="14"/>
  <c r="H458" i="14"/>
  <c r="F460" i="14"/>
  <c r="H328" i="14"/>
  <c r="H330" i="14" s="1"/>
  <c r="F330" i="14"/>
  <c r="F226" i="14"/>
  <c r="H224" i="14"/>
  <c r="H226" i="14" s="1"/>
  <c r="H354" i="14"/>
  <c r="H356" i="14" s="1"/>
  <c r="F356" i="14"/>
  <c r="F434" i="14"/>
  <c r="H432" i="14"/>
  <c r="O697" i="24"/>
  <c r="O701" i="24" s="1"/>
  <c r="G701" i="24"/>
  <c r="AE45" i="7"/>
  <c r="N309" i="14" s="1"/>
  <c r="W10" i="7"/>
  <c r="AE53" i="7"/>
  <c r="N517" i="14" s="1"/>
  <c r="AE50" i="7"/>
  <c r="N439" i="14" s="1"/>
  <c r="AE47" i="7"/>
  <c r="N361" i="14" s="1"/>
  <c r="AE46" i="7"/>
  <c r="N335" i="14" s="1"/>
  <c r="AE43" i="7"/>
  <c r="N257" i="14" s="1"/>
  <c r="AE44" i="7"/>
  <c r="N283" i="14" s="1"/>
  <c r="AE49" i="7"/>
  <c r="N413" i="14" s="1"/>
  <c r="AE42" i="7"/>
  <c r="N231" i="14" s="1"/>
  <c r="AE51" i="7"/>
  <c r="N465" i="14" s="1"/>
  <c r="AE48" i="7"/>
  <c r="N387" i="14" s="1"/>
  <c r="AE52" i="7"/>
  <c r="N491" i="14" s="1"/>
  <c r="H189" i="24"/>
  <c r="H193" i="24" s="1"/>
  <c r="G415" i="24"/>
  <c r="H229" i="24"/>
  <c r="H242" i="24" s="1"/>
  <c r="G464" i="24"/>
  <c r="K984" i="10"/>
  <c r="K1317" i="15"/>
  <c r="K1521" i="16"/>
  <c r="K1032" i="10"/>
  <c r="K1381" i="15"/>
  <c r="K1595" i="16"/>
  <c r="K1447" i="16"/>
  <c r="K1253" i="15"/>
  <c r="K936" i="10"/>
  <c r="K1080" i="10"/>
  <c r="K1669" i="16"/>
  <c r="K1445" i="15"/>
  <c r="H636" i="14"/>
  <c r="G638" i="14"/>
  <c r="G645" i="14" s="1"/>
  <c r="D110" i="13" s="1"/>
  <c r="D113" i="13" s="1"/>
  <c r="D117" i="13" s="1"/>
  <c r="W11" i="7"/>
  <c r="AE67" i="7"/>
  <c r="N621" i="14" s="1"/>
  <c r="AE66" i="7"/>
  <c r="N595" i="14" s="1"/>
  <c r="G596" i="24"/>
  <c r="G543" i="24"/>
  <c r="H518" i="24"/>
  <c r="H521" i="24" s="1"/>
  <c r="I1106" i="15"/>
  <c r="J1106" i="15"/>
  <c r="I1010" i="15"/>
  <c r="J1010" i="15"/>
  <c r="I882" i="15"/>
  <c r="J882" i="15"/>
  <c r="N538" i="24"/>
  <c r="N541" i="24" s="1"/>
  <c r="N547" i="24" s="1"/>
  <c r="F541" i="24"/>
  <c r="F547" i="24" s="1"/>
  <c r="F548" i="24" s="1"/>
  <c r="H1114" i="24"/>
  <c r="H1116" i="24" s="1"/>
  <c r="G1134" i="24"/>
  <c r="G1176" i="24"/>
  <c r="N1575" i="15"/>
  <c r="N1177" i="10"/>
  <c r="N1819" i="16"/>
  <c r="F585" i="14"/>
  <c r="F592" i="14" s="1"/>
  <c r="H584" i="14"/>
  <c r="H585" i="14" s="1"/>
  <c r="H610" i="14"/>
  <c r="H611" i="14" s="1"/>
  <c r="H618" i="14" s="1"/>
  <c r="H620" i="14" s="1"/>
  <c r="F611" i="14"/>
  <c r="F618" i="14" s="1"/>
  <c r="K271" i="14"/>
  <c r="J273" i="14"/>
  <c r="K323" i="14"/>
  <c r="J325" i="14"/>
  <c r="J1029" i="14"/>
  <c r="K1027" i="14"/>
  <c r="G142" i="24"/>
  <c r="H30" i="24"/>
  <c r="H34" i="24" s="1"/>
  <c r="G66" i="24"/>
  <c r="G150" i="24"/>
  <c r="G157" i="24" s="1"/>
  <c r="H38" i="24"/>
  <c r="H42" i="24" s="1"/>
  <c r="G74" i="24"/>
  <c r="I173" i="15"/>
  <c r="J173" i="15"/>
  <c r="I141" i="15"/>
  <c r="J141" i="15"/>
  <c r="F68" i="14"/>
  <c r="F120" i="14"/>
  <c r="F94" i="14"/>
  <c r="F44" i="14"/>
  <c r="F146" i="14"/>
  <c r="H42" i="14"/>
  <c r="F369" i="16"/>
  <c r="H346" i="16"/>
  <c r="H369" i="16" s="1"/>
  <c r="F517" i="16"/>
  <c r="H494" i="16"/>
  <c r="H517" i="16" s="1"/>
  <c r="H642" i="16"/>
  <c r="H665" i="16" s="1"/>
  <c r="F665" i="16"/>
  <c r="F406" i="16"/>
  <c r="H383" i="16"/>
  <c r="H406" i="16" s="1"/>
  <c r="F554" i="16"/>
  <c r="H531" i="16"/>
  <c r="H554" i="16" s="1"/>
  <c r="H679" i="16"/>
  <c r="H702" i="16" s="1"/>
  <c r="F702" i="16"/>
  <c r="H949" i="14"/>
  <c r="G951" i="14"/>
  <c r="G958" i="14" s="1"/>
  <c r="D141" i="13" s="1"/>
  <c r="I399" i="15"/>
  <c r="J399" i="15"/>
  <c r="I303" i="15"/>
  <c r="J303" i="15"/>
  <c r="F267" i="24"/>
  <c r="N263" i="24"/>
  <c r="N1112" i="24"/>
  <c r="N1117" i="24" s="1"/>
  <c r="W1102" i="24"/>
  <c r="N1150" i="24" s="1"/>
  <c r="G31" i="17"/>
  <c r="E32" i="20"/>
  <c r="H16" i="17"/>
  <c r="H31" i="17" s="1"/>
  <c r="N963" i="15"/>
  <c r="N719" i="10"/>
  <c r="N1112" i="16"/>
  <c r="N647" i="10"/>
  <c r="N1001" i="16"/>
  <c r="N867" i="15"/>
  <c r="N1075" i="16"/>
  <c r="N931" i="15"/>
  <c r="N695" i="10"/>
  <c r="N1059" i="15"/>
  <c r="N791" i="10"/>
  <c r="N1223" i="16"/>
  <c r="N1038" i="16"/>
  <c r="N899" i="15"/>
  <c r="N671" i="10"/>
  <c r="H661" i="24"/>
  <c r="H672" i="24" s="1"/>
  <c r="G864" i="24"/>
  <c r="G878" i="24" s="1"/>
  <c r="G725" i="24"/>
  <c r="N259" i="24"/>
  <c r="F407" i="24"/>
  <c r="O827" i="24"/>
  <c r="P635" i="24" s="1"/>
  <c r="H694" i="14"/>
  <c r="H720" i="14"/>
  <c r="H718" i="10"/>
  <c r="H850" i="14"/>
  <c r="N1066" i="24"/>
  <c r="O931" i="24" s="1"/>
  <c r="N1064" i="24"/>
  <c r="O929" i="24" s="1"/>
  <c r="H549" i="10"/>
  <c r="H525" i="10"/>
  <c r="N54" i="7"/>
  <c r="G318" i="24"/>
  <c r="N1048" i="24"/>
  <c r="O913" i="24" s="1"/>
  <c r="N1052" i="24"/>
  <c r="O917" i="24" s="1"/>
  <c r="H44" i="14"/>
  <c r="H285" i="10"/>
  <c r="H261" i="10"/>
  <c r="H189" i="10"/>
  <c r="H237" i="10"/>
  <c r="H309" i="10"/>
  <c r="H357" i="10"/>
  <c r="AD101" i="7"/>
  <c r="N1042" i="24"/>
  <c r="O907" i="24" s="1"/>
  <c r="N1061" i="24"/>
  <c r="O926" i="24" s="1"/>
  <c r="O821" i="24"/>
  <c r="P629" i="24" s="1"/>
  <c r="O870" i="24"/>
  <c r="P678" i="24" s="1"/>
  <c r="H1033" i="14"/>
  <c r="H1055" i="10"/>
  <c r="H538" i="14"/>
  <c r="G704" i="15"/>
  <c r="G736" i="15"/>
  <c r="N424" i="24"/>
  <c r="O202" i="24" s="1"/>
  <c r="N461" i="24"/>
  <c r="O239" i="24" s="1"/>
  <c r="X214" i="24"/>
  <c r="O385" i="24" s="1"/>
  <c r="G687" i="24"/>
  <c r="H717" i="16"/>
  <c r="M1082" i="24"/>
  <c r="F33" i="17" s="1"/>
  <c r="M11" i="7"/>
  <c r="F815" i="24"/>
  <c r="G1245" i="14"/>
  <c r="N1063" i="24"/>
  <c r="O928" i="24" s="1"/>
  <c r="O418" i="24"/>
  <c r="P196" i="24" s="1"/>
  <c r="N686" i="24"/>
  <c r="N687" i="24" s="1"/>
  <c r="G46" i="14"/>
  <c r="D17" i="13" s="1"/>
  <c r="F1177" i="24"/>
  <c r="F1178" i="24" s="1"/>
  <c r="N1044" i="24"/>
  <c r="O909" i="24" s="1"/>
  <c r="H814" i="10"/>
  <c r="H742" i="10"/>
  <c r="H902" i="14"/>
  <c r="H824" i="14"/>
  <c r="H668" i="14"/>
  <c r="F143" i="24"/>
  <c r="G286" i="24"/>
  <c r="G374" i="24"/>
  <c r="G407" i="24" s="1"/>
  <c r="G259" i="24"/>
  <c r="H433" i="14"/>
  <c r="H213" i="10"/>
  <c r="H485" i="14"/>
  <c r="H459" i="14"/>
  <c r="H333" i="10"/>
  <c r="H511" i="14"/>
  <c r="H381" i="10"/>
  <c r="M13" i="7"/>
  <c r="F1037" i="24"/>
  <c r="H935" i="10"/>
  <c r="H911" i="10"/>
  <c r="H1059" i="14"/>
  <c r="H1007" i="10"/>
  <c r="H1031" i="10"/>
  <c r="H1103" i="10"/>
  <c r="G573" i="24"/>
  <c r="H719" i="15"/>
  <c r="H751" i="15"/>
  <c r="H671" i="15"/>
  <c r="N460" i="24"/>
  <c r="O238" i="24" s="1"/>
  <c r="O1171" i="24"/>
  <c r="P1111" i="24" s="1"/>
  <c r="N470" i="24"/>
  <c r="O248" i="24" s="1"/>
  <c r="X224" i="24" s="1"/>
  <c r="O396" i="24" s="1"/>
  <c r="O470" i="24" s="1"/>
  <c r="P248" i="24" s="1"/>
  <c r="H169" i="14"/>
  <c r="H176" i="14" s="1"/>
  <c r="G107" i="24"/>
  <c r="O457" i="24"/>
  <c r="P235" i="24" s="1"/>
  <c r="G49" i="24"/>
  <c r="F157" i="24"/>
  <c r="G319" i="15"/>
  <c r="G543" i="15"/>
  <c r="G415" i="15"/>
  <c r="G607" i="15"/>
  <c r="G639" i="15"/>
  <c r="G383" i="15"/>
  <c r="G575" i="15"/>
  <c r="G443" i="16"/>
  <c r="G702" i="16"/>
  <c r="G665" i="16"/>
  <c r="G406" i="16"/>
  <c r="G369" i="16"/>
  <c r="G480" i="16"/>
  <c r="O458" i="24"/>
  <c r="P236" i="24" s="1"/>
  <c r="F480" i="24"/>
  <c r="F481" i="24" s="1"/>
  <c r="H1152" i="10"/>
  <c r="H1176" i="10"/>
  <c r="O273" i="24"/>
  <c r="AD90" i="7"/>
  <c r="G523" i="24"/>
  <c r="AD123" i="7"/>
  <c r="N30" i="7"/>
  <c r="N68" i="7"/>
  <c r="G122" i="24" l="1"/>
  <c r="AD11" i="7"/>
  <c r="D20" i="13"/>
  <c r="D24" i="13" s="1"/>
  <c r="AD14" i="7"/>
  <c r="H686" i="24"/>
  <c r="N1118" i="24"/>
  <c r="H951" i="14"/>
  <c r="H958" i="14" s="1"/>
  <c r="H638" i="14"/>
  <c r="H645" i="14" s="1"/>
  <c r="F1137" i="24"/>
  <c r="F1138" i="24" s="1"/>
  <c r="H1609" i="16"/>
  <c r="H1646" i="16"/>
  <c r="H1498" i="16"/>
  <c r="G1483" i="16"/>
  <c r="G1520" i="16"/>
  <c r="G1631" i="16"/>
  <c r="H1041" i="15"/>
  <c r="H913" i="15"/>
  <c r="H817" i="15"/>
  <c r="G850" i="24"/>
  <c r="G879" i="24" s="1"/>
  <c r="H479" i="15"/>
  <c r="H76" i="15"/>
  <c r="F514" i="14"/>
  <c r="D139" i="13"/>
  <c r="AD9" i="7"/>
  <c r="H628" i="16"/>
  <c r="H591" i="16"/>
  <c r="F566" i="14"/>
  <c r="H511" i="15"/>
  <c r="H564" i="14"/>
  <c r="H566" i="14" s="1"/>
  <c r="H568" i="14" s="1"/>
  <c r="L378" i="6" s="1"/>
  <c r="L375" i="6" s="1"/>
  <c r="L379" i="6" s="1"/>
  <c r="L376" i="6" s="1"/>
  <c r="L377" i="6" s="1"/>
  <c r="G866" i="15"/>
  <c r="D144" i="13"/>
  <c r="D148" i="13" s="1"/>
  <c r="AD12" i="7"/>
  <c r="K927" i="16" s="1"/>
  <c r="N12" i="7"/>
  <c r="N926" i="16" s="1"/>
  <c r="G14" i="25"/>
  <c r="G15" i="25" s="1"/>
  <c r="O414" i="24"/>
  <c r="P192" i="24" s="1"/>
  <c r="H49" i="24"/>
  <c r="O1043" i="24"/>
  <c r="P908" i="24" s="1"/>
  <c r="O828" i="24"/>
  <c r="P636" i="24" s="1"/>
  <c r="O412" i="24"/>
  <c r="P190" i="24" s="1"/>
  <c r="L410" i="6"/>
  <c r="L407" i="6" s="1"/>
  <c r="L411" i="6" s="1"/>
  <c r="L408" i="6" s="1"/>
  <c r="L409" i="6" s="1"/>
  <c r="M406" i="6" s="1"/>
  <c r="K141" i="15"/>
  <c r="K173" i="15"/>
  <c r="K720" i="15"/>
  <c r="K978" i="15"/>
  <c r="K752" i="15"/>
  <c r="K1042" i="15"/>
  <c r="O1067" i="24"/>
  <c r="P932" i="24" s="1"/>
  <c r="O453" i="24"/>
  <c r="P231" i="24" s="1"/>
  <c r="K850" i="15"/>
  <c r="K882" i="15"/>
  <c r="H20" i="14"/>
  <c r="H22" i="14" s="1"/>
  <c r="H1427" i="15"/>
  <c r="G1037" i="24"/>
  <c r="O445" i="24"/>
  <c r="P223" i="24" s="1"/>
  <c r="H1157" i="24"/>
  <c r="H1158" i="24" s="1"/>
  <c r="O822" i="24"/>
  <c r="P630" i="24" s="1"/>
  <c r="O128" i="24"/>
  <c r="P20" i="24" s="1"/>
  <c r="O856" i="24"/>
  <c r="P664" i="24" s="1"/>
  <c r="O826" i="24"/>
  <c r="P634" i="24" s="1"/>
  <c r="K303" i="15"/>
  <c r="K399" i="15"/>
  <c r="K1010" i="15"/>
  <c r="K1106" i="15"/>
  <c r="H978" i="16"/>
  <c r="H1311" i="16"/>
  <c r="K109" i="15"/>
  <c r="H1299" i="15"/>
  <c r="H1363" i="15"/>
  <c r="O854" i="24"/>
  <c r="P662" i="24" s="1"/>
  <c r="K914" i="15"/>
  <c r="M323" i="14"/>
  <c r="O1065" i="24"/>
  <c r="P930" i="24" s="1"/>
  <c r="D14" i="22"/>
  <c r="E18" i="25" s="1"/>
  <c r="E19" i="25" s="1"/>
  <c r="E23" i="19"/>
  <c r="N672" i="15"/>
  <c r="N502" i="10"/>
  <c r="N777" i="16"/>
  <c r="N599" i="10"/>
  <c r="N802" i="15"/>
  <c r="D33" i="1"/>
  <c r="H178" i="14"/>
  <c r="Y1103" i="24"/>
  <c r="P1151" i="24" s="1"/>
  <c r="P1266" i="14" s="1"/>
  <c r="Q1266" i="14" s="1"/>
  <c r="D133" i="21"/>
  <c r="D57" i="1"/>
  <c r="K1188" i="15"/>
  <c r="K888" i="10"/>
  <c r="K1372" i="16"/>
  <c r="O286" i="24"/>
  <c r="O299" i="24" s="1"/>
  <c r="O300" i="24" s="1"/>
  <c r="G299" i="24"/>
  <c r="G300" i="24" s="1"/>
  <c r="K672" i="15"/>
  <c r="K502" i="10"/>
  <c r="K777" i="16"/>
  <c r="X216" i="24"/>
  <c r="O387" i="24" s="1"/>
  <c r="M457" i="14" s="1"/>
  <c r="N457" i="14" s="1"/>
  <c r="X895" i="24"/>
  <c r="O997" i="24" s="1"/>
  <c r="M1001" i="14" s="1"/>
  <c r="X900" i="24"/>
  <c r="O1003" i="24" s="1"/>
  <c r="M1105" i="14" s="1"/>
  <c r="X914" i="24"/>
  <c r="O1021" i="24" s="1"/>
  <c r="M1135" i="14" s="1"/>
  <c r="N1135" i="14" s="1"/>
  <c r="L946" i="15"/>
  <c r="M946" i="15"/>
  <c r="N1170" i="24"/>
  <c r="N1152" i="24"/>
  <c r="N267" i="24"/>
  <c r="W173" i="24"/>
  <c r="N337" i="24" s="1"/>
  <c r="N411" i="24" s="1"/>
  <c r="H120" i="14"/>
  <c r="H122" i="14" s="1"/>
  <c r="F122" i="14"/>
  <c r="O74" i="24"/>
  <c r="O78" i="24" s="1"/>
  <c r="G78" i="24"/>
  <c r="L1558" i="15"/>
  <c r="M1558" i="15"/>
  <c r="G1136" i="24"/>
  <c r="O1134" i="24"/>
  <c r="O1136" i="24" s="1"/>
  <c r="I1428" i="15"/>
  <c r="J1428" i="15"/>
  <c r="I1236" i="15"/>
  <c r="J1236" i="15"/>
  <c r="I1300" i="15"/>
  <c r="J1300" i="15"/>
  <c r="F1269" i="14"/>
  <c r="H1267" i="14"/>
  <c r="H1269" i="14" s="1"/>
  <c r="H1241" i="14"/>
  <c r="H1243" i="14" s="1"/>
  <c r="F1243" i="14"/>
  <c r="N64" i="24"/>
  <c r="W16" i="24"/>
  <c r="N96" i="24" s="1"/>
  <c r="N100" i="24" s="1"/>
  <c r="I1126" i="24"/>
  <c r="Q1125" i="24"/>
  <c r="Q1126" i="24" s="1"/>
  <c r="W13" i="7"/>
  <c r="W15" i="7" s="1"/>
  <c r="AE109" i="7"/>
  <c r="N1195" i="14" s="1"/>
  <c r="AE104" i="7"/>
  <c r="N1065" i="14" s="1"/>
  <c r="AE108" i="7"/>
  <c r="N1169" i="14" s="1"/>
  <c r="AE103" i="7"/>
  <c r="N1039" i="14" s="1"/>
  <c r="AE105" i="7"/>
  <c r="N1091" i="14" s="1"/>
  <c r="AE106" i="7"/>
  <c r="N1117" i="14" s="1"/>
  <c r="AE102" i="7"/>
  <c r="N1013" i="14" s="1"/>
  <c r="AE107" i="7"/>
  <c r="N1143" i="14" s="1"/>
  <c r="F1026" i="15"/>
  <c r="H1008" i="15"/>
  <c r="H1026" i="15" s="1"/>
  <c r="F866" i="15"/>
  <c r="H848" i="15"/>
  <c r="H866" i="15" s="1"/>
  <c r="F930" i="15"/>
  <c r="H912" i="15"/>
  <c r="H930" i="15" s="1"/>
  <c r="F962" i="15"/>
  <c r="H944" i="15"/>
  <c r="H962" i="15" s="1"/>
  <c r="H1136" i="15"/>
  <c r="H1154" i="15" s="1"/>
  <c r="F1154" i="15"/>
  <c r="F834" i="15"/>
  <c r="H816" i="15"/>
  <c r="H834" i="15" s="1"/>
  <c r="J403" i="14"/>
  <c r="K401" i="14"/>
  <c r="G695" i="24"/>
  <c r="O691" i="24"/>
  <c r="O695" i="24" s="1"/>
  <c r="Q1177" i="10"/>
  <c r="Q1575" i="15"/>
  <c r="Q1819" i="16"/>
  <c r="Q1782" i="16"/>
  <c r="Q1543" i="15"/>
  <c r="Q1153" i="10"/>
  <c r="O123" i="7"/>
  <c r="I1114" i="24"/>
  <c r="I1116" i="24" s="1"/>
  <c r="H1134" i="24"/>
  <c r="H1176" i="24"/>
  <c r="N959" i="24"/>
  <c r="W899" i="24"/>
  <c r="N1002" i="24" s="1"/>
  <c r="N1047" i="24" s="1"/>
  <c r="H107" i="15"/>
  <c r="H125" i="15" s="1"/>
  <c r="F125" i="15"/>
  <c r="D61" i="21"/>
  <c r="D11" i="1"/>
  <c r="H139" i="15"/>
  <c r="H157" i="15" s="1"/>
  <c r="F157" i="15"/>
  <c r="N721" i="24"/>
  <c r="W628" i="24"/>
  <c r="N774" i="24" s="1"/>
  <c r="N785" i="24" s="1"/>
  <c r="J611" i="14"/>
  <c r="K609" i="14"/>
  <c r="K766" i="14"/>
  <c r="J768" i="14"/>
  <c r="M351" i="14"/>
  <c r="N349" i="14"/>
  <c r="I1174" i="24"/>
  <c r="I1156" i="24"/>
  <c r="G1132" i="24"/>
  <c r="O1130" i="24"/>
  <c r="O1132" i="24" s="1"/>
  <c r="O1137" i="24" s="1"/>
  <c r="L752" i="15"/>
  <c r="M752" i="15"/>
  <c r="L623" i="15"/>
  <c r="M623" i="15"/>
  <c r="L303" i="15"/>
  <c r="M303" i="15"/>
  <c r="L495" i="15"/>
  <c r="M495" i="15"/>
  <c r="H1524" i="15"/>
  <c r="F1542" i="15"/>
  <c r="D241" i="21"/>
  <c r="D126" i="1"/>
  <c r="H1758" i="16"/>
  <c r="H1781" i="16" s="1"/>
  <c r="F1781" i="16"/>
  <c r="D242" i="21"/>
  <c r="D127" i="1"/>
  <c r="N556" i="24"/>
  <c r="J583" i="14"/>
  <c r="F1159" i="14"/>
  <c r="H1158" i="14"/>
  <c r="H1159" i="14" s="1"/>
  <c r="D153" i="13"/>
  <c r="D152" i="13"/>
  <c r="F1185" i="14"/>
  <c r="H1184" i="14"/>
  <c r="H1185" i="14" s="1"/>
  <c r="F1133" i="14"/>
  <c r="H1132" i="14"/>
  <c r="H1133" i="14" s="1"/>
  <c r="F1081" i="14"/>
  <c r="H1080" i="14"/>
  <c r="H1081" i="14" s="1"/>
  <c r="G1045" i="24"/>
  <c r="G1057" i="24" s="1"/>
  <c r="H906" i="24"/>
  <c r="H910" i="24" s="1"/>
  <c r="H922" i="24" s="1"/>
  <c r="G951" i="24"/>
  <c r="F742" i="14"/>
  <c r="H741" i="14"/>
  <c r="H742" i="14" s="1"/>
  <c r="F716" i="14"/>
  <c r="H715" i="14"/>
  <c r="H716" i="14" s="1"/>
  <c r="H663" i="14"/>
  <c r="H664" i="14" s="1"/>
  <c r="F664" i="14"/>
  <c r="F690" i="14"/>
  <c r="H689" i="14"/>
  <c r="H690" i="14" s="1"/>
  <c r="H923" i="14"/>
  <c r="H924" i="14" s="1"/>
  <c r="F924" i="14"/>
  <c r="M742" i="14"/>
  <c r="N740" i="14"/>
  <c r="N115" i="14"/>
  <c r="M117" i="14"/>
  <c r="N792" i="14"/>
  <c r="M794" i="14"/>
  <c r="D35" i="1"/>
  <c r="D98" i="21"/>
  <c r="G316" i="24"/>
  <c r="O303" i="24"/>
  <c r="O316" i="24" s="1"/>
  <c r="K62" i="15"/>
  <c r="K72" i="16"/>
  <c r="K49" i="14"/>
  <c r="K926" i="16"/>
  <c r="K599" i="10"/>
  <c r="K802" i="15"/>
  <c r="D97" i="21"/>
  <c r="D34" i="1"/>
  <c r="K71" i="16"/>
  <c r="M15" i="7"/>
  <c r="K61" i="15"/>
  <c r="K45" i="10"/>
  <c r="X181" i="24"/>
  <c r="O346" i="24" s="1"/>
  <c r="M375" i="14" s="1"/>
  <c r="P1105" i="24"/>
  <c r="O1166" i="24"/>
  <c r="N528" i="24"/>
  <c r="N535" i="24" s="1"/>
  <c r="W496" i="24"/>
  <c r="N552" i="24" s="1"/>
  <c r="N577" i="24" s="1"/>
  <c r="L818" i="15"/>
  <c r="M818" i="15"/>
  <c r="L1010" i="15"/>
  <c r="M1010" i="15"/>
  <c r="F143" i="14"/>
  <c r="H142" i="14"/>
  <c r="H143" i="14" s="1"/>
  <c r="N70" i="24"/>
  <c r="W21" i="24"/>
  <c r="N102" i="24" s="1"/>
  <c r="N106" i="24" s="1"/>
  <c r="N78" i="24"/>
  <c r="W27" i="24"/>
  <c r="N110" i="24" s="1"/>
  <c r="N146" i="24" s="1"/>
  <c r="O195" i="24"/>
  <c r="N421" i="24"/>
  <c r="F955" i="24"/>
  <c r="F967" i="24" s="1"/>
  <c r="N951" i="24"/>
  <c r="F990" i="24"/>
  <c r="N981" i="24"/>
  <c r="I1460" i="15"/>
  <c r="J1460" i="15"/>
  <c r="I1332" i="15"/>
  <c r="J1332" i="15"/>
  <c r="K179" i="14"/>
  <c r="K224" i="15"/>
  <c r="K259" i="16"/>
  <c r="N58" i="24"/>
  <c r="W11" i="24"/>
  <c r="N90" i="24" s="1"/>
  <c r="H1423" i="16"/>
  <c r="H1446" i="16" s="1"/>
  <c r="F1446" i="16"/>
  <c r="H1534" i="16"/>
  <c r="H1557" i="16" s="1"/>
  <c r="F1557" i="16"/>
  <c r="F1520" i="16"/>
  <c r="H1497" i="16"/>
  <c r="H1520" i="16" s="1"/>
  <c r="F1483" i="16"/>
  <c r="H1460" i="16"/>
  <c r="H1483" i="16" s="1"/>
  <c r="N1413" i="15"/>
  <c r="N1056" i="10"/>
  <c r="N1632" i="16"/>
  <c r="N960" i="10"/>
  <c r="N1484" i="16"/>
  <c r="N1285" i="15"/>
  <c r="N1032" i="10"/>
  <c r="N1595" i="16"/>
  <c r="N1381" i="15"/>
  <c r="N984" i="10"/>
  <c r="N1521" i="16"/>
  <c r="N1317" i="15"/>
  <c r="F1074" i="16"/>
  <c r="H1051" i="16"/>
  <c r="F963" i="16"/>
  <c r="H940" i="16"/>
  <c r="H977" i="16"/>
  <c r="H1000" i="16" s="1"/>
  <c r="F1000" i="16"/>
  <c r="H1310" i="16"/>
  <c r="F1333" i="16"/>
  <c r="D68" i="20"/>
  <c r="D70" i="20" s="1"/>
  <c r="D66" i="20"/>
  <c r="M143" i="14"/>
  <c r="N141" i="14"/>
  <c r="M690" i="14"/>
  <c r="N688" i="14"/>
  <c r="N896" i="14"/>
  <c r="M898" i="14"/>
  <c r="O710" i="24"/>
  <c r="O721" i="24" s="1"/>
  <c r="G721" i="24"/>
  <c r="X14" i="7"/>
  <c r="AF122" i="7"/>
  <c r="Q1274" i="14" s="1"/>
  <c r="I1102" i="24"/>
  <c r="I1103" i="24" s="1"/>
  <c r="I1107" i="24" s="1"/>
  <c r="H1163" i="24"/>
  <c r="H1167" i="24" s="1"/>
  <c r="H1122" i="24"/>
  <c r="D62" i="21"/>
  <c r="D12" i="1"/>
  <c r="F145" i="16"/>
  <c r="H122" i="16"/>
  <c r="N695" i="24"/>
  <c r="N722" i="24" s="1"/>
  <c r="W613" i="24"/>
  <c r="N755" i="24" s="1"/>
  <c r="N819" i="24" s="1"/>
  <c r="P121" i="7"/>
  <c r="H14" i="7"/>
  <c r="P122" i="7"/>
  <c r="L399" i="15"/>
  <c r="M399" i="15"/>
  <c r="N963" i="24"/>
  <c r="W902" i="24"/>
  <c r="N1006" i="24" s="1"/>
  <c r="N84" i="24"/>
  <c r="W32" i="24"/>
  <c r="N116" i="24" s="1"/>
  <c r="N120" i="24" s="1"/>
  <c r="L173" i="15"/>
  <c r="M173" i="15"/>
  <c r="F1138" i="14"/>
  <c r="H1136" i="14"/>
  <c r="H1138" i="14" s="1"/>
  <c r="F1086" i="14"/>
  <c r="H1084" i="14"/>
  <c r="H1086" i="14" s="1"/>
  <c r="H1032" i="14"/>
  <c r="H1034" i="14" s="1"/>
  <c r="F1034" i="14"/>
  <c r="H980" i="14"/>
  <c r="H982" i="14" s="1"/>
  <c r="F982" i="14"/>
  <c r="H1162" i="14"/>
  <c r="H1164" i="14" s="1"/>
  <c r="F1164" i="14"/>
  <c r="H1394" i="15"/>
  <c r="H1412" i="15" s="1"/>
  <c r="F1412" i="15"/>
  <c r="F1284" i="15"/>
  <c r="H1266" i="15"/>
  <c r="H1284" i="15" s="1"/>
  <c r="F1380" i="15"/>
  <c r="H1362" i="15"/>
  <c r="H1380" i="15" s="1"/>
  <c r="F1220" i="15"/>
  <c r="H1202" i="15"/>
  <c r="H1220" i="15" s="1"/>
  <c r="H719" i="14"/>
  <c r="H721" i="14" s="1"/>
  <c r="F721" i="14"/>
  <c r="H693" i="14"/>
  <c r="H695" i="14" s="1"/>
  <c r="F695" i="14"/>
  <c r="F669" i="14"/>
  <c r="H667" i="14"/>
  <c r="H669" i="14" s="1"/>
  <c r="H927" i="14"/>
  <c r="H929" i="14" s="1"/>
  <c r="F929" i="14"/>
  <c r="J1737" i="16"/>
  <c r="J1728" i="16"/>
  <c r="I1725" i="16"/>
  <c r="J1740" i="16"/>
  <c r="I1731" i="16"/>
  <c r="I1742" i="16"/>
  <c r="J1736" i="16"/>
  <c r="I1722" i="16"/>
  <c r="I1739" i="16"/>
  <c r="J1726" i="16"/>
  <c r="J1741" i="16"/>
  <c r="I1736" i="16"/>
  <c r="I1727" i="16"/>
  <c r="J1738" i="16"/>
  <c r="J1722" i="16"/>
  <c r="J1742" i="16"/>
  <c r="J1734" i="16"/>
  <c r="J1730" i="16"/>
  <c r="J1739" i="16"/>
  <c r="J1732" i="16"/>
  <c r="I1729" i="16"/>
  <c r="I1741" i="16"/>
  <c r="I1734" i="16"/>
  <c r="I1726" i="16"/>
  <c r="I1735" i="16"/>
  <c r="I1728" i="16"/>
  <c r="J1725" i="16"/>
  <c r="I1733" i="16"/>
  <c r="I1724" i="16"/>
  <c r="J1729" i="16"/>
  <c r="I1740" i="16"/>
  <c r="I1723" i="16"/>
  <c r="I1737" i="16"/>
  <c r="I1732" i="16"/>
  <c r="J1735" i="16"/>
  <c r="J1724" i="16"/>
  <c r="J1727" i="16"/>
  <c r="J1733" i="16"/>
  <c r="J1723" i="16"/>
  <c r="J1731" i="16"/>
  <c r="I1738" i="16"/>
  <c r="I1730" i="16"/>
  <c r="I1505" i="15"/>
  <c r="J1496" i="15"/>
  <c r="I1500" i="15"/>
  <c r="J1503" i="15"/>
  <c r="I1508" i="15"/>
  <c r="J1501" i="15"/>
  <c r="I1498" i="15"/>
  <c r="J1497" i="15"/>
  <c r="I1494" i="15"/>
  <c r="J1495" i="15"/>
  <c r="I1497" i="15"/>
  <c r="J1502" i="15"/>
  <c r="I1503" i="15"/>
  <c r="J1499" i="15"/>
  <c r="J1500" i="15"/>
  <c r="I1502" i="15"/>
  <c r="J1504" i="15"/>
  <c r="I1501" i="15"/>
  <c r="J1507" i="15"/>
  <c r="I1496" i="15"/>
  <c r="J1506" i="15"/>
  <c r="I1499" i="15"/>
  <c r="J1508" i="15"/>
  <c r="I1495" i="15"/>
  <c r="J1505" i="15"/>
  <c r="J1494" i="15"/>
  <c r="I1506" i="15"/>
  <c r="I1504" i="15"/>
  <c r="I1507" i="15"/>
  <c r="J1498" i="15"/>
  <c r="J220" i="15"/>
  <c r="I214" i="15"/>
  <c r="J210" i="15"/>
  <c r="J214" i="15"/>
  <c r="I208" i="15"/>
  <c r="I221" i="15"/>
  <c r="J216" i="15"/>
  <c r="J219" i="15"/>
  <c r="I207" i="15"/>
  <c r="J215" i="15"/>
  <c r="J208" i="15"/>
  <c r="J211" i="15"/>
  <c r="I215" i="15"/>
  <c r="J209" i="15"/>
  <c r="J212" i="15"/>
  <c r="I209" i="15"/>
  <c r="I219" i="15"/>
  <c r="J213" i="15"/>
  <c r="I216" i="15"/>
  <c r="I213" i="15"/>
  <c r="I217" i="15"/>
  <c r="J217" i="15"/>
  <c r="I218" i="15"/>
  <c r="J218" i="15"/>
  <c r="I210" i="15"/>
  <c r="I220" i="15"/>
  <c r="I211" i="15"/>
  <c r="J207" i="15"/>
  <c r="J221" i="15"/>
  <c r="I212" i="15"/>
  <c r="O637" i="24"/>
  <c r="X618" i="24"/>
  <c r="O761" i="24" s="1"/>
  <c r="O825" i="24" s="1"/>
  <c r="H460" i="14"/>
  <c r="W1097" i="24"/>
  <c r="N1142" i="24" s="1"/>
  <c r="N1162" i="24" s="1"/>
  <c r="H941" i="16"/>
  <c r="H1200" i="16"/>
  <c r="H1237" i="16"/>
  <c r="H1126" i="16"/>
  <c r="H1163" i="16"/>
  <c r="H1274" i="16"/>
  <c r="O860" i="24"/>
  <c r="P668" i="24" s="1"/>
  <c r="O861" i="24"/>
  <c r="P669" i="24" s="1"/>
  <c r="G20" i="14"/>
  <c r="O463" i="24"/>
  <c r="P241" i="24" s="1"/>
  <c r="O413" i="24"/>
  <c r="P191" i="24" s="1"/>
  <c r="O859" i="24"/>
  <c r="P667" i="24" s="1"/>
  <c r="G182" i="16"/>
  <c r="G108" i="16"/>
  <c r="H1117" i="24"/>
  <c r="H1118" i="24" s="1"/>
  <c r="H228" i="14"/>
  <c r="H230" i="14" s="1"/>
  <c r="F332" i="14"/>
  <c r="D108" i="13"/>
  <c r="N14" i="7"/>
  <c r="N10" i="7"/>
  <c r="F46" i="14"/>
  <c r="D11" i="13" s="1"/>
  <c r="D15" i="13" s="1"/>
  <c r="G143" i="24"/>
  <c r="G158" i="24" s="1"/>
  <c r="H35" i="24"/>
  <c r="AE68" i="7"/>
  <c r="G947" i="24"/>
  <c r="F300" i="24"/>
  <c r="F333" i="24" s="1"/>
  <c r="H226" i="24"/>
  <c r="H486" i="14"/>
  <c r="H408" i="14"/>
  <c r="H304" i="14"/>
  <c r="H306" i="14" s="1"/>
  <c r="H308" i="14" s="1"/>
  <c r="F1219" i="14"/>
  <c r="D166" i="13" s="1"/>
  <c r="D170" i="13" s="1"/>
  <c r="H1371" i="16"/>
  <c r="N13" i="7"/>
  <c r="G994" i="15"/>
  <c r="G834" i="15"/>
  <c r="G930" i="15"/>
  <c r="G1058" i="15"/>
  <c r="G1259" i="16"/>
  <c r="G1111" i="16"/>
  <c r="G1296" i="16"/>
  <c r="G1185" i="16"/>
  <c r="G1333" i="16"/>
  <c r="G1074" i="16"/>
  <c r="H925" i="16"/>
  <c r="M301" i="14"/>
  <c r="N301" i="14" s="1"/>
  <c r="K688" i="15"/>
  <c r="N425" i="24"/>
  <c r="K463" i="15"/>
  <c r="K495" i="15"/>
  <c r="K559" i="15"/>
  <c r="K335" i="15"/>
  <c r="K623" i="15"/>
  <c r="H86" i="16"/>
  <c r="H197" i="16"/>
  <c r="W507" i="24"/>
  <c r="N568" i="24" s="1"/>
  <c r="N571" i="24" s="1"/>
  <c r="AE123" i="7"/>
  <c r="G597" i="24"/>
  <c r="G598" i="24" s="1"/>
  <c r="H522" i="24"/>
  <c r="H523" i="24" s="1"/>
  <c r="H258" i="24"/>
  <c r="H488" i="14"/>
  <c r="H490" i="14" s="1"/>
  <c r="H462" i="14"/>
  <c r="H464" i="14" s="1"/>
  <c r="F384" i="14"/>
  <c r="F254" i="14"/>
  <c r="F306" i="14"/>
  <c r="H358" i="14"/>
  <c r="H360" i="14" s="1"/>
  <c r="G1542" i="15"/>
  <c r="F750" i="24"/>
  <c r="AE30" i="7"/>
  <c r="N464" i="24"/>
  <c r="G1316" i="15"/>
  <c r="G1252" i="15"/>
  <c r="G1412" i="15"/>
  <c r="G1476" i="15"/>
  <c r="G1380" i="15"/>
  <c r="D175" i="13"/>
  <c r="D179" i="13" s="1"/>
  <c r="D184" i="13" s="1"/>
  <c r="N522" i="24"/>
  <c r="N523" i="24" s="1"/>
  <c r="O154" i="24"/>
  <c r="P46" i="24" s="1"/>
  <c r="O858" i="24"/>
  <c r="P666" i="24" s="1"/>
  <c r="AE54" i="7"/>
  <c r="O639" i="24"/>
  <c r="N833" i="24"/>
  <c r="X215" i="24"/>
  <c r="O386" i="24" s="1"/>
  <c r="M431" i="14" s="1"/>
  <c r="N431" i="14" s="1"/>
  <c r="K673" i="15"/>
  <c r="K543" i="14"/>
  <c r="K778" i="16"/>
  <c r="X897" i="24"/>
  <c r="O999" i="24" s="1"/>
  <c r="M1053" i="14" s="1"/>
  <c r="X911" i="24"/>
  <c r="O1018" i="24" s="1"/>
  <c r="M1057" i="14" s="1"/>
  <c r="N1057" i="14" s="1"/>
  <c r="O459" i="24"/>
  <c r="P237" i="24" s="1"/>
  <c r="M405" i="14"/>
  <c r="N405" i="14" s="1"/>
  <c r="X184" i="24"/>
  <c r="O350" i="24" s="1"/>
  <c r="M427" i="14" s="1"/>
  <c r="X909" i="24"/>
  <c r="O1016" i="24" s="1"/>
  <c r="M1005" i="14" s="1"/>
  <c r="N1005" i="14" s="1"/>
  <c r="K987" i="14"/>
  <c r="AD110" i="7"/>
  <c r="X903" i="24"/>
  <c r="O1007" i="24" s="1"/>
  <c r="M1157" i="14" s="1"/>
  <c r="O318" i="24"/>
  <c r="O331" i="24" s="1"/>
  <c r="O332" i="24" s="1"/>
  <c r="G331" i="24"/>
  <c r="G332" i="24" s="1"/>
  <c r="X912" i="24"/>
  <c r="O1019" i="24" s="1"/>
  <c r="M1083" i="14" s="1"/>
  <c r="N1083" i="14" s="1"/>
  <c r="K1745" i="16"/>
  <c r="K1222" i="14"/>
  <c r="K1511" i="15"/>
  <c r="O725" i="24"/>
  <c r="O736" i="24" s="1"/>
  <c r="G736" i="24"/>
  <c r="L882" i="15"/>
  <c r="M882" i="15"/>
  <c r="L1042" i="15"/>
  <c r="M1042" i="15"/>
  <c r="L914" i="15"/>
  <c r="M914" i="15"/>
  <c r="L850" i="15"/>
  <c r="M850" i="15"/>
  <c r="H960" i="14"/>
  <c r="D102" i="1"/>
  <c r="F148" i="14"/>
  <c r="H146" i="14"/>
  <c r="H148" i="14" s="1"/>
  <c r="H94" i="14"/>
  <c r="H96" i="14" s="1"/>
  <c r="F96" i="14"/>
  <c r="H68" i="14"/>
  <c r="H70" i="14" s="1"/>
  <c r="F70" i="14"/>
  <c r="G70" i="24"/>
  <c r="O66" i="24"/>
  <c r="O70" i="24" s="1"/>
  <c r="G546" i="24"/>
  <c r="O543" i="24"/>
  <c r="O546" i="24" s="1"/>
  <c r="H647" i="14"/>
  <c r="D79" i="1"/>
  <c r="I1364" i="15"/>
  <c r="J1364" i="15"/>
  <c r="J507" i="14"/>
  <c r="K505" i="14"/>
  <c r="N1055" i="24"/>
  <c r="J1183" i="14"/>
  <c r="N1011" i="24"/>
  <c r="AE110" i="7"/>
  <c r="N987" i="14"/>
  <c r="F994" i="15"/>
  <c r="H976" i="15"/>
  <c r="H994" i="15" s="1"/>
  <c r="F1122" i="15"/>
  <c r="H1104" i="15"/>
  <c r="H1122" i="15" s="1"/>
  <c r="H1072" i="15"/>
  <c r="H1090" i="15" s="1"/>
  <c r="F1090" i="15"/>
  <c r="D80" i="1"/>
  <c r="D169" i="21"/>
  <c r="F1058" i="15"/>
  <c r="H1040" i="15"/>
  <c r="H1058" i="15" s="1"/>
  <c r="F898" i="15"/>
  <c r="H880" i="15"/>
  <c r="H898" i="15" s="1"/>
  <c r="M247" i="14"/>
  <c r="N245" i="14"/>
  <c r="J455" i="14"/>
  <c r="K453" i="14"/>
  <c r="O738" i="24"/>
  <c r="O749" i="24" s="1"/>
  <c r="G749" i="24"/>
  <c r="H1172" i="24"/>
  <c r="H1177" i="24" s="1"/>
  <c r="H1178" i="24" s="1"/>
  <c r="H1130" i="24"/>
  <c r="I1110" i="24"/>
  <c r="I1112" i="24" s="1"/>
  <c r="I1117" i="24" s="1"/>
  <c r="F189" i="15"/>
  <c r="H171" i="15"/>
  <c r="H189" i="15" s="1"/>
  <c r="H75" i="15"/>
  <c r="H93" i="15" s="1"/>
  <c r="F93" i="15"/>
  <c r="N749" i="24"/>
  <c r="W653" i="24"/>
  <c r="N802" i="24" s="1"/>
  <c r="N813" i="24" s="1"/>
  <c r="G64" i="24"/>
  <c r="O60" i="24"/>
  <c r="O64" i="24" s="1"/>
  <c r="O80" i="24"/>
  <c r="O84" i="24" s="1"/>
  <c r="G84" i="24"/>
  <c r="I1143" i="24"/>
  <c r="I1147" i="24" s="1"/>
  <c r="I1162" i="24"/>
  <c r="I1170" i="24"/>
  <c r="I1152" i="24"/>
  <c r="I1157" i="24" s="1"/>
  <c r="G1123" i="24"/>
  <c r="G1127" i="24" s="1"/>
  <c r="O1122" i="24"/>
  <c r="O1123" i="24" s="1"/>
  <c r="O1127" i="24" s="1"/>
  <c r="F979" i="24"/>
  <c r="N970" i="24"/>
  <c r="K922" i="14"/>
  <c r="J924" i="14"/>
  <c r="L271" i="15"/>
  <c r="M271" i="15"/>
  <c r="L463" i="15"/>
  <c r="M463" i="15"/>
  <c r="L367" i="15"/>
  <c r="M367" i="15"/>
  <c r="F1574" i="15"/>
  <c r="H1556" i="15"/>
  <c r="F1818" i="16"/>
  <c r="H1795" i="16"/>
  <c r="H1818" i="16" s="1"/>
  <c r="L141" i="15"/>
  <c r="M141" i="15"/>
  <c r="F32" i="20"/>
  <c r="J16" i="17"/>
  <c r="J31" i="17" s="1"/>
  <c r="I31" i="17"/>
  <c r="F977" i="14"/>
  <c r="H976" i="14"/>
  <c r="H977" i="14" s="1"/>
  <c r="H984" i="14" s="1"/>
  <c r="H986" i="14" s="1"/>
  <c r="F1029" i="14"/>
  <c r="H1028" i="14"/>
  <c r="H1029" i="14" s="1"/>
  <c r="H1036" i="14" s="1"/>
  <c r="H1038" i="14" s="1"/>
  <c r="F1107" i="14"/>
  <c r="H1106" i="14"/>
  <c r="H1107" i="14" s="1"/>
  <c r="F1003" i="14"/>
  <c r="H1002" i="14"/>
  <c r="H1003" i="14" s="1"/>
  <c r="F1055" i="14"/>
  <c r="H1054" i="14"/>
  <c r="H1055" i="14" s="1"/>
  <c r="G970" i="24"/>
  <c r="H925" i="24"/>
  <c r="H934" i="24" s="1"/>
  <c r="G1069" i="24"/>
  <c r="F898" i="14"/>
  <c r="H897" i="14"/>
  <c r="H898" i="14" s="1"/>
  <c r="F872" i="14"/>
  <c r="H871" i="14"/>
  <c r="H872" i="14" s="1"/>
  <c r="H845" i="14"/>
  <c r="H846" i="14" s="1"/>
  <c r="F846" i="14"/>
  <c r="F820" i="14"/>
  <c r="H819" i="14"/>
  <c r="H820" i="14" s="1"/>
  <c r="F794" i="14"/>
  <c r="H793" i="14"/>
  <c r="H794" i="14" s="1"/>
  <c r="F768" i="14"/>
  <c r="H767" i="14"/>
  <c r="H768" i="14" s="1"/>
  <c r="M91" i="14"/>
  <c r="N89" i="14"/>
  <c r="N769" i="24"/>
  <c r="J870" i="14"/>
  <c r="D90" i="13"/>
  <c r="D91" i="13"/>
  <c r="X910" i="24"/>
  <c r="O1017" i="24" s="1"/>
  <c r="M1031" i="14" s="1"/>
  <c r="N1031" i="14" s="1"/>
  <c r="X209" i="24"/>
  <c r="O380" i="24" s="1"/>
  <c r="M275" i="14" s="1"/>
  <c r="N275" i="14" s="1"/>
  <c r="O1146" i="24"/>
  <c r="M1262" i="14"/>
  <c r="L1138" i="15"/>
  <c r="M1138" i="15"/>
  <c r="L1074" i="15"/>
  <c r="M1074" i="15"/>
  <c r="L978" i="15"/>
  <c r="M978" i="15"/>
  <c r="L1106" i="15"/>
  <c r="M1106" i="15"/>
  <c r="N331" i="24"/>
  <c r="N332" i="24" s="1"/>
  <c r="W220" i="24"/>
  <c r="N392" i="24" s="1"/>
  <c r="N466" i="24" s="1"/>
  <c r="F91" i="14"/>
  <c r="H90" i="14"/>
  <c r="H91" i="14" s="1"/>
  <c r="H98" i="14" s="1"/>
  <c r="H100" i="14" s="1"/>
  <c r="H116" i="14"/>
  <c r="H117" i="14" s="1"/>
  <c r="F117" i="14"/>
  <c r="F124" i="14" s="1"/>
  <c r="F65" i="14"/>
  <c r="H64" i="14"/>
  <c r="H65" i="14" s="1"/>
  <c r="H72" i="14" s="1"/>
  <c r="H74" i="14" s="1"/>
  <c r="O54" i="24"/>
  <c r="O58" i="24" s="1"/>
  <c r="G58" i="24"/>
  <c r="G959" i="24"/>
  <c r="O957" i="24"/>
  <c r="O959" i="24" s="1"/>
  <c r="M1029" i="14"/>
  <c r="N1027" i="14"/>
  <c r="M273" i="14"/>
  <c r="N271" i="14"/>
  <c r="J297" i="14"/>
  <c r="N347" i="24"/>
  <c r="G528" i="24"/>
  <c r="G535" i="24" s="1"/>
  <c r="O527" i="24"/>
  <c r="O528" i="24" s="1"/>
  <c r="O535" i="24" s="1"/>
  <c r="I1396" i="15"/>
  <c r="J1396" i="15"/>
  <c r="I1268" i="15"/>
  <c r="J1268" i="15"/>
  <c r="N299" i="24"/>
  <c r="W191" i="24"/>
  <c r="N360" i="24" s="1"/>
  <c r="N373" i="24" s="1"/>
  <c r="F1238" i="14"/>
  <c r="F1245" i="14" s="1"/>
  <c r="H1237" i="14"/>
  <c r="H1238" i="14" s="1"/>
  <c r="H1263" i="14"/>
  <c r="H1264" i="14" s="1"/>
  <c r="F1264" i="14"/>
  <c r="F1271" i="14" s="1"/>
  <c r="N1136" i="24"/>
  <c r="N1137" i="24" s="1"/>
  <c r="N1138" i="24" s="1"/>
  <c r="E14" i="9" s="1"/>
  <c r="W1105" i="24"/>
  <c r="N1154" i="24" s="1"/>
  <c r="N1156" i="24" s="1"/>
  <c r="H1682" i="16"/>
  <c r="H1705" i="16" s="1"/>
  <c r="F1705" i="16"/>
  <c r="F1668" i="16"/>
  <c r="H1645" i="16"/>
  <c r="H1668" i="16" s="1"/>
  <c r="H1608" i="16"/>
  <c r="H1631" i="16" s="1"/>
  <c r="F1631" i="16"/>
  <c r="H1571" i="16"/>
  <c r="H1594" i="16" s="1"/>
  <c r="F1594" i="16"/>
  <c r="F1409" i="16"/>
  <c r="H1386" i="16"/>
  <c r="H1409" i="16" s="1"/>
  <c r="M221" i="14"/>
  <c r="N219" i="14"/>
  <c r="N1080" i="10"/>
  <c r="N1669" i="16"/>
  <c r="N1445" i="15"/>
  <c r="N1558" i="16"/>
  <c r="N1349" i="15"/>
  <c r="N1008" i="10"/>
  <c r="N936" i="10"/>
  <c r="N1447" i="16"/>
  <c r="N1253" i="15"/>
  <c r="N1706" i="16"/>
  <c r="N1477" i="15"/>
  <c r="N1104" i="10"/>
  <c r="N1221" i="15"/>
  <c r="N1410" i="16"/>
  <c r="N912" i="10"/>
  <c r="N110" i="7"/>
  <c r="H1236" i="16"/>
  <c r="H1259" i="16" s="1"/>
  <c r="F1259" i="16"/>
  <c r="H1273" i="16"/>
  <c r="F1296" i="16"/>
  <c r="H1162" i="16"/>
  <c r="H1185" i="16" s="1"/>
  <c r="F1185" i="16"/>
  <c r="F1222" i="16"/>
  <c r="H1199" i="16"/>
  <c r="H1222" i="16" s="1"/>
  <c r="H1088" i="16"/>
  <c r="F1111" i="16"/>
  <c r="F1148" i="16"/>
  <c r="H1125" i="16"/>
  <c r="H1148" i="16" s="1"/>
  <c r="F1037" i="16"/>
  <c r="H1014" i="16"/>
  <c r="M846" i="14"/>
  <c r="N844" i="14"/>
  <c r="X186" i="24"/>
  <c r="O353" i="24" s="1"/>
  <c r="O207" i="24"/>
  <c r="O961" i="24"/>
  <c r="O963" i="24" s="1"/>
  <c r="G963" i="24"/>
  <c r="O203" i="24"/>
  <c r="X183" i="24"/>
  <c r="O349" i="24" s="1"/>
  <c r="O423" i="24" s="1"/>
  <c r="Q1248" i="14"/>
  <c r="AF123" i="7"/>
  <c r="H159" i="16"/>
  <c r="F182" i="16"/>
  <c r="F108" i="16"/>
  <c r="H85" i="16"/>
  <c r="H108" i="16" s="1"/>
  <c r="H196" i="16"/>
  <c r="F219" i="16"/>
  <c r="AG121" i="7"/>
  <c r="Y14" i="7"/>
  <c r="AG122" i="7"/>
  <c r="T1274" i="14" s="1"/>
  <c r="G541" i="24"/>
  <c r="G547" i="24" s="1"/>
  <c r="G548" i="24" s="1"/>
  <c r="O538" i="24"/>
  <c r="O541" i="24" s="1"/>
  <c r="L720" i="15"/>
  <c r="M720" i="15"/>
  <c r="X626" i="24"/>
  <c r="O771" i="24" s="1"/>
  <c r="O644" i="24"/>
  <c r="L527" i="15"/>
  <c r="M527" i="15"/>
  <c r="L335" i="15"/>
  <c r="M335" i="15"/>
  <c r="L591" i="15"/>
  <c r="M591" i="15"/>
  <c r="L559" i="15"/>
  <c r="M559" i="15"/>
  <c r="L431" i="15"/>
  <c r="M431" i="15"/>
  <c r="N736" i="24"/>
  <c r="W641" i="24"/>
  <c r="N789" i="24" s="1"/>
  <c r="L109" i="15"/>
  <c r="M109" i="15"/>
  <c r="X206" i="24"/>
  <c r="O377" i="24" s="1"/>
  <c r="O242" i="24"/>
  <c r="H1110" i="14"/>
  <c r="H1112" i="14" s="1"/>
  <c r="F1112" i="14"/>
  <c r="F1060" i="14"/>
  <c r="H1058" i="14"/>
  <c r="H1060" i="14" s="1"/>
  <c r="F1008" i="14"/>
  <c r="H1006" i="14"/>
  <c r="H1008" i="14" s="1"/>
  <c r="H1188" i="14"/>
  <c r="H1190" i="14" s="1"/>
  <c r="F1190" i="14"/>
  <c r="F1444" i="15"/>
  <c r="H1426" i="15"/>
  <c r="H1444" i="15" s="1"/>
  <c r="H1298" i="15"/>
  <c r="H1316" i="15" s="1"/>
  <c r="F1316" i="15"/>
  <c r="H1234" i="15"/>
  <c r="H1252" i="15" s="1"/>
  <c r="F1252" i="15"/>
  <c r="H1330" i="15"/>
  <c r="H1348" i="15" s="1"/>
  <c r="F1348" i="15"/>
  <c r="F1476" i="15"/>
  <c r="H1458" i="15"/>
  <c r="H1476" i="15" s="1"/>
  <c r="G981" i="24"/>
  <c r="G1080" i="24"/>
  <c r="H936" i="24"/>
  <c r="H945" i="24" s="1"/>
  <c r="F903" i="14"/>
  <c r="H901" i="14"/>
  <c r="H903" i="14" s="1"/>
  <c r="H875" i="14"/>
  <c r="H877" i="14" s="1"/>
  <c r="F877" i="14"/>
  <c r="F851" i="14"/>
  <c r="H849" i="14"/>
  <c r="H851" i="14" s="1"/>
  <c r="H823" i="14"/>
  <c r="H825" i="14" s="1"/>
  <c r="F825" i="14"/>
  <c r="H797" i="14"/>
  <c r="H799" i="14" s="1"/>
  <c r="F799" i="14"/>
  <c r="F773" i="14"/>
  <c r="H771" i="14"/>
  <c r="H773" i="14" s="1"/>
  <c r="H745" i="14"/>
  <c r="H747" i="14" s="1"/>
  <c r="F747" i="14"/>
  <c r="M481" i="14"/>
  <c r="N479" i="14"/>
  <c r="L1526" i="15"/>
  <c r="M1526" i="15"/>
  <c r="J1123" i="10"/>
  <c r="J1122" i="10"/>
  <c r="I1121" i="10"/>
  <c r="I1122" i="10"/>
  <c r="I1127" i="10"/>
  <c r="J1120" i="10"/>
  <c r="I1125" i="10"/>
  <c r="I1124" i="10"/>
  <c r="I1126" i="10"/>
  <c r="J1125" i="10"/>
  <c r="J1121" i="10"/>
  <c r="I1118" i="10"/>
  <c r="J1126" i="10"/>
  <c r="J1119" i="10"/>
  <c r="J1124" i="10"/>
  <c r="I1120" i="10"/>
  <c r="I1119" i="10"/>
  <c r="I1123" i="10"/>
  <c r="J1118" i="10"/>
  <c r="J1127" i="10"/>
  <c r="J159" i="10"/>
  <c r="J155" i="10"/>
  <c r="I158" i="10"/>
  <c r="I156" i="10"/>
  <c r="J162" i="10"/>
  <c r="I164" i="10"/>
  <c r="I161" i="10"/>
  <c r="J158" i="10"/>
  <c r="J156" i="10"/>
  <c r="I162" i="10"/>
  <c r="I157" i="10"/>
  <c r="J164" i="10"/>
  <c r="J163" i="10"/>
  <c r="I159" i="10"/>
  <c r="I160" i="10"/>
  <c r="J161" i="10"/>
  <c r="I155" i="10"/>
  <c r="J160" i="10"/>
  <c r="J157" i="10"/>
  <c r="I163" i="10"/>
  <c r="J240" i="16"/>
  <c r="I252" i="16"/>
  <c r="J241" i="16"/>
  <c r="I244" i="16"/>
  <c r="I243" i="16"/>
  <c r="I255" i="16"/>
  <c r="J237" i="16"/>
  <c r="I256" i="16"/>
  <c r="J243" i="16"/>
  <c r="I242" i="16"/>
  <c r="J248" i="16"/>
  <c r="I253" i="16"/>
  <c r="I237" i="16"/>
  <c r="J252" i="16"/>
  <c r="I251" i="16"/>
  <c r="I245" i="16"/>
  <c r="I240" i="16"/>
  <c r="I246" i="16"/>
  <c r="J253" i="16"/>
  <c r="J251" i="16"/>
  <c r="J256" i="16"/>
  <c r="J255" i="16"/>
  <c r="J238" i="16"/>
  <c r="I247" i="16"/>
  <c r="J245" i="16"/>
  <c r="I250" i="16"/>
  <c r="I249" i="16"/>
  <c r="J247" i="16"/>
  <c r="J246" i="16"/>
  <c r="J242" i="16"/>
  <c r="J250" i="16"/>
  <c r="J249" i="16"/>
  <c r="I236" i="16"/>
  <c r="I241" i="16"/>
  <c r="I238" i="16"/>
  <c r="J236" i="16"/>
  <c r="J239" i="16"/>
  <c r="I248" i="16"/>
  <c r="I254" i="16"/>
  <c r="J254" i="16"/>
  <c r="J244" i="16"/>
  <c r="I239" i="16"/>
  <c r="X500" i="24"/>
  <c r="O558" i="24" s="1"/>
  <c r="O509" i="24"/>
  <c r="O210" i="24"/>
  <c r="X189" i="24"/>
  <c r="O357" i="24" s="1"/>
  <c r="F158" i="24"/>
  <c r="N548" i="24"/>
  <c r="E11" i="9" s="1"/>
  <c r="H434" i="14"/>
  <c r="H436" i="14" s="1"/>
  <c r="H438" i="14" s="1"/>
  <c r="H1052" i="16"/>
  <c r="H1089" i="16"/>
  <c r="H1015" i="16"/>
  <c r="H687" i="24"/>
  <c r="K591" i="15"/>
  <c r="G219" i="16"/>
  <c r="G145" i="16"/>
  <c r="O419" i="24"/>
  <c r="P197" i="24" s="1"/>
  <c r="O456" i="24"/>
  <c r="P234" i="24" s="1"/>
  <c r="G1177" i="24"/>
  <c r="G1178" i="24" s="1"/>
  <c r="K1074" i="15"/>
  <c r="K946" i="15"/>
  <c r="K1138" i="15"/>
  <c r="N239" i="15"/>
  <c r="F436" i="14"/>
  <c r="H410" i="14"/>
  <c r="H412" i="14" s="1"/>
  <c r="F228" i="14"/>
  <c r="H332" i="14"/>
  <c r="H334" i="14" s="1"/>
  <c r="N9" i="7"/>
  <c r="N580" i="24"/>
  <c r="G50" i="24"/>
  <c r="H46" i="14"/>
  <c r="N688" i="15"/>
  <c r="K367" i="15"/>
  <c r="K271" i="15"/>
  <c r="K431" i="15"/>
  <c r="K527" i="15"/>
  <c r="H540" i="14"/>
  <c r="H739" i="16"/>
  <c r="K77" i="15"/>
  <c r="H704" i="15"/>
  <c r="H736" i="15"/>
  <c r="H768" i="15"/>
  <c r="F1082" i="24"/>
  <c r="G448" i="24"/>
  <c r="H382" i="14"/>
  <c r="H278" i="14"/>
  <c r="H280" i="14" s="1"/>
  <c r="H282" i="14" s="1"/>
  <c r="H512" i="14"/>
  <c r="H514" i="14" s="1"/>
  <c r="H516" i="14" s="1"/>
  <c r="H200" i="14"/>
  <c r="H202" i="14" s="1"/>
  <c r="H204" i="14" s="1"/>
  <c r="F71" i="24"/>
  <c r="F86" i="24" s="1"/>
  <c r="K1558" i="15"/>
  <c r="K1526" i="15"/>
  <c r="G1026" i="15"/>
  <c r="G1090" i="15"/>
  <c r="G1154" i="15"/>
  <c r="G1122" i="15"/>
  <c r="G962" i="15"/>
  <c r="G898" i="15"/>
  <c r="G1037" i="16"/>
  <c r="G1148" i="16"/>
  <c r="G963" i="16"/>
  <c r="G1222" i="16"/>
  <c r="G1000" i="16"/>
  <c r="D20" i="9"/>
  <c r="O129" i="24"/>
  <c r="P21" i="24" s="1"/>
  <c r="O455" i="24"/>
  <c r="P233" i="24" s="1"/>
  <c r="O820" i="24"/>
  <c r="P628" i="24" s="1"/>
  <c r="O832" i="24"/>
  <c r="P640" i="24" s="1"/>
  <c r="H160" i="16"/>
  <c r="H123" i="16"/>
  <c r="F722" i="24"/>
  <c r="F751" i="24" s="1"/>
  <c r="N593" i="24"/>
  <c r="H590" i="14"/>
  <c r="H592" i="14" s="1"/>
  <c r="H594" i="14" s="1"/>
  <c r="K818" i="15"/>
  <c r="K1204" i="15"/>
  <c r="AD13" i="7"/>
  <c r="G480" i="24"/>
  <c r="F488" i="14"/>
  <c r="F462" i="14"/>
  <c r="H384" i="14"/>
  <c r="H386" i="14" s="1"/>
  <c r="F202" i="14"/>
  <c r="H254" i="14"/>
  <c r="H256" i="14" s="1"/>
  <c r="F358" i="14"/>
  <c r="H1525" i="15"/>
  <c r="H1557" i="15"/>
  <c r="G1574" i="15"/>
  <c r="G1818" i="16"/>
  <c r="H1187" i="15"/>
  <c r="G1220" i="15"/>
  <c r="G1444" i="15"/>
  <c r="G1348" i="15"/>
  <c r="G1284" i="15"/>
  <c r="H1212" i="14"/>
  <c r="H1219" i="14" s="1"/>
  <c r="W503" i="24"/>
  <c r="N563" i="24" s="1"/>
  <c r="I1118" i="24" l="1"/>
  <c r="AE12" i="7"/>
  <c r="N927" i="16" s="1"/>
  <c r="AE11" i="7"/>
  <c r="N673" i="15" s="1"/>
  <c r="H219" i="16"/>
  <c r="H1296" i="16"/>
  <c r="N300" i="24"/>
  <c r="N333" i="24" s="1"/>
  <c r="E10" i="9" s="1"/>
  <c r="F72" i="14"/>
  <c r="H124" i="14"/>
  <c r="H126" i="14" s="1"/>
  <c r="F98" i="14"/>
  <c r="K648" i="14"/>
  <c r="F1036" i="14"/>
  <c r="F984" i="14"/>
  <c r="F991" i="24"/>
  <c r="F992" i="24" s="1"/>
  <c r="H1333" i="16"/>
  <c r="O71" i="24"/>
  <c r="K803" i="15"/>
  <c r="I783" i="15" s="1"/>
  <c r="H50" i="24"/>
  <c r="N71" i="24"/>
  <c r="AE14" i="7"/>
  <c r="N1745" i="16" s="1"/>
  <c r="AE10" i="7"/>
  <c r="G71" i="24"/>
  <c r="O547" i="24"/>
  <c r="O548" i="24" s="1"/>
  <c r="F11" i="9" s="1"/>
  <c r="L185" i="6"/>
  <c r="L182" i="6" s="1"/>
  <c r="L186" i="6" s="1"/>
  <c r="L183" i="6" s="1"/>
  <c r="L184" i="6" s="1"/>
  <c r="M181" i="6" s="1"/>
  <c r="L265" i="6"/>
  <c r="L262" i="6" s="1"/>
  <c r="L266" i="6" s="1"/>
  <c r="L263" i="6" s="1"/>
  <c r="L264" i="6" s="1"/>
  <c r="M261" i="6" s="1"/>
  <c r="L345" i="6"/>
  <c r="L342" i="6" s="1"/>
  <c r="L346" i="6" s="1"/>
  <c r="L343" i="6" s="1"/>
  <c r="L344" i="6" s="1"/>
  <c r="M341" i="6" s="1"/>
  <c r="L233" i="6"/>
  <c r="L230" i="6" s="1"/>
  <c r="L234" i="6" s="1"/>
  <c r="L231" i="6" s="1"/>
  <c r="L232" i="6" s="1"/>
  <c r="M229" i="6" s="1"/>
  <c r="L281" i="6"/>
  <c r="L278" i="6" s="1"/>
  <c r="L282" i="6" s="1"/>
  <c r="L279" i="6" s="1"/>
  <c r="L280" i="6" s="1"/>
  <c r="M277" i="6" s="1"/>
  <c r="L297" i="6"/>
  <c r="L294" i="6" s="1"/>
  <c r="L298" i="6" s="1"/>
  <c r="L295" i="6" s="1"/>
  <c r="L296" i="6" s="1"/>
  <c r="M293" i="6" s="1"/>
  <c r="L249" i="6"/>
  <c r="L246" i="6" s="1"/>
  <c r="L250" i="6" s="1"/>
  <c r="L247" i="6" s="1"/>
  <c r="L248" i="6" s="1"/>
  <c r="M245" i="6" s="1"/>
  <c r="L313" i="6"/>
  <c r="L310" i="6" s="1"/>
  <c r="L314" i="6" s="1"/>
  <c r="L311" i="6" s="1"/>
  <c r="L312" i="6" s="1"/>
  <c r="M309" i="6" s="1"/>
  <c r="L394" i="6"/>
  <c r="L391" i="6" s="1"/>
  <c r="L395" i="6" s="1"/>
  <c r="L392" i="6" s="1"/>
  <c r="L153" i="6"/>
  <c r="L150" i="6" s="1"/>
  <c r="L201" i="6"/>
  <c r="L198" i="6" s="1"/>
  <c r="L202" i="6" s="1"/>
  <c r="L199" i="6" s="1"/>
  <c r="L200" i="6" s="1"/>
  <c r="M197" i="6" s="1"/>
  <c r="L72" i="6"/>
  <c r="L69" i="6" s="1"/>
  <c r="L88" i="6"/>
  <c r="L85" i="6" s="1"/>
  <c r="L89" i="6" s="1"/>
  <c r="L86" i="6" s="1"/>
  <c r="L87" i="6" s="1"/>
  <c r="L677" i="6"/>
  <c r="L674" i="6" s="1"/>
  <c r="L678" i="6" s="1"/>
  <c r="L675" i="6" s="1"/>
  <c r="L676" i="6" s="1"/>
  <c r="M673" i="6" s="1"/>
  <c r="L645" i="6"/>
  <c r="L642" i="6" s="1"/>
  <c r="L646" i="6" s="1"/>
  <c r="L643" i="6" s="1"/>
  <c r="L644" i="6" s="1"/>
  <c r="L329" i="6"/>
  <c r="L326" i="6" s="1"/>
  <c r="L330" i="6" s="1"/>
  <c r="L327" i="6" s="1"/>
  <c r="L328" i="6" s="1"/>
  <c r="M325" i="6" s="1"/>
  <c r="L217" i="6"/>
  <c r="L214" i="6" s="1"/>
  <c r="L218" i="6" s="1"/>
  <c r="L215" i="6" s="1"/>
  <c r="L216" i="6" s="1"/>
  <c r="M213" i="6" s="1"/>
  <c r="L169" i="6"/>
  <c r="L166" i="6" s="1"/>
  <c r="L170" i="6" s="1"/>
  <c r="L167" i="6" s="1"/>
  <c r="L168" i="6" s="1"/>
  <c r="M165" i="6" s="1"/>
  <c r="N1526" i="15"/>
  <c r="N495" i="15"/>
  <c r="N431" i="15"/>
  <c r="N559" i="15"/>
  <c r="N591" i="15"/>
  <c r="N335" i="15"/>
  <c r="N527" i="15"/>
  <c r="N720" i="15"/>
  <c r="K1332" i="15"/>
  <c r="N138" i="24"/>
  <c r="K1460" i="15"/>
  <c r="K1300" i="15"/>
  <c r="K1236" i="15"/>
  <c r="K1428" i="15"/>
  <c r="N1558" i="15"/>
  <c r="N1174" i="24"/>
  <c r="N1106" i="15"/>
  <c r="N978" i="15"/>
  <c r="N1074" i="15"/>
  <c r="N1138" i="15"/>
  <c r="AE9" i="7"/>
  <c r="N49" i="14" s="1"/>
  <c r="O1063" i="24"/>
  <c r="P928" i="24" s="1"/>
  <c r="O1044" i="24"/>
  <c r="P909" i="24" s="1"/>
  <c r="N173" i="15"/>
  <c r="N399" i="15"/>
  <c r="N303" i="15"/>
  <c r="N623" i="15"/>
  <c r="N752" i="15"/>
  <c r="N838" i="24"/>
  <c r="N849" i="24" s="1"/>
  <c r="N946" i="15"/>
  <c r="M325" i="14"/>
  <c r="N323" i="14"/>
  <c r="O454" i="24"/>
  <c r="P232" i="24" s="1"/>
  <c r="L154" i="6"/>
  <c r="L151" i="6" s="1"/>
  <c r="O502" i="24"/>
  <c r="N578" i="24"/>
  <c r="N566" i="24"/>
  <c r="N572" i="24" s="1"/>
  <c r="J535" i="14" s="1"/>
  <c r="K535" i="14" s="1"/>
  <c r="J561" i="14"/>
  <c r="K561" i="14" s="1"/>
  <c r="D103" i="1"/>
  <c r="D205" i="21"/>
  <c r="K1373" i="16"/>
  <c r="K1189" i="15"/>
  <c r="K961" i="14"/>
  <c r="N596" i="24"/>
  <c r="O518" i="24"/>
  <c r="E18" i="9"/>
  <c r="D39" i="22"/>
  <c r="N61" i="15"/>
  <c r="N71" i="16"/>
  <c r="N15" i="7"/>
  <c r="N45" i="10"/>
  <c r="O1102" i="24"/>
  <c r="N1163" i="24"/>
  <c r="N1167" i="24" s="1"/>
  <c r="N543" i="14"/>
  <c r="O583" i="24"/>
  <c r="M609" i="14"/>
  <c r="O559" i="24"/>
  <c r="J282" i="16"/>
  <c r="J356" i="16"/>
  <c r="J319" i="16"/>
  <c r="J467" i="16"/>
  <c r="J726" i="16"/>
  <c r="J393" i="16"/>
  <c r="J652" i="16"/>
  <c r="J615" i="16"/>
  <c r="J578" i="16"/>
  <c r="J541" i="16"/>
  <c r="J504" i="16"/>
  <c r="J689" i="16"/>
  <c r="J430" i="16"/>
  <c r="I699" i="16"/>
  <c r="I551" i="16"/>
  <c r="I403" i="16"/>
  <c r="I736" i="16"/>
  <c r="I292" i="16"/>
  <c r="I329" i="16"/>
  <c r="K254" i="16"/>
  <c r="I662" i="16"/>
  <c r="I625" i="16"/>
  <c r="I440" i="16"/>
  <c r="I588" i="16"/>
  <c r="I366" i="16"/>
  <c r="I477" i="16"/>
  <c r="I514" i="16"/>
  <c r="J388" i="16"/>
  <c r="J647" i="16"/>
  <c r="J721" i="16"/>
  <c r="J314" i="16"/>
  <c r="J536" i="16"/>
  <c r="J499" i="16"/>
  <c r="J573" i="16"/>
  <c r="J425" i="16"/>
  <c r="J277" i="16"/>
  <c r="J462" i="16"/>
  <c r="J610" i="16"/>
  <c r="J684" i="16"/>
  <c r="J351" i="16"/>
  <c r="I498" i="16"/>
  <c r="I461" i="16"/>
  <c r="I535" i="16"/>
  <c r="I572" i="16"/>
  <c r="I720" i="16"/>
  <c r="I683" i="16"/>
  <c r="I646" i="16"/>
  <c r="I313" i="16"/>
  <c r="K238" i="16"/>
  <c r="I387" i="16"/>
  <c r="I276" i="16"/>
  <c r="I424" i="16"/>
  <c r="I350" i="16"/>
  <c r="I609" i="16"/>
  <c r="I496" i="16"/>
  <c r="I607" i="16"/>
  <c r="I422" i="16"/>
  <c r="I348" i="16"/>
  <c r="I644" i="16"/>
  <c r="I681" i="16"/>
  <c r="I533" i="16"/>
  <c r="K236" i="16"/>
  <c r="I718" i="16"/>
  <c r="I570" i="16"/>
  <c r="I385" i="16"/>
  <c r="I274" i="16"/>
  <c r="I311" i="16"/>
  <c r="I459" i="16"/>
  <c r="J547" i="16"/>
  <c r="J288" i="16"/>
  <c r="J695" i="16"/>
  <c r="J621" i="16"/>
  <c r="J510" i="16"/>
  <c r="J584" i="16"/>
  <c r="J473" i="16"/>
  <c r="J436" i="16"/>
  <c r="J399" i="16"/>
  <c r="J658" i="16"/>
  <c r="J362" i="16"/>
  <c r="J732" i="16"/>
  <c r="J325" i="16"/>
  <c r="J617" i="16"/>
  <c r="J358" i="16"/>
  <c r="J728" i="16"/>
  <c r="J321" i="16"/>
  <c r="J580" i="16"/>
  <c r="J543" i="16"/>
  <c r="J469" i="16"/>
  <c r="J395" i="16"/>
  <c r="J691" i="16"/>
  <c r="J506" i="16"/>
  <c r="J284" i="16"/>
  <c r="J654" i="16"/>
  <c r="J432" i="16"/>
  <c r="I657" i="16"/>
  <c r="I398" i="16"/>
  <c r="I546" i="16"/>
  <c r="I361" i="16"/>
  <c r="I472" i="16"/>
  <c r="I731" i="16"/>
  <c r="I435" i="16"/>
  <c r="I324" i="16"/>
  <c r="I583" i="16"/>
  <c r="K249" i="16"/>
  <c r="I694" i="16"/>
  <c r="I287" i="16"/>
  <c r="I509" i="16"/>
  <c r="I620" i="16"/>
  <c r="J394" i="16"/>
  <c r="J431" i="16"/>
  <c r="J505" i="16"/>
  <c r="J579" i="16"/>
  <c r="J690" i="16"/>
  <c r="J283" i="16"/>
  <c r="J468" i="16"/>
  <c r="J727" i="16"/>
  <c r="J653" i="16"/>
  <c r="J357" i="16"/>
  <c r="J616" i="16"/>
  <c r="J542" i="16"/>
  <c r="J320" i="16"/>
  <c r="J646" i="16"/>
  <c r="J535" i="16"/>
  <c r="J461" i="16"/>
  <c r="K461" i="16" s="1"/>
  <c r="J572" i="16"/>
  <c r="J609" i="16"/>
  <c r="J350" i="16"/>
  <c r="J720" i="16"/>
  <c r="J276" i="16"/>
  <c r="J313" i="16"/>
  <c r="K313" i="16" s="1"/>
  <c r="J683" i="16"/>
  <c r="J424" i="16"/>
  <c r="J498" i="16"/>
  <c r="J387" i="16"/>
  <c r="J664" i="16"/>
  <c r="J738" i="16"/>
  <c r="J553" i="16"/>
  <c r="J405" i="16"/>
  <c r="J479" i="16"/>
  <c r="J590" i="16"/>
  <c r="J516" i="16"/>
  <c r="J627" i="16"/>
  <c r="J701" i="16"/>
  <c r="J294" i="16"/>
  <c r="J331" i="16"/>
  <c r="J442" i="16"/>
  <c r="J368" i="16"/>
  <c r="J624" i="16"/>
  <c r="J476" i="16"/>
  <c r="J661" i="16"/>
  <c r="J513" i="16"/>
  <c r="J735" i="16"/>
  <c r="J402" i="16"/>
  <c r="J439" i="16"/>
  <c r="J365" i="16"/>
  <c r="J291" i="16"/>
  <c r="J328" i="16"/>
  <c r="J587" i="16"/>
  <c r="J698" i="16"/>
  <c r="J550" i="16"/>
  <c r="I574" i="16"/>
  <c r="I278" i="16"/>
  <c r="I500" i="16"/>
  <c r="I389" i="16"/>
  <c r="I648" i="16"/>
  <c r="I611" i="16"/>
  <c r="I463" i="16"/>
  <c r="I426" i="16"/>
  <c r="I537" i="16"/>
  <c r="I352" i="16"/>
  <c r="I685" i="16"/>
  <c r="K240" i="16"/>
  <c r="I722" i="16"/>
  <c r="I315" i="16"/>
  <c r="I659" i="16"/>
  <c r="I548" i="16"/>
  <c r="I400" i="16"/>
  <c r="I474" i="16"/>
  <c r="I733" i="16"/>
  <c r="I363" i="16"/>
  <c r="I326" i="16"/>
  <c r="I622" i="16"/>
  <c r="I437" i="16"/>
  <c r="K251" i="16"/>
  <c r="I696" i="16"/>
  <c r="I289" i="16"/>
  <c r="I585" i="16"/>
  <c r="I511" i="16"/>
  <c r="I349" i="16"/>
  <c r="I423" i="16"/>
  <c r="I275" i="16"/>
  <c r="I534" i="16"/>
  <c r="I571" i="16"/>
  <c r="I460" i="16"/>
  <c r="I312" i="16"/>
  <c r="I645" i="16"/>
  <c r="I608" i="16"/>
  <c r="I719" i="16"/>
  <c r="I497" i="16"/>
  <c r="I682" i="16"/>
  <c r="K237" i="16"/>
  <c r="I386" i="16"/>
  <c r="J471" i="16"/>
  <c r="J582" i="16"/>
  <c r="J397" i="16"/>
  <c r="J656" i="16"/>
  <c r="J360" i="16"/>
  <c r="J619" i="16"/>
  <c r="J693" i="16"/>
  <c r="J286" i="16"/>
  <c r="J508" i="16"/>
  <c r="J545" i="16"/>
  <c r="J323" i="16"/>
  <c r="J434" i="16"/>
  <c r="J730" i="16"/>
  <c r="J281" i="16"/>
  <c r="J355" i="16"/>
  <c r="J614" i="16"/>
  <c r="J466" i="16"/>
  <c r="J429" i="16"/>
  <c r="J577" i="16"/>
  <c r="J688" i="16"/>
  <c r="J725" i="16"/>
  <c r="J318" i="16"/>
  <c r="J651" i="16"/>
  <c r="J540" i="16"/>
  <c r="J503" i="16"/>
  <c r="J392" i="16"/>
  <c r="J349" i="16"/>
  <c r="K349" i="16" s="1"/>
  <c r="J312" i="16"/>
  <c r="J386" i="16"/>
  <c r="J719" i="16"/>
  <c r="J423" i="16"/>
  <c r="J571" i="16"/>
  <c r="J497" i="16"/>
  <c r="J682" i="16"/>
  <c r="J534" i="16"/>
  <c r="J608" i="16"/>
  <c r="J275" i="16"/>
  <c r="J645" i="16"/>
  <c r="K645" i="16" s="1"/>
  <c r="J460" i="16"/>
  <c r="I281" i="16"/>
  <c r="K281" i="16" s="1"/>
  <c r="I651" i="16"/>
  <c r="K651" i="16" s="1"/>
  <c r="I318" i="16"/>
  <c r="K318" i="16" s="1"/>
  <c r="I429" i="16"/>
  <c r="I540" i="16"/>
  <c r="K540" i="16" s="1"/>
  <c r="I688" i="16"/>
  <c r="I577" i="16"/>
  <c r="I614" i="16"/>
  <c r="I725" i="16"/>
  <c r="I355" i="16"/>
  <c r="K355" i="16" s="1"/>
  <c r="I466" i="16"/>
  <c r="K243" i="16"/>
  <c r="I503" i="16"/>
  <c r="I392" i="16"/>
  <c r="J316" i="16"/>
  <c r="J612" i="16"/>
  <c r="J723" i="16"/>
  <c r="J686" i="16"/>
  <c r="J353" i="16"/>
  <c r="J464" i="16"/>
  <c r="J649" i="16"/>
  <c r="J279" i="16"/>
  <c r="J538" i="16"/>
  <c r="J390" i="16"/>
  <c r="J501" i="16"/>
  <c r="J427" i="16"/>
  <c r="J575" i="16"/>
  <c r="J463" i="16"/>
  <c r="J500" i="16"/>
  <c r="J574" i="16"/>
  <c r="K574" i="16" s="1"/>
  <c r="J722" i="16"/>
  <c r="J389" i="16"/>
  <c r="J648" i="16"/>
  <c r="J611" i="16"/>
  <c r="J278" i="16"/>
  <c r="J426" i="16"/>
  <c r="J315" i="16"/>
  <c r="J537" i="16"/>
  <c r="J352" i="16"/>
  <c r="J685" i="16"/>
  <c r="K685" i="16" s="1"/>
  <c r="J373" i="10"/>
  <c r="J229" i="10"/>
  <c r="J205" i="10"/>
  <c r="J253" i="10"/>
  <c r="J469" i="10"/>
  <c r="J181" i="10"/>
  <c r="J325" i="10"/>
  <c r="J301" i="10"/>
  <c r="J349" i="10"/>
  <c r="J445" i="10"/>
  <c r="J421" i="10"/>
  <c r="J397" i="10"/>
  <c r="J277" i="10"/>
  <c r="I275" i="10"/>
  <c r="I347" i="10"/>
  <c r="I323" i="10"/>
  <c r="I165" i="10"/>
  <c r="I173" i="14" s="1"/>
  <c r="I371" i="10"/>
  <c r="K155" i="10"/>
  <c r="I419" i="10"/>
  <c r="I467" i="10"/>
  <c r="I395" i="10"/>
  <c r="I443" i="10"/>
  <c r="I203" i="10"/>
  <c r="I179" i="10"/>
  <c r="I251" i="10"/>
  <c r="I227" i="10"/>
  <c r="I299" i="10"/>
  <c r="I232" i="10"/>
  <c r="K160" i="10"/>
  <c r="I352" i="10"/>
  <c r="I184" i="10"/>
  <c r="I304" i="10"/>
  <c r="I376" i="10"/>
  <c r="I208" i="10"/>
  <c r="I472" i="10"/>
  <c r="I328" i="10"/>
  <c r="I280" i="10"/>
  <c r="I448" i="10"/>
  <c r="I256" i="10"/>
  <c r="I424" i="10"/>
  <c r="I400" i="10"/>
  <c r="J307" i="10"/>
  <c r="J451" i="10"/>
  <c r="J379" i="10"/>
  <c r="J283" i="10"/>
  <c r="J259" i="10"/>
  <c r="J211" i="10"/>
  <c r="J331" i="10"/>
  <c r="J187" i="10"/>
  <c r="J475" i="10"/>
  <c r="J403" i="10"/>
  <c r="J427" i="10"/>
  <c r="J235" i="10"/>
  <c r="J355" i="10"/>
  <c r="I325" i="10"/>
  <c r="I253" i="10"/>
  <c r="I397" i="10"/>
  <c r="K397" i="10" s="1"/>
  <c r="I445" i="10"/>
  <c r="I421" i="10"/>
  <c r="I301" i="10"/>
  <c r="I373" i="10"/>
  <c r="I229" i="10"/>
  <c r="I205" i="10"/>
  <c r="I277" i="10"/>
  <c r="K277" i="10" s="1"/>
  <c r="K157" i="10"/>
  <c r="I469" i="10"/>
  <c r="K469" i="10" s="1"/>
  <c r="I181" i="10"/>
  <c r="K181" i="10" s="1"/>
  <c r="I349" i="10"/>
  <c r="K349" i="10" s="1"/>
  <c r="J228" i="10"/>
  <c r="J372" i="10"/>
  <c r="J276" i="10"/>
  <c r="J204" i="10"/>
  <c r="J420" i="10"/>
  <c r="J396" i="10"/>
  <c r="J444" i="10"/>
  <c r="J348" i="10"/>
  <c r="J180" i="10"/>
  <c r="J324" i="10"/>
  <c r="J468" i="10"/>
  <c r="J300" i="10"/>
  <c r="J252" i="10"/>
  <c r="I257" i="10"/>
  <c r="I305" i="10"/>
  <c r="I425" i="10"/>
  <c r="I401" i="10"/>
  <c r="I281" i="10"/>
  <c r="K161" i="10"/>
  <c r="I185" i="10"/>
  <c r="I209" i="10"/>
  <c r="I473" i="10"/>
  <c r="I377" i="10"/>
  <c r="I353" i="10"/>
  <c r="I329" i="10"/>
  <c r="I449" i="10"/>
  <c r="I233" i="10"/>
  <c r="J282" i="10"/>
  <c r="J306" i="10"/>
  <c r="J354" i="10"/>
  <c r="J186" i="10"/>
  <c r="J426" i="10"/>
  <c r="J402" i="10"/>
  <c r="J330" i="10"/>
  <c r="J234" i="10"/>
  <c r="J474" i="10"/>
  <c r="J210" i="10"/>
  <c r="J258" i="10"/>
  <c r="J450" i="10"/>
  <c r="J378" i="10"/>
  <c r="I398" i="10"/>
  <c r="I350" i="10"/>
  <c r="I230" i="10"/>
  <c r="I470" i="10"/>
  <c r="I326" i="10"/>
  <c r="I374" i="10"/>
  <c r="K158" i="10"/>
  <c r="I302" i="10"/>
  <c r="I182" i="10"/>
  <c r="I278" i="10"/>
  <c r="I206" i="10"/>
  <c r="I422" i="10"/>
  <c r="I446" i="10"/>
  <c r="I254" i="10"/>
  <c r="J351" i="10"/>
  <c r="J423" i="10"/>
  <c r="J399" i="10"/>
  <c r="J327" i="10"/>
  <c r="J303" i="10"/>
  <c r="J255" i="10"/>
  <c r="J183" i="10"/>
  <c r="J231" i="10"/>
  <c r="J471" i="10"/>
  <c r="J207" i="10"/>
  <c r="J279" i="10"/>
  <c r="J375" i="10"/>
  <c r="J447" i="10"/>
  <c r="J1166" i="10"/>
  <c r="J1128" i="10"/>
  <c r="J1216" i="14" s="1"/>
  <c r="J1142" i="10"/>
  <c r="K1119" i="10"/>
  <c r="I1167" i="10"/>
  <c r="I1143" i="10"/>
  <c r="J1148" i="10"/>
  <c r="J1172" i="10"/>
  <c r="J1174" i="10"/>
  <c r="J1150" i="10"/>
  <c r="J1169" i="10"/>
  <c r="J1145" i="10"/>
  <c r="I1150" i="10"/>
  <c r="I1174" i="10"/>
  <c r="K1126" i="10"/>
  <c r="I1149" i="10"/>
  <c r="K1125" i="10"/>
  <c r="I1173" i="10"/>
  <c r="I1175" i="10"/>
  <c r="I1151" i="10"/>
  <c r="K1127" i="10"/>
  <c r="K1121" i="10"/>
  <c r="I1169" i="10"/>
  <c r="K1169" i="10" s="1"/>
  <c r="I1145" i="10"/>
  <c r="K1145" i="10" s="1"/>
  <c r="J1147" i="10"/>
  <c r="J1171" i="10"/>
  <c r="N800" i="24"/>
  <c r="N814" i="24" s="1"/>
  <c r="J640" i="14" s="1"/>
  <c r="K640" i="14" s="1"/>
  <c r="J666" i="14"/>
  <c r="K666" i="14" s="1"/>
  <c r="O835" i="24"/>
  <c r="O772" i="24"/>
  <c r="M922" i="14"/>
  <c r="P201" i="24"/>
  <c r="O427" i="24"/>
  <c r="O355" i="24"/>
  <c r="M453" i="14"/>
  <c r="L1204" i="15"/>
  <c r="M1204" i="15"/>
  <c r="L1460" i="15"/>
  <c r="M1460" i="15"/>
  <c r="L1236" i="15"/>
  <c r="M1236" i="15"/>
  <c r="L1332" i="15"/>
  <c r="M1332" i="15"/>
  <c r="L1428" i="15"/>
  <c r="M1428" i="15"/>
  <c r="O1114" i="24"/>
  <c r="N1176" i="24"/>
  <c r="K297" i="14"/>
  <c r="J299" i="14"/>
  <c r="N405" i="24"/>
  <c r="N406" i="24" s="1"/>
  <c r="J197" i="14"/>
  <c r="K197" i="14" s="1"/>
  <c r="N1262" i="14"/>
  <c r="M1264" i="14"/>
  <c r="I784" i="15"/>
  <c r="J783" i="15"/>
  <c r="I902" i="16"/>
  <c r="I903" i="16"/>
  <c r="J902" i="16"/>
  <c r="J903" i="16"/>
  <c r="N648" i="14"/>
  <c r="I1172" i="24"/>
  <c r="I1130" i="24"/>
  <c r="K1183" i="14"/>
  <c r="J1185" i="14"/>
  <c r="J1492" i="15"/>
  <c r="J1491" i="15"/>
  <c r="I1491" i="15"/>
  <c r="I1492" i="15"/>
  <c r="I1721" i="16"/>
  <c r="I1720" i="16"/>
  <c r="J1720" i="16"/>
  <c r="J1721" i="16"/>
  <c r="N1157" i="14"/>
  <c r="M1159" i="14"/>
  <c r="N427" i="14"/>
  <c r="M429" i="14"/>
  <c r="M1055" i="14"/>
  <c r="N1053" i="14"/>
  <c r="I536" i="14"/>
  <c r="I532" i="14"/>
  <c r="N1188" i="15"/>
  <c r="N888" i="10"/>
  <c r="N1372" i="16"/>
  <c r="D29" i="13"/>
  <c r="D28" i="13"/>
  <c r="N1129" i="10"/>
  <c r="N1510" i="15"/>
  <c r="N1744" i="16"/>
  <c r="O829" i="24"/>
  <c r="P633" i="24"/>
  <c r="P637" i="24" s="1"/>
  <c r="J318" i="15"/>
  <c r="J350" i="15"/>
  <c r="J478" i="15"/>
  <c r="J446" i="15"/>
  <c r="J254" i="15"/>
  <c r="J542" i="15"/>
  <c r="J606" i="15"/>
  <c r="J574" i="15"/>
  <c r="J510" i="15"/>
  <c r="J382" i="15"/>
  <c r="J638" i="15"/>
  <c r="J414" i="15"/>
  <c r="J286" i="15"/>
  <c r="I340" i="15"/>
  <c r="I500" i="15"/>
  <c r="I468" i="15"/>
  <c r="I404" i="15"/>
  <c r="I276" i="15"/>
  <c r="I628" i="15"/>
  <c r="I564" i="15"/>
  <c r="I532" i="15"/>
  <c r="I244" i="15"/>
  <c r="I308" i="15"/>
  <c r="K211" i="15"/>
  <c r="I436" i="15"/>
  <c r="I596" i="15"/>
  <c r="I372" i="15"/>
  <c r="I627" i="15"/>
  <c r="I403" i="15"/>
  <c r="I371" i="15"/>
  <c r="I435" i="15"/>
  <c r="I467" i="15"/>
  <c r="I531" i="15"/>
  <c r="I339" i="15"/>
  <c r="K210" i="15"/>
  <c r="I243" i="15"/>
  <c r="I595" i="15"/>
  <c r="I275" i="15"/>
  <c r="I307" i="15"/>
  <c r="I499" i="15"/>
  <c r="I563" i="15"/>
  <c r="I571" i="15"/>
  <c r="I315" i="15"/>
  <c r="I475" i="15"/>
  <c r="K218" i="15"/>
  <c r="I411" i="15"/>
  <c r="I379" i="15"/>
  <c r="I603" i="15"/>
  <c r="I251" i="15"/>
  <c r="I347" i="15"/>
  <c r="I635" i="15"/>
  <c r="I507" i="15"/>
  <c r="I283" i="15"/>
  <c r="I443" i="15"/>
  <c r="I539" i="15"/>
  <c r="I250" i="15"/>
  <c r="I346" i="15"/>
  <c r="I378" i="15"/>
  <c r="I506" i="15"/>
  <c r="I442" i="15"/>
  <c r="I602" i="15"/>
  <c r="I410" i="15"/>
  <c r="I538" i="15"/>
  <c r="I634" i="15"/>
  <c r="I282" i="15"/>
  <c r="I570" i="15"/>
  <c r="K217" i="15"/>
  <c r="I314" i="15"/>
  <c r="I474" i="15"/>
  <c r="I633" i="15"/>
  <c r="I537" i="15"/>
  <c r="I345" i="15"/>
  <c r="I441" i="15"/>
  <c r="I377" i="15"/>
  <c r="I409" i="15"/>
  <c r="I473" i="15"/>
  <c r="I505" i="15"/>
  <c r="I249" i="15"/>
  <c r="K216" i="15"/>
  <c r="I313" i="15"/>
  <c r="I601" i="15"/>
  <c r="I569" i="15"/>
  <c r="I281" i="15"/>
  <c r="I636" i="15"/>
  <c r="I604" i="15"/>
  <c r="I476" i="15"/>
  <c r="I316" i="15"/>
  <c r="I380" i="15"/>
  <c r="I348" i="15"/>
  <c r="I252" i="15"/>
  <c r="I284" i="15"/>
  <c r="I444" i="15"/>
  <c r="K219" i="15"/>
  <c r="I412" i="15"/>
  <c r="I508" i="15"/>
  <c r="I540" i="15"/>
  <c r="I572" i="15"/>
  <c r="J629" i="15"/>
  <c r="J245" i="15"/>
  <c r="J277" i="15"/>
  <c r="J373" i="15"/>
  <c r="J501" i="15"/>
  <c r="J565" i="15"/>
  <c r="J405" i="15"/>
  <c r="J437" i="15"/>
  <c r="J597" i="15"/>
  <c r="J309" i="15"/>
  <c r="J533" i="15"/>
  <c r="J341" i="15"/>
  <c r="J469" i="15"/>
  <c r="I344" i="15"/>
  <c r="K215" i="15"/>
  <c r="I440" i="15"/>
  <c r="I408" i="15"/>
  <c r="I536" i="15"/>
  <c r="I504" i="15"/>
  <c r="I632" i="15"/>
  <c r="I472" i="15"/>
  <c r="I600" i="15"/>
  <c r="I248" i="15"/>
  <c r="I376" i="15"/>
  <c r="I568" i="15"/>
  <c r="I280" i="15"/>
  <c r="I312" i="15"/>
  <c r="J273" i="15"/>
  <c r="J625" i="15"/>
  <c r="J529" i="15"/>
  <c r="J593" i="15"/>
  <c r="J465" i="15"/>
  <c r="J497" i="15"/>
  <c r="J241" i="15"/>
  <c r="J369" i="15"/>
  <c r="J305" i="15"/>
  <c r="J337" i="15"/>
  <c r="J561" i="15"/>
  <c r="J401" i="15"/>
  <c r="J433" i="15"/>
  <c r="I432" i="15"/>
  <c r="I528" i="15"/>
  <c r="I240" i="15"/>
  <c r="I400" i="15"/>
  <c r="I560" i="15"/>
  <c r="I336" i="15"/>
  <c r="I464" i="15"/>
  <c r="I496" i="15"/>
  <c r="I592" i="15"/>
  <c r="K207" i="15"/>
  <c r="I304" i="15"/>
  <c r="I624" i="15"/>
  <c r="I368" i="15"/>
  <c r="I272" i="15"/>
  <c r="J409" i="15"/>
  <c r="J281" i="15"/>
  <c r="J569" i="15"/>
  <c r="J313" i="15"/>
  <c r="J601" i="15"/>
  <c r="J505" i="15"/>
  <c r="J537" i="15"/>
  <c r="J249" i="15"/>
  <c r="J633" i="15"/>
  <c r="J441" i="15"/>
  <c r="J473" i="15"/>
  <c r="J377" i="15"/>
  <c r="J345" i="15"/>
  <c r="I497" i="15"/>
  <c r="I561" i="15"/>
  <c r="I593" i="15"/>
  <c r="I273" i="15"/>
  <c r="I337" i="15"/>
  <c r="I465" i="15"/>
  <c r="I625" i="15"/>
  <c r="I241" i="15"/>
  <c r="I369" i="15"/>
  <c r="I529" i="15"/>
  <c r="K208" i="15"/>
  <c r="I305" i="15"/>
  <c r="I401" i="15"/>
  <c r="I433" i="15"/>
  <c r="J371" i="15"/>
  <c r="J403" i="15"/>
  <c r="J307" i="15"/>
  <c r="J563" i="15"/>
  <c r="J243" i="15"/>
  <c r="J467" i="15"/>
  <c r="J595" i="15"/>
  <c r="J627" i="15"/>
  <c r="J275" i="15"/>
  <c r="J499" i="15"/>
  <c r="J339" i="15"/>
  <c r="J435" i="15"/>
  <c r="J531" i="15"/>
  <c r="J349" i="15"/>
  <c r="J573" i="15"/>
  <c r="J445" i="15"/>
  <c r="J381" i="15"/>
  <c r="J605" i="15"/>
  <c r="J317" i="15"/>
  <c r="J477" i="15"/>
  <c r="J509" i="15"/>
  <c r="J637" i="15"/>
  <c r="J413" i="15"/>
  <c r="J253" i="15"/>
  <c r="J285" i="15"/>
  <c r="J541" i="15"/>
  <c r="I1572" i="15"/>
  <c r="I1540" i="15"/>
  <c r="K1507" i="15"/>
  <c r="I1539" i="15"/>
  <c r="K1506" i="15"/>
  <c r="I1571" i="15"/>
  <c r="J1570" i="15"/>
  <c r="J1538" i="15"/>
  <c r="J1573" i="15"/>
  <c r="J1541" i="15"/>
  <c r="J1539" i="15"/>
  <c r="J1571" i="15"/>
  <c r="J1572" i="15"/>
  <c r="J1540" i="15"/>
  <c r="J1537" i="15"/>
  <c r="J1569" i="15"/>
  <c r="J1533" i="15"/>
  <c r="J1565" i="15"/>
  <c r="K1503" i="15"/>
  <c r="I1536" i="15"/>
  <c r="I1568" i="15"/>
  <c r="K1497" i="15"/>
  <c r="I1562" i="15"/>
  <c r="I1530" i="15"/>
  <c r="I1559" i="15"/>
  <c r="I1527" i="15"/>
  <c r="K1494" i="15"/>
  <c r="I1531" i="15"/>
  <c r="K1498" i="15"/>
  <c r="I1563" i="15"/>
  <c r="I1541" i="15"/>
  <c r="I1573" i="15"/>
  <c r="K1508" i="15"/>
  <c r="I1533" i="15"/>
  <c r="I1565" i="15"/>
  <c r="K1500" i="15"/>
  <c r="K1505" i="15"/>
  <c r="I1570" i="15"/>
  <c r="I1538" i="15"/>
  <c r="K1738" i="16"/>
  <c r="I1813" i="16"/>
  <c r="I1776" i="16"/>
  <c r="J1761" i="16"/>
  <c r="J1798" i="16"/>
  <c r="J1765" i="16"/>
  <c r="J1802" i="16"/>
  <c r="J1810" i="16"/>
  <c r="J1773" i="16"/>
  <c r="K1737" i="16"/>
  <c r="I1812" i="16"/>
  <c r="I1775" i="16"/>
  <c r="I1815" i="16"/>
  <c r="I1778" i="16"/>
  <c r="K1740" i="16"/>
  <c r="K1724" i="16"/>
  <c r="I1799" i="16"/>
  <c r="I1762" i="16"/>
  <c r="J1800" i="16"/>
  <c r="J1763" i="16"/>
  <c r="I1773" i="16"/>
  <c r="K1773" i="16" s="1"/>
  <c r="K1735" i="16"/>
  <c r="I1810" i="16"/>
  <c r="I1809" i="16"/>
  <c r="I1772" i="16"/>
  <c r="K1734" i="16"/>
  <c r="I1767" i="16"/>
  <c r="I1804" i="16"/>
  <c r="K1729" i="16"/>
  <c r="J1814" i="16"/>
  <c r="J1777" i="16"/>
  <c r="J1809" i="16"/>
  <c r="J1772" i="16"/>
  <c r="J1760" i="16"/>
  <c r="J1797" i="16"/>
  <c r="I1765" i="16"/>
  <c r="K1765" i="16" s="1"/>
  <c r="I1802" i="16"/>
  <c r="K1802" i="16" s="1"/>
  <c r="K1727" i="16"/>
  <c r="J1816" i="16"/>
  <c r="J1779" i="16"/>
  <c r="I1814" i="16"/>
  <c r="I1777" i="16"/>
  <c r="K1739" i="16"/>
  <c r="J1774" i="16"/>
  <c r="J1811" i="16"/>
  <c r="I1806" i="16"/>
  <c r="K1731" i="16"/>
  <c r="I1769" i="16"/>
  <c r="I1800" i="16"/>
  <c r="K1800" i="16" s="1"/>
  <c r="K1725" i="16"/>
  <c r="I1763" i="16"/>
  <c r="J1812" i="16"/>
  <c r="J1775" i="16"/>
  <c r="N1008" i="24"/>
  <c r="J1131" i="14"/>
  <c r="N823" i="24"/>
  <c r="O627" i="24"/>
  <c r="L1300" i="15"/>
  <c r="M1300" i="15"/>
  <c r="L1268" i="15"/>
  <c r="M1268" i="15"/>
  <c r="J63" i="14"/>
  <c r="N94" i="24"/>
  <c r="N107" i="24" s="1"/>
  <c r="J205" i="15"/>
  <c r="J204" i="15"/>
  <c r="I204" i="15"/>
  <c r="I205" i="15"/>
  <c r="N990" i="24"/>
  <c r="W918" i="24"/>
  <c r="N1026" i="24" s="1"/>
  <c r="N1035" i="24" s="1"/>
  <c r="N955" i="24"/>
  <c r="N967" i="24" s="1"/>
  <c r="W894" i="24"/>
  <c r="N996" i="24" s="1"/>
  <c r="N1041" i="24" s="1"/>
  <c r="N114" i="24"/>
  <c r="N121" i="24" s="1"/>
  <c r="J41" i="14" s="1"/>
  <c r="K41" i="14" s="1"/>
  <c r="J67" i="14"/>
  <c r="K67" i="14" s="1"/>
  <c r="I34" i="10"/>
  <c r="I36" i="10"/>
  <c r="I41" i="10"/>
  <c r="I42" i="10"/>
  <c r="J36" i="10"/>
  <c r="J42" i="10"/>
  <c r="J38" i="10"/>
  <c r="J34" i="10"/>
  <c r="J39" i="10"/>
  <c r="I38" i="10"/>
  <c r="I37" i="10"/>
  <c r="J43" i="10"/>
  <c r="I43" i="10"/>
  <c r="J35" i="10"/>
  <c r="J41" i="10"/>
  <c r="I40" i="10"/>
  <c r="J40" i="10"/>
  <c r="J37" i="10"/>
  <c r="I39" i="10"/>
  <c r="I35" i="10"/>
  <c r="I791" i="15"/>
  <c r="I787" i="15"/>
  <c r="J790" i="15"/>
  <c r="J794" i="15"/>
  <c r="J800" i="15"/>
  <c r="I794" i="15"/>
  <c r="J799" i="15"/>
  <c r="I797" i="15"/>
  <c r="J798" i="15"/>
  <c r="I795" i="15"/>
  <c r="J797" i="15"/>
  <c r="I790" i="15"/>
  <c r="J796" i="15"/>
  <c r="J787" i="15"/>
  <c r="I789" i="15"/>
  <c r="I799" i="15"/>
  <c r="I793" i="15"/>
  <c r="I786" i="15"/>
  <c r="J788" i="15"/>
  <c r="I798" i="15"/>
  <c r="J791" i="15"/>
  <c r="I792" i="15"/>
  <c r="J786" i="15"/>
  <c r="J792" i="15"/>
  <c r="J793" i="15"/>
  <c r="I788" i="15"/>
  <c r="I800" i="15"/>
  <c r="J789" i="15"/>
  <c r="I796" i="15"/>
  <c r="J795" i="15"/>
  <c r="J923" i="16"/>
  <c r="J917" i="16"/>
  <c r="J906" i="16"/>
  <c r="J918" i="16"/>
  <c r="I913" i="16"/>
  <c r="J907" i="16"/>
  <c r="I920" i="16"/>
  <c r="I908" i="16"/>
  <c r="J908" i="16"/>
  <c r="I922" i="16"/>
  <c r="I906" i="16"/>
  <c r="I916" i="16"/>
  <c r="J914" i="16"/>
  <c r="J913" i="16"/>
  <c r="I919" i="16"/>
  <c r="I911" i="16"/>
  <c r="J920" i="16"/>
  <c r="J910" i="16"/>
  <c r="I914" i="16"/>
  <c r="I915" i="16"/>
  <c r="I910" i="16"/>
  <c r="J916" i="16"/>
  <c r="I912" i="16"/>
  <c r="J904" i="16"/>
  <c r="J919" i="16"/>
  <c r="J905" i="16"/>
  <c r="I924" i="16"/>
  <c r="I921" i="16"/>
  <c r="I905" i="16"/>
  <c r="J915" i="16"/>
  <c r="I907" i="16"/>
  <c r="J924" i="16"/>
  <c r="I917" i="16"/>
  <c r="J912" i="16"/>
  <c r="I918" i="16"/>
  <c r="J909" i="16"/>
  <c r="I923" i="16"/>
  <c r="J921" i="16"/>
  <c r="I904" i="16"/>
  <c r="J922" i="16"/>
  <c r="J911" i="16"/>
  <c r="I909" i="16"/>
  <c r="J47" i="16"/>
  <c r="J48" i="16"/>
  <c r="I47" i="16"/>
  <c r="I48" i="16"/>
  <c r="K583" i="14"/>
  <c r="J585" i="14"/>
  <c r="N1004" i="24"/>
  <c r="J1079" i="14"/>
  <c r="O1558" i="15"/>
  <c r="P1558" i="15"/>
  <c r="J193" i="14"/>
  <c r="N341" i="24"/>
  <c r="I771" i="16"/>
  <c r="J766" i="16"/>
  <c r="J763" i="16"/>
  <c r="I757" i="16"/>
  <c r="I756" i="16"/>
  <c r="I774" i="16"/>
  <c r="I759" i="16"/>
  <c r="J756" i="16"/>
  <c r="I763" i="16"/>
  <c r="I758" i="16"/>
  <c r="J767" i="16"/>
  <c r="I760" i="16"/>
  <c r="I772" i="16"/>
  <c r="J762" i="16"/>
  <c r="J765" i="16"/>
  <c r="J755" i="16"/>
  <c r="J774" i="16"/>
  <c r="I765" i="16"/>
  <c r="J772" i="16"/>
  <c r="J770" i="16"/>
  <c r="I768" i="16"/>
  <c r="J775" i="16"/>
  <c r="I773" i="16"/>
  <c r="I755" i="16"/>
  <c r="J771" i="16"/>
  <c r="I770" i="16"/>
  <c r="I764" i="16"/>
  <c r="J758" i="16"/>
  <c r="J761" i="16"/>
  <c r="I761" i="16"/>
  <c r="J769" i="16"/>
  <c r="I767" i="16"/>
  <c r="I775" i="16"/>
  <c r="J759" i="16"/>
  <c r="I766" i="16"/>
  <c r="I762" i="16"/>
  <c r="I769" i="16"/>
  <c r="J768" i="16"/>
  <c r="J760" i="16"/>
  <c r="J773" i="16"/>
  <c r="J757" i="16"/>
  <c r="J764" i="16"/>
  <c r="J670" i="15"/>
  <c r="J656" i="15"/>
  <c r="I664" i="15"/>
  <c r="I657" i="15"/>
  <c r="I665" i="15"/>
  <c r="I670" i="15"/>
  <c r="J662" i="15"/>
  <c r="I662" i="15"/>
  <c r="J663" i="15"/>
  <c r="I663" i="15"/>
  <c r="I660" i="15"/>
  <c r="J660" i="15"/>
  <c r="J661" i="15"/>
  <c r="I661" i="15"/>
  <c r="J658" i="15"/>
  <c r="I659" i="15"/>
  <c r="I668" i="15"/>
  <c r="I656" i="15"/>
  <c r="J669" i="15"/>
  <c r="J657" i="15"/>
  <c r="I669" i="15"/>
  <c r="J665" i="15"/>
  <c r="J668" i="15"/>
  <c r="J659" i="15"/>
  <c r="J667" i="15"/>
  <c r="I666" i="15"/>
  <c r="I667" i="15"/>
  <c r="I658" i="15"/>
  <c r="J666" i="15"/>
  <c r="J664" i="15"/>
  <c r="J882" i="10"/>
  <c r="I886" i="10"/>
  <c r="J885" i="10"/>
  <c r="J886" i="10"/>
  <c r="I877" i="10"/>
  <c r="J878" i="10"/>
  <c r="I878" i="10"/>
  <c r="I883" i="10"/>
  <c r="J884" i="10"/>
  <c r="I881" i="10"/>
  <c r="I880" i="10"/>
  <c r="J880" i="10"/>
  <c r="J881" i="10"/>
  <c r="I884" i="10"/>
  <c r="I882" i="10"/>
  <c r="J883" i="10"/>
  <c r="J879" i="10"/>
  <c r="J877" i="10"/>
  <c r="I879" i="10"/>
  <c r="I885" i="10"/>
  <c r="M787" i="15"/>
  <c r="M790" i="15"/>
  <c r="M793" i="15"/>
  <c r="M799" i="15"/>
  <c r="L792" i="15"/>
  <c r="M797" i="15"/>
  <c r="L796" i="15"/>
  <c r="M798" i="15"/>
  <c r="M788" i="15"/>
  <c r="L798" i="15"/>
  <c r="L800" i="15"/>
  <c r="M800" i="15"/>
  <c r="M794" i="15"/>
  <c r="L795" i="15"/>
  <c r="L787" i="15"/>
  <c r="L797" i="15"/>
  <c r="L793" i="15"/>
  <c r="M796" i="15"/>
  <c r="L788" i="15"/>
  <c r="L794" i="15"/>
  <c r="L791" i="15"/>
  <c r="L789" i="15"/>
  <c r="M786" i="15"/>
  <c r="L786" i="15"/>
  <c r="M795" i="15"/>
  <c r="M792" i="15"/>
  <c r="M789" i="15"/>
  <c r="M791" i="15"/>
  <c r="L799" i="15"/>
  <c r="L790" i="15"/>
  <c r="L589" i="10"/>
  <c r="L593" i="10"/>
  <c r="M595" i="10"/>
  <c r="M592" i="10"/>
  <c r="M596" i="10"/>
  <c r="M589" i="10"/>
  <c r="M593" i="10"/>
  <c r="M597" i="10"/>
  <c r="L592" i="10"/>
  <c r="M594" i="10"/>
  <c r="M591" i="10"/>
  <c r="L588" i="10"/>
  <c r="L594" i="10"/>
  <c r="M590" i="10"/>
  <c r="L596" i="10"/>
  <c r="L591" i="10"/>
  <c r="L595" i="10"/>
  <c r="L597" i="10"/>
  <c r="L590" i="10"/>
  <c r="M588" i="10"/>
  <c r="L495" i="10"/>
  <c r="L498" i="10"/>
  <c r="L499" i="10"/>
  <c r="L492" i="10"/>
  <c r="M493" i="10"/>
  <c r="M492" i="10"/>
  <c r="M498" i="10"/>
  <c r="L500" i="10"/>
  <c r="M500" i="10"/>
  <c r="M496" i="10"/>
  <c r="L497" i="10"/>
  <c r="M499" i="10"/>
  <c r="M495" i="10"/>
  <c r="L494" i="10"/>
  <c r="M494" i="10"/>
  <c r="L496" i="10"/>
  <c r="L491" i="10"/>
  <c r="M497" i="10"/>
  <c r="M491" i="10"/>
  <c r="L493" i="10"/>
  <c r="H1111" i="16"/>
  <c r="N374" i="24"/>
  <c r="K1268" i="15"/>
  <c r="K1396" i="15"/>
  <c r="F775" i="14"/>
  <c r="F801" i="14"/>
  <c r="F827" i="14"/>
  <c r="H853" i="14"/>
  <c r="H855" i="14" s="1"/>
  <c r="F879" i="14"/>
  <c r="F905" i="14"/>
  <c r="H946" i="24"/>
  <c r="H1062" i="14"/>
  <c r="H1064" i="14" s="1"/>
  <c r="H1010" i="14"/>
  <c r="H1012" i="14" s="1"/>
  <c r="H1114" i="14"/>
  <c r="H1116" i="14" s="1"/>
  <c r="N141" i="15"/>
  <c r="N367" i="15"/>
  <c r="N463" i="15"/>
  <c r="N271" i="15"/>
  <c r="I1158" i="24"/>
  <c r="N866" i="24"/>
  <c r="G750" i="24"/>
  <c r="O460" i="24"/>
  <c r="P238" i="24" s="1"/>
  <c r="N588" i="24"/>
  <c r="D183" i="13"/>
  <c r="H259" i="24"/>
  <c r="H963" i="16"/>
  <c r="H1074" i="16"/>
  <c r="F150" i="14"/>
  <c r="N1010" i="15"/>
  <c r="N818" i="15"/>
  <c r="O420" i="24"/>
  <c r="P198" i="24" s="1"/>
  <c r="AD15" i="7"/>
  <c r="H931" i="14"/>
  <c r="H933" i="14" s="1"/>
  <c r="F697" i="14"/>
  <c r="H671" i="14"/>
  <c r="H673" i="14" s="1"/>
  <c r="F723" i="14"/>
  <c r="F749" i="14"/>
  <c r="H947" i="24"/>
  <c r="H1088" i="14"/>
  <c r="H1090" i="14" s="1"/>
  <c r="H1140" i="14"/>
  <c r="H1142" i="14" s="1"/>
  <c r="H1192" i="14"/>
  <c r="H1194" i="14" s="1"/>
  <c r="H1166" i="14"/>
  <c r="H1168" i="14" s="1"/>
  <c r="O1138" i="24"/>
  <c r="F14" i="9" s="1"/>
  <c r="O722" i="24"/>
  <c r="AE13" i="7"/>
  <c r="N132" i="24"/>
  <c r="H1271" i="14"/>
  <c r="H1273" i="14" s="1"/>
  <c r="G85" i="24"/>
  <c r="J1240" i="14"/>
  <c r="K1240" i="14" s="1"/>
  <c r="O1066" i="24"/>
  <c r="P931" i="24" s="1"/>
  <c r="O1048" i="24"/>
  <c r="P913" i="24" s="1"/>
  <c r="O1042" i="24"/>
  <c r="P907" i="24" s="1"/>
  <c r="O461" i="24"/>
  <c r="P239" i="24" s="1"/>
  <c r="O333" i="24"/>
  <c r="F10" i="9" s="1"/>
  <c r="P1171" i="24"/>
  <c r="Q1111" i="24" s="1"/>
  <c r="D125" i="1"/>
  <c r="D129" i="1" s="1"/>
  <c r="D133" i="1" s="1"/>
  <c r="D136" i="1" s="1"/>
  <c r="H1221" i="14"/>
  <c r="D56" i="1"/>
  <c r="D60" i="1" s="1"/>
  <c r="D64" i="1" s="1"/>
  <c r="D67" i="1" s="1"/>
  <c r="H542" i="14"/>
  <c r="H48" i="14"/>
  <c r="D10" i="1"/>
  <c r="D14" i="1" s="1"/>
  <c r="D18" i="1" s="1"/>
  <c r="D21" i="1" s="1"/>
  <c r="N581" i="24"/>
  <c r="O505" i="24"/>
  <c r="N259" i="16"/>
  <c r="N224" i="15"/>
  <c r="N179" i="14"/>
  <c r="O431" i="24"/>
  <c r="M505" i="14"/>
  <c r="O358" i="24"/>
  <c r="I573" i="16"/>
  <c r="I425" i="16"/>
  <c r="I462" i="16"/>
  <c r="K462" i="16" s="1"/>
  <c r="I684" i="16"/>
  <c r="I610" i="16"/>
  <c r="I277" i="16"/>
  <c r="I351" i="16"/>
  <c r="I388" i="16"/>
  <c r="I721" i="16"/>
  <c r="I314" i="16"/>
  <c r="I536" i="16"/>
  <c r="I499" i="16"/>
  <c r="I647" i="16"/>
  <c r="K647" i="16" s="1"/>
  <c r="K239" i="16"/>
  <c r="J736" i="16"/>
  <c r="J477" i="16"/>
  <c r="J440" i="16"/>
  <c r="J403" i="16"/>
  <c r="J699" i="16"/>
  <c r="J662" i="16"/>
  <c r="J625" i="16"/>
  <c r="J329" i="16"/>
  <c r="J588" i="16"/>
  <c r="J292" i="16"/>
  <c r="J551" i="16"/>
  <c r="J366" i="16"/>
  <c r="J514" i="16"/>
  <c r="I397" i="16"/>
  <c r="I508" i="16"/>
  <c r="K508" i="16" s="1"/>
  <c r="I360" i="16"/>
  <c r="I656" i="16"/>
  <c r="I582" i="16"/>
  <c r="I286" i="16"/>
  <c r="I545" i="16"/>
  <c r="I471" i="16"/>
  <c r="K471" i="16" s="1"/>
  <c r="I434" i="16"/>
  <c r="I730" i="16"/>
  <c r="K730" i="16" s="1"/>
  <c r="I323" i="16"/>
  <c r="I619" i="16"/>
  <c r="I693" i="16"/>
  <c r="K248" i="16"/>
  <c r="J533" i="16"/>
  <c r="J718" i="16"/>
  <c r="J274" i="16"/>
  <c r="J348" i="16"/>
  <c r="J311" i="16"/>
  <c r="J644" i="16"/>
  <c r="J607" i="16"/>
  <c r="J681" i="16"/>
  <c r="J422" i="16"/>
  <c r="J496" i="16"/>
  <c r="J570" i="16"/>
  <c r="J459" i="16"/>
  <c r="J385" i="16"/>
  <c r="I316" i="16"/>
  <c r="I390" i="16"/>
  <c r="I538" i="16"/>
  <c r="I575" i="16"/>
  <c r="K241" i="16"/>
  <c r="I501" i="16"/>
  <c r="I649" i="16"/>
  <c r="I612" i="16"/>
  <c r="I353" i="16"/>
  <c r="I686" i="16"/>
  <c r="I279" i="16"/>
  <c r="K279" i="16" s="1"/>
  <c r="I723" i="16"/>
  <c r="I464" i="16"/>
  <c r="K464" i="16" s="1"/>
  <c r="I427" i="16"/>
  <c r="J435" i="16"/>
  <c r="J583" i="16"/>
  <c r="J287" i="16"/>
  <c r="J324" i="16"/>
  <c r="J694" i="16"/>
  <c r="J509" i="16"/>
  <c r="J657" i="16"/>
  <c r="J472" i="16"/>
  <c r="J361" i="16"/>
  <c r="J398" i="16"/>
  <c r="J731" i="16"/>
  <c r="J546" i="16"/>
  <c r="J620" i="16"/>
  <c r="J539" i="16"/>
  <c r="J428" i="16"/>
  <c r="J576" i="16"/>
  <c r="J391" i="16"/>
  <c r="J280" i="16"/>
  <c r="J613" i="16"/>
  <c r="J502" i="16"/>
  <c r="J650" i="16"/>
  <c r="J465" i="16"/>
  <c r="J724" i="16"/>
  <c r="J687" i="16"/>
  <c r="J317" i="16"/>
  <c r="J354" i="16"/>
  <c r="J692" i="16"/>
  <c r="J359" i="16"/>
  <c r="J581" i="16"/>
  <c r="J285" i="16"/>
  <c r="J544" i="16"/>
  <c r="J507" i="16"/>
  <c r="J618" i="16"/>
  <c r="J729" i="16"/>
  <c r="J470" i="16"/>
  <c r="J433" i="16"/>
  <c r="J396" i="16"/>
  <c r="J655" i="16"/>
  <c r="J322" i="16"/>
  <c r="I695" i="16"/>
  <c r="K250" i="16"/>
  <c r="I362" i="16"/>
  <c r="I473" i="16"/>
  <c r="K473" i="16" s="1"/>
  <c r="I547" i="16"/>
  <c r="I584" i="16"/>
  <c r="I325" i="16"/>
  <c r="I658" i="16"/>
  <c r="I510" i="16"/>
  <c r="I288" i="16"/>
  <c r="I732" i="16"/>
  <c r="I399" i="16"/>
  <c r="K399" i="16" s="1"/>
  <c r="I436" i="16"/>
  <c r="I621" i="16"/>
  <c r="I581" i="16"/>
  <c r="I692" i="16"/>
  <c r="K692" i="16" s="1"/>
  <c r="I544" i="16"/>
  <c r="I655" i="16"/>
  <c r="I322" i="16"/>
  <c r="I359" i="16"/>
  <c r="I285" i="16"/>
  <c r="K285" i="16" s="1"/>
  <c r="I618" i="16"/>
  <c r="K618" i="16" s="1"/>
  <c r="I470" i="16"/>
  <c r="K247" i="16"/>
  <c r="I433" i="16"/>
  <c r="K433" i="16" s="1"/>
  <c r="I396" i="16"/>
  <c r="K396" i="16" s="1"/>
  <c r="I507" i="16"/>
  <c r="K507" i="16" s="1"/>
  <c r="I729" i="16"/>
  <c r="J515" i="16"/>
  <c r="J404" i="16"/>
  <c r="J367" i="16"/>
  <c r="J626" i="16"/>
  <c r="J700" i="16"/>
  <c r="J478" i="16"/>
  <c r="J330" i="16"/>
  <c r="J293" i="16"/>
  <c r="J589" i="16"/>
  <c r="J552" i="16"/>
  <c r="J441" i="16"/>
  <c r="J663" i="16"/>
  <c r="J737" i="16"/>
  <c r="J363" i="16"/>
  <c r="J326" i="16"/>
  <c r="J659" i="16"/>
  <c r="J696" i="16"/>
  <c r="J548" i="16"/>
  <c r="J585" i="16"/>
  <c r="J622" i="16"/>
  <c r="J400" i="16"/>
  <c r="J474" i="16"/>
  <c r="J289" i="16"/>
  <c r="J733" i="16"/>
  <c r="J437" i="16"/>
  <c r="J511" i="16"/>
  <c r="I284" i="16"/>
  <c r="I728" i="16"/>
  <c r="I469" i="16"/>
  <c r="I395" i="16"/>
  <c r="K395" i="16" s="1"/>
  <c r="I580" i="16"/>
  <c r="I691" i="16"/>
  <c r="I543" i="16"/>
  <c r="I654" i="16"/>
  <c r="K654" i="16" s="1"/>
  <c r="K246" i="16"/>
  <c r="I321" i="16"/>
  <c r="K321" i="16" s="1"/>
  <c r="I506" i="16"/>
  <c r="I617" i="16"/>
  <c r="I358" i="16"/>
  <c r="I432" i="16"/>
  <c r="I653" i="16"/>
  <c r="I616" i="16"/>
  <c r="K616" i="16" s="1"/>
  <c r="I542" i="16"/>
  <c r="K245" i="16"/>
  <c r="I283" i="16"/>
  <c r="I505" i="16"/>
  <c r="K505" i="16" s="1"/>
  <c r="I320" i="16"/>
  <c r="I579" i="16"/>
  <c r="I468" i="16"/>
  <c r="I431" i="16"/>
  <c r="I727" i="16"/>
  <c r="I357" i="16"/>
  <c r="I690" i="16"/>
  <c r="I394" i="16"/>
  <c r="K394" i="16" s="1"/>
  <c r="J660" i="16"/>
  <c r="J438" i="16"/>
  <c r="J586" i="16"/>
  <c r="J327" i="16"/>
  <c r="J734" i="16"/>
  <c r="J364" i="16"/>
  <c r="J549" i="16"/>
  <c r="J623" i="16"/>
  <c r="J512" i="16"/>
  <c r="J401" i="16"/>
  <c r="J475" i="16"/>
  <c r="J697" i="16"/>
  <c r="J290" i="16"/>
  <c r="I365" i="16"/>
  <c r="K365" i="16" s="1"/>
  <c r="K253" i="16"/>
  <c r="I550" i="16"/>
  <c r="I661" i="16"/>
  <c r="I328" i="16"/>
  <c r="K328" i="16" s="1"/>
  <c r="I735" i="16"/>
  <c r="I291" i="16"/>
  <c r="I402" i="16"/>
  <c r="I476" i="16"/>
  <c r="K476" i="16" s="1"/>
  <c r="I624" i="16"/>
  <c r="I439" i="16"/>
  <c r="I587" i="16"/>
  <c r="I513" i="16"/>
  <c r="K513" i="16" s="1"/>
  <c r="I698" i="16"/>
  <c r="I465" i="16"/>
  <c r="I724" i="16"/>
  <c r="I280" i="16"/>
  <c r="I391" i="16"/>
  <c r="I576" i="16"/>
  <c r="I687" i="16"/>
  <c r="K687" i="16" s="1"/>
  <c r="I354" i="16"/>
  <c r="K242" i="16"/>
  <c r="I539" i="16"/>
  <c r="I317" i="16"/>
  <c r="I502" i="16"/>
  <c r="I613" i="16"/>
  <c r="I650" i="16"/>
  <c r="K650" i="16" s="1"/>
  <c r="I428" i="16"/>
  <c r="I516" i="16"/>
  <c r="K516" i="16" s="1"/>
  <c r="I627" i="16"/>
  <c r="I590" i="16"/>
  <c r="K256" i="16"/>
  <c r="I405" i="16"/>
  <c r="I442" i="16"/>
  <c r="I553" i="16"/>
  <c r="K553" i="16" s="1"/>
  <c r="I479" i="16"/>
  <c r="I701" i="16"/>
  <c r="K701" i="16" s="1"/>
  <c r="I664" i="16"/>
  <c r="I331" i="16"/>
  <c r="K331" i="16" s="1"/>
  <c r="I738" i="16"/>
  <c r="I368" i="16"/>
  <c r="K368" i="16" s="1"/>
  <c r="I294" i="16"/>
  <c r="I737" i="16"/>
  <c r="I515" i="16"/>
  <c r="K515" i="16" s="1"/>
  <c r="I404" i="16"/>
  <c r="K404" i="16" s="1"/>
  <c r="I367" i="16"/>
  <c r="K367" i="16" s="1"/>
  <c r="I552" i="16"/>
  <c r="K552" i="16" s="1"/>
  <c r="I441" i="16"/>
  <c r="K441" i="16" s="1"/>
  <c r="I663" i="16"/>
  <c r="K663" i="16" s="1"/>
  <c r="I330" i="16"/>
  <c r="K330" i="16" s="1"/>
  <c r="I293" i="16"/>
  <c r="K293" i="16" s="1"/>
  <c r="I589" i="16"/>
  <c r="K589" i="16" s="1"/>
  <c r="K255" i="16"/>
  <c r="I626" i="16"/>
  <c r="I700" i="16"/>
  <c r="I478" i="16"/>
  <c r="I393" i="16"/>
  <c r="I689" i="16"/>
  <c r="I652" i="16"/>
  <c r="K652" i="16" s="1"/>
  <c r="I615" i="16"/>
  <c r="I504" i="16"/>
  <c r="K504" i="16" s="1"/>
  <c r="I541" i="16"/>
  <c r="K244" i="16"/>
  <c r="I319" i="16"/>
  <c r="I430" i="16"/>
  <c r="K430" i="16" s="1"/>
  <c r="I467" i="16"/>
  <c r="I726" i="16"/>
  <c r="K726" i="16" s="1"/>
  <c r="I578" i="16"/>
  <c r="I282" i="16"/>
  <c r="K282" i="16" s="1"/>
  <c r="I356" i="16"/>
  <c r="I623" i="16"/>
  <c r="K623" i="16" s="1"/>
  <c r="I512" i="16"/>
  <c r="K512" i="16" s="1"/>
  <c r="I364" i="16"/>
  <c r="K364" i="16" s="1"/>
  <c r="I660" i="16"/>
  <c r="K660" i="16" s="1"/>
  <c r="K252" i="16"/>
  <c r="I734" i="16"/>
  <c r="K734" i="16" s="1"/>
  <c r="I549" i="16"/>
  <c r="I290" i="16"/>
  <c r="K290" i="16" s="1"/>
  <c r="I438" i="16"/>
  <c r="K438" i="16" s="1"/>
  <c r="I401" i="16"/>
  <c r="I327" i="16"/>
  <c r="K327" i="16" s="1"/>
  <c r="I475" i="16"/>
  <c r="K475" i="16" s="1"/>
  <c r="I697" i="16"/>
  <c r="K697" i="16" s="1"/>
  <c r="I586" i="16"/>
  <c r="K586" i="16" s="1"/>
  <c r="I475" i="10"/>
  <c r="K163" i="10"/>
  <c r="I259" i="10"/>
  <c r="I187" i="10"/>
  <c r="I355" i="10"/>
  <c r="I403" i="10"/>
  <c r="I235" i="10"/>
  <c r="K235" i="10" s="1"/>
  <c r="I379" i="10"/>
  <c r="I211" i="10"/>
  <c r="K211" i="10" s="1"/>
  <c r="I307" i="10"/>
  <c r="I283" i="10"/>
  <c r="K283" i="10" s="1"/>
  <c r="I451" i="10"/>
  <c r="I427" i="10"/>
  <c r="I331" i="10"/>
  <c r="J184" i="10"/>
  <c r="J424" i="10"/>
  <c r="J208" i="10"/>
  <c r="J448" i="10"/>
  <c r="J352" i="10"/>
  <c r="J376" i="10"/>
  <c r="J232" i="10"/>
  <c r="J328" i="10"/>
  <c r="J256" i="10"/>
  <c r="J304" i="10"/>
  <c r="J400" i="10"/>
  <c r="J472" i="10"/>
  <c r="J280" i="10"/>
  <c r="J209" i="10"/>
  <c r="J377" i="10"/>
  <c r="J233" i="10"/>
  <c r="J401" i="10"/>
  <c r="J257" i="10"/>
  <c r="J425" i="10"/>
  <c r="J281" i="10"/>
  <c r="J449" i="10"/>
  <c r="J305" i="10"/>
  <c r="J473" i="10"/>
  <c r="J329" i="10"/>
  <c r="J185" i="10"/>
  <c r="J353" i="10"/>
  <c r="I183" i="10"/>
  <c r="K183" i="10" s="1"/>
  <c r="I447" i="10"/>
  <c r="I231" i="10"/>
  <c r="I399" i="10"/>
  <c r="I375" i="10"/>
  <c r="K159" i="10"/>
  <c r="I327" i="10"/>
  <c r="I423" i="10"/>
  <c r="I279" i="10"/>
  <c r="K279" i="10" s="1"/>
  <c r="I207" i="10"/>
  <c r="I255" i="10"/>
  <c r="I351" i="10"/>
  <c r="I471" i="10"/>
  <c r="K471" i="10" s="1"/>
  <c r="I303" i="10"/>
  <c r="J476" i="10"/>
  <c r="J452" i="10"/>
  <c r="J404" i="10"/>
  <c r="J428" i="10"/>
  <c r="J284" i="10"/>
  <c r="J236" i="10"/>
  <c r="J212" i="10"/>
  <c r="J308" i="10"/>
  <c r="J356" i="10"/>
  <c r="J380" i="10"/>
  <c r="J332" i="10"/>
  <c r="J260" i="10"/>
  <c r="J188" i="10"/>
  <c r="I474" i="10"/>
  <c r="I330" i="10"/>
  <c r="I402" i="10"/>
  <c r="I450" i="10"/>
  <c r="K450" i="10" s="1"/>
  <c r="I186" i="10"/>
  <c r="I282" i="10"/>
  <c r="I210" i="10"/>
  <c r="I354" i="10"/>
  <c r="I378" i="10"/>
  <c r="K162" i="10"/>
  <c r="I426" i="10"/>
  <c r="I258" i="10"/>
  <c r="I234" i="10"/>
  <c r="I306" i="10"/>
  <c r="K306" i="10" s="1"/>
  <c r="J350" i="10"/>
  <c r="J422" i="10"/>
  <c r="J182" i="10"/>
  <c r="J254" i="10"/>
  <c r="J326" i="10"/>
  <c r="J470" i="10"/>
  <c r="J398" i="10"/>
  <c r="J230" i="10"/>
  <c r="J302" i="10"/>
  <c r="J374" i="10"/>
  <c r="J446" i="10"/>
  <c r="J206" i="10"/>
  <c r="J278" i="10"/>
  <c r="I308" i="10"/>
  <c r="I476" i="10"/>
  <c r="K164" i="10"/>
  <c r="I332" i="10"/>
  <c r="I284" i="10"/>
  <c r="K284" i="10" s="1"/>
  <c r="I452" i="10"/>
  <c r="K452" i="10" s="1"/>
  <c r="I236" i="10"/>
  <c r="I356" i="10"/>
  <c r="I188" i="10"/>
  <c r="K188" i="10" s="1"/>
  <c r="I404" i="10"/>
  <c r="I428" i="10"/>
  <c r="I380" i="10"/>
  <c r="K380" i="10" s="1"/>
  <c r="I212" i="10"/>
  <c r="K212" i="10" s="1"/>
  <c r="I260" i="10"/>
  <c r="K260" i="10" s="1"/>
  <c r="I276" i="10"/>
  <c r="K276" i="10" s="1"/>
  <c r="I396" i="10"/>
  <c r="I204" i="10"/>
  <c r="I348" i="10"/>
  <c r="I180" i="10"/>
  <c r="K180" i="10" s="1"/>
  <c r="I468" i="10"/>
  <c r="I324" i="10"/>
  <c r="I420" i="10"/>
  <c r="I252" i="10"/>
  <c r="K252" i="10" s="1"/>
  <c r="I228" i="10"/>
  <c r="I372" i="10"/>
  <c r="K156" i="10"/>
  <c r="I300" i="10"/>
  <c r="I444" i="10"/>
  <c r="J227" i="10"/>
  <c r="J395" i="10"/>
  <c r="J275" i="10"/>
  <c r="J179" i="10"/>
  <c r="J299" i="10"/>
  <c r="J203" i="10"/>
  <c r="J347" i="10"/>
  <c r="J371" i="10"/>
  <c r="J165" i="10"/>
  <c r="J173" i="14" s="1"/>
  <c r="J443" i="10"/>
  <c r="J323" i="10"/>
  <c r="J251" i="10"/>
  <c r="J467" i="10"/>
  <c r="J419" i="10"/>
  <c r="J1151" i="10"/>
  <c r="J1175" i="10"/>
  <c r="I1171" i="10"/>
  <c r="K1171" i="10" s="1"/>
  <c r="K1123" i="10"/>
  <c r="I1147" i="10"/>
  <c r="I1144" i="10"/>
  <c r="K1120" i="10"/>
  <c r="I1168" i="10"/>
  <c r="J1167" i="10"/>
  <c r="J1143" i="10"/>
  <c r="I1166" i="10"/>
  <c r="K1118" i="10"/>
  <c r="I1128" i="10"/>
  <c r="I1216" i="14" s="1"/>
  <c r="K1216" i="14" s="1"/>
  <c r="I1142" i="10"/>
  <c r="J1173" i="10"/>
  <c r="J1149" i="10"/>
  <c r="I1172" i="10"/>
  <c r="K1172" i="10" s="1"/>
  <c r="K1124" i="10"/>
  <c r="I1148" i="10"/>
  <c r="J1144" i="10"/>
  <c r="J1168" i="10"/>
  <c r="K1122" i="10"/>
  <c r="I1170" i="10"/>
  <c r="I1146" i="10"/>
  <c r="J1170" i="10"/>
  <c r="J1146" i="10"/>
  <c r="G990" i="24"/>
  <c r="O981" i="24"/>
  <c r="O990" i="24" s="1"/>
  <c r="O451" i="24"/>
  <c r="O390" i="24"/>
  <c r="T1248" i="14"/>
  <c r="AG123" i="7"/>
  <c r="O351" i="24"/>
  <c r="M401" i="14"/>
  <c r="L73" i="6"/>
  <c r="L70" i="6" s="1"/>
  <c r="L71" i="6" s="1"/>
  <c r="O244" i="24"/>
  <c r="N479" i="24"/>
  <c r="N480" i="24" s="1"/>
  <c r="I641" i="14"/>
  <c r="I637" i="14"/>
  <c r="J872" i="14"/>
  <c r="K870" i="14"/>
  <c r="G979" i="24"/>
  <c r="O970" i="24"/>
  <c r="O979" i="24" s="1"/>
  <c r="N979" i="24"/>
  <c r="N991" i="24" s="1"/>
  <c r="N992" i="24" s="1"/>
  <c r="E13" i="9" s="1"/>
  <c r="W908" i="24"/>
  <c r="N1015" i="24" s="1"/>
  <c r="N1060" i="24" s="1"/>
  <c r="I1122" i="24"/>
  <c r="I1163" i="24"/>
  <c r="I1167" i="24" s="1"/>
  <c r="P1130" i="24"/>
  <c r="P1132" i="24" s="1"/>
  <c r="H1132" i="24"/>
  <c r="N1056" i="24"/>
  <c r="O920" i="24"/>
  <c r="I1215" i="14"/>
  <c r="I1211" i="14"/>
  <c r="I754" i="16"/>
  <c r="I753" i="16"/>
  <c r="J753" i="16"/>
  <c r="J754" i="16"/>
  <c r="I654" i="15"/>
  <c r="I653" i="15"/>
  <c r="J654" i="15"/>
  <c r="J653" i="15"/>
  <c r="X623" i="24"/>
  <c r="O767" i="24" s="1"/>
  <c r="O641" i="24"/>
  <c r="D81" i="1"/>
  <c r="D83" i="1" s="1"/>
  <c r="D87" i="1" s="1"/>
  <c r="D90" i="1" s="1"/>
  <c r="D170" i="21"/>
  <c r="D104" i="1"/>
  <c r="D106" i="1" s="1"/>
  <c r="D110" i="1" s="1"/>
  <c r="D113" i="1" s="1"/>
  <c r="D206" i="21"/>
  <c r="N166" i="10"/>
  <c r="N223" i="15"/>
  <c r="N258" i="16"/>
  <c r="D122" i="13"/>
  <c r="D121" i="13"/>
  <c r="J1236" i="14"/>
  <c r="N1143" i="24"/>
  <c r="N1147" i="24" s="1"/>
  <c r="O765" i="24"/>
  <c r="M766" i="14"/>
  <c r="I629" i="15"/>
  <c r="I245" i="15"/>
  <c r="K212" i="15"/>
  <c r="I437" i="15"/>
  <c r="I277" i="15"/>
  <c r="I533" i="15"/>
  <c r="I309" i="15"/>
  <c r="K309" i="15" s="1"/>
  <c r="I501" i="15"/>
  <c r="I469" i="15"/>
  <c r="I597" i="15"/>
  <c r="I405" i="15"/>
  <c r="I341" i="15"/>
  <c r="I565" i="15"/>
  <c r="K565" i="15" s="1"/>
  <c r="I373" i="15"/>
  <c r="J528" i="15"/>
  <c r="J368" i="15"/>
  <c r="J624" i="15"/>
  <c r="J496" i="15"/>
  <c r="J336" i="15"/>
  <c r="J304" i="15"/>
  <c r="J432" i="15"/>
  <c r="J560" i="15"/>
  <c r="J400" i="15"/>
  <c r="J240" i="15"/>
  <c r="J592" i="15"/>
  <c r="J272" i="15"/>
  <c r="J464" i="15"/>
  <c r="I477" i="15"/>
  <c r="I573" i="15"/>
  <c r="I605" i="15"/>
  <c r="I413" i="15"/>
  <c r="K220" i="15"/>
  <c r="I509" i="15"/>
  <c r="I637" i="15"/>
  <c r="I541" i="15"/>
  <c r="I253" i="15"/>
  <c r="I285" i="15"/>
  <c r="I349" i="15"/>
  <c r="I445" i="15"/>
  <c r="I317" i="15"/>
  <c r="I381" i="15"/>
  <c r="J411" i="15"/>
  <c r="J507" i="15"/>
  <c r="J251" i="15"/>
  <c r="J283" i="15"/>
  <c r="J539" i="15"/>
  <c r="J443" i="15"/>
  <c r="J475" i="15"/>
  <c r="J315" i="15"/>
  <c r="J603" i="15"/>
  <c r="J347" i="15"/>
  <c r="J571" i="15"/>
  <c r="J635" i="15"/>
  <c r="J379" i="15"/>
  <c r="J506" i="15"/>
  <c r="J282" i="15"/>
  <c r="J442" i="15"/>
  <c r="J250" i="15"/>
  <c r="J346" i="15"/>
  <c r="J410" i="15"/>
  <c r="J538" i="15"/>
  <c r="J634" i="15"/>
  <c r="J474" i="15"/>
  <c r="J378" i="15"/>
  <c r="J602" i="15"/>
  <c r="J570" i="15"/>
  <c r="J314" i="15"/>
  <c r="I310" i="15"/>
  <c r="I598" i="15"/>
  <c r="I374" i="15"/>
  <c r="I342" i="15"/>
  <c r="I630" i="15"/>
  <c r="K213" i="15"/>
  <c r="I278" i="15"/>
  <c r="I246" i="15"/>
  <c r="I534" i="15"/>
  <c r="I566" i="15"/>
  <c r="I502" i="15"/>
  <c r="I438" i="15"/>
  <c r="I406" i="15"/>
  <c r="I470" i="15"/>
  <c r="J534" i="15"/>
  <c r="J310" i="15"/>
  <c r="J438" i="15"/>
  <c r="J246" i="15"/>
  <c r="J630" i="15"/>
  <c r="J598" i="15"/>
  <c r="J566" i="15"/>
  <c r="J278" i="15"/>
  <c r="J342" i="15"/>
  <c r="J502" i="15"/>
  <c r="J374" i="15"/>
  <c r="J406" i="15"/>
  <c r="J470" i="15"/>
  <c r="I466" i="15"/>
  <c r="I242" i="15"/>
  <c r="I626" i="15"/>
  <c r="I562" i="15"/>
  <c r="I274" i="15"/>
  <c r="I498" i="15"/>
  <c r="I402" i="15"/>
  <c r="I434" i="15"/>
  <c r="I530" i="15"/>
  <c r="I370" i="15"/>
  <c r="I594" i="15"/>
  <c r="I338" i="15"/>
  <c r="I306" i="15"/>
  <c r="K209" i="15"/>
  <c r="J530" i="15"/>
  <c r="J242" i="15"/>
  <c r="J306" i="15"/>
  <c r="J626" i="15"/>
  <c r="J562" i="15"/>
  <c r="J370" i="15"/>
  <c r="J498" i="15"/>
  <c r="J466" i="15"/>
  <c r="J274" i="15"/>
  <c r="J594" i="15"/>
  <c r="J402" i="15"/>
  <c r="J434" i="15"/>
  <c r="J338" i="15"/>
  <c r="J372" i="15"/>
  <c r="J500" i="15"/>
  <c r="J628" i="15"/>
  <c r="J532" i="15"/>
  <c r="J596" i="15"/>
  <c r="J436" i="15"/>
  <c r="J564" i="15"/>
  <c r="J468" i="15"/>
  <c r="J308" i="15"/>
  <c r="J244" i="15"/>
  <c r="J276" i="15"/>
  <c r="J404" i="15"/>
  <c r="J340" i="15"/>
  <c r="J408" i="15"/>
  <c r="J632" i="15"/>
  <c r="J312" i="15"/>
  <c r="J504" i="15"/>
  <c r="J536" i="15"/>
  <c r="J600" i="15"/>
  <c r="J472" i="15"/>
  <c r="J344" i="15"/>
  <c r="J376" i="15"/>
  <c r="J568" i="15"/>
  <c r="J280" i="15"/>
  <c r="J440" i="15"/>
  <c r="J248" i="15"/>
  <c r="J380" i="15"/>
  <c r="J540" i="15"/>
  <c r="J316" i="15"/>
  <c r="J636" i="15"/>
  <c r="J412" i="15"/>
  <c r="J572" i="15"/>
  <c r="J348" i="15"/>
  <c r="J252" i="15"/>
  <c r="J444" i="15"/>
  <c r="J604" i="15"/>
  <c r="J508" i="15"/>
  <c r="J284" i="15"/>
  <c r="J476" i="15"/>
  <c r="I638" i="15"/>
  <c r="K638" i="15" s="1"/>
  <c r="I542" i="15"/>
  <c r="I510" i="15"/>
  <c r="K510" i="15" s="1"/>
  <c r="I574" i="15"/>
  <c r="I350" i="15"/>
  <c r="I254" i="15"/>
  <c r="I606" i="15"/>
  <c r="K606" i="15" s="1"/>
  <c r="I414" i="15"/>
  <c r="I286" i="15"/>
  <c r="K286" i="15" s="1"/>
  <c r="I382" i="15"/>
  <c r="K221" i="15"/>
  <c r="I478" i="15"/>
  <c r="I446" i="15"/>
  <c r="I318" i="15"/>
  <c r="J535" i="15"/>
  <c r="J567" i="15"/>
  <c r="J503" i="15"/>
  <c r="J247" i="15"/>
  <c r="J311" i="15"/>
  <c r="J599" i="15"/>
  <c r="J407" i="15"/>
  <c r="J343" i="15"/>
  <c r="J279" i="15"/>
  <c r="J439" i="15"/>
  <c r="J375" i="15"/>
  <c r="J631" i="15"/>
  <c r="J471" i="15"/>
  <c r="I407" i="15"/>
  <c r="I343" i="15"/>
  <c r="I535" i="15"/>
  <c r="I439" i="15"/>
  <c r="K214" i="15"/>
  <c r="I471" i="15"/>
  <c r="K471" i="15" s="1"/>
  <c r="I631" i="15"/>
  <c r="K631" i="15" s="1"/>
  <c r="I503" i="15"/>
  <c r="K503" i="15" s="1"/>
  <c r="I279" i="15"/>
  <c r="I247" i="15"/>
  <c r="I599" i="15"/>
  <c r="K599" i="15" s="1"/>
  <c r="I567" i="15"/>
  <c r="I375" i="15"/>
  <c r="I311" i="15"/>
  <c r="K311" i="15" s="1"/>
  <c r="J1563" i="15"/>
  <c r="J1531" i="15"/>
  <c r="I1537" i="15"/>
  <c r="K1504" i="15"/>
  <c r="I1569" i="15"/>
  <c r="J1559" i="15"/>
  <c r="J1527" i="15"/>
  <c r="I1560" i="15"/>
  <c r="I1528" i="15"/>
  <c r="K1495" i="15"/>
  <c r="I1532" i="15"/>
  <c r="K1499" i="15"/>
  <c r="I1564" i="15"/>
  <c r="I1529" i="15"/>
  <c r="K1496" i="15"/>
  <c r="I1561" i="15"/>
  <c r="K1501" i="15"/>
  <c r="I1566" i="15"/>
  <c r="I1534" i="15"/>
  <c r="I1567" i="15"/>
  <c r="K1502" i="15"/>
  <c r="I1535" i="15"/>
  <c r="J1564" i="15"/>
  <c r="J1532" i="15"/>
  <c r="J1567" i="15"/>
  <c r="J1535" i="15"/>
  <c r="J1560" i="15"/>
  <c r="J1528" i="15"/>
  <c r="J1562" i="15"/>
  <c r="J1530" i="15"/>
  <c r="J1566" i="15"/>
  <c r="J1534" i="15"/>
  <c r="J1568" i="15"/>
  <c r="J1536" i="15"/>
  <c r="J1561" i="15"/>
  <c r="J1529" i="15"/>
  <c r="K1730" i="16"/>
  <c r="I1805" i="16"/>
  <c r="I1768" i="16"/>
  <c r="J1806" i="16"/>
  <c r="J1769" i="16"/>
  <c r="J1771" i="16"/>
  <c r="J1808" i="16"/>
  <c r="J1799" i="16"/>
  <c r="J1762" i="16"/>
  <c r="I1770" i="16"/>
  <c r="K1732" i="16"/>
  <c r="I1807" i="16"/>
  <c r="I1761" i="16"/>
  <c r="I1798" i="16"/>
  <c r="K1723" i="16"/>
  <c r="J1804" i="16"/>
  <c r="J1767" i="16"/>
  <c r="K1733" i="16"/>
  <c r="I1808" i="16"/>
  <c r="K1808" i="16" s="1"/>
  <c r="I1771" i="16"/>
  <c r="K1771" i="16" s="1"/>
  <c r="K1728" i="16"/>
  <c r="I1803" i="16"/>
  <c r="I1766" i="16"/>
  <c r="I1801" i="16"/>
  <c r="I1764" i="16"/>
  <c r="K1726" i="16"/>
  <c r="K1741" i="16"/>
  <c r="I1779" i="16"/>
  <c r="K1779" i="16" s="1"/>
  <c r="I1816" i="16"/>
  <c r="J1770" i="16"/>
  <c r="J1807" i="16"/>
  <c r="J1805" i="16"/>
  <c r="J1768" i="16"/>
  <c r="J1817" i="16"/>
  <c r="J1780" i="16"/>
  <c r="J1776" i="16"/>
  <c r="J1813" i="16"/>
  <c r="I1811" i="16"/>
  <c r="I1774" i="16"/>
  <c r="K1736" i="16"/>
  <c r="J1764" i="16"/>
  <c r="J1801" i="16"/>
  <c r="K1722" i="16"/>
  <c r="I1797" i="16"/>
  <c r="I1760" i="16"/>
  <c r="I1817" i="16"/>
  <c r="K1817" i="16" s="1"/>
  <c r="I1780" i="16"/>
  <c r="K1780" i="16" s="1"/>
  <c r="K1742" i="16"/>
  <c r="J1815" i="16"/>
  <c r="J1778" i="16"/>
  <c r="J1803" i="16"/>
  <c r="J1766" i="16"/>
  <c r="T1819" i="16"/>
  <c r="T1177" i="10"/>
  <c r="T1575" i="15"/>
  <c r="T1543" i="15"/>
  <c r="T1153" i="10"/>
  <c r="T1782" i="16"/>
  <c r="P123" i="7"/>
  <c r="N759" i="24"/>
  <c r="N786" i="24" s="1"/>
  <c r="J662" i="14"/>
  <c r="P1122" i="24"/>
  <c r="P1123" i="24" s="1"/>
  <c r="P1127" i="24" s="1"/>
  <c r="H1123" i="24"/>
  <c r="H1127" i="24" s="1"/>
  <c r="D71" i="20"/>
  <c r="D73" i="20" s="1"/>
  <c r="D13" i="22" s="1"/>
  <c r="E22" i="19" s="1"/>
  <c r="L1364" i="15"/>
  <c r="M1364" i="15"/>
  <c r="L1396" i="15"/>
  <c r="M1396" i="15"/>
  <c r="J234" i="16"/>
  <c r="J235" i="16"/>
  <c r="I234" i="16"/>
  <c r="I235" i="16"/>
  <c r="I168" i="14"/>
  <c r="I172" i="14"/>
  <c r="X178" i="24"/>
  <c r="O343" i="24" s="1"/>
  <c r="O417" i="24" s="1"/>
  <c r="O199" i="24"/>
  <c r="M374" i="6"/>
  <c r="N150" i="24"/>
  <c r="O38" i="24"/>
  <c r="N142" i="24"/>
  <c r="O30" i="24"/>
  <c r="J557" i="14"/>
  <c r="N553" i="24"/>
  <c r="N560" i="24" s="1"/>
  <c r="P1106" i="24"/>
  <c r="Y1099" i="24"/>
  <c r="P1145" i="24" s="1"/>
  <c r="N375" i="14"/>
  <c r="M377" i="14"/>
  <c r="J50" i="15"/>
  <c r="I50" i="15"/>
  <c r="J47" i="15"/>
  <c r="I57" i="15"/>
  <c r="I51" i="15"/>
  <c r="I58" i="15"/>
  <c r="J53" i="15"/>
  <c r="J56" i="15"/>
  <c r="J46" i="15"/>
  <c r="J57" i="15"/>
  <c r="J45" i="15"/>
  <c r="J59" i="15"/>
  <c r="J54" i="15"/>
  <c r="I53" i="15"/>
  <c r="I52" i="15"/>
  <c r="I56" i="15"/>
  <c r="J48" i="15"/>
  <c r="J55" i="15"/>
  <c r="I46" i="15"/>
  <c r="J52" i="15"/>
  <c r="I55" i="15"/>
  <c r="I49" i="15"/>
  <c r="J49" i="15"/>
  <c r="I54" i="15"/>
  <c r="I47" i="15"/>
  <c r="J51" i="15"/>
  <c r="I59" i="15"/>
  <c r="I48" i="15"/>
  <c r="J58" i="15"/>
  <c r="I45" i="15"/>
  <c r="I56" i="16"/>
  <c r="J55" i="16"/>
  <c r="I60" i="16"/>
  <c r="J67" i="16"/>
  <c r="J59" i="16"/>
  <c r="J60" i="16"/>
  <c r="J62" i="16"/>
  <c r="I62" i="16"/>
  <c r="I51" i="16"/>
  <c r="I54" i="16"/>
  <c r="I64" i="16"/>
  <c r="I69" i="16"/>
  <c r="I63" i="16"/>
  <c r="I59" i="16"/>
  <c r="J66" i="16"/>
  <c r="J65" i="16"/>
  <c r="J52" i="16"/>
  <c r="J61" i="16"/>
  <c r="J56" i="16"/>
  <c r="J50" i="16"/>
  <c r="I50" i="16"/>
  <c r="J69" i="16"/>
  <c r="J49" i="16"/>
  <c r="I57" i="16"/>
  <c r="I55" i="16"/>
  <c r="J64" i="16"/>
  <c r="J63" i="16"/>
  <c r="J58" i="16"/>
  <c r="I61" i="16"/>
  <c r="I67" i="16"/>
  <c r="J51" i="16"/>
  <c r="J68" i="16"/>
  <c r="I49" i="16"/>
  <c r="I53" i="16"/>
  <c r="J54" i="16"/>
  <c r="I58" i="16"/>
  <c r="I68" i="16"/>
  <c r="J57" i="16"/>
  <c r="I52" i="16"/>
  <c r="J53" i="16"/>
  <c r="I66" i="16"/>
  <c r="I65" i="16"/>
  <c r="J588" i="10"/>
  <c r="I595" i="10"/>
  <c r="J592" i="10"/>
  <c r="I593" i="10"/>
  <c r="I596" i="10"/>
  <c r="J590" i="10"/>
  <c r="J595" i="10"/>
  <c r="I590" i="10"/>
  <c r="I589" i="10"/>
  <c r="I591" i="10"/>
  <c r="I588" i="10"/>
  <c r="I592" i="10"/>
  <c r="I597" i="10"/>
  <c r="J594" i="10"/>
  <c r="J591" i="10"/>
  <c r="J597" i="10"/>
  <c r="J593" i="10"/>
  <c r="J589" i="10"/>
  <c r="J596" i="10"/>
  <c r="I594" i="10"/>
  <c r="I42" i="14"/>
  <c r="I38" i="14"/>
  <c r="I43" i="15"/>
  <c r="I42" i="15"/>
  <c r="J42" i="15"/>
  <c r="J43" i="15"/>
  <c r="O951" i="24"/>
  <c r="O955" i="24" s="1"/>
  <c r="O967" i="24" s="1"/>
  <c r="G955" i="24"/>
  <c r="G967" i="24" s="1"/>
  <c r="I1176" i="24"/>
  <c r="I1134" i="24"/>
  <c r="O646" i="24"/>
  <c r="O912" i="24"/>
  <c r="N1049" i="24"/>
  <c r="H1136" i="24"/>
  <c r="P1134" i="24"/>
  <c r="P1136" i="24" s="1"/>
  <c r="O1526" i="15"/>
  <c r="P1526" i="15"/>
  <c r="O189" i="24"/>
  <c r="N415" i="24"/>
  <c r="N1172" i="24"/>
  <c r="O1110" i="24"/>
  <c r="M1107" i="14"/>
  <c r="N1105" i="14"/>
  <c r="M1003" i="14"/>
  <c r="N1001" i="14"/>
  <c r="J499" i="10"/>
  <c r="J491" i="10"/>
  <c r="J496" i="10"/>
  <c r="I496" i="10"/>
  <c r="J493" i="10"/>
  <c r="I491" i="10"/>
  <c r="I493" i="10"/>
  <c r="I492" i="10"/>
  <c r="I499" i="10"/>
  <c r="I500" i="10"/>
  <c r="J492" i="10"/>
  <c r="I498" i="10"/>
  <c r="I495" i="10"/>
  <c r="I494" i="10"/>
  <c r="J497" i="10"/>
  <c r="J498" i="10"/>
  <c r="J500" i="10"/>
  <c r="I497" i="10"/>
  <c r="J495" i="10"/>
  <c r="J494" i="10"/>
  <c r="J1353" i="16"/>
  <c r="I1355" i="16"/>
  <c r="J1363" i="16"/>
  <c r="J1362" i="16"/>
  <c r="J1368" i="16"/>
  <c r="I1365" i="16"/>
  <c r="I1363" i="16"/>
  <c r="I1357" i="16"/>
  <c r="J1360" i="16"/>
  <c r="J1359" i="16"/>
  <c r="J1369" i="16"/>
  <c r="I1362" i="16"/>
  <c r="J1366" i="16"/>
  <c r="J1352" i="16"/>
  <c r="J1354" i="16"/>
  <c r="J1367" i="16"/>
  <c r="I1360" i="16"/>
  <c r="I1352" i="16"/>
  <c r="J1364" i="16"/>
  <c r="I1361" i="16"/>
  <c r="I1367" i="16"/>
  <c r="J1370" i="16"/>
  <c r="I1353" i="16"/>
  <c r="I1351" i="16"/>
  <c r="J1350" i="16"/>
  <c r="J1351" i="16"/>
  <c r="I1369" i="16"/>
  <c r="J1357" i="16"/>
  <c r="I1350" i="16"/>
  <c r="I1358" i="16"/>
  <c r="J1361" i="16"/>
  <c r="I1366" i="16"/>
  <c r="I1354" i="16"/>
  <c r="J1355" i="16"/>
  <c r="I1356" i="16"/>
  <c r="I1368" i="16"/>
  <c r="J1356" i="16"/>
  <c r="I1370" i="16"/>
  <c r="I1364" i="16"/>
  <c r="J1365" i="16"/>
  <c r="J1358" i="16"/>
  <c r="I1359" i="16"/>
  <c r="J1183" i="15"/>
  <c r="I1186" i="15"/>
  <c r="J1172" i="15"/>
  <c r="I1173" i="15"/>
  <c r="I1174" i="15"/>
  <c r="I1172" i="15"/>
  <c r="I1175" i="15"/>
  <c r="I1180" i="15"/>
  <c r="I1179" i="15"/>
  <c r="J1177" i="15"/>
  <c r="J1179" i="15"/>
  <c r="J1174" i="15"/>
  <c r="I1177" i="15"/>
  <c r="I1185" i="15"/>
  <c r="I1183" i="15"/>
  <c r="J1173" i="15"/>
  <c r="I1178" i="15"/>
  <c r="J1178" i="15"/>
  <c r="I1181" i="15"/>
  <c r="J1181" i="15"/>
  <c r="J1176" i="15"/>
  <c r="J1180" i="15"/>
  <c r="I1184" i="15"/>
  <c r="I1176" i="15"/>
  <c r="J1182" i="15"/>
  <c r="J1184" i="15"/>
  <c r="J1186" i="15"/>
  <c r="J1185" i="15"/>
  <c r="I1182" i="15"/>
  <c r="J1175" i="15"/>
  <c r="L916" i="16"/>
  <c r="M906" i="16"/>
  <c r="M907" i="16"/>
  <c r="L922" i="16"/>
  <c r="L905" i="16"/>
  <c r="M920" i="16"/>
  <c r="L908" i="16"/>
  <c r="M908" i="16"/>
  <c r="L919" i="16"/>
  <c r="M913" i="16"/>
  <c r="L923" i="16"/>
  <c r="M917" i="16"/>
  <c r="L912" i="16"/>
  <c r="M922" i="16"/>
  <c r="L907" i="16"/>
  <c r="L909" i="16"/>
  <c r="L920" i="16"/>
  <c r="L904" i="16"/>
  <c r="M918" i="16"/>
  <c r="M909" i="16"/>
  <c r="L906" i="16"/>
  <c r="M923" i="16"/>
  <c r="L917" i="16"/>
  <c r="L911" i="16"/>
  <c r="M915" i="16"/>
  <c r="L913" i="16"/>
  <c r="M924" i="16"/>
  <c r="M921" i="16"/>
  <c r="M910" i="16"/>
  <c r="L918" i="16"/>
  <c r="M905" i="16"/>
  <c r="M904" i="16"/>
  <c r="M916" i="16"/>
  <c r="M914" i="16"/>
  <c r="M912" i="16"/>
  <c r="L915" i="16"/>
  <c r="L910" i="16"/>
  <c r="L924" i="16"/>
  <c r="L921" i="16"/>
  <c r="L914" i="16"/>
  <c r="M919" i="16"/>
  <c r="M911" i="16"/>
  <c r="M775" i="16"/>
  <c r="L771" i="16"/>
  <c r="L755" i="16"/>
  <c r="M769" i="16"/>
  <c r="M760" i="16"/>
  <c r="L762" i="16"/>
  <c r="M768" i="16"/>
  <c r="L763" i="16"/>
  <c r="M773" i="16"/>
  <c r="L758" i="16"/>
  <c r="L760" i="16"/>
  <c r="M774" i="16"/>
  <c r="M772" i="16"/>
  <c r="M761" i="16"/>
  <c r="L769" i="16"/>
  <c r="M756" i="16"/>
  <c r="M755" i="16"/>
  <c r="L768" i="16"/>
  <c r="L757" i="16"/>
  <c r="M766" i="16"/>
  <c r="L764" i="16"/>
  <c r="L774" i="16"/>
  <c r="L772" i="16"/>
  <c r="M764" i="16"/>
  <c r="M770" i="16"/>
  <c r="M762" i="16"/>
  <c r="M767" i="16"/>
  <c r="M765" i="16"/>
  <c r="L756" i="16"/>
  <c r="L766" i="16"/>
  <c r="L761" i="16"/>
  <c r="L775" i="16"/>
  <c r="M771" i="16"/>
  <c r="L759" i="16"/>
  <c r="M759" i="16"/>
  <c r="L770" i="16"/>
  <c r="L765" i="16"/>
  <c r="L767" i="16"/>
  <c r="M757" i="16"/>
  <c r="M758" i="16"/>
  <c r="L773" i="16"/>
  <c r="M763" i="16"/>
  <c r="L656" i="15"/>
  <c r="M668" i="15"/>
  <c r="M670" i="15"/>
  <c r="L669" i="15"/>
  <c r="M666" i="15"/>
  <c r="M669" i="15"/>
  <c r="L662" i="15"/>
  <c r="L668" i="15"/>
  <c r="L670" i="15"/>
  <c r="L667" i="15"/>
  <c r="L666" i="15"/>
  <c r="M667" i="15"/>
  <c r="M664" i="15"/>
  <c r="L665" i="15"/>
  <c r="L658" i="15"/>
  <c r="L664" i="15"/>
  <c r="M665" i="15"/>
  <c r="M663" i="15"/>
  <c r="L657" i="15"/>
  <c r="M662" i="15"/>
  <c r="L663" i="15"/>
  <c r="M661" i="15"/>
  <c r="L661" i="15"/>
  <c r="L660" i="15"/>
  <c r="M656" i="15"/>
  <c r="L659" i="15"/>
  <c r="M659" i="15"/>
  <c r="M658" i="15"/>
  <c r="M660" i="15"/>
  <c r="M657" i="15"/>
  <c r="G481" i="24"/>
  <c r="N109" i="15"/>
  <c r="N853" i="24"/>
  <c r="H182" i="16"/>
  <c r="H1037" i="16"/>
  <c r="N434" i="24"/>
  <c r="O1062" i="24"/>
  <c r="P927" i="24" s="1"/>
  <c r="H775" i="14"/>
  <c r="H777" i="14" s="1"/>
  <c r="H801" i="14"/>
  <c r="H803" i="14" s="1"/>
  <c r="H827" i="14"/>
  <c r="H829" i="14" s="1"/>
  <c r="F853" i="14"/>
  <c r="H879" i="14"/>
  <c r="H881" i="14" s="1"/>
  <c r="H905" i="14"/>
  <c r="H907" i="14" s="1"/>
  <c r="G1081" i="24"/>
  <c r="F1062" i="14"/>
  <c r="F1010" i="14"/>
  <c r="F1114" i="14"/>
  <c r="H1574" i="15"/>
  <c r="N750" i="24"/>
  <c r="N751" i="24" s="1"/>
  <c r="E12" i="9" s="1"/>
  <c r="K1364" i="15"/>
  <c r="N850" i="15"/>
  <c r="N914" i="15"/>
  <c r="N1042" i="15"/>
  <c r="N882" i="15"/>
  <c r="O750" i="24"/>
  <c r="O1064" i="24"/>
  <c r="P929" i="24" s="1"/>
  <c r="O1052" i="24"/>
  <c r="P917" i="24" s="1"/>
  <c r="O1061" i="24"/>
  <c r="P926" i="24" s="1"/>
  <c r="O424" i="24"/>
  <c r="N152" i="24"/>
  <c r="N1051" i="24"/>
  <c r="H145" i="16"/>
  <c r="N126" i="24"/>
  <c r="N85" i="24"/>
  <c r="N86" i="24" s="1"/>
  <c r="E9" i="9" s="1"/>
  <c r="H150" i="14"/>
  <c r="H152" i="14" s="1"/>
  <c r="F931" i="14"/>
  <c r="H697" i="14"/>
  <c r="H699" i="14" s="1"/>
  <c r="F671" i="14"/>
  <c r="H723" i="14"/>
  <c r="H725" i="14" s="1"/>
  <c r="H749" i="14"/>
  <c r="H751" i="14" s="1"/>
  <c r="G1082" i="24"/>
  <c r="F1088" i="14"/>
  <c r="F1140" i="14"/>
  <c r="F1192" i="14"/>
  <c r="F1166" i="14"/>
  <c r="H1542" i="15"/>
  <c r="G722" i="24"/>
  <c r="G751" i="24" s="1"/>
  <c r="H1245" i="14"/>
  <c r="H1247" i="14" s="1"/>
  <c r="G1137" i="24"/>
  <c r="G1138" i="24" s="1"/>
  <c r="O85" i="24"/>
  <c r="N1157" i="24"/>
  <c r="J1214" i="14" s="1"/>
  <c r="K1214" i="14" s="1"/>
  <c r="G333" i="24"/>
  <c r="D37" i="1"/>
  <c r="D41" i="1" s="1"/>
  <c r="D44" i="1" s="1"/>
  <c r="N850" i="24" l="1"/>
  <c r="G86" i="24"/>
  <c r="L104" i="6"/>
  <c r="L101" i="6" s="1"/>
  <c r="L105" i="6" s="1"/>
  <c r="L102" i="6" s="1"/>
  <c r="L103" i="6" s="1"/>
  <c r="E15" i="9"/>
  <c r="K1797" i="16"/>
  <c r="K1811" i="16"/>
  <c r="K1798" i="16"/>
  <c r="K446" i="15"/>
  <c r="K350" i="15"/>
  <c r="K445" i="15"/>
  <c r="K541" i="15"/>
  <c r="K405" i="15"/>
  <c r="K469" i="15"/>
  <c r="K277" i="15"/>
  <c r="K629" i="15"/>
  <c r="N72" i="16"/>
  <c r="K348" i="10"/>
  <c r="K396" i="10"/>
  <c r="K426" i="10"/>
  <c r="K378" i="10"/>
  <c r="K474" i="10"/>
  <c r="K207" i="10"/>
  <c r="K423" i="10"/>
  <c r="K331" i="10"/>
  <c r="K307" i="10"/>
  <c r="K379" i="10"/>
  <c r="K356" i="16"/>
  <c r="K467" i="16"/>
  <c r="K541" i="16"/>
  <c r="K615" i="16"/>
  <c r="K689" i="16"/>
  <c r="K294" i="16"/>
  <c r="K738" i="16"/>
  <c r="K442" i="16"/>
  <c r="K627" i="16"/>
  <c r="K587" i="16"/>
  <c r="K624" i="16"/>
  <c r="K735" i="16"/>
  <c r="K661" i="16"/>
  <c r="K727" i="16"/>
  <c r="K283" i="16"/>
  <c r="K542" i="16"/>
  <c r="K580" i="16"/>
  <c r="K469" i="16"/>
  <c r="K284" i="16"/>
  <c r="K436" i="16"/>
  <c r="K732" i="16"/>
  <c r="K723" i="16"/>
  <c r="K501" i="16"/>
  <c r="K575" i="16"/>
  <c r="K434" i="16"/>
  <c r="K545" i="16"/>
  <c r="K582" i="16"/>
  <c r="K388" i="16"/>
  <c r="K277" i="16"/>
  <c r="Q1558" i="15"/>
  <c r="N1268" i="15"/>
  <c r="N778" i="16"/>
  <c r="L360" i="6"/>
  <c r="L393" i="6"/>
  <c r="L361" i="6"/>
  <c r="L28" i="6" s="1"/>
  <c r="K381" i="15"/>
  <c r="K285" i="15"/>
  <c r="K509" i="15"/>
  <c r="K413" i="15"/>
  <c r="K573" i="15"/>
  <c r="N803" i="15"/>
  <c r="J784" i="15"/>
  <c r="L136" i="6"/>
  <c r="L27" i="6" s="1"/>
  <c r="G991" i="24"/>
  <c r="O86" i="24"/>
  <c r="F9" i="9" s="1"/>
  <c r="K1816" i="16"/>
  <c r="K1569" i="15"/>
  <c r="K382" i="15"/>
  <c r="K414" i="15"/>
  <c r="K574" i="15"/>
  <c r="K542" i="15"/>
  <c r="K504" i="15"/>
  <c r="K349" i="15"/>
  <c r="K253" i="15"/>
  <c r="K637" i="15"/>
  <c r="K605" i="15"/>
  <c r="K477" i="15"/>
  <c r="K597" i="15"/>
  <c r="K501" i="15"/>
  <c r="K533" i="15"/>
  <c r="K1148" i="10"/>
  <c r="K1147" i="10"/>
  <c r="K300" i="10"/>
  <c r="K372" i="10"/>
  <c r="K324" i="10"/>
  <c r="K204" i="10"/>
  <c r="K258" i="10"/>
  <c r="K354" i="10"/>
  <c r="K282" i="10"/>
  <c r="K330" i="10"/>
  <c r="K255" i="10"/>
  <c r="K327" i="10"/>
  <c r="K375" i="10"/>
  <c r="K231" i="10"/>
  <c r="K427" i="10"/>
  <c r="K355" i="10"/>
  <c r="K259" i="10"/>
  <c r="K475" i="10"/>
  <c r="K393" i="16"/>
  <c r="K405" i="16"/>
  <c r="K590" i="16"/>
  <c r="K439" i="16"/>
  <c r="K291" i="16"/>
  <c r="K550" i="16"/>
  <c r="K431" i="16"/>
  <c r="K579" i="16"/>
  <c r="K432" i="16"/>
  <c r="K617" i="16"/>
  <c r="K691" i="16"/>
  <c r="K728" i="16"/>
  <c r="K621" i="16"/>
  <c r="K288" i="16"/>
  <c r="K658" i="16"/>
  <c r="K584" i="16"/>
  <c r="K353" i="16"/>
  <c r="K649" i="16"/>
  <c r="K538" i="16"/>
  <c r="K316" i="16"/>
  <c r="K619" i="16"/>
  <c r="K286" i="16"/>
  <c r="K656" i="16"/>
  <c r="K536" i="16"/>
  <c r="K721" i="16"/>
  <c r="K351" i="16"/>
  <c r="K610" i="16"/>
  <c r="K573" i="16"/>
  <c r="K1760" i="16"/>
  <c r="K1774" i="16"/>
  <c r="K1761" i="16"/>
  <c r="K1537" i="15"/>
  <c r="K375" i="15"/>
  <c r="K279" i="15"/>
  <c r="K535" i="15"/>
  <c r="K407" i="15"/>
  <c r="K318" i="15"/>
  <c r="K478" i="15"/>
  <c r="K254" i="15"/>
  <c r="K470" i="15"/>
  <c r="K317" i="15"/>
  <c r="K373" i="15"/>
  <c r="K341" i="15"/>
  <c r="K437" i="15"/>
  <c r="K245" i="15"/>
  <c r="AE15" i="7"/>
  <c r="J429" i="10"/>
  <c r="J459" i="14" s="1"/>
  <c r="J460" i="14" s="1"/>
  <c r="J462" i="14" s="1"/>
  <c r="J261" i="10"/>
  <c r="J277" i="14" s="1"/>
  <c r="J278" i="14" s="1"/>
  <c r="J280" i="14" s="1"/>
  <c r="J453" i="10"/>
  <c r="J485" i="14" s="1"/>
  <c r="J486" i="14" s="1"/>
  <c r="J488" i="14" s="1"/>
  <c r="J381" i="10"/>
  <c r="J407" i="14" s="1"/>
  <c r="J408" i="14" s="1"/>
  <c r="J410" i="14" s="1"/>
  <c r="J213" i="10"/>
  <c r="J225" i="14" s="1"/>
  <c r="J226" i="14" s="1"/>
  <c r="J228" i="14" s="1"/>
  <c r="J189" i="10"/>
  <c r="J199" i="14" s="1"/>
  <c r="J200" i="14" s="1"/>
  <c r="J405" i="10"/>
  <c r="J433" i="14" s="1"/>
  <c r="J434" i="14" s="1"/>
  <c r="J436" i="14" s="1"/>
  <c r="K444" i="10"/>
  <c r="K228" i="10"/>
  <c r="K420" i="10"/>
  <c r="K468" i="10"/>
  <c r="K404" i="10"/>
  <c r="K356" i="10"/>
  <c r="K332" i="10"/>
  <c r="K476" i="10"/>
  <c r="K234" i="10"/>
  <c r="K210" i="10"/>
  <c r="K186" i="10"/>
  <c r="K402" i="10"/>
  <c r="K303" i="10"/>
  <c r="K351" i="10"/>
  <c r="K399" i="10"/>
  <c r="K447" i="10"/>
  <c r="K451" i="10"/>
  <c r="K403" i="10"/>
  <c r="K187" i="10"/>
  <c r="K401" i="16"/>
  <c r="K578" i="16"/>
  <c r="K319" i="16"/>
  <c r="K478" i="16"/>
  <c r="K626" i="16"/>
  <c r="K664" i="16"/>
  <c r="K479" i="16"/>
  <c r="K428" i="16"/>
  <c r="K613" i="16"/>
  <c r="K317" i="16"/>
  <c r="K391" i="16"/>
  <c r="K724" i="16"/>
  <c r="K698" i="16"/>
  <c r="K402" i="16"/>
  <c r="K690" i="16"/>
  <c r="K468" i="16"/>
  <c r="K320" i="16"/>
  <c r="K653" i="16"/>
  <c r="K358" i="16"/>
  <c r="K543" i="16"/>
  <c r="K470" i="16"/>
  <c r="K322" i="16"/>
  <c r="K544" i="16"/>
  <c r="K581" i="16"/>
  <c r="K510" i="16"/>
  <c r="K325" i="16"/>
  <c r="K547" i="16"/>
  <c r="K362" i="16"/>
  <c r="K695" i="16"/>
  <c r="K427" i="16"/>
  <c r="K686" i="16"/>
  <c r="K612" i="16"/>
  <c r="K390" i="16"/>
  <c r="K693" i="16"/>
  <c r="K323" i="16"/>
  <c r="K360" i="16"/>
  <c r="K397" i="16"/>
  <c r="K499" i="16"/>
  <c r="K314" i="16"/>
  <c r="K684" i="16"/>
  <c r="K425" i="16"/>
  <c r="K1763" i="16"/>
  <c r="K1814" i="16"/>
  <c r="K1810" i="16"/>
  <c r="K1570" i="15"/>
  <c r="K1533" i="15"/>
  <c r="K1573" i="15"/>
  <c r="K433" i="15"/>
  <c r="K305" i="15"/>
  <c r="K529" i="15"/>
  <c r="K241" i="15"/>
  <c r="K465" i="15"/>
  <c r="K273" i="15"/>
  <c r="K561" i="15"/>
  <c r="K229" i="10"/>
  <c r="K301" i="10"/>
  <c r="K445" i="10"/>
  <c r="K253" i="10"/>
  <c r="K503" i="16"/>
  <c r="K466" i="16"/>
  <c r="K725" i="16"/>
  <c r="K577" i="16"/>
  <c r="N1511" i="15"/>
  <c r="M1492" i="15" s="1"/>
  <c r="N62" i="15"/>
  <c r="L42" i="15" s="1"/>
  <c r="N1222" i="14"/>
  <c r="L1215" i="14" s="1"/>
  <c r="K1777" i="16"/>
  <c r="K1538" i="15"/>
  <c r="K1565" i="15"/>
  <c r="K1541" i="15"/>
  <c r="K401" i="15"/>
  <c r="K369" i="15"/>
  <c r="K625" i="15"/>
  <c r="K337" i="15"/>
  <c r="K593" i="15"/>
  <c r="K497" i="15"/>
  <c r="L806" i="6"/>
  <c r="L803" i="6" s="1"/>
  <c r="L494" i="6"/>
  <c r="L491" i="6" s="1"/>
  <c r="L495" i="6" s="1"/>
  <c r="L492" i="6" s="1"/>
  <c r="L493" i="6" s="1"/>
  <c r="M490" i="6" s="1"/>
  <c r="L595" i="6"/>
  <c r="L592" i="6" s="1"/>
  <c r="L596" i="6" s="1"/>
  <c r="L593" i="6" s="1"/>
  <c r="L594" i="6" s="1"/>
  <c r="M591" i="6" s="1"/>
  <c r="L528" i="6"/>
  <c r="L525" i="6" s="1"/>
  <c r="L529" i="6" s="1"/>
  <c r="L526" i="6" s="1"/>
  <c r="L527" i="6" s="1"/>
  <c r="M524" i="6" s="1"/>
  <c r="L822" i="6"/>
  <c r="L819" i="6" s="1"/>
  <c r="L823" i="6" s="1"/>
  <c r="L820" i="6" s="1"/>
  <c r="L821" i="6" s="1"/>
  <c r="M818" i="6" s="1"/>
  <c r="L773" i="6"/>
  <c r="L770" i="6" s="1"/>
  <c r="L774" i="6" s="1"/>
  <c r="L771" i="6" s="1"/>
  <c r="L772" i="6" s="1"/>
  <c r="M769" i="6" s="1"/>
  <c r="L709" i="6"/>
  <c r="L706" i="6" s="1"/>
  <c r="L710" i="6" s="1"/>
  <c r="L707" i="6" s="1"/>
  <c r="L708" i="6" s="1"/>
  <c r="M705" i="6" s="1"/>
  <c r="L443" i="6"/>
  <c r="L440" i="6" s="1"/>
  <c r="L612" i="6"/>
  <c r="L609" i="6" s="1"/>
  <c r="L613" i="6" s="1"/>
  <c r="L610" i="6" s="1"/>
  <c r="L611" i="6" s="1"/>
  <c r="M608" i="6" s="1"/>
  <c r="L725" i="6"/>
  <c r="L722" i="6" s="1"/>
  <c r="L726" i="6" s="1"/>
  <c r="L723" i="6" s="1"/>
  <c r="L724" i="6" s="1"/>
  <c r="M721" i="6" s="1"/>
  <c r="L693" i="6"/>
  <c r="L690" i="6" s="1"/>
  <c r="L694" i="6" s="1"/>
  <c r="L691" i="6" s="1"/>
  <c r="L692" i="6" s="1"/>
  <c r="M689" i="6" s="1"/>
  <c r="L562" i="6"/>
  <c r="L559" i="6" s="1"/>
  <c r="L563" i="6" s="1"/>
  <c r="L560" i="6" s="1"/>
  <c r="L561" i="6" s="1"/>
  <c r="M558" i="6" s="1"/>
  <c r="L477" i="6"/>
  <c r="L474" i="6" s="1"/>
  <c r="L478" i="6" s="1"/>
  <c r="L475" i="6" s="1"/>
  <c r="L476" i="6" s="1"/>
  <c r="M473" i="6" s="1"/>
  <c r="L460" i="6"/>
  <c r="L457" i="6" s="1"/>
  <c r="L461" i="6" s="1"/>
  <c r="L458" i="6" s="1"/>
  <c r="L459" i="6" s="1"/>
  <c r="M456" i="6" s="1"/>
  <c r="L120" i="6"/>
  <c r="L117" i="6" s="1"/>
  <c r="L579" i="6"/>
  <c r="L576" i="6" s="1"/>
  <c r="L580" i="6" s="1"/>
  <c r="L577" i="6" s="1"/>
  <c r="L578" i="6" s="1"/>
  <c r="M575" i="6" s="1"/>
  <c r="L545" i="6"/>
  <c r="L542" i="6" s="1"/>
  <c r="L546" i="6" s="1"/>
  <c r="L543" i="6" s="1"/>
  <c r="L544" i="6" s="1"/>
  <c r="M541" i="6" s="1"/>
  <c r="L511" i="6"/>
  <c r="L508" i="6" s="1"/>
  <c r="L512" i="6" s="1"/>
  <c r="L509" i="6" s="1"/>
  <c r="L510" i="6" s="1"/>
  <c r="M507" i="6" s="1"/>
  <c r="L757" i="6"/>
  <c r="L754" i="6" s="1"/>
  <c r="L758" i="6" s="1"/>
  <c r="L755" i="6" s="1"/>
  <c r="L756" i="6" s="1"/>
  <c r="M753" i="6" s="1"/>
  <c r="L741" i="6"/>
  <c r="L738" i="6" s="1"/>
  <c r="L742" i="6" s="1"/>
  <c r="L739" i="6" s="1"/>
  <c r="L740" i="6" s="1"/>
  <c r="M737" i="6" s="1"/>
  <c r="L661" i="6"/>
  <c r="L658" i="6" s="1"/>
  <c r="L662" i="6" s="1"/>
  <c r="L659" i="6" s="1"/>
  <c r="L660" i="6" s="1"/>
  <c r="M657" i="6" s="1"/>
  <c r="K614" i="16"/>
  <c r="K688" i="16"/>
  <c r="K429" i="16"/>
  <c r="L135" i="6"/>
  <c r="N1300" i="15"/>
  <c r="J477" i="10"/>
  <c r="J511" i="14" s="1"/>
  <c r="J512" i="14" s="1"/>
  <c r="J514" i="14" s="1"/>
  <c r="J333" i="10"/>
  <c r="J355" i="14" s="1"/>
  <c r="J356" i="14" s="1"/>
  <c r="J358" i="14" s="1"/>
  <c r="J357" i="10"/>
  <c r="J381" i="14" s="1"/>
  <c r="J382" i="14" s="1"/>
  <c r="J384" i="14" s="1"/>
  <c r="J237" i="10"/>
  <c r="J251" i="14" s="1"/>
  <c r="J252" i="14" s="1"/>
  <c r="J254" i="14" s="1"/>
  <c r="K549" i="16"/>
  <c r="K700" i="16"/>
  <c r="K737" i="16"/>
  <c r="K502" i="16"/>
  <c r="K539" i="16"/>
  <c r="K354" i="16"/>
  <c r="K576" i="16"/>
  <c r="K280" i="16"/>
  <c r="K465" i="16"/>
  <c r="K1174" i="10"/>
  <c r="K205" i="10"/>
  <c r="K373" i="10"/>
  <c r="K421" i="10"/>
  <c r="K325" i="10"/>
  <c r="K392" i="16"/>
  <c r="K567" i="15"/>
  <c r="K247" i="15"/>
  <c r="O991" i="24"/>
  <c r="O992" i="24" s="1"/>
  <c r="F13" i="9" s="1"/>
  <c r="J309" i="10"/>
  <c r="J329" i="14" s="1"/>
  <c r="J330" i="14" s="1"/>
  <c r="J332" i="14" s="1"/>
  <c r="J285" i="10"/>
  <c r="J303" i="14" s="1"/>
  <c r="J304" i="14" s="1"/>
  <c r="J306" i="14" s="1"/>
  <c r="K428" i="10"/>
  <c r="K236" i="10"/>
  <c r="K308" i="10"/>
  <c r="K729" i="16"/>
  <c r="K359" i="16"/>
  <c r="K655" i="16"/>
  <c r="N1428" i="15"/>
  <c r="N1332" i="15"/>
  <c r="N1236" i="15"/>
  <c r="N1460" i="15"/>
  <c r="N1204" i="15"/>
  <c r="N1396" i="15"/>
  <c r="N1364" i="15"/>
  <c r="K406" i="15"/>
  <c r="K1168" i="10"/>
  <c r="L121" i="6"/>
  <c r="L118" i="6" s="1"/>
  <c r="L119" i="6" s="1"/>
  <c r="L54" i="6"/>
  <c r="O18" i="24"/>
  <c r="N130" i="24"/>
  <c r="N1053" i="24"/>
  <c r="O916" i="24"/>
  <c r="N864" i="24"/>
  <c r="O661" i="24"/>
  <c r="M693" i="15"/>
  <c r="M725" i="15"/>
  <c r="M757" i="15"/>
  <c r="M724" i="15"/>
  <c r="M756" i="15"/>
  <c r="M692" i="15"/>
  <c r="M689" i="15"/>
  <c r="M721" i="15"/>
  <c r="M753" i="15"/>
  <c r="L694" i="15"/>
  <c r="L758" i="15"/>
  <c r="N661" i="15"/>
  <c r="L726" i="15"/>
  <c r="L728" i="15"/>
  <c r="N663" i="15"/>
  <c r="L760" i="15"/>
  <c r="L696" i="15"/>
  <c r="L690" i="15"/>
  <c r="L754" i="15"/>
  <c r="N657" i="15"/>
  <c r="L722" i="15"/>
  <c r="M762" i="15"/>
  <c r="M698" i="15"/>
  <c r="M730" i="15"/>
  <c r="N658" i="15"/>
  <c r="L723" i="15"/>
  <c r="L691" i="15"/>
  <c r="L755" i="15"/>
  <c r="M697" i="15"/>
  <c r="M729" i="15"/>
  <c r="M761" i="15"/>
  <c r="L699" i="15"/>
  <c r="L763" i="15"/>
  <c r="N666" i="15"/>
  <c r="L731" i="15"/>
  <c r="L703" i="15"/>
  <c r="L767" i="15"/>
  <c r="N670" i="15"/>
  <c r="L735" i="15"/>
  <c r="N662" i="15"/>
  <c r="L727" i="15"/>
  <c r="L695" i="15"/>
  <c r="L759" i="15"/>
  <c r="M763" i="15"/>
  <c r="M731" i="15"/>
  <c r="M699" i="15"/>
  <c r="M735" i="15"/>
  <c r="M703" i="15"/>
  <c r="M767" i="15"/>
  <c r="L753" i="15"/>
  <c r="L689" i="15"/>
  <c r="N689" i="15" s="1"/>
  <c r="N656" i="15"/>
  <c r="L721" i="15"/>
  <c r="L885" i="16"/>
  <c r="N773" i="16"/>
  <c r="L811" i="16"/>
  <c r="L848" i="16"/>
  <c r="M832" i="16"/>
  <c r="M795" i="16"/>
  <c r="M869" i="16"/>
  <c r="N765" i="16"/>
  <c r="L840" i="16"/>
  <c r="L803" i="16"/>
  <c r="L877" i="16"/>
  <c r="M834" i="16"/>
  <c r="M871" i="16"/>
  <c r="M797" i="16"/>
  <c r="M846" i="16"/>
  <c r="M809" i="16"/>
  <c r="M883" i="16"/>
  <c r="L799" i="16"/>
  <c r="L873" i="16"/>
  <c r="N761" i="16"/>
  <c r="L836" i="16"/>
  <c r="N756" i="16"/>
  <c r="L831" i="16"/>
  <c r="L794" i="16"/>
  <c r="L868" i="16"/>
  <c r="M879" i="16"/>
  <c r="M842" i="16"/>
  <c r="M805" i="16"/>
  <c r="M808" i="16"/>
  <c r="M882" i="16"/>
  <c r="M845" i="16"/>
  <c r="L884" i="16"/>
  <c r="L847" i="16"/>
  <c r="L810" i="16"/>
  <c r="N772" i="16"/>
  <c r="L802" i="16"/>
  <c r="N764" i="16"/>
  <c r="L876" i="16"/>
  <c r="L839" i="16"/>
  <c r="N757" i="16"/>
  <c r="L832" i="16"/>
  <c r="N832" i="16" s="1"/>
  <c r="L795" i="16"/>
  <c r="N795" i="16" s="1"/>
  <c r="L869" i="16"/>
  <c r="N869" i="16" s="1"/>
  <c r="M793" i="16"/>
  <c r="M830" i="16"/>
  <c r="M867" i="16"/>
  <c r="L844" i="16"/>
  <c r="L807" i="16"/>
  <c r="N769" i="16"/>
  <c r="L881" i="16"/>
  <c r="M847" i="16"/>
  <c r="M810" i="16"/>
  <c r="M884" i="16"/>
  <c r="L835" i="16"/>
  <c r="N760" i="16"/>
  <c r="L872" i="16"/>
  <c r="L798" i="16"/>
  <c r="M885" i="16"/>
  <c r="M848" i="16"/>
  <c r="M811" i="16"/>
  <c r="M806" i="16"/>
  <c r="M880" i="16"/>
  <c r="M843" i="16"/>
  <c r="M835" i="16"/>
  <c r="M872" i="16"/>
  <c r="M798" i="16"/>
  <c r="L793" i="16"/>
  <c r="L830" i="16"/>
  <c r="N755" i="16"/>
  <c r="L867" i="16"/>
  <c r="N867" i="16" s="1"/>
  <c r="M887" i="16"/>
  <c r="M850" i="16"/>
  <c r="M813" i="16"/>
  <c r="M1142" i="16"/>
  <c r="M957" i="16"/>
  <c r="M1179" i="16"/>
  <c r="M994" i="16"/>
  <c r="M1216" i="16"/>
  <c r="M1031" i="16"/>
  <c r="M1253" i="16"/>
  <c r="M1068" i="16"/>
  <c r="M1327" i="16"/>
  <c r="M1105" i="16"/>
  <c r="M1290" i="16"/>
  <c r="L1255" i="16"/>
  <c r="L1181" i="16"/>
  <c r="L1033" i="16"/>
  <c r="L996" i="16"/>
  <c r="L1329" i="16"/>
  <c r="L1144" i="16"/>
  <c r="L1107" i="16"/>
  <c r="N921" i="16"/>
  <c r="L1292" i="16"/>
  <c r="L1218" i="16"/>
  <c r="L1070" i="16"/>
  <c r="L959" i="16"/>
  <c r="L1318" i="16"/>
  <c r="L1207" i="16"/>
  <c r="L1059" i="16"/>
  <c r="L1096" i="16"/>
  <c r="L985" i="16"/>
  <c r="L1244" i="16"/>
  <c r="L948" i="16"/>
  <c r="L1133" i="16"/>
  <c r="L1281" i="16"/>
  <c r="L1022" i="16"/>
  <c r="L1170" i="16"/>
  <c r="N910" i="16"/>
  <c r="M950" i="16"/>
  <c r="M1061" i="16"/>
  <c r="M1024" i="16"/>
  <c r="M1135" i="16"/>
  <c r="M1098" i="16"/>
  <c r="M1209" i="16"/>
  <c r="M1172" i="16"/>
  <c r="M1283" i="16"/>
  <c r="M1246" i="16"/>
  <c r="M1320" i="16"/>
  <c r="M987" i="16"/>
  <c r="M1287" i="16"/>
  <c r="M1139" i="16"/>
  <c r="M1324" i="16"/>
  <c r="M1102" i="16"/>
  <c r="M991" i="16"/>
  <c r="M1176" i="16"/>
  <c r="M954" i="16"/>
  <c r="M1250" i="16"/>
  <c r="M1065" i="16"/>
  <c r="M1213" i="16"/>
  <c r="M1028" i="16"/>
  <c r="M1239" i="16"/>
  <c r="M1091" i="16"/>
  <c r="M1313" i="16"/>
  <c r="M1054" i="16"/>
  <c r="M1017" i="16"/>
  <c r="M1128" i="16"/>
  <c r="M1165" i="16"/>
  <c r="M1202" i="16"/>
  <c r="M980" i="16"/>
  <c r="M1276" i="16"/>
  <c r="M943" i="16"/>
  <c r="M1059" i="16"/>
  <c r="M1022" i="16"/>
  <c r="M1133" i="16"/>
  <c r="M1170" i="16"/>
  <c r="M1207" i="16"/>
  <c r="M985" i="16"/>
  <c r="M1281" i="16"/>
  <c r="M948" i="16"/>
  <c r="M1244" i="16"/>
  <c r="M1096" i="16"/>
  <c r="M1318" i="16"/>
  <c r="M1332" i="16"/>
  <c r="M999" i="16"/>
  <c r="M1147" i="16"/>
  <c r="M1258" i="16"/>
  <c r="M1110" i="16"/>
  <c r="M1036" i="16"/>
  <c r="M1184" i="16"/>
  <c r="M1295" i="16"/>
  <c r="M962" i="16"/>
  <c r="M1073" i="16"/>
  <c r="M1221" i="16"/>
  <c r="M1323" i="16"/>
  <c r="M1138" i="16"/>
  <c r="M1286" i="16"/>
  <c r="M1101" i="16"/>
  <c r="M990" i="16"/>
  <c r="M1175" i="16"/>
  <c r="M953" i="16"/>
  <c r="M1212" i="16"/>
  <c r="M1064" i="16"/>
  <c r="M1249" i="16"/>
  <c r="M1027" i="16"/>
  <c r="L1214" i="16"/>
  <c r="L1066" i="16"/>
  <c r="L955" i="16"/>
  <c r="L1103" i="16"/>
  <c r="N917" i="16"/>
  <c r="L1288" i="16"/>
  <c r="L992" i="16"/>
  <c r="L1325" i="16"/>
  <c r="L1140" i="16"/>
  <c r="L1251" i="16"/>
  <c r="L1177" i="16"/>
  <c r="L1029" i="16"/>
  <c r="L1055" i="16"/>
  <c r="L1092" i="16"/>
  <c r="L1129" i="16"/>
  <c r="L1314" i="16"/>
  <c r="L981" i="16"/>
  <c r="L1018" i="16"/>
  <c r="L1240" i="16"/>
  <c r="N906" i="16"/>
  <c r="L944" i="16"/>
  <c r="L1166" i="16"/>
  <c r="L1203" i="16"/>
  <c r="L1277" i="16"/>
  <c r="M993" i="16"/>
  <c r="M1252" i="16"/>
  <c r="M956" i="16"/>
  <c r="M1178" i="16"/>
  <c r="M1067" i="16"/>
  <c r="M1215" i="16"/>
  <c r="M1030" i="16"/>
  <c r="M1289" i="16"/>
  <c r="M1141" i="16"/>
  <c r="M1326" i="16"/>
  <c r="M1104" i="16"/>
  <c r="L1180" i="16"/>
  <c r="L995" i="16"/>
  <c r="L1217" i="16"/>
  <c r="L1291" i="16"/>
  <c r="L1143" i="16"/>
  <c r="N920" i="16"/>
  <c r="L1328" i="16"/>
  <c r="L1106" i="16"/>
  <c r="L958" i="16"/>
  <c r="L1032" i="16"/>
  <c r="L1254" i="16"/>
  <c r="L1069" i="16"/>
  <c r="L1019" i="16"/>
  <c r="L945" i="16"/>
  <c r="L1278" i="16"/>
  <c r="L1241" i="16"/>
  <c r="L1093" i="16"/>
  <c r="N907" i="16"/>
  <c r="L1315" i="16"/>
  <c r="L1130" i="16"/>
  <c r="L1056" i="16"/>
  <c r="L1204" i="16"/>
  <c r="L1167" i="16"/>
  <c r="L982" i="16"/>
  <c r="L1209" i="16"/>
  <c r="N1209" i="16" s="1"/>
  <c r="L1135" i="16"/>
  <c r="L1098" i="16"/>
  <c r="L987" i="16"/>
  <c r="N987" i="16" s="1"/>
  <c r="L1320" i="16"/>
  <c r="N1320" i="16" s="1"/>
  <c r="L1061" i="16"/>
  <c r="L950" i="16"/>
  <c r="N912" i="16"/>
  <c r="L1246" i="16"/>
  <c r="L1283" i="16"/>
  <c r="L1172" i="16"/>
  <c r="L1024" i="16"/>
  <c r="N1024" i="16" s="1"/>
  <c r="L1257" i="16"/>
  <c r="N923" i="16"/>
  <c r="L1146" i="16"/>
  <c r="L1183" i="16"/>
  <c r="L1109" i="16"/>
  <c r="L1035" i="16"/>
  <c r="L1072" i="16"/>
  <c r="L1294" i="16"/>
  <c r="L961" i="16"/>
  <c r="L998" i="16"/>
  <c r="L1220" i="16"/>
  <c r="L1331" i="16"/>
  <c r="L957" i="16"/>
  <c r="L1216" i="16"/>
  <c r="L1068" i="16"/>
  <c r="L1290" i="16"/>
  <c r="L1105" i="16"/>
  <c r="N919" i="16"/>
  <c r="L1327" i="16"/>
  <c r="N1327" i="16" s="1"/>
  <c r="L1142" i="16"/>
  <c r="L994" i="16"/>
  <c r="L1179" i="16"/>
  <c r="L1031" i="16"/>
  <c r="L1253" i="16"/>
  <c r="L1168" i="16"/>
  <c r="L946" i="16"/>
  <c r="L1131" i="16"/>
  <c r="L1205" i="16"/>
  <c r="L983" i="16"/>
  <c r="L1316" i="16"/>
  <c r="N908" i="16"/>
  <c r="L1242" i="16"/>
  <c r="L1094" i="16"/>
  <c r="L1279" i="16"/>
  <c r="L1020" i="16"/>
  <c r="L1057" i="16"/>
  <c r="L1239" i="16"/>
  <c r="L1276" i="16"/>
  <c r="N905" i="16"/>
  <c r="L1128" i="16"/>
  <c r="L1165" i="16"/>
  <c r="L1202" i="16"/>
  <c r="L1017" i="16"/>
  <c r="L1054" i="16"/>
  <c r="L1091" i="16"/>
  <c r="N1091" i="16" s="1"/>
  <c r="L1313" i="16"/>
  <c r="N1313" i="16" s="1"/>
  <c r="L943" i="16"/>
  <c r="L980" i="16"/>
  <c r="N980" i="16" s="1"/>
  <c r="M1093" i="16"/>
  <c r="M1204" i="16"/>
  <c r="M1167" i="16"/>
  <c r="M1278" i="16"/>
  <c r="M1241" i="16"/>
  <c r="M1315" i="16"/>
  <c r="M982" i="16"/>
  <c r="M945" i="16"/>
  <c r="M1056" i="16"/>
  <c r="M1019" i="16"/>
  <c r="M1130" i="16"/>
  <c r="L1028" i="16"/>
  <c r="L1250" i="16"/>
  <c r="L1065" i="16"/>
  <c r="L1324" i="16"/>
  <c r="N1324" i="16" s="1"/>
  <c r="L1102" i="16"/>
  <c r="N1102" i="16" s="1"/>
  <c r="L954" i="16"/>
  <c r="N954" i="16" s="1"/>
  <c r="L1287" i="16"/>
  <c r="L1139" i="16"/>
  <c r="N916" i="16"/>
  <c r="L1176" i="16"/>
  <c r="L991" i="16"/>
  <c r="L1213" i="16"/>
  <c r="I1375" i="15"/>
  <c r="I1343" i="15"/>
  <c r="I1247" i="15"/>
  <c r="I1279" i="15"/>
  <c r="I1311" i="15"/>
  <c r="I1407" i="15"/>
  <c r="I1439" i="15"/>
  <c r="K1182" i="15"/>
  <c r="I1471" i="15"/>
  <c r="I1215" i="15"/>
  <c r="J1283" i="15"/>
  <c r="J1315" i="15"/>
  <c r="J1443" i="15"/>
  <c r="J1379" i="15"/>
  <c r="J1475" i="15"/>
  <c r="J1347" i="15"/>
  <c r="J1219" i="15"/>
  <c r="J1411" i="15"/>
  <c r="J1251" i="15"/>
  <c r="J1471" i="15"/>
  <c r="J1311" i="15"/>
  <c r="J1375" i="15"/>
  <c r="J1407" i="15"/>
  <c r="J1247" i="15"/>
  <c r="J1439" i="15"/>
  <c r="J1279" i="15"/>
  <c r="J1215" i="15"/>
  <c r="J1343" i="15"/>
  <c r="I1473" i="15"/>
  <c r="I1409" i="15"/>
  <c r="I1281" i="15"/>
  <c r="I1345" i="15"/>
  <c r="I1441" i="15"/>
  <c r="I1217" i="15"/>
  <c r="I1249" i="15"/>
  <c r="I1313" i="15"/>
  <c r="I1377" i="15"/>
  <c r="K1184" i="15"/>
  <c r="J1209" i="15"/>
  <c r="J1241" i="15"/>
  <c r="J1465" i="15"/>
  <c r="J1401" i="15"/>
  <c r="J1369" i="15"/>
  <c r="J1337" i="15"/>
  <c r="J1305" i="15"/>
  <c r="J1273" i="15"/>
  <c r="J1433" i="15"/>
  <c r="I1278" i="15"/>
  <c r="I1406" i="15"/>
  <c r="I1310" i="15"/>
  <c r="I1246" i="15"/>
  <c r="K1181" i="15"/>
  <c r="I1214" i="15"/>
  <c r="I1438" i="15"/>
  <c r="I1374" i="15"/>
  <c r="I1470" i="15"/>
  <c r="I1342" i="15"/>
  <c r="I1275" i="15"/>
  <c r="I1371" i="15"/>
  <c r="K1178" i="15"/>
  <c r="I1403" i="15"/>
  <c r="I1211" i="15"/>
  <c r="I1243" i="15"/>
  <c r="I1339" i="15"/>
  <c r="I1435" i="15"/>
  <c r="I1307" i="15"/>
  <c r="I1467" i="15"/>
  <c r="I1344" i="15"/>
  <c r="I1376" i="15"/>
  <c r="I1408" i="15"/>
  <c r="I1312" i="15"/>
  <c r="I1472" i="15"/>
  <c r="I1440" i="15"/>
  <c r="K1183" i="15"/>
  <c r="I1248" i="15"/>
  <c r="I1216" i="15"/>
  <c r="I1280" i="15"/>
  <c r="I1242" i="15"/>
  <c r="I1434" i="15"/>
  <c r="K1177" i="15"/>
  <c r="I1210" i="15"/>
  <c r="I1274" i="15"/>
  <c r="I1466" i="15"/>
  <c r="I1338" i="15"/>
  <c r="I1370" i="15"/>
  <c r="I1402" i="15"/>
  <c r="I1306" i="15"/>
  <c r="J1468" i="15"/>
  <c r="J1404" i="15"/>
  <c r="J1436" i="15"/>
  <c r="J1340" i="15"/>
  <c r="J1212" i="15"/>
  <c r="J1244" i="15"/>
  <c r="J1372" i="15"/>
  <c r="J1308" i="15"/>
  <c r="J1276" i="15"/>
  <c r="I1468" i="15"/>
  <c r="I1276" i="15"/>
  <c r="K1276" i="15" s="1"/>
  <c r="I1436" i="15"/>
  <c r="I1244" i="15"/>
  <c r="K1179" i="15"/>
  <c r="I1372" i="15"/>
  <c r="K1372" i="15" s="1"/>
  <c r="I1212" i="15"/>
  <c r="I1340" i="15"/>
  <c r="I1404" i="15"/>
  <c r="K1404" i="15" s="1"/>
  <c r="I1308" i="15"/>
  <c r="I1432" i="15"/>
  <c r="I1464" i="15"/>
  <c r="I1400" i="15"/>
  <c r="K1175" i="15"/>
  <c r="I1336" i="15"/>
  <c r="I1240" i="15"/>
  <c r="I1368" i="15"/>
  <c r="I1208" i="15"/>
  <c r="I1272" i="15"/>
  <c r="I1304" i="15"/>
  <c r="I1239" i="15"/>
  <c r="K1174" i="15"/>
  <c r="I1431" i="15"/>
  <c r="I1303" i="15"/>
  <c r="I1335" i="15"/>
  <c r="I1271" i="15"/>
  <c r="I1367" i="15"/>
  <c r="I1463" i="15"/>
  <c r="I1399" i="15"/>
  <c r="I1207" i="15"/>
  <c r="J1301" i="15"/>
  <c r="J1269" i="15"/>
  <c r="J1237" i="15"/>
  <c r="J1429" i="15"/>
  <c r="J1365" i="15"/>
  <c r="J1397" i="15"/>
  <c r="J1461" i="15"/>
  <c r="J1333" i="15"/>
  <c r="J1205" i="15"/>
  <c r="J1472" i="15"/>
  <c r="J1280" i="15"/>
  <c r="J1216" i="15"/>
  <c r="J1376" i="15"/>
  <c r="J1440" i="15"/>
  <c r="J1248" i="15"/>
  <c r="J1344" i="15"/>
  <c r="J1312" i="15"/>
  <c r="J1408" i="15"/>
  <c r="J1618" i="16"/>
  <c r="J1692" i="16"/>
  <c r="J1433" i="16"/>
  <c r="J1396" i="16"/>
  <c r="J1655" i="16"/>
  <c r="J1470" i="16"/>
  <c r="J1507" i="16"/>
  <c r="J1581" i="16"/>
  <c r="J1544" i="16"/>
  <c r="I1476" i="16"/>
  <c r="I1587" i="16"/>
  <c r="I1550" i="16"/>
  <c r="I1439" i="16"/>
  <c r="I1661" i="16"/>
  <c r="I1624" i="16"/>
  <c r="I1513" i="16"/>
  <c r="K1364" i="16"/>
  <c r="I1698" i="16"/>
  <c r="I1402" i="16"/>
  <c r="J1394" i="16"/>
  <c r="J1579" i="16"/>
  <c r="J1653" i="16"/>
  <c r="J1542" i="16"/>
  <c r="J1616" i="16"/>
  <c r="J1690" i="16"/>
  <c r="J1505" i="16"/>
  <c r="J1468" i="16"/>
  <c r="J1431" i="16"/>
  <c r="I1690" i="16"/>
  <c r="K1690" i="16" s="1"/>
  <c r="I1542" i="16"/>
  <c r="I1431" i="16"/>
  <c r="I1653" i="16"/>
  <c r="K1653" i="16" s="1"/>
  <c r="I1394" i="16"/>
  <c r="I1468" i="16"/>
  <c r="I1579" i="16"/>
  <c r="K1579" i="16" s="1"/>
  <c r="I1616" i="16"/>
  <c r="K1616" i="16" s="1"/>
  <c r="I1505" i="16"/>
  <c r="K1356" i="16"/>
  <c r="I1540" i="16"/>
  <c r="I1503" i="16"/>
  <c r="I1392" i="16"/>
  <c r="K1354" i="16"/>
  <c r="I1429" i="16"/>
  <c r="I1688" i="16"/>
  <c r="I1466" i="16"/>
  <c r="I1577" i="16"/>
  <c r="I1651" i="16"/>
  <c r="I1614" i="16"/>
  <c r="J1436" i="16"/>
  <c r="J1473" i="16"/>
  <c r="J1399" i="16"/>
  <c r="J1695" i="16"/>
  <c r="J1621" i="16"/>
  <c r="J1584" i="16"/>
  <c r="J1658" i="16"/>
  <c r="J1547" i="16"/>
  <c r="J1510" i="16"/>
  <c r="I1536" i="16"/>
  <c r="I1425" i="16"/>
  <c r="I1499" i="16"/>
  <c r="I1684" i="16"/>
  <c r="I1388" i="16"/>
  <c r="I1610" i="16"/>
  <c r="I1647" i="16"/>
  <c r="I1462" i="16"/>
  <c r="I1573" i="16"/>
  <c r="K1350" i="16"/>
  <c r="I1555" i="16"/>
  <c r="I1666" i="16"/>
  <c r="I1629" i="16"/>
  <c r="K1369" i="16"/>
  <c r="I1481" i="16"/>
  <c r="I1703" i="16"/>
  <c r="I1407" i="16"/>
  <c r="I1444" i="16"/>
  <c r="I1518" i="16"/>
  <c r="I1592" i="16"/>
  <c r="J1573" i="16"/>
  <c r="J1425" i="16"/>
  <c r="J1684" i="16"/>
  <c r="J1388" i="16"/>
  <c r="J1647" i="16"/>
  <c r="J1536" i="16"/>
  <c r="J1462" i="16"/>
  <c r="J1610" i="16"/>
  <c r="J1499" i="16"/>
  <c r="I1502" i="16"/>
  <c r="I1539" i="16"/>
  <c r="I1576" i="16"/>
  <c r="K1353" i="16"/>
  <c r="I1465" i="16"/>
  <c r="I1687" i="16"/>
  <c r="I1613" i="16"/>
  <c r="I1391" i="16"/>
  <c r="I1428" i="16"/>
  <c r="I1650" i="16"/>
  <c r="I1701" i="16"/>
  <c r="I1516" i="16"/>
  <c r="I1405" i="16"/>
  <c r="I1590" i="16"/>
  <c r="I1553" i="16"/>
  <c r="I1664" i="16"/>
  <c r="I1479" i="16"/>
  <c r="I1627" i="16"/>
  <c r="I1442" i="16"/>
  <c r="K1367" i="16"/>
  <c r="J1661" i="16"/>
  <c r="J1698" i="16"/>
  <c r="J1402" i="16"/>
  <c r="J1476" i="16"/>
  <c r="J1587" i="16"/>
  <c r="J1439" i="16"/>
  <c r="J1513" i="16"/>
  <c r="J1550" i="16"/>
  <c r="J1624" i="16"/>
  <c r="I1583" i="16"/>
  <c r="I1657" i="16"/>
  <c r="I1694" i="16"/>
  <c r="I1472" i="16"/>
  <c r="I1398" i="16"/>
  <c r="I1509" i="16"/>
  <c r="I1546" i="16"/>
  <c r="K1360" i="16"/>
  <c r="I1620" i="16"/>
  <c r="I1435" i="16"/>
  <c r="J1466" i="16"/>
  <c r="J1614" i="16"/>
  <c r="J1429" i="16"/>
  <c r="J1688" i="16"/>
  <c r="J1651" i="16"/>
  <c r="J1392" i="16"/>
  <c r="J1503" i="16"/>
  <c r="J1577" i="16"/>
  <c r="J1540" i="16"/>
  <c r="J1552" i="16"/>
  <c r="J1589" i="16"/>
  <c r="J1515" i="16"/>
  <c r="J1441" i="16"/>
  <c r="J1626" i="16"/>
  <c r="J1663" i="16"/>
  <c r="J1700" i="16"/>
  <c r="J1404" i="16"/>
  <c r="J1478" i="16"/>
  <c r="J1666" i="16"/>
  <c r="J1407" i="16"/>
  <c r="J1518" i="16"/>
  <c r="J1444" i="16"/>
  <c r="J1555" i="16"/>
  <c r="J1592" i="16"/>
  <c r="J1629" i="16"/>
  <c r="J1703" i="16"/>
  <c r="J1481" i="16"/>
  <c r="J1435" i="16"/>
  <c r="J1583" i="16"/>
  <c r="J1694" i="16"/>
  <c r="J1509" i="16"/>
  <c r="J1546" i="16"/>
  <c r="J1620" i="16"/>
  <c r="J1398" i="16"/>
  <c r="J1657" i="16"/>
  <c r="J1472" i="16"/>
  <c r="K1363" i="16"/>
  <c r="I1660" i="16"/>
  <c r="I1475" i="16"/>
  <c r="I1512" i="16"/>
  <c r="I1586" i="16"/>
  <c r="I1549" i="16"/>
  <c r="I1401" i="16"/>
  <c r="I1438" i="16"/>
  <c r="I1697" i="16"/>
  <c r="I1623" i="16"/>
  <c r="J1517" i="16"/>
  <c r="J1702" i="16"/>
  <c r="J1480" i="16"/>
  <c r="J1665" i="16"/>
  <c r="J1406" i="16"/>
  <c r="J1443" i="16"/>
  <c r="J1628" i="16"/>
  <c r="J1591" i="16"/>
  <c r="J1554" i="16"/>
  <c r="J1549" i="16"/>
  <c r="J1586" i="16"/>
  <c r="J1512" i="16"/>
  <c r="J1697" i="16"/>
  <c r="J1475" i="16"/>
  <c r="J1438" i="16"/>
  <c r="J1623" i="16"/>
  <c r="J1660" i="16"/>
  <c r="J1401" i="16"/>
  <c r="J1391" i="16"/>
  <c r="J1465" i="16"/>
  <c r="J1428" i="16"/>
  <c r="J1613" i="16"/>
  <c r="J1539" i="16"/>
  <c r="J1650" i="16"/>
  <c r="J1687" i="16"/>
  <c r="J1576" i="16"/>
  <c r="J1502" i="16"/>
  <c r="J567" i="10"/>
  <c r="J543" i="10"/>
  <c r="J519" i="10"/>
  <c r="J572" i="10"/>
  <c r="J548" i="10"/>
  <c r="J524" i="10"/>
  <c r="J569" i="10"/>
  <c r="J545" i="10"/>
  <c r="J521" i="10"/>
  <c r="I519" i="10"/>
  <c r="K495" i="10"/>
  <c r="I567" i="10"/>
  <c r="I543" i="10"/>
  <c r="J540" i="10"/>
  <c r="J516" i="10"/>
  <c r="J564" i="10"/>
  <c r="I547" i="10"/>
  <c r="I523" i="10"/>
  <c r="I571" i="10"/>
  <c r="K499" i="10"/>
  <c r="I565" i="10"/>
  <c r="I541" i="10"/>
  <c r="K493" i="10"/>
  <c r="I517" i="10"/>
  <c r="J517" i="10"/>
  <c r="J565" i="10"/>
  <c r="J541" i="10"/>
  <c r="J568" i="10"/>
  <c r="J520" i="10"/>
  <c r="J544" i="10"/>
  <c r="J523" i="10"/>
  <c r="J547" i="10"/>
  <c r="J571" i="10"/>
  <c r="O193" i="24"/>
  <c r="X173" i="24"/>
  <c r="O337" i="24" s="1"/>
  <c r="O411" i="24" s="1"/>
  <c r="O914" i="24"/>
  <c r="X899" i="24"/>
  <c r="O1002" i="24" s="1"/>
  <c r="Q1526" i="15"/>
  <c r="L788" i="6"/>
  <c r="L807" i="6"/>
  <c r="L804" i="6" s="1"/>
  <c r="L789" i="6" s="1"/>
  <c r="L31" i="6" s="1"/>
  <c r="E17" i="9"/>
  <c r="E19" i="9" s="1"/>
  <c r="E24" i="20" s="1"/>
  <c r="O44" i="24"/>
  <c r="N156" i="24"/>
  <c r="P202" i="24"/>
  <c r="O425" i="24"/>
  <c r="N447" i="24"/>
  <c r="N448" i="24" s="1"/>
  <c r="N481" i="24" s="1"/>
  <c r="O212" i="24"/>
  <c r="M722" i="15"/>
  <c r="M690" i="15"/>
  <c r="M754" i="15"/>
  <c r="M723" i="15"/>
  <c r="M691" i="15"/>
  <c r="M755" i="15"/>
  <c r="L692" i="15"/>
  <c r="L724" i="15"/>
  <c r="N724" i="15" s="1"/>
  <c r="N659" i="15"/>
  <c r="L756" i="15"/>
  <c r="N660" i="15"/>
  <c r="L725" i="15"/>
  <c r="N725" i="15" s="1"/>
  <c r="L757" i="15"/>
  <c r="N757" i="15" s="1"/>
  <c r="L693" i="15"/>
  <c r="M758" i="15"/>
  <c r="M726" i="15"/>
  <c r="M694" i="15"/>
  <c r="M727" i="15"/>
  <c r="M695" i="15"/>
  <c r="M759" i="15"/>
  <c r="M696" i="15"/>
  <c r="M760" i="15"/>
  <c r="M728" i="15"/>
  <c r="N664" i="15"/>
  <c r="L761" i="15"/>
  <c r="N761" i="15" s="1"/>
  <c r="L697" i="15"/>
  <c r="L729" i="15"/>
  <c r="L698" i="15"/>
  <c r="L762" i="15"/>
  <c r="L730" i="15"/>
  <c r="N730" i="15" s="1"/>
  <c r="N665" i="15"/>
  <c r="M700" i="15"/>
  <c r="M764" i="15"/>
  <c r="M732" i="15"/>
  <c r="L732" i="15"/>
  <c r="L764" i="15"/>
  <c r="L700" i="15"/>
  <c r="N667" i="15"/>
  <c r="L765" i="15"/>
  <c r="L733" i="15"/>
  <c r="L701" i="15"/>
  <c r="N668" i="15"/>
  <c r="M734" i="15"/>
  <c r="M702" i="15"/>
  <c r="M766" i="15"/>
  <c r="N669" i="15"/>
  <c r="L702" i="15"/>
  <c r="L766" i="15"/>
  <c r="L734" i="15"/>
  <c r="N734" i="15" s="1"/>
  <c r="M701" i="15"/>
  <c r="M733" i="15"/>
  <c r="M765" i="15"/>
  <c r="M838" i="16"/>
  <c r="M875" i="16"/>
  <c r="M801" i="16"/>
  <c r="M870" i="16"/>
  <c r="M796" i="16"/>
  <c r="M833" i="16"/>
  <c r="N767" i="16"/>
  <c r="L879" i="16"/>
  <c r="L842" i="16"/>
  <c r="L805" i="16"/>
  <c r="L808" i="16"/>
  <c r="N770" i="16"/>
  <c r="L882" i="16"/>
  <c r="N882" i="16" s="1"/>
  <c r="L845" i="16"/>
  <c r="N845" i="16" s="1"/>
  <c r="L834" i="16"/>
  <c r="N834" i="16" s="1"/>
  <c r="L797" i="16"/>
  <c r="L871" i="16"/>
  <c r="N759" i="16"/>
  <c r="L887" i="16"/>
  <c r="N775" i="16"/>
  <c r="L813" i="16"/>
  <c r="L850" i="16"/>
  <c r="N766" i="16"/>
  <c r="L804" i="16"/>
  <c r="L841" i="16"/>
  <c r="L878" i="16"/>
  <c r="M803" i="16"/>
  <c r="M877" i="16"/>
  <c r="M840" i="16"/>
  <c r="M874" i="16"/>
  <c r="M837" i="16"/>
  <c r="M800" i="16"/>
  <c r="M839" i="16"/>
  <c r="M876" i="16"/>
  <c r="M802" i="16"/>
  <c r="L886" i="16"/>
  <c r="L849" i="16"/>
  <c r="L812" i="16"/>
  <c r="N774" i="16"/>
  <c r="M878" i="16"/>
  <c r="M841" i="16"/>
  <c r="M804" i="16"/>
  <c r="L880" i="16"/>
  <c r="N880" i="16" s="1"/>
  <c r="L843" i="16"/>
  <c r="N843" i="16" s="1"/>
  <c r="L806" i="16"/>
  <c r="N768" i="16"/>
  <c r="M794" i="16"/>
  <c r="M831" i="16"/>
  <c r="M868" i="16"/>
  <c r="M799" i="16"/>
  <c r="M836" i="16"/>
  <c r="M873" i="16"/>
  <c r="M886" i="16"/>
  <c r="M849" i="16"/>
  <c r="M812" i="16"/>
  <c r="N758" i="16"/>
  <c r="L796" i="16"/>
  <c r="N796" i="16" s="1"/>
  <c r="L870" i="16"/>
  <c r="N870" i="16" s="1"/>
  <c r="L833" i="16"/>
  <c r="L801" i="16"/>
  <c r="L875" i="16"/>
  <c r="N763" i="16"/>
  <c r="L838" i="16"/>
  <c r="N838" i="16" s="1"/>
  <c r="L837" i="16"/>
  <c r="N762" i="16"/>
  <c r="L874" i="16"/>
  <c r="N874" i="16" s="1"/>
  <c r="L800" i="16"/>
  <c r="M807" i="16"/>
  <c r="M881" i="16"/>
  <c r="M844" i="16"/>
  <c r="L846" i="16"/>
  <c r="L809" i="16"/>
  <c r="N771" i="16"/>
  <c r="L883" i="16"/>
  <c r="N883" i="16" s="1"/>
  <c r="M1134" i="16"/>
  <c r="M1023" i="16"/>
  <c r="M1208" i="16"/>
  <c r="M1171" i="16"/>
  <c r="M1282" i="16"/>
  <c r="M986" i="16"/>
  <c r="M1245" i="16"/>
  <c r="M949" i="16"/>
  <c r="M1319" i="16"/>
  <c r="M1060" i="16"/>
  <c r="M1097" i="16"/>
  <c r="L1174" i="16"/>
  <c r="L952" i="16"/>
  <c r="L1137" i="16"/>
  <c r="N914" i="16"/>
  <c r="L1248" i="16"/>
  <c r="L1026" i="16"/>
  <c r="L1211" i="16"/>
  <c r="L989" i="16"/>
  <c r="L1322" i="16"/>
  <c r="L1100" i="16"/>
  <c r="L1285" i="16"/>
  <c r="L1063" i="16"/>
  <c r="L1147" i="16"/>
  <c r="N1147" i="16" s="1"/>
  <c r="L1258" i="16"/>
  <c r="N1258" i="16" s="1"/>
  <c r="N924" i="16"/>
  <c r="L1221" i="16"/>
  <c r="L1332" i="16"/>
  <c r="N1332" i="16" s="1"/>
  <c r="L999" i="16"/>
  <c r="N999" i="16" s="1"/>
  <c r="L1295" i="16"/>
  <c r="L962" i="16"/>
  <c r="L1073" i="16"/>
  <c r="L1110" i="16"/>
  <c r="L1036" i="16"/>
  <c r="L1184" i="16"/>
  <c r="L1286" i="16"/>
  <c r="L1101" i="16"/>
  <c r="N915" i="16"/>
  <c r="L953" i="16"/>
  <c r="N953" i="16" s="1"/>
  <c r="L1212" i="16"/>
  <c r="N1212" i="16" s="1"/>
  <c r="L1064" i="16"/>
  <c r="N1064" i="16" s="1"/>
  <c r="L1175" i="16"/>
  <c r="N1175" i="16" s="1"/>
  <c r="L1027" i="16"/>
  <c r="N1027" i="16" s="1"/>
  <c r="L1249" i="16"/>
  <c r="N1249" i="16" s="1"/>
  <c r="L1323" i="16"/>
  <c r="N1323" i="16" s="1"/>
  <c r="L1138" i="16"/>
  <c r="N1138" i="16" s="1"/>
  <c r="L990" i="16"/>
  <c r="N990" i="16" s="1"/>
  <c r="M1063" i="16"/>
  <c r="M1100" i="16"/>
  <c r="M1137" i="16"/>
  <c r="M1026" i="16"/>
  <c r="M1211" i="16"/>
  <c r="M1174" i="16"/>
  <c r="M1285" i="16"/>
  <c r="M989" i="16"/>
  <c r="M1248" i="16"/>
  <c r="M952" i="16"/>
  <c r="M1322" i="16"/>
  <c r="M1164" i="16"/>
  <c r="M1275" i="16"/>
  <c r="M1238" i="16"/>
  <c r="M1312" i="16"/>
  <c r="M979" i="16"/>
  <c r="M942" i="16"/>
  <c r="M1053" i="16"/>
  <c r="M1016" i="16"/>
  <c r="M1127" i="16"/>
  <c r="M1090" i="16"/>
  <c r="M1201" i="16"/>
  <c r="L1252" i="16"/>
  <c r="L1067" i="16"/>
  <c r="L1030" i="16"/>
  <c r="N1030" i="16" s="1"/>
  <c r="L1104" i="16"/>
  <c r="L956" i="16"/>
  <c r="N956" i="16" s="1"/>
  <c r="L1326" i="16"/>
  <c r="N1326" i="16" s="1"/>
  <c r="N918" i="16"/>
  <c r="L1289" i="16"/>
  <c r="N1289" i="16" s="1"/>
  <c r="L1141" i="16"/>
  <c r="N1141" i="16" s="1"/>
  <c r="L1215" i="16"/>
  <c r="N1215" i="16" s="1"/>
  <c r="L1178" i="16"/>
  <c r="L993" i="16"/>
  <c r="M1292" i="16"/>
  <c r="M1144" i="16"/>
  <c r="M959" i="16"/>
  <c r="M1181" i="16"/>
  <c r="M996" i="16"/>
  <c r="M1218" i="16"/>
  <c r="M1033" i="16"/>
  <c r="M1255" i="16"/>
  <c r="M1070" i="16"/>
  <c r="M1329" i="16"/>
  <c r="M1107" i="16"/>
  <c r="L1247" i="16"/>
  <c r="L988" i="16"/>
  <c r="N913" i="16"/>
  <c r="L1173" i="16"/>
  <c r="L1284" i="16"/>
  <c r="L1099" i="16"/>
  <c r="L1136" i="16"/>
  <c r="L1025" i="16"/>
  <c r="L1210" i="16"/>
  <c r="L1321" i="16"/>
  <c r="L1062" i="16"/>
  <c r="L951" i="16"/>
  <c r="L986" i="16"/>
  <c r="L1171" i="16"/>
  <c r="N1171" i="16" s="1"/>
  <c r="L1208" i="16"/>
  <c r="N1208" i="16" s="1"/>
  <c r="L1245" i="16"/>
  <c r="L1060" i="16"/>
  <c r="L949" i="16"/>
  <c r="N949" i="16" s="1"/>
  <c r="L1319" i="16"/>
  <c r="N1319" i="16" s="1"/>
  <c r="L1282" i="16"/>
  <c r="L1023" i="16"/>
  <c r="L1097" i="16"/>
  <c r="L1134" i="16"/>
  <c r="N1134" i="16" s="1"/>
  <c r="N911" i="16"/>
  <c r="M1331" i="16"/>
  <c r="M1035" i="16"/>
  <c r="M1183" i="16"/>
  <c r="M1294" i="16"/>
  <c r="M961" i="16"/>
  <c r="M1072" i="16"/>
  <c r="M1220" i="16"/>
  <c r="M1109" i="16"/>
  <c r="M998" i="16"/>
  <c r="M1146" i="16"/>
  <c r="M1257" i="16"/>
  <c r="M1206" i="16"/>
  <c r="M984" i="16"/>
  <c r="M1280" i="16"/>
  <c r="M947" i="16"/>
  <c r="M1243" i="16"/>
  <c r="M1095" i="16"/>
  <c r="M1317" i="16"/>
  <c r="M1058" i="16"/>
  <c r="M1021" i="16"/>
  <c r="M1132" i="16"/>
  <c r="M1169" i="16"/>
  <c r="L942" i="16"/>
  <c r="N904" i="16"/>
  <c r="L1238" i="16"/>
  <c r="N1238" i="16" s="1"/>
  <c r="L1275" i="16"/>
  <c r="N1275" i="16" s="1"/>
  <c r="L1201" i="16"/>
  <c r="N1201" i="16" s="1"/>
  <c r="L1053" i="16"/>
  <c r="L1164" i="16"/>
  <c r="N1164" i="16" s="1"/>
  <c r="L1090" i="16"/>
  <c r="N1090" i="16" s="1"/>
  <c r="L1127" i="16"/>
  <c r="N1127" i="16" s="1"/>
  <c r="L979" i="16"/>
  <c r="L1312" i="16"/>
  <c r="L1016" i="16"/>
  <c r="N1016" i="16" s="1"/>
  <c r="L1058" i="16"/>
  <c r="N1058" i="16" s="1"/>
  <c r="L1095" i="16"/>
  <c r="L1132" i="16"/>
  <c r="N1132" i="16" s="1"/>
  <c r="L1317" i="16"/>
  <c r="N1317" i="16" s="1"/>
  <c r="L984" i="16"/>
  <c r="N984" i="16" s="1"/>
  <c r="L1021" i="16"/>
  <c r="N1021" i="16" s="1"/>
  <c r="L1243" i="16"/>
  <c r="N909" i="16"/>
  <c r="L947" i="16"/>
  <c r="N947" i="16" s="1"/>
  <c r="L1169" i="16"/>
  <c r="N1169" i="16" s="1"/>
  <c r="L1206" i="16"/>
  <c r="L1280" i="16"/>
  <c r="N1280" i="16" s="1"/>
  <c r="M1071" i="16"/>
  <c r="M1293" i="16"/>
  <c r="M1108" i="16"/>
  <c r="M1330" i="16"/>
  <c r="M1145" i="16"/>
  <c r="M960" i="16"/>
  <c r="M1256" i="16"/>
  <c r="M997" i="16"/>
  <c r="M1182" i="16"/>
  <c r="M1034" i="16"/>
  <c r="M1219" i="16"/>
  <c r="M992" i="16"/>
  <c r="M1177" i="16"/>
  <c r="M955" i="16"/>
  <c r="M1214" i="16"/>
  <c r="M1066" i="16"/>
  <c r="M1251" i="16"/>
  <c r="M1029" i="16"/>
  <c r="M1325" i="16"/>
  <c r="M1140" i="16"/>
  <c r="M1288" i="16"/>
  <c r="M1103" i="16"/>
  <c r="M1321" i="16"/>
  <c r="M951" i="16"/>
  <c r="M988" i="16"/>
  <c r="M1025" i="16"/>
  <c r="M1062" i="16"/>
  <c r="M1099" i="16"/>
  <c r="M1136" i="16"/>
  <c r="M1173" i="16"/>
  <c r="M1210" i="16"/>
  <c r="M1247" i="16"/>
  <c r="M1284" i="16"/>
  <c r="M1057" i="16"/>
  <c r="M1094" i="16"/>
  <c r="M1131" i="16"/>
  <c r="M1168" i="16"/>
  <c r="M1205" i="16"/>
  <c r="M1242" i="16"/>
  <c r="M1279" i="16"/>
  <c r="M1316" i="16"/>
  <c r="M946" i="16"/>
  <c r="M983" i="16"/>
  <c r="M1020" i="16"/>
  <c r="M1143" i="16"/>
  <c r="M958" i="16"/>
  <c r="M1180" i="16"/>
  <c r="M995" i="16"/>
  <c r="M1254" i="16"/>
  <c r="M1032" i="16"/>
  <c r="M1217" i="16"/>
  <c r="M1069" i="16"/>
  <c r="M1291" i="16"/>
  <c r="M1106" i="16"/>
  <c r="M1328" i="16"/>
  <c r="L1330" i="16"/>
  <c r="N1330" i="16" s="1"/>
  <c r="L1108" i="16"/>
  <c r="N1108" i="16" s="1"/>
  <c r="L960" i="16"/>
  <c r="N960" i="16" s="1"/>
  <c r="L1034" i="16"/>
  <c r="L1256" i="16"/>
  <c r="L1071" i="16"/>
  <c r="N1071" i="16" s="1"/>
  <c r="L1182" i="16"/>
  <c r="L997" i="16"/>
  <c r="L1219" i="16"/>
  <c r="L1293" i="16"/>
  <c r="L1145" i="16"/>
  <c r="N922" i="16"/>
  <c r="M944" i="16"/>
  <c r="M1314" i="16"/>
  <c r="M1055" i="16"/>
  <c r="M1092" i="16"/>
  <c r="M1129" i="16"/>
  <c r="M1018" i="16"/>
  <c r="M1203" i="16"/>
  <c r="M1166" i="16"/>
  <c r="M1277" i="16"/>
  <c r="M981" i="16"/>
  <c r="M1240" i="16"/>
  <c r="J1240" i="15"/>
  <c r="J1368" i="15"/>
  <c r="J1432" i="15"/>
  <c r="J1400" i="15"/>
  <c r="J1208" i="15"/>
  <c r="J1336" i="15"/>
  <c r="J1464" i="15"/>
  <c r="J1304" i="15"/>
  <c r="J1272" i="15"/>
  <c r="J1346" i="15"/>
  <c r="J1218" i="15"/>
  <c r="J1282" i="15"/>
  <c r="J1410" i="15"/>
  <c r="J1442" i="15"/>
  <c r="J1250" i="15"/>
  <c r="J1378" i="15"/>
  <c r="J1474" i="15"/>
  <c r="J1314" i="15"/>
  <c r="J1409" i="15"/>
  <c r="J1473" i="15"/>
  <c r="J1281" i="15"/>
  <c r="J1249" i="15"/>
  <c r="J1345" i="15"/>
  <c r="J1377" i="15"/>
  <c r="J1217" i="15"/>
  <c r="J1313" i="15"/>
  <c r="J1441" i="15"/>
  <c r="I1305" i="15"/>
  <c r="K1305" i="15" s="1"/>
  <c r="I1273" i="15"/>
  <c r="K1273" i="15" s="1"/>
  <c r="I1465" i="15"/>
  <c r="I1369" i="15"/>
  <c r="K1369" i="15" s="1"/>
  <c r="K1176" i="15"/>
  <c r="I1241" i="15"/>
  <c r="K1241" i="15" s="1"/>
  <c r="I1433" i="15"/>
  <c r="K1433" i="15" s="1"/>
  <c r="I1337" i="15"/>
  <c r="I1209" i="15"/>
  <c r="K1209" i="15" s="1"/>
  <c r="I1401" i="15"/>
  <c r="K1401" i="15" s="1"/>
  <c r="J1213" i="15"/>
  <c r="J1245" i="15"/>
  <c r="J1405" i="15"/>
  <c r="J1469" i="15"/>
  <c r="J1309" i="15"/>
  <c r="J1373" i="15"/>
  <c r="J1437" i="15"/>
  <c r="J1277" i="15"/>
  <c r="J1341" i="15"/>
  <c r="J1342" i="15"/>
  <c r="J1406" i="15"/>
  <c r="J1374" i="15"/>
  <c r="J1278" i="15"/>
  <c r="J1438" i="15"/>
  <c r="J1470" i="15"/>
  <c r="J1310" i="15"/>
  <c r="J1246" i="15"/>
  <c r="J1214" i="15"/>
  <c r="J1307" i="15"/>
  <c r="J1243" i="15"/>
  <c r="J1339" i="15"/>
  <c r="J1371" i="15"/>
  <c r="J1435" i="15"/>
  <c r="J1211" i="15"/>
  <c r="J1467" i="15"/>
  <c r="J1275" i="15"/>
  <c r="J1403" i="15"/>
  <c r="J1302" i="15"/>
  <c r="J1238" i="15"/>
  <c r="J1462" i="15"/>
  <c r="J1398" i="15"/>
  <c r="J1206" i="15"/>
  <c r="J1270" i="15"/>
  <c r="J1366" i="15"/>
  <c r="J1430" i="15"/>
  <c r="J1334" i="15"/>
  <c r="I1346" i="15"/>
  <c r="K1346" i="15" s="1"/>
  <c r="I1218" i="15"/>
  <c r="K1218" i="15" s="1"/>
  <c r="I1410" i="15"/>
  <c r="I1442" i="15"/>
  <c r="I1282" i="15"/>
  <c r="K1282" i="15" s="1"/>
  <c r="I1474" i="15"/>
  <c r="K1474" i="15" s="1"/>
  <c r="I1314" i="15"/>
  <c r="K1314" i="15" s="1"/>
  <c r="I1378" i="15"/>
  <c r="K1185" i="15"/>
  <c r="I1250" i="15"/>
  <c r="K1250" i="15" s="1"/>
  <c r="J1431" i="15"/>
  <c r="J1399" i="15"/>
  <c r="J1463" i="15"/>
  <c r="J1239" i="15"/>
  <c r="J1207" i="15"/>
  <c r="J1367" i="15"/>
  <c r="J1271" i="15"/>
  <c r="J1335" i="15"/>
  <c r="J1303" i="15"/>
  <c r="J1434" i="15"/>
  <c r="J1338" i="15"/>
  <c r="J1370" i="15"/>
  <c r="J1466" i="15"/>
  <c r="J1242" i="15"/>
  <c r="J1402" i="15"/>
  <c r="J1306" i="15"/>
  <c r="K1306" i="15" s="1"/>
  <c r="J1210" i="15"/>
  <c r="J1274" i="15"/>
  <c r="I1373" i="15"/>
  <c r="I1213" i="15"/>
  <c r="I1341" i="15"/>
  <c r="K1341" i="15" s="1"/>
  <c r="I1309" i="15"/>
  <c r="I1245" i="15"/>
  <c r="I1469" i="15"/>
  <c r="K1469" i="15" s="1"/>
  <c r="K1180" i="15"/>
  <c r="I1277" i="15"/>
  <c r="K1277" i="15" s="1"/>
  <c r="I1405" i="15"/>
  <c r="K1405" i="15" s="1"/>
  <c r="I1437" i="15"/>
  <c r="I1461" i="15"/>
  <c r="K1461" i="15" s="1"/>
  <c r="I1205" i="15"/>
  <c r="K1205" i="15" s="1"/>
  <c r="I1269" i="15"/>
  <c r="K1269" i="15" s="1"/>
  <c r="I1429" i="15"/>
  <c r="K1429" i="15" s="1"/>
  <c r="K1172" i="15"/>
  <c r="I1397" i="15"/>
  <c r="K1397" i="15" s="1"/>
  <c r="I1237" i="15"/>
  <c r="K1237" i="15" s="1"/>
  <c r="I1301" i="15"/>
  <c r="K1301" i="15" s="1"/>
  <c r="I1333" i="15"/>
  <c r="K1333" i="15" s="1"/>
  <c r="I1365" i="15"/>
  <c r="K1365" i="15" s="1"/>
  <c r="I1430" i="15"/>
  <c r="K1430" i="15" s="1"/>
  <c r="I1398" i="15"/>
  <c r="I1302" i="15"/>
  <c r="I1366" i="15"/>
  <c r="K1366" i="15" s="1"/>
  <c r="I1270" i="15"/>
  <c r="K1270" i="15" s="1"/>
  <c r="I1206" i="15"/>
  <c r="K1206" i="15" s="1"/>
  <c r="I1238" i="15"/>
  <c r="K1238" i="15" s="1"/>
  <c r="K1173" i="15"/>
  <c r="I1462" i="15"/>
  <c r="I1334" i="15"/>
  <c r="K1334" i="15" s="1"/>
  <c r="K1186" i="15"/>
  <c r="I1315" i="15"/>
  <c r="K1315" i="15" s="1"/>
  <c r="I1283" i="15"/>
  <c r="K1283" i="15" s="1"/>
  <c r="I1219" i="15"/>
  <c r="K1219" i="15" s="1"/>
  <c r="I1475" i="15"/>
  <c r="K1475" i="15" s="1"/>
  <c r="I1411" i="15"/>
  <c r="K1411" i="15" s="1"/>
  <c r="I1379" i="15"/>
  <c r="K1379" i="15" s="1"/>
  <c r="I1443" i="15"/>
  <c r="K1443" i="15" s="1"/>
  <c r="I1251" i="15"/>
  <c r="K1251" i="15" s="1"/>
  <c r="I1347" i="15"/>
  <c r="K1347" i="15" s="1"/>
  <c r="I1434" i="16"/>
  <c r="I1693" i="16"/>
  <c r="I1619" i="16"/>
  <c r="I1656" i="16"/>
  <c r="I1508" i="16"/>
  <c r="I1545" i="16"/>
  <c r="K1359" i="16"/>
  <c r="I1471" i="16"/>
  <c r="I1397" i="16"/>
  <c r="I1582" i="16"/>
  <c r="J1403" i="16"/>
  <c r="J1662" i="16"/>
  <c r="J1514" i="16"/>
  <c r="J1699" i="16"/>
  <c r="J1440" i="16"/>
  <c r="J1588" i="16"/>
  <c r="J1551" i="16"/>
  <c r="J1625" i="16"/>
  <c r="J1477" i="16"/>
  <c r="K1370" i="16"/>
  <c r="I1630" i="16"/>
  <c r="I1482" i="16"/>
  <c r="I1556" i="16"/>
  <c r="I1445" i="16"/>
  <c r="I1667" i="16"/>
  <c r="I1408" i="16"/>
  <c r="I1519" i="16"/>
  <c r="I1593" i="16"/>
  <c r="I1704" i="16"/>
  <c r="I1591" i="16"/>
  <c r="K1591" i="16" s="1"/>
  <c r="I1443" i="16"/>
  <c r="K1443" i="16" s="1"/>
  <c r="K1368" i="16"/>
  <c r="I1406" i="16"/>
  <c r="K1406" i="16" s="1"/>
  <c r="I1628" i="16"/>
  <c r="K1628" i="16" s="1"/>
  <c r="I1702" i="16"/>
  <c r="K1702" i="16" s="1"/>
  <c r="I1554" i="16"/>
  <c r="K1554" i="16" s="1"/>
  <c r="I1665" i="16"/>
  <c r="K1665" i="16" s="1"/>
  <c r="I1480" i="16"/>
  <c r="K1480" i="16" s="1"/>
  <c r="I1517" i="16"/>
  <c r="K1517" i="16" s="1"/>
  <c r="J1541" i="16"/>
  <c r="J1689" i="16"/>
  <c r="J1578" i="16"/>
  <c r="J1652" i="16"/>
  <c r="J1393" i="16"/>
  <c r="J1430" i="16"/>
  <c r="J1467" i="16"/>
  <c r="J1615" i="16"/>
  <c r="J1504" i="16"/>
  <c r="I1515" i="16"/>
  <c r="K1515" i="16" s="1"/>
  <c r="I1404" i="16"/>
  <c r="K1404" i="16" s="1"/>
  <c r="K1366" i="16"/>
  <c r="I1441" i="16"/>
  <c r="K1441" i="16" s="1"/>
  <c r="I1589" i="16"/>
  <c r="K1589" i="16" s="1"/>
  <c r="I1700" i="16"/>
  <c r="K1700" i="16" s="1"/>
  <c r="I1552" i="16"/>
  <c r="K1552" i="16" s="1"/>
  <c r="I1663" i="16"/>
  <c r="K1663" i="16" s="1"/>
  <c r="I1478" i="16"/>
  <c r="K1478" i="16" s="1"/>
  <c r="I1626" i="16"/>
  <c r="K1626" i="16" s="1"/>
  <c r="I1396" i="16"/>
  <c r="K1396" i="16" s="1"/>
  <c r="I1581" i="16"/>
  <c r="K1581" i="16" s="1"/>
  <c r="I1507" i="16"/>
  <c r="K1507" i="16" s="1"/>
  <c r="I1433" i="16"/>
  <c r="K1433" i="16" s="1"/>
  <c r="I1544" i="16"/>
  <c r="K1544" i="16" s="1"/>
  <c r="I1692" i="16"/>
  <c r="K1692" i="16" s="1"/>
  <c r="I1655" i="16"/>
  <c r="K1655" i="16" s="1"/>
  <c r="I1470" i="16"/>
  <c r="K1470" i="16" s="1"/>
  <c r="I1618" i="16"/>
  <c r="K1618" i="16" s="1"/>
  <c r="K1358" i="16"/>
  <c r="J1691" i="16"/>
  <c r="J1432" i="16"/>
  <c r="J1580" i="16"/>
  <c r="J1395" i="16"/>
  <c r="J1617" i="16"/>
  <c r="J1469" i="16"/>
  <c r="J1543" i="16"/>
  <c r="J1506" i="16"/>
  <c r="J1654" i="16"/>
  <c r="J1574" i="16"/>
  <c r="J1389" i="16"/>
  <c r="J1500" i="16"/>
  <c r="J1648" i="16"/>
  <c r="J1611" i="16"/>
  <c r="J1685" i="16"/>
  <c r="J1463" i="16"/>
  <c r="J1537" i="16"/>
  <c r="J1426" i="16"/>
  <c r="I1389" i="16"/>
  <c r="K1389" i="16" s="1"/>
  <c r="I1685" i="16"/>
  <c r="I1611" i="16"/>
  <c r="I1500" i="16"/>
  <c r="K1500" i="16" s="1"/>
  <c r="I1426" i="16"/>
  <c r="I1537" i="16"/>
  <c r="I1463" i="16"/>
  <c r="I1648" i="16"/>
  <c r="I1574" i="16"/>
  <c r="K1351" i="16"/>
  <c r="J1556" i="16"/>
  <c r="J1667" i="16"/>
  <c r="J1593" i="16"/>
  <c r="J1630" i="16"/>
  <c r="J1704" i="16"/>
  <c r="J1408" i="16"/>
  <c r="J1445" i="16"/>
  <c r="J1482" i="16"/>
  <c r="J1519" i="16"/>
  <c r="I1510" i="16"/>
  <c r="K1510" i="16" s="1"/>
  <c r="I1584" i="16"/>
  <c r="K1584" i="16" s="1"/>
  <c r="K1361" i="16"/>
  <c r="I1436" i="16"/>
  <c r="K1436" i="16" s="1"/>
  <c r="I1621" i="16"/>
  <c r="K1621" i="16" s="1"/>
  <c r="I1547" i="16"/>
  <c r="K1547" i="16" s="1"/>
  <c r="I1695" i="16"/>
  <c r="K1695" i="16" s="1"/>
  <c r="I1399" i="16"/>
  <c r="K1399" i="16" s="1"/>
  <c r="I1473" i="16"/>
  <c r="K1473" i="16" s="1"/>
  <c r="I1658" i="16"/>
  <c r="K1658" i="16" s="1"/>
  <c r="I1538" i="16"/>
  <c r="K1352" i="16"/>
  <c r="I1686" i="16"/>
  <c r="I1649" i="16"/>
  <c r="I1427" i="16"/>
  <c r="I1464" i="16"/>
  <c r="I1390" i="16"/>
  <c r="I1612" i="16"/>
  <c r="I1575" i="16"/>
  <c r="I1501" i="16"/>
  <c r="J1516" i="16"/>
  <c r="J1701" i="16"/>
  <c r="J1553" i="16"/>
  <c r="J1405" i="16"/>
  <c r="J1627" i="16"/>
  <c r="J1442" i="16"/>
  <c r="J1590" i="16"/>
  <c r="J1664" i="16"/>
  <c r="J1479" i="16"/>
  <c r="J1649" i="16"/>
  <c r="J1427" i="16"/>
  <c r="J1464" i="16"/>
  <c r="J1575" i="16"/>
  <c r="J1686" i="16"/>
  <c r="J1501" i="16"/>
  <c r="J1612" i="16"/>
  <c r="J1538" i="16"/>
  <c r="J1390" i="16"/>
  <c r="I1622" i="16"/>
  <c r="I1400" i="16"/>
  <c r="I1659" i="16"/>
  <c r="I1511" i="16"/>
  <c r="I1474" i="16"/>
  <c r="I1585" i="16"/>
  <c r="K1362" i="16"/>
  <c r="I1548" i="16"/>
  <c r="I1437" i="16"/>
  <c r="I1696" i="16"/>
  <c r="J1656" i="16"/>
  <c r="J1434" i="16"/>
  <c r="J1619" i="16"/>
  <c r="J1582" i="16"/>
  <c r="J1397" i="16"/>
  <c r="J1471" i="16"/>
  <c r="J1693" i="16"/>
  <c r="J1508" i="16"/>
  <c r="J1545" i="16"/>
  <c r="I1617" i="16"/>
  <c r="K1617" i="16" s="1"/>
  <c r="I1432" i="16"/>
  <c r="K1432" i="16" s="1"/>
  <c r="I1691" i="16"/>
  <c r="K1691" i="16" s="1"/>
  <c r="I1654" i="16"/>
  <c r="I1580" i="16"/>
  <c r="K1580" i="16" s="1"/>
  <c r="I1469" i="16"/>
  <c r="K1469" i="16" s="1"/>
  <c r="K1357" i="16"/>
  <c r="I1543" i="16"/>
  <c r="I1395" i="16"/>
  <c r="I1506" i="16"/>
  <c r="K1506" i="16" s="1"/>
  <c r="I1662" i="16"/>
  <c r="K1662" i="16" s="1"/>
  <c r="I1440" i="16"/>
  <c r="I1588" i="16"/>
  <c r="K1588" i="16" s="1"/>
  <c r="I1551" i="16"/>
  <c r="I1699" i="16"/>
  <c r="K1699" i="16" s="1"/>
  <c r="I1403" i="16"/>
  <c r="I1625" i="16"/>
  <c r="K1625" i="16" s="1"/>
  <c r="K1365" i="16"/>
  <c r="I1477" i="16"/>
  <c r="K1477" i="16" s="1"/>
  <c r="I1514" i="16"/>
  <c r="J1400" i="16"/>
  <c r="J1696" i="16"/>
  <c r="J1659" i="16"/>
  <c r="J1474" i="16"/>
  <c r="J1511" i="16"/>
  <c r="J1437" i="16"/>
  <c r="J1585" i="16"/>
  <c r="J1622" i="16"/>
  <c r="J1548" i="16"/>
  <c r="I1541" i="16"/>
  <c r="K1541" i="16" s="1"/>
  <c r="I1615" i="16"/>
  <c r="K1615" i="16" s="1"/>
  <c r="I1393" i="16"/>
  <c r="K1393" i="16" s="1"/>
  <c r="I1689" i="16"/>
  <c r="K1689" i="16" s="1"/>
  <c r="I1467" i="16"/>
  <c r="K1467" i="16" s="1"/>
  <c r="K1355" i="16"/>
  <c r="I1430" i="16"/>
  <c r="I1504" i="16"/>
  <c r="K1504" i="16" s="1"/>
  <c r="I1652" i="16"/>
  <c r="I1578" i="16"/>
  <c r="K1578" i="16" s="1"/>
  <c r="J518" i="10"/>
  <c r="J542" i="10"/>
  <c r="J566" i="10"/>
  <c r="I521" i="10"/>
  <c r="K521" i="10" s="1"/>
  <c r="I545" i="10"/>
  <c r="K545" i="10" s="1"/>
  <c r="K497" i="10"/>
  <c r="I569" i="10"/>
  <c r="K569" i="10" s="1"/>
  <c r="J522" i="10"/>
  <c r="J546" i="10"/>
  <c r="J570" i="10"/>
  <c r="K494" i="10"/>
  <c r="I518" i="10"/>
  <c r="I566" i="10"/>
  <c r="K566" i="10" s="1"/>
  <c r="I542" i="10"/>
  <c r="K542" i="10" s="1"/>
  <c r="I522" i="10"/>
  <c r="K498" i="10"/>
  <c r="I546" i="10"/>
  <c r="K546" i="10" s="1"/>
  <c r="I570" i="10"/>
  <c r="K570" i="10" s="1"/>
  <c r="K500" i="10"/>
  <c r="I524" i="10"/>
  <c r="K524" i="10" s="1"/>
  <c r="I572" i="10"/>
  <c r="K572" i="10" s="1"/>
  <c r="I548" i="10"/>
  <c r="K548" i="10" s="1"/>
  <c r="I516" i="10"/>
  <c r="K516" i="10" s="1"/>
  <c r="K492" i="10"/>
  <c r="I540" i="10"/>
  <c r="K540" i="10" s="1"/>
  <c r="I564" i="10"/>
  <c r="K564" i="10" s="1"/>
  <c r="I539" i="10"/>
  <c r="I515" i="10"/>
  <c r="K491" i="10"/>
  <c r="I563" i="10"/>
  <c r="I501" i="10"/>
  <c r="I537" i="14" s="1"/>
  <c r="K496" i="10"/>
  <c r="I544" i="10"/>
  <c r="K544" i="10" s="1"/>
  <c r="I568" i="10"/>
  <c r="K568" i="10" s="1"/>
  <c r="I520" i="10"/>
  <c r="K520" i="10" s="1"/>
  <c r="J539" i="10"/>
  <c r="J563" i="10"/>
  <c r="J515" i="10"/>
  <c r="J501" i="10"/>
  <c r="J537" i="14" s="1"/>
  <c r="J538" i="14" s="1"/>
  <c r="O1112" i="24"/>
  <c r="X1102" i="24"/>
  <c r="O1150" i="24" s="1"/>
  <c r="X628" i="24"/>
  <c r="O774" i="24" s="1"/>
  <c r="O785" i="24" s="1"/>
  <c r="O657" i="24"/>
  <c r="O838" i="24"/>
  <c r="Q1134" i="24"/>
  <c r="Q1136" i="24" s="1"/>
  <c r="I1136" i="24"/>
  <c r="J140" i="15"/>
  <c r="J76" i="15"/>
  <c r="J172" i="15"/>
  <c r="J108" i="15"/>
  <c r="J107" i="15"/>
  <c r="J171" i="15"/>
  <c r="J75" i="15"/>
  <c r="J139" i="15"/>
  <c r="J60" i="15"/>
  <c r="E18" i="13" s="1"/>
  <c r="I172" i="15"/>
  <c r="I108" i="15"/>
  <c r="K43" i="15"/>
  <c r="I140" i="15"/>
  <c r="K140" i="15" s="1"/>
  <c r="I76" i="15"/>
  <c r="I146" i="14"/>
  <c r="I120" i="14"/>
  <c r="I94" i="14"/>
  <c r="K42" i="14"/>
  <c r="I68" i="14"/>
  <c r="J668" i="10"/>
  <c r="J620" i="10"/>
  <c r="J644" i="10"/>
  <c r="J764" i="10"/>
  <c r="J740" i="10"/>
  <c r="J836" i="10"/>
  <c r="J788" i="10"/>
  <c r="J716" i="10"/>
  <c r="J812" i="10"/>
  <c r="J860" i="10"/>
  <c r="J692" i="10"/>
  <c r="J713" i="10"/>
  <c r="J689" i="10"/>
  <c r="J761" i="10"/>
  <c r="J833" i="10"/>
  <c r="J737" i="10"/>
  <c r="J809" i="10"/>
  <c r="J785" i="10"/>
  <c r="J641" i="10"/>
  <c r="J617" i="10"/>
  <c r="J857" i="10"/>
  <c r="J665" i="10"/>
  <c r="J735" i="10"/>
  <c r="J759" i="10"/>
  <c r="J783" i="10"/>
  <c r="J711" i="10"/>
  <c r="J639" i="10"/>
  <c r="J807" i="10"/>
  <c r="J831" i="10"/>
  <c r="J663" i="10"/>
  <c r="J615" i="10"/>
  <c r="J855" i="10"/>
  <c r="J687" i="10"/>
  <c r="I861" i="10"/>
  <c r="I693" i="10"/>
  <c r="I645" i="10"/>
  <c r="I765" i="10"/>
  <c r="I813" i="10"/>
  <c r="I669" i="10"/>
  <c r="I717" i="10"/>
  <c r="I789" i="10"/>
  <c r="I621" i="10"/>
  <c r="K597" i="10"/>
  <c r="I837" i="10"/>
  <c r="I741" i="10"/>
  <c r="I852" i="10"/>
  <c r="I660" i="10"/>
  <c r="I636" i="10"/>
  <c r="I598" i="10"/>
  <c r="I642" i="14" s="1"/>
  <c r="I684" i="10"/>
  <c r="I612" i="10"/>
  <c r="K588" i="10"/>
  <c r="I732" i="10"/>
  <c r="I804" i="10"/>
  <c r="I756" i="10"/>
  <c r="I708" i="10"/>
  <c r="I828" i="10"/>
  <c r="I780" i="10"/>
  <c r="I637" i="10"/>
  <c r="I661" i="10"/>
  <c r="K589" i="10"/>
  <c r="I781" i="10"/>
  <c r="I757" i="10"/>
  <c r="I613" i="10"/>
  <c r="I853" i="10"/>
  <c r="I709" i="10"/>
  <c r="I805" i="10"/>
  <c r="I829" i="10"/>
  <c r="I733" i="10"/>
  <c r="I685" i="10"/>
  <c r="J763" i="10"/>
  <c r="J667" i="10"/>
  <c r="J787" i="10"/>
  <c r="J691" i="10"/>
  <c r="J811" i="10"/>
  <c r="J835" i="10"/>
  <c r="J859" i="10"/>
  <c r="J739" i="10"/>
  <c r="J619" i="10"/>
  <c r="J643" i="10"/>
  <c r="J715" i="10"/>
  <c r="I692" i="10"/>
  <c r="I644" i="10"/>
  <c r="K644" i="10" s="1"/>
  <c r="I716" i="10"/>
  <c r="K716" i="10" s="1"/>
  <c r="K596" i="10"/>
  <c r="I668" i="10"/>
  <c r="I860" i="10"/>
  <c r="I740" i="10"/>
  <c r="I836" i="10"/>
  <c r="I812" i="10"/>
  <c r="I764" i="10"/>
  <c r="I788" i="10"/>
  <c r="I620" i="10"/>
  <c r="J784" i="10"/>
  <c r="J760" i="10"/>
  <c r="J856" i="10"/>
  <c r="J832" i="10"/>
  <c r="J712" i="10"/>
  <c r="J640" i="10"/>
  <c r="J736" i="10"/>
  <c r="J616" i="10"/>
  <c r="J808" i="10"/>
  <c r="J664" i="10"/>
  <c r="J688" i="10"/>
  <c r="J852" i="10"/>
  <c r="J780" i="10"/>
  <c r="J660" i="10"/>
  <c r="J732" i="10"/>
  <c r="J636" i="10"/>
  <c r="J708" i="10"/>
  <c r="J828" i="10"/>
  <c r="J804" i="10"/>
  <c r="J612" i="10"/>
  <c r="J684" i="10"/>
  <c r="J756" i="10"/>
  <c r="J598" i="10"/>
  <c r="J642" i="14" s="1"/>
  <c r="J643" i="14" s="1"/>
  <c r="I104" i="16"/>
  <c r="I215" i="16"/>
  <c r="I141" i="16"/>
  <c r="I178" i="16"/>
  <c r="K66" i="16"/>
  <c r="I90" i="16"/>
  <c r="I201" i="16"/>
  <c r="K52" i="16"/>
  <c r="I127" i="16"/>
  <c r="I164" i="16"/>
  <c r="I143" i="16"/>
  <c r="I180" i="16"/>
  <c r="I106" i="16"/>
  <c r="K68" i="16"/>
  <c r="I217" i="16"/>
  <c r="J92" i="16"/>
  <c r="J203" i="16"/>
  <c r="J129" i="16"/>
  <c r="J166" i="16"/>
  <c r="I124" i="16"/>
  <c r="I87" i="16"/>
  <c r="K49" i="16"/>
  <c r="I161" i="16"/>
  <c r="I198" i="16"/>
  <c r="J126" i="16"/>
  <c r="J89" i="16"/>
  <c r="J163" i="16"/>
  <c r="J200" i="16"/>
  <c r="I136" i="16"/>
  <c r="I173" i="16"/>
  <c r="I210" i="16"/>
  <c r="I99" i="16"/>
  <c r="K61" i="16"/>
  <c r="J101" i="16"/>
  <c r="J175" i="16"/>
  <c r="J212" i="16"/>
  <c r="J138" i="16"/>
  <c r="I130" i="16"/>
  <c r="K55" i="16"/>
  <c r="I204" i="16"/>
  <c r="I93" i="16"/>
  <c r="I167" i="16"/>
  <c r="J198" i="16"/>
  <c r="J161" i="16"/>
  <c r="J124" i="16"/>
  <c r="J87" i="16"/>
  <c r="I199" i="16"/>
  <c r="I125" i="16"/>
  <c r="K50" i="16"/>
  <c r="I162" i="16"/>
  <c r="I88" i="16"/>
  <c r="J205" i="16"/>
  <c r="J94" i="16"/>
  <c r="J168" i="16"/>
  <c r="J131" i="16"/>
  <c r="J164" i="16"/>
  <c r="J201" i="16"/>
  <c r="J90" i="16"/>
  <c r="J127" i="16"/>
  <c r="J104" i="16"/>
  <c r="J215" i="16"/>
  <c r="J141" i="16"/>
  <c r="J178" i="16"/>
  <c r="I212" i="16"/>
  <c r="K212" i="16" s="1"/>
  <c r="I101" i="16"/>
  <c r="K63" i="16"/>
  <c r="I138" i="16"/>
  <c r="I175" i="16"/>
  <c r="I102" i="16"/>
  <c r="K64" i="16"/>
  <c r="I176" i="16"/>
  <c r="I213" i="16"/>
  <c r="I139" i="16"/>
  <c r="I163" i="16"/>
  <c r="I89" i="16"/>
  <c r="K51" i="16"/>
  <c r="I200" i="16"/>
  <c r="I126" i="16"/>
  <c r="J174" i="16"/>
  <c r="J137" i="16"/>
  <c r="J100" i="16"/>
  <c r="J211" i="16"/>
  <c r="J97" i="16"/>
  <c r="J134" i="16"/>
  <c r="J208" i="16"/>
  <c r="J171" i="16"/>
  <c r="I172" i="16"/>
  <c r="I209" i="16"/>
  <c r="K60" i="16"/>
  <c r="I98" i="16"/>
  <c r="I135" i="16"/>
  <c r="I168" i="16"/>
  <c r="K168" i="16" s="1"/>
  <c r="I131" i="16"/>
  <c r="K131" i="16" s="1"/>
  <c r="K56" i="16"/>
  <c r="I94" i="16"/>
  <c r="K94" i="16" s="1"/>
  <c r="I205" i="16"/>
  <c r="K205" i="16" s="1"/>
  <c r="J123" i="15"/>
  <c r="J91" i="15"/>
  <c r="J155" i="15"/>
  <c r="J187" i="15"/>
  <c r="K59" i="15"/>
  <c r="I156" i="15"/>
  <c r="I124" i="15"/>
  <c r="I188" i="15"/>
  <c r="I92" i="15"/>
  <c r="I112" i="15"/>
  <c r="K47" i="15"/>
  <c r="I144" i="15"/>
  <c r="I80" i="15"/>
  <c r="I176" i="15"/>
  <c r="J114" i="15"/>
  <c r="J178" i="15"/>
  <c r="J82" i="15"/>
  <c r="J146" i="15"/>
  <c r="I88" i="15"/>
  <c r="I184" i="15"/>
  <c r="I120" i="15"/>
  <c r="K55" i="15"/>
  <c r="I152" i="15"/>
  <c r="K46" i="15"/>
  <c r="I143" i="15"/>
  <c r="I79" i="15"/>
  <c r="I175" i="15"/>
  <c r="I111" i="15"/>
  <c r="J177" i="15"/>
  <c r="J113" i="15"/>
  <c r="J145" i="15"/>
  <c r="J81" i="15"/>
  <c r="I149" i="15"/>
  <c r="I85" i="15"/>
  <c r="I181" i="15"/>
  <c r="I117" i="15"/>
  <c r="K52" i="15"/>
  <c r="J183" i="15"/>
  <c r="J119" i="15"/>
  <c r="J151" i="15"/>
  <c r="J87" i="15"/>
  <c r="J78" i="15"/>
  <c r="J142" i="15"/>
  <c r="J110" i="15"/>
  <c r="J174" i="15"/>
  <c r="J111" i="15"/>
  <c r="J175" i="15"/>
  <c r="J79" i="15"/>
  <c r="J143" i="15"/>
  <c r="J182" i="15"/>
  <c r="J118" i="15"/>
  <c r="J150" i="15"/>
  <c r="J86" i="15"/>
  <c r="I148" i="15"/>
  <c r="I84" i="15"/>
  <c r="I180" i="15"/>
  <c r="I116" i="15"/>
  <c r="K51" i="15"/>
  <c r="J176" i="15"/>
  <c r="J112" i="15"/>
  <c r="J144" i="15"/>
  <c r="J80" i="15"/>
  <c r="J115" i="15"/>
  <c r="J179" i="15"/>
  <c r="J83" i="15"/>
  <c r="J147" i="15"/>
  <c r="J559" i="14"/>
  <c r="K557" i="14"/>
  <c r="I198" i="14"/>
  <c r="I276" i="14"/>
  <c r="I250" i="14"/>
  <c r="I328" i="14"/>
  <c r="I302" i="14"/>
  <c r="I406" i="14"/>
  <c r="I224" i="14"/>
  <c r="I484" i="14"/>
  <c r="K172" i="14"/>
  <c r="I380" i="14"/>
  <c r="I458" i="14"/>
  <c r="I510" i="14"/>
  <c r="I354" i="14"/>
  <c r="I432" i="14"/>
  <c r="I174" i="14"/>
  <c r="I495" i="16"/>
  <c r="I421" i="16"/>
  <c r="I347" i="16"/>
  <c r="I273" i="16"/>
  <c r="I717" i="16"/>
  <c r="I643" i="16"/>
  <c r="I569" i="16"/>
  <c r="I384" i="16"/>
  <c r="I310" i="16"/>
  <c r="K235" i="16"/>
  <c r="I680" i="16"/>
  <c r="I606" i="16"/>
  <c r="I532" i="16"/>
  <c r="I458" i="16"/>
  <c r="J532" i="16"/>
  <c r="J310" i="16"/>
  <c r="J569" i="16"/>
  <c r="J347" i="16"/>
  <c r="J606" i="16"/>
  <c r="J384" i="16"/>
  <c r="J643" i="16"/>
  <c r="J421" i="16"/>
  <c r="J680" i="16"/>
  <c r="J458" i="16"/>
  <c r="J717" i="16"/>
  <c r="J495" i="16"/>
  <c r="J273" i="16"/>
  <c r="K662" i="14"/>
  <c r="J664" i="14"/>
  <c r="R1558" i="15"/>
  <c r="S1558" i="15"/>
  <c r="M768" i="14"/>
  <c r="N766" i="14"/>
  <c r="N1158" i="24"/>
  <c r="J1210" i="14"/>
  <c r="L243" i="16"/>
  <c r="L238" i="16"/>
  <c r="M253" i="16"/>
  <c r="M251" i="16"/>
  <c r="L245" i="16"/>
  <c r="L253" i="16"/>
  <c r="M238" i="16"/>
  <c r="M252" i="16"/>
  <c r="L251" i="16"/>
  <c r="L236" i="16"/>
  <c r="M255" i="16"/>
  <c r="M245" i="16"/>
  <c r="L244" i="16"/>
  <c r="L237" i="16"/>
  <c r="M250" i="16"/>
  <c r="M249" i="16"/>
  <c r="M237" i="16"/>
  <c r="L247" i="16"/>
  <c r="L241" i="16"/>
  <c r="L250" i="16"/>
  <c r="L249" i="16"/>
  <c r="M247" i="16"/>
  <c r="M239" i="16"/>
  <c r="M254" i="16"/>
  <c r="L242" i="16"/>
  <c r="L246" i="16"/>
  <c r="M248" i="16"/>
  <c r="L254" i="16"/>
  <c r="M244" i="16"/>
  <c r="M243" i="16"/>
  <c r="M240" i="16"/>
  <c r="L248" i="16"/>
  <c r="M236" i="16"/>
  <c r="L252" i="16"/>
  <c r="M241" i="16"/>
  <c r="M256" i="16"/>
  <c r="L256" i="16"/>
  <c r="L255" i="16"/>
  <c r="M242" i="16"/>
  <c r="L240" i="16"/>
  <c r="L239" i="16"/>
  <c r="M246" i="16"/>
  <c r="L156" i="10"/>
  <c r="L160" i="10"/>
  <c r="L162" i="10"/>
  <c r="M159" i="10"/>
  <c r="M163" i="10"/>
  <c r="M157" i="10"/>
  <c r="M158" i="10"/>
  <c r="M164" i="10"/>
  <c r="L159" i="10"/>
  <c r="M161" i="10"/>
  <c r="M160" i="10"/>
  <c r="L164" i="10"/>
  <c r="L161" i="10"/>
  <c r="L155" i="10"/>
  <c r="L163" i="10"/>
  <c r="M162" i="10"/>
  <c r="M156" i="10"/>
  <c r="L158" i="10"/>
  <c r="L157" i="10"/>
  <c r="M155" i="10"/>
  <c r="O831" i="24"/>
  <c r="O769" i="24"/>
  <c r="M870" i="14"/>
  <c r="J751" i="15"/>
  <c r="J719" i="15"/>
  <c r="J687" i="15"/>
  <c r="I751" i="15"/>
  <c r="K751" i="15" s="1"/>
  <c r="I687" i="15"/>
  <c r="K687" i="15" s="1"/>
  <c r="I719" i="15"/>
  <c r="K719" i="15" s="1"/>
  <c r="K654" i="15"/>
  <c r="J865" i="16"/>
  <c r="J791" i="16"/>
  <c r="J828" i="16"/>
  <c r="J776" i="16"/>
  <c r="E81" i="13" s="1"/>
  <c r="I866" i="16"/>
  <c r="I792" i="16"/>
  <c r="I829" i="16"/>
  <c r="K754" i="16"/>
  <c r="K1215" i="14"/>
  <c r="I1241" i="14"/>
  <c r="I1267" i="14"/>
  <c r="I1217" i="14"/>
  <c r="Q1122" i="24"/>
  <c r="Q1123" i="24" s="1"/>
  <c r="Q1127" i="24" s="1"/>
  <c r="I1123" i="24"/>
  <c r="I1127" i="24" s="1"/>
  <c r="O925" i="24"/>
  <c r="N1069" i="24"/>
  <c r="M47" i="16"/>
  <c r="L47" i="16"/>
  <c r="M48" i="16"/>
  <c r="L48" i="16"/>
  <c r="I741" i="14"/>
  <c r="I663" i="14"/>
  <c r="I871" i="14"/>
  <c r="I638" i="14"/>
  <c r="I793" i="14"/>
  <c r="I715" i="14"/>
  <c r="I923" i="14"/>
  <c r="I767" i="14"/>
  <c r="I845" i="14"/>
  <c r="K637" i="14"/>
  <c r="I689" i="14"/>
  <c r="I819" i="14"/>
  <c r="I897" i="14"/>
  <c r="I1152" i="10"/>
  <c r="I1242" i="14" s="1"/>
  <c r="K1142" i="10"/>
  <c r="P209" i="24"/>
  <c r="P210" i="24" s="1"/>
  <c r="O432" i="24"/>
  <c r="L204" i="15"/>
  <c r="M204" i="15"/>
  <c r="M205" i="15"/>
  <c r="L205" i="15"/>
  <c r="X498" i="24"/>
  <c r="O555" i="24" s="1"/>
  <c r="O506" i="24"/>
  <c r="O580" i="24"/>
  <c r="Z1103" i="24"/>
  <c r="Q1151" i="24" s="1"/>
  <c r="S1266" i="14" s="1"/>
  <c r="T1266" i="14" s="1"/>
  <c r="N961" i="14"/>
  <c r="N1373" i="16"/>
  <c r="N1189" i="15"/>
  <c r="L444" i="6"/>
  <c r="L441" i="6" s="1"/>
  <c r="L426" i="6" s="1"/>
  <c r="L29" i="6" s="1"/>
  <c r="L425" i="6"/>
  <c r="L442" i="6"/>
  <c r="N877" i="24"/>
  <c r="O674" i="24"/>
  <c r="J167" i="14"/>
  <c r="N407" i="24"/>
  <c r="M501" i="10"/>
  <c r="M537" i="14" s="1"/>
  <c r="M515" i="10"/>
  <c r="M539" i="10"/>
  <c r="M563" i="10"/>
  <c r="L563" i="10"/>
  <c r="L539" i="10"/>
  <c r="N491" i="10"/>
  <c r="L501" i="10"/>
  <c r="L537" i="14" s="1"/>
  <c r="L515" i="10"/>
  <c r="M566" i="10"/>
  <c r="M542" i="10"/>
  <c r="M518" i="10"/>
  <c r="M543" i="10"/>
  <c r="M519" i="10"/>
  <c r="M567" i="10"/>
  <c r="L521" i="10"/>
  <c r="N497" i="10"/>
  <c r="L569" i="10"/>
  <c r="L545" i="10"/>
  <c r="M524" i="10"/>
  <c r="M548" i="10"/>
  <c r="M572" i="10"/>
  <c r="M546" i="10"/>
  <c r="M522" i="10"/>
  <c r="M570" i="10"/>
  <c r="M565" i="10"/>
  <c r="M541" i="10"/>
  <c r="M517" i="10"/>
  <c r="L523" i="10"/>
  <c r="N499" i="10"/>
  <c r="L571" i="10"/>
  <c r="L547" i="10"/>
  <c r="N495" i="10"/>
  <c r="L567" i="10"/>
  <c r="L543" i="10"/>
  <c r="N543" i="10" s="1"/>
  <c r="L519" i="10"/>
  <c r="N519" i="10" s="1"/>
  <c r="L734" i="10"/>
  <c r="L758" i="10"/>
  <c r="N590" i="10"/>
  <c r="L638" i="10"/>
  <c r="L830" i="10"/>
  <c r="L662" i="10"/>
  <c r="L854" i="10"/>
  <c r="L806" i="10"/>
  <c r="L710" i="10"/>
  <c r="L614" i="10"/>
  <c r="L782" i="10"/>
  <c r="L686" i="10"/>
  <c r="L691" i="10"/>
  <c r="L643" i="10"/>
  <c r="N595" i="10"/>
  <c r="L619" i="10"/>
  <c r="L811" i="10"/>
  <c r="L859" i="10"/>
  <c r="L739" i="10"/>
  <c r="L715" i="10"/>
  <c r="L667" i="10"/>
  <c r="L787" i="10"/>
  <c r="L763" i="10"/>
  <c r="L835" i="10"/>
  <c r="L740" i="10"/>
  <c r="L860" i="10"/>
  <c r="L620" i="10"/>
  <c r="N596" i="10"/>
  <c r="L716" i="10"/>
  <c r="L836" i="10"/>
  <c r="L788" i="10"/>
  <c r="L644" i="10"/>
  <c r="L812" i="10"/>
  <c r="L692" i="10"/>
  <c r="L764" i="10"/>
  <c r="L668" i="10"/>
  <c r="N594" i="10"/>
  <c r="L618" i="10"/>
  <c r="L858" i="10"/>
  <c r="L786" i="10"/>
  <c r="L738" i="10"/>
  <c r="L642" i="10"/>
  <c r="L690" i="10"/>
  <c r="L834" i="10"/>
  <c r="L810" i="10"/>
  <c r="L762" i="10"/>
  <c r="L714" i="10"/>
  <c r="L666" i="10"/>
  <c r="M663" i="10"/>
  <c r="M831" i="10"/>
  <c r="M759" i="10"/>
  <c r="M687" i="10"/>
  <c r="M615" i="10"/>
  <c r="M639" i="10"/>
  <c r="M735" i="10"/>
  <c r="M807" i="10"/>
  <c r="M711" i="10"/>
  <c r="M783" i="10"/>
  <c r="M855" i="10"/>
  <c r="L832" i="10"/>
  <c r="L808" i="10"/>
  <c r="L760" i="10"/>
  <c r="L784" i="10"/>
  <c r="L856" i="10"/>
  <c r="L712" i="10"/>
  <c r="N592" i="10"/>
  <c r="L664" i="10"/>
  <c r="L688" i="10"/>
  <c r="L736" i="10"/>
  <c r="L640" i="10"/>
  <c r="L616" i="10"/>
  <c r="M761" i="10"/>
  <c r="M713" i="10"/>
  <c r="M617" i="10"/>
  <c r="M785" i="10"/>
  <c r="M689" i="10"/>
  <c r="M641" i="10"/>
  <c r="M665" i="10"/>
  <c r="M833" i="10"/>
  <c r="M857" i="10"/>
  <c r="M737" i="10"/>
  <c r="M809" i="10"/>
  <c r="M836" i="10"/>
  <c r="M644" i="10"/>
  <c r="M764" i="10"/>
  <c r="M692" i="10"/>
  <c r="M860" i="10"/>
  <c r="M788" i="10"/>
  <c r="M740" i="10"/>
  <c r="M716" i="10"/>
  <c r="M620" i="10"/>
  <c r="M812" i="10"/>
  <c r="M668" i="10"/>
  <c r="M859" i="10"/>
  <c r="M835" i="10"/>
  <c r="M763" i="10"/>
  <c r="M619" i="10"/>
  <c r="M691" i="10"/>
  <c r="M787" i="10"/>
  <c r="M739" i="10"/>
  <c r="M715" i="10"/>
  <c r="M643" i="10"/>
  <c r="M811" i="10"/>
  <c r="M667" i="10"/>
  <c r="L805" i="10"/>
  <c r="L613" i="10"/>
  <c r="N589" i="10"/>
  <c r="L829" i="10"/>
  <c r="L757" i="10"/>
  <c r="L637" i="10"/>
  <c r="L661" i="10"/>
  <c r="L709" i="10"/>
  <c r="L733" i="10"/>
  <c r="L781" i="10"/>
  <c r="L853" i="10"/>
  <c r="L685" i="10"/>
  <c r="N799" i="15"/>
  <c r="L1120" i="15"/>
  <c r="L896" i="15"/>
  <c r="L1056" i="15"/>
  <c r="L992" i="15"/>
  <c r="L1024" i="15"/>
  <c r="L928" i="15"/>
  <c r="L832" i="15"/>
  <c r="L960" i="15"/>
  <c r="L1088" i="15"/>
  <c r="L864" i="15"/>
  <c r="L1152" i="15"/>
  <c r="M1110" i="15"/>
  <c r="M1142" i="15"/>
  <c r="M822" i="15"/>
  <c r="M854" i="15"/>
  <c r="M886" i="15"/>
  <c r="M918" i="15"/>
  <c r="M950" i="15"/>
  <c r="M982" i="15"/>
  <c r="M1014" i="15"/>
  <c r="M1046" i="15"/>
  <c r="M1078" i="15"/>
  <c r="M860" i="15"/>
  <c r="M892" i="15"/>
  <c r="M924" i="15"/>
  <c r="M956" i="15"/>
  <c r="M988" i="15"/>
  <c r="M1020" i="15"/>
  <c r="M1052" i="15"/>
  <c r="M1084" i="15"/>
  <c r="M1116" i="15"/>
  <c r="M1148" i="15"/>
  <c r="M828" i="15"/>
  <c r="M819" i="15"/>
  <c r="M915" i="15"/>
  <c r="M883" i="15"/>
  <c r="M979" i="15"/>
  <c r="M947" i="15"/>
  <c r="M1043" i="15"/>
  <c r="M1011" i="15"/>
  <c r="M1075" i="15"/>
  <c r="M1107" i="15"/>
  <c r="M1139" i="15"/>
  <c r="M851" i="15"/>
  <c r="L1144" i="15"/>
  <c r="N791" i="15"/>
  <c r="L1112" i="15"/>
  <c r="L1016" i="15"/>
  <c r="L1048" i="15"/>
  <c r="L984" i="15"/>
  <c r="L952" i="15"/>
  <c r="L888" i="15"/>
  <c r="L920" i="15"/>
  <c r="L856" i="15"/>
  <c r="L1080" i="15"/>
  <c r="L824" i="15"/>
  <c r="L1077" i="15"/>
  <c r="L885" i="15"/>
  <c r="N788" i="15"/>
  <c r="L821" i="15"/>
  <c r="L981" i="15"/>
  <c r="L1013" i="15"/>
  <c r="L917" i="15"/>
  <c r="L949" i="15"/>
  <c r="L1109" i="15"/>
  <c r="L1141" i="15"/>
  <c r="L1045" i="15"/>
  <c r="L853" i="15"/>
  <c r="L890" i="15"/>
  <c r="L826" i="15"/>
  <c r="L922" i="15"/>
  <c r="L858" i="15"/>
  <c r="L1146" i="15"/>
  <c r="L1082" i="15"/>
  <c r="L1114" i="15"/>
  <c r="N793" i="15"/>
  <c r="L1018" i="15"/>
  <c r="L954" i="15"/>
  <c r="L1050" i="15"/>
  <c r="L986" i="15"/>
  <c r="L916" i="15"/>
  <c r="L884" i="15"/>
  <c r="L1108" i="15"/>
  <c r="L1140" i="15"/>
  <c r="L1044" i="15"/>
  <c r="L852" i="15"/>
  <c r="L1012" i="15"/>
  <c r="L820" i="15"/>
  <c r="N787" i="15"/>
  <c r="L1076" i="15"/>
  <c r="L980" i="15"/>
  <c r="L948" i="15"/>
  <c r="M1147" i="15"/>
  <c r="M859" i="15"/>
  <c r="M827" i="15"/>
  <c r="M923" i="15"/>
  <c r="M891" i="15"/>
  <c r="M987" i="15"/>
  <c r="M955" i="15"/>
  <c r="M1051" i="15"/>
  <c r="M1019" i="15"/>
  <c r="M1083" i="15"/>
  <c r="M1115" i="15"/>
  <c r="L865" i="15"/>
  <c r="L833" i="15"/>
  <c r="L1089" i="15"/>
  <c r="L961" i="15"/>
  <c r="L993" i="15"/>
  <c r="L897" i="15"/>
  <c r="N800" i="15"/>
  <c r="L929" i="15"/>
  <c r="L1121" i="15"/>
  <c r="L1057" i="15"/>
  <c r="L1025" i="15"/>
  <c r="L1153" i="15"/>
  <c r="M1109" i="15"/>
  <c r="M821" i="15"/>
  <c r="M1077" i="15"/>
  <c r="M949" i="15"/>
  <c r="M1141" i="15"/>
  <c r="M885" i="15"/>
  <c r="M917" i="15"/>
  <c r="M981" i="15"/>
  <c r="M1013" i="15"/>
  <c r="M1045" i="15"/>
  <c r="M853" i="15"/>
  <c r="L925" i="15"/>
  <c r="L893" i="15"/>
  <c r="L1085" i="15"/>
  <c r="L1117" i="15"/>
  <c r="L1053" i="15"/>
  <c r="L861" i="15"/>
  <c r="L1021" i="15"/>
  <c r="L829" i="15"/>
  <c r="N796" i="15"/>
  <c r="L1149" i="15"/>
  <c r="L989" i="15"/>
  <c r="L957" i="15"/>
  <c r="L825" i="15"/>
  <c r="L921" i="15"/>
  <c r="L889" i="15"/>
  <c r="L1113" i="15"/>
  <c r="L1145" i="15"/>
  <c r="L857" i="15"/>
  <c r="L1017" i="15"/>
  <c r="L1081" i="15"/>
  <c r="N792" i="15"/>
  <c r="L985" i="15"/>
  <c r="L953" i="15"/>
  <c r="L1049" i="15"/>
  <c r="M890" i="15"/>
  <c r="M986" i="15"/>
  <c r="M1114" i="15"/>
  <c r="M1050" i="15"/>
  <c r="M954" i="15"/>
  <c r="M1018" i="15"/>
  <c r="M922" i="15"/>
  <c r="M1082" i="15"/>
  <c r="M858" i="15"/>
  <c r="M1146" i="15"/>
  <c r="M826" i="15"/>
  <c r="M980" i="15"/>
  <c r="M948" i="15"/>
  <c r="M1012" i="15"/>
  <c r="M916" i="15"/>
  <c r="M1108" i="15"/>
  <c r="M884" i="15"/>
  <c r="M820" i="15"/>
  <c r="M852" i="15"/>
  <c r="M1076" i="15"/>
  <c r="M1044" i="15"/>
  <c r="M1140" i="15"/>
  <c r="I1023" i="10"/>
  <c r="I903" i="10"/>
  <c r="I951" i="10"/>
  <c r="I1071" i="10"/>
  <c r="K879" i="10"/>
  <c r="I975" i="10"/>
  <c r="I1047" i="10"/>
  <c r="I927" i="10"/>
  <c r="I999" i="10"/>
  <c r="I1095" i="10"/>
  <c r="J927" i="10"/>
  <c r="J1071" i="10"/>
  <c r="J1047" i="10"/>
  <c r="J951" i="10"/>
  <c r="J975" i="10"/>
  <c r="J1023" i="10"/>
  <c r="J903" i="10"/>
  <c r="J1095" i="10"/>
  <c r="J999" i="10"/>
  <c r="I906" i="10"/>
  <c r="I1026" i="10"/>
  <c r="I1098" i="10"/>
  <c r="I1050" i="10"/>
  <c r="I1002" i="10"/>
  <c r="I978" i="10"/>
  <c r="K882" i="10"/>
  <c r="I930" i="10"/>
  <c r="I954" i="10"/>
  <c r="I1074" i="10"/>
  <c r="J953" i="10"/>
  <c r="J1049" i="10"/>
  <c r="J977" i="10"/>
  <c r="J905" i="10"/>
  <c r="J1001" i="10"/>
  <c r="J1097" i="10"/>
  <c r="J1025" i="10"/>
  <c r="J929" i="10"/>
  <c r="J1073" i="10"/>
  <c r="I928" i="10"/>
  <c r="I904" i="10"/>
  <c r="I1000" i="10"/>
  <c r="I1072" i="10"/>
  <c r="I952" i="10"/>
  <c r="I1096" i="10"/>
  <c r="I976" i="10"/>
  <c r="I1024" i="10"/>
  <c r="K880" i="10"/>
  <c r="I1048" i="10"/>
  <c r="J1100" i="10"/>
  <c r="J980" i="10"/>
  <c r="J1076" i="10"/>
  <c r="J1004" i="10"/>
  <c r="J932" i="10"/>
  <c r="J1028" i="10"/>
  <c r="J908" i="10"/>
  <c r="J956" i="10"/>
  <c r="J1052" i="10"/>
  <c r="I974" i="10"/>
  <c r="I998" i="10"/>
  <c r="I1094" i="10"/>
  <c r="I1046" i="10"/>
  <c r="I926" i="10"/>
  <c r="I1022" i="10"/>
  <c r="I902" i="10"/>
  <c r="K878" i="10"/>
  <c r="I950" i="10"/>
  <c r="I1070" i="10"/>
  <c r="I1069" i="10"/>
  <c r="K877" i="10"/>
  <c r="I1093" i="10"/>
  <c r="I997" i="10"/>
  <c r="I1021" i="10"/>
  <c r="I949" i="10"/>
  <c r="I925" i="10"/>
  <c r="I887" i="10"/>
  <c r="I955" i="14" s="1"/>
  <c r="I973" i="10"/>
  <c r="I1045" i="10"/>
  <c r="I901" i="10"/>
  <c r="J1053" i="10"/>
  <c r="J1101" i="10"/>
  <c r="J909" i="10"/>
  <c r="J981" i="10"/>
  <c r="J1029" i="10"/>
  <c r="J1077" i="10"/>
  <c r="J933" i="10"/>
  <c r="J957" i="10"/>
  <c r="J1005" i="10"/>
  <c r="J906" i="10"/>
  <c r="J978" i="10"/>
  <c r="J1050" i="10"/>
  <c r="J954" i="10"/>
  <c r="J1098" i="10"/>
  <c r="J1074" i="10"/>
  <c r="J930" i="10"/>
  <c r="J1026" i="10"/>
  <c r="J1002" i="10"/>
  <c r="J731" i="15"/>
  <c r="J699" i="15"/>
  <c r="J763" i="15"/>
  <c r="I764" i="15"/>
  <c r="I732" i="15"/>
  <c r="I700" i="15"/>
  <c r="K667" i="15"/>
  <c r="J732" i="15"/>
  <c r="J764" i="15"/>
  <c r="J700" i="15"/>
  <c r="J701" i="15"/>
  <c r="J765" i="15"/>
  <c r="J733" i="15"/>
  <c r="I734" i="15"/>
  <c r="I766" i="15"/>
  <c r="K669" i="15"/>
  <c r="I702" i="15"/>
  <c r="J702" i="15"/>
  <c r="J734" i="15"/>
  <c r="J766" i="15"/>
  <c r="I765" i="15"/>
  <c r="I733" i="15"/>
  <c r="K668" i="15"/>
  <c r="I701" i="15"/>
  <c r="J723" i="15"/>
  <c r="J691" i="15"/>
  <c r="J755" i="15"/>
  <c r="J694" i="15"/>
  <c r="J726" i="15"/>
  <c r="J758" i="15"/>
  <c r="I725" i="15"/>
  <c r="K660" i="15"/>
  <c r="I693" i="15"/>
  <c r="I757" i="15"/>
  <c r="J760" i="15"/>
  <c r="J728" i="15"/>
  <c r="J696" i="15"/>
  <c r="J695" i="15"/>
  <c r="J727" i="15"/>
  <c r="J759" i="15"/>
  <c r="K665" i="15"/>
  <c r="I698" i="15"/>
  <c r="I762" i="15"/>
  <c r="I730" i="15"/>
  <c r="I697" i="15"/>
  <c r="K664" i="15"/>
  <c r="I729" i="15"/>
  <c r="I761" i="15"/>
  <c r="J703" i="15"/>
  <c r="J735" i="15"/>
  <c r="J767" i="15"/>
  <c r="J795" i="16"/>
  <c r="J832" i="16"/>
  <c r="J869" i="16"/>
  <c r="J835" i="16"/>
  <c r="J798" i="16"/>
  <c r="J872" i="16"/>
  <c r="K769" i="16"/>
  <c r="I881" i="16"/>
  <c r="I844" i="16"/>
  <c r="I807" i="16"/>
  <c r="K766" i="16"/>
  <c r="I841" i="16"/>
  <c r="I804" i="16"/>
  <c r="I878" i="16"/>
  <c r="I813" i="16"/>
  <c r="K775" i="16"/>
  <c r="I887" i="16"/>
  <c r="I850" i="16"/>
  <c r="J844" i="16"/>
  <c r="J881" i="16"/>
  <c r="J807" i="16"/>
  <c r="J799" i="16"/>
  <c r="J873" i="16"/>
  <c r="J836" i="16"/>
  <c r="I876" i="16"/>
  <c r="I802" i="16"/>
  <c r="K764" i="16"/>
  <c r="I839" i="16"/>
  <c r="J809" i="16"/>
  <c r="J846" i="16"/>
  <c r="J883" i="16"/>
  <c r="I848" i="16"/>
  <c r="I811" i="16"/>
  <c r="K773" i="16"/>
  <c r="I885" i="16"/>
  <c r="I843" i="16"/>
  <c r="I806" i="16"/>
  <c r="I880" i="16"/>
  <c r="K768" i="16"/>
  <c r="J884" i="16"/>
  <c r="J847" i="16"/>
  <c r="J810" i="16"/>
  <c r="J886" i="16"/>
  <c r="J849" i="16"/>
  <c r="J812" i="16"/>
  <c r="J877" i="16"/>
  <c r="J840" i="16"/>
  <c r="J803" i="16"/>
  <c r="I847" i="16"/>
  <c r="K847" i="16" s="1"/>
  <c r="I884" i="16"/>
  <c r="K884" i="16" s="1"/>
  <c r="I810" i="16"/>
  <c r="K772" i="16"/>
  <c r="J842" i="16"/>
  <c r="J805" i="16"/>
  <c r="J879" i="16"/>
  <c r="K763" i="16"/>
  <c r="I875" i="16"/>
  <c r="I801" i="16"/>
  <c r="I838" i="16"/>
  <c r="I797" i="16"/>
  <c r="I834" i="16"/>
  <c r="K759" i="16"/>
  <c r="I871" i="16"/>
  <c r="K756" i="16"/>
  <c r="I868" i="16"/>
  <c r="I794" i="16"/>
  <c r="I831" i="16"/>
  <c r="J801" i="16"/>
  <c r="J838" i="16"/>
  <c r="J875" i="16"/>
  <c r="I883" i="16"/>
  <c r="K883" i="16" s="1"/>
  <c r="I809" i="16"/>
  <c r="K771" i="16"/>
  <c r="I846" i="16"/>
  <c r="K846" i="16" s="1"/>
  <c r="J195" i="14"/>
  <c r="K193" i="14"/>
  <c r="I196" i="16"/>
  <c r="I159" i="16"/>
  <c r="I85" i="16"/>
  <c r="I122" i="16"/>
  <c r="K47" i="16"/>
  <c r="I70" i="16"/>
  <c r="E13" i="13" s="1"/>
  <c r="J159" i="16"/>
  <c r="J196" i="16"/>
  <c r="J122" i="16"/>
  <c r="J85" i="16"/>
  <c r="J70" i="16"/>
  <c r="E19" i="13" s="1"/>
  <c r="J1282" i="16"/>
  <c r="J1097" i="16"/>
  <c r="J1245" i="16"/>
  <c r="J986" i="16"/>
  <c r="J1319" i="16"/>
  <c r="J1060" i="16"/>
  <c r="J1023" i="16"/>
  <c r="J1134" i="16"/>
  <c r="J1171" i="16"/>
  <c r="J1208" i="16"/>
  <c r="J949" i="16"/>
  <c r="I1275" i="16"/>
  <c r="I979" i="16"/>
  <c r="I1164" i="16"/>
  <c r="I942" i="16"/>
  <c r="K904" i="16"/>
  <c r="I1238" i="16"/>
  <c r="I1090" i="16"/>
  <c r="I1312" i="16"/>
  <c r="I1053" i="16"/>
  <c r="I1201" i="16"/>
  <c r="I1127" i="16"/>
  <c r="I1016" i="16"/>
  <c r="I1072" i="16"/>
  <c r="I1294" i="16"/>
  <c r="I961" i="16"/>
  <c r="I1183" i="16"/>
  <c r="I1109" i="16"/>
  <c r="I1035" i="16"/>
  <c r="I1257" i="16"/>
  <c r="K923" i="16"/>
  <c r="I1146" i="16"/>
  <c r="I1331" i="16"/>
  <c r="I998" i="16"/>
  <c r="I1220" i="16"/>
  <c r="I1252" i="16"/>
  <c r="I1067" i="16"/>
  <c r="I1030" i="16"/>
  <c r="I1104" i="16"/>
  <c r="I956" i="16"/>
  <c r="I1289" i="16"/>
  <c r="K918" i="16"/>
  <c r="I1326" i="16"/>
  <c r="I1141" i="16"/>
  <c r="I1215" i="16"/>
  <c r="I1178" i="16"/>
  <c r="I993" i="16"/>
  <c r="I1251" i="16"/>
  <c r="I1177" i="16"/>
  <c r="I1029" i="16"/>
  <c r="I992" i="16"/>
  <c r="I1325" i="16"/>
  <c r="I1140" i="16"/>
  <c r="I1103" i="16"/>
  <c r="K917" i="16"/>
  <c r="I1288" i="16"/>
  <c r="I1214" i="16"/>
  <c r="I1066" i="16"/>
  <c r="I955" i="16"/>
  <c r="I1315" i="16"/>
  <c r="I1056" i="16"/>
  <c r="I982" i="16"/>
  <c r="I1130" i="16"/>
  <c r="I945" i="16"/>
  <c r="I1204" i="16"/>
  <c r="I1019" i="16"/>
  <c r="I1278" i="16"/>
  <c r="I1167" i="16"/>
  <c r="I1241" i="16"/>
  <c r="I1093" i="16"/>
  <c r="K907" i="16"/>
  <c r="K905" i="16"/>
  <c r="I1239" i="16"/>
  <c r="I1017" i="16"/>
  <c r="I1165" i="16"/>
  <c r="I943" i="16"/>
  <c r="I1128" i="16"/>
  <c r="I1091" i="16"/>
  <c r="I1276" i="16"/>
  <c r="I1054" i="16"/>
  <c r="I1202" i="16"/>
  <c r="I980" i="16"/>
  <c r="I1313" i="16"/>
  <c r="K924" i="16"/>
  <c r="I1295" i="16"/>
  <c r="I1110" i="16"/>
  <c r="I1221" i="16"/>
  <c r="I1073" i="16"/>
  <c r="I1258" i="16"/>
  <c r="I1147" i="16"/>
  <c r="I999" i="16"/>
  <c r="I1184" i="16"/>
  <c r="I962" i="16"/>
  <c r="I1036" i="16"/>
  <c r="I1332" i="16"/>
  <c r="J1327" i="16"/>
  <c r="J1142" i="16"/>
  <c r="J994" i="16"/>
  <c r="J1179" i="16"/>
  <c r="J1031" i="16"/>
  <c r="J1216" i="16"/>
  <c r="J957" i="16"/>
  <c r="J1253" i="16"/>
  <c r="J1068" i="16"/>
  <c r="J1290" i="16"/>
  <c r="J1105" i="16"/>
  <c r="K912" i="16"/>
  <c r="I1246" i="16"/>
  <c r="I1135" i="16"/>
  <c r="I1283" i="16"/>
  <c r="I1061" i="16"/>
  <c r="I1024" i="16"/>
  <c r="I1209" i="16"/>
  <c r="I1098" i="16"/>
  <c r="I950" i="16"/>
  <c r="I1172" i="16"/>
  <c r="I987" i="16"/>
  <c r="I1320" i="16"/>
  <c r="I1096" i="16"/>
  <c r="I1133" i="16"/>
  <c r="K910" i="16"/>
  <c r="I1318" i="16"/>
  <c r="I1281" i="16"/>
  <c r="I1022" i="16"/>
  <c r="I1244" i="16"/>
  <c r="I1059" i="16"/>
  <c r="I948" i="16"/>
  <c r="I985" i="16"/>
  <c r="I1170" i="16"/>
  <c r="I1207" i="16"/>
  <c r="I1026" i="16"/>
  <c r="I1322" i="16"/>
  <c r="I989" i="16"/>
  <c r="I1137" i="16"/>
  <c r="I1063" i="16"/>
  <c r="I1100" i="16"/>
  <c r="I1211" i="16"/>
  <c r="I1248" i="16"/>
  <c r="I1174" i="16"/>
  <c r="K914" i="16"/>
  <c r="I952" i="16"/>
  <c r="I1285" i="16"/>
  <c r="J1254" i="16"/>
  <c r="J1069" i="16"/>
  <c r="J1291" i="16"/>
  <c r="J1106" i="16"/>
  <c r="J1328" i="16"/>
  <c r="J1143" i="16"/>
  <c r="J958" i="16"/>
  <c r="J1180" i="16"/>
  <c r="J995" i="16"/>
  <c r="J1217" i="16"/>
  <c r="J1032" i="16"/>
  <c r="I957" i="16"/>
  <c r="K957" i="16" s="1"/>
  <c r="I1253" i="16"/>
  <c r="K1253" i="16" s="1"/>
  <c r="I1068" i="16"/>
  <c r="K1068" i="16" s="1"/>
  <c r="I1290" i="16"/>
  <c r="K1290" i="16" s="1"/>
  <c r="I1105" i="16"/>
  <c r="K1105" i="16" s="1"/>
  <c r="K919" i="16"/>
  <c r="I1327" i="16"/>
  <c r="K1327" i="16" s="1"/>
  <c r="I1142" i="16"/>
  <c r="K1142" i="16" s="1"/>
  <c r="I994" i="16"/>
  <c r="K994" i="16" s="1"/>
  <c r="I1179" i="16"/>
  <c r="K1179" i="16" s="1"/>
  <c r="I1031" i="16"/>
  <c r="K1031" i="16" s="1"/>
  <c r="I1216" i="16"/>
  <c r="K1216" i="16" s="1"/>
  <c r="J1248" i="16"/>
  <c r="J989" i="16"/>
  <c r="J1322" i="16"/>
  <c r="J1063" i="16"/>
  <c r="J952" i="16"/>
  <c r="J1137" i="16"/>
  <c r="J1026" i="16"/>
  <c r="J1211" i="16"/>
  <c r="J1174" i="16"/>
  <c r="J1285" i="16"/>
  <c r="J1100" i="16"/>
  <c r="I944" i="16"/>
  <c r="I1277" i="16"/>
  <c r="I1055" i="16"/>
  <c r="I1203" i="16"/>
  <c r="I981" i="16"/>
  <c r="I1166" i="16"/>
  <c r="I1129" i="16"/>
  <c r="K906" i="16"/>
  <c r="I1092" i="16"/>
  <c r="I1240" i="16"/>
  <c r="I1018" i="16"/>
  <c r="I1314" i="16"/>
  <c r="J1242" i="16"/>
  <c r="J1279" i="16"/>
  <c r="J1316" i="16"/>
  <c r="J983" i="16"/>
  <c r="J946" i="16"/>
  <c r="J1057" i="16"/>
  <c r="J1020" i="16"/>
  <c r="J1131" i="16"/>
  <c r="J1094" i="16"/>
  <c r="J1205" i="16"/>
  <c r="J1168" i="16"/>
  <c r="I1254" i="16"/>
  <c r="I1069" i="16"/>
  <c r="I1032" i="16"/>
  <c r="I1106" i="16"/>
  <c r="I958" i="16"/>
  <c r="I1291" i="16"/>
  <c r="K1291" i="16" s="1"/>
  <c r="K920" i="16"/>
  <c r="I1328" i="16"/>
  <c r="K1328" i="16" s="1"/>
  <c r="I1143" i="16"/>
  <c r="K1143" i="16" s="1"/>
  <c r="I1217" i="16"/>
  <c r="I1180" i="16"/>
  <c r="K1180" i="16" s="1"/>
  <c r="I995" i="16"/>
  <c r="K995" i="16" s="1"/>
  <c r="I1025" i="16"/>
  <c r="I1210" i="16"/>
  <c r="I951" i="16"/>
  <c r="I1321" i="16"/>
  <c r="I988" i="16"/>
  <c r="I1099" i="16"/>
  <c r="I1247" i="16"/>
  <c r="I1136" i="16"/>
  <c r="K913" i="16"/>
  <c r="I1062" i="16"/>
  <c r="I1173" i="16"/>
  <c r="I1284" i="16"/>
  <c r="J944" i="16"/>
  <c r="J1314" i="16"/>
  <c r="J1018" i="16"/>
  <c r="J1129" i="16"/>
  <c r="J1092" i="16"/>
  <c r="J981" i="16"/>
  <c r="J1166" i="16"/>
  <c r="J1055" i="16"/>
  <c r="J1277" i="16"/>
  <c r="J1203" i="16"/>
  <c r="J1240" i="16"/>
  <c r="J1331" i="16"/>
  <c r="J998" i="16"/>
  <c r="J1146" i="16"/>
  <c r="J1257" i="16"/>
  <c r="J1109" i="16"/>
  <c r="J1035" i="16"/>
  <c r="J1183" i="16"/>
  <c r="J1294" i="16"/>
  <c r="J961" i="16"/>
  <c r="J1072" i="16"/>
  <c r="J1220" i="16"/>
  <c r="I1149" i="15"/>
  <c r="I861" i="15"/>
  <c r="I1085" i="15"/>
  <c r="I989" i="15"/>
  <c r="I829" i="15"/>
  <c r="I1021" i="15"/>
  <c r="I1053" i="15"/>
  <c r="I893" i="15"/>
  <c r="I1117" i="15"/>
  <c r="I957" i="15"/>
  <c r="K796" i="15"/>
  <c r="I925" i="15"/>
  <c r="I1025" i="15"/>
  <c r="I897" i="15"/>
  <c r="I1153" i="15"/>
  <c r="I961" i="15"/>
  <c r="I929" i="15"/>
  <c r="I833" i="15"/>
  <c r="I1121" i="15"/>
  <c r="I865" i="15"/>
  <c r="K800" i="15"/>
  <c r="I1057" i="15"/>
  <c r="I1089" i="15"/>
  <c r="I993" i="15"/>
  <c r="J1082" i="15"/>
  <c r="J826" i="15"/>
  <c r="J1018" i="15"/>
  <c r="J986" i="15"/>
  <c r="J1146" i="15"/>
  <c r="J890" i="15"/>
  <c r="J1050" i="15"/>
  <c r="J954" i="15"/>
  <c r="J922" i="15"/>
  <c r="J858" i="15"/>
  <c r="J1114" i="15"/>
  <c r="J883" i="15"/>
  <c r="J1043" i="15"/>
  <c r="J915" i="15"/>
  <c r="J1107" i="15"/>
  <c r="J819" i="15"/>
  <c r="J1011" i="15"/>
  <c r="J1139" i="15"/>
  <c r="J947" i="15"/>
  <c r="J1075" i="15"/>
  <c r="J851" i="15"/>
  <c r="J979" i="15"/>
  <c r="J984" i="15"/>
  <c r="J824" i="15"/>
  <c r="J888" i="15"/>
  <c r="J1144" i="15"/>
  <c r="J1112" i="15"/>
  <c r="J920" i="15"/>
  <c r="J856" i="15"/>
  <c r="J952" i="15"/>
  <c r="J1016" i="15"/>
  <c r="J1048" i="15"/>
  <c r="J1080" i="15"/>
  <c r="J1109" i="15"/>
  <c r="J885" i="15"/>
  <c r="J853" i="15"/>
  <c r="J821" i="15"/>
  <c r="J981" i="15"/>
  <c r="J1077" i="15"/>
  <c r="J1045" i="15"/>
  <c r="J1141" i="15"/>
  <c r="J917" i="15"/>
  <c r="J949" i="15"/>
  <c r="J1013" i="15"/>
  <c r="I986" i="15"/>
  <c r="I954" i="15"/>
  <c r="K954" i="15" s="1"/>
  <c r="I1146" i="15"/>
  <c r="K1146" i="15" s="1"/>
  <c r="I1114" i="15"/>
  <c r="I858" i="15"/>
  <c r="I1018" i="15"/>
  <c r="I922" i="15"/>
  <c r="K922" i="15" s="1"/>
  <c r="K793" i="15"/>
  <c r="I1050" i="15"/>
  <c r="K1050" i="15" s="1"/>
  <c r="I826" i="15"/>
  <c r="K826" i="15" s="1"/>
  <c r="I890" i="15"/>
  <c r="I1082" i="15"/>
  <c r="I1142" i="15"/>
  <c r="I1110" i="15"/>
  <c r="I1014" i="15"/>
  <c r="I1046" i="15"/>
  <c r="I822" i="15"/>
  <c r="I854" i="15"/>
  <c r="I950" i="15"/>
  <c r="I982" i="15"/>
  <c r="I886" i="15"/>
  <c r="I918" i="15"/>
  <c r="K789" i="15"/>
  <c r="I1078" i="15"/>
  <c r="J1149" i="15"/>
  <c r="J1021" i="15"/>
  <c r="J893" i="15"/>
  <c r="J957" i="15"/>
  <c r="J925" i="15"/>
  <c r="J829" i="15"/>
  <c r="J861" i="15"/>
  <c r="J1085" i="15"/>
  <c r="J1053" i="15"/>
  <c r="J1117" i="15"/>
  <c r="J989" i="15"/>
  <c r="J1054" i="15"/>
  <c r="J990" i="15"/>
  <c r="J830" i="15"/>
  <c r="J894" i="15"/>
  <c r="J862" i="15"/>
  <c r="J958" i="15"/>
  <c r="J1086" i="15"/>
  <c r="J1022" i="15"/>
  <c r="J1150" i="15"/>
  <c r="J1118" i="15"/>
  <c r="J926" i="15"/>
  <c r="J895" i="15"/>
  <c r="J1055" i="15"/>
  <c r="J831" i="15"/>
  <c r="J1151" i="15"/>
  <c r="J863" i="15"/>
  <c r="J1087" i="15"/>
  <c r="J927" i="15"/>
  <c r="J991" i="15"/>
  <c r="J1119" i="15"/>
  <c r="J1023" i="15"/>
  <c r="J959" i="15"/>
  <c r="J992" i="15"/>
  <c r="J928" i="15"/>
  <c r="J1152" i="15"/>
  <c r="J1120" i="15"/>
  <c r="J1056" i="15"/>
  <c r="J864" i="15"/>
  <c r="J1088" i="15"/>
  <c r="J960" i="15"/>
  <c r="J896" i="15"/>
  <c r="J1024" i="15"/>
  <c r="J832" i="15"/>
  <c r="J1025" i="15"/>
  <c r="J1153" i="15"/>
  <c r="J865" i="15"/>
  <c r="J1121" i="15"/>
  <c r="J1057" i="15"/>
  <c r="J1089" i="15"/>
  <c r="J929" i="15"/>
  <c r="J993" i="15"/>
  <c r="J897" i="15"/>
  <c r="J833" i="15"/>
  <c r="J961" i="15"/>
  <c r="J823" i="15"/>
  <c r="J1079" i="15"/>
  <c r="J1111" i="15"/>
  <c r="J919" i="15"/>
  <c r="J887" i="15"/>
  <c r="J983" i="15"/>
  <c r="J1143" i="15"/>
  <c r="J1047" i="15"/>
  <c r="J1015" i="15"/>
  <c r="J951" i="15"/>
  <c r="J855" i="15"/>
  <c r="I1112" i="15"/>
  <c r="K1112" i="15" s="1"/>
  <c r="I1080" i="15"/>
  <c r="I856" i="15"/>
  <c r="K856" i="15" s="1"/>
  <c r="I984" i="15"/>
  <c r="I1048" i="15"/>
  <c r="K791" i="15"/>
  <c r="I824" i="15"/>
  <c r="I1016" i="15"/>
  <c r="I920" i="15"/>
  <c r="I888" i="15"/>
  <c r="I1144" i="15"/>
  <c r="I952" i="15"/>
  <c r="K952" i="15" s="1"/>
  <c r="I111" i="10"/>
  <c r="I135" i="10"/>
  <c r="I63" i="10"/>
  <c r="I87" i="10"/>
  <c r="K39" i="10"/>
  <c r="J88" i="10"/>
  <c r="J64" i="10"/>
  <c r="J112" i="10"/>
  <c r="J136" i="10"/>
  <c r="J89" i="10"/>
  <c r="J113" i="10"/>
  <c r="J65" i="10"/>
  <c r="J137" i="10"/>
  <c r="I139" i="10"/>
  <c r="I67" i="10"/>
  <c r="I91" i="10"/>
  <c r="K43" i="10"/>
  <c r="I115" i="10"/>
  <c r="I133" i="10"/>
  <c r="I85" i="10"/>
  <c r="K37" i="10"/>
  <c r="I61" i="10"/>
  <c r="I109" i="10"/>
  <c r="J135" i="10"/>
  <c r="J63" i="10"/>
  <c r="J111" i="10"/>
  <c r="J87" i="10"/>
  <c r="J86" i="10"/>
  <c r="J134" i="10"/>
  <c r="J62" i="10"/>
  <c r="J110" i="10"/>
  <c r="J132" i="10"/>
  <c r="J84" i="10"/>
  <c r="J108" i="10"/>
  <c r="J60" i="10"/>
  <c r="I113" i="10"/>
  <c r="I89" i="10"/>
  <c r="K41" i="10"/>
  <c r="I65" i="10"/>
  <c r="I137" i="10"/>
  <c r="K34" i="10"/>
  <c r="I82" i="10"/>
  <c r="I58" i="10"/>
  <c r="I106" i="10"/>
  <c r="I44" i="10"/>
  <c r="I43" i="14" s="1"/>
  <c r="I130" i="10"/>
  <c r="N1045" i="24"/>
  <c r="N1057" i="24" s="1"/>
  <c r="O906" i="24"/>
  <c r="I301" i="15"/>
  <c r="I237" i="15"/>
  <c r="I621" i="15"/>
  <c r="I557" i="15"/>
  <c r="I493" i="15"/>
  <c r="I429" i="15"/>
  <c r="I365" i="15"/>
  <c r="K204" i="15"/>
  <c r="I589" i="15"/>
  <c r="I525" i="15"/>
  <c r="I461" i="15"/>
  <c r="I397" i="15"/>
  <c r="I333" i="15"/>
  <c r="I269" i="15"/>
  <c r="I222" i="15"/>
  <c r="E43" i="13" s="1"/>
  <c r="J590" i="15"/>
  <c r="J398" i="15"/>
  <c r="J622" i="15"/>
  <c r="J270" i="15"/>
  <c r="J302" i="15"/>
  <c r="J462" i="15"/>
  <c r="J238" i="15"/>
  <c r="J366" i="15"/>
  <c r="J430" i="15"/>
  <c r="J526" i="15"/>
  <c r="J334" i="15"/>
  <c r="J494" i="15"/>
  <c r="J558" i="15"/>
  <c r="K63" i="14"/>
  <c r="J65" i="14"/>
  <c r="M1498" i="15"/>
  <c r="M1505" i="15"/>
  <c r="L1503" i="15"/>
  <c r="L1504" i="15"/>
  <c r="M1504" i="15"/>
  <c r="M1502" i="15"/>
  <c r="L1499" i="15"/>
  <c r="L1494" i="15"/>
  <c r="L1502" i="15"/>
  <c r="M1500" i="15"/>
  <c r="L1500" i="15"/>
  <c r="L1505" i="15"/>
  <c r="L1506" i="15"/>
  <c r="L1495" i="15"/>
  <c r="L1507" i="15"/>
  <c r="L1498" i="15"/>
  <c r="M1506" i="15"/>
  <c r="M1495" i="15"/>
  <c r="L1508" i="15"/>
  <c r="M1499" i="15"/>
  <c r="M1497" i="15"/>
  <c r="M1494" i="15"/>
  <c r="M1507" i="15"/>
  <c r="M1501" i="15"/>
  <c r="M1496" i="15"/>
  <c r="M1503" i="15"/>
  <c r="L1501" i="15"/>
  <c r="L1496" i="15"/>
  <c r="M1508" i="15"/>
  <c r="L1497" i="15"/>
  <c r="L1369" i="16"/>
  <c r="L1362" i="16"/>
  <c r="M1351" i="16"/>
  <c r="M1364" i="16"/>
  <c r="M1352" i="16"/>
  <c r="M1365" i="16"/>
  <c r="L1360" i="16"/>
  <c r="L1354" i="16"/>
  <c r="L1368" i="16"/>
  <c r="M1353" i="16"/>
  <c r="L1370" i="16"/>
  <c r="M1361" i="16"/>
  <c r="M1356" i="16"/>
  <c r="M1359" i="16"/>
  <c r="L1364" i="16"/>
  <c r="M1358" i="16"/>
  <c r="L1365" i="16"/>
  <c r="L1351" i="16"/>
  <c r="M1367" i="16"/>
  <c r="L1356" i="16"/>
  <c r="L1355" i="16"/>
  <c r="M1370" i="16"/>
  <c r="L1361" i="16"/>
  <c r="M1354" i="16"/>
  <c r="M1363" i="16"/>
  <c r="L1350" i="16"/>
  <c r="M1350" i="16"/>
  <c r="M1366" i="16"/>
  <c r="M1355" i="16"/>
  <c r="L1367" i="16"/>
  <c r="M1357" i="16"/>
  <c r="L1353" i="16"/>
  <c r="M1369" i="16"/>
  <c r="M1362" i="16"/>
  <c r="L1359" i="16"/>
  <c r="L1363" i="16"/>
  <c r="L1358" i="16"/>
  <c r="M1360" i="16"/>
  <c r="L1366" i="16"/>
  <c r="L1357" i="16"/>
  <c r="M1368" i="16"/>
  <c r="L1352" i="16"/>
  <c r="M1178" i="15"/>
  <c r="M1185" i="15"/>
  <c r="L1180" i="15"/>
  <c r="L1184" i="15"/>
  <c r="L1178" i="15"/>
  <c r="L1183" i="15"/>
  <c r="L1186" i="15"/>
  <c r="L1185" i="15"/>
  <c r="L1182" i="15"/>
  <c r="M1186" i="15"/>
  <c r="M1180" i="15"/>
  <c r="M1183" i="15"/>
  <c r="L1174" i="15"/>
  <c r="M1177" i="15"/>
  <c r="M1181" i="15"/>
  <c r="L1176" i="15"/>
  <c r="L1173" i="15"/>
  <c r="L1175" i="15"/>
  <c r="L1179" i="15"/>
  <c r="M1174" i="15"/>
  <c r="L1177" i="15"/>
  <c r="M1173" i="15"/>
  <c r="M1172" i="15"/>
  <c r="L1172" i="15"/>
  <c r="M1175" i="15"/>
  <c r="L1181" i="15"/>
  <c r="M1176" i="15"/>
  <c r="M1182" i="15"/>
  <c r="M1184" i="15"/>
  <c r="M1179" i="15"/>
  <c r="I614" i="14"/>
  <c r="K536" i="14"/>
  <c r="I562" i="14"/>
  <c r="I588" i="14"/>
  <c r="I538" i="14"/>
  <c r="J1795" i="16"/>
  <c r="J1758" i="16"/>
  <c r="J1743" i="16"/>
  <c r="E174" i="13" s="1"/>
  <c r="I1759" i="16"/>
  <c r="I1796" i="16"/>
  <c r="K1721" i="16"/>
  <c r="K1491" i="15"/>
  <c r="I1556" i="15"/>
  <c r="I1524" i="15"/>
  <c r="I1509" i="15"/>
  <c r="E167" i="13" s="1"/>
  <c r="J1525" i="15"/>
  <c r="J1557" i="15"/>
  <c r="L637" i="14"/>
  <c r="L641" i="14"/>
  <c r="M641" i="6"/>
  <c r="L629" i="6"/>
  <c r="J1273" i="16"/>
  <c r="J1199" i="16"/>
  <c r="J1051" i="16"/>
  <c r="J940" i="16"/>
  <c r="J1088" i="16"/>
  <c r="J977" i="16"/>
  <c r="J1125" i="16"/>
  <c r="J1310" i="16"/>
  <c r="J1014" i="16"/>
  <c r="J1162" i="16"/>
  <c r="J1236" i="16"/>
  <c r="J925" i="16"/>
  <c r="E112" i="13" s="1"/>
  <c r="I1051" i="16"/>
  <c r="I1199" i="16"/>
  <c r="I977" i="16"/>
  <c r="I1310" i="16"/>
  <c r="I1088" i="16"/>
  <c r="I1236" i="16"/>
  <c r="I1273" i="16"/>
  <c r="I1014" i="16"/>
  <c r="I1162" i="16"/>
  <c r="I940" i="16"/>
  <c r="I1125" i="16"/>
  <c r="K902" i="16"/>
  <c r="I925" i="16"/>
  <c r="E106" i="13" s="1"/>
  <c r="J912" i="15"/>
  <c r="J1040" i="15"/>
  <c r="J1008" i="15"/>
  <c r="J880" i="15"/>
  <c r="J1104" i="15"/>
  <c r="J1072" i="15"/>
  <c r="J976" i="15"/>
  <c r="J816" i="15"/>
  <c r="J1136" i="15"/>
  <c r="J848" i="15"/>
  <c r="J944" i="15"/>
  <c r="J801" i="15"/>
  <c r="E111" i="13" s="1"/>
  <c r="I1009" i="15"/>
  <c r="I817" i="15"/>
  <c r="I849" i="15"/>
  <c r="I1105" i="15"/>
  <c r="I913" i="15"/>
  <c r="I945" i="15"/>
  <c r="K784" i="15"/>
  <c r="I881" i="15"/>
  <c r="I1137" i="15"/>
  <c r="I1073" i="15"/>
  <c r="I1041" i="15"/>
  <c r="I977" i="15"/>
  <c r="J171" i="14"/>
  <c r="K171" i="14" s="1"/>
  <c r="O1116" i="24"/>
  <c r="O1117" i="24" s="1"/>
  <c r="X1105" i="24"/>
  <c r="O1154" i="24" s="1"/>
  <c r="O1156" i="24" s="1"/>
  <c r="M924" i="14"/>
  <c r="N922" i="14"/>
  <c r="P643" i="24"/>
  <c r="P644" i="24" s="1"/>
  <c r="O836" i="24"/>
  <c r="I237" i="10"/>
  <c r="I251" i="14" s="1"/>
  <c r="K251" i="14" s="1"/>
  <c r="K227" i="10"/>
  <c r="I189" i="10"/>
  <c r="I199" i="14" s="1"/>
  <c r="K199" i="14" s="1"/>
  <c r="K179" i="10"/>
  <c r="I453" i="10"/>
  <c r="I485" i="14" s="1"/>
  <c r="K485" i="14" s="1"/>
  <c r="K443" i="10"/>
  <c r="I477" i="10"/>
  <c r="I511" i="14" s="1"/>
  <c r="K511" i="14" s="1"/>
  <c r="K467" i="10"/>
  <c r="K347" i="10"/>
  <c r="I357" i="10"/>
  <c r="I381" i="14" s="1"/>
  <c r="K381" i="14" s="1"/>
  <c r="P508" i="24"/>
  <c r="P509" i="24" s="1"/>
  <c r="O584" i="24"/>
  <c r="L653" i="15"/>
  <c r="L654" i="15"/>
  <c r="M654" i="15"/>
  <c r="M653" i="15"/>
  <c r="L1211" i="14"/>
  <c r="L1721" i="16"/>
  <c r="L1720" i="16"/>
  <c r="M1720" i="16"/>
  <c r="M1721" i="16"/>
  <c r="L49" i="15"/>
  <c r="L56" i="15"/>
  <c r="L48" i="15"/>
  <c r="L58" i="15"/>
  <c r="L52" i="15"/>
  <c r="L59" i="15"/>
  <c r="L55" i="15"/>
  <c r="M57" i="15"/>
  <c r="L45" i="15"/>
  <c r="L57" i="15"/>
  <c r="L51" i="15"/>
  <c r="M55" i="15"/>
  <c r="M54" i="15"/>
  <c r="L54" i="15"/>
  <c r="L46" i="15"/>
  <c r="M58" i="15"/>
  <c r="M53" i="15"/>
  <c r="M59" i="15"/>
  <c r="L47" i="15"/>
  <c r="M51" i="15"/>
  <c r="M48" i="15"/>
  <c r="M50" i="15"/>
  <c r="M49" i="15"/>
  <c r="L53" i="15"/>
  <c r="L50" i="15"/>
  <c r="M52" i="15"/>
  <c r="M45" i="15"/>
  <c r="M47" i="15"/>
  <c r="M56" i="15"/>
  <c r="M46" i="15"/>
  <c r="I1170" i="15"/>
  <c r="I1169" i="15"/>
  <c r="J1169" i="15"/>
  <c r="J1170" i="15"/>
  <c r="L19" i="6"/>
  <c r="D92" i="21"/>
  <c r="N157" i="24"/>
  <c r="K1764" i="16"/>
  <c r="K1766" i="16"/>
  <c r="K1768" i="16"/>
  <c r="K1534" i="15"/>
  <c r="K1564" i="15"/>
  <c r="K1532" i="15"/>
  <c r="K1528" i="15"/>
  <c r="K338" i="15"/>
  <c r="K370" i="15"/>
  <c r="K434" i="15"/>
  <c r="K498" i="15"/>
  <c r="K562" i="15"/>
  <c r="K242" i="15"/>
  <c r="K534" i="15"/>
  <c r="K278" i="15"/>
  <c r="K630" i="15"/>
  <c r="K374" i="15"/>
  <c r="K310" i="15"/>
  <c r="P1137" i="24"/>
  <c r="P1138" i="24" s="1"/>
  <c r="G14" i="9" s="1"/>
  <c r="L56" i="6"/>
  <c r="K1146" i="10"/>
  <c r="K1128" i="10"/>
  <c r="K1144" i="10"/>
  <c r="J202" i="14"/>
  <c r="K1769" i="16"/>
  <c r="K1806" i="16"/>
  <c r="K1804" i="16"/>
  <c r="K1809" i="16"/>
  <c r="K1762" i="16"/>
  <c r="K1778" i="16"/>
  <c r="K1775" i="16"/>
  <c r="K1813" i="16"/>
  <c r="K1559" i="15"/>
  <c r="K1562" i="15"/>
  <c r="K1568" i="15"/>
  <c r="K1572" i="15"/>
  <c r="K272" i="15"/>
  <c r="K624" i="15"/>
  <c r="K496" i="15"/>
  <c r="K336" i="15"/>
  <c r="K400" i="15"/>
  <c r="K528" i="15"/>
  <c r="K280" i="15"/>
  <c r="K376" i="15"/>
  <c r="K600" i="15"/>
  <c r="K632" i="15"/>
  <c r="K536" i="15"/>
  <c r="K440" i="15"/>
  <c r="K344" i="15"/>
  <c r="K572" i="15"/>
  <c r="K508" i="15"/>
  <c r="K284" i="15"/>
  <c r="K348" i="15"/>
  <c r="K316" i="15"/>
  <c r="K604" i="15"/>
  <c r="K281" i="15"/>
  <c r="K601" i="15"/>
  <c r="K505" i="15"/>
  <c r="K409" i="15"/>
  <c r="K441" i="15"/>
  <c r="K537" i="15"/>
  <c r="K474" i="15"/>
  <c r="K282" i="15"/>
  <c r="K538" i="15"/>
  <c r="K602" i="15"/>
  <c r="K506" i="15"/>
  <c r="K346" i="15"/>
  <c r="K539" i="15"/>
  <c r="K283" i="15"/>
  <c r="K635" i="15"/>
  <c r="K251" i="15"/>
  <c r="K379" i="15"/>
  <c r="K315" i="15"/>
  <c r="K563" i="15"/>
  <c r="K307" i="15"/>
  <c r="K595" i="15"/>
  <c r="K531" i="15"/>
  <c r="K435" i="15"/>
  <c r="K403" i="15"/>
  <c r="K372" i="15"/>
  <c r="K436" i="15"/>
  <c r="K308" i="15"/>
  <c r="K532" i="15"/>
  <c r="K628" i="15"/>
  <c r="K404" i="15"/>
  <c r="K500" i="15"/>
  <c r="I1177" i="24"/>
  <c r="I1178" i="24" s="1"/>
  <c r="L628" i="6"/>
  <c r="L30" i="6" s="1"/>
  <c r="P203" i="24"/>
  <c r="K1175" i="10"/>
  <c r="K1150" i="10"/>
  <c r="K1167" i="10"/>
  <c r="J1152" i="10"/>
  <c r="J1242" i="14" s="1"/>
  <c r="J1243" i="14" s="1"/>
  <c r="J1176" i="10"/>
  <c r="J1268" i="14" s="1"/>
  <c r="J1269" i="14" s="1"/>
  <c r="J1271" i="14" s="1"/>
  <c r="K254" i="10"/>
  <c r="K422" i="10"/>
  <c r="K278" i="10"/>
  <c r="K302" i="10"/>
  <c r="K374" i="10"/>
  <c r="K470" i="10"/>
  <c r="K350" i="10"/>
  <c r="K449" i="10"/>
  <c r="K353" i="10"/>
  <c r="K473" i="10"/>
  <c r="K185" i="10"/>
  <c r="K281" i="10"/>
  <c r="K425" i="10"/>
  <c r="K257" i="10"/>
  <c r="K424" i="10"/>
  <c r="K448" i="10"/>
  <c r="K328" i="10"/>
  <c r="K208" i="10"/>
  <c r="K304" i="10"/>
  <c r="K352" i="10"/>
  <c r="K232" i="10"/>
  <c r="K165" i="10"/>
  <c r="K173" i="14"/>
  <c r="K174" i="14" s="1"/>
  <c r="K386" i="16"/>
  <c r="K682" i="16"/>
  <c r="K719" i="16"/>
  <c r="K460" i="16"/>
  <c r="K534" i="16"/>
  <c r="K423" i="16"/>
  <c r="K511" i="16"/>
  <c r="K289" i="16"/>
  <c r="K622" i="16"/>
  <c r="K363" i="16"/>
  <c r="K474" i="16"/>
  <c r="K548" i="16"/>
  <c r="K315" i="16"/>
  <c r="K352" i="16"/>
  <c r="K426" i="16"/>
  <c r="K611" i="16"/>
  <c r="K389" i="16"/>
  <c r="K278" i="16"/>
  <c r="K357" i="16"/>
  <c r="K620" i="16"/>
  <c r="K287" i="16"/>
  <c r="K324" i="16"/>
  <c r="K731" i="16"/>
  <c r="K361" i="16"/>
  <c r="K398" i="16"/>
  <c r="K459" i="16"/>
  <c r="K274" i="16"/>
  <c r="K570" i="16"/>
  <c r="K681" i="16"/>
  <c r="K348" i="16"/>
  <c r="K607" i="16"/>
  <c r="K609" i="16"/>
  <c r="K424" i="16"/>
  <c r="K387" i="16"/>
  <c r="K683" i="16"/>
  <c r="K572" i="16"/>
  <c r="K477" i="16"/>
  <c r="K588" i="16"/>
  <c r="K625" i="16"/>
  <c r="K292" i="16"/>
  <c r="K403" i="16"/>
  <c r="K699" i="16"/>
  <c r="N585" i="24"/>
  <c r="L152" i="6"/>
  <c r="I139" i="15"/>
  <c r="I171" i="15"/>
  <c r="I75" i="15"/>
  <c r="I107" i="15"/>
  <c r="K42" i="15"/>
  <c r="I60" i="15"/>
  <c r="E12" i="13" s="1"/>
  <c r="I116" i="14"/>
  <c r="K38" i="14"/>
  <c r="I39" i="14"/>
  <c r="I142" i="14"/>
  <c r="I64" i="14"/>
  <c r="I90" i="14"/>
  <c r="I642" i="10"/>
  <c r="K594" i="10"/>
  <c r="I762" i="10"/>
  <c r="I666" i="10"/>
  <c r="I738" i="10"/>
  <c r="I786" i="10"/>
  <c r="I714" i="10"/>
  <c r="I690" i="10"/>
  <c r="I810" i="10"/>
  <c r="I858" i="10"/>
  <c r="I834" i="10"/>
  <c r="I618" i="10"/>
  <c r="J829" i="10"/>
  <c r="J757" i="10"/>
  <c r="J781" i="10"/>
  <c r="J661" i="10"/>
  <c r="J685" i="10"/>
  <c r="J805" i="10"/>
  <c r="J709" i="10"/>
  <c r="J613" i="10"/>
  <c r="J637" i="10"/>
  <c r="J733" i="10"/>
  <c r="J853" i="10"/>
  <c r="J669" i="10"/>
  <c r="J741" i="10"/>
  <c r="J717" i="10"/>
  <c r="J789" i="10"/>
  <c r="J765" i="10"/>
  <c r="J837" i="10"/>
  <c r="J645" i="10"/>
  <c r="J813" i="10"/>
  <c r="J621" i="10"/>
  <c r="J861" i="10"/>
  <c r="J693" i="10"/>
  <c r="J690" i="10"/>
  <c r="J738" i="10"/>
  <c r="J786" i="10"/>
  <c r="J666" i="10"/>
  <c r="K666" i="10" s="1"/>
  <c r="J810" i="10"/>
  <c r="J642" i="10"/>
  <c r="J714" i="10"/>
  <c r="J762" i="10"/>
  <c r="J618" i="10"/>
  <c r="J858" i="10"/>
  <c r="J834" i="10"/>
  <c r="I808" i="10"/>
  <c r="K808" i="10" s="1"/>
  <c r="I832" i="10"/>
  <c r="K832" i="10" s="1"/>
  <c r="I856" i="10"/>
  <c r="K856" i="10" s="1"/>
  <c r="I664" i="10"/>
  <c r="K664" i="10" s="1"/>
  <c r="I784" i="10"/>
  <c r="K784" i="10" s="1"/>
  <c r="K592" i="10"/>
  <c r="I688" i="10"/>
  <c r="K688" i="10" s="1"/>
  <c r="I712" i="10"/>
  <c r="K712" i="10" s="1"/>
  <c r="I760" i="10"/>
  <c r="K760" i="10" s="1"/>
  <c r="I640" i="10"/>
  <c r="K640" i="10" s="1"/>
  <c r="I736" i="10"/>
  <c r="K736" i="10" s="1"/>
  <c r="I616" i="10"/>
  <c r="K616" i="10" s="1"/>
  <c r="K591" i="10"/>
  <c r="I831" i="10"/>
  <c r="K831" i="10" s="1"/>
  <c r="I783" i="10"/>
  <c r="K783" i="10" s="1"/>
  <c r="I615" i="10"/>
  <c r="K615" i="10" s="1"/>
  <c r="I855" i="10"/>
  <c r="K855" i="10" s="1"/>
  <c r="I687" i="10"/>
  <c r="K687" i="10" s="1"/>
  <c r="I759" i="10"/>
  <c r="K759" i="10" s="1"/>
  <c r="I735" i="10"/>
  <c r="K735" i="10" s="1"/>
  <c r="I711" i="10"/>
  <c r="K711" i="10" s="1"/>
  <c r="I663" i="10"/>
  <c r="K663" i="10" s="1"/>
  <c r="I807" i="10"/>
  <c r="K807" i="10" s="1"/>
  <c r="I639" i="10"/>
  <c r="K639" i="10" s="1"/>
  <c r="I830" i="10"/>
  <c r="I806" i="10"/>
  <c r="K590" i="10"/>
  <c r="I854" i="10"/>
  <c r="I734" i="10"/>
  <c r="I662" i="10"/>
  <c r="I758" i="10"/>
  <c r="I614" i="10"/>
  <c r="I686" i="10"/>
  <c r="I638" i="10"/>
  <c r="I782" i="10"/>
  <c r="I710" i="10"/>
  <c r="J638" i="10"/>
  <c r="J854" i="10"/>
  <c r="J782" i="10"/>
  <c r="J830" i="10"/>
  <c r="J710" i="10"/>
  <c r="J734" i="10"/>
  <c r="J806" i="10"/>
  <c r="J758" i="10"/>
  <c r="J614" i="10"/>
  <c r="J662" i="10"/>
  <c r="J686" i="10"/>
  <c r="I617" i="10"/>
  <c r="K617" i="10" s="1"/>
  <c r="I641" i="10"/>
  <c r="K641" i="10" s="1"/>
  <c r="I665" i="10"/>
  <c r="K665" i="10" s="1"/>
  <c r="I713" i="10"/>
  <c r="K713" i="10" s="1"/>
  <c r="I857" i="10"/>
  <c r="K857" i="10" s="1"/>
  <c r="K593" i="10"/>
  <c r="I689" i="10"/>
  <c r="K689" i="10" s="1"/>
  <c r="I737" i="10"/>
  <c r="K737" i="10" s="1"/>
  <c r="I785" i="10"/>
  <c r="K785" i="10" s="1"/>
  <c r="I761" i="10"/>
  <c r="K761" i="10" s="1"/>
  <c r="I809" i="10"/>
  <c r="K809" i="10" s="1"/>
  <c r="I833" i="10"/>
  <c r="K833" i="10" s="1"/>
  <c r="I643" i="10"/>
  <c r="K643" i="10" s="1"/>
  <c r="I619" i="10"/>
  <c r="K619" i="10" s="1"/>
  <c r="I739" i="10"/>
  <c r="K739" i="10" s="1"/>
  <c r="I667" i="10"/>
  <c r="K667" i="10" s="1"/>
  <c r="I691" i="10"/>
  <c r="K691" i="10" s="1"/>
  <c r="K595" i="10"/>
  <c r="I715" i="10"/>
  <c r="K715" i="10" s="1"/>
  <c r="I787" i="10"/>
  <c r="K787" i="10" s="1"/>
  <c r="I835" i="10"/>
  <c r="K835" i="10" s="1"/>
  <c r="I763" i="10"/>
  <c r="K763" i="10" s="1"/>
  <c r="I811" i="10"/>
  <c r="K811" i="10" s="1"/>
  <c r="I859" i="10"/>
  <c r="K859" i="10" s="1"/>
  <c r="I177" i="16"/>
  <c r="I140" i="16"/>
  <c r="K65" i="16"/>
  <c r="I214" i="16"/>
  <c r="I103" i="16"/>
  <c r="J91" i="16"/>
  <c r="J165" i="16"/>
  <c r="J128" i="16"/>
  <c r="J202" i="16"/>
  <c r="J132" i="16"/>
  <c r="J169" i="16"/>
  <c r="J95" i="16"/>
  <c r="J206" i="16"/>
  <c r="I96" i="16"/>
  <c r="I207" i="16"/>
  <c r="K58" i="16"/>
  <c r="I170" i="16"/>
  <c r="I133" i="16"/>
  <c r="I91" i="16"/>
  <c r="I128" i="16"/>
  <c r="K128" i="16" s="1"/>
  <c r="I165" i="16"/>
  <c r="K165" i="16" s="1"/>
  <c r="K53" i="16"/>
  <c r="I202" i="16"/>
  <c r="K202" i="16" s="1"/>
  <c r="J180" i="16"/>
  <c r="J106" i="16"/>
  <c r="J217" i="16"/>
  <c r="J143" i="16"/>
  <c r="I142" i="16"/>
  <c r="K67" i="16"/>
  <c r="I216" i="16"/>
  <c r="I179" i="16"/>
  <c r="I105" i="16"/>
  <c r="J170" i="16"/>
  <c r="J207" i="16"/>
  <c r="J133" i="16"/>
  <c r="J96" i="16"/>
  <c r="J139" i="16"/>
  <c r="J213" i="16"/>
  <c r="J176" i="16"/>
  <c r="J102" i="16"/>
  <c r="I95" i="16"/>
  <c r="K95" i="16" s="1"/>
  <c r="K57" i="16"/>
  <c r="I206" i="16"/>
  <c r="K206" i="16" s="1"/>
  <c r="I132" i="16"/>
  <c r="K132" i="16" s="1"/>
  <c r="I169" i="16"/>
  <c r="K169" i="16" s="1"/>
  <c r="J107" i="16"/>
  <c r="J218" i="16"/>
  <c r="J181" i="16"/>
  <c r="J144" i="16"/>
  <c r="J88" i="16"/>
  <c r="J162" i="16"/>
  <c r="J199" i="16"/>
  <c r="J125" i="16"/>
  <c r="J136" i="16"/>
  <c r="J210" i="16"/>
  <c r="J173" i="16"/>
  <c r="J99" i="16"/>
  <c r="J214" i="16"/>
  <c r="J103" i="16"/>
  <c r="J140" i="16"/>
  <c r="J177" i="16"/>
  <c r="I134" i="16"/>
  <c r="K134" i="16" s="1"/>
  <c r="I208" i="16"/>
  <c r="K208" i="16" s="1"/>
  <c r="I171" i="16"/>
  <c r="K171" i="16" s="1"/>
  <c r="I97" i="16"/>
  <c r="K97" i="16" s="1"/>
  <c r="K59" i="16"/>
  <c r="I107" i="16"/>
  <c r="I181" i="16"/>
  <c r="K181" i="16" s="1"/>
  <c r="I144" i="16"/>
  <c r="K144" i="16" s="1"/>
  <c r="K69" i="16"/>
  <c r="I218" i="16"/>
  <c r="K218" i="16" s="1"/>
  <c r="I92" i="16"/>
  <c r="K92" i="16" s="1"/>
  <c r="I166" i="16"/>
  <c r="K166" i="16" s="1"/>
  <c r="K54" i="16"/>
  <c r="I203" i="16"/>
  <c r="K203" i="16" s="1"/>
  <c r="I129" i="16"/>
  <c r="K129" i="16" s="1"/>
  <c r="I137" i="16"/>
  <c r="K137" i="16" s="1"/>
  <c r="I211" i="16"/>
  <c r="K211" i="16" s="1"/>
  <c r="I100" i="16"/>
  <c r="K100" i="16" s="1"/>
  <c r="K62" i="16"/>
  <c r="I174" i="16"/>
  <c r="K174" i="16" s="1"/>
  <c r="J172" i="16"/>
  <c r="J135" i="16"/>
  <c r="J209" i="16"/>
  <c r="J98" i="16"/>
  <c r="J179" i="16"/>
  <c r="J142" i="16"/>
  <c r="J105" i="16"/>
  <c r="J216" i="16"/>
  <c r="J93" i="16"/>
  <c r="J130" i="16"/>
  <c r="J167" i="16"/>
  <c r="J204" i="16"/>
  <c r="I174" i="15"/>
  <c r="K174" i="15" s="1"/>
  <c r="I110" i="15"/>
  <c r="K110" i="15" s="1"/>
  <c r="K45" i="15"/>
  <c r="I78" i="15"/>
  <c r="K78" i="15" s="1"/>
  <c r="I142" i="15"/>
  <c r="K142" i="15" s="1"/>
  <c r="I145" i="15"/>
  <c r="K145" i="15" s="1"/>
  <c r="K48" i="15"/>
  <c r="I81" i="15"/>
  <c r="K81" i="15" s="1"/>
  <c r="I113" i="15"/>
  <c r="K113" i="15" s="1"/>
  <c r="I177" i="15"/>
  <c r="K177" i="15" s="1"/>
  <c r="J180" i="15"/>
  <c r="J116" i="15"/>
  <c r="J148" i="15"/>
  <c r="J84" i="15"/>
  <c r="I183" i="15"/>
  <c r="K183" i="15" s="1"/>
  <c r="K54" i="15"/>
  <c r="I87" i="15"/>
  <c r="K87" i="15" s="1"/>
  <c r="I151" i="15"/>
  <c r="K151" i="15" s="1"/>
  <c r="I119" i="15"/>
  <c r="K119" i="15" s="1"/>
  <c r="I82" i="15"/>
  <c r="K82" i="15" s="1"/>
  <c r="I146" i="15"/>
  <c r="K146" i="15" s="1"/>
  <c r="I178" i="15"/>
  <c r="K178" i="15" s="1"/>
  <c r="K49" i="15"/>
  <c r="I114" i="15"/>
  <c r="K114" i="15" s="1"/>
  <c r="J181" i="15"/>
  <c r="J117" i="15"/>
  <c r="J149" i="15"/>
  <c r="J85" i="15"/>
  <c r="J184" i="15"/>
  <c r="J120" i="15"/>
  <c r="J152" i="15"/>
  <c r="J88" i="15"/>
  <c r="I185" i="15"/>
  <c r="K56" i="15"/>
  <c r="I89" i="15"/>
  <c r="I153" i="15"/>
  <c r="I121" i="15"/>
  <c r="K53" i="15"/>
  <c r="I86" i="15"/>
  <c r="K86" i="15" s="1"/>
  <c r="I118" i="15"/>
  <c r="K118" i="15" s="1"/>
  <c r="I182" i="15"/>
  <c r="K182" i="15" s="1"/>
  <c r="I150" i="15"/>
  <c r="K150" i="15" s="1"/>
  <c r="J124" i="15"/>
  <c r="J156" i="15"/>
  <c r="J92" i="15"/>
  <c r="J188" i="15"/>
  <c r="J186" i="15"/>
  <c r="J154" i="15"/>
  <c r="J122" i="15"/>
  <c r="J90" i="15"/>
  <c r="J153" i="15"/>
  <c r="J185" i="15"/>
  <c r="J121" i="15"/>
  <c r="J89" i="15"/>
  <c r="I187" i="15"/>
  <c r="K187" i="15" s="1"/>
  <c r="K58" i="15"/>
  <c r="I91" i="15"/>
  <c r="K91" i="15" s="1"/>
  <c r="I155" i="15"/>
  <c r="K155" i="15" s="1"/>
  <c r="I123" i="15"/>
  <c r="K123" i="15" s="1"/>
  <c r="I90" i="15"/>
  <c r="K90" i="15" s="1"/>
  <c r="K57" i="15"/>
  <c r="I122" i="15"/>
  <c r="K122" i="15" s="1"/>
  <c r="I186" i="15"/>
  <c r="K186" i="15" s="1"/>
  <c r="I154" i="15"/>
  <c r="K154" i="15" s="1"/>
  <c r="I147" i="15"/>
  <c r="K147" i="15" s="1"/>
  <c r="I83" i="15"/>
  <c r="K83" i="15" s="1"/>
  <c r="I179" i="15"/>
  <c r="K179" i="15" s="1"/>
  <c r="I115" i="15"/>
  <c r="K115" i="15" s="1"/>
  <c r="K50" i="15"/>
  <c r="P1165" i="24"/>
  <c r="P1146" i="24"/>
  <c r="P1262" i="14"/>
  <c r="J531" i="14"/>
  <c r="N573" i="24"/>
  <c r="O34" i="24"/>
  <c r="X21" i="24"/>
  <c r="O102" i="24" s="1"/>
  <c r="O106" i="24" s="1"/>
  <c r="O42" i="24"/>
  <c r="X27" i="24"/>
  <c r="O110" i="24" s="1"/>
  <c r="O421" i="24"/>
  <c r="P195" i="24"/>
  <c r="P199" i="24" s="1"/>
  <c r="M297" i="14"/>
  <c r="O347" i="24"/>
  <c r="I194" i="14"/>
  <c r="I454" i="14"/>
  <c r="I272" i="14"/>
  <c r="K168" i="14"/>
  <c r="I506" i="14"/>
  <c r="I298" i="14"/>
  <c r="I402" i="14"/>
  <c r="I246" i="14"/>
  <c r="I350" i="14"/>
  <c r="I220" i="14"/>
  <c r="I480" i="14"/>
  <c r="I169" i="14"/>
  <c r="I376" i="14"/>
  <c r="I428" i="14"/>
  <c r="I324" i="14"/>
  <c r="I716" i="16"/>
  <c r="I642" i="16"/>
  <c r="I568" i="16"/>
  <c r="I494" i="16"/>
  <c r="I420" i="16"/>
  <c r="I346" i="16"/>
  <c r="I272" i="16"/>
  <c r="I679" i="16"/>
  <c r="I605" i="16"/>
  <c r="I531" i="16"/>
  <c r="I457" i="16"/>
  <c r="I383" i="16"/>
  <c r="I309" i="16"/>
  <c r="K234" i="16"/>
  <c r="K257" i="16" s="1"/>
  <c r="I257" i="16"/>
  <c r="E44" i="13" s="1"/>
  <c r="J346" i="16"/>
  <c r="J369" i="16" s="1"/>
  <c r="J494" i="16"/>
  <c r="J517" i="16" s="1"/>
  <c r="J420" i="16"/>
  <c r="J443" i="16" s="1"/>
  <c r="J642" i="16"/>
  <c r="J665" i="16" s="1"/>
  <c r="J568" i="16"/>
  <c r="J591" i="16" s="1"/>
  <c r="J679" i="16"/>
  <c r="J702" i="16" s="1"/>
  <c r="J605" i="16"/>
  <c r="J628" i="16" s="1"/>
  <c r="J272" i="16"/>
  <c r="J295" i="16" s="1"/>
  <c r="J383" i="16"/>
  <c r="J406" i="16" s="1"/>
  <c r="J309" i="16"/>
  <c r="J332" i="16" s="1"/>
  <c r="J531" i="16"/>
  <c r="J554" i="16" s="1"/>
  <c r="J457" i="16"/>
  <c r="J480" i="16" s="1"/>
  <c r="J716" i="16"/>
  <c r="J739" i="16" s="1"/>
  <c r="J257" i="16"/>
  <c r="E50" i="13" s="1"/>
  <c r="E72" i="20"/>
  <c r="D40" i="22"/>
  <c r="E44" i="19" s="1"/>
  <c r="J636" i="14"/>
  <c r="N815" i="24"/>
  <c r="R1526" i="15"/>
  <c r="S1526" i="15"/>
  <c r="K1236" i="14"/>
  <c r="J1238" i="14"/>
  <c r="L221" i="15"/>
  <c r="L207" i="15"/>
  <c r="M212" i="15"/>
  <c r="M213" i="15"/>
  <c r="M210" i="15"/>
  <c r="L209" i="15"/>
  <c r="L208" i="15"/>
  <c r="L220" i="15"/>
  <c r="M218" i="15"/>
  <c r="L219" i="15"/>
  <c r="M221" i="15"/>
  <c r="L210" i="15"/>
  <c r="M214" i="15"/>
  <c r="M208" i="15"/>
  <c r="M209" i="15"/>
  <c r="M219" i="15"/>
  <c r="L213" i="15"/>
  <c r="M207" i="15"/>
  <c r="M211" i="15"/>
  <c r="M216" i="15"/>
  <c r="L212" i="15"/>
  <c r="L216" i="15"/>
  <c r="M217" i="15"/>
  <c r="L211" i="15"/>
  <c r="L218" i="15"/>
  <c r="L217" i="15"/>
  <c r="L214" i="15"/>
  <c r="M215" i="15"/>
  <c r="L215" i="15"/>
  <c r="M220" i="15"/>
  <c r="J718" i="15"/>
  <c r="J750" i="15"/>
  <c r="J686" i="15"/>
  <c r="J671" i="15"/>
  <c r="E80" i="13" s="1"/>
  <c r="I718" i="15"/>
  <c r="K653" i="15"/>
  <c r="I750" i="15"/>
  <c r="I686" i="15"/>
  <c r="I671" i="15"/>
  <c r="E74" i="13" s="1"/>
  <c r="J866" i="16"/>
  <c r="J792" i="16"/>
  <c r="J829" i="16"/>
  <c r="I865" i="16"/>
  <c r="I791" i="16"/>
  <c r="I828" i="16"/>
  <c r="K753" i="16"/>
  <c r="I776" i="16"/>
  <c r="E75" i="13" s="1"/>
  <c r="I1237" i="14"/>
  <c r="I1263" i="14"/>
  <c r="I1212" i="14"/>
  <c r="K1211" i="14"/>
  <c r="O921" i="24"/>
  <c r="X905" i="24"/>
  <c r="O1010" i="24" s="1"/>
  <c r="O1055" i="24" s="1"/>
  <c r="J979" i="14"/>
  <c r="K979" i="14" s="1"/>
  <c r="N1024" i="24"/>
  <c r="N1036" i="24" s="1"/>
  <c r="J953" i="14" s="1"/>
  <c r="K953" i="14" s="1"/>
  <c r="M43" i="15"/>
  <c r="L42" i="14"/>
  <c r="L38" i="14"/>
  <c r="K641" i="14"/>
  <c r="I693" i="14"/>
  <c r="I719" i="14"/>
  <c r="I667" i="14"/>
  <c r="I901" i="14"/>
  <c r="I927" i="14"/>
  <c r="I823" i="14"/>
  <c r="I849" i="14"/>
  <c r="I875" i="14"/>
  <c r="I745" i="14"/>
  <c r="I771" i="14"/>
  <c r="I797" i="14"/>
  <c r="I643" i="14"/>
  <c r="I645" i="14" s="1"/>
  <c r="E104" i="13" s="1"/>
  <c r="X220" i="24"/>
  <c r="O392" i="24" s="1"/>
  <c r="O257" i="24"/>
  <c r="O258" i="24" s="1"/>
  <c r="O466" i="24"/>
  <c r="M403" i="14"/>
  <c r="N401" i="14"/>
  <c r="O464" i="24"/>
  <c r="P229" i="24"/>
  <c r="P242" i="24" s="1"/>
  <c r="I1176" i="10"/>
  <c r="I1268" i="14" s="1"/>
  <c r="K1166" i="10"/>
  <c r="N505" i="14"/>
  <c r="M507" i="14"/>
  <c r="L168" i="14"/>
  <c r="L172" i="14"/>
  <c r="M235" i="16"/>
  <c r="L234" i="16"/>
  <c r="M234" i="16"/>
  <c r="L235" i="16"/>
  <c r="N136" i="24"/>
  <c r="O24" i="24"/>
  <c r="O513" i="24"/>
  <c r="N591" i="24"/>
  <c r="N597" i="24" s="1"/>
  <c r="N598" i="24" s="1"/>
  <c r="L541" i="10"/>
  <c r="L517" i="10"/>
  <c r="L565" i="10"/>
  <c r="N565" i="10" s="1"/>
  <c r="N493" i="10"/>
  <c r="M545" i="10"/>
  <c r="M521" i="10"/>
  <c r="M569" i="10"/>
  <c r="L544" i="10"/>
  <c r="L520" i="10"/>
  <c r="N496" i="10"/>
  <c r="L568" i="10"/>
  <c r="L518" i="10"/>
  <c r="L566" i="10"/>
  <c r="N566" i="10" s="1"/>
  <c r="L542" i="10"/>
  <c r="N542" i="10" s="1"/>
  <c r="N494" i="10"/>
  <c r="M571" i="10"/>
  <c r="M523" i="10"/>
  <c r="M547" i="10"/>
  <c r="M568" i="10"/>
  <c r="M544" i="10"/>
  <c r="M520" i="10"/>
  <c r="L572" i="10"/>
  <c r="N500" i="10"/>
  <c r="L548" i="10"/>
  <c r="N548" i="10" s="1"/>
  <c r="L524" i="10"/>
  <c r="N524" i="10" s="1"/>
  <c r="M516" i="10"/>
  <c r="M540" i="10"/>
  <c r="M564" i="10"/>
  <c r="L540" i="10"/>
  <c r="N540" i="10" s="1"/>
  <c r="N492" i="10"/>
  <c r="L564" i="10"/>
  <c r="L516" i="10"/>
  <c r="N516" i="10" s="1"/>
  <c r="L522" i="10"/>
  <c r="N522" i="10" s="1"/>
  <c r="L570" i="10"/>
  <c r="N570" i="10" s="1"/>
  <c r="L546" i="10"/>
  <c r="N498" i="10"/>
  <c r="M732" i="10"/>
  <c r="M684" i="10"/>
  <c r="M636" i="10"/>
  <c r="M612" i="10"/>
  <c r="M828" i="10"/>
  <c r="M852" i="10"/>
  <c r="M660" i="10"/>
  <c r="M598" i="10"/>
  <c r="M642" i="14" s="1"/>
  <c r="M804" i="10"/>
  <c r="M756" i="10"/>
  <c r="M708" i="10"/>
  <c r="M780" i="10"/>
  <c r="L645" i="10"/>
  <c r="L789" i="10"/>
  <c r="L741" i="10"/>
  <c r="N597" i="10"/>
  <c r="L837" i="10"/>
  <c r="L765" i="10"/>
  <c r="L669" i="10"/>
  <c r="L621" i="10"/>
  <c r="L813" i="10"/>
  <c r="L717" i="10"/>
  <c r="L693" i="10"/>
  <c r="L861" i="10"/>
  <c r="L615" i="10"/>
  <c r="L687" i="10"/>
  <c r="L711" i="10"/>
  <c r="L735" i="10"/>
  <c r="N735" i="10" s="1"/>
  <c r="L807" i="10"/>
  <c r="N807" i="10" s="1"/>
  <c r="N591" i="10"/>
  <c r="L855" i="10"/>
  <c r="L783" i="10"/>
  <c r="L831" i="10"/>
  <c r="N831" i="10" s="1"/>
  <c r="L759" i="10"/>
  <c r="N759" i="10" s="1"/>
  <c r="L639" i="10"/>
  <c r="N639" i="10" s="1"/>
  <c r="L663" i="10"/>
  <c r="N663" i="10" s="1"/>
  <c r="M686" i="10"/>
  <c r="M806" i="10"/>
  <c r="M782" i="10"/>
  <c r="M758" i="10"/>
  <c r="M614" i="10"/>
  <c r="M830" i="10"/>
  <c r="M710" i="10"/>
  <c r="M854" i="10"/>
  <c r="M662" i="10"/>
  <c r="M638" i="10"/>
  <c r="M734" i="10"/>
  <c r="L852" i="10"/>
  <c r="L636" i="10"/>
  <c r="L598" i="10"/>
  <c r="L642" i="14" s="1"/>
  <c r="L708" i="10"/>
  <c r="L612" i="10"/>
  <c r="L660" i="10"/>
  <c r="L780" i="10"/>
  <c r="L684" i="10"/>
  <c r="N588" i="10"/>
  <c r="L732" i="10"/>
  <c r="L828" i="10"/>
  <c r="L804" i="10"/>
  <c r="L756" i="10"/>
  <c r="M762" i="10"/>
  <c r="M786" i="10"/>
  <c r="M666" i="10"/>
  <c r="M858" i="10"/>
  <c r="M738" i="10"/>
  <c r="M834" i="10"/>
  <c r="M642" i="10"/>
  <c r="M714" i="10"/>
  <c r="M618" i="10"/>
  <c r="M690" i="10"/>
  <c r="M810" i="10"/>
  <c r="M717" i="10"/>
  <c r="M741" i="10"/>
  <c r="M765" i="10"/>
  <c r="M789" i="10"/>
  <c r="M861" i="10"/>
  <c r="M645" i="10"/>
  <c r="M837" i="10"/>
  <c r="M621" i="10"/>
  <c r="M813" i="10"/>
  <c r="M669" i="10"/>
  <c r="M693" i="10"/>
  <c r="M733" i="10"/>
  <c r="M757" i="10"/>
  <c r="M829" i="10"/>
  <c r="M709" i="10"/>
  <c r="M805" i="10"/>
  <c r="M685" i="10"/>
  <c r="M661" i="10"/>
  <c r="M853" i="10"/>
  <c r="M613" i="10"/>
  <c r="M637" i="10"/>
  <c r="M781" i="10"/>
  <c r="M664" i="10"/>
  <c r="M616" i="10"/>
  <c r="M736" i="10"/>
  <c r="M760" i="10"/>
  <c r="M856" i="10"/>
  <c r="M688" i="10"/>
  <c r="M712" i="10"/>
  <c r="M808" i="10"/>
  <c r="M832" i="10"/>
  <c r="M640" i="10"/>
  <c r="M784" i="10"/>
  <c r="L785" i="10"/>
  <c r="L833" i="10"/>
  <c r="N833" i="10" s="1"/>
  <c r="L689" i="10"/>
  <c r="N689" i="10" s="1"/>
  <c r="L857" i="10"/>
  <c r="L641" i="10"/>
  <c r="L665" i="10"/>
  <c r="L737" i="10"/>
  <c r="L617" i="10"/>
  <c r="N593" i="10"/>
  <c r="L809" i="10"/>
  <c r="L713" i="10"/>
  <c r="L761" i="10"/>
  <c r="L1111" i="15"/>
  <c r="L823" i="15"/>
  <c r="L951" i="15"/>
  <c r="L983" i="15"/>
  <c r="L1015" i="15"/>
  <c r="N790" i="15"/>
  <c r="L1047" i="15"/>
  <c r="L919" i="15"/>
  <c r="L1079" i="15"/>
  <c r="L887" i="15"/>
  <c r="L1143" i="15"/>
  <c r="L855" i="15"/>
  <c r="M920" i="15"/>
  <c r="M1144" i="15"/>
  <c r="M984" i="15"/>
  <c r="M856" i="15"/>
  <c r="M1016" i="15"/>
  <c r="M888" i="15"/>
  <c r="M1112" i="15"/>
  <c r="M1048" i="15"/>
  <c r="M952" i="15"/>
  <c r="M824" i="15"/>
  <c r="M1080" i="15"/>
  <c r="M1145" i="15"/>
  <c r="M825" i="15"/>
  <c r="M921" i="15"/>
  <c r="M985" i="15"/>
  <c r="M1017" i="15"/>
  <c r="M1049" i="15"/>
  <c r="M953" i="15"/>
  <c r="M1113" i="15"/>
  <c r="M889" i="15"/>
  <c r="M1081" i="15"/>
  <c r="M857" i="15"/>
  <c r="L1107" i="15"/>
  <c r="L819" i="15"/>
  <c r="N819" i="15" s="1"/>
  <c r="L915" i="15"/>
  <c r="N915" i="15" s="1"/>
  <c r="N786" i="15"/>
  <c r="L1075" i="15"/>
  <c r="N1075" i="15" s="1"/>
  <c r="L947" i="15"/>
  <c r="N947" i="15" s="1"/>
  <c r="L883" i="15"/>
  <c r="L979" i="15"/>
  <c r="L1139" i="15"/>
  <c r="N1139" i="15" s="1"/>
  <c r="L1011" i="15"/>
  <c r="N1011" i="15" s="1"/>
  <c r="L851" i="15"/>
  <c r="L1043" i="15"/>
  <c r="L950" i="15"/>
  <c r="L854" i="15"/>
  <c r="N789" i="15"/>
  <c r="L886" i="15"/>
  <c r="N886" i="15" s="1"/>
  <c r="L1142" i="15"/>
  <c r="N1142" i="15" s="1"/>
  <c r="L1014" i="15"/>
  <c r="N1014" i="15" s="1"/>
  <c r="L1078" i="15"/>
  <c r="L822" i="15"/>
  <c r="N822" i="15" s="1"/>
  <c r="L918" i="15"/>
  <c r="N918" i="15" s="1"/>
  <c r="L1046" i="15"/>
  <c r="L982" i="15"/>
  <c r="N982" i="15" s="1"/>
  <c r="L1110" i="15"/>
  <c r="N1110" i="15" s="1"/>
  <c r="L891" i="15"/>
  <c r="N891" i="15" s="1"/>
  <c r="L987" i="15"/>
  <c r="N987" i="15" s="1"/>
  <c r="L1115" i="15"/>
  <c r="N1115" i="15" s="1"/>
  <c r="L1019" i="15"/>
  <c r="L859" i="15"/>
  <c r="L1051" i="15"/>
  <c r="N1051" i="15" s="1"/>
  <c r="L1083" i="15"/>
  <c r="L827" i="15"/>
  <c r="L923" i="15"/>
  <c r="N794" i="15"/>
  <c r="L1147" i="15"/>
  <c r="N1147" i="15" s="1"/>
  <c r="L955" i="15"/>
  <c r="M989" i="15"/>
  <c r="M957" i="15"/>
  <c r="M1053" i="15"/>
  <c r="M861" i="15"/>
  <c r="M1085" i="15"/>
  <c r="M829" i="15"/>
  <c r="M1149" i="15"/>
  <c r="M1021" i="15"/>
  <c r="M1117" i="15"/>
  <c r="M893" i="15"/>
  <c r="M925" i="15"/>
  <c r="N797" i="15"/>
  <c r="L1118" i="15"/>
  <c r="L894" i="15"/>
  <c r="L1054" i="15"/>
  <c r="L1086" i="15"/>
  <c r="L830" i="15"/>
  <c r="L926" i="15"/>
  <c r="L1022" i="15"/>
  <c r="L990" i="15"/>
  <c r="L958" i="15"/>
  <c r="L862" i="15"/>
  <c r="L1150" i="15"/>
  <c r="L860" i="15"/>
  <c r="L1148" i="15"/>
  <c r="L828" i="15"/>
  <c r="L1116" i="15"/>
  <c r="N1116" i="15" s="1"/>
  <c r="L988" i="15"/>
  <c r="N795" i="15"/>
  <c r="L1084" i="15"/>
  <c r="N1084" i="15" s="1"/>
  <c r="L1052" i="15"/>
  <c r="N1052" i="15" s="1"/>
  <c r="L924" i="15"/>
  <c r="L956" i="15"/>
  <c r="L892" i="15"/>
  <c r="N892" i="15" s="1"/>
  <c r="L1020" i="15"/>
  <c r="M1089" i="15"/>
  <c r="M865" i="15"/>
  <c r="M1153" i="15"/>
  <c r="M833" i="15"/>
  <c r="M961" i="15"/>
  <c r="M993" i="15"/>
  <c r="M897" i="15"/>
  <c r="M1057" i="15"/>
  <c r="M1025" i="15"/>
  <c r="M1121" i="15"/>
  <c r="M929" i="15"/>
  <c r="L991" i="15"/>
  <c r="L927" i="15"/>
  <c r="L1151" i="15"/>
  <c r="L831" i="15"/>
  <c r="L1023" i="15"/>
  <c r="L1055" i="15"/>
  <c r="N798" i="15"/>
  <c r="L895" i="15"/>
  <c r="L1087" i="15"/>
  <c r="L959" i="15"/>
  <c r="L863" i="15"/>
  <c r="L1119" i="15"/>
  <c r="M895" i="15"/>
  <c r="M1151" i="15"/>
  <c r="M991" i="15"/>
  <c r="M863" i="15"/>
  <c r="M927" i="15"/>
  <c r="M1023" i="15"/>
  <c r="M959" i="15"/>
  <c r="M1087" i="15"/>
  <c r="M1055" i="15"/>
  <c r="M831" i="15"/>
  <c r="M1119" i="15"/>
  <c r="M1150" i="15"/>
  <c r="M990" i="15"/>
  <c r="M926" i="15"/>
  <c r="M1022" i="15"/>
  <c r="M958" i="15"/>
  <c r="M1086" i="15"/>
  <c r="M1054" i="15"/>
  <c r="M830" i="15"/>
  <c r="M862" i="15"/>
  <c r="M1118" i="15"/>
  <c r="M894" i="15"/>
  <c r="M864" i="15"/>
  <c r="M832" i="15"/>
  <c r="M1120" i="15"/>
  <c r="M896" i="15"/>
  <c r="M1152" i="15"/>
  <c r="M928" i="15"/>
  <c r="M992" i="15"/>
  <c r="M960" i="15"/>
  <c r="M1024" i="15"/>
  <c r="M1056" i="15"/>
  <c r="M1088" i="15"/>
  <c r="M951" i="15"/>
  <c r="M983" i="15"/>
  <c r="M1015" i="15"/>
  <c r="M1047" i="15"/>
  <c r="M1079" i="15"/>
  <c r="M1111" i="15"/>
  <c r="M1143" i="15"/>
  <c r="M823" i="15"/>
  <c r="M855" i="15"/>
  <c r="M887" i="15"/>
  <c r="M919" i="15"/>
  <c r="I1005" i="10"/>
  <c r="K1005" i="10" s="1"/>
  <c r="I1077" i="10"/>
  <c r="K1077" i="10" s="1"/>
  <c r="I981" i="10"/>
  <c r="I1053" i="10"/>
  <c r="K1053" i="10" s="1"/>
  <c r="K885" i="10"/>
  <c r="I1029" i="10"/>
  <c r="K1029" i="10" s="1"/>
  <c r="I957" i="10"/>
  <c r="I909" i="10"/>
  <c r="K909" i="10" s="1"/>
  <c r="I1101" i="10"/>
  <c r="I933" i="10"/>
  <c r="K933" i="10" s="1"/>
  <c r="J1045" i="10"/>
  <c r="J887" i="10"/>
  <c r="J955" i="14" s="1"/>
  <c r="J997" i="10"/>
  <c r="J925" i="10"/>
  <c r="J1021" i="10"/>
  <c r="J1069" i="10"/>
  <c r="J901" i="10"/>
  <c r="J949" i="10"/>
  <c r="J973" i="10"/>
  <c r="J1093" i="10"/>
  <c r="J955" i="10"/>
  <c r="J1003" i="10"/>
  <c r="J1051" i="10"/>
  <c r="J1099" i="10"/>
  <c r="J907" i="10"/>
  <c r="J979" i="10"/>
  <c r="J1027" i="10"/>
  <c r="J1075" i="10"/>
  <c r="J931" i="10"/>
  <c r="I1028" i="10"/>
  <c r="K1028" i="10" s="1"/>
  <c r="I1100" i="10"/>
  <c r="K1100" i="10" s="1"/>
  <c r="I1052" i="10"/>
  <c r="K1052" i="10" s="1"/>
  <c r="I1076" i="10"/>
  <c r="K1076" i="10" s="1"/>
  <c r="K884" i="10"/>
  <c r="I1004" i="10"/>
  <c r="I980" i="10"/>
  <c r="K980" i="10" s="1"/>
  <c r="I908" i="10"/>
  <c r="K908" i="10" s="1"/>
  <c r="I956" i="10"/>
  <c r="K956" i="10" s="1"/>
  <c r="I932" i="10"/>
  <c r="K932" i="10" s="1"/>
  <c r="J1000" i="10"/>
  <c r="J928" i="10"/>
  <c r="J904" i="10"/>
  <c r="J1024" i="10"/>
  <c r="J1048" i="10"/>
  <c r="J1072" i="10"/>
  <c r="J976" i="10"/>
  <c r="J1096" i="10"/>
  <c r="J952" i="10"/>
  <c r="I953" i="10"/>
  <c r="I929" i="10"/>
  <c r="K929" i="10" s="1"/>
  <c r="I977" i="10"/>
  <c r="I1097" i="10"/>
  <c r="K1097" i="10" s="1"/>
  <c r="I1001" i="10"/>
  <c r="I1073" i="10"/>
  <c r="K1073" i="10" s="1"/>
  <c r="I1025" i="10"/>
  <c r="K881" i="10"/>
  <c r="I1049" i="10"/>
  <c r="K1049" i="10" s="1"/>
  <c r="I905" i="10"/>
  <c r="K905" i="10" s="1"/>
  <c r="I1027" i="10"/>
  <c r="K1027" i="10" s="1"/>
  <c r="I1099" i="10"/>
  <c r="K1099" i="10" s="1"/>
  <c r="I1051" i="10"/>
  <c r="K1051" i="10" s="1"/>
  <c r="I931" i="10"/>
  <c r="I979" i="10"/>
  <c r="I955" i="10"/>
  <c r="I1003" i="10"/>
  <c r="I907" i="10"/>
  <c r="K883" i="10"/>
  <c r="I1075" i="10"/>
  <c r="K1075" i="10" s="1"/>
  <c r="J1022" i="10"/>
  <c r="J950" i="10"/>
  <c r="J1046" i="10"/>
  <c r="J1094" i="10"/>
  <c r="J974" i="10"/>
  <c r="J926" i="10"/>
  <c r="J902" i="10"/>
  <c r="J998" i="10"/>
  <c r="J1070" i="10"/>
  <c r="J934" i="10"/>
  <c r="J982" i="10"/>
  <c r="J1030" i="10"/>
  <c r="J1102" i="10"/>
  <c r="J910" i="10"/>
  <c r="J958" i="10"/>
  <c r="J1006" i="10"/>
  <c r="J1054" i="10"/>
  <c r="J1078" i="10"/>
  <c r="I1078" i="10"/>
  <c r="I1102" i="10"/>
  <c r="I958" i="10"/>
  <c r="K958" i="10" s="1"/>
  <c r="I934" i="10"/>
  <c r="K934" i="10" s="1"/>
  <c r="I1006" i="10"/>
  <c r="I910" i="10"/>
  <c r="K910" i="10" s="1"/>
  <c r="I1030" i="10"/>
  <c r="I1054" i="10"/>
  <c r="K886" i="10"/>
  <c r="I982" i="10"/>
  <c r="J761" i="15"/>
  <c r="J697" i="15"/>
  <c r="J729" i="15"/>
  <c r="I723" i="15"/>
  <c r="K723" i="15" s="1"/>
  <c r="K658" i="15"/>
  <c r="I691" i="15"/>
  <c r="K691" i="15" s="1"/>
  <c r="I755" i="15"/>
  <c r="K755" i="15" s="1"/>
  <c r="K666" i="15"/>
  <c r="I731" i="15"/>
  <c r="K731" i="15" s="1"/>
  <c r="I699" i="15"/>
  <c r="K699" i="15" s="1"/>
  <c r="I763" i="15"/>
  <c r="K763" i="15" s="1"/>
  <c r="J724" i="15"/>
  <c r="J756" i="15"/>
  <c r="J692" i="15"/>
  <c r="J762" i="15"/>
  <c r="J698" i="15"/>
  <c r="J730" i="15"/>
  <c r="J690" i="15"/>
  <c r="J722" i="15"/>
  <c r="J754" i="15"/>
  <c r="K656" i="15"/>
  <c r="I721" i="15"/>
  <c r="I753" i="15"/>
  <c r="I689" i="15"/>
  <c r="I724" i="15"/>
  <c r="K659" i="15"/>
  <c r="I692" i="15"/>
  <c r="I756" i="15"/>
  <c r="I726" i="15"/>
  <c r="K726" i="15" s="1"/>
  <c r="K661" i="15"/>
  <c r="I758" i="15"/>
  <c r="I694" i="15"/>
  <c r="K694" i="15" s="1"/>
  <c r="J757" i="15"/>
  <c r="J693" i="15"/>
  <c r="J725" i="15"/>
  <c r="I696" i="15"/>
  <c r="K696" i="15" s="1"/>
  <c r="I760" i="15"/>
  <c r="K760" i="15" s="1"/>
  <c r="K663" i="15"/>
  <c r="I728" i="15"/>
  <c r="I727" i="15"/>
  <c r="K727" i="15" s="1"/>
  <c r="K662" i="15"/>
  <c r="I759" i="15"/>
  <c r="K759" i="15" s="1"/>
  <c r="I695" i="15"/>
  <c r="I703" i="15"/>
  <c r="K703" i="15" s="1"/>
  <c r="I767" i="15"/>
  <c r="K767" i="15" s="1"/>
  <c r="K670" i="15"/>
  <c r="I735" i="15"/>
  <c r="I754" i="15"/>
  <c r="K754" i="15" s="1"/>
  <c r="I690" i="15"/>
  <c r="I722" i="15"/>
  <c r="K657" i="15"/>
  <c r="J753" i="15"/>
  <c r="J721" i="15"/>
  <c r="J689" i="15"/>
  <c r="J839" i="16"/>
  <c r="J876" i="16"/>
  <c r="J802" i="16"/>
  <c r="J848" i="16"/>
  <c r="J885" i="16"/>
  <c r="J811" i="16"/>
  <c r="J843" i="16"/>
  <c r="J806" i="16"/>
  <c r="J880" i="16"/>
  <c r="I800" i="16"/>
  <c r="I837" i="16"/>
  <c r="I874" i="16"/>
  <c r="K762" i="16"/>
  <c r="J871" i="16"/>
  <c r="J797" i="16"/>
  <c r="J834" i="16"/>
  <c r="I842" i="16"/>
  <c r="I879" i="16"/>
  <c r="K879" i="16" s="1"/>
  <c r="K767" i="16"/>
  <c r="I805" i="16"/>
  <c r="K805" i="16" s="1"/>
  <c r="I836" i="16"/>
  <c r="K836" i="16" s="1"/>
  <c r="I799" i="16"/>
  <c r="K799" i="16" s="1"/>
  <c r="I873" i="16"/>
  <c r="K761" i="16"/>
  <c r="J796" i="16"/>
  <c r="J870" i="16"/>
  <c r="J833" i="16"/>
  <c r="I845" i="16"/>
  <c r="I808" i="16"/>
  <c r="K770" i="16"/>
  <c r="I882" i="16"/>
  <c r="I830" i="16"/>
  <c r="I867" i="16"/>
  <c r="K755" i="16"/>
  <c r="I793" i="16"/>
  <c r="J850" i="16"/>
  <c r="J887" i="16"/>
  <c r="J813" i="16"/>
  <c r="J882" i="16"/>
  <c r="J808" i="16"/>
  <c r="J845" i="16"/>
  <c r="I840" i="16"/>
  <c r="K840" i="16" s="1"/>
  <c r="I803" i="16"/>
  <c r="K803" i="16" s="1"/>
  <c r="I877" i="16"/>
  <c r="K877" i="16" s="1"/>
  <c r="K765" i="16"/>
  <c r="J793" i="16"/>
  <c r="J867" i="16"/>
  <c r="J830" i="16"/>
  <c r="J837" i="16"/>
  <c r="J874" i="16"/>
  <c r="J800" i="16"/>
  <c r="I835" i="16"/>
  <c r="K835" i="16" s="1"/>
  <c r="I798" i="16"/>
  <c r="I872" i="16"/>
  <c r="K872" i="16" s="1"/>
  <c r="K760" i="16"/>
  <c r="I870" i="16"/>
  <c r="K870" i="16" s="1"/>
  <c r="K758" i="16"/>
  <c r="I833" i="16"/>
  <c r="I796" i="16"/>
  <c r="K796" i="16" s="1"/>
  <c r="J868" i="16"/>
  <c r="J794" i="16"/>
  <c r="J831" i="16"/>
  <c r="K774" i="16"/>
  <c r="I886" i="16"/>
  <c r="K886" i="16" s="1"/>
  <c r="I812" i="16"/>
  <c r="I849" i="16"/>
  <c r="K849" i="16" s="1"/>
  <c r="K757" i="16"/>
  <c r="I869" i="16"/>
  <c r="K869" i="16" s="1"/>
  <c r="I832" i="16"/>
  <c r="K832" i="16" s="1"/>
  <c r="I795" i="16"/>
  <c r="K795" i="16" s="1"/>
  <c r="J878" i="16"/>
  <c r="J804" i="16"/>
  <c r="J841" i="16"/>
  <c r="K1079" i="14"/>
  <c r="J1081" i="14"/>
  <c r="I123" i="16"/>
  <c r="K48" i="16"/>
  <c r="I160" i="16"/>
  <c r="I86" i="16"/>
  <c r="I197" i="16"/>
  <c r="J160" i="16"/>
  <c r="J197" i="16"/>
  <c r="J86" i="16"/>
  <c r="J123" i="16"/>
  <c r="I1206" i="16"/>
  <c r="I1243" i="16"/>
  <c r="I1169" i="16"/>
  <c r="K909" i="16"/>
  <c r="I947" i="16"/>
  <c r="I1280" i="16"/>
  <c r="I1021" i="16"/>
  <c r="I1317" i="16"/>
  <c r="I984" i="16"/>
  <c r="I1132" i="16"/>
  <c r="I1058" i="16"/>
  <c r="I1095" i="16"/>
  <c r="J1219" i="16"/>
  <c r="J1034" i="16"/>
  <c r="J1256" i="16"/>
  <c r="J1071" i="16"/>
  <c r="J1293" i="16"/>
  <c r="J1108" i="16"/>
  <c r="J1330" i="16"/>
  <c r="J1145" i="16"/>
  <c r="J960" i="16"/>
  <c r="J1182" i="16"/>
  <c r="J997" i="16"/>
  <c r="J1181" i="16"/>
  <c r="J1033" i="16"/>
  <c r="J1255" i="16"/>
  <c r="J959" i="16"/>
  <c r="J1218" i="16"/>
  <c r="J1070" i="16"/>
  <c r="J1292" i="16"/>
  <c r="J1107" i="16"/>
  <c r="J1329" i="16"/>
  <c r="J1144" i="16"/>
  <c r="J996" i="16"/>
  <c r="J1243" i="16"/>
  <c r="J984" i="16"/>
  <c r="J1317" i="16"/>
  <c r="J1021" i="16"/>
  <c r="J947" i="16"/>
  <c r="J1095" i="16"/>
  <c r="J1058" i="16"/>
  <c r="J1169" i="16"/>
  <c r="J1206" i="16"/>
  <c r="J1280" i="16"/>
  <c r="J1132" i="16"/>
  <c r="J950" i="16"/>
  <c r="J987" i="16"/>
  <c r="J1024" i="16"/>
  <c r="J1061" i="16"/>
  <c r="J1098" i="16"/>
  <c r="J1135" i="16"/>
  <c r="J1172" i="16"/>
  <c r="J1209" i="16"/>
  <c r="J1246" i="16"/>
  <c r="J1283" i="16"/>
  <c r="J1320" i="16"/>
  <c r="J1147" i="16"/>
  <c r="J1258" i="16"/>
  <c r="J1110" i="16"/>
  <c r="J1036" i="16"/>
  <c r="J1184" i="16"/>
  <c r="J1295" i="16"/>
  <c r="J962" i="16"/>
  <c r="J1073" i="16"/>
  <c r="J1221" i="16"/>
  <c r="J1332" i="16"/>
  <c r="J999" i="16"/>
  <c r="J1323" i="16"/>
  <c r="J1101" i="16"/>
  <c r="J1286" i="16"/>
  <c r="J1138" i="16"/>
  <c r="J990" i="16"/>
  <c r="J1175" i="16"/>
  <c r="J1027" i="16"/>
  <c r="J1249" i="16"/>
  <c r="J953" i="16"/>
  <c r="J1212" i="16"/>
  <c r="J1064" i="16"/>
  <c r="I959" i="16"/>
  <c r="K959" i="16" s="1"/>
  <c r="I1218" i="16"/>
  <c r="K1218" i="16" s="1"/>
  <c r="I1070" i="16"/>
  <c r="K1070" i="16" s="1"/>
  <c r="I1292" i="16"/>
  <c r="K1292" i="16" s="1"/>
  <c r="I1107" i="16"/>
  <c r="K1107" i="16" s="1"/>
  <c r="K921" i="16"/>
  <c r="I1329" i="16"/>
  <c r="I1144" i="16"/>
  <c r="I996" i="16"/>
  <c r="I1181" i="16"/>
  <c r="K1181" i="16" s="1"/>
  <c r="I1033" i="16"/>
  <c r="K1033" i="16" s="1"/>
  <c r="I1255" i="16"/>
  <c r="K1255" i="16" s="1"/>
  <c r="J1091" i="16"/>
  <c r="J1054" i="16"/>
  <c r="J1165" i="16"/>
  <c r="J1202" i="16"/>
  <c r="J1276" i="16"/>
  <c r="J1128" i="16"/>
  <c r="J1239" i="16"/>
  <c r="J980" i="16"/>
  <c r="J1313" i="16"/>
  <c r="J1017" i="16"/>
  <c r="J943" i="16"/>
  <c r="J942" i="16"/>
  <c r="J1053" i="16"/>
  <c r="J1016" i="16"/>
  <c r="J1127" i="16"/>
  <c r="J1090" i="16"/>
  <c r="J1201" i="16"/>
  <c r="J1164" i="16"/>
  <c r="J1275" i="16"/>
  <c r="J1238" i="16"/>
  <c r="J1312" i="16"/>
  <c r="J979" i="16"/>
  <c r="J1213" i="16"/>
  <c r="J1065" i="16"/>
  <c r="J1324" i="16"/>
  <c r="J1102" i="16"/>
  <c r="J1287" i="16"/>
  <c r="J1139" i="16"/>
  <c r="J954" i="16"/>
  <c r="J1176" i="16"/>
  <c r="J991" i="16"/>
  <c r="J1250" i="16"/>
  <c r="J1028" i="16"/>
  <c r="I1286" i="16"/>
  <c r="K1286" i="16" s="1"/>
  <c r="I1101" i="16"/>
  <c r="K1101" i="16" s="1"/>
  <c r="K915" i="16"/>
  <c r="I953" i="16"/>
  <c r="I1249" i="16"/>
  <c r="I1064" i="16"/>
  <c r="I1175" i="16"/>
  <c r="I1027" i="16"/>
  <c r="I1212" i="16"/>
  <c r="I1323" i="16"/>
  <c r="I1138" i="16"/>
  <c r="I990" i="16"/>
  <c r="J1096" i="16"/>
  <c r="J1133" i="16"/>
  <c r="J985" i="16"/>
  <c r="J1207" i="16"/>
  <c r="J1022" i="16"/>
  <c r="J1281" i="16"/>
  <c r="J1170" i="16"/>
  <c r="J1244" i="16"/>
  <c r="J948" i="16"/>
  <c r="J1318" i="16"/>
  <c r="J1059" i="16"/>
  <c r="I1319" i="16"/>
  <c r="K1319" i="16" s="1"/>
  <c r="I1208" i="16"/>
  <c r="K1208" i="16" s="1"/>
  <c r="I986" i="16"/>
  <c r="I1060" i="16"/>
  <c r="K1060" i="16" s="1"/>
  <c r="I1097" i="16"/>
  <c r="I1282" i="16"/>
  <c r="K1282" i="16" s="1"/>
  <c r="I949" i="16"/>
  <c r="K949" i="16" s="1"/>
  <c r="I1134" i="16"/>
  <c r="K1134" i="16" s="1"/>
  <c r="I1171" i="16"/>
  <c r="K1171" i="16" s="1"/>
  <c r="I1245" i="16"/>
  <c r="K1245" i="16" s="1"/>
  <c r="I1023" i="16"/>
  <c r="K1023" i="16" s="1"/>
  <c r="K911" i="16"/>
  <c r="J1062" i="16"/>
  <c r="J1099" i="16"/>
  <c r="J1136" i="16"/>
  <c r="J1173" i="16"/>
  <c r="J1210" i="16"/>
  <c r="J1284" i="16"/>
  <c r="J1247" i="16"/>
  <c r="J1321" i="16"/>
  <c r="J951" i="16"/>
  <c r="J988" i="16"/>
  <c r="J1025" i="16"/>
  <c r="I1287" i="16"/>
  <c r="I1102" i="16"/>
  <c r="I954" i="16"/>
  <c r="I1028" i="16"/>
  <c r="K1028" i="16" s="1"/>
  <c r="I1250" i="16"/>
  <c r="K1250" i="16" s="1"/>
  <c r="I1065" i="16"/>
  <c r="I1176" i="16"/>
  <c r="K1176" i="16" s="1"/>
  <c r="I991" i="16"/>
  <c r="K991" i="16" s="1"/>
  <c r="I1213" i="16"/>
  <c r="I1324" i="16"/>
  <c r="K1324" i="16" s="1"/>
  <c r="I1139" i="16"/>
  <c r="K1139" i="16" s="1"/>
  <c r="K916" i="16"/>
  <c r="I1034" i="16"/>
  <c r="K1034" i="16" s="1"/>
  <c r="I1256" i="16"/>
  <c r="K1256" i="16" s="1"/>
  <c r="I1071" i="16"/>
  <c r="K1071" i="16" s="1"/>
  <c r="I1293" i="16"/>
  <c r="K1293" i="16" s="1"/>
  <c r="I1108" i="16"/>
  <c r="K1108" i="16" s="1"/>
  <c r="I960" i="16"/>
  <c r="K960" i="16" s="1"/>
  <c r="I1330" i="16"/>
  <c r="I1145" i="16"/>
  <c r="K922" i="16"/>
  <c r="I1182" i="16"/>
  <c r="I997" i="16"/>
  <c r="I1219" i="16"/>
  <c r="K1219" i="16" s="1"/>
  <c r="I1205" i="16"/>
  <c r="K1205" i="16" s="1"/>
  <c r="I946" i="16"/>
  <c r="K946" i="16" s="1"/>
  <c r="I1020" i="16"/>
  <c r="K1020" i="16" s="1"/>
  <c r="I983" i="16"/>
  <c r="I1094" i="16"/>
  <c r="K1094" i="16" s="1"/>
  <c r="I1316" i="16"/>
  <c r="K1316" i="16" s="1"/>
  <c r="K908" i="16"/>
  <c r="I1242" i="16"/>
  <c r="K1242" i="16" s="1"/>
  <c r="I1131" i="16"/>
  <c r="K1131" i="16" s="1"/>
  <c r="I1279" i="16"/>
  <c r="I1057" i="16"/>
  <c r="K1057" i="16" s="1"/>
  <c r="I1168" i="16"/>
  <c r="K1168" i="16" s="1"/>
  <c r="J1204" i="16"/>
  <c r="J1167" i="16"/>
  <c r="J1241" i="16"/>
  <c r="J1278" i="16"/>
  <c r="J1315" i="16"/>
  <c r="J982" i="16"/>
  <c r="J945" i="16"/>
  <c r="J1056" i="16"/>
  <c r="J1019" i="16"/>
  <c r="J1130" i="16"/>
  <c r="J1093" i="16"/>
  <c r="J1178" i="16"/>
  <c r="J993" i="16"/>
  <c r="J1252" i="16"/>
  <c r="J1030" i="16"/>
  <c r="J1215" i="16"/>
  <c r="J1067" i="16"/>
  <c r="J1326" i="16"/>
  <c r="J1104" i="16"/>
  <c r="J1289" i="16"/>
  <c r="J1141" i="16"/>
  <c r="J956" i="16"/>
  <c r="J1288" i="16"/>
  <c r="J1140" i="16"/>
  <c r="J992" i="16"/>
  <c r="J1177" i="16"/>
  <c r="J1029" i="16"/>
  <c r="J1214" i="16"/>
  <c r="J955" i="16"/>
  <c r="J1251" i="16"/>
  <c r="J1066" i="16"/>
  <c r="J1325" i="16"/>
  <c r="J1103" i="16"/>
  <c r="J860" i="15"/>
  <c r="J1148" i="15"/>
  <c r="J828" i="15"/>
  <c r="J988" i="15"/>
  <c r="J1116" i="15"/>
  <c r="J1052" i="15"/>
  <c r="J892" i="15"/>
  <c r="J1084" i="15"/>
  <c r="J1020" i="15"/>
  <c r="J956" i="15"/>
  <c r="J924" i="15"/>
  <c r="J854" i="15"/>
  <c r="J1110" i="15"/>
  <c r="J918" i="15"/>
  <c r="J950" i="15"/>
  <c r="J982" i="15"/>
  <c r="J886" i="15"/>
  <c r="J1078" i="15"/>
  <c r="J822" i="15"/>
  <c r="J1142" i="15"/>
  <c r="J1046" i="15"/>
  <c r="J1014" i="15"/>
  <c r="I1045" i="15"/>
  <c r="K1045" i="15" s="1"/>
  <c r="I885" i="15"/>
  <c r="K885" i="15" s="1"/>
  <c r="I981" i="15"/>
  <c r="K981" i="15" s="1"/>
  <c r="I1013" i="15"/>
  <c r="K1013" i="15" s="1"/>
  <c r="I1141" i="15"/>
  <c r="I821" i="15"/>
  <c r="K821" i="15" s="1"/>
  <c r="I853" i="15"/>
  <c r="K853" i="15" s="1"/>
  <c r="I917" i="15"/>
  <c r="K917" i="15" s="1"/>
  <c r="I1077" i="15"/>
  <c r="I1109" i="15"/>
  <c r="K1109" i="15" s="1"/>
  <c r="I949" i="15"/>
  <c r="K788" i="15"/>
  <c r="J825" i="15"/>
  <c r="J921" i="15"/>
  <c r="J889" i="15"/>
  <c r="J1017" i="15"/>
  <c r="J1113" i="15"/>
  <c r="J1049" i="15"/>
  <c r="J857" i="15"/>
  <c r="J985" i="15"/>
  <c r="J953" i="15"/>
  <c r="J1081" i="15"/>
  <c r="J1145" i="15"/>
  <c r="I1049" i="15"/>
  <c r="K1049" i="15" s="1"/>
  <c r="I1081" i="15"/>
  <c r="I889" i="15"/>
  <c r="I985" i="15"/>
  <c r="I1017" i="15"/>
  <c r="K1017" i="15" s="1"/>
  <c r="I1113" i="15"/>
  <c r="K1113" i="15" s="1"/>
  <c r="I1145" i="15"/>
  <c r="I921" i="15"/>
  <c r="I953" i="15"/>
  <c r="I825" i="15"/>
  <c r="K825" i="15" s="1"/>
  <c r="K792" i="15"/>
  <c r="I857" i="15"/>
  <c r="K857" i="15" s="1"/>
  <c r="I959" i="15"/>
  <c r="K959" i="15" s="1"/>
  <c r="I895" i="15"/>
  <c r="I1055" i="15"/>
  <c r="K1055" i="15" s="1"/>
  <c r="I1151" i="15"/>
  <c r="K1151" i="15" s="1"/>
  <c r="I831" i="15"/>
  <c r="K831" i="15" s="1"/>
  <c r="I927" i="15"/>
  <c r="I1087" i="15"/>
  <c r="K1087" i="15" s="1"/>
  <c r="I1023" i="15"/>
  <c r="K1023" i="15" s="1"/>
  <c r="I991" i="15"/>
  <c r="K991" i="15" s="1"/>
  <c r="I1119" i="15"/>
  <c r="I863" i="15"/>
  <c r="K863" i="15" s="1"/>
  <c r="K798" i="15"/>
  <c r="I1107" i="15"/>
  <c r="K1107" i="15" s="1"/>
  <c r="I979" i="15"/>
  <c r="K979" i="15" s="1"/>
  <c r="K786" i="15"/>
  <c r="I1075" i="15"/>
  <c r="K1075" i="15" s="1"/>
  <c r="I947" i="15"/>
  <c r="K947" i="15" s="1"/>
  <c r="I819" i="15"/>
  <c r="K819" i="15" s="1"/>
  <c r="I1011" i="15"/>
  <c r="K1011" i="15" s="1"/>
  <c r="I1043" i="15"/>
  <c r="I1139" i="15"/>
  <c r="K1139" i="15" s="1"/>
  <c r="I915" i="15"/>
  <c r="K915" i="15" s="1"/>
  <c r="I883" i="15"/>
  <c r="K883" i="15" s="1"/>
  <c r="I851" i="15"/>
  <c r="I1056" i="15"/>
  <c r="K1056" i="15" s="1"/>
  <c r="I896" i="15"/>
  <c r="K896" i="15" s="1"/>
  <c r="I1088" i="15"/>
  <c r="K1088" i="15" s="1"/>
  <c r="I960" i="15"/>
  <c r="I1152" i="15"/>
  <c r="K1152" i="15" s="1"/>
  <c r="I1120" i="15"/>
  <c r="I928" i="15"/>
  <c r="K928" i="15" s="1"/>
  <c r="I992" i="15"/>
  <c r="K992" i="15" s="1"/>
  <c r="I832" i="15"/>
  <c r="K832" i="15" s="1"/>
  <c r="I1024" i="15"/>
  <c r="I864" i="15"/>
  <c r="K864" i="15" s="1"/>
  <c r="K799" i="15"/>
  <c r="J948" i="15"/>
  <c r="J852" i="15"/>
  <c r="J916" i="15"/>
  <c r="J1076" i="15"/>
  <c r="J1012" i="15"/>
  <c r="J1140" i="15"/>
  <c r="J884" i="15"/>
  <c r="J1044" i="15"/>
  <c r="J820" i="15"/>
  <c r="J980" i="15"/>
  <c r="J1108" i="15"/>
  <c r="I823" i="15"/>
  <c r="K823" i="15" s="1"/>
  <c r="I951" i="15"/>
  <c r="K951" i="15" s="1"/>
  <c r="I1111" i="15"/>
  <c r="K1111" i="15" s="1"/>
  <c r="I1143" i="15"/>
  <c r="K1143" i="15" s="1"/>
  <c r="I1047" i="15"/>
  <c r="I919" i="15"/>
  <c r="K919" i="15" s="1"/>
  <c r="I887" i="15"/>
  <c r="K887" i="15" s="1"/>
  <c r="K790" i="15"/>
  <c r="I855" i="15"/>
  <c r="K855" i="15" s="1"/>
  <c r="I983" i="15"/>
  <c r="K983" i="15" s="1"/>
  <c r="I1015" i="15"/>
  <c r="K1015" i="15" s="1"/>
  <c r="I1079" i="15"/>
  <c r="K1079" i="15" s="1"/>
  <c r="I860" i="15"/>
  <c r="K860" i="15" s="1"/>
  <c r="I1084" i="15"/>
  <c r="K1084" i="15" s="1"/>
  <c r="K795" i="15"/>
  <c r="I892" i="15"/>
  <c r="I924" i="15"/>
  <c r="K924" i="15" s="1"/>
  <c r="I1020" i="15"/>
  <c r="I1148" i="15"/>
  <c r="I1116" i="15"/>
  <c r="I956" i="15"/>
  <c r="I1052" i="15"/>
  <c r="K1052" i="15" s="1"/>
  <c r="I988" i="15"/>
  <c r="I828" i="15"/>
  <c r="I1150" i="15"/>
  <c r="K1150" i="15" s="1"/>
  <c r="I1022" i="15"/>
  <c r="K1022" i="15" s="1"/>
  <c r="I1118" i="15"/>
  <c r="I862" i="15"/>
  <c r="K862" i="15" s="1"/>
  <c r="I894" i="15"/>
  <c r="I958" i="15"/>
  <c r="K958" i="15" s="1"/>
  <c r="I990" i="15"/>
  <c r="I830" i="15"/>
  <c r="K830" i="15" s="1"/>
  <c r="I1086" i="15"/>
  <c r="K1086" i="15" s="1"/>
  <c r="K797" i="15"/>
  <c r="I926" i="15"/>
  <c r="K926" i="15" s="1"/>
  <c r="I1054" i="15"/>
  <c r="K1054" i="15" s="1"/>
  <c r="I859" i="15"/>
  <c r="I1051" i="15"/>
  <c r="K794" i="15"/>
  <c r="I1115" i="15"/>
  <c r="I1147" i="15"/>
  <c r="I923" i="15"/>
  <c r="I987" i="15"/>
  <c r="I891" i="15"/>
  <c r="I827" i="15"/>
  <c r="I1019" i="15"/>
  <c r="I1083" i="15"/>
  <c r="I955" i="15"/>
  <c r="J1147" i="15"/>
  <c r="J1083" i="15"/>
  <c r="J955" i="15"/>
  <c r="J987" i="15"/>
  <c r="J923" i="15"/>
  <c r="J1115" i="15"/>
  <c r="J827" i="15"/>
  <c r="J1051" i="15"/>
  <c r="J1019" i="15"/>
  <c r="J891" i="15"/>
  <c r="J859" i="15"/>
  <c r="I1076" i="15"/>
  <c r="I948" i="15"/>
  <c r="I916" i="15"/>
  <c r="K916" i="15" s="1"/>
  <c r="I1108" i="15"/>
  <c r="I1140" i="15"/>
  <c r="I1044" i="15"/>
  <c r="K1044" i="15" s="1"/>
  <c r="I884" i="15"/>
  <c r="K884" i="15" s="1"/>
  <c r="I852" i="15"/>
  <c r="K852" i="15" s="1"/>
  <c r="I1012" i="15"/>
  <c r="K1012" i="15" s="1"/>
  <c r="I980" i="15"/>
  <c r="K980" i="15" s="1"/>
  <c r="K787" i="15"/>
  <c r="I820" i="15"/>
  <c r="I107" i="10"/>
  <c r="K35" i="10"/>
  <c r="I131" i="10"/>
  <c r="I59" i="10"/>
  <c r="I83" i="10"/>
  <c r="J109" i="10"/>
  <c r="J133" i="10"/>
  <c r="J61" i="10"/>
  <c r="J85" i="10"/>
  <c r="I88" i="10"/>
  <c r="K88" i="10" s="1"/>
  <c r="I64" i="10"/>
  <c r="K64" i="10" s="1"/>
  <c r="I136" i="10"/>
  <c r="K40" i="10"/>
  <c r="I112" i="10"/>
  <c r="K112" i="10" s="1"/>
  <c r="J107" i="10"/>
  <c r="J59" i="10"/>
  <c r="J83" i="10"/>
  <c r="J131" i="10"/>
  <c r="J115" i="10"/>
  <c r="J67" i="10"/>
  <c r="J91" i="10"/>
  <c r="J139" i="10"/>
  <c r="K38" i="10"/>
  <c r="I62" i="10"/>
  <c r="K62" i="10" s="1"/>
  <c r="I134" i="10"/>
  <c r="K134" i="10" s="1"/>
  <c r="I86" i="10"/>
  <c r="K86" i="10" s="1"/>
  <c r="I110" i="10"/>
  <c r="K110" i="10" s="1"/>
  <c r="J106" i="10"/>
  <c r="J58" i="10"/>
  <c r="J82" i="10"/>
  <c r="J44" i="10"/>
  <c r="J43" i="14" s="1"/>
  <c r="J44" i="14" s="1"/>
  <c r="J130" i="10"/>
  <c r="J114" i="10"/>
  <c r="J90" i="10"/>
  <c r="J66" i="10"/>
  <c r="J138" i="10"/>
  <c r="I114" i="10"/>
  <c r="K114" i="10" s="1"/>
  <c r="I66" i="10"/>
  <c r="I90" i="10"/>
  <c r="K42" i="10"/>
  <c r="I138" i="10"/>
  <c r="I132" i="10"/>
  <c r="K132" i="10" s="1"/>
  <c r="I60" i="10"/>
  <c r="K60" i="10" s="1"/>
  <c r="K36" i="10"/>
  <c r="I84" i="10"/>
  <c r="K84" i="10" s="1"/>
  <c r="I108" i="10"/>
  <c r="K108" i="10" s="1"/>
  <c r="J975" i="14"/>
  <c r="N1000" i="24"/>
  <c r="N1012" i="24" s="1"/>
  <c r="I494" i="15"/>
  <c r="I302" i="15"/>
  <c r="K302" i="15" s="1"/>
  <c r="I366" i="15"/>
  <c r="I590" i="15"/>
  <c r="K590" i="15" s="1"/>
  <c r="I558" i="15"/>
  <c r="K558" i="15" s="1"/>
  <c r="I622" i="15"/>
  <c r="K622" i="15" s="1"/>
  <c r="I430" i="15"/>
  <c r="K430" i="15" s="1"/>
  <c r="I398" i="15"/>
  <c r="K205" i="15"/>
  <c r="I270" i="15"/>
  <c r="I238" i="15"/>
  <c r="K238" i="15" s="1"/>
  <c r="I462" i="15"/>
  <c r="I526" i="15"/>
  <c r="I334" i="15"/>
  <c r="K334" i="15" s="1"/>
  <c r="J525" i="15"/>
  <c r="J365" i="15"/>
  <c r="J589" i="15"/>
  <c r="J607" i="15" s="1"/>
  <c r="J557" i="15"/>
  <c r="J575" i="15" s="1"/>
  <c r="J621" i="15"/>
  <c r="J639" i="15" s="1"/>
  <c r="J429" i="15"/>
  <c r="J447" i="15" s="1"/>
  <c r="J493" i="15"/>
  <c r="J301" i="15"/>
  <c r="J319" i="15" s="1"/>
  <c r="J237" i="15"/>
  <c r="J255" i="15" s="1"/>
  <c r="J269" i="15"/>
  <c r="J333" i="15"/>
  <c r="J351" i="15" s="1"/>
  <c r="J461" i="15"/>
  <c r="J397" i="15"/>
  <c r="J222" i="15"/>
  <c r="E49" i="13" s="1"/>
  <c r="N122" i="24"/>
  <c r="J11" i="14"/>
  <c r="J37" i="14"/>
  <c r="O631" i="24"/>
  <c r="X613" i="24"/>
  <c r="O755" i="24" s="1"/>
  <c r="O819" i="24" s="1"/>
  <c r="K1131" i="14"/>
  <c r="J1133" i="14"/>
  <c r="M1741" i="16"/>
  <c r="M1739" i="16"/>
  <c r="L1739" i="16"/>
  <c r="L1729" i="16"/>
  <c r="M1724" i="16"/>
  <c r="M1733" i="16"/>
  <c r="M1727" i="16"/>
  <c r="M1730" i="16"/>
  <c r="L1737" i="16"/>
  <c r="M1738" i="16"/>
  <c r="M1723" i="16"/>
  <c r="L1726" i="16"/>
  <c r="L1725" i="16"/>
  <c r="M1722" i="16"/>
  <c r="L1728" i="16"/>
  <c r="L1733" i="16"/>
  <c r="L1738" i="16"/>
  <c r="L1731" i="16"/>
  <c r="L1723" i="16"/>
  <c r="M1725" i="16"/>
  <c r="L1727" i="16"/>
  <c r="L1724" i="16"/>
  <c r="L1722" i="16"/>
  <c r="L1736" i="16"/>
  <c r="L1735" i="16"/>
  <c r="M1736" i="16"/>
  <c r="M1742" i="16"/>
  <c r="M1729" i="16"/>
  <c r="L1732" i="16"/>
  <c r="M1726" i="16"/>
  <c r="M1732" i="16"/>
  <c r="L1741" i="16"/>
  <c r="L1734" i="16"/>
  <c r="M1728" i="16"/>
  <c r="M1740" i="16"/>
  <c r="M1731" i="16"/>
  <c r="L1742" i="16"/>
  <c r="M1737" i="16"/>
  <c r="L1740" i="16"/>
  <c r="L1730" i="16"/>
  <c r="M1735" i="16"/>
  <c r="M1734" i="16"/>
  <c r="M1119" i="10"/>
  <c r="M1125" i="10"/>
  <c r="L1118" i="10"/>
  <c r="M1126" i="10"/>
  <c r="L1120" i="10"/>
  <c r="M1123" i="10"/>
  <c r="L1123" i="10"/>
  <c r="M1121" i="10"/>
  <c r="M1120" i="10"/>
  <c r="L1121" i="10"/>
  <c r="M1127" i="10"/>
  <c r="L1124" i="10"/>
  <c r="L1126" i="10"/>
  <c r="L1127" i="10"/>
  <c r="M1124" i="10"/>
  <c r="L1119" i="10"/>
  <c r="L1125" i="10"/>
  <c r="M1122" i="10"/>
  <c r="M1118" i="10"/>
  <c r="L1122" i="10"/>
  <c r="L879" i="10"/>
  <c r="M882" i="10"/>
  <c r="M883" i="10"/>
  <c r="M885" i="10"/>
  <c r="M880" i="10"/>
  <c r="L880" i="10"/>
  <c r="L877" i="10"/>
  <c r="M877" i="10"/>
  <c r="L882" i="10"/>
  <c r="M884" i="10"/>
  <c r="L883" i="10"/>
  <c r="M878" i="10"/>
  <c r="L884" i="10"/>
  <c r="L885" i="10"/>
  <c r="M881" i="10"/>
  <c r="M886" i="10"/>
  <c r="L886" i="10"/>
  <c r="L878" i="10"/>
  <c r="M879" i="10"/>
  <c r="L881" i="10"/>
  <c r="I558" i="14"/>
  <c r="I610" i="14"/>
  <c r="I533" i="14"/>
  <c r="I584" i="14"/>
  <c r="K532" i="14"/>
  <c r="J1759" i="16"/>
  <c r="J1796" i="16"/>
  <c r="I1758" i="16"/>
  <c r="K1720" i="16"/>
  <c r="K1743" i="16" s="1"/>
  <c r="I1795" i="16"/>
  <c r="I1743" i="16"/>
  <c r="E168" i="13" s="1"/>
  <c r="K1492" i="15"/>
  <c r="I1525" i="15"/>
  <c r="K1525" i="15" s="1"/>
  <c r="I1557" i="15"/>
  <c r="J1524" i="15"/>
  <c r="J1542" i="15" s="1"/>
  <c r="J1556" i="15"/>
  <c r="J1509" i="15"/>
  <c r="E173" i="13" s="1"/>
  <c r="I1132" i="24"/>
  <c r="Q1130" i="24"/>
  <c r="Q1132" i="24" s="1"/>
  <c r="L784" i="15"/>
  <c r="M783" i="15"/>
  <c r="M784" i="15"/>
  <c r="L783" i="15"/>
  <c r="L902" i="16"/>
  <c r="M902" i="16"/>
  <c r="L903" i="16"/>
  <c r="M903" i="16"/>
  <c r="J1274" i="16"/>
  <c r="J1126" i="16"/>
  <c r="J1237" i="16"/>
  <c r="J978" i="16"/>
  <c r="J1311" i="16"/>
  <c r="J1015" i="16"/>
  <c r="J1052" i="16"/>
  <c r="J1089" i="16"/>
  <c r="J1200" i="16"/>
  <c r="J1163" i="16"/>
  <c r="J941" i="16"/>
  <c r="I1089" i="16"/>
  <c r="K1089" i="16" s="1"/>
  <c r="I1126" i="16"/>
  <c r="K903" i="16"/>
  <c r="I1311" i="16"/>
  <c r="K1311" i="16" s="1"/>
  <c r="I1274" i="16"/>
  <c r="I1015" i="16"/>
  <c r="I1237" i="16"/>
  <c r="I1052" i="16"/>
  <c r="K1052" i="16" s="1"/>
  <c r="I941" i="16"/>
  <c r="I978" i="16"/>
  <c r="I1163" i="16"/>
  <c r="K1163" i="16" s="1"/>
  <c r="I1200" i="16"/>
  <c r="K1200" i="16" s="1"/>
  <c r="J913" i="15"/>
  <c r="J1073" i="15"/>
  <c r="J881" i="15"/>
  <c r="J1137" i="15"/>
  <c r="J849" i="15"/>
  <c r="J1041" i="15"/>
  <c r="J817" i="15"/>
  <c r="J977" i="15"/>
  <c r="J1009" i="15"/>
  <c r="J945" i="15"/>
  <c r="J1105" i="15"/>
  <c r="I1008" i="15"/>
  <c r="I816" i="15"/>
  <c r="I944" i="15"/>
  <c r="I1136" i="15"/>
  <c r="I848" i="15"/>
  <c r="K783" i="15"/>
  <c r="I1040" i="15"/>
  <c r="I976" i="15"/>
  <c r="I912" i="15"/>
  <c r="I1104" i="15"/>
  <c r="I880" i="15"/>
  <c r="I1072" i="15"/>
  <c r="I801" i="15"/>
  <c r="E105" i="13" s="1"/>
  <c r="M455" i="14"/>
  <c r="N453" i="14"/>
  <c r="O429" i="24"/>
  <c r="P205" i="24"/>
  <c r="P207" i="24" s="1"/>
  <c r="I309" i="10"/>
  <c r="I329" i="14" s="1"/>
  <c r="K329" i="14" s="1"/>
  <c r="K299" i="10"/>
  <c r="I261" i="10"/>
  <c r="I277" i="14" s="1"/>
  <c r="K277" i="14" s="1"/>
  <c r="K251" i="10"/>
  <c r="I213" i="10"/>
  <c r="I225" i="14" s="1"/>
  <c r="K225" i="14" s="1"/>
  <c r="K203" i="10"/>
  <c r="I405" i="10"/>
  <c r="I433" i="14" s="1"/>
  <c r="K433" i="14" s="1"/>
  <c r="K395" i="10"/>
  <c r="I429" i="10"/>
  <c r="I459" i="14" s="1"/>
  <c r="K459" i="14" s="1"/>
  <c r="K419" i="10"/>
  <c r="K371" i="10"/>
  <c r="I381" i="10"/>
  <c r="I407" i="14" s="1"/>
  <c r="K407" i="14" s="1"/>
  <c r="I333" i="10"/>
  <c r="I355" i="14" s="1"/>
  <c r="K355" i="14" s="1"/>
  <c r="K323" i="10"/>
  <c r="I285" i="10"/>
  <c r="I303" i="14" s="1"/>
  <c r="K303" i="14" s="1"/>
  <c r="K275" i="10"/>
  <c r="N609" i="14"/>
  <c r="M611" i="14"/>
  <c r="L753" i="16"/>
  <c r="L754" i="16"/>
  <c r="M753" i="16"/>
  <c r="M754" i="16"/>
  <c r="L536" i="14"/>
  <c r="L532" i="14"/>
  <c r="X1097" i="24"/>
  <c r="O1142" i="24" s="1"/>
  <c r="O1103" i="24"/>
  <c r="O1107" i="24" s="1"/>
  <c r="O1118" i="24" s="1"/>
  <c r="L1492" i="15"/>
  <c r="M1491" i="15"/>
  <c r="L34" i="10"/>
  <c r="L39" i="10"/>
  <c r="M43" i="10"/>
  <c r="L37" i="10"/>
  <c r="M41" i="10"/>
  <c r="M38" i="10"/>
  <c r="M39" i="10"/>
  <c r="M37" i="10"/>
  <c r="L38" i="10"/>
  <c r="L41" i="10"/>
  <c r="M42" i="10"/>
  <c r="M40" i="10"/>
  <c r="L43" i="10"/>
  <c r="M34" i="10"/>
  <c r="L42" i="10"/>
  <c r="M35" i="10"/>
  <c r="L40" i="10"/>
  <c r="L35" i="10"/>
  <c r="M36" i="10"/>
  <c r="L36" i="10"/>
  <c r="M64" i="16"/>
  <c r="M55" i="16"/>
  <c r="L50" i="16"/>
  <c r="M67" i="16"/>
  <c r="M50" i="16"/>
  <c r="M60" i="16"/>
  <c r="L57" i="16"/>
  <c r="M58" i="16"/>
  <c r="M63" i="16"/>
  <c r="L52" i="16"/>
  <c r="L68" i="16"/>
  <c r="L65" i="16"/>
  <c r="L51" i="16"/>
  <c r="L66" i="16"/>
  <c r="M54" i="16"/>
  <c r="M53" i="16"/>
  <c r="L61" i="16"/>
  <c r="L69" i="16"/>
  <c r="L62" i="16"/>
  <c r="M69" i="16"/>
  <c r="L54" i="16"/>
  <c r="M68" i="16"/>
  <c r="M65" i="16"/>
  <c r="L49" i="16"/>
  <c r="M66" i="16"/>
  <c r="M56" i="16"/>
  <c r="L59" i="16"/>
  <c r="M61" i="16"/>
  <c r="M51" i="16"/>
  <c r="M62" i="16"/>
  <c r="L58" i="16"/>
  <c r="M57" i="16"/>
  <c r="L64" i="16"/>
  <c r="L53" i="16"/>
  <c r="M52" i="16"/>
  <c r="L67" i="16"/>
  <c r="L56" i="16"/>
  <c r="L60" i="16"/>
  <c r="M59" i="16"/>
  <c r="M49" i="16"/>
  <c r="L63" i="16"/>
  <c r="L55" i="16"/>
  <c r="E43" i="19"/>
  <c r="E20" i="25"/>
  <c r="E21" i="25" s="1"/>
  <c r="O521" i="24"/>
  <c r="X507" i="24"/>
  <c r="O568" i="24" s="1"/>
  <c r="O571" i="24" s="1"/>
  <c r="I950" i="14"/>
  <c r="I954" i="14"/>
  <c r="I1349" i="16"/>
  <c r="I1348" i="16"/>
  <c r="J1349" i="16"/>
  <c r="J1348" i="16"/>
  <c r="X496" i="24"/>
  <c r="O552" i="24" s="1"/>
  <c r="O503" i="24"/>
  <c r="O510" i="24" s="1"/>
  <c r="L20" i="6"/>
  <c r="D128" i="21"/>
  <c r="K1801" i="16"/>
  <c r="K1803" i="16"/>
  <c r="K1807" i="16"/>
  <c r="K1770" i="16"/>
  <c r="K1805" i="16"/>
  <c r="K1535" i="15"/>
  <c r="K1567" i="15"/>
  <c r="K1566" i="15"/>
  <c r="K1561" i="15"/>
  <c r="K1529" i="15"/>
  <c r="K1560" i="15"/>
  <c r="K439" i="15"/>
  <c r="K343" i="15"/>
  <c r="K306" i="15"/>
  <c r="K594" i="15"/>
  <c r="K530" i="15"/>
  <c r="K402" i="15"/>
  <c r="K274" i="15"/>
  <c r="K626" i="15"/>
  <c r="K466" i="15"/>
  <c r="K502" i="15"/>
  <c r="K438" i="15"/>
  <c r="K566" i="15"/>
  <c r="K246" i="15"/>
  <c r="K342" i="15"/>
  <c r="K598" i="15"/>
  <c r="H1137" i="24"/>
  <c r="H1138" i="24" s="1"/>
  <c r="G992" i="24"/>
  <c r="L55" i="6"/>
  <c r="L26" i="6" s="1"/>
  <c r="L32" i="6" s="1"/>
  <c r="E34" i="17" s="1"/>
  <c r="E35" i="17" s="1"/>
  <c r="E37" i="17" s="1"/>
  <c r="K1170" i="10"/>
  <c r="K1217" i="14"/>
  <c r="J174" i="14"/>
  <c r="O751" i="24"/>
  <c r="F12" i="9" s="1"/>
  <c r="N1071" i="24"/>
  <c r="K1767" i="16"/>
  <c r="K1772" i="16"/>
  <c r="K1799" i="16"/>
  <c r="K1815" i="16"/>
  <c r="K1812" i="16"/>
  <c r="K1776" i="16"/>
  <c r="K1563" i="15"/>
  <c r="K1531" i="15"/>
  <c r="K1527" i="15"/>
  <c r="K1530" i="15"/>
  <c r="K1536" i="15"/>
  <c r="K1571" i="15"/>
  <c r="K1539" i="15"/>
  <c r="K1540" i="15"/>
  <c r="K368" i="15"/>
  <c r="K304" i="15"/>
  <c r="K592" i="15"/>
  <c r="K464" i="15"/>
  <c r="K560" i="15"/>
  <c r="K240" i="15"/>
  <c r="K432" i="15"/>
  <c r="K312" i="15"/>
  <c r="K568" i="15"/>
  <c r="K248" i="15"/>
  <c r="K472" i="15"/>
  <c r="K408" i="15"/>
  <c r="K540" i="15"/>
  <c r="K412" i="15"/>
  <c r="K444" i="15"/>
  <c r="K252" i="15"/>
  <c r="K380" i="15"/>
  <c r="K476" i="15"/>
  <c r="K636" i="15"/>
  <c r="K569" i="15"/>
  <c r="K313" i="15"/>
  <c r="K249" i="15"/>
  <c r="K473" i="15"/>
  <c r="K377" i="15"/>
  <c r="K345" i="15"/>
  <c r="K633" i="15"/>
  <c r="K314" i="15"/>
  <c r="K570" i="15"/>
  <c r="K634" i="15"/>
  <c r="K410" i="15"/>
  <c r="K442" i="15"/>
  <c r="K378" i="15"/>
  <c r="K250" i="15"/>
  <c r="K443" i="15"/>
  <c r="K507" i="15"/>
  <c r="K347" i="15"/>
  <c r="K603" i="15"/>
  <c r="K411" i="15"/>
  <c r="K475" i="15"/>
  <c r="K571" i="15"/>
  <c r="K499" i="15"/>
  <c r="K275" i="15"/>
  <c r="K243" i="15"/>
  <c r="K339" i="15"/>
  <c r="K467" i="15"/>
  <c r="K371" i="15"/>
  <c r="K627" i="15"/>
  <c r="K596" i="15"/>
  <c r="K244" i="15"/>
  <c r="K564" i="15"/>
  <c r="K276" i="15"/>
  <c r="K468" i="15"/>
  <c r="K340" i="15"/>
  <c r="L627" i="6"/>
  <c r="N1177" i="24"/>
  <c r="N1178" i="24" s="1"/>
  <c r="K1151" i="10"/>
  <c r="K1173" i="10"/>
  <c r="K1149" i="10"/>
  <c r="K1143" i="10"/>
  <c r="J1217" i="14"/>
  <c r="K446" i="10"/>
  <c r="K206" i="10"/>
  <c r="K182" i="10"/>
  <c r="K326" i="10"/>
  <c r="K230" i="10"/>
  <c r="K398" i="10"/>
  <c r="K233" i="10"/>
  <c r="K329" i="10"/>
  <c r="K377" i="10"/>
  <c r="K209" i="10"/>
  <c r="K401" i="10"/>
  <c r="K305" i="10"/>
  <c r="K400" i="10"/>
  <c r="K256" i="10"/>
  <c r="K280" i="10"/>
  <c r="K472" i="10"/>
  <c r="K376" i="10"/>
  <c r="K184" i="10"/>
  <c r="K497" i="16"/>
  <c r="K608" i="16"/>
  <c r="K312" i="16"/>
  <c r="K571" i="16"/>
  <c r="K275" i="16"/>
  <c r="K585" i="16"/>
  <c r="K696" i="16"/>
  <c r="K437" i="16"/>
  <c r="K326" i="16"/>
  <c r="K733" i="16"/>
  <c r="K400" i="16"/>
  <c r="K659" i="16"/>
  <c r="K722" i="16"/>
  <c r="K537" i="16"/>
  <c r="K463" i="16"/>
  <c r="K648" i="16"/>
  <c r="K500" i="16"/>
  <c r="K509" i="16"/>
  <c r="K694" i="16"/>
  <c r="K583" i="16"/>
  <c r="K435" i="16"/>
  <c r="K472" i="16"/>
  <c r="K546" i="16"/>
  <c r="K657" i="16"/>
  <c r="K506" i="16"/>
  <c r="K311" i="16"/>
  <c r="K385" i="16"/>
  <c r="K718" i="16"/>
  <c r="K533" i="16"/>
  <c r="K644" i="16"/>
  <c r="K422" i="16"/>
  <c r="K496" i="16"/>
  <c r="K350" i="16"/>
  <c r="K276" i="16"/>
  <c r="K646" i="16"/>
  <c r="K720" i="16"/>
  <c r="K535" i="16"/>
  <c r="K498" i="16"/>
  <c r="K514" i="16"/>
  <c r="K366" i="16"/>
  <c r="K440" i="16"/>
  <c r="K662" i="16"/>
  <c r="K329" i="16"/>
  <c r="K736" i="16"/>
  <c r="K551" i="16"/>
  <c r="K65" i="10" l="1"/>
  <c r="K89" i="10"/>
  <c r="K1144" i="15"/>
  <c r="K920" i="15"/>
  <c r="K824" i="15"/>
  <c r="K1048" i="15"/>
  <c r="K890" i="15"/>
  <c r="K858" i="15"/>
  <c r="K986" i="15"/>
  <c r="K958" i="16"/>
  <c r="K1032" i="16"/>
  <c r="K1254" i="16"/>
  <c r="K701" i="15"/>
  <c r="K733" i="15"/>
  <c r="K200" i="16"/>
  <c r="K89" i="16"/>
  <c r="K101" i="16"/>
  <c r="K620" i="10"/>
  <c r="K764" i="10"/>
  <c r="K836" i="10"/>
  <c r="K860" i="10"/>
  <c r="K1395" i="16"/>
  <c r="Q1137" i="24"/>
  <c r="Q1138" i="24" s="1"/>
  <c r="H14" i="9" s="1"/>
  <c r="I1137" i="24"/>
  <c r="I1138" i="24" s="1"/>
  <c r="M390" i="6"/>
  <c r="M359" i="6" s="1"/>
  <c r="M12" i="6" s="1"/>
  <c r="L362" i="6"/>
  <c r="J415" i="15"/>
  <c r="J511" i="15"/>
  <c r="J543" i="15"/>
  <c r="K526" i="15"/>
  <c r="K366" i="15"/>
  <c r="K494" i="15"/>
  <c r="J956" i="14"/>
  <c r="K107" i="16"/>
  <c r="K91" i="16"/>
  <c r="K786" i="10"/>
  <c r="K172" i="15"/>
  <c r="J525" i="10"/>
  <c r="J563" i="14" s="1"/>
  <c r="J564" i="14" s="1"/>
  <c r="J566" i="14" s="1"/>
  <c r="J549" i="10"/>
  <c r="J589" i="14" s="1"/>
  <c r="J590" i="14" s="1"/>
  <c r="J592" i="14" s="1"/>
  <c r="K518" i="10"/>
  <c r="K1574" i="16"/>
  <c r="K1463" i="16"/>
  <c r="K1426" i="16"/>
  <c r="K1611" i="16"/>
  <c r="K1462" i="15"/>
  <c r="K1302" i="15"/>
  <c r="K1245" i="15"/>
  <c r="K1373" i="15"/>
  <c r="K1410" i="15"/>
  <c r="K543" i="10"/>
  <c r="K1505" i="16"/>
  <c r="K1394" i="16"/>
  <c r="L1491" i="15"/>
  <c r="L1509" i="15" s="1"/>
  <c r="F167" i="13" s="1"/>
  <c r="N924" i="15"/>
  <c r="N988" i="15"/>
  <c r="N828" i="15"/>
  <c r="N860" i="15"/>
  <c r="N955" i="15"/>
  <c r="N827" i="15"/>
  <c r="N1019" i="15"/>
  <c r="N1046" i="15"/>
  <c r="N854" i="15"/>
  <c r="N1043" i="15"/>
  <c r="N979" i="15"/>
  <c r="N761" i="10"/>
  <c r="N809" i="10"/>
  <c r="N617" i="10"/>
  <c r="N665" i="10"/>
  <c r="N857" i="10"/>
  <c r="N783" i="10"/>
  <c r="N687" i="10"/>
  <c r="N572" i="10"/>
  <c r="N518" i="10"/>
  <c r="N517" i="10"/>
  <c r="N1312" i="16"/>
  <c r="N942" i="16"/>
  <c r="N1023" i="16"/>
  <c r="N1060" i="16"/>
  <c r="N986" i="16"/>
  <c r="N993" i="16"/>
  <c r="N1104" i="16"/>
  <c r="N1067" i="16"/>
  <c r="N1101" i="16"/>
  <c r="N1184" i="16"/>
  <c r="N1110" i="16"/>
  <c r="N962" i="16"/>
  <c r="N1221" i="16"/>
  <c r="N846" i="16"/>
  <c r="N875" i="16"/>
  <c r="N833" i="16"/>
  <c r="N806" i="16"/>
  <c r="N813" i="16"/>
  <c r="N887" i="16"/>
  <c r="N871" i="16"/>
  <c r="N808" i="16"/>
  <c r="N842" i="16"/>
  <c r="N762" i="15"/>
  <c r="N729" i="15"/>
  <c r="N692" i="15"/>
  <c r="N1213" i="16"/>
  <c r="N1176" i="16"/>
  <c r="N1139" i="16"/>
  <c r="N1250" i="16"/>
  <c r="N943" i="16"/>
  <c r="N1017" i="16"/>
  <c r="N1165" i="16"/>
  <c r="N1239" i="16"/>
  <c r="N1031" i="16"/>
  <c r="N994" i="16"/>
  <c r="N1105" i="16"/>
  <c r="N1068" i="16"/>
  <c r="N957" i="16"/>
  <c r="N1172" i="16"/>
  <c r="N1246" i="16"/>
  <c r="N950" i="16"/>
  <c r="N1098" i="16"/>
  <c r="K126" i="16"/>
  <c r="K163" i="16"/>
  <c r="K175" i="16"/>
  <c r="K788" i="10"/>
  <c r="K812" i="10"/>
  <c r="K740" i="10"/>
  <c r="K668" i="10"/>
  <c r="K692" i="10"/>
  <c r="K1652" i="16"/>
  <c r="K1430" i="16"/>
  <c r="K1514" i="16"/>
  <c r="K1403" i="16"/>
  <c r="K1551" i="16"/>
  <c r="K1440" i="16"/>
  <c r="K1543" i="16"/>
  <c r="K1654" i="16"/>
  <c r="K1398" i="15"/>
  <c r="K1437" i="15"/>
  <c r="K1309" i="15"/>
  <c r="K1213" i="15"/>
  <c r="K1378" i="15"/>
  <c r="K1442" i="15"/>
  <c r="F15" i="9"/>
  <c r="F17" i="9" s="1"/>
  <c r="F20" i="9" s="1"/>
  <c r="M42" i="15"/>
  <c r="M107" i="15" s="1"/>
  <c r="N713" i="10"/>
  <c r="N855" i="10"/>
  <c r="N711" i="10"/>
  <c r="N615" i="10"/>
  <c r="N546" i="10"/>
  <c r="N541" i="10"/>
  <c r="L43" i="15"/>
  <c r="L76" i="15" s="1"/>
  <c r="N1145" i="16"/>
  <c r="N1219" i="16"/>
  <c r="N1182" i="16"/>
  <c r="N1256" i="16"/>
  <c r="N979" i="16"/>
  <c r="N1053" i="16"/>
  <c r="N1097" i="16"/>
  <c r="N1282" i="16"/>
  <c r="N1245" i="16"/>
  <c r="N1178" i="16"/>
  <c r="N1252" i="16"/>
  <c r="N1286" i="16"/>
  <c r="N1036" i="16"/>
  <c r="N1073" i="16"/>
  <c r="N1295" i="16"/>
  <c r="N809" i="16"/>
  <c r="N837" i="16"/>
  <c r="N801" i="16"/>
  <c r="N850" i="16"/>
  <c r="N797" i="16"/>
  <c r="N805" i="16"/>
  <c r="N879" i="16"/>
  <c r="N698" i="15"/>
  <c r="N697" i="15"/>
  <c r="N693" i="15"/>
  <c r="N756" i="15"/>
  <c r="N991" i="16"/>
  <c r="N1287" i="16"/>
  <c r="N1065" i="16"/>
  <c r="N1028" i="16"/>
  <c r="N1054" i="16"/>
  <c r="N1202" i="16"/>
  <c r="N1128" i="16"/>
  <c r="N1276" i="16"/>
  <c r="N1253" i="16"/>
  <c r="N1179" i="16"/>
  <c r="N1142" i="16"/>
  <c r="N1290" i="16"/>
  <c r="N1216" i="16"/>
  <c r="N1283" i="16"/>
  <c r="N1061" i="16"/>
  <c r="N1135" i="16"/>
  <c r="K429" i="10"/>
  <c r="J1574" i="15"/>
  <c r="K1557" i="15"/>
  <c r="J479" i="15"/>
  <c r="J287" i="15"/>
  <c r="J383" i="15"/>
  <c r="K462" i="15"/>
  <c r="K270" i="15"/>
  <c r="K398" i="15"/>
  <c r="K136" i="10"/>
  <c r="K820" i="15"/>
  <c r="K1108" i="15"/>
  <c r="K948" i="15"/>
  <c r="K990" i="15"/>
  <c r="K894" i="15"/>
  <c r="K1118" i="15"/>
  <c r="K988" i="15"/>
  <c r="K956" i="15"/>
  <c r="K1148" i="15"/>
  <c r="K1047" i="15"/>
  <c r="K1024" i="15"/>
  <c r="K1120" i="15"/>
  <c r="K960" i="15"/>
  <c r="K851" i="15"/>
  <c r="K1043" i="15"/>
  <c r="K1119" i="15"/>
  <c r="K927" i="15"/>
  <c r="K895" i="15"/>
  <c r="K949" i="15"/>
  <c r="K1077" i="15"/>
  <c r="K1141" i="15"/>
  <c r="K1279" i="16"/>
  <c r="K983" i="16"/>
  <c r="K1182" i="16"/>
  <c r="K1145" i="16"/>
  <c r="K1065" i="16"/>
  <c r="K1102" i="16"/>
  <c r="K1097" i="16"/>
  <c r="K986" i="16"/>
  <c r="K990" i="16"/>
  <c r="K1323" i="16"/>
  <c r="K1027" i="16"/>
  <c r="K1064" i="16"/>
  <c r="K953" i="16"/>
  <c r="K996" i="16"/>
  <c r="K812" i="16"/>
  <c r="K798" i="16"/>
  <c r="K842" i="16"/>
  <c r="K735" i="15"/>
  <c r="K695" i="15"/>
  <c r="K728" i="15"/>
  <c r="K758" i="15"/>
  <c r="K902" i="10"/>
  <c r="K1025" i="10"/>
  <c r="K1001" i="10"/>
  <c r="K977" i="10"/>
  <c r="K953" i="10"/>
  <c r="K1004" i="10"/>
  <c r="K1101" i="10"/>
  <c r="K957" i="10"/>
  <c r="K981" i="10"/>
  <c r="N1020" i="15"/>
  <c r="N956" i="15"/>
  <c r="N1148" i="15"/>
  <c r="N923" i="15"/>
  <c r="N1083" i="15"/>
  <c r="N859" i="15"/>
  <c r="N1078" i="15"/>
  <c r="N950" i="15"/>
  <c r="N851" i="15"/>
  <c r="N883" i="15"/>
  <c r="N1107" i="15"/>
  <c r="N737" i="10"/>
  <c r="N641" i="10"/>
  <c r="N785" i="10"/>
  <c r="K1268" i="14"/>
  <c r="K108" i="15"/>
  <c r="N1293" i="16"/>
  <c r="N997" i="16"/>
  <c r="K66" i="10"/>
  <c r="K921" i="15"/>
  <c r="K985" i="15"/>
  <c r="K1329" i="16"/>
  <c r="K801" i="15"/>
  <c r="E80" i="1" s="1"/>
  <c r="K997" i="16"/>
  <c r="K1330" i="16"/>
  <c r="K828" i="15"/>
  <c r="K1116" i="15"/>
  <c r="K1020" i="15"/>
  <c r="K892" i="15"/>
  <c r="K1431" i="16"/>
  <c r="K1212" i="15"/>
  <c r="K1436" i="15"/>
  <c r="K1468" i="15"/>
  <c r="N793" i="16"/>
  <c r="N753" i="15"/>
  <c r="N1095" i="16"/>
  <c r="K722" i="15"/>
  <c r="K756" i="15"/>
  <c r="K982" i="10"/>
  <c r="K1054" i="10"/>
  <c r="K1102" i="10"/>
  <c r="K907" i="10"/>
  <c r="K955" i="10"/>
  <c r="K931" i="10"/>
  <c r="K888" i="15"/>
  <c r="K1016" i="15"/>
  <c r="K984" i="15"/>
  <c r="K1080" i="15"/>
  <c r="K765" i="15"/>
  <c r="K732" i="15"/>
  <c r="N567" i="10"/>
  <c r="N537" i="14"/>
  <c r="Q1171" i="24"/>
  <c r="O593" i="24"/>
  <c r="K941" i="16"/>
  <c r="K1237" i="16"/>
  <c r="K1274" i="16"/>
  <c r="T1558" i="15"/>
  <c r="N766" i="15"/>
  <c r="N764" i="15"/>
  <c r="K710" i="10"/>
  <c r="K638" i="10"/>
  <c r="O1174" i="24"/>
  <c r="P1114" i="24" s="1"/>
  <c r="K137" i="10"/>
  <c r="K113" i="10"/>
  <c r="K1082" i="15"/>
  <c r="K1018" i="15"/>
  <c r="K1114" i="15"/>
  <c r="K1217" i="16"/>
  <c r="K1106" i="16"/>
  <c r="K1069" i="16"/>
  <c r="K809" i="16"/>
  <c r="K702" i="15"/>
  <c r="K766" i="15"/>
  <c r="J116" i="10"/>
  <c r="J121" i="14" s="1"/>
  <c r="J122" i="14" s="1"/>
  <c r="J124" i="14" s="1"/>
  <c r="K1083" i="15"/>
  <c r="K987" i="15"/>
  <c r="K1081" i="15"/>
  <c r="K984" i="16"/>
  <c r="K1021" i="16"/>
  <c r="K1169" i="16"/>
  <c r="K793" i="16"/>
  <c r="K808" i="16"/>
  <c r="K690" i="15"/>
  <c r="K692" i="15"/>
  <c r="K724" i="15"/>
  <c r="K1030" i="10"/>
  <c r="K1006" i="10"/>
  <c r="K1078" i="10"/>
  <c r="K1003" i="10"/>
  <c r="K979" i="10"/>
  <c r="N564" i="10"/>
  <c r="K1696" i="16"/>
  <c r="K1501" i="16"/>
  <c r="N812" i="16"/>
  <c r="N886" i="16"/>
  <c r="N733" i="15"/>
  <c r="K565" i="10"/>
  <c r="K547" i="10"/>
  <c r="K1438" i="16"/>
  <c r="K1660" i="16"/>
  <c r="K1471" i="15"/>
  <c r="K1247" i="15"/>
  <c r="K1375" i="15"/>
  <c r="N1281" i="16"/>
  <c r="N798" i="16"/>
  <c r="O1056" i="24"/>
  <c r="P920" i="24"/>
  <c r="P921" i="24" s="1"/>
  <c r="O415" i="24"/>
  <c r="P189" i="24"/>
  <c r="P193" i="24" s="1"/>
  <c r="J1571" i="16"/>
  <c r="J1645" i="16"/>
  <c r="J1497" i="16"/>
  <c r="J1682" i="16"/>
  <c r="J1534" i="16"/>
  <c r="J1386" i="16"/>
  <c r="J1608" i="16"/>
  <c r="J1460" i="16"/>
  <c r="J1423" i="16"/>
  <c r="J1371" i="16"/>
  <c r="E143" i="13" s="1"/>
  <c r="I1423" i="16"/>
  <c r="I1497" i="16"/>
  <c r="I1571" i="16"/>
  <c r="I1534" i="16"/>
  <c r="I1608" i="16"/>
  <c r="I1460" i="16"/>
  <c r="I1645" i="16"/>
  <c r="K1348" i="16"/>
  <c r="I1682" i="16"/>
  <c r="I1386" i="16"/>
  <c r="I1371" i="16"/>
  <c r="E137" i="13" s="1"/>
  <c r="K954" i="14"/>
  <c r="I1136" i="14"/>
  <c r="I1162" i="14"/>
  <c r="I1084" i="14"/>
  <c r="I1110" i="14"/>
  <c r="I1006" i="14"/>
  <c r="I1188" i="14"/>
  <c r="I1032" i="14"/>
  <c r="I1058" i="14"/>
  <c r="I980" i="14"/>
  <c r="I956" i="14"/>
  <c r="O596" i="24"/>
  <c r="P518" i="24"/>
  <c r="P521" i="24" s="1"/>
  <c r="N63" i="16"/>
  <c r="L101" i="16"/>
  <c r="L138" i="16"/>
  <c r="L212" i="16"/>
  <c r="L175" i="16"/>
  <c r="M171" i="16"/>
  <c r="M134" i="16"/>
  <c r="M97" i="16"/>
  <c r="M208" i="16"/>
  <c r="L168" i="16"/>
  <c r="N56" i="16"/>
  <c r="L205" i="16"/>
  <c r="L131" i="16"/>
  <c r="L94" i="16"/>
  <c r="M90" i="16"/>
  <c r="M164" i="16"/>
  <c r="M127" i="16"/>
  <c r="M201" i="16"/>
  <c r="N64" i="16"/>
  <c r="L139" i="16"/>
  <c r="L213" i="16"/>
  <c r="L176" i="16"/>
  <c r="L102" i="16"/>
  <c r="N58" i="16"/>
  <c r="L170" i="16"/>
  <c r="L133" i="16"/>
  <c r="L96" i="16"/>
  <c r="L207" i="16"/>
  <c r="M126" i="16"/>
  <c r="M89" i="16"/>
  <c r="M200" i="16"/>
  <c r="M163" i="16"/>
  <c r="L208" i="16"/>
  <c r="N208" i="16" s="1"/>
  <c r="N59" i="16"/>
  <c r="L97" i="16"/>
  <c r="L134" i="16"/>
  <c r="L171" i="16"/>
  <c r="M215" i="16"/>
  <c r="M178" i="16"/>
  <c r="M104" i="16"/>
  <c r="M141" i="16"/>
  <c r="M214" i="16"/>
  <c r="M177" i="16"/>
  <c r="M103" i="16"/>
  <c r="M140" i="16"/>
  <c r="L166" i="16"/>
  <c r="L203" i="16"/>
  <c r="L129" i="16"/>
  <c r="N54" i="16"/>
  <c r="L92" i="16"/>
  <c r="N62" i="16"/>
  <c r="L100" i="16"/>
  <c r="L137" i="16"/>
  <c r="L211" i="16"/>
  <c r="L174" i="16"/>
  <c r="N61" i="16"/>
  <c r="L99" i="16"/>
  <c r="L136" i="16"/>
  <c r="L210" i="16"/>
  <c r="L173" i="16"/>
  <c r="M92" i="16"/>
  <c r="M203" i="16"/>
  <c r="M166" i="16"/>
  <c r="M129" i="16"/>
  <c r="L200" i="16"/>
  <c r="N200" i="16" s="1"/>
  <c r="L126" i="16"/>
  <c r="N51" i="16"/>
  <c r="L163" i="16"/>
  <c r="N163" i="16" s="1"/>
  <c r="L89" i="16"/>
  <c r="L217" i="16"/>
  <c r="L106" i="16"/>
  <c r="L180" i="16"/>
  <c r="N68" i="16"/>
  <c r="L143" i="16"/>
  <c r="M212" i="16"/>
  <c r="M175" i="16"/>
  <c r="M101" i="16"/>
  <c r="M138" i="16"/>
  <c r="L169" i="16"/>
  <c r="L95" i="16"/>
  <c r="L132" i="16"/>
  <c r="L206" i="16"/>
  <c r="N57" i="16"/>
  <c r="M125" i="16"/>
  <c r="M88" i="16"/>
  <c r="M199" i="16"/>
  <c r="M162" i="16"/>
  <c r="L88" i="16"/>
  <c r="L199" i="16"/>
  <c r="L125" i="16"/>
  <c r="N125" i="16" s="1"/>
  <c r="N50" i="16"/>
  <c r="L162" i="16"/>
  <c r="M102" i="16"/>
  <c r="M139" i="16"/>
  <c r="M213" i="16"/>
  <c r="M176" i="16"/>
  <c r="M132" i="10"/>
  <c r="M108" i="10"/>
  <c r="M84" i="10"/>
  <c r="M60" i="10"/>
  <c r="L112" i="10"/>
  <c r="L136" i="10"/>
  <c r="L64" i="10"/>
  <c r="N40" i="10"/>
  <c r="L88" i="10"/>
  <c r="L114" i="10"/>
  <c r="N42" i="10"/>
  <c r="L138" i="10"/>
  <c r="L90" i="10"/>
  <c r="L66" i="10"/>
  <c r="L91" i="10"/>
  <c r="L67" i="10"/>
  <c r="L139" i="10"/>
  <c r="L115" i="10"/>
  <c r="N43" i="10"/>
  <c r="M90" i="10"/>
  <c r="M66" i="10"/>
  <c r="M138" i="10"/>
  <c r="M114" i="10"/>
  <c r="N38" i="10"/>
  <c r="L110" i="10"/>
  <c r="L62" i="10"/>
  <c r="L134" i="10"/>
  <c r="L86" i="10"/>
  <c r="M63" i="10"/>
  <c r="M111" i="10"/>
  <c r="M87" i="10"/>
  <c r="M135" i="10"/>
  <c r="M65" i="10"/>
  <c r="M89" i="10"/>
  <c r="M113" i="10"/>
  <c r="M137" i="10"/>
  <c r="M91" i="10"/>
  <c r="M67" i="10"/>
  <c r="M139" i="10"/>
  <c r="M115" i="10"/>
  <c r="L82" i="10"/>
  <c r="L58" i="10"/>
  <c r="L130" i="10"/>
  <c r="L106" i="10"/>
  <c r="N34" i="10"/>
  <c r="L44" i="10"/>
  <c r="L43" i="14" s="1"/>
  <c r="M1509" i="15"/>
  <c r="F173" i="13" s="1"/>
  <c r="M1556" i="15"/>
  <c r="M1524" i="15"/>
  <c r="L1525" i="15"/>
  <c r="N1492" i="15"/>
  <c r="L1557" i="15"/>
  <c r="O1162" i="24"/>
  <c r="M1236" i="14"/>
  <c r="O1143" i="24"/>
  <c r="O1147" i="24" s="1"/>
  <c r="L614" i="14"/>
  <c r="N614" i="14" s="1"/>
  <c r="L588" i="14"/>
  <c r="N588" i="14" s="1"/>
  <c r="L562" i="14"/>
  <c r="N536" i="14"/>
  <c r="L538" i="14"/>
  <c r="M776" i="16"/>
  <c r="F81" i="13" s="1"/>
  <c r="M828" i="16"/>
  <c r="M865" i="16"/>
  <c r="M791" i="16"/>
  <c r="L865" i="16"/>
  <c r="L791" i="16"/>
  <c r="L776" i="16"/>
  <c r="F75" i="13" s="1"/>
  <c r="L828" i="16"/>
  <c r="N753" i="16"/>
  <c r="K1072" i="15"/>
  <c r="I1090" i="15"/>
  <c r="K1104" i="15"/>
  <c r="I1122" i="15"/>
  <c r="K976" i="15"/>
  <c r="I994" i="15"/>
  <c r="K1136" i="15"/>
  <c r="I1154" i="15"/>
  <c r="K816" i="15"/>
  <c r="I834" i="15"/>
  <c r="M978" i="16"/>
  <c r="M1237" i="16"/>
  <c r="M1126" i="16"/>
  <c r="M1052" i="16"/>
  <c r="M1015" i="16"/>
  <c r="M1163" i="16"/>
  <c r="M1274" i="16"/>
  <c r="M1311" i="16"/>
  <c r="M1200" i="16"/>
  <c r="M1089" i="16"/>
  <c r="M941" i="16"/>
  <c r="M977" i="16"/>
  <c r="M1088" i="16"/>
  <c r="M1014" i="16"/>
  <c r="M1310" i="16"/>
  <c r="M1162" i="16"/>
  <c r="M1185" i="16" s="1"/>
  <c r="M925" i="16"/>
  <c r="F112" i="13" s="1"/>
  <c r="M1051" i="16"/>
  <c r="M1074" i="16" s="1"/>
  <c r="M940" i="16"/>
  <c r="M963" i="16" s="1"/>
  <c r="M1125" i="16"/>
  <c r="M1199" i="16"/>
  <c r="M1222" i="16" s="1"/>
  <c r="M1273" i="16"/>
  <c r="M1236" i="16"/>
  <c r="L912" i="15"/>
  <c r="L880" i="15"/>
  <c r="L1008" i="15"/>
  <c r="L801" i="15"/>
  <c r="F105" i="13" s="1"/>
  <c r="N783" i="15"/>
  <c r="L1136" i="15"/>
  <c r="L976" i="15"/>
  <c r="L848" i="15"/>
  <c r="L1072" i="15"/>
  <c r="L1104" i="15"/>
  <c r="L944" i="15"/>
  <c r="L816" i="15"/>
  <c r="L1040" i="15"/>
  <c r="M1072" i="15"/>
  <c r="M976" i="15"/>
  <c r="M880" i="15"/>
  <c r="M848" i="15"/>
  <c r="M1008" i="15"/>
  <c r="M944" i="15"/>
  <c r="M816" i="15"/>
  <c r="M801" i="15"/>
  <c r="F111" i="13" s="1"/>
  <c r="M1136" i="15"/>
  <c r="M1104" i="15"/>
  <c r="M1040" i="15"/>
  <c r="M912" i="15"/>
  <c r="E127" i="1"/>
  <c r="E242" i="21"/>
  <c r="I559" i="14"/>
  <c r="K558" i="14"/>
  <c r="K559" i="14" s="1"/>
  <c r="M1095" i="10"/>
  <c r="M1023" i="10"/>
  <c r="M999" i="10"/>
  <c r="M1047" i="10"/>
  <c r="M927" i="10"/>
  <c r="M975" i="10"/>
  <c r="M1071" i="10"/>
  <c r="M903" i="10"/>
  <c r="M951" i="10"/>
  <c r="N886" i="10"/>
  <c r="L1054" i="10"/>
  <c r="L1078" i="10"/>
  <c r="L958" i="10"/>
  <c r="L1030" i="10"/>
  <c r="L1006" i="10"/>
  <c r="L934" i="10"/>
  <c r="L982" i="10"/>
  <c r="L1102" i="10"/>
  <c r="L910" i="10"/>
  <c r="M905" i="10"/>
  <c r="M977" i="10"/>
  <c r="M929" i="10"/>
  <c r="M953" i="10"/>
  <c r="M1025" i="10"/>
  <c r="M1049" i="10"/>
  <c r="M1073" i="10"/>
  <c r="M1097" i="10"/>
  <c r="M1001" i="10"/>
  <c r="L1004" i="10"/>
  <c r="L1076" i="10"/>
  <c r="L1052" i="10"/>
  <c r="L980" i="10"/>
  <c r="N884" i="10"/>
  <c r="L908" i="10"/>
  <c r="L956" i="10"/>
  <c r="L1100" i="10"/>
  <c r="L1028" i="10"/>
  <c r="L932" i="10"/>
  <c r="L1051" i="10"/>
  <c r="N883" i="10"/>
  <c r="L931" i="10"/>
  <c r="L979" i="10"/>
  <c r="L1075" i="10"/>
  <c r="L1003" i="10"/>
  <c r="L955" i="10"/>
  <c r="L1027" i="10"/>
  <c r="L1099" i="10"/>
  <c r="L907" i="10"/>
  <c r="L1098" i="10"/>
  <c r="L954" i="10"/>
  <c r="L978" i="10"/>
  <c r="L1026" i="10"/>
  <c r="L906" i="10"/>
  <c r="N882" i="10"/>
  <c r="L1002" i="10"/>
  <c r="L1074" i="10"/>
  <c r="L930" i="10"/>
  <c r="L1050" i="10"/>
  <c r="L1045" i="10"/>
  <c r="L973" i="10"/>
  <c r="L1021" i="10"/>
  <c r="L949" i="10"/>
  <c r="L887" i="10"/>
  <c r="L955" i="14" s="1"/>
  <c r="L1069" i="10"/>
  <c r="L997" i="10"/>
  <c r="L901" i="10"/>
  <c r="N877" i="10"/>
  <c r="L1093" i="10"/>
  <c r="L925" i="10"/>
  <c r="M1048" i="10"/>
  <c r="M1024" i="10"/>
  <c r="M928" i="10"/>
  <c r="M1072" i="10"/>
  <c r="M952" i="10"/>
  <c r="M976" i="10"/>
  <c r="M904" i="10"/>
  <c r="M1000" i="10"/>
  <c r="M1096" i="10"/>
  <c r="M1075" i="10"/>
  <c r="M931" i="10"/>
  <c r="M1003" i="10"/>
  <c r="M907" i="10"/>
  <c r="M1051" i="10"/>
  <c r="M1027" i="10"/>
  <c r="M979" i="10"/>
  <c r="M1099" i="10"/>
  <c r="M955" i="10"/>
  <c r="L903" i="10"/>
  <c r="N903" i="10" s="1"/>
  <c r="L1047" i="10"/>
  <c r="L975" i="10"/>
  <c r="N975" i="10" s="1"/>
  <c r="L1071" i="10"/>
  <c r="N1071" i="10" s="1"/>
  <c r="L999" i="10"/>
  <c r="L1095" i="10"/>
  <c r="N1095" i="10" s="1"/>
  <c r="L927" i="10"/>
  <c r="L951" i="10"/>
  <c r="N951" i="10" s="1"/>
  <c r="L1023" i="10"/>
  <c r="N1023" i="10" s="1"/>
  <c r="N879" i="10"/>
  <c r="M1166" i="10"/>
  <c r="M1128" i="10"/>
  <c r="M1216" i="14" s="1"/>
  <c r="M1142" i="10"/>
  <c r="L1149" i="10"/>
  <c r="N1125" i="10"/>
  <c r="L1173" i="10"/>
  <c r="M1172" i="10"/>
  <c r="M1148" i="10"/>
  <c r="L1150" i="10"/>
  <c r="N1126" i="10"/>
  <c r="L1174" i="10"/>
  <c r="M1151" i="10"/>
  <c r="M1175" i="10"/>
  <c r="M1168" i="10"/>
  <c r="M1144" i="10"/>
  <c r="L1171" i="10"/>
  <c r="L1147" i="10"/>
  <c r="N1123" i="10"/>
  <c r="L1168" i="10"/>
  <c r="N1120" i="10"/>
  <c r="L1144" i="10"/>
  <c r="N1144" i="10" s="1"/>
  <c r="L1142" i="10"/>
  <c r="N1118" i="10"/>
  <c r="L1166" i="10"/>
  <c r="L1128" i="10"/>
  <c r="L1216" i="14" s="1"/>
  <c r="M1167" i="10"/>
  <c r="M1143" i="10"/>
  <c r="M1773" i="16"/>
  <c r="M1810" i="16"/>
  <c r="L1778" i="16"/>
  <c r="L1815" i="16"/>
  <c r="N1740" i="16"/>
  <c r="N1742" i="16"/>
  <c r="L1780" i="16"/>
  <c r="L1817" i="16"/>
  <c r="M1778" i="16"/>
  <c r="M1815" i="16"/>
  <c r="N1734" i="16"/>
  <c r="L1772" i="16"/>
  <c r="L1809" i="16"/>
  <c r="M1807" i="16"/>
  <c r="M1770" i="16"/>
  <c r="N1732" i="16"/>
  <c r="L1770" i="16"/>
  <c r="N1770" i="16" s="1"/>
  <c r="L1807" i="16"/>
  <c r="N1807" i="16" s="1"/>
  <c r="M1780" i="16"/>
  <c r="M1817" i="16"/>
  <c r="N1735" i="16"/>
  <c r="L1810" i="16"/>
  <c r="N1810" i="16" s="1"/>
  <c r="L1773" i="16"/>
  <c r="N1773" i="16" s="1"/>
  <c r="L1797" i="16"/>
  <c r="L1760" i="16"/>
  <c r="N1722" i="16"/>
  <c r="L1802" i="16"/>
  <c r="N1727" i="16"/>
  <c r="L1765" i="16"/>
  <c r="L1798" i="16"/>
  <c r="L1761" i="16"/>
  <c r="N1723" i="16"/>
  <c r="L1776" i="16"/>
  <c r="L1813" i="16"/>
  <c r="N1738" i="16"/>
  <c r="L1803" i="16"/>
  <c r="N1728" i="16"/>
  <c r="L1766" i="16"/>
  <c r="L1800" i="16"/>
  <c r="N1725" i="16"/>
  <c r="L1763" i="16"/>
  <c r="M1798" i="16"/>
  <c r="M1761" i="16"/>
  <c r="N1761" i="16" s="1"/>
  <c r="L1775" i="16"/>
  <c r="L1812" i="16"/>
  <c r="N1737" i="16"/>
  <c r="M1802" i="16"/>
  <c r="M1765" i="16"/>
  <c r="M1799" i="16"/>
  <c r="M1762" i="16"/>
  <c r="L1814" i="16"/>
  <c r="N1739" i="16"/>
  <c r="L1777" i="16"/>
  <c r="M1779" i="16"/>
  <c r="M1816" i="16"/>
  <c r="O759" i="24"/>
  <c r="O786" i="24" s="1"/>
  <c r="M662" i="14"/>
  <c r="K37" i="14"/>
  <c r="K39" i="14" s="1"/>
  <c r="J39" i="14"/>
  <c r="J46" i="14" s="1"/>
  <c r="E17" i="13" s="1"/>
  <c r="E20" i="13" s="1"/>
  <c r="E24" i="13" s="1"/>
  <c r="J977" i="14"/>
  <c r="K975" i="14"/>
  <c r="L766" i="10"/>
  <c r="L824" i="14" s="1"/>
  <c r="N756" i="10"/>
  <c r="N828" i="10"/>
  <c r="L838" i="10"/>
  <c r="L902" i="14" s="1"/>
  <c r="L790" i="10"/>
  <c r="L850" i="14" s="1"/>
  <c r="N780" i="10"/>
  <c r="L622" i="10"/>
  <c r="L668" i="14" s="1"/>
  <c r="N612" i="10"/>
  <c r="L643" i="14"/>
  <c r="N642" i="14"/>
  <c r="N852" i="10"/>
  <c r="L862" i="10"/>
  <c r="L928" i="14" s="1"/>
  <c r="O28" i="24"/>
  <c r="X16" i="24"/>
  <c r="O96" i="24" s="1"/>
  <c r="O100" i="24" s="1"/>
  <c r="L421" i="16"/>
  <c r="L680" i="16"/>
  <c r="L458" i="16"/>
  <c r="N235" i="16"/>
  <c r="L606" i="16"/>
  <c r="L384" i="16"/>
  <c r="L643" i="16"/>
  <c r="L310" i="16"/>
  <c r="L569" i="16"/>
  <c r="L347" i="16"/>
  <c r="L717" i="16"/>
  <c r="L495" i="16"/>
  <c r="L273" i="16"/>
  <c r="L532" i="16"/>
  <c r="L679" i="16"/>
  <c r="L716" i="16"/>
  <c r="L642" i="16"/>
  <c r="L531" i="16"/>
  <c r="L568" i="16"/>
  <c r="N234" i="16"/>
  <c r="L383" i="16"/>
  <c r="L494" i="16"/>
  <c r="L272" i="16"/>
  <c r="L309" i="16"/>
  <c r="L457" i="16"/>
  <c r="L257" i="16"/>
  <c r="F44" i="13" s="1"/>
  <c r="L346" i="16"/>
  <c r="L605" i="16"/>
  <c r="L420" i="16"/>
  <c r="L224" i="14"/>
  <c r="L380" i="14"/>
  <c r="L354" i="14"/>
  <c r="L250" i="14"/>
  <c r="N250" i="14" s="1"/>
  <c r="L302" i="14"/>
  <c r="N302" i="14" s="1"/>
  <c r="L432" i="14"/>
  <c r="L510" i="14"/>
  <c r="L328" i="14"/>
  <c r="N328" i="14" s="1"/>
  <c r="L406" i="14"/>
  <c r="N406" i="14" s="1"/>
  <c r="L458" i="14"/>
  <c r="N458" i="14" s="1"/>
  <c r="L276" i="14"/>
  <c r="N276" i="14" s="1"/>
  <c r="N172" i="14"/>
  <c r="L484" i="14"/>
  <c r="N484" i="14" s="1"/>
  <c r="L198" i="14"/>
  <c r="P244" i="24"/>
  <c r="P257" i="24" s="1"/>
  <c r="P258" i="24" s="1"/>
  <c r="O479" i="24"/>
  <c r="O405" i="24"/>
  <c r="O406" i="24" s="1"/>
  <c r="M171" i="14" s="1"/>
  <c r="M197" i="14"/>
  <c r="K797" i="14"/>
  <c r="K745" i="14"/>
  <c r="K849" i="14"/>
  <c r="K927" i="14"/>
  <c r="K667" i="14"/>
  <c r="K693" i="14"/>
  <c r="L90" i="14"/>
  <c r="N38" i="14"/>
  <c r="L39" i="14"/>
  <c r="L64" i="14"/>
  <c r="L142" i="14"/>
  <c r="L116" i="14"/>
  <c r="M140" i="15"/>
  <c r="M108" i="15"/>
  <c r="M76" i="15"/>
  <c r="M172" i="15"/>
  <c r="M75" i="15"/>
  <c r="M60" i="15"/>
  <c r="F18" i="13" s="1"/>
  <c r="K1237" i="14"/>
  <c r="K1238" i="14" s="1"/>
  <c r="I1238" i="14"/>
  <c r="K791" i="16"/>
  <c r="I814" i="16"/>
  <c r="K686" i="15"/>
  <c r="I704" i="15"/>
  <c r="M285" i="15"/>
  <c r="M605" i="15"/>
  <c r="M573" i="15"/>
  <c r="M253" i="15"/>
  <c r="M445" i="15"/>
  <c r="M637" i="15"/>
  <c r="M509" i="15"/>
  <c r="M349" i="15"/>
  <c r="M381" i="15"/>
  <c r="M541" i="15"/>
  <c r="M477" i="15"/>
  <c r="M413" i="15"/>
  <c r="M317" i="15"/>
  <c r="M632" i="15"/>
  <c r="M248" i="15"/>
  <c r="M312" i="15"/>
  <c r="M536" i="15"/>
  <c r="M472" i="15"/>
  <c r="M376" i="15"/>
  <c r="M440" i="15"/>
  <c r="M408" i="15"/>
  <c r="M280" i="15"/>
  <c r="M344" i="15"/>
  <c r="M504" i="15"/>
  <c r="M600" i="15"/>
  <c r="M568" i="15"/>
  <c r="L442" i="15"/>
  <c r="L250" i="15"/>
  <c r="L538" i="15"/>
  <c r="L378" i="15"/>
  <c r="L570" i="15"/>
  <c r="L346" i="15"/>
  <c r="L410" i="15"/>
  <c r="L506" i="15"/>
  <c r="L474" i="15"/>
  <c r="L602" i="15"/>
  <c r="L314" i="15"/>
  <c r="L634" i="15"/>
  <c r="L282" i="15"/>
  <c r="N217" i="15"/>
  <c r="L308" i="15"/>
  <c r="L468" i="15"/>
  <c r="L276" i="15"/>
  <c r="L628" i="15"/>
  <c r="L244" i="15"/>
  <c r="L436" i="15"/>
  <c r="L340" i="15"/>
  <c r="L500" i="15"/>
  <c r="L564" i="15"/>
  <c r="L532" i="15"/>
  <c r="L372" i="15"/>
  <c r="L596" i="15"/>
  <c r="L404" i="15"/>
  <c r="N211" i="15"/>
  <c r="L441" i="15"/>
  <c r="L473" i="15"/>
  <c r="L345" i="15"/>
  <c r="N216" i="15"/>
  <c r="L569" i="15"/>
  <c r="L313" i="15"/>
  <c r="L249" i="15"/>
  <c r="L601" i="15"/>
  <c r="L537" i="15"/>
  <c r="L633" i="15"/>
  <c r="L409" i="15"/>
  <c r="L377" i="15"/>
  <c r="L505" i="15"/>
  <c r="L281" i="15"/>
  <c r="M345" i="15"/>
  <c r="M281" i="15"/>
  <c r="M505" i="15"/>
  <c r="M569" i="15"/>
  <c r="M601" i="15"/>
  <c r="M249" i="15"/>
  <c r="M313" i="15"/>
  <c r="M409" i="15"/>
  <c r="M473" i="15"/>
  <c r="M633" i="15"/>
  <c r="M441" i="15"/>
  <c r="M377" i="15"/>
  <c r="M537" i="15"/>
  <c r="N537" i="15" s="1"/>
  <c r="M592" i="15"/>
  <c r="M624" i="15"/>
  <c r="M432" i="15"/>
  <c r="M560" i="15"/>
  <c r="M528" i="15"/>
  <c r="M240" i="15"/>
  <c r="M464" i="15"/>
  <c r="M336" i="15"/>
  <c r="M496" i="15"/>
  <c r="M368" i="15"/>
  <c r="M400" i="15"/>
  <c r="M304" i="15"/>
  <c r="M272" i="15"/>
  <c r="M284" i="15"/>
  <c r="M444" i="15"/>
  <c r="M604" i="15"/>
  <c r="M508" i="15"/>
  <c r="M316" i="15"/>
  <c r="M636" i="15"/>
  <c r="M380" i="15"/>
  <c r="M540" i="15"/>
  <c r="M348" i="15"/>
  <c r="M252" i="15"/>
  <c r="M412" i="15"/>
  <c r="M572" i="15"/>
  <c r="M476" i="15"/>
  <c r="M273" i="15"/>
  <c r="M529" i="15"/>
  <c r="M593" i="15"/>
  <c r="M433" i="15"/>
  <c r="M497" i="15"/>
  <c r="M561" i="15"/>
  <c r="M465" i="15"/>
  <c r="M625" i="15"/>
  <c r="M241" i="15"/>
  <c r="M401" i="15"/>
  <c r="M337" i="15"/>
  <c r="M305" i="15"/>
  <c r="M369" i="15"/>
  <c r="L627" i="15"/>
  <c r="L467" i="15"/>
  <c r="L307" i="15"/>
  <c r="L403" i="15"/>
  <c r="L243" i="15"/>
  <c r="L531" i="15"/>
  <c r="L339" i="15"/>
  <c r="L563" i="15"/>
  <c r="L595" i="15"/>
  <c r="L275" i="15"/>
  <c r="L435" i="15"/>
  <c r="L499" i="15"/>
  <c r="L371" i="15"/>
  <c r="N210" i="15"/>
  <c r="L508" i="15"/>
  <c r="L412" i="15"/>
  <c r="L540" i="15"/>
  <c r="L316" i="15"/>
  <c r="L636" i="15"/>
  <c r="L604" i="15"/>
  <c r="N219" i="15"/>
  <c r="L476" i="15"/>
  <c r="L348" i="15"/>
  <c r="N348" i="15" s="1"/>
  <c r="L380" i="15"/>
  <c r="L572" i="15"/>
  <c r="L252" i="15"/>
  <c r="N252" i="15" s="1"/>
  <c r="L284" i="15"/>
  <c r="N284" i="15" s="1"/>
  <c r="L444" i="15"/>
  <c r="N444" i="15" s="1"/>
  <c r="L285" i="15"/>
  <c r="N285" i="15" s="1"/>
  <c r="L445" i="15"/>
  <c r="L541" i="15"/>
  <c r="L637" i="15"/>
  <c r="N637" i="15" s="1"/>
  <c r="L413" i="15"/>
  <c r="L573" i="15"/>
  <c r="L317" i="15"/>
  <c r="N317" i="15" s="1"/>
  <c r="L381" i="15"/>
  <c r="L477" i="15"/>
  <c r="N477" i="15" s="1"/>
  <c r="L349" i="15"/>
  <c r="N349" i="15" s="1"/>
  <c r="N220" i="15"/>
  <c r="L509" i="15"/>
  <c r="L253" i="15"/>
  <c r="L605" i="15"/>
  <c r="N605" i="15" s="1"/>
  <c r="L306" i="15"/>
  <c r="L274" i="15"/>
  <c r="L402" i="15"/>
  <c r="L594" i="15"/>
  <c r="L242" i="15"/>
  <c r="L338" i="15"/>
  <c r="L498" i="15"/>
  <c r="L530" i="15"/>
  <c r="N209" i="15"/>
  <c r="L626" i="15"/>
  <c r="L466" i="15"/>
  <c r="L370" i="15"/>
  <c r="L562" i="15"/>
  <c r="L434" i="15"/>
  <c r="M502" i="15"/>
  <c r="M566" i="15"/>
  <c r="M246" i="15"/>
  <c r="M342" i="15"/>
  <c r="M406" i="15"/>
  <c r="M534" i="15"/>
  <c r="M310" i="15"/>
  <c r="M470" i="15"/>
  <c r="M374" i="15"/>
  <c r="M630" i="15"/>
  <c r="M278" i="15"/>
  <c r="M598" i="15"/>
  <c r="M438" i="15"/>
  <c r="L432" i="15"/>
  <c r="N432" i="15" s="1"/>
  <c r="L336" i="15"/>
  <c r="N336" i="15" s="1"/>
  <c r="L496" i="15"/>
  <c r="N496" i="15" s="1"/>
  <c r="L240" i="15"/>
  <c r="N240" i="15" s="1"/>
  <c r="L400" i="15"/>
  <c r="N400" i="15" s="1"/>
  <c r="L592" i="15"/>
  <c r="L624" i="15"/>
  <c r="L368" i="15"/>
  <c r="N368" i="15" s="1"/>
  <c r="L304" i="15"/>
  <c r="N207" i="15"/>
  <c r="L560" i="15"/>
  <c r="L528" i="15"/>
  <c r="L272" i="15"/>
  <c r="N272" i="15" s="1"/>
  <c r="L464" i="15"/>
  <c r="K309" i="16"/>
  <c r="I332" i="16"/>
  <c r="K457" i="16"/>
  <c r="I480" i="16"/>
  <c r="K605" i="16"/>
  <c r="I628" i="16"/>
  <c r="K272" i="16"/>
  <c r="I295" i="16"/>
  <c r="K420" i="16"/>
  <c r="I443" i="16"/>
  <c r="K568" i="16"/>
  <c r="I591" i="16"/>
  <c r="K716" i="16"/>
  <c r="I739" i="16"/>
  <c r="I429" i="14"/>
  <c r="K428" i="14"/>
  <c r="K429" i="14" s="1"/>
  <c r="I221" i="14"/>
  <c r="K220" i="14"/>
  <c r="K221" i="14" s="1"/>
  <c r="K246" i="14"/>
  <c r="K247" i="14" s="1"/>
  <c r="I247" i="14"/>
  <c r="I299" i="14"/>
  <c r="K298" i="14"/>
  <c r="K299" i="14" s="1"/>
  <c r="K454" i="14"/>
  <c r="K455" i="14" s="1"/>
  <c r="I455" i="14"/>
  <c r="O146" i="24"/>
  <c r="O114" i="24"/>
  <c r="K531" i="14"/>
  <c r="K533" i="14" s="1"/>
  <c r="J533" i="14"/>
  <c r="J540" i="14" s="1"/>
  <c r="E79" i="13" s="1"/>
  <c r="E82" i="13" s="1"/>
  <c r="E86" i="13" s="1"/>
  <c r="K90" i="14"/>
  <c r="K91" i="14" s="1"/>
  <c r="I91" i="14"/>
  <c r="K142" i="14"/>
  <c r="K143" i="14" s="1"/>
  <c r="I143" i="14"/>
  <c r="K107" i="15"/>
  <c r="I125" i="15"/>
  <c r="K171" i="15"/>
  <c r="I189" i="15"/>
  <c r="L137" i="6"/>
  <c r="M149" i="6"/>
  <c r="L34" i="6"/>
  <c r="D57" i="21"/>
  <c r="J1203" i="15"/>
  <c r="J1427" i="15"/>
  <c r="J1395" i="15"/>
  <c r="J1363" i="15"/>
  <c r="J1459" i="15"/>
  <c r="J1331" i="15"/>
  <c r="J1235" i="15"/>
  <c r="J1299" i="15"/>
  <c r="J1267" i="15"/>
  <c r="I1234" i="15"/>
  <c r="K1169" i="15"/>
  <c r="I1202" i="15"/>
  <c r="I1330" i="15"/>
  <c r="I1362" i="15"/>
  <c r="I1458" i="15"/>
  <c r="I1266" i="15"/>
  <c r="I1298" i="15"/>
  <c r="I1394" i="15"/>
  <c r="I1426" i="15"/>
  <c r="I1187" i="15"/>
  <c r="E136" i="13" s="1"/>
  <c r="M175" i="15"/>
  <c r="M143" i="15"/>
  <c r="M79" i="15"/>
  <c r="M111" i="15"/>
  <c r="M112" i="15"/>
  <c r="M80" i="15"/>
  <c r="M144" i="15"/>
  <c r="M176" i="15"/>
  <c r="M181" i="15"/>
  <c r="M117" i="15"/>
  <c r="M149" i="15"/>
  <c r="M85" i="15"/>
  <c r="N53" i="15"/>
  <c r="L118" i="15"/>
  <c r="L182" i="15"/>
  <c r="L86" i="15"/>
  <c r="L150" i="15"/>
  <c r="M179" i="15"/>
  <c r="M147" i="15"/>
  <c r="M83" i="15"/>
  <c r="M115" i="15"/>
  <c r="M116" i="15"/>
  <c r="M84" i="15"/>
  <c r="M148" i="15"/>
  <c r="M180" i="15"/>
  <c r="M188" i="15"/>
  <c r="M124" i="15"/>
  <c r="M156" i="15"/>
  <c r="M92" i="15"/>
  <c r="M155" i="15"/>
  <c r="M187" i="15"/>
  <c r="M123" i="15"/>
  <c r="M91" i="15"/>
  <c r="N54" i="15"/>
  <c r="L87" i="15"/>
  <c r="L151" i="15"/>
  <c r="L119" i="15"/>
  <c r="L183" i="15"/>
  <c r="M88" i="15"/>
  <c r="M152" i="15"/>
  <c r="M120" i="15"/>
  <c r="M184" i="15"/>
  <c r="L186" i="15"/>
  <c r="L154" i="15"/>
  <c r="L90" i="15"/>
  <c r="N57" i="15"/>
  <c r="L122" i="15"/>
  <c r="M122" i="15"/>
  <c r="M90" i="15"/>
  <c r="M186" i="15"/>
  <c r="M154" i="15"/>
  <c r="L92" i="15"/>
  <c r="N59" i="15"/>
  <c r="L124" i="15"/>
  <c r="L188" i="15"/>
  <c r="L156" i="15"/>
  <c r="N156" i="15" s="1"/>
  <c r="L187" i="15"/>
  <c r="N187" i="15" s="1"/>
  <c r="N58" i="15"/>
  <c r="L91" i="15"/>
  <c r="N91" i="15" s="1"/>
  <c r="L155" i="15"/>
  <c r="N155" i="15" s="1"/>
  <c r="L123" i="15"/>
  <c r="L121" i="15"/>
  <c r="L185" i="15"/>
  <c r="N56" i="15"/>
  <c r="L89" i="15"/>
  <c r="L153" i="15"/>
  <c r="M1759" i="16"/>
  <c r="M1796" i="16"/>
  <c r="L1743" i="16"/>
  <c r="F168" i="13" s="1"/>
  <c r="L1795" i="16"/>
  <c r="L1758" i="16"/>
  <c r="N1720" i="16"/>
  <c r="L1241" i="14"/>
  <c r="N1241" i="14" s="1"/>
  <c r="L1267" i="14"/>
  <c r="N1215" i="14"/>
  <c r="M671" i="15"/>
  <c r="F80" i="13" s="1"/>
  <c r="M686" i="15"/>
  <c r="M718" i="15"/>
  <c r="M750" i="15"/>
  <c r="N654" i="15"/>
  <c r="L719" i="15"/>
  <c r="L687" i="15"/>
  <c r="L751" i="15"/>
  <c r="O1176" i="24"/>
  <c r="K940" i="16"/>
  <c r="I963" i="16"/>
  <c r="K1014" i="16"/>
  <c r="I1037" i="16"/>
  <c r="K1236" i="16"/>
  <c r="I1259" i="16"/>
  <c r="K1310" i="16"/>
  <c r="I1333" i="16"/>
  <c r="K1199" i="16"/>
  <c r="I1222" i="16"/>
  <c r="D201" i="21"/>
  <c r="L38" i="6"/>
  <c r="L927" i="14"/>
  <c r="L693" i="14"/>
  <c r="N693" i="14" s="1"/>
  <c r="L797" i="14"/>
  <c r="L667" i="14"/>
  <c r="L823" i="14"/>
  <c r="L875" i="14"/>
  <c r="L745" i="14"/>
  <c r="N745" i="14" s="1"/>
  <c r="L901" i="14"/>
  <c r="N901" i="14" s="1"/>
  <c r="L849" i="14"/>
  <c r="N641" i="14"/>
  <c r="L771" i="14"/>
  <c r="L719" i="14"/>
  <c r="K1556" i="15"/>
  <c r="K1574" i="15" s="1"/>
  <c r="I1574" i="15"/>
  <c r="K562" i="14"/>
  <c r="K614" i="14"/>
  <c r="M1345" i="15"/>
  <c r="M1217" i="15"/>
  <c r="M1377" i="15"/>
  <c r="M1473" i="15"/>
  <c r="M1281" i="15"/>
  <c r="M1441" i="15"/>
  <c r="M1313" i="15"/>
  <c r="M1409" i="15"/>
  <c r="M1249" i="15"/>
  <c r="M1433" i="15"/>
  <c r="M1241" i="15"/>
  <c r="M1369" i="15"/>
  <c r="M1209" i="15"/>
  <c r="M1337" i="15"/>
  <c r="M1401" i="15"/>
  <c r="M1305" i="15"/>
  <c r="M1465" i="15"/>
  <c r="M1273" i="15"/>
  <c r="M1240" i="15"/>
  <c r="M1432" i="15"/>
  <c r="M1208" i="15"/>
  <c r="M1400" i="15"/>
  <c r="M1368" i="15"/>
  <c r="M1304" i="15"/>
  <c r="M1336" i="15"/>
  <c r="M1272" i="15"/>
  <c r="M1464" i="15"/>
  <c r="M1397" i="15"/>
  <c r="M1301" i="15"/>
  <c r="M1461" i="15"/>
  <c r="M1269" i="15"/>
  <c r="M1429" i="15"/>
  <c r="M1237" i="15"/>
  <c r="M1365" i="15"/>
  <c r="M1205" i="15"/>
  <c r="M1333" i="15"/>
  <c r="L1306" i="15"/>
  <c r="L1370" i="15"/>
  <c r="N1177" i="15"/>
  <c r="L1210" i="15"/>
  <c r="L1274" i="15"/>
  <c r="L1434" i="15"/>
  <c r="L1466" i="15"/>
  <c r="L1242" i="15"/>
  <c r="L1338" i="15"/>
  <c r="L1402" i="15"/>
  <c r="L1308" i="15"/>
  <c r="L1372" i="15"/>
  <c r="L1244" i="15"/>
  <c r="L1212" i="15"/>
  <c r="L1436" i="15"/>
  <c r="L1276" i="15"/>
  <c r="L1468" i="15"/>
  <c r="N1179" i="15"/>
  <c r="L1340" i="15"/>
  <c r="L1404" i="15"/>
  <c r="L1206" i="15"/>
  <c r="L1270" i="15"/>
  <c r="L1334" i="15"/>
  <c r="L1238" i="15"/>
  <c r="L1302" i="15"/>
  <c r="L1398" i="15"/>
  <c r="N1173" i="15"/>
  <c r="L1366" i="15"/>
  <c r="L1430" i="15"/>
  <c r="L1462" i="15"/>
  <c r="M1278" i="15"/>
  <c r="M1470" i="15"/>
  <c r="M1246" i="15"/>
  <c r="M1438" i="15"/>
  <c r="M1214" i="15"/>
  <c r="M1406" i="15"/>
  <c r="M1374" i="15"/>
  <c r="M1310" i="15"/>
  <c r="M1342" i="15"/>
  <c r="L1463" i="15"/>
  <c r="L1367" i="15"/>
  <c r="L1335" i="15"/>
  <c r="L1207" i="15"/>
  <c r="L1239" i="15"/>
  <c r="L1303" i="15"/>
  <c r="N1174" i="15"/>
  <c r="L1431" i="15"/>
  <c r="L1399" i="15"/>
  <c r="L1271" i="15"/>
  <c r="M1309" i="15"/>
  <c r="M1469" i="15"/>
  <c r="M1277" i="15"/>
  <c r="M1437" i="15"/>
  <c r="M1245" i="15"/>
  <c r="M1373" i="15"/>
  <c r="M1213" i="15"/>
  <c r="M1341" i="15"/>
  <c r="M1405" i="15"/>
  <c r="L1215" i="15"/>
  <c r="L1279" i="15"/>
  <c r="L1343" i="15"/>
  <c r="L1375" i="15"/>
  <c r="L1247" i="15"/>
  <c r="L1311" i="15"/>
  <c r="L1407" i="15"/>
  <c r="L1439" i="15"/>
  <c r="L1471" i="15"/>
  <c r="N1182" i="15"/>
  <c r="L1219" i="15"/>
  <c r="L1411" i="15"/>
  <c r="L1443" i="15"/>
  <c r="L1347" i="15"/>
  <c r="L1283" i="15"/>
  <c r="L1379" i="15"/>
  <c r="L1315" i="15"/>
  <c r="L1251" i="15"/>
  <c r="L1475" i="15"/>
  <c r="N1186" i="15"/>
  <c r="L1211" i="15"/>
  <c r="L1243" i="15"/>
  <c r="L1467" i="15"/>
  <c r="L1371" i="15"/>
  <c r="L1339" i="15"/>
  <c r="L1435" i="15"/>
  <c r="L1403" i="15"/>
  <c r="L1275" i="15"/>
  <c r="L1307" i="15"/>
  <c r="N1178" i="15"/>
  <c r="L1341" i="15"/>
  <c r="N1341" i="15" s="1"/>
  <c r="L1405" i="15"/>
  <c r="N1405" i="15" s="1"/>
  <c r="L1469" i="15"/>
  <c r="N1469" i="15" s="1"/>
  <c r="L1373" i="15"/>
  <c r="L1437" i="15"/>
  <c r="N1437" i="15" s="1"/>
  <c r="L1213" i="15"/>
  <c r="N1213" i="15" s="1"/>
  <c r="L1245" i="15"/>
  <c r="N1180" i="15"/>
  <c r="L1277" i="15"/>
  <c r="L1309" i="15"/>
  <c r="N1309" i="15" s="1"/>
  <c r="M1371" i="15"/>
  <c r="M1211" i="15"/>
  <c r="M1339" i="15"/>
  <c r="M1403" i="15"/>
  <c r="M1307" i="15"/>
  <c r="M1467" i="15"/>
  <c r="M1275" i="15"/>
  <c r="M1435" i="15"/>
  <c r="M1243" i="15"/>
  <c r="M1554" i="16"/>
  <c r="M1628" i="16"/>
  <c r="M1702" i="16"/>
  <c r="M1480" i="16"/>
  <c r="M1517" i="16"/>
  <c r="M1591" i="16"/>
  <c r="M1665" i="16"/>
  <c r="M1406" i="16"/>
  <c r="M1443" i="16"/>
  <c r="L1441" i="16"/>
  <c r="L1700" i="16"/>
  <c r="L1515" i="16"/>
  <c r="N1366" i="16"/>
  <c r="L1589" i="16"/>
  <c r="L1552" i="16"/>
  <c r="L1478" i="16"/>
  <c r="L1626" i="16"/>
  <c r="L1404" i="16"/>
  <c r="L1663" i="16"/>
  <c r="L1396" i="16"/>
  <c r="N1358" i="16"/>
  <c r="L1433" i="16"/>
  <c r="L1655" i="16"/>
  <c r="L1618" i="16"/>
  <c r="L1507" i="16"/>
  <c r="L1470" i="16"/>
  <c r="L1581" i="16"/>
  <c r="L1544" i="16"/>
  <c r="L1692" i="16"/>
  <c r="L1656" i="16"/>
  <c r="L1545" i="16"/>
  <c r="L1471" i="16"/>
  <c r="L1693" i="16"/>
  <c r="L1434" i="16"/>
  <c r="L1619" i="16"/>
  <c r="N1359" i="16"/>
  <c r="L1582" i="16"/>
  <c r="L1508" i="16"/>
  <c r="L1397" i="16"/>
  <c r="M1592" i="16"/>
  <c r="M1629" i="16"/>
  <c r="M1666" i="16"/>
  <c r="M1444" i="16"/>
  <c r="M1481" i="16"/>
  <c r="M1555" i="16"/>
  <c r="M1703" i="16"/>
  <c r="M1407" i="16"/>
  <c r="M1518" i="16"/>
  <c r="M1654" i="16"/>
  <c r="M1432" i="16"/>
  <c r="M1469" i="16"/>
  <c r="M1543" i="16"/>
  <c r="M1617" i="16"/>
  <c r="M1691" i="16"/>
  <c r="M1395" i="16"/>
  <c r="M1506" i="16"/>
  <c r="M1580" i="16"/>
  <c r="M1541" i="16"/>
  <c r="M1652" i="16"/>
  <c r="M1504" i="16"/>
  <c r="M1430" i="16"/>
  <c r="M1467" i="16"/>
  <c r="M1578" i="16"/>
  <c r="M1689" i="16"/>
  <c r="M1615" i="16"/>
  <c r="M1393" i="16"/>
  <c r="M1536" i="16"/>
  <c r="M1684" i="16"/>
  <c r="M1573" i="16"/>
  <c r="M1425" i="16"/>
  <c r="M1462" i="16"/>
  <c r="M1499" i="16"/>
  <c r="M1647" i="16"/>
  <c r="M1388" i="16"/>
  <c r="M1610" i="16"/>
  <c r="M1586" i="16"/>
  <c r="M1623" i="16"/>
  <c r="M1438" i="16"/>
  <c r="M1549" i="16"/>
  <c r="M1512" i="16"/>
  <c r="M1697" i="16"/>
  <c r="M1660" i="16"/>
  <c r="M1401" i="16"/>
  <c r="M1475" i="16"/>
  <c r="L1658" i="16"/>
  <c r="N1361" i="16"/>
  <c r="L1547" i="16"/>
  <c r="L1473" i="16"/>
  <c r="L1399" i="16"/>
  <c r="L1621" i="16"/>
  <c r="L1436" i="16"/>
  <c r="L1584" i="16"/>
  <c r="L1510" i="16"/>
  <c r="L1695" i="16"/>
  <c r="L1541" i="16"/>
  <c r="L1615" i="16"/>
  <c r="N1355" i="16"/>
  <c r="L1393" i="16"/>
  <c r="N1393" i="16" s="1"/>
  <c r="L1467" i="16"/>
  <c r="L1578" i="16"/>
  <c r="L1652" i="16"/>
  <c r="N1652" i="16" s="1"/>
  <c r="L1689" i="16"/>
  <c r="N1689" i="16" s="1"/>
  <c r="L1430" i="16"/>
  <c r="N1430" i="16" s="1"/>
  <c r="L1504" i="16"/>
  <c r="N1504" i="16" s="1"/>
  <c r="M1516" i="16"/>
  <c r="M1627" i="16"/>
  <c r="M1405" i="16"/>
  <c r="M1479" i="16"/>
  <c r="M1590" i="16"/>
  <c r="M1701" i="16"/>
  <c r="M1664" i="16"/>
  <c r="M1442" i="16"/>
  <c r="M1553" i="16"/>
  <c r="L1625" i="16"/>
  <c r="L1403" i="16"/>
  <c r="L1662" i="16"/>
  <c r="L1551" i="16"/>
  <c r="L1477" i="16"/>
  <c r="L1514" i="16"/>
  <c r="L1699" i="16"/>
  <c r="N1365" i="16"/>
  <c r="L1440" i="16"/>
  <c r="L1588" i="16"/>
  <c r="L1439" i="16"/>
  <c r="L1698" i="16"/>
  <c r="L1476" i="16"/>
  <c r="L1661" i="16"/>
  <c r="L1550" i="16"/>
  <c r="L1513" i="16"/>
  <c r="L1402" i="16"/>
  <c r="L1624" i="16"/>
  <c r="N1364" i="16"/>
  <c r="L1587" i="16"/>
  <c r="M1542" i="16"/>
  <c r="M1505" i="16"/>
  <c r="M1690" i="16"/>
  <c r="M1431" i="16"/>
  <c r="M1468" i="16"/>
  <c r="M1653" i="16"/>
  <c r="M1579" i="16"/>
  <c r="M1394" i="16"/>
  <c r="M1616" i="16"/>
  <c r="L1408" i="16"/>
  <c r="L1593" i="16"/>
  <c r="L1519" i="16"/>
  <c r="L1667" i="16"/>
  <c r="L1556" i="16"/>
  <c r="L1630" i="16"/>
  <c r="L1482" i="16"/>
  <c r="N1370" i="16"/>
  <c r="L1704" i="16"/>
  <c r="L1445" i="16"/>
  <c r="L1517" i="16"/>
  <c r="N1517" i="16" s="1"/>
  <c r="L1591" i="16"/>
  <c r="N1591" i="16" s="1"/>
  <c r="L1406" i="16"/>
  <c r="N1368" i="16"/>
  <c r="L1480" i="16"/>
  <c r="L1628" i="16"/>
  <c r="N1628" i="16" s="1"/>
  <c r="L1702" i="16"/>
  <c r="N1702" i="16" s="1"/>
  <c r="L1665" i="16"/>
  <c r="L1443" i="16"/>
  <c r="N1443" i="16" s="1"/>
  <c r="L1554" i="16"/>
  <c r="L1435" i="16"/>
  <c r="L1509" i="16"/>
  <c r="L1620" i="16"/>
  <c r="L1398" i="16"/>
  <c r="N1360" i="16"/>
  <c r="L1546" i="16"/>
  <c r="L1657" i="16"/>
  <c r="L1583" i="16"/>
  <c r="L1472" i="16"/>
  <c r="L1694" i="16"/>
  <c r="M1390" i="16"/>
  <c r="M1612" i="16"/>
  <c r="M1538" i="16"/>
  <c r="M1501" i="16"/>
  <c r="M1686" i="16"/>
  <c r="M1427" i="16"/>
  <c r="M1464" i="16"/>
  <c r="M1649" i="16"/>
  <c r="M1575" i="16"/>
  <c r="M1426" i="16"/>
  <c r="M1463" i="16"/>
  <c r="M1574" i="16"/>
  <c r="M1685" i="16"/>
  <c r="M1611" i="16"/>
  <c r="M1389" i="16"/>
  <c r="M1537" i="16"/>
  <c r="M1648" i="16"/>
  <c r="M1500" i="16"/>
  <c r="L1703" i="16"/>
  <c r="L1407" i="16"/>
  <c r="L1518" i="16"/>
  <c r="L1592" i="16"/>
  <c r="N1592" i="16" s="1"/>
  <c r="L1629" i="16"/>
  <c r="N1629" i="16" s="1"/>
  <c r="L1666" i="16"/>
  <c r="N1666" i="16" s="1"/>
  <c r="L1444" i="16"/>
  <c r="N1444" i="16" s="1"/>
  <c r="L1481" i="16"/>
  <c r="N1481" i="16" s="1"/>
  <c r="L1555" i="16"/>
  <c r="N1555" i="16" s="1"/>
  <c r="N1369" i="16"/>
  <c r="M1573" i="15"/>
  <c r="M1541" i="15"/>
  <c r="L1566" i="15"/>
  <c r="N1501" i="15"/>
  <c r="L1534" i="15"/>
  <c r="M1561" i="15"/>
  <c r="M1529" i="15"/>
  <c r="M1572" i="15"/>
  <c r="M1540" i="15"/>
  <c r="M1562" i="15"/>
  <c r="M1530" i="15"/>
  <c r="L1573" i="15"/>
  <c r="L1541" i="15"/>
  <c r="N1508" i="15"/>
  <c r="M1539" i="15"/>
  <c r="M1571" i="15"/>
  <c r="N1507" i="15"/>
  <c r="L1540" i="15"/>
  <c r="L1572" i="15"/>
  <c r="L1571" i="15"/>
  <c r="N1571" i="15" s="1"/>
  <c r="L1539" i="15"/>
  <c r="N1539" i="15" s="1"/>
  <c r="N1506" i="15"/>
  <c r="N1500" i="15"/>
  <c r="L1565" i="15"/>
  <c r="L1533" i="15"/>
  <c r="N1502" i="15"/>
  <c r="L1535" i="15"/>
  <c r="L1567" i="15"/>
  <c r="L1564" i="15"/>
  <c r="L1532" i="15"/>
  <c r="N1499" i="15"/>
  <c r="M1537" i="15"/>
  <c r="M1569" i="15"/>
  <c r="L1568" i="15"/>
  <c r="L1536" i="15"/>
  <c r="N1503" i="15"/>
  <c r="M1531" i="15"/>
  <c r="M1563" i="15"/>
  <c r="K333" i="15"/>
  <c r="K351" i="15" s="1"/>
  <c r="I351" i="15"/>
  <c r="K461" i="15"/>
  <c r="I479" i="15"/>
  <c r="K589" i="15"/>
  <c r="K607" i="15" s="1"/>
  <c r="I607" i="15"/>
  <c r="K365" i="15"/>
  <c r="K383" i="15" s="1"/>
  <c r="I383" i="15"/>
  <c r="K493" i="15"/>
  <c r="K511" i="15" s="1"/>
  <c r="I511" i="15"/>
  <c r="K621" i="15"/>
  <c r="K639" i="15" s="1"/>
  <c r="I639" i="15"/>
  <c r="K301" i="15"/>
  <c r="K319" i="15" s="1"/>
  <c r="I319" i="15"/>
  <c r="I44" i="14"/>
  <c r="I46" i="14" s="1"/>
  <c r="E11" i="13" s="1"/>
  <c r="E15" i="13" s="1"/>
  <c r="K43" i="14"/>
  <c r="K44" i="14" s="1"/>
  <c r="K58" i="10"/>
  <c r="I68" i="10"/>
  <c r="I69" i="14" s="1"/>
  <c r="I70" i="14" s="1"/>
  <c r="K85" i="16"/>
  <c r="I108" i="16"/>
  <c r="I219" i="16"/>
  <c r="K196" i="16"/>
  <c r="I911" i="10"/>
  <c r="I981" i="14" s="1"/>
  <c r="K901" i="10"/>
  <c r="K973" i="10"/>
  <c r="I983" i="10"/>
  <c r="I1059" i="14" s="1"/>
  <c r="I935" i="10"/>
  <c r="I1007" i="14" s="1"/>
  <c r="K925" i="10"/>
  <c r="I1031" i="10"/>
  <c r="I1111" i="14" s="1"/>
  <c r="K1021" i="10"/>
  <c r="I1103" i="10"/>
  <c r="I1189" i="14" s="1"/>
  <c r="K1093" i="10"/>
  <c r="K1069" i="10"/>
  <c r="I1079" i="10"/>
  <c r="I1163" i="14" s="1"/>
  <c r="L525" i="10"/>
  <c r="L563" i="14" s="1"/>
  <c r="N515" i="10"/>
  <c r="N563" i="10"/>
  <c r="L573" i="10"/>
  <c r="L615" i="14" s="1"/>
  <c r="J169" i="14"/>
  <c r="J176" i="14" s="1"/>
  <c r="E48" i="13" s="1"/>
  <c r="E51" i="13" s="1"/>
  <c r="E55" i="13" s="1"/>
  <c r="K167" i="14"/>
  <c r="K169" i="14" s="1"/>
  <c r="K176" i="14" s="1"/>
  <c r="D164" i="21"/>
  <c r="L21" i="6"/>
  <c r="L1169" i="15"/>
  <c r="M1169" i="15"/>
  <c r="L1170" i="15"/>
  <c r="M1170" i="15"/>
  <c r="L950" i="14"/>
  <c r="L954" i="14"/>
  <c r="L494" i="15"/>
  <c r="L558" i="15"/>
  <c r="L622" i="15"/>
  <c r="L302" i="15"/>
  <c r="L270" i="15"/>
  <c r="L462" i="15"/>
  <c r="N205" i="15"/>
  <c r="L334" i="15"/>
  <c r="L398" i="15"/>
  <c r="L366" i="15"/>
  <c r="L430" i="15"/>
  <c r="L238" i="15"/>
  <c r="L526" i="15"/>
  <c r="L590" i="15"/>
  <c r="M269" i="15"/>
  <c r="M333" i="15"/>
  <c r="M557" i="15"/>
  <c r="M365" i="15"/>
  <c r="M397" i="15"/>
  <c r="M461" i="15"/>
  <c r="M222" i="15"/>
  <c r="F49" i="13" s="1"/>
  <c r="M621" i="15"/>
  <c r="M429" i="15"/>
  <c r="M525" i="15"/>
  <c r="M589" i="15"/>
  <c r="M237" i="15"/>
  <c r="M493" i="15"/>
  <c r="M301" i="15"/>
  <c r="K897" i="14"/>
  <c r="K898" i="14" s="1"/>
  <c r="I898" i="14"/>
  <c r="I690" i="14"/>
  <c r="K689" i="14"/>
  <c r="K690" i="14" s="1"/>
  <c r="I846" i="14"/>
  <c r="K845" i="14"/>
  <c r="K846" i="14" s="1"/>
  <c r="I924" i="14"/>
  <c r="K923" i="14"/>
  <c r="K924" i="14" s="1"/>
  <c r="I794" i="14"/>
  <c r="K793" i="14"/>
  <c r="K794" i="14" s="1"/>
  <c r="I872" i="14"/>
  <c r="K871" i="14"/>
  <c r="K872" i="14" s="1"/>
  <c r="K741" i="14"/>
  <c r="K742" i="14" s="1"/>
  <c r="I742" i="14"/>
  <c r="M160" i="16"/>
  <c r="M86" i="16"/>
  <c r="M123" i="16"/>
  <c r="M197" i="16"/>
  <c r="M159" i="16"/>
  <c r="M70" i="16"/>
  <c r="F19" i="13" s="1"/>
  <c r="M122" i="16"/>
  <c r="M85" i="16"/>
  <c r="M196" i="16"/>
  <c r="O934" i="24"/>
  <c r="X908" i="24"/>
  <c r="O1015" i="24" s="1"/>
  <c r="K1267" i="14"/>
  <c r="I1269" i="14"/>
  <c r="N870" i="14"/>
  <c r="M872" i="14"/>
  <c r="O833" i="24"/>
  <c r="P639" i="24"/>
  <c r="P641" i="24" s="1"/>
  <c r="L181" i="10"/>
  <c r="L253" i="10"/>
  <c r="L325" i="10"/>
  <c r="L469" i="10"/>
  <c r="N157" i="10"/>
  <c r="L229" i="10"/>
  <c r="L301" i="10"/>
  <c r="L277" i="10"/>
  <c r="L205" i="10"/>
  <c r="L445" i="10"/>
  <c r="L397" i="10"/>
  <c r="L373" i="10"/>
  <c r="L349" i="10"/>
  <c r="L421" i="10"/>
  <c r="M252" i="10"/>
  <c r="M228" i="10"/>
  <c r="M180" i="10"/>
  <c r="M300" i="10"/>
  <c r="M396" i="10"/>
  <c r="M372" i="10"/>
  <c r="M468" i="10"/>
  <c r="M444" i="10"/>
  <c r="M204" i="10"/>
  <c r="M324" i="10"/>
  <c r="M276" i="10"/>
  <c r="M420" i="10"/>
  <c r="M348" i="10"/>
  <c r="L283" i="10"/>
  <c r="L211" i="10"/>
  <c r="L403" i="10"/>
  <c r="L259" i="10"/>
  <c r="L379" i="10"/>
  <c r="L427" i="10"/>
  <c r="N163" i="10"/>
  <c r="L331" i="10"/>
  <c r="L475" i="10"/>
  <c r="L187" i="10"/>
  <c r="L451" i="10"/>
  <c r="L355" i="10"/>
  <c r="L307" i="10"/>
  <c r="L235" i="10"/>
  <c r="L449" i="10"/>
  <c r="L329" i="10"/>
  <c r="L425" i="10"/>
  <c r="L233" i="10"/>
  <c r="L185" i="10"/>
  <c r="L401" i="10"/>
  <c r="L353" i="10"/>
  <c r="L473" i="10"/>
  <c r="L257" i="10"/>
  <c r="L305" i="10"/>
  <c r="L281" i="10"/>
  <c r="L209" i="10"/>
  <c r="N161" i="10"/>
  <c r="L377" i="10"/>
  <c r="M232" i="10"/>
  <c r="M472" i="10"/>
  <c r="M256" i="10"/>
  <c r="M184" i="10"/>
  <c r="M424" i="10"/>
  <c r="M304" i="10"/>
  <c r="M280" i="10"/>
  <c r="M448" i="10"/>
  <c r="M352" i="10"/>
  <c r="M400" i="10"/>
  <c r="M376" i="10"/>
  <c r="M208" i="10"/>
  <c r="M328" i="10"/>
  <c r="L423" i="10"/>
  <c r="L303" i="10"/>
  <c r="L447" i="10"/>
  <c r="L183" i="10"/>
  <c r="L207" i="10"/>
  <c r="L375" i="10"/>
  <c r="L399" i="10"/>
  <c r="L279" i="10"/>
  <c r="L471" i="10"/>
  <c r="L351" i="10"/>
  <c r="L231" i="10"/>
  <c r="L255" i="10"/>
  <c r="N159" i="10"/>
  <c r="L327" i="10"/>
  <c r="M230" i="10"/>
  <c r="M206" i="10"/>
  <c r="M422" i="10"/>
  <c r="M398" i="10"/>
  <c r="M278" i="10"/>
  <c r="M326" i="10"/>
  <c r="M254" i="10"/>
  <c r="M470" i="10"/>
  <c r="M446" i="10"/>
  <c r="M374" i="10"/>
  <c r="M302" i="10"/>
  <c r="M350" i="10"/>
  <c r="M182" i="10"/>
  <c r="M283" i="10"/>
  <c r="M403" i="10"/>
  <c r="M307" i="10"/>
  <c r="M475" i="10"/>
  <c r="M331" i="10"/>
  <c r="M379" i="10"/>
  <c r="M427" i="10"/>
  <c r="M451" i="10"/>
  <c r="M187" i="10"/>
  <c r="M355" i="10"/>
  <c r="M259" i="10"/>
  <c r="M211" i="10"/>
  <c r="M235" i="10"/>
  <c r="L378" i="10"/>
  <c r="L282" i="10"/>
  <c r="L450" i="10"/>
  <c r="L426" i="10"/>
  <c r="L258" i="10"/>
  <c r="L474" i="10"/>
  <c r="N162" i="10"/>
  <c r="L210" i="10"/>
  <c r="L330" i="10"/>
  <c r="L306" i="10"/>
  <c r="L234" i="10"/>
  <c r="L402" i="10"/>
  <c r="L354" i="10"/>
  <c r="L186" i="10"/>
  <c r="L372" i="10"/>
  <c r="L348" i="10"/>
  <c r="L420" i="10"/>
  <c r="L396" i="10"/>
  <c r="N156" i="10"/>
  <c r="L228" i="10"/>
  <c r="N228" i="10" s="1"/>
  <c r="L276" i="10"/>
  <c r="N276" i="10" s="1"/>
  <c r="L324" i="10"/>
  <c r="N324" i="10" s="1"/>
  <c r="L444" i="10"/>
  <c r="L180" i="10"/>
  <c r="L300" i="10"/>
  <c r="L252" i="10"/>
  <c r="L468" i="10"/>
  <c r="N468" i="10" s="1"/>
  <c r="L204" i="10"/>
  <c r="L314" i="16"/>
  <c r="L499" i="16"/>
  <c r="L388" i="16"/>
  <c r="L721" i="16"/>
  <c r="L684" i="16"/>
  <c r="L351" i="16"/>
  <c r="L462" i="16"/>
  <c r="N239" i="16"/>
  <c r="L610" i="16"/>
  <c r="L536" i="16"/>
  <c r="L277" i="16"/>
  <c r="L425" i="16"/>
  <c r="L573" i="16"/>
  <c r="L647" i="16"/>
  <c r="M465" i="16"/>
  <c r="M354" i="16"/>
  <c r="M428" i="16"/>
  <c r="M391" i="16"/>
  <c r="M724" i="16"/>
  <c r="M317" i="16"/>
  <c r="M502" i="16"/>
  <c r="M613" i="16"/>
  <c r="M576" i="16"/>
  <c r="M650" i="16"/>
  <c r="M687" i="16"/>
  <c r="M280" i="16"/>
  <c r="M539" i="16"/>
  <c r="L516" i="16"/>
  <c r="L294" i="16"/>
  <c r="L368" i="16"/>
  <c r="L479" i="16"/>
  <c r="L664" i="16"/>
  <c r="L442" i="16"/>
  <c r="L553" i="16"/>
  <c r="L590" i="16"/>
  <c r="L738" i="16"/>
  <c r="L331" i="16"/>
  <c r="L627" i="16"/>
  <c r="L701" i="16"/>
  <c r="N256" i="16"/>
  <c r="L405" i="16"/>
  <c r="M316" i="16"/>
  <c r="M575" i="16"/>
  <c r="M649" i="16"/>
  <c r="M427" i="16"/>
  <c r="M464" i="16"/>
  <c r="M723" i="16"/>
  <c r="M686" i="16"/>
  <c r="M353" i="16"/>
  <c r="M501" i="16"/>
  <c r="M390" i="16"/>
  <c r="M612" i="16"/>
  <c r="M538" i="16"/>
  <c r="M279" i="16"/>
  <c r="M644" i="16"/>
  <c r="M459" i="16"/>
  <c r="M607" i="16"/>
  <c r="M311" i="16"/>
  <c r="M718" i="16"/>
  <c r="M496" i="16"/>
  <c r="M681" i="16"/>
  <c r="M533" i="16"/>
  <c r="M385" i="16"/>
  <c r="M570" i="16"/>
  <c r="M422" i="16"/>
  <c r="M274" i="16"/>
  <c r="M348" i="16"/>
  <c r="M500" i="16"/>
  <c r="M463" i="16"/>
  <c r="M426" i="16"/>
  <c r="M389" i="16"/>
  <c r="M352" i="16"/>
  <c r="M685" i="16"/>
  <c r="M315" i="16"/>
  <c r="M722" i="16"/>
  <c r="M278" i="16"/>
  <c r="M648" i="16"/>
  <c r="M574" i="16"/>
  <c r="M611" i="16"/>
  <c r="M537" i="16"/>
  <c r="M689" i="16"/>
  <c r="M726" i="16"/>
  <c r="M652" i="16"/>
  <c r="M393" i="16"/>
  <c r="M467" i="16"/>
  <c r="M541" i="16"/>
  <c r="M504" i="16"/>
  <c r="M356" i="16"/>
  <c r="M319" i="16"/>
  <c r="M578" i="16"/>
  <c r="M430" i="16"/>
  <c r="M615" i="16"/>
  <c r="M282" i="16"/>
  <c r="M471" i="16"/>
  <c r="M656" i="16"/>
  <c r="M323" i="16"/>
  <c r="M693" i="16"/>
  <c r="M508" i="16"/>
  <c r="M397" i="16"/>
  <c r="M545" i="16"/>
  <c r="M619" i="16"/>
  <c r="M582" i="16"/>
  <c r="M730" i="16"/>
  <c r="M360" i="16"/>
  <c r="M286" i="16"/>
  <c r="M434" i="16"/>
  <c r="L391" i="16"/>
  <c r="L317" i="16"/>
  <c r="N317" i="16" s="1"/>
  <c r="L502" i="16"/>
  <c r="N502" i="16" s="1"/>
  <c r="L613" i="16"/>
  <c r="N613" i="16" s="1"/>
  <c r="L465" i="16"/>
  <c r="N465" i="16" s="1"/>
  <c r="L724" i="16"/>
  <c r="L539" i="16"/>
  <c r="N539" i="16" s="1"/>
  <c r="L650" i="16"/>
  <c r="N650" i="16" s="1"/>
  <c r="N242" i="16"/>
  <c r="L354" i="16"/>
  <c r="N354" i="16" s="1"/>
  <c r="L576" i="16"/>
  <c r="N576" i="16" s="1"/>
  <c r="L687" i="16"/>
  <c r="L280" i="16"/>
  <c r="L428" i="16"/>
  <c r="M573" i="16"/>
  <c r="M277" i="16"/>
  <c r="M647" i="16"/>
  <c r="M721" i="16"/>
  <c r="M536" i="16"/>
  <c r="M425" i="16"/>
  <c r="M610" i="16"/>
  <c r="M462" i="16"/>
  <c r="M314" i="16"/>
  <c r="M499" i="16"/>
  <c r="M351" i="16"/>
  <c r="M684" i="16"/>
  <c r="M388" i="16"/>
  <c r="L694" i="16"/>
  <c r="L472" i="16"/>
  <c r="L657" i="16"/>
  <c r="L361" i="16"/>
  <c r="L287" i="16"/>
  <c r="L324" i="16"/>
  <c r="N249" i="16"/>
  <c r="L620" i="16"/>
  <c r="L583" i="16"/>
  <c r="L398" i="16"/>
  <c r="L509" i="16"/>
  <c r="L731" i="16"/>
  <c r="L546" i="16"/>
  <c r="L435" i="16"/>
  <c r="L390" i="16"/>
  <c r="N241" i="16"/>
  <c r="L501" i="16"/>
  <c r="N501" i="16" s="1"/>
  <c r="L279" i="16"/>
  <c r="L723" i="16"/>
  <c r="L353" i="16"/>
  <c r="N353" i="16" s="1"/>
  <c r="L316" i="16"/>
  <c r="N316" i="16" s="1"/>
  <c r="L686" i="16"/>
  <c r="L464" i="16"/>
  <c r="N464" i="16" s="1"/>
  <c r="L538" i="16"/>
  <c r="N538" i="16" s="1"/>
  <c r="L575" i="16"/>
  <c r="L427" i="16"/>
  <c r="N427" i="16" s="1"/>
  <c r="L612" i="16"/>
  <c r="N612" i="16" s="1"/>
  <c r="L649" i="16"/>
  <c r="M460" i="16"/>
  <c r="M497" i="16"/>
  <c r="M386" i="16"/>
  <c r="M645" i="16"/>
  <c r="M275" i="16"/>
  <c r="M571" i="16"/>
  <c r="M534" i="16"/>
  <c r="M312" i="16"/>
  <c r="M349" i="16"/>
  <c r="M423" i="16"/>
  <c r="M682" i="16"/>
  <c r="M719" i="16"/>
  <c r="M608" i="16"/>
  <c r="M695" i="16"/>
  <c r="M547" i="16"/>
  <c r="M584" i="16"/>
  <c r="M658" i="16"/>
  <c r="M436" i="16"/>
  <c r="M473" i="16"/>
  <c r="M325" i="16"/>
  <c r="M399" i="16"/>
  <c r="M621" i="16"/>
  <c r="M510" i="16"/>
  <c r="M288" i="16"/>
  <c r="M362" i="16"/>
  <c r="M732" i="16"/>
  <c r="L282" i="16"/>
  <c r="L319" i="16"/>
  <c r="N319" i="16" s="1"/>
  <c r="L430" i="16"/>
  <c r="L726" i="16"/>
  <c r="L689" i="16"/>
  <c r="L652" i="16"/>
  <c r="N652" i="16" s="1"/>
  <c r="L356" i="16"/>
  <c r="N356" i="16" s="1"/>
  <c r="L578" i="16"/>
  <c r="L504" i="16"/>
  <c r="N244" i="16"/>
  <c r="L615" i="16"/>
  <c r="N615" i="16" s="1"/>
  <c r="L541" i="16"/>
  <c r="L467" i="16"/>
  <c r="L393" i="16"/>
  <c r="M404" i="16"/>
  <c r="M441" i="16"/>
  <c r="M737" i="16"/>
  <c r="M589" i="16"/>
  <c r="M552" i="16"/>
  <c r="M367" i="16"/>
  <c r="M293" i="16"/>
  <c r="M700" i="16"/>
  <c r="M515" i="16"/>
  <c r="M478" i="16"/>
  <c r="M330" i="16"/>
  <c r="M663" i="16"/>
  <c r="M626" i="16"/>
  <c r="L511" i="16"/>
  <c r="L585" i="16"/>
  <c r="N251" i="16"/>
  <c r="L696" i="16"/>
  <c r="L289" i="16"/>
  <c r="L326" i="16"/>
  <c r="L363" i="16"/>
  <c r="L659" i="16"/>
  <c r="L474" i="16"/>
  <c r="L548" i="16"/>
  <c r="L437" i="16"/>
  <c r="L622" i="16"/>
  <c r="L733" i="16"/>
  <c r="L400" i="16"/>
  <c r="M720" i="16"/>
  <c r="M498" i="16"/>
  <c r="M646" i="16"/>
  <c r="M424" i="16"/>
  <c r="M387" i="16"/>
  <c r="M276" i="16"/>
  <c r="M313" i="16"/>
  <c r="M572" i="16"/>
  <c r="M535" i="16"/>
  <c r="M683" i="16"/>
  <c r="M350" i="16"/>
  <c r="M609" i="16"/>
  <c r="M461" i="16"/>
  <c r="L616" i="16"/>
  <c r="L653" i="16"/>
  <c r="L283" i="16"/>
  <c r="L579" i="16"/>
  <c r="L357" i="16"/>
  <c r="L542" i="16"/>
  <c r="L468" i="16"/>
  <c r="L320" i="16"/>
  <c r="L727" i="16"/>
  <c r="L431" i="16"/>
  <c r="L505" i="16"/>
  <c r="L394" i="16"/>
  <c r="L690" i="16"/>
  <c r="N245" i="16"/>
  <c r="M624" i="16"/>
  <c r="M365" i="16"/>
  <c r="M550" i="16"/>
  <c r="M587" i="16"/>
  <c r="M735" i="16"/>
  <c r="M328" i="16"/>
  <c r="M698" i="16"/>
  <c r="M513" i="16"/>
  <c r="M291" i="16"/>
  <c r="M476" i="16"/>
  <c r="M661" i="16"/>
  <c r="M439" i="16"/>
  <c r="M402" i="16"/>
  <c r="L577" i="16"/>
  <c r="N243" i="16"/>
  <c r="L688" i="16"/>
  <c r="L503" i="16"/>
  <c r="L355" i="16"/>
  <c r="L466" i="16"/>
  <c r="L540" i="16"/>
  <c r="L392" i="16"/>
  <c r="L725" i="16"/>
  <c r="L281" i="16"/>
  <c r="L429" i="16"/>
  <c r="L614" i="16"/>
  <c r="L651" i="16"/>
  <c r="L318" i="16"/>
  <c r="K354" i="14"/>
  <c r="K356" i="14" s="1"/>
  <c r="I356" i="14"/>
  <c r="K458" i="14"/>
  <c r="K460" i="14" s="1"/>
  <c r="I460" i="14"/>
  <c r="K224" i="14"/>
  <c r="I226" i="14"/>
  <c r="I228" i="14" s="1"/>
  <c r="K302" i="14"/>
  <c r="I304" i="14"/>
  <c r="I306" i="14" s="1"/>
  <c r="K250" i="14"/>
  <c r="K252" i="14" s="1"/>
  <c r="I252" i="14"/>
  <c r="K198" i="14"/>
  <c r="K200" i="14" s="1"/>
  <c r="I200" i="14"/>
  <c r="K828" i="10"/>
  <c r="I838" i="10"/>
  <c r="I902" i="14" s="1"/>
  <c r="I903" i="14" s="1"/>
  <c r="I766" i="10"/>
  <c r="I824" i="14" s="1"/>
  <c r="I825" i="14" s="1"/>
  <c r="K756" i="10"/>
  <c r="K732" i="10"/>
  <c r="I742" i="10"/>
  <c r="I798" i="14" s="1"/>
  <c r="K612" i="10"/>
  <c r="I622" i="10"/>
  <c r="I668" i="14" s="1"/>
  <c r="K660" i="10"/>
  <c r="I670" i="10"/>
  <c r="I720" i="14" s="1"/>
  <c r="I721" i="14" s="1"/>
  <c r="K120" i="14"/>
  <c r="O1170" i="24"/>
  <c r="O1152" i="24"/>
  <c r="O1157" i="24" s="1"/>
  <c r="M1214" i="14" s="1"/>
  <c r="M1240" i="14"/>
  <c r="N1240" i="14" s="1"/>
  <c r="I549" i="10"/>
  <c r="I589" i="14" s="1"/>
  <c r="K539" i="10"/>
  <c r="X32" i="24"/>
  <c r="O116" i="24" s="1"/>
  <c r="O120" i="24" s="1"/>
  <c r="O48" i="24"/>
  <c r="L23" i="6"/>
  <c r="D236" i="21"/>
  <c r="O1047" i="24"/>
  <c r="M1079" i="14"/>
  <c r="O1004" i="24"/>
  <c r="O22" i="24"/>
  <c r="O35" i="24" s="1"/>
  <c r="X11" i="24"/>
  <c r="O90" i="24" s="1"/>
  <c r="K304" i="14"/>
  <c r="K306" i="14" s="1"/>
  <c r="K308" i="14" s="1"/>
  <c r="M217" i="6" s="1"/>
  <c r="M214" i="6" s="1"/>
  <c r="M218" i="6" s="1"/>
  <c r="M215" i="6" s="1"/>
  <c r="M216" i="6" s="1"/>
  <c r="N213" i="6" s="1"/>
  <c r="K381" i="10"/>
  <c r="K226" i="14"/>
  <c r="K228" i="14" s="1"/>
  <c r="K230" i="14" s="1"/>
  <c r="M169" i="6" s="1"/>
  <c r="M166" i="6" s="1"/>
  <c r="M170" i="6" s="1"/>
  <c r="M167" i="6" s="1"/>
  <c r="M168" i="6" s="1"/>
  <c r="N165" i="6" s="1"/>
  <c r="K138" i="10"/>
  <c r="K90" i="10"/>
  <c r="J68" i="10"/>
  <c r="J69" i="14" s="1"/>
  <c r="J70" i="14" s="1"/>
  <c r="J72" i="14" s="1"/>
  <c r="K83" i="10"/>
  <c r="K131" i="10"/>
  <c r="K107" i="10"/>
  <c r="K1140" i="15"/>
  <c r="K1076" i="15"/>
  <c r="K955" i="15"/>
  <c r="K1019" i="15"/>
  <c r="K891" i="15"/>
  <c r="K923" i="15"/>
  <c r="K1115" i="15"/>
  <c r="K1051" i="15"/>
  <c r="K953" i="15"/>
  <c r="K1145" i="15"/>
  <c r="K889" i="15"/>
  <c r="K1213" i="16"/>
  <c r="K954" i="16"/>
  <c r="K1287" i="16"/>
  <c r="K1138" i="16"/>
  <c r="K1212" i="16"/>
  <c r="K1175" i="16"/>
  <c r="K1249" i="16"/>
  <c r="K1144" i="16"/>
  <c r="K1095" i="16"/>
  <c r="K1132" i="16"/>
  <c r="K1317" i="16"/>
  <c r="K1280" i="16"/>
  <c r="K1243" i="16"/>
  <c r="K197" i="16"/>
  <c r="K160" i="16"/>
  <c r="K123" i="16"/>
  <c r="K833" i="16"/>
  <c r="K830" i="16"/>
  <c r="K845" i="16"/>
  <c r="K874" i="16"/>
  <c r="K800" i="16"/>
  <c r="K689" i="15"/>
  <c r="K721" i="15"/>
  <c r="J1103" i="10"/>
  <c r="J1189" i="14" s="1"/>
  <c r="J1190" i="14" s="1"/>
  <c r="J1192" i="14" s="1"/>
  <c r="J959" i="10"/>
  <c r="J1033" i="14" s="1"/>
  <c r="J1034" i="14" s="1"/>
  <c r="J1036" i="14" s="1"/>
  <c r="J1079" i="10"/>
  <c r="J1163" i="14" s="1"/>
  <c r="J1164" i="14" s="1"/>
  <c r="J1166" i="14" s="1"/>
  <c r="J935" i="10"/>
  <c r="J1007" i="14" s="1"/>
  <c r="J1008" i="14" s="1"/>
  <c r="J1010" i="14" s="1"/>
  <c r="N1119" i="15"/>
  <c r="N959" i="15"/>
  <c r="N895" i="15"/>
  <c r="N1055" i="15"/>
  <c r="N831" i="15"/>
  <c r="N927" i="15"/>
  <c r="N862" i="15"/>
  <c r="N990" i="15"/>
  <c r="N926" i="15"/>
  <c r="N1086" i="15"/>
  <c r="N894" i="15"/>
  <c r="N855" i="15"/>
  <c r="N887" i="15"/>
  <c r="N919" i="15"/>
  <c r="N983" i="15"/>
  <c r="N823" i="15"/>
  <c r="N598" i="10"/>
  <c r="N861" i="10"/>
  <c r="N717" i="10"/>
  <c r="N621" i="10"/>
  <c r="N765" i="10"/>
  <c r="N789" i="10"/>
  <c r="M790" i="10"/>
  <c r="M850" i="14" s="1"/>
  <c r="M851" i="14" s="1"/>
  <c r="M853" i="14" s="1"/>
  <c r="M766" i="10"/>
  <c r="M824" i="14" s="1"/>
  <c r="M825" i="14" s="1"/>
  <c r="M827" i="14" s="1"/>
  <c r="M862" i="10"/>
  <c r="M928" i="14" s="1"/>
  <c r="M929" i="14" s="1"/>
  <c r="M931" i="14" s="1"/>
  <c r="M622" i="10"/>
  <c r="M668" i="14" s="1"/>
  <c r="M694" i="10"/>
  <c r="M746" i="14" s="1"/>
  <c r="M747" i="14" s="1"/>
  <c r="M749" i="14" s="1"/>
  <c r="N544" i="10"/>
  <c r="K1176" i="10"/>
  <c r="K776" i="16"/>
  <c r="K671" i="15"/>
  <c r="J768" i="15"/>
  <c r="O138" i="24"/>
  <c r="K121" i="15"/>
  <c r="K89" i="15"/>
  <c r="K185" i="15"/>
  <c r="K105" i="16"/>
  <c r="K216" i="16"/>
  <c r="K142" i="16"/>
  <c r="K133" i="16"/>
  <c r="K96" i="16"/>
  <c r="K214" i="16"/>
  <c r="K140" i="16"/>
  <c r="K782" i="10"/>
  <c r="K686" i="10"/>
  <c r="K758" i="10"/>
  <c r="K734" i="10"/>
  <c r="K830" i="10"/>
  <c r="K618" i="10"/>
  <c r="K858" i="10"/>
  <c r="K690" i="10"/>
  <c r="K477" i="10"/>
  <c r="K453" i="10"/>
  <c r="K189" i="10"/>
  <c r="K237" i="10"/>
  <c r="J15" i="14"/>
  <c r="K1041" i="15"/>
  <c r="K1137" i="15"/>
  <c r="K913" i="15"/>
  <c r="K849" i="15"/>
  <c r="K1009" i="15"/>
  <c r="J962" i="15"/>
  <c r="J1154" i="15"/>
  <c r="J994" i="15"/>
  <c r="J1122" i="15"/>
  <c r="J1026" i="15"/>
  <c r="J930" i="15"/>
  <c r="K925" i="16"/>
  <c r="J1185" i="16"/>
  <c r="J1333" i="16"/>
  <c r="J1000" i="16"/>
  <c r="J963" i="16"/>
  <c r="J1222" i="16"/>
  <c r="K1759" i="16"/>
  <c r="J1781" i="16"/>
  <c r="I540" i="14"/>
  <c r="E73" i="13" s="1"/>
  <c r="E77" i="13" s="1"/>
  <c r="K44" i="10"/>
  <c r="K109" i="10"/>
  <c r="K133" i="10"/>
  <c r="K67" i="10"/>
  <c r="K63" i="10"/>
  <c r="K111" i="10"/>
  <c r="K886" i="15"/>
  <c r="K950" i="15"/>
  <c r="K822" i="15"/>
  <c r="K1014" i="15"/>
  <c r="K1142" i="15"/>
  <c r="K1089" i="15"/>
  <c r="K1121" i="15"/>
  <c r="K929" i="15"/>
  <c r="K1153" i="15"/>
  <c r="K1025" i="15"/>
  <c r="K1117" i="15"/>
  <c r="K1053" i="15"/>
  <c r="K829" i="15"/>
  <c r="K1085" i="15"/>
  <c r="K1149" i="15"/>
  <c r="K1173" i="16"/>
  <c r="K1247" i="16"/>
  <c r="K988" i="16"/>
  <c r="K951" i="16"/>
  <c r="K1025" i="16"/>
  <c r="K1314" i="16"/>
  <c r="K1240" i="16"/>
  <c r="K1166" i="16"/>
  <c r="K1203" i="16"/>
  <c r="K1277" i="16"/>
  <c r="K1285" i="16"/>
  <c r="K1248" i="16"/>
  <c r="K1100" i="16"/>
  <c r="K1137" i="16"/>
  <c r="K1322" i="16"/>
  <c r="K1207" i="16"/>
  <c r="K985" i="16"/>
  <c r="K1059" i="16"/>
  <c r="K1022" i="16"/>
  <c r="K1318" i="16"/>
  <c r="K1133" i="16"/>
  <c r="K1320" i="16"/>
  <c r="K1172" i="16"/>
  <c r="K1098" i="16"/>
  <c r="K1024" i="16"/>
  <c r="K1283" i="16"/>
  <c r="K1246" i="16"/>
  <c r="K1036" i="16"/>
  <c r="K1184" i="16"/>
  <c r="K1147" i="16"/>
  <c r="K1073" i="16"/>
  <c r="K1110" i="16"/>
  <c r="K980" i="16"/>
  <c r="K1054" i="16"/>
  <c r="K1091" i="16"/>
  <c r="K943" i="16"/>
  <c r="K1017" i="16"/>
  <c r="K1093" i="16"/>
  <c r="K1167" i="16"/>
  <c r="K1019" i="16"/>
  <c r="K945" i="16"/>
  <c r="K982" i="16"/>
  <c r="K1315" i="16"/>
  <c r="K1066" i="16"/>
  <c r="K1288" i="16"/>
  <c r="K1103" i="16"/>
  <c r="K1325" i="16"/>
  <c r="K1029" i="16"/>
  <c r="K1251" i="16"/>
  <c r="K1178" i="16"/>
  <c r="K1141" i="16"/>
  <c r="K956" i="16"/>
  <c r="K1030" i="16"/>
  <c r="K1252" i="16"/>
  <c r="K998" i="16"/>
  <c r="K1146" i="16"/>
  <c r="K1257" i="16"/>
  <c r="K1109" i="16"/>
  <c r="K961" i="16"/>
  <c r="K1072" i="16"/>
  <c r="K1127" i="16"/>
  <c r="K1053" i="16"/>
  <c r="K1090" i="16"/>
  <c r="K1164" i="16"/>
  <c r="K1275" i="16"/>
  <c r="J145" i="16"/>
  <c r="J182" i="16"/>
  <c r="K70" i="16"/>
  <c r="K831" i="16"/>
  <c r="K868" i="16"/>
  <c r="K871" i="16"/>
  <c r="K834" i="16"/>
  <c r="K838" i="16"/>
  <c r="K875" i="16"/>
  <c r="K810" i="16"/>
  <c r="K806" i="16"/>
  <c r="K885" i="16"/>
  <c r="K811" i="16"/>
  <c r="K876" i="16"/>
  <c r="K873" i="16"/>
  <c r="K887" i="16"/>
  <c r="K813" i="16"/>
  <c r="K804" i="16"/>
  <c r="K844" i="16"/>
  <c r="K761" i="15"/>
  <c r="K730" i="15"/>
  <c r="K698" i="15"/>
  <c r="K757" i="15"/>
  <c r="K734" i="15"/>
  <c r="K700" i="15"/>
  <c r="K764" i="15"/>
  <c r="K950" i="10"/>
  <c r="K926" i="10"/>
  <c r="K1094" i="10"/>
  <c r="K974" i="10"/>
  <c r="K1048" i="10"/>
  <c r="K1024" i="10"/>
  <c r="K1096" i="10"/>
  <c r="K1072" i="10"/>
  <c r="K904" i="10"/>
  <c r="K954" i="10"/>
  <c r="K1002" i="10"/>
  <c r="K1098" i="10"/>
  <c r="K906" i="10"/>
  <c r="K1095" i="10"/>
  <c r="K927" i="10"/>
  <c r="K975" i="10"/>
  <c r="K1071" i="10"/>
  <c r="K903" i="10"/>
  <c r="N1049" i="15"/>
  <c r="N985" i="15"/>
  <c r="N1081" i="15"/>
  <c r="N857" i="15"/>
  <c r="N1113" i="15"/>
  <c r="N921" i="15"/>
  <c r="N957" i="15"/>
  <c r="N1149" i="15"/>
  <c r="N829" i="15"/>
  <c r="N861" i="15"/>
  <c r="N1117" i="15"/>
  <c r="N893" i="15"/>
  <c r="N1025" i="15"/>
  <c r="N1121" i="15"/>
  <c r="N993" i="15"/>
  <c r="N1089" i="15"/>
  <c r="N865" i="15"/>
  <c r="N948" i="15"/>
  <c r="N1076" i="15"/>
  <c r="N820" i="15"/>
  <c r="N852" i="15"/>
  <c r="N1140" i="15"/>
  <c r="N884" i="15"/>
  <c r="N986" i="15"/>
  <c r="N954" i="15"/>
  <c r="N1082" i="15"/>
  <c r="N858" i="15"/>
  <c r="N826" i="15"/>
  <c r="N853" i="15"/>
  <c r="N1141" i="15"/>
  <c r="N949" i="15"/>
  <c r="N1013" i="15"/>
  <c r="N821" i="15"/>
  <c r="N885" i="15"/>
  <c r="N824" i="15"/>
  <c r="N856" i="15"/>
  <c r="N888" i="15"/>
  <c r="N984" i="15"/>
  <c r="N1016" i="15"/>
  <c r="N864" i="15"/>
  <c r="N960" i="15"/>
  <c r="N928" i="15"/>
  <c r="N992" i="15"/>
  <c r="N896" i="15"/>
  <c r="N853" i="10"/>
  <c r="N733" i="10"/>
  <c r="N661" i="10"/>
  <c r="N757" i="10"/>
  <c r="N805" i="10"/>
  <c r="N616" i="10"/>
  <c r="N736" i="10"/>
  <c r="N664" i="10"/>
  <c r="N712" i="10"/>
  <c r="N784" i="10"/>
  <c r="N808" i="10"/>
  <c r="N714" i="10"/>
  <c r="N810" i="10"/>
  <c r="N690" i="10"/>
  <c r="N738" i="10"/>
  <c r="N858" i="10"/>
  <c r="N764" i="10"/>
  <c r="N812" i="10"/>
  <c r="N788" i="10"/>
  <c r="N716" i="10"/>
  <c r="N620" i="10"/>
  <c r="N740" i="10"/>
  <c r="N763" i="10"/>
  <c r="N667" i="10"/>
  <c r="N739" i="10"/>
  <c r="N811" i="10"/>
  <c r="N691" i="10"/>
  <c r="N782" i="10"/>
  <c r="N710" i="10"/>
  <c r="N854" i="10"/>
  <c r="N830" i="10"/>
  <c r="N734" i="10"/>
  <c r="N571" i="10"/>
  <c r="N523" i="10"/>
  <c r="N545" i="10"/>
  <c r="N501" i="10"/>
  <c r="M549" i="10"/>
  <c r="M589" i="14" s="1"/>
  <c r="M590" i="14" s="1"/>
  <c r="K1152" i="10"/>
  <c r="K829" i="16"/>
  <c r="K866" i="16"/>
  <c r="J851" i="16"/>
  <c r="J888" i="16"/>
  <c r="K458" i="16"/>
  <c r="K606" i="16"/>
  <c r="K384" i="16"/>
  <c r="K643" i="16"/>
  <c r="K273" i="16"/>
  <c r="K421" i="16"/>
  <c r="I176" i="14"/>
  <c r="E42" i="13" s="1"/>
  <c r="E46" i="13" s="1"/>
  <c r="K116" i="15"/>
  <c r="K84" i="15"/>
  <c r="K181" i="15"/>
  <c r="K149" i="15"/>
  <c r="K175" i="15"/>
  <c r="K143" i="15"/>
  <c r="K152" i="15"/>
  <c r="K120" i="15"/>
  <c r="K88" i="15"/>
  <c r="K80" i="15"/>
  <c r="K92" i="15"/>
  <c r="K124" i="15"/>
  <c r="K135" i="16"/>
  <c r="K172" i="16"/>
  <c r="K139" i="16"/>
  <c r="K176" i="16"/>
  <c r="K102" i="16"/>
  <c r="K88" i="16"/>
  <c r="K199" i="16"/>
  <c r="K93" i="16"/>
  <c r="K138" i="16"/>
  <c r="K210" i="16"/>
  <c r="K136" i="16"/>
  <c r="K161" i="16"/>
  <c r="K87" i="16"/>
  <c r="K217" i="16"/>
  <c r="K106" i="16"/>
  <c r="K143" i="16"/>
  <c r="K127" i="16"/>
  <c r="K201" i="16"/>
  <c r="K141" i="16"/>
  <c r="K104" i="16"/>
  <c r="J766" i="10"/>
  <c r="J824" i="14" s="1"/>
  <c r="J825" i="14" s="1"/>
  <c r="J827" i="14" s="1"/>
  <c r="J622" i="10"/>
  <c r="J668" i="14" s="1"/>
  <c r="J669" i="14" s="1"/>
  <c r="J671" i="14" s="1"/>
  <c r="J838" i="10"/>
  <c r="J902" i="14" s="1"/>
  <c r="J903" i="14" s="1"/>
  <c r="J905" i="14" s="1"/>
  <c r="J646" i="10"/>
  <c r="J694" i="14" s="1"/>
  <c r="J695" i="14" s="1"/>
  <c r="J697" i="14" s="1"/>
  <c r="J670" i="10"/>
  <c r="J720" i="14" s="1"/>
  <c r="J721" i="14" s="1"/>
  <c r="J723" i="14" s="1"/>
  <c r="J862" i="10"/>
  <c r="J928" i="14" s="1"/>
  <c r="J929" i="14" s="1"/>
  <c r="J931" i="14" s="1"/>
  <c r="K733" i="10"/>
  <c r="K805" i="10"/>
  <c r="K853" i="10"/>
  <c r="K757" i="10"/>
  <c r="K637" i="10"/>
  <c r="K642" i="14"/>
  <c r="K643" i="14" s="1"/>
  <c r="K741" i="10"/>
  <c r="K789" i="10"/>
  <c r="K669" i="10"/>
  <c r="K765" i="10"/>
  <c r="K693" i="10"/>
  <c r="K76" i="15"/>
  <c r="J157" i="15"/>
  <c r="J189" i="15"/>
  <c r="O658" i="24"/>
  <c r="J573" i="10"/>
  <c r="J615" i="14" s="1"/>
  <c r="J616" i="14" s="1"/>
  <c r="J618" i="14" s="1"/>
  <c r="K537" i="14"/>
  <c r="K538" i="14" s="1"/>
  <c r="K501" i="10"/>
  <c r="K522" i="10"/>
  <c r="K1437" i="16"/>
  <c r="K1474" i="16"/>
  <c r="K1659" i="16"/>
  <c r="K1622" i="16"/>
  <c r="K1575" i="16"/>
  <c r="K1390" i="16"/>
  <c r="K1427" i="16"/>
  <c r="K1686" i="16"/>
  <c r="K1538" i="16"/>
  <c r="K1648" i="16"/>
  <c r="K1537" i="16"/>
  <c r="K1685" i="16"/>
  <c r="K1593" i="16"/>
  <c r="K1408" i="16"/>
  <c r="K1445" i="16"/>
  <c r="K1482" i="16"/>
  <c r="K1582" i="16"/>
  <c r="K1471" i="16"/>
  <c r="K1545" i="16"/>
  <c r="K1656" i="16"/>
  <c r="K1693" i="16"/>
  <c r="N1034" i="16"/>
  <c r="N1206" i="16"/>
  <c r="N1243" i="16"/>
  <c r="N1062" i="16"/>
  <c r="N1210" i="16"/>
  <c r="N1136" i="16"/>
  <c r="N1284" i="16"/>
  <c r="N1247" i="16"/>
  <c r="N1063" i="16"/>
  <c r="N1100" i="16"/>
  <c r="N989" i="16"/>
  <c r="N1026" i="16"/>
  <c r="N952" i="16"/>
  <c r="N800" i="16"/>
  <c r="N849" i="16"/>
  <c r="N841" i="16"/>
  <c r="N702" i="15"/>
  <c r="N701" i="15"/>
  <c r="N765" i="15"/>
  <c r="N700" i="15"/>
  <c r="N732" i="15"/>
  <c r="E20" i="9"/>
  <c r="L805" i="6"/>
  <c r="K517" i="10"/>
  <c r="K541" i="10"/>
  <c r="K523" i="10"/>
  <c r="K567" i="10"/>
  <c r="K519" i="10"/>
  <c r="K1697" i="16"/>
  <c r="K1401" i="16"/>
  <c r="K1586" i="16"/>
  <c r="K1475" i="16"/>
  <c r="K1620" i="16"/>
  <c r="K1546" i="16"/>
  <c r="K1398" i="16"/>
  <c r="K1694" i="16"/>
  <c r="K1583" i="16"/>
  <c r="K1627" i="16"/>
  <c r="K1664" i="16"/>
  <c r="K1590" i="16"/>
  <c r="K1516" i="16"/>
  <c r="K1650" i="16"/>
  <c r="K1391" i="16"/>
  <c r="K1687" i="16"/>
  <c r="K1539" i="16"/>
  <c r="K1462" i="16"/>
  <c r="K1518" i="16"/>
  <c r="K1407" i="16"/>
  <c r="K1481" i="16"/>
  <c r="K1629" i="16"/>
  <c r="K1555" i="16"/>
  <c r="K1573" i="16"/>
  <c r="K1647" i="16"/>
  <c r="K1388" i="16"/>
  <c r="K1499" i="16"/>
  <c r="K1536" i="16"/>
  <c r="K1614" i="16"/>
  <c r="K1577" i="16"/>
  <c r="K1688" i="16"/>
  <c r="K1503" i="16"/>
  <c r="K1468" i="16"/>
  <c r="K1542" i="16"/>
  <c r="K1698" i="16"/>
  <c r="K1513" i="16"/>
  <c r="K1661" i="16"/>
  <c r="K1550" i="16"/>
  <c r="K1476" i="16"/>
  <c r="K1207" i="15"/>
  <c r="K1463" i="15"/>
  <c r="K1271" i="15"/>
  <c r="K1303" i="15"/>
  <c r="K1304" i="15"/>
  <c r="K1208" i="15"/>
  <c r="K1240" i="15"/>
  <c r="K1464" i="15"/>
  <c r="K1308" i="15"/>
  <c r="K1340" i="15"/>
  <c r="K1244" i="15"/>
  <c r="K1402" i="15"/>
  <c r="K1338" i="15"/>
  <c r="K1274" i="15"/>
  <c r="K1242" i="15"/>
  <c r="K1216" i="15"/>
  <c r="K1472" i="15"/>
  <c r="K1408" i="15"/>
  <c r="K1344" i="15"/>
  <c r="K1307" i="15"/>
  <c r="K1339" i="15"/>
  <c r="K1211" i="15"/>
  <c r="K1275" i="15"/>
  <c r="K1470" i="15"/>
  <c r="K1438" i="15"/>
  <c r="K1310" i="15"/>
  <c r="K1278" i="15"/>
  <c r="K1337" i="15"/>
  <c r="K1313" i="15"/>
  <c r="K1217" i="15"/>
  <c r="K1345" i="15"/>
  <c r="K1409" i="15"/>
  <c r="K1215" i="15"/>
  <c r="K1407" i="15"/>
  <c r="K1279" i="15"/>
  <c r="K1343" i="15"/>
  <c r="N1020" i="16"/>
  <c r="N1094" i="16"/>
  <c r="N983" i="16"/>
  <c r="N1131" i="16"/>
  <c r="N1168" i="16"/>
  <c r="N1220" i="16"/>
  <c r="N961" i="16"/>
  <c r="N1072" i="16"/>
  <c r="N1109" i="16"/>
  <c r="N1146" i="16"/>
  <c r="N1257" i="16"/>
  <c r="N1167" i="16"/>
  <c r="N1056" i="16"/>
  <c r="N1315" i="16"/>
  <c r="N1093" i="16"/>
  <c r="N1278" i="16"/>
  <c r="N1019" i="16"/>
  <c r="N1254" i="16"/>
  <c r="N958" i="16"/>
  <c r="N1328" i="16"/>
  <c r="N1143" i="16"/>
  <c r="N1217" i="16"/>
  <c r="N1180" i="16"/>
  <c r="N1277" i="16"/>
  <c r="N1166" i="16"/>
  <c r="N1018" i="16"/>
  <c r="N1314" i="16"/>
  <c r="N1092" i="16"/>
  <c r="N1029" i="16"/>
  <c r="N1251" i="16"/>
  <c r="N1325" i="16"/>
  <c r="N1288" i="16"/>
  <c r="N1103" i="16"/>
  <c r="N1066" i="16"/>
  <c r="N1022" i="16"/>
  <c r="N1133" i="16"/>
  <c r="N1244" i="16"/>
  <c r="N1096" i="16"/>
  <c r="N1207" i="16"/>
  <c r="N959" i="16"/>
  <c r="N1218" i="16"/>
  <c r="N1144" i="16"/>
  <c r="N996" i="16"/>
  <c r="N1181" i="16"/>
  <c r="N830" i="16"/>
  <c r="N872" i="16"/>
  <c r="N835" i="16"/>
  <c r="N881" i="16"/>
  <c r="N807" i="16"/>
  <c r="N876" i="16"/>
  <c r="N802" i="16"/>
  <c r="N810" i="16"/>
  <c r="N884" i="16"/>
  <c r="N794" i="16"/>
  <c r="N799" i="16"/>
  <c r="N803" i="16"/>
  <c r="N848" i="16"/>
  <c r="N721" i="15"/>
  <c r="N759" i="15"/>
  <c r="N727" i="15"/>
  <c r="N735" i="15"/>
  <c r="N767" i="15"/>
  <c r="N731" i="15"/>
  <c r="N763" i="15"/>
  <c r="N691" i="15"/>
  <c r="N722" i="15"/>
  <c r="N754" i="15"/>
  <c r="N696" i="15"/>
  <c r="N726" i="15"/>
  <c r="N758" i="15"/>
  <c r="N878" i="24"/>
  <c r="N879" i="24" s="1"/>
  <c r="D200" i="21"/>
  <c r="L22" i="6"/>
  <c r="N1080" i="24"/>
  <c r="O936" i="24"/>
  <c r="O577" i="24"/>
  <c r="O553" i="24"/>
  <c r="M557" i="14"/>
  <c r="J1498" i="16"/>
  <c r="J1572" i="16"/>
  <c r="J1646" i="16"/>
  <c r="J1683" i="16"/>
  <c r="J1461" i="16"/>
  <c r="J1535" i="16"/>
  <c r="J1609" i="16"/>
  <c r="J1424" i="16"/>
  <c r="J1387" i="16"/>
  <c r="I1683" i="16"/>
  <c r="K1683" i="16" s="1"/>
  <c r="I1387" i="16"/>
  <c r="K1387" i="16" s="1"/>
  <c r="I1498" i="16"/>
  <c r="I1572" i="16"/>
  <c r="K1349" i="16"/>
  <c r="I1646" i="16"/>
  <c r="K1646" i="16" s="1"/>
  <c r="I1424" i="16"/>
  <c r="K1424" i="16" s="1"/>
  <c r="I1461" i="16"/>
  <c r="K1461" i="16" s="1"/>
  <c r="I1535" i="16"/>
  <c r="K1535" i="16" s="1"/>
  <c r="I1609" i="16"/>
  <c r="K1609" i="16" s="1"/>
  <c r="I951" i="14"/>
  <c r="I976" i="14"/>
  <c r="K950" i="14"/>
  <c r="I1028" i="14"/>
  <c r="I1002" i="14"/>
  <c r="I1080" i="14"/>
  <c r="I1054" i="14"/>
  <c r="I1132" i="14"/>
  <c r="I1106" i="14"/>
  <c r="I1184" i="14"/>
  <c r="I1158" i="14"/>
  <c r="L204" i="16"/>
  <c r="L167" i="16"/>
  <c r="L93" i="16"/>
  <c r="L130" i="16"/>
  <c r="N55" i="16"/>
  <c r="M124" i="16"/>
  <c r="M198" i="16"/>
  <c r="M87" i="16"/>
  <c r="M161" i="16"/>
  <c r="L98" i="16"/>
  <c r="L135" i="16"/>
  <c r="L209" i="16"/>
  <c r="L172" i="16"/>
  <c r="N60" i="16"/>
  <c r="L105" i="16"/>
  <c r="N67" i="16"/>
  <c r="L142" i="16"/>
  <c r="L216" i="16"/>
  <c r="L179" i="16"/>
  <c r="L128" i="16"/>
  <c r="L165" i="16"/>
  <c r="N53" i="16"/>
  <c r="L202" i="16"/>
  <c r="L91" i="16"/>
  <c r="M132" i="16"/>
  <c r="M169" i="16"/>
  <c r="M95" i="16"/>
  <c r="M206" i="16"/>
  <c r="M211" i="16"/>
  <c r="M174" i="16"/>
  <c r="M100" i="16"/>
  <c r="M137" i="16"/>
  <c r="M136" i="16"/>
  <c r="M99" i="16"/>
  <c r="M173" i="16"/>
  <c r="M210" i="16"/>
  <c r="M205" i="16"/>
  <c r="M168" i="16"/>
  <c r="M131" i="16"/>
  <c r="M94" i="16"/>
  <c r="N49" i="16"/>
  <c r="L198" i="16"/>
  <c r="L87" i="16"/>
  <c r="L124" i="16"/>
  <c r="N124" i="16" s="1"/>
  <c r="L161" i="16"/>
  <c r="N161" i="16" s="1"/>
  <c r="M217" i="16"/>
  <c r="M143" i="16"/>
  <c r="M180" i="16"/>
  <c r="M106" i="16"/>
  <c r="M218" i="16"/>
  <c r="M107" i="16"/>
  <c r="M181" i="16"/>
  <c r="M144" i="16"/>
  <c r="L218" i="16"/>
  <c r="L107" i="16"/>
  <c r="N107" i="16" s="1"/>
  <c r="N69" i="16"/>
  <c r="L181" i="16"/>
  <c r="L144" i="16"/>
  <c r="M165" i="16"/>
  <c r="M91" i="16"/>
  <c r="M202" i="16"/>
  <c r="M128" i="16"/>
  <c r="L215" i="16"/>
  <c r="N215" i="16" s="1"/>
  <c r="L178" i="16"/>
  <c r="L104" i="16"/>
  <c r="N104" i="16" s="1"/>
  <c r="N66" i="16"/>
  <c r="L141" i="16"/>
  <c r="L140" i="16"/>
  <c r="L214" i="16"/>
  <c r="N214" i="16" s="1"/>
  <c r="L177" i="16"/>
  <c r="L103" i="16"/>
  <c r="N103" i="16" s="1"/>
  <c r="N65" i="16"/>
  <c r="L164" i="16"/>
  <c r="N164" i="16" s="1"/>
  <c r="L127" i="16"/>
  <c r="L201" i="16"/>
  <c r="N201" i="16" s="1"/>
  <c r="L90" i="16"/>
  <c r="N52" i="16"/>
  <c r="M170" i="16"/>
  <c r="M96" i="16"/>
  <c r="M207" i="16"/>
  <c r="M133" i="16"/>
  <c r="M135" i="16"/>
  <c r="M98" i="16"/>
  <c r="M172" i="16"/>
  <c r="M209" i="16"/>
  <c r="M105" i="16"/>
  <c r="M142" i="16"/>
  <c r="M216" i="16"/>
  <c r="M179" i="16"/>
  <c r="M167" i="16"/>
  <c r="M204" i="16"/>
  <c r="M93" i="16"/>
  <c r="M130" i="16"/>
  <c r="L132" i="10"/>
  <c r="L108" i="10"/>
  <c r="N108" i="10" s="1"/>
  <c r="L60" i="10"/>
  <c r="N60" i="10" s="1"/>
  <c r="N36" i="10"/>
  <c r="L84" i="10"/>
  <c r="L131" i="10"/>
  <c r="L83" i="10"/>
  <c r="N35" i="10"/>
  <c r="L107" i="10"/>
  <c r="L59" i="10"/>
  <c r="M107" i="10"/>
  <c r="M131" i="10"/>
  <c r="M59" i="10"/>
  <c r="M83" i="10"/>
  <c r="M82" i="10"/>
  <c r="M44" i="10"/>
  <c r="M43" i="14" s="1"/>
  <c r="M106" i="10"/>
  <c r="M58" i="10"/>
  <c r="M130" i="10"/>
  <c r="M64" i="10"/>
  <c r="M112" i="10"/>
  <c r="M88" i="10"/>
  <c r="M136" i="10"/>
  <c r="L89" i="10"/>
  <c r="N89" i="10" s="1"/>
  <c r="N41" i="10"/>
  <c r="L137" i="10"/>
  <c r="N137" i="10" s="1"/>
  <c r="L65" i="10"/>
  <c r="L113" i="10"/>
  <c r="M133" i="10"/>
  <c r="M109" i="10"/>
  <c r="M85" i="10"/>
  <c r="M61" i="10"/>
  <c r="M110" i="10"/>
  <c r="M86" i="10"/>
  <c r="M62" i="10"/>
  <c r="M134" i="10"/>
  <c r="L109" i="10"/>
  <c r="L61" i="10"/>
  <c r="N61" i="10" s="1"/>
  <c r="L133" i="10"/>
  <c r="N133" i="10" s="1"/>
  <c r="L85" i="10"/>
  <c r="N37" i="10"/>
  <c r="N39" i="10"/>
  <c r="L63" i="10"/>
  <c r="L87" i="10"/>
  <c r="L111" i="10"/>
  <c r="N111" i="10" s="1"/>
  <c r="L135" i="10"/>
  <c r="N135" i="10" s="1"/>
  <c r="N1491" i="15"/>
  <c r="M1525" i="15"/>
  <c r="M1557" i="15"/>
  <c r="L610" i="14"/>
  <c r="N532" i="14"/>
  <c r="L533" i="14"/>
  <c r="L558" i="14"/>
  <c r="L584" i="14"/>
  <c r="M792" i="16"/>
  <c r="M829" i="16"/>
  <c r="M866" i="16"/>
  <c r="L866" i="16"/>
  <c r="L792" i="16"/>
  <c r="N792" i="16" s="1"/>
  <c r="L829" i="16"/>
  <c r="N829" i="16" s="1"/>
  <c r="N754" i="16"/>
  <c r="K880" i="15"/>
  <c r="I898" i="15"/>
  <c r="K912" i="15"/>
  <c r="I930" i="15"/>
  <c r="K1040" i="15"/>
  <c r="I1058" i="15"/>
  <c r="K848" i="15"/>
  <c r="I866" i="15"/>
  <c r="K944" i="15"/>
  <c r="I962" i="15"/>
  <c r="K1008" i="15"/>
  <c r="I1026" i="15"/>
  <c r="L1274" i="16"/>
  <c r="L1052" i="16"/>
  <c r="L941" i="16"/>
  <c r="L978" i="16"/>
  <c r="N978" i="16" s="1"/>
  <c r="L1015" i="16"/>
  <c r="N903" i="16"/>
  <c r="L1200" i="16"/>
  <c r="L1089" i="16"/>
  <c r="L1126" i="16"/>
  <c r="L1163" i="16"/>
  <c r="L1311" i="16"/>
  <c r="L1237" i="16"/>
  <c r="L1236" i="16"/>
  <c r="L1088" i="16"/>
  <c r="L1162" i="16"/>
  <c r="L1310" i="16"/>
  <c r="N902" i="16"/>
  <c r="L940" i="16"/>
  <c r="L1014" i="16"/>
  <c r="L977" i="16"/>
  <c r="L1051" i="16"/>
  <c r="L925" i="16"/>
  <c r="F106" i="13" s="1"/>
  <c r="L1273" i="16"/>
  <c r="L1125" i="16"/>
  <c r="L1199" i="16"/>
  <c r="M913" i="15"/>
  <c r="M1073" i="15"/>
  <c r="M1041" i="15"/>
  <c r="M977" i="15"/>
  <c r="M849" i="15"/>
  <c r="M881" i="15"/>
  <c r="M945" i="15"/>
  <c r="M1009" i="15"/>
  <c r="M1105" i="15"/>
  <c r="M817" i="15"/>
  <c r="M1137" i="15"/>
  <c r="L1137" i="15"/>
  <c r="L1105" i="15"/>
  <c r="N1105" i="15" s="1"/>
  <c r="L1073" i="15"/>
  <c r="N1073" i="15" s="1"/>
  <c r="L913" i="15"/>
  <c r="N913" i="15" s="1"/>
  <c r="L817" i="15"/>
  <c r="N817" i="15" s="1"/>
  <c r="L849" i="15"/>
  <c r="N849" i="15" s="1"/>
  <c r="N784" i="15"/>
  <c r="L945" i="15"/>
  <c r="N945" i="15" s="1"/>
  <c r="L1041" i="15"/>
  <c r="L881" i="15"/>
  <c r="L977" i="15"/>
  <c r="N977" i="15" s="1"/>
  <c r="L1009" i="15"/>
  <c r="K1795" i="16"/>
  <c r="I1818" i="16"/>
  <c r="K1758" i="16"/>
  <c r="I1781" i="16"/>
  <c r="K584" i="14"/>
  <c r="K585" i="14" s="1"/>
  <c r="I585" i="14"/>
  <c r="K610" i="14"/>
  <c r="K611" i="14" s="1"/>
  <c r="I611" i="14"/>
  <c r="L953" i="10"/>
  <c r="L1049" i="10"/>
  <c r="L1025" i="10"/>
  <c r="L1001" i="10"/>
  <c r="L1097" i="10"/>
  <c r="L905" i="10"/>
  <c r="L929" i="10"/>
  <c r="L1073" i="10"/>
  <c r="L977" i="10"/>
  <c r="N881" i="10"/>
  <c r="L950" i="10"/>
  <c r="L1094" i="10"/>
  <c r="L926" i="10"/>
  <c r="L1046" i="10"/>
  <c r="L1022" i="10"/>
  <c r="N878" i="10"/>
  <c r="L998" i="10"/>
  <c r="L1070" i="10"/>
  <c r="L974" i="10"/>
  <c r="L902" i="10"/>
  <c r="M1030" i="10"/>
  <c r="M1078" i="10"/>
  <c r="M910" i="10"/>
  <c r="M958" i="10"/>
  <c r="M1006" i="10"/>
  <c r="M1054" i="10"/>
  <c r="M1102" i="10"/>
  <c r="M934" i="10"/>
  <c r="M982" i="10"/>
  <c r="L1077" i="10"/>
  <c r="N885" i="10"/>
  <c r="L1101" i="10"/>
  <c r="L933" i="10"/>
  <c r="L957" i="10"/>
  <c r="L981" i="10"/>
  <c r="L1029" i="10"/>
  <c r="L1005" i="10"/>
  <c r="L909" i="10"/>
  <c r="L1053" i="10"/>
  <c r="M950" i="10"/>
  <c r="M998" i="10"/>
  <c r="M902" i="10"/>
  <c r="M1070" i="10"/>
  <c r="M974" i="10"/>
  <c r="M926" i="10"/>
  <c r="M1022" i="10"/>
  <c r="M1094" i="10"/>
  <c r="M1046" i="10"/>
  <c r="M1100" i="10"/>
  <c r="M1076" i="10"/>
  <c r="M956" i="10"/>
  <c r="M1052" i="10"/>
  <c r="M908" i="10"/>
  <c r="M980" i="10"/>
  <c r="M1004" i="10"/>
  <c r="M932" i="10"/>
  <c r="M1028" i="10"/>
  <c r="M1045" i="10"/>
  <c r="M973" i="10"/>
  <c r="M1021" i="10"/>
  <c r="M925" i="10"/>
  <c r="M901" i="10"/>
  <c r="M997" i="10"/>
  <c r="M1069" i="10"/>
  <c r="M1093" i="10"/>
  <c r="M949" i="10"/>
  <c r="M887" i="10"/>
  <c r="M955" i="14" s="1"/>
  <c r="L928" i="10"/>
  <c r="L1024" i="10"/>
  <c r="L1096" i="10"/>
  <c r="L976" i="10"/>
  <c r="L904" i="10"/>
  <c r="L952" i="10"/>
  <c r="L1072" i="10"/>
  <c r="N880" i="10"/>
  <c r="L1048" i="10"/>
  <c r="L1000" i="10"/>
  <c r="M909" i="10"/>
  <c r="M1101" i="10"/>
  <c r="M1053" i="10"/>
  <c r="M933" i="10"/>
  <c r="M957" i="10"/>
  <c r="M981" i="10"/>
  <c r="M1077" i="10"/>
  <c r="M1029" i="10"/>
  <c r="M1005" i="10"/>
  <c r="M1098" i="10"/>
  <c r="M930" i="10"/>
  <c r="M1002" i="10"/>
  <c r="M906" i="10"/>
  <c r="M1074" i="10"/>
  <c r="M1050" i="10"/>
  <c r="M954" i="10"/>
  <c r="M1026" i="10"/>
  <c r="M978" i="10"/>
  <c r="N1122" i="10"/>
  <c r="L1170" i="10"/>
  <c r="L1146" i="10"/>
  <c r="M1146" i="10"/>
  <c r="M1170" i="10"/>
  <c r="L1143" i="10"/>
  <c r="L1167" i="10"/>
  <c r="N1119" i="10"/>
  <c r="L1151" i="10"/>
  <c r="N1127" i="10"/>
  <c r="L1175" i="10"/>
  <c r="L1148" i="10"/>
  <c r="L1172" i="10"/>
  <c r="N1124" i="10"/>
  <c r="N1121" i="10"/>
  <c r="L1145" i="10"/>
  <c r="L1169" i="10"/>
  <c r="M1145" i="10"/>
  <c r="M1169" i="10"/>
  <c r="M1147" i="10"/>
  <c r="M1171" i="10"/>
  <c r="M1150" i="10"/>
  <c r="M1174" i="10"/>
  <c r="M1173" i="10"/>
  <c r="M1149" i="10"/>
  <c r="M1772" i="16"/>
  <c r="M1809" i="16"/>
  <c r="N1730" i="16"/>
  <c r="L1805" i="16"/>
  <c r="L1768" i="16"/>
  <c r="M1812" i="16"/>
  <c r="M1775" i="16"/>
  <c r="M1806" i="16"/>
  <c r="M1769" i="16"/>
  <c r="M1803" i="16"/>
  <c r="M1766" i="16"/>
  <c r="L1779" i="16"/>
  <c r="L1816" i="16"/>
  <c r="N1741" i="16"/>
  <c r="M1801" i="16"/>
  <c r="M1764" i="16"/>
  <c r="M1804" i="16"/>
  <c r="M1767" i="16"/>
  <c r="M1811" i="16"/>
  <c r="M1774" i="16"/>
  <c r="L1811" i="16"/>
  <c r="N1811" i="16" s="1"/>
  <c r="N1736" i="16"/>
  <c r="L1774" i="16"/>
  <c r="L1799" i="16"/>
  <c r="N1724" i="16"/>
  <c r="L1762" i="16"/>
  <c r="M1763" i="16"/>
  <c r="M1800" i="16"/>
  <c r="L1769" i="16"/>
  <c r="N1769" i="16" s="1"/>
  <c r="N1731" i="16"/>
  <c r="L1806" i="16"/>
  <c r="L1771" i="16"/>
  <c r="N1733" i="16"/>
  <c r="L1808" i="16"/>
  <c r="M1760" i="16"/>
  <c r="M1797" i="16"/>
  <c r="N1726" i="16"/>
  <c r="L1801" i="16"/>
  <c r="L1764" i="16"/>
  <c r="M1776" i="16"/>
  <c r="M1813" i="16"/>
  <c r="M1768" i="16"/>
  <c r="M1805" i="16"/>
  <c r="M1808" i="16"/>
  <c r="M1771" i="16"/>
  <c r="L1767" i="16"/>
  <c r="N1767" i="16" s="1"/>
  <c r="L1804" i="16"/>
  <c r="N1804" i="16" s="1"/>
  <c r="N1729" i="16"/>
  <c r="M1814" i="16"/>
  <c r="M1777" i="16"/>
  <c r="P627" i="24"/>
  <c r="P631" i="24" s="1"/>
  <c r="O823" i="24"/>
  <c r="K11" i="14"/>
  <c r="K13" i="14" s="1"/>
  <c r="J13" i="14"/>
  <c r="N1037" i="24"/>
  <c r="G33" i="17" s="1"/>
  <c r="J949" i="14"/>
  <c r="N804" i="10"/>
  <c r="L814" i="10"/>
  <c r="L876" i="14" s="1"/>
  <c r="L742" i="10"/>
  <c r="L798" i="14" s="1"/>
  <c r="N732" i="10"/>
  <c r="L694" i="10"/>
  <c r="L746" i="14" s="1"/>
  <c r="N684" i="10"/>
  <c r="L670" i="10"/>
  <c r="L720" i="14" s="1"/>
  <c r="N660" i="10"/>
  <c r="N708" i="10"/>
  <c r="L718" i="10"/>
  <c r="L772" i="14" s="1"/>
  <c r="N636" i="10"/>
  <c r="L646" i="10"/>
  <c r="L694" i="14" s="1"/>
  <c r="X503" i="24"/>
  <c r="O563" i="24" s="1"/>
  <c r="O588" i="24" s="1"/>
  <c r="O516" i="24"/>
  <c r="O522" i="24" s="1"/>
  <c r="O523" i="24" s="1"/>
  <c r="M457" i="16"/>
  <c r="M494" i="16"/>
  <c r="M272" i="16"/>
  <c r="M257" i="16"/>
  <c r="F50" i="13" s="1"/>
  <c r="M346" i="16"/>
  <c r="M605" i="16"/>
  <c r="M679" i="16"/>
  <c r="M642" i="16"/>
  <c r="M568" i="16"/>
  <c r="M309" i="16"/>
  <c r="M716" i="16"/>
  <c r="M383" i="16"/>
  <c r="M531" i="16"/>
  <c r="M420" i="16"/>
  <c r="M717" i="16"/>
  <c r="M569" i="16"/>
  <c r="M643" i="16"/>
  <c r="M606" i="16"/>
  <c r="M458" i="16"/>
  <c r="M421" i="16"/>
  <c r="M347" i="16"/>
  <c r="M532" i="16"/>
  <c r="M495" i="16"/>
  <c r="M384" i="16"/>
  <c r="M310" i="16"/>
  <c r="M680" i="16"/>
  <c r="M273" i="16"/>
  <c r="L298" i="14"/>
  <c r="N168" i="14"/>
  <c r="L272" i="14"/>
  <c r="L376" i="14"/>
  <c r="L324" i="14"/>
  <c r="L194" i="14"/>
  <c r="L506" i="14"/>
  <c r="L454" i="14"/>
  <c r="L402" i="14"/>
  <c r="L220" i="14"/>
  <c r="L428" i="14"/>
  <c r="L480" i="14"/>
  <c r="L169" i="14"/>
  <c r="L246" i="14"/>
  <c r="L350" i="14"/>
  <c r="K771" i="14"/>
  <c r="K875" i="14"/>
  <c r="K823" i="14"/>
  <c r="K901" i="14"/>
  <c r="K719" i="14"/>
  <c r="L94" i="14"/>
  <c r="L146" i="14"/>
  <c r="N42" i="14"/>
  <c r="L120" i="14"/>
  <c r="L68" i="14"/>
  <c r="N68" i="14" s="1"/>
  <c r="L108" i="15"/>
  <c r="L75" i="15"/>
  <c r="N42" i="15"/>
  <c r="L107" i="15"/>
  <c r="L139" i="15"/>
  <c r="L171" i="15"/>
  <c r="M1183" i="14"/>
  <c r="O1011" i="24"/>
  <c r="I1264" i="14"/>
  <c r="K1263" i="14"/>
  <c r="K1264" i="14" s="1"/>
  <c r="K828" i="16"/>
  <c r="I851" i="16"/>
  <c r="K865" i="16"/>
  <c r="I888" i="16"/>
  <c r="K750" i="15"/>
  <c r="I768" i="15"/>
  <c r="K718" i="15"/>
  <c r="I736" i="15"/>
  <c r="L568" i="15"/>
  <c r="L344" i="15"/>
  <c r="L248" i="15"/>
  <c r="L504" i="15"/>
  <c r="L632" i="15"/>
  <c r="L440" i="15"/>
  <c r="N215" i="15"/>
  <c r="L536" i="15"/>
  <c r="L472" i="15"/>
  <c r="L376" i="15"/>
  <c r="L408" i="15"/>
  <c r="L312" i="15"/>
  <c r="L280" i="15"/>
  <c r="L600" i="15"/>
  <c r="L311" i="15"/>
  <c r="L247" i="15"/>
  <c r="L439" i="15"/>
  <c r="L535" i="15"/>
  <c r="L567" i="15"/>
  <c r="L279" i="15"/>
  <c r="L471" i="15"/>
  <c r="L407" i="15"/>
  <c r="L631" i="15"/>
  <c r="L375" i="15"/>
  <c r="L503" i="15"/>
  <c r="L343" i="15"/>
  <c r="N214" i="15"/>
  <c r="L599" i="15"/>
  <c r="L475" i="15"/>
  <c r="L539" i="15"/>
  <c r="L571" i="15"/>
  <c r="L443" i="15"/>
  <c r="N218" i="15"/>
  <c r="L251" i="15"/>
  <c r="L507" i="15"/>
  <c r="L635" i="15"/>
  <c r="L603" i="15"/>
  <c r="L379" i="15"/>
  <c r="L411" i="15"/>
  <c r="L347" i="15"/>
  <c r="L283" i="15"/>
  <c r="L315" i="15"/>
  <c r="M634" i="15"/>
  <c r="M506" i="15"/>
  <c r="M378" i="15"/>
  <c r="M538" i="15"/>
  <c r="M602" i="15"/>
  <c r="M282" i="15"/>
  <c r="M346" i="15"/>
  <c r="M410" i="15"/>
  <c r="M442" i="15"/>
  <c r="M570" i="15"/>
  <c r="M314" i="15"/>
  <c r="M250" i="15"/>
  <c r="M474" i="15"/>
  <c r="L565" i="15"/>
  <c r="L245" i="15"/>
  <c r="L597" i="15"/>
  <c r="L533" i="15"/>
  <c r="L309" i="15"/>
  <c r="L373" i="15"/>
  <c r="L501" i="15"/>
  <c r="L405" i="15"/>
  <c r="L437" i="15"/>
  <c r="L341" i="15"/>
  <c r="L469" i="15"/>
  <c r="L277" i="15"/>
  <c r="L629" i="15"/>
  <c r="N212" i="15"/>
  <c r="M532" i="15"/>
  <c r="M276" i="15"/>
  <c r="M468" i="15"/>
  <c r="M340" i="15"/>
  <c r="M596" i="15"/>
  <c r="M372" i="15"/>
  <c r="M500" i="15"/>
  <c r="M308" i="15"/>
  <c r="M436" i="15"/>
  <c r="M404" i="15"/>
  <c r="M628" i="15"/>
  <c r="M244" i="15"/>
  <c r="M564" i="15"/>
  <c r="L246" i="15"/>
  <c r="L566" i="15"/>
  <c r="L342" i="15"/>
  <c r="L630" i="15"/>
  <c r="L534" i="15"/>
  <c r="L310" i="15"/>
  <c r="L438" i="15"/>
  <c r="L470" i="15"/>
  <c r="L278" i="15"/>
  <c r="N213" i="15"/>
  <c r="L406" i="15"/>
  <c r="L598" i="15"/>
  <c r="L374" i="15"/>
  <c r="L502" i="15"/>
  <c r="M626" i="15"/>
  <c r="M562" i="15"/>
  <c r="M530" i="15"/>
  <c r="M434" i="15"/>
  <c r="M370" i="15"/>
  <c r="M242" i="15"/>
  <c r="M338" i="15"/>
  <c r="M306" i="15"/>
  <c r="M594" i="15"/>
  <c r="M274" i="15"/>
  <c r="M402" i="15"/>
  <c r="M498" i="15"/>
  <c r="M466" i="15"/>
  <c r="M503" i="15"/>
  <c r="M471" i="15"/>
  <c r="M631" i="15"/>
  <c r="M535" i="15"/>
  <c r="M375" i="15"/>
  <c r="M343" i="15"/>
  <c r="M407" i="15"/>
  <c r="M599" i="15"/>
  <c r="M247" i="15"/>
  <c r="M311" i="15"/>
  <c r="M439" i="15"/>
  <c r="M567" i="15"/>
  <c r="M279" i="15"/>
  <c r="M510" i="15"/>
  <c r="M446" i="15"/>
  <c r="M382" i="15"/>
  <c r="M318" i="15"/>
  <c r="M638" i="15"/>
  <c r="M574" i="15"/>
  <c r="M254" i="15"/>
  <c r="M350" i="15"/>
  <c r="M542" i="15"/>
  <c r="M414" i="15"/>
  <c r="M286" i="15"/>
  <c r="M606" i="15"/>
  <c r="M478" i="15"/>
  <c r="M571" i="15"/>
  <c r="M475" i="15"/>
  <c r="M443" i="15"/>
  <c r="M347" i="15"/>
  <c r="M379" i="15"/>
  <c r="M315" i="15"/>
  <c r="M603" i="15"/>
  <c r="M539" i="15"/>
  <c r="M411" i="15"/>
  <c r="M251" i="15"/>
  <c r="M507" i="15"/>
  <c r="M635" i="15"/>
  <c r="M283" i="15"/>
  <c r="L625" i="15"/>
  <c r="L241" i="15"/>
  <c r="L369" i="15"/>
  <c r="L337" i="15"/>
  <c r="L561" i="15"/>
  <c r="L593" i="15"/>
  <c r="L401" i="15"/>
  <c r="L497" i="15"/>
  <c r="L465" i="15"/>
  <c r="L433" i="15"/>
  <c r="L305" i="15"/>
  <c r="L273" i="15"/>
  <c r="L529" i="15"/>
  <c r="N208" i="15"/>
  <c r="M595" i="15"/>
  <c r="M499" i="15"/>
  <c r="M435" i="15"/>
  <c r="M467" i="15"/>
  <c r="M371" i="15"/>
  <c r="M339" i="15"/>
  <c r="M307" i="15"/>
  <c r="M275" i="15"/>
  <c r="M563" i="15"/>
  <c r="M627" i="15"/>
  <c r="M243" i="15"/>
  <c r="M403" i="15"/>
  <c r="M531" i="15"/>
  <c r="M277" i="15"/>
  <c r="M629" i="15"/>
  <c r="M245" i="15"/>
  <c r="M597" i="15"/>
  <c r="M469" i="15"/>
  <c r="M501" i="15"/>
  <c r="M565" i="15"/>
  <c r="M533" i="15"/>
  <c r="M437" i="15"/>
  <c r="M405" i="15"/>
  <c r="M341" i="15"/>
  <c r="M309" i="15"/>
  <c r="M373" i="15"/>
  <c r="L414" i="15"/>
  <c r="L542" i="15"/>
  <c r="L318" i="15"/>
  <c r="L510" i="15"/>
  <c r="L478" i="15"/>
  <c r="N478" i="15" s="1"/>
  <c r="L574" i="15"/>
  <c r="N574" i="15" s="1"/>
  <c r="L286" i="15"/>
  <c r="N286" i="15" s="1"/>
  <c r="L350" i="15"/>
  <c r="N350" i="15" s="1"/>
  <c r="L254" i="15"/>
  <c r="N254" i="15" s="1"/>
  <c r="L606" i="15"/>
  <c r="N606" i="15" s="1"/>
  <c r="L382" i="15"/>
  <c r="N382" i="15" s="1"/>
  <c r="L446" i="15"/>
  <c r="N446" i="15" s="1"/>
  <c r="L638" i="15"/>
  <c r="N638" i="15" s="1"/>
  <c r="N221" i="15"/>
  <c r="K636" i="14"/>
  <c r="K638" i="14" s="1"/>
  <c r="J638" i="14"/>
  <c r="J645" i="14" s="1"/>
  <c r="E110" i="13" s="1"/>
  <c r="E113" i="13" s="1"/>
  <c r="E117" i="13" s="1"/>
  <c r="E98" i="21"/>
  <c r="E35" i="1"/>
  <c r="K383" i="16"/>
  <c r="I406" i="16"/>
  <c r="K531" i="16"/>
  <c r="I554" i="16"/>
  <c r="K679" i="16"/>
  <c r="I702" i="16"/>
  <c r="K346" i="16"/>
  <c r="I369" i="16"/>
  <c r="K494" i="16"/>
  <c r="I517" i="16"/>
  <c r="K642" i="16"/>
  <c r="I665" i="16"/>
  <c r="K324" i="14"/>
  <c r="K325" i="14" s="1"/>
  <c r="I325" i="14"/>
  <c r="K376" i="14"/>
  <c r="K377" i="14" s="1"/>
  <c r="I377" i="14"/>
  <c r="I481" i="14"/>
  <c r="K480" i="14"/>
  <c r="K481" i="14" s="1"/>
  <c r="K350" i="14"/>
  <c r="K351" i="14" s="1"/>
  <c r="I351" i="14"/>
  <c r="K402" i="14"/>
  <c r="K403" i="14" s="1"/>
  <c r="I403" i="14"/>
  <c r="K506" i="14"/>
  <c r="K507" i="14" s="1"/>
  <c r="I507" i="14"/>
  <c r="I273" i="14"/>
  <c r="K272" i="14"/>
  <c r="K273" i="14" s="1"/>
  <c r="I195" i="14"/>
  <c r="K194" i="14"/>
  <c r="K195" i="14" s="1"/>
  <c r="N297" i="14"/>
  <c r="M299" i="14"/>
  <c r="E127" i="21"/>
  <c r="P1264" i="14"/>
  <c r="Q1262" i="14"/>
  <c r="Q1105" i="24"/>
  <c r="P1166" i="24"/>
  <c r="K64" i="14"/>
  <c r="K65" i="14" s="1"/>
  <c r="I65" i="14"/>
  <c r="I117" i="14"/>
  <c r="K116" i="14"/>
  <c r="K117" i="14" s="1"/>
  <c r="K75" i="15"/>
  <c r="I93" i="15"/>
  <c r="K139" i="15"/>
  <c r="I157" i="15"/>
  <c r="J1394" i="15"/>
  <c r="J1298" i="15"/>
  <c r="J1458" i="15"/>
  <c r="J1266" i="15"/>
  <c r="J1426" i="15"/>
  <c r="J1234" i="15"/>
  <c r="J1362" i="15"/>
  <c r="J1202" i="15"/>
  <c r="J1330" i="15"/>
  <c r="J1187" i="15"/>
  <c r="E142" i="13" s="1"/>
  <c r="I1459" i="15"/>
  <c r="I1363" i="15"/>
  <c r="I1299" i="15"/>
  <c r="I1203" i="15"/>
  <c r="I1235" i="15"/>
  <c r="I1395" i="15"/>
  <c r="K1170" i="15"/>
  <c r="I1267" i="15"/>
  <c r="I1427" i="15"/>
  <c r="I1331" i="15"/>
  <c r="M89" i="15"/>
  <c r="M121" i="15"/>
  <c r="M185" i="15"/>
  <c r="M153" i="15"/>
  <c r="M110" i="15"/>
  <c r="M174" i="15"/>
  <c r="M78" i="15"/>
  <c r="M142" i="15"/>
  <c r="N50" i="15"/>
  <c r="L147" i="15"/>
  <c r="L83" i="15"/>
  <c r="L179" i="15"/>
  <c r="L115" i="15"/>
  <c r="M146" i="15"/>
  <c r="M82" i="15"/>
  <c r="M178" i="15"/>
  <c r="M114" i="15"/>
  <c r="M81" i="15"/>
  <c r="M145" i="15"/>
  <c r="M113" i="15"/>
  <c r="M177" i="15"/>
  <c r="N47" i="15"/>
  <c r="L144" i="15"/>
  <c r="L80" i="15"/>
  <c r="L176" i="15"/>
  <c r="L112" i="15"/>
  <c r="M118" i="15"/>
  <c r="M182" i="15"/>
  <c r="M86" i="15"/>
  <c r="M150" i="15"/>
  <c r="L143" i="15"/>
  <c r="L79" i="15"/>
  <c r="L175" i="15"/>
  <c r="L111" i="15"/>
  <c r="N46" i="15"/>
  <c r="M119" i="15"/>
  <c r="M183" i="15"/>
  <c r="M87" i="15"/>
  <c r="M151" i="15"/>
  <c r="L180" i="15"/>
  <c r="L116" i="15"/>
  <c r="N51" i="15"/>
  <c r="L148" i="15"/>
  <c r="L84" i="15"/>
  <c r="L78" i="15"/>
  <c r="N78" i="15" s="1"/>
  <c r="L142" i="15"/>
  <c r="N142" i="15" s="1"/>
  <c r="L110" i="15"/>
  <c r="N110" i="15" s="1"/>
  <c r="L174" i="15"/>
  <c r="N174" i="15" s="1"/>
  <c r="N45" i="15"/>
  <c r="L152" i="15"/>
  <c r="L88" i="15"/>
  <c r="L184" i="15"/>
  <c r="L120" i="15"/>
  <c r="N55" i="15"/>
  <c r="L181" i="15"/>
  <c r="L117" i="15"/>
  <c r="N52" i="15"/>
  <c r="L149" i="15"/>
  <c r="L85" i="15"/>
  <c r="N48" i="15"/>
  <c r="L113" i="15"/>
  <c r="L177" i="15"/>
  <c r="L81" i="15"/>
  <c r="L145" i="15"/>
  <c r="L82" i="15"/>
  <c r="N82" i="15" s="1"/>
  <c r="L146" i="15"/>
  <c r="N146" i="15" s="1"/>
  <c r="L114" i="15"/>
  <c r="N114" i="15" s="1"/>
  <c r="L178" i="15"/>
  <c r="N178" i="15" s="1"/>
  <c r="N49" i="15"/>
  <c r="M1795" i="16"/>
  <c r="M1743" i="16"/>
  <c r="F174" i="13" s="1"/>
  <c r="M1758" i="16"/>
  <c r="L1759" i="16"/>
  <c r="N1721" i="16"/>
  <c r="L1796" i="16"/>
  <c r="N1211" i="14"/>
  <c r="L1212" i="14"/>
  <c r="L1237" i="14"/>
  <c r="L1263" i="14"/>
  <c r="M751" i="15"/>
  <c r="M719" i="15"/>
  <c r="M687" i="15"/>
  <c r="L718" i="15"/>
  <c r="L686" i="15"/>
  <c r="L750" i="15"/>
  <c r="L671" i="15"/>
  <c r="F74" i="13" s="1"/>
  <c r="N653" i="15"/>
  <c r="K1125" i="16"/>
  <c r="I1148" i="16"/>
  <c r="K1162" i="16"/>
  <c r="I1185" i="16"/>
  <c r="K1273" i="16"/>
  <c r="I1296" i="16"/>
  <c r="K1088" i="16"/>
  <c r="I1111" i="16"/>
  <c r="K977" i="16"/>
  <c r="I1000" i="16"/>
  <c r="K1051" i="16"/>
  <c r="I1074" i="16"/>
  <c r="M626" i="6"/>
  <c r="L767" i="14"/>
  <c r="N637" i="14"/>
  <c r="L793" i="14"/>
  <c r="L663" i="14"/>
  <c r="L923" i="14"/>
  <c r="L638" i="14"/>
  <c r="L819" i="14"/>
  <c r="L689" i="14"/>
  <c r="L845" i="14"/>
  <c r="L715" i="14"/>
  <c r="L871" i="14"/>
  <c r="L741" i="14"/>
  <c r="L897" i="14"/>
  <c r="K1524" i="15"/>
  <c r="K1542" i="15" s="1"/>
  <c r="I1542" i="15"/>
  <c r="K588" i="14"/>
  <c r="M1436" i="15"/>
  <c r="M1212" i="15"/>
  <c r="M1404" i="15"/>
  <c r="M1372" i="15"/>
  <c r="M1308" i="15"/>
  <c r="M1340" i="15"/>
  <c r="M1276" i="15"/>
  <c r="M1468" i="15"/>
  <c r="M1244" i="15"/>
  <c r="M1407" i="15"/>
  <c r="M1311" i="15"/>
  <c r="M1471" i="15"/>
  <c r="M1279" i="15"/>
  <c r="M1439" i="15"/>
  <c r="M1247" i="15"/>
  <c r="M1375" i="15"/>
  <c r="M1215" i="15"/>
  <c r="M1343" i="15"/>
  <c r="L1438" i="15"/>
  <c r="L1310" i="15"/>
  <c r="L1246" i="15"/>
  <c r="N1246" i="15" s="1"/>
  <c r="N1181" i="15"/>
  <c r="L1214" i="15"/>
  <c r="N1214" i="15" s="1"/>
  <c r="L1278" i="15"/>
  <c r="L1470" i="15"/>
  <c r="L1374" i="15"/>
  <c r="L1342" i="15"/>
  <c r="N1342" i="15" s="1"/>
  <c r="L1406" i="15"/>
  <c r="L1205" i="15"/>
  <c r="N1205" i="15" s="1"/>
  <c r="N1172" i="15"/>
  <c r="L1333" i="15"/>
  <c r="L1269" i="15"/>
  <c r="L1237" i="15"/>
  <c r="N1237" i="15" s="1"/>
  <c r="L1365" i="15"/>
  <c r="L1397" i="15"/>
  <c r="L1301" i="15"/>
  <c r="L1461" i="15"/>
  <c r="L1429" i="15"/>
  <c r="M1206" i="15"/>
  <c r="M1398" i="15"/>
  <c r="M1366" i="15"/>
  <c r="M1302" i="15"/>
  <c r="M1334" i="15"/>
  <c r="M1270" i="15"/>
  <c r="M1462" i="15"/>
  <c r="M1238" i="15"/>
  <c r="M1430" i="15"/>
  <c r="M1335" i="15"/>
  <c r="M1399" i="15"/>
  <c r="M1303" i="15"/>
  <c r="M1463" i="15"/>
  <c r="M1271" i="15"/>
  <c r="M1431" i="15"/>
  <c r="M1239" i="15"/>
  <c r="M1367" i="15"/>
  <c r="M1207" i="15"/>
  <c r="L1400" i="15"/>
  <c r="L1272" i="15"/>
  <c r="N1175" i="15"/>
  <c r="L1240" i="15"/>
  <c r="L1336" i="15"/>
  <c r="N1336" i="15" s="1"/>
  <c r="L1304" i="15"/>
  <c r="L1368" i="15"/>
  <c r="N1368" i="15" s="1"/>
  <c r="L1464" i="15"/>
  <c r="L1208" i="15"/>
  <c r="N1208" i="15" s="1"/>
  <c r="L1432" i="15"/>
  <c r="L1305" i="15"/>
  <c r="L1465" i="15"/>
  <c r="L1369" i="15"/>
  <c r="L1401" i="15"/>
  <c r="L1209" i="15"/>
  <c r="N1209" i="15" s="1"/>
  <c r="L1433" i="15"/>
  <c r="L1273" i="15"/>
  <c r="L1241" i="15"/>
  <c r="N1176" i="15"/>
  <c r="L1337" i="15"/>
  <c r="M1370" i="15"/>
  <c r="M1306" i="15"/>
  <c r="M1338" i="15"/>
  <c r="M1274" i="15"/>
  <c r="M1466" i="15"/>
  <c r="M1242" i="15"/>
  <c r="M1434" i="15"/>
  <c r="M1210" i="15"/>
  <c r="M1402" i="15"/>
  <c r="M1472" i="15"/>
  <c r="M1248" i="15"/>
  <c r="M1344" i="15"/>
  <c r="M1312" i="15"/>
  <c r="M1408" i="15"/>
  <c r="M1216" i="15"/>
  <c r="M1280" i="15"/>
  <c r="M1440" i="15"/>
  <c r="M1376" i="15"/>
  <c r="M1379" i="15"/>
  <c r="M1315" i="15"/>
  <c r="M1443" i="15"/>
  <c r="M1347" i="15"/>
  <c r="M1283" i="15"/>
  <c r="M1475" i="15"/>
  <c r="M1251" i="15"/>
  <c r="M1219" i="15"/>
  <c r="M1411" i="15"/>
  <c r="L1250" i="15"/>
  <c r="N1185" i="15"/>
  <c r="L1282" i="15"/>
  <c r="L1218" i="15"/>
  <c r="L1314" i="15"/>
  <c r="L1410" i="15"/>
  <c r="L1346" i="15"/>
  <c r="L1442" i="15"/>
  <c r="L1378" i="15"/>
  <c r="L1474" i="15"/>
  <c r="L1376" i="15"/>
  <c r="N1376" i="15" s="1"/>
  <c r="L1472" i="15"/>
  <c r="L1408" i="15"/>
  <c r="N1408" i="15" s="1"/>
  <c r="L1344" i="15"/>
  <c r="L1440" i="15"/>
  <c r="L1280" i="15"/>
  <c r="L1216" i="15"/>
  <c r="L1312" i="15"/>
  <c r="N1312" i="15" s="1"/>
  <c r="L1248" i="15"/>
  <c r="N1183" i="15"/>
  <c r="L1345" i="15"/>
  <c r="L1217" i="15"/>
  <c r="L1377" i="15"/>
  <c r="N1184" i="15"/>
  <c r="L1409" i="15"/>
  <c r="L1249" i="15"/>
  <c r="N1249" i="15" s="1"/>
  <c r="L1441" i="15"/>
  <c r="L1281" i="15"/>
  <c r="N1281" i="15" s="1"/>
  <c r="L1473" i="15"/>
  <c r="L1313" i="15"/>
  <c r="N1313" i="15" s="1"/>
  <c r="M1442" i="15"/>
  <c r="M1378" i="15"/>
  <c r="M1474" i="15"/>
  <c r="M1250" i="15"/>
  <c r="M1346" i="15"/>
  <c r="M1314" i="15"/>
  <c r="M1410" i="15"/>
  <c r="M1218" i="15"/>
  <c r="M1282" i="15"/>
  <c r="L1390" i="16"/>
  <c r="N1352" i="16"/>
  <c r="L1427" i="16"/>
  <c r="N1427" i="16" s="1"/>
  <c r="L1501" i="16"/>
  <c r="L1612" i="16"/>
  <c r="N1612" i="16" s="1"/>
  <c r="L1575" i="16"/>
  <c r="L1464" i="16"/>
  <c r="L1686" i="16"/>
  <c r="L1538" i="16"/>
  <c r="L1649" i="16"/>
  <c r="L1580" i="16"/>
  <c r="L1691" i="16"/>
  <c r="N1357" i="16"/>
  <c r="L1395" i="16"/>
  <c r="L1469" i="16"/>
  <c r="L1654" i="16"/>
  <c r="L1506" i="16"/>
  <c r="N1506" i="16" s="1"/>
  <c r="L1617" i="16"/>
  <c r="L1432" i="16"/>
  <c r="N1432" i="16" s="1"/>
  <c r="L1543" i="16"/>
  <c r="M1509" i="16"/>
  <c r="M1694" i="16"/>
  <c r="M1435" i="16"/>
  <c r="M1472" i="16"/>
  <c r="M1657" i="16"/>
  <c r="M1583" i="16"/>
  <c r="M1398" i="16"/>
  <c r="M1620" i="16"/>
  <c r="M1546" i="16"/>
  <c r="L1512" i="16"/>
  <c r="L1623" i="16"/>
  <c r="L1660" i="16"/>
  <c r="L1438" i="16"/>
  <c r="N1438" i="16" s="1"/>
  <c r="L1549" i="16"/>
  <c r="L1586" i="16"/>
  <c r="N1586" i="16" s="1"/>
  <c r="L1697" i="16"/>
  <c r="L1401" i="16"/>
  <c r="N1363" i="16"/>
  <c r="L1475" i="16"/>
  <c r="N1475" i="16" s="1"/>
  <c r="M1511" i="16"/>
  <c r="M1548" i="16"/>
  <c r="M1622" i="16"/>
  <c r="M1696" i="16"/>
  <c r="M1474" i="16"/>
  <c r="M1437" i="16"/>
  <c r="M1585" i="16"/>
  <c r="M1659" i="16"/>
  <c r="M1400" i="16"/>
  <c r="L1687" i="16"/>
  <c r="L1613" i="16"/>
  <c r="L1502" i="16"/>
  <c r="L1465" i="16"/>
  <c r="L1576" i="16"/>
  <c r="L1539" i="16"/>
  <c r="L1650" i="16"/>
  <c r="L1391" i="16"/>
  <c r="N1353" i="16"/>
  <c r="L1428" i="16"/>
  <c r="L1442" i="16"/>
  <c r="N1442" i="16" s="1"/>
  <c r="L1627" i="16"/>
  <c r="L1479" i="16"/>
  <c r="N1479" i="16" s="1"/>
  <c r="L1664" i="16"/>
  <c r="L1553" i="16"/>
  <c r="L1590" i="16"/>
  <c r="L1405" i="16"/>
  <c r="L1516" i="16"/>
  <c r="N1367" i="16"/>
  <c r="L1701" i="16"/>
  <c r="M1663" i="16"/>
  <c r="M1478" i="16"/>
  <c r="M1441" i="16"/>
  <c r="M1589" i="16"/>
  <c r="M1626" i="16"/>
  <c r="M1700" i="16"/>
  <c r="M1404" i="16"/>
  <c r="M1515" i="16"/>
  <c r="M1552" i="16"/>
  <c r="L1536" i="16"/>
  <c r="L1684" i="16"/>
  <c r="N1684" i="16" s="1"/>
  <c r="L1499" i="16"/>
  <c r="L1462" i="16"/>
  <c r="L1573" i="16"/>
  <c r="L1425" i="16"/>
  <c r="N1425" i="16" s="1"/>
  <c r="L1647" i="16"/>
  <c r="L1610" i="16"/>
  <c r="L1388" i="16"/>
  <c r="N1350" i="16"/>
  <c r="M1688" i="16"/>
  <c r="M1392" i="16"/>
  <c r="M1614" i="16"/>
  <c r="M1540" i="16"/>
  <c r="M1577" i="16"/>
  <c r="M1651" i="16"/>
  <c r="M1429" i="16"/>
  <c r="M1466" i="16"/>
  <c r="M1503" i="16"/>
  <c r="M1630" i="16"/>
  <c r="M1667" i="16"/>
  <c r="M1482" i="16"/>
  <c r="M1556" i="16"/>
  <c r="M1704" i="16"/>
  <c r="M1408" i="16"/>
  <c r="M1445" i="16"/>
  <c r="M1519" i="16"/>
  <c r="M1593" i="16"/>
  <c r="L1653" i="16"/>
  <c r="L1431" i="16"/>
  <c r="L1505" i="16"/>
  <c r="N1356" i="16"/>
  <c r="L1579" i="16"/>
  <c r="L1616" i="16"/>
  <c r="N1616" i="16" s="1"/>
  <c r="L1542" i="16"/>
  <c r="L1468" i="16"/>
  <c r="N1468" i="16" s="1"/>
  <c r="L1690" i="16"/>
  <c r="L1394" i="16"/>
  <c r="L1500" i="16"/>
  <c r="L1389" i="16"/>
  <c r="L1611" i="16"/>
  <c r="N1351" i="16"/>
  <c r="L1574" i="16"/>
  <c r="L1463" i="16"/>
  <c r="L1685" i="16"/>
  <c r="L1426" i="16"/>
  <c r="N1426" i="16" s="1"/>
  <c r="L1648" i="16"/>
  <c r="L1537" i="16"/>
  <c r="N1537" i="16" s="1"/>
  <c r="M1470" i="16"/>
  <c r="M1507" i="16"/>
  <c r="M1692" i="16"/>
  <c r="M1396" i="16"/>
  <c r="M1618" i="16"/>
  <c r="M1544" i="16"/>
  <c r="M1581" i="16"/>
  <c r="M1655" i="16"/>
  <c r="M1433" i="16"/>
  <c r="M1397" i="16"/>
  <c r="M1545" i="16"/>
  <c r="M1656" i="16"/>
  <c r="M1508" i="16"/>
  <c r="M1434" i="16"/>
  <c r="M1471" i="16"/>
  <c r="M1582" i="16"/>
  <c r="M1693" i="16"/>
  <c r="M1619" i="16"/>
  <c r="M1621" i="16"/>
  <c r="M1399" i="16"/>
  <c r="M1547" i="16"/>
  <c r="M1473" i="16"/>
  <c r="M1695" i="16"/>
  <c r="M1658" i="16"/>
  <c r="M1436" i="16"/>
  <c r="M1584" i="16"/>
  <c r="M1510" i="16"/>
  <c r="M1539" i="16"/>
  <c r="M1613" i="16"/>
  <c r="M1687" i="16"/>
  <c r="M1391" i="16"/>
  <c r="M1502" i="16"/>
  <c r="M1576" i="16"/>
  <c r="M1650" i="16"/>
  <c r="M1428" i="16"/>
  <c r="M1465" i="16"/>
  <c r="L1688" i="16"/>
  <c r="N1688" i="16" s="1"/>
  <c r="L1429" i="16"/>
  <c r="L1651" i="16"/>
  <c r="N1354" i="16"/>
  <c r="L1503" i="16"/>
  <c r="N1503" i="16" s="1"/>
  <c r="L1614" i="16"/>
  <c r="L1540" i="16"/>
  <c r="L1466" i="16"/>
  <c r="N1466" i="16" s="1"/>
  <c r="L1577" i="16"/>
  <c r="N1577" i="16" s="1"/>
  <c r="L1392" i="16"/>
  <c r="N1392" i="16" s="1"/>
  <c r="M1514" i="16"/>
  <c r="M1699" i="16"/>
  <c r="M1662" i="16"/>
  <c r="M1403" i="16"/>
  <c r="M1551" i="16"/>
  <c r="M1477" i="16"/>
  <c r="M1625" i="16"/>
  <c r="M1440" i="16"/>
  <c r="M1588" i="16"/>
  <c r="M1624" i="16"/>
  <c r="M1698" i="16"/>
  <c r="M1402" i="16"/>
  <c r="M1439" i="16"/>
  <c r="M1550" i="16"/>
  <c r="M1661" i="16"/>
  <c r="M1476" i="16"/>
  <c r="M1513" i="16"/>
  <c r="M1587" i="16"/>
  <c r="L1548" i="16"/>
  <c r="N1362" i="16"/>
  <c r="L1585" i="16"/>
  <c r="N1585" i="16" s="1"/>
  <c r="L1437" i="16"/>
  <c r="N1437" i="16" s="1"/>
  <c r="L1696" i="16"/>
  <c r="L1622" i="16"/>
  <c r="L1511" i="16"/>
  <c r="N1511" i="16" s="1"/>
  <c r="L1400" i="16"/>
  <c r="L1659" i="16"/>
  <c r="L1474" i="16"/>
  <c r="L1530" i="15"/>
  <c r="L1562" i="15"/>
  <c r="N1562" i="15" s="1"/>
  <c r="N1497" i="15"/>
  <c r="L1529" i="15"/>
  <c r="L1561" i="15"/>
  <c r="N1496" i="15"/>
  <c r="M1568" i="15"/>
  <c r="M1536" i="15"/>
  <c r="M1566" i="15"/>
  <c r="M1534" i="15"/>
  <c r="M1559" i="15"/>
  <c r="M1527" i="15"/>
  <c r="M1564" i="15"/>
  <c r="M1532" i="15"/>
  <c r="M1560" i="15"/>
  <c r="M1528" i="15"/>
  <c r="L1531" i="15"/>
  <c r="N1498" i="15"/>
  <c r="L1563" i="15"/>
  <c r="L1560" i="15"/>
  <c r="L1528" i="15"/>
  <c r="N1495" i="15"/>
  <c r="N1505" i="15"/>
  <c r="L1538" i="15"/>
  <c r="L1570" i="15"/>
  <c r="M1533" i="15"/>
  <c r="M1565" i="15"/>
  <c r="L1527" i="15"/>
  <c r="N1527" i="15" s="1"/>
  <c r="N1494" i="15"/>
  <c r="L1559" i="15"/>
  <c r="M1535" i="15"/>
  <c r="M1567" i="15"/>
  <c r="L1537" i="15"/>
  <c r="N1504" i="15"/>
  <c r="L1569" i="15"/>
  <c r="M1538" i="15"/>
  <c r="M1570" i="15"/>
  <c r="K269" i="15"/>
  <c r="I287" i="15"/>
  <c r="K397" i="15"/>
  <c r="K415" i="15" s="1"/>
  <c r="I415" i="15"/>
  <c r="K525" i="15"/>
  <c r="K543" i="15" s="1"/>
  <c r="I543" i="15"/>
  <c r="K429" i="15"/>
  <c r="K447" i="15" s="1"/>
  <c r="I447" i="15"/>
  <c r="K557" i="15"/>
  <c r="K575" i="15" s="1"/>
  <c r="I575" i="15"/>
  <c r="K237" i="15"/>
  <c r="K255" i="15" s="1"/>
  <c r="I255" i="15"/>
  <c r="O910" i="24"/>
  <c r="X894" i="24"/>
  <c r="O996" i="24" s="1"/>
  <c r="O1041" i="24" s="1"/>
  <c r="I140" i="10"/>
  <c r="I147" i="14" s="1"/>
  <c r="I148" i="14" s="1"/>
  <c r="I150" i="14" s="1"/>
  <c r="K130" i="10"/>
  <c r="K106" i="10"/>
  <c r="I116" i="10"/>
  <c r="I121" i="14" s="1"/>
  <c r="I92" i="10"/>
  <c r="I95" i="14" s="1"/>
  <c r="I96" i="14" s="1"/>
  <c r="I98" i="14" s="1"/>
  <c r="K82" i="10"/>
  <c r="I145" i="16"/>
  <c r="K122" i="16"/>
  <c r="I182" i="16"/>
  <c r="K159" i="16"/>
  <c r="K1045" i="10"/>
  <c r="I1055" i="10"/>
  <c r="I1137" i="14" s="1"/>
  <c r="K949" i="10"/>
  <c r="I959" i="10"/>
  <c r="I1033" i="14" s="1"/>
  <c r="I1007" i="10"/>
  <c r="I1085" i="14" s="1"/>
  <c r="K997" i="10"/>
  <c r="L549" i="10"/>
  <c r="L589" i="14" s="1"/>
  <c r="N539" i="10"/>
  <c r="O685" i="24"/>
  <c r="X653" i="24"/>
  <c r="O802" i="24" s="1"/>
  <c r="O813" i="24" s="1"/>
  <c r="M439" i="6"/>
  <c r="L427" i="6"/>
  <c r="M1348" i="16"/>
  <c r="L1349" i="16"/>
  <c r="L1348" i="16"/>
  <c r="M1349" i="16"/>
  <c r="O581" i="24"/>
  <c r="P505" i="24"/>
  <c r="P506" i="24" s="1"/>
  <c r="O556" i="24"/>
  <c r="M583" i="14"/>
  <c r="M462" i="15"/>
  <c r="M622" i="15"/>
  <c r="M366" i="15"/>
  <c r="M494" i="15"/>
  <c r="M270" i="15"/>
  <c r="M398" i="15"/>
  <c r="M558" i="15"/>
  <c r="M238" i="15"/>
  <c r="M430" i="15"/>
  <c r="M334" i="15"/>
  <c r="M590" i="15"/>
  <c r="M526" i="15"/>
  <c r="M302" i="15"/>
  <c r="L269" i="15"/>
  <c r="L429" i="15"/>
  <c r="L365" i="15"/>
  <c r="L557" i="15"/>
  <c r="L493" i="15"/>
  <c r="L589" i="15"/>
  <c r="L461" i="15"/>
  <c r="L301" i="15"/>
  <c r="L237" i="15"/>
  <c r="L525" i="15"/>
  <c r="L397" i="15"/>
  <c r="L333" i="15"/>
  <c r="N204" i="15"/>
  <c r="L621" i="15"/>
  <c r="L222" i="15"/>
  <c r="F43" i="13" s="1"/>
  <c r="K819" i="14"/>
  <c r="K820" i="14" s="1"/>
  <c r="I820" i="14"/>
  <c r="K767" i="14"/>
  <c r="K768" i="14" s="1"/>
  <c r="I768" i="14"/>
  <c r="K715" i="14"/>
  <c r="K716" i="14" s="1"/>
  <c r="I716" i="14"/>
  <c r="K663" i="14"/>
  <c r="K664" i="14" s="1"/>
  <c r="I664" i="14"/>
  <c r="L123" i="16"/>
  <c r="L197" i="16"/>
  <c r="N48" i="16"/>
  <c r="L86" i="16"/>
  <c r="L160" i="16"/>
  <c r="L122" i="16"/>
  <c r="L70" i="16"/>
  <c r="F13" i="13" s="1"/>
  <c r="L196" i="16"/>
  <c r="L85" i="16"/>
  <c r="L159" i="16"/>
  <c r="N47" i="16"/>
  <c r="K1241" i="14"/>
  <c r="I1243" i="14"/>
  <c r="M371" i="10"/>
  <c r="M347" i="10"/>
  <c r="M227" i="10"/>
  <c r="M165" i="10"/>
  <c r="M173" i="14" s="1"/>
  <c r="M467" i="10"/>
  <c r="M203" i="10"/>
  <c r="M299" i="10"/>
  <c r="M419" i="10"/>
  <c r="M443" i="10"/>
  <c r="M275" i="10"/>
  <c r="M395" i="10"/>
  <c r="M179" i="10"/>
  <c r="M251" i="10"/>
  <c r="M323" i="10"/>
  <c r="L446" i="10"/>
  <c r="L470" i="10"/>
  <c r="L374" i="10"/>
  <c r="L206" i="10"/>
  <c r="N158" i="10"/>
  <c r="L326" i="10"/>
  <c r="L278" i="10"/>
  <c r="L182" i="10"/>
  <c r="N182" i="10" s="1"/>
  <c r="L350" i="10"/>
  <c r="L230" i="10"/>
  <c r="N230" i="10" s="1"/>
  <c r="L254" i="10"/>
  <c r="L398" i="10"/>
  <c r="L302" i="10"/>
  <c r="L422" i="10"/>
  <c r="N422" i="10" s="1"/>
  <c r="M234" i="10"/>
  <c r="M426" i="10"/>
  <c r="M402" i="10"/>
  <c r="M258" i="10"/>
  <c r="M186" i="10"/>
  <c r="M450" i="10"/>
  <c r="M306" i="10"/>
  <c r="M378" i="10"/>
  <c r="M330" i="10"/>
  <c r="M474" i="10"/>
  <c r="M354" i="10"/>
  <c r="M210" i="10"/>
  <c r="M282" i="10"/>
  <c r="L419" i="10"/>
  <c r="L467" i="10"/>
  <c r="L299" i="10"/>
  <c r="L179" i="10"/>
  <c r="L443" i="10"/>
  <c r="L275" i="10"/>
  <c r="L227" i="10"/>
  <c r="L371" i="10"/>
  <c r="L323" i="10"/>
  <c r="L347" i="10"/>
  <c r="N155" i="10"/>
  <c r="L395" i="10"/>
  <c r="L251" i="10"/>
  <c r="L203" i="10"/>
  <c r="L165" i="10"/>
  <c r="L173" i="14" s="1"/>
  <c r="L308" i="10"/>
  <c r="L404" i="10"/>
  <c r="L236" i="10"/>
  <c r="L428" i="10"/>
  <c r="L332" i="10"/>
  <c r="L452" i="10"/>
  <c r="L356" i="10"/>
  <c r="L260" i="10"/>
  <c r="L188" i="10"/>
  <c r="N164" i="10"/>
  <c r="L380" i="10"/>
  <c r="L284" i="10"/>
  <c r="L212" i="10"/>
  <c r="L476" i="10"/>
  <c r="M401" i="10"/>
  <c r="M233" i="10"/>
  <c r="M329" i="10"/>
  <c r="M473" i="10"/>
  <c r="M305" i="10"/>
  <c r="M209" i="10"/>
  <c r="M425" i="10"/>
  <c r="M377" i="10"/>
  <c r="M281" i="10"/>
  <c r="M449" i="10"/>
  <c r="M257" i="10"/>
  <c r="M353" i="10"/>
  <c r="M185" i="10"/>
  <c r="M260" i="10"/>
  <c r="M332" i="10"/>
  <c r="M452" i="10"/>
  <c r="M428" i="10"/>
  <c r="M236" i="10"/>
  <c r="M308" i="10"/>
  <c r="M380" i="10"/>
  <c r="M476" i="10"/>
  <c r="M212" i="10"/>
  <c r="M284" i="10"/>
  <c r="M356" i="10"/>
  <c r="M404" i="10"/>
  <c r="M188" i="10"/>
  <c r="M181" i="10"/>
  <c r="M421" i="10"/>
  <c r="M373" i="10"/>
  <c r="M325" i="10"/>
  <c r="M349" i="10"/>
  <c r="M277" i="10"/>
  <c r="M205" i="10"/>
  <c r="M397" i="10"/>
  <c r="M445" i="10"/>
  <c r="M229" i="10"/>
  <c r="M469" i="10"/>
  <c r="M301" i="10"/>
  <c r="M253" i="10"/>
  <c r="M423" i="10"/>
  <c r="M399" i="10"/>
  <c r="M375" i="10"/>
  <c r="M471" i="10"/>
  <c r="M351" i="10"/>
  <c r="M447" i="10"/>
  <c r="M327" i="10"/>
  <c r="M279" i="10"/>
  <c r="M255" i="10"/>
  <c r="M303" i="10"/>
  <c r="M207" i="10"/>
  <c r="M231" i="10"/>
  <c r="M183" i="10"/>
  <c r="L400" i="10"/>
  <c r="N160" i="10"/>
  <c r="L448" i="10"/>
  <c r="L472" i="10"/>
  <c r="N472" i="10" s="1"/>
  <c r="L232" i="10"/>
  <c r="L424" i="10"/>
  <c r="L376" i="10"/>
  <c r="L208" i="10"/>
  <c r="N208" i="10" s="1"/>
  <c r="L256" i="10"/>
  <c r="L352" i="10"/>
  <c r="L184" i="10"/>
  <c r="L304" i="10"/>
  <c r="N304" i="10" s="1"/>
  <c r="L280" i="10"/>
  <c r="L328" i="10"/>
  <c r="M506" i="16"/>
  <c r="M321" i="16"/>
  <c r="M469" i="16"/>
  <c r="M358" i="16"/>
  <c r="M284" i="16"/>
  <c r="M654" i="16"/>
  <c r="M728" i="16"/>
  <c r="M580" i="16"/>
  <c r="M543" i="16"/>
  <c r="M617" i="16"/>
  <c r="M691" i="16"/>
  <c r="M432" i="16"/>
  <c r="M395" i="16"/>
  <c r="L648" i="16"/>
  <c r="N648" i="16" s="1"/>
  <c r="N240" i="16"/>
  <c r="L685" i="16"/>
  <c r="N685" i="16" s="1"/>
  <c r="L722" i="16"/>
  <c r="L500" i="16"/>
  <c r="L278" i="16"/>
  <c r="L537" i="16"/>
  <c r="L463" i="16"/>
  <c r="L315" i="16"/>
  <c r="L426" i="16"/>
  <c r="L352" i="16"/>
  <c r="L389" i="16"/>
  <c r="L611" i="16"/>
  <c r="N611" i="16" s="1"/>
  <c r="L574" i="16"/>
  <c r="L626" i="16"/>
  <c r="L404" i="16"/>
  <c r="L441" i="16"/>
  <c r="N441" i="16" s="1"/>
  <c r="N255" i="16"/>
  <c r="L478" i="16"/>
  <c r="N478" i="16" s="1"/>
  <c r="L330" i="16"/>
  <c r="L663" i="16"/>
  <c r="N663" i="16" s="1"/>
  <c r="L293" i="16"/>
  <c r="L700" i="16"/>
  <c r="N700" i="16" s="1"/>
  <c r="L515" i="16"/>
  <c r="L737" i="16"/>
  <c r="L589" i="16"/>
  <c r="L552" i="16"/>
  <c r="L367" i="16"/>
  <c r="M738" i="16"/>
  <c r="M627" i="16"/>
  <c r="M368" i="16"/>
  <c r="M701" i="16"/>
  <c r="M479" i="16"/>
  <c r="M516" i="16"/>
  <c r="M590" i="16"/>
  <c r="M664" i="16"/>
  <c r="M442" i="16"/>
  <c r="M331" i="16"/>
  <c r="M553" i="16"/>
  <c r="M405" i="16"/>
  <c r="M294" i="16"/>
  <c r="L438" i="16"/>
  <c r="L697" i="16"/>
  <c r="N252" i="16"/>
  <c r="L364" i="16"/>
  <c r="L734" i="16"/>
  <c r="L512" i="16"/>
  <c r="L475" i="16"/>
  <c r="L290" i="16"/>
  <c r="L327" i="16"/>
  <c r="L586" i="16"/>
  <c r="L623" i="16"/>
  <c r="L401" i="16"/>
  <c r="L660" i="16"/>
  <c r="L549" i="16"/>
  <c r="L397" i="16"/>
  <c r="L582" i="16"/>
  <c r="L693" i="16"/>
  <c r="N248" i="16"/>
  <c r="L286" i="16"/>
  <c r="L360" i="16"/>
  <c r="L434" i="16"/>
  <c r="L730" i="16"/>
  <c r="L471" i="16"/>
  <c r="L545" i="16"/>
  <c r="L656" i="16"/>
  <c r="L508" i="16"/>
  <c r="L619" i="16"/>
  <c r="L323" i="16"/>
  <c r="M392" i="16"/>
  <c r="M355" i="16"/>
  <c r="M318" i="16"/>
  <c r="M466" i="16"/>
  <c r="M725" i="16"/>
  <c r="M577" i="16"/>
  <c r="M651" i="16"/>
  <c r="M688" i="16"/>
  <c r="M281" i="16"/>
  <c r="M540" i="16"/>
  <c r="M503" i="16"/>
  <c r="M614" i="16"/>
  <c r="M429" i="16"/>
  <c r="L366" i="16"/>
  <c r="L292" i="16"/>
  <c r="L403" i="16"/>
  <c r="L440" i="16"/>
  <c r="L625" i="16"/>
  <c r="L588" i="16"/>
  <c r="L514" i="16"/>
  <c r="L699" i="16"/>
  <c r="N254" i="16"/>
  <c r="L329" i="16"/>
  <c r="L736" i="16"/>
  <c r="L477" i="16"/>
  <c r="L551" i="16"/>
  <c r="L662" i="16"/>
  <c r="L284" i="16"/>
  <c r="L617" i="16"/>
  <c r="L321" i="16"/>
  <c r="N321" i="16" s="1"/>
  <c r="L580" i="16"/>
  <c r="N246" i="16"/>
  <c r="L654" i="16"/>
  <c r="L728" i="16"/>
  <c r="L469" i="16"/>
  <c r="N469" i="16" s="1"/>
  <c r="L432" i="16"/>
  <c r="N432" i="16" s="1"/>
  <c r="L358" i="16"/>
  <c r="L691" i="16"/>
  <c r="L395" i="16"/>
  <c r="N395" i="16" s="1"/>
  <c r="L543" i="16"/>
  <c r="L506" i="16"/>
  <c r="N506" i="16" s="1"/>
  <c r="M329" i="16"/>
  <c r="M514" i="16"/>
  <c r="M736" i="16"/>
  <c r="M588" i="16"/>
  <c r="M699" i="16"/>
  <c r="M662" i="16"/>
  <c r="M625" i="16"/>
  <c r="M403" i="16"/>
  <c r="M477" i="16"/>
  <c r="M366" i="16"/>
  <c r="M440" i="16"/>
  <c r="M292" i="16"/>
  <c r="M551" i="16"/>
  <c r="M285" i="16"/>
  <c r="M396" i="16"/>
  <c r="M655" i="16"/>
  <c r="M507" i="16"/>
  <c r="M544" i="16"/>
  <c r="M581" i="16"/>
  <c r="M618" i="16"/>
  <c r="M433" i="16"/>
  <c r="M692" i="16"/>
  <c r="M322" i="16"/>
  <c r="M729" i="16"/>
  <c r="M470" i="16"/>
  <c r="M359" i="16"/>
  <c r="L621" i="16"/>
  <c r="N621" i="16" s="1"/>
  <c r="L473" i="16"/>
  <c r="L547" i="16"/>
  <c r="L436" i="16"/>
  <c r="L399" i="16"/>
  <c r="L288" i="16"/>
  <c r="L695" i="16"/>
  <c r="N695" i="16" s="1"/>
  <c r="L510" i="16"/>
  <c r="L584" i="16"/>
  <c r="N584" i="16" s="1"/>
  <c r="L325" i="16"/>
  <c r="L732" i="16"/>
  <c r="N250" i="16"/>
  <c r="L362" i="16"/>
  <c r="L658" i="16"/>
  <c r="L359" i="16"/>
  <c r="L618" i="16"/>
  <c r="N618" i="16" s="1"/>
  <c r="L470" i="16"/>
  <c r="N470" i="16" s="1"/>
  <c r="L396" i="16"/>
  <c r="L433" i="16"/>
  <c r="N433" i="16" s="1"/>
  <c r="L507" i="16"/>
  <c r="L581" i="16"/>
  <c r="N581" i="16" s="1"/>
  <c r="L729" i="16"/>
  <c r="N729" i="16" s="1"/>
  <c r="L692" i="16"/>
  <c r="L544" i="16"/>
  <c r="N544" i="16" s="1"/>
  <c r="L655" i="16"/>
  <c r="L322" i="16"/>
  <c r="N247" i="16"/>
  <c r="L285" i="16"/>
  <c r="N285" i="16" s="1"/>
  <c r="M620" i="16"/>
  <c r="M694" i="16"/>
  <c r="M435" i="16"/>
  <c r="M361" i="16"/>
  <c r="M398" i="16"/>
  <c r="M287" i="16"/>
  <c r="M472" i="16"/>
  <c r="M657" i="16"/>
  <c r="M324" i="16"/>
  <c r="M731" i="16"/>
  <c r="M546" i="16"/>
  <c r="M583" i="16"/>
  <c r="M509" i="16"/>
  <c r="L460" i="16"/>
  <c r="N237" i="16"/>
  <c r="L645" i="16"/>
  <c r="L719" i="16"/>
  <c r="N719" i="16" s="1"/>
  <c r="L608" i="16"/>
  <c r="L423" i="16"/>
  <c r="N423" i="16" s="1"/>
  <c r="L497" i="16"/>
  <c r="L534" i="16"/>
  <c r="L571" i="16"/>
  <c r="L349" i="16"/>
  <c r="L312" i="16"/>
  <c r="L682" i="16"/>
  <c r="L386" i="16"/>
  <c r="L275" i="16"/>
  <c r="M579" i="16"/>
  <c r="M394" i="16"/>
  <c r="M616" i="16"/>
  <c r="M357" i="16"/>
  <c r="M283" i="16"/>
  <c r="M505" i="16"/>
  <c r="M653" i="16"/>
  <c r="M431" i="16"/>
  <c r="M690" i="16"/>
  <c r="M542" i="16"/>
  <c r="M320" i="16"/>
  <c r="M468" i="16"/>
  <c r="M727" i="16"/>
  <c r="L681" i="16"/>
  <c r="N681" i="16" s="1"/>
  <c r="L607" i="16"/>
  <c r="N236" i="16"/>
  <c r="L459" i="16"/>
  <c r="L496" i="16"/>
  <c r="L274" i="16"/>
  <c r="L533" i="16"/>
  <c r="L385" i="16"/>
  <c r="L644" i="16"/>
  <c r="N644" i="16" s="1"/>
  <c r="L570" i="16"/>
  <c r="L422" i="16"/>
  <c r="N422" i="16" s="1"/>
  <c r="L348" i="16"/>
  <c r="L718" i="16"/>
  <c r="N718" i="16" s="1"/>
  <c r="L311" i="16"/>
  <c r="M327" i="16"/>
  <c r="M512" i="16"/>
  <c r="M549" i="16"/>
  <c r="M586" i="16"/>
  <c r="M697" i="16"/>
  <c r="M734" i="16"/>
  <c r="M290" i="16"/>
  <c r="M401" i="16"/>
  <c r="M660" i="16"/>
  <c r="M623" i="16"/>
  <c r="M438" i="16"/>
  <c r="M475" i="16"/>
  <c r="M364" i="16"/>
  <c r="L439" i="16"/>
  <c r="N253" i="16"/>
  <c r="L550" i="16"/>
  <c r="L661" i="16"/>
  <c r="L328" i="16"/>
  <c r="L587" i="16"/>
  <c r="N587" i="16" s="1"/>
  <c r="L291" i="16"/>
  <c r="L476" i="16"/>
  <c r="L624" i="16"/>
  <c r="L365" i="16"/>
  <c r="N365" i="16" s="1"/>
  <c r="L402" i="16"/>
  <c r="L735" i="16"/>
  <c r="L513" i="16"/>
  <c r="L698" i="16"/>
  <c r="M622" i="16"/>
  <c r="M363" i="16"/>
  <c r="M548" i="16"/>
  <c r="M289" i="16"/>
  <c r="M733" i="16"/>
  <c r="M326" i="16"/>
  <c r="M696" i="16"/>
  <c r="M511" i="16"/>
  <c r="M437" i="16"/>
  <c r="M474" i="16"/>
  <c r="M659" i="16"/>
  <c r="M585" i="16"/>
  <c r="M400" i="16"/>
  <c r="L498" i="16"/>
  <c r="L276" i="16"/>
  <c r="N238" i="16"/>
  <c r="L572" i="16"/>
  <c r="L720" i="16"/>
  <c r="N720" i="16" s="1"/>
  <c r="L683" i="16"/>
  <c r="L350" i="16"/>
  <c r="N350" i="16" s="1"/>
  <c r="L424" i="16"/>
  <c r="L535" i="16"/>
  <c r="N535" i="16" s="1"/>
  <c r="L387" i="16"/>
  <c r="L461" i="16"/>
  <c r="N461" i="16" s="1"/>
  <c r="L313" i="16"/>
  <c r="L646" i="16"/>
  <c r="N646" i="16" s="1"/>
  <c r="L609" i="16"/>
  <c r="J1212" i="14"/>
  <c r="J1219" i="14" s="1"/>
  <c r="E172" i="13" s="1"/>
  <c r="E175" i="13" s="1"/>
  <c r="E179" i="13" s="1"/>
  <c r="K1210" i="14"/>
  <c r="K1212" i="14" s="1"/>
  <c r="K1219" i="14" s="1"/>
  <c r="K432" i="14"/>
  <c r="K434" i="14" s="1"/>
  <c r="K436" i="14" s="1"/>
  <c r="K438" i="14" s="1"/>
  <c r="M297" i="6" s="1"/>
  <c r="M294" i="6" s="1"/>
  <c r="M298" i="6" s="1"/>
  <c r="M295" i="6" s="1"/>
  <c r="M296" i="6" s="1"/>
  <c r="N293" i="6" s="1"/>
  <c r="I434" i="14"/>
  <c r="K510" i="14"/>
  <c r="K512" i="14" s="1"/>
  <c r="K514" i="14" s="1"/>
  <c r="K516" i="14" s="1"/>
  <c r="M345" i="6" s="1"/>
  <c r="M342" i="6" s="1"/>
  <c r="M346" i="6" s="1"/>
  <c r="M343" i="6" s="1"/>
  <c r="M344" i="6" s="1"/>
  <c r="N341" i="6" s="1"/>
  <c r="I512" i="14"/>
  <c r="K380" i="14"/>
  <c r="K382" i="14" s="1"/>
  <c r="I382" i="14"/>
  <c r="K484" i="14"/>
  <c r="K486" i="14" s="1"/>
  <c r="I486" i="14"/>
  <c r="K406" i="14"/>
  <c r="K408" i="14" s="1"/>
  <c r="K410" i="14" s="1"/>
  <c r="K412" i="14" s="1"/>
  <c r="M281" i="6" s="1"/>
  <c r="M278" i="6" s="1"/>
  <c r="M282" i="6" s="1"/>
  <c r="M279" i="6" s="1"/>
  <c r="M280" i="6" s="1"/>
  <c r="N277" i="6" s="1"/>
  <c r="I408" i="14"/>
  <c r="K328" i="14"/>
  <c r="K330" i="14" s="1"/>
  <c r="I330" i="14"/>
  <c r="K276" i="14"/>
  <c r="K278" i="14" s="1"/>
  <c r="I278" i="14"/>
  <c r="K780" i="10"/>
  <c r="I790" i="10"/>
  <c r="I850" i="14" s="1"/>
  <c r="K708" i="10"/>
  <c r="I718" i="10"/>
  <c r="I772" i="14" s="1"/>
  <c r="I814" i="10"/>
  <c r="I876" i="14" s="1"/>
  <c r="I877" i="14" s="1"/>
  <c r="K804" i="10"/>
  <c r="K684" i="10"/>
  <c r="I694" i="10"/>
  <c r="I746" i="14" s="1"/>
  <c r="K636" i="10"/>
  <c r="I646" i="10"/>
  <c r="I694" i="14" s="1"/>
  <c r="I862" i="10"/>
  <c r="I928" i="14" s="1"/>
  <c r="K852" i="10"/>
  <c r="K68" i="14"/>
  <c r="K94" i="14"/>
  <c r="K146" i="14"/>
  <c r="O849" i="24"/>
  <c r="P646" i="24"/>
  <c r="P657" i="24" s="1"/>
  <c r="I573" i="10"/>
  <c r="I615" i="14" s="1"/>
  <c r="K563" i="10"/>
  <c r="I525" i="10"/>
  <c r="I563" i="14" s="1"/>
  <c r="K515" i="10"/>
  <c r="O225" i="24"/>
  <c r="O226" i="24" s="1"/>
  <c r="O259" i="24" s="1"/>
  <c r="X191" i="24"/>
  <c r="O360" i="24" s="1"/>
  <c r="O373" i="24" s="1"/>
  <c r="O341" i="24"/>
  <c r="X641" i="24"/>
  <c r="O789" i="24" s="1"/>
  <c r="O672" i="24"/>
  <c r="X902" i="24"/>
  <c r="O1006" i="24" s="1"/>
  <c r="O918" i="24"/>
  <c r="D56" i="21"/>
  <c r="D58" i="21" s="1"/>
  <c r="D60" i="21" s="1"/>
  <c r="D64" i="21" s="1"/>
  <c r="D67" i="21" s="1"/>
  <c r="D68" i="21" s="1"/>
  <c r="D70" i="21" s="1"/>
  <c r="D71" i="21" s="1"/>
  <c r="D73" i="21" s="1"/>
  <c r="D74" i="21" s="1"/>
  <c r="D76" i="21" s="1"/>
  <c r="L18" i="6"/>
  <c r="K285" i="10"/>
  <c r="K333" i="10"/>
  <c r="K405" i="10"/>
  <c r="K213" i="10"/>
  <c r="K261" i="10"/>
  <c r="K309" i="10"/>
  <c r="K978" i="16"/>
  <c r="K1015" i="16"/>
  <c r="K1126" i="16"/>
  <c r="J140" i="10"/>
  <c r="J147" i="14" s="1"/>
  <c r="J148" i="14" s="1"/>
  <c r="J150" i="14" s="1"/>
  <c r="J92" i="10"/>
  <c r="J95" i="14" s="1"/>
  <c r="J96" i="14" s="1"/>
  <c r="J98" i="14" s="1"/>
  <c r="K59" i="10"/>
  <c r="K827" i="15"/>
  <c r="K1147" i="15"/>
  <c r="K859" i="15"/>
  <c r="K1058" i="16"/>
  <c r="K947" i="16"/>
  <c r="K1206" i="16"/>
  <c r="K86" i="16"/>
  <c r="K867" i="16"/>
  <c r="K882" i="16"/>
  <c r="K837" i="16"/>
  <c r="K753" i="15"/>
  <c r="J983" i="10"/>
  <c r="J1059" i="14" s="1"/>
  <c r="J1060" i="14" s="1"/>
  <c r="J1062" i="14" s="1"/>
  <c r="J911" i="10"/>
  <c r="J981" i="14" s="1"/>
  <c r="J982" i="14" s="1"/>
  <c r="J1031" i="10"/>
  <c r="J1111" i="14" s="1"/>
  <c r="J1112" i="14" s="1"/>
  <c r="J1114" i="14" s="1"/>
  <c r="J1007" i="10"/>
  <c r="J1085" i="14" s="1"/>
  <c r="J1086" i="14" s="1"/>
  <c r="J1088" i="14" s="1"/>
  <c r="J1055" i="10"/>
  <c r="J1137" i="14" s="1"/>
  <c r="J1138" i="14" s="1"/>
  <c r="J1140" i="14" s="1"/>
  <c r="N863" i="15"/>
  <c r="N1087" i="15"/>
  <c r="N1023" i="15"/>
  <c r="N1151" i="15"/>
  <c r="N991" i="15"/>
  <c r="N1150" i="15"/>
  <c r="N958" i="15"/>
  <c r="N1022" i="15"/>
  <c r="N830" i="15"/>
  <c r="N1054" i="15"/>
  <c r="N1118" i="15"/>
  <c r="N1143" i="15"/>
  <c r="N1079" i="15"/>
  <c r="N1047" i="15"/>
  <c r="N1015" i="15"/>
  <c r="N951" i="15"/>
  <c r="N1111" i="15"/>
  <c r="N693" i="10"/>
  <c r="N813" i="10"/>
  <c r="N669" i="10"/>
  <c r="N837" i="10"/>
  <c r="N741" i="10"/>
  <c r="N645" i="10"/>
  <c r="M718" i="10"/>
  <c r="M772" i="14" s="1"/>
  <c r="M773" i="14" s="1"/>
  <c r="M775" i="14" s="1"/>
  <c r="M814" i="10"/>
  <c r="M876" i="14" s="1"/>
  <c r="M877" i="14" s="1"/>
  <c r="M670" i="10"/>
  <c r="M720" i="14" s="1"/>
  <c r="M721" i="14" s="1"/>
  <c r="M723" i="14" s="1"/>
  <c r="M838" i="10"/>
  <c r="M902" i="14" s="1"/>
  <c r="M903" i="14" s="1"/>
  <c r="M905" i="14" s="1"/>
  <c r="M646" i="10"/>
  <c r="M694" i="14" s="1"/>
  <c r="M695" i="14" s="1"/>
  <c r="M697" i="14" s="1"/>
  <c r="M742" i="10"/>
  <c r="M798" i="14" s="1"/>
  <c r="M799" i="14" s="1"/>
  <c r="M801" i="14" s="1"/>
  <c r="N568" i="10"/>
  <c r="N520" i="10"/>
  <c r="O480" i="24"/>
  <c r="E108" i="13"/>
  <c r="J704" i="15"/>
  <c r="J736" i="15"/>
  <c r="T1526" i="15"/>
  <c r="O49" i="24"/>
  <c r="K153" i="15"/>
  <c r="K179" i="16"/>
  <c r="K170" i="16"/>
  <c r="K207" i="16"/>
  <c r="K103" i="16"/>
  <c r="K177" i="16"/>
  <c r="K614" i="10"/>
  <c r="K662" i="10"/>
  <c r="K854" i="10"/>
  <c r="K806" i="10"/>
  <c r="K834" i="10"/>
  <c r="K810" i="10"/>
  <c r="K714" i="10"/>
  <c r="K738" i="10"/>
  <c r="K762" i="10"/>
  <c r="K642" i="10"/>
  <c r="K60" i="15"/>
  <c r="J1245" i="14"/>
  <c r="K357" i="10"/>
  <c r="K977" i="15"/>
  <c r="K1073" i="15"/>
  <c r="K881" i="15"/>
  <c r="K945" i="15"/>
  <c r="K1105" i="15"/>
  <c r="K817" i="15"/>
  <c r="J866" i="15"/>
  <c r="J834" i="15"/>
  <c r="J1090" i="15"/>
  <c r="J898" i="15"/>
  <c r="J1058" i="15"/>
  <c r="J1259" i="16"/>
  <c r="J1037" i="16"/>
  <c r="J1148" i="16"/>
  <c r="J1111" i="16"/>
  <c r="J1074" i="16"/>
  <c r="J1296" i="16"/>
  <c r="K1509" i="15"/>
  <c r="K1796" i="16"/>
  <c r="J1818" i="16"/>
  <c r="K222" i="15"/>
  <c r="K61" i="10"/>
  <c r="K85" i="10"/>
  <c r="K115" i="10"/>
  <c r="K91" i="10"/>
  <c r="K139" i="10"/>
  <c r="K87" i="10"/>
  <c r="K135" i="10"/>
  <c r="K1078" i="15"/>
  <c r="K918" i="15"/>
  <c r="K982" i="15"/>
  <c r="K854" i="15"/>
  <c r="K1046" i="15"/>
  <c r="K1110" i="15"/>
  <c r="K993" i="15"/>
  <c r="K1057" i="15"/>
  <c r="K865" i="15"/>
  <c r="K833" i="15"/>
  <c r="K961" i="15"/>
  <c r="K897" i="15"/>
  <c r="K925" i="15"/>
  <c r="K957" i="15"/>
  <c r="K893" i="15"/>
  <c r="K1021" i="15"/>
  <c r="K989" i="15"/>
  <c r="K861" i="15"/>
  <c r="K1284" i="16"/>
  <c r="K1062" i="16"/>
  <c r="K1136" i="16"/>
  <c r="K1099" i="16"/>
  <c r="K1321" i="16"/>
  <c r="K1210" i="16"/>
  <c r="K1018" i="16"/>
  <c r="K1092" i="16"/>
  <c r="K1129" i="16"/>
  <c r="K981" i="16"/>
  <c r="K1055" i="16"/>
  <c r="K944" i="16"/>
  <c r="K952" i="16"/>
  <c r="K1174" i="16"/>
  <c r="K1211" i="16"/>
  <c r="K1063" i="16"/>
  <c r="K989" i="16"/>
  <c r="K1026" i="16"/>
  <c r="K1170" i="16"/>
  <c r="K948" i="16"/>
  <c r="K1244" i="16"/>
  <c r="K1281" i="16"/>
  <c r="K1096" i="16"/>
  <c r="K987" i="16"/>
  <c r="K950" i="16"/>
  <c r="K1209" i="16"/>
  <c r="K1061" i="16"/>
  <c r="K1135" i="16"/>
  <c r="K1332" i="16"/>
  <c r="K962" i="16"/>
  <c r="K999" i="16"/>
  <c r="K1258" i="16"/>
  <c r="K1221" i="16"/>
  <c r="K1295" i="16"/>
  <c r="K1313" i="16"/>
  <c r="K1202" i="16"/>
  <c r="K1276" i="16"/>
  <c r="K1128" i="16"/>
  <c r="K1165" i="16"/>
  <c r="K1239" i="16"/>
  <c r="K1241" i="16"/>
  <c r="K1278" i="16"/>
  <c r="K1204" i="16"/>
  <c r="K1130" i="16"/>
  <c r="K1056" i="16"/>
  <c r="K955" i="16"/>
  <c r="K1214" i="16"/>
  <c r="K1140" i="16"/>
  <c r="K992" i="16"/>
  <c r="K1177" i="16"/>
  <c r="K993" i="16"/>
  <c r="K1215" i="16"/>
  <c r="K1326" i="16"/>
  <c r="K1289" i="16"/>
  <c r="K1104" i="16"/>
  <c r="K1067" i="16"/>
  <c r="K1220" i="16"/>
  <c r="K1331" i="16"/>
  <c r="K1035" i="16"/>
  <c r="K1183" i="16"/>
  <c r="K1294" i="16"/>
  <c r="K1016" i="16"/>
  <c r="K1201" i="16"/>
  <c r="K1312" i="16"/>
  <c r="K1238" i="16"/>
  <c r="K942" i="16"/>
  <c r="K979" i="16"/>
  <c r="J108" i="16"/>
  <c r="J219" i="16"/>
  <c r="K794" i="16"/>
  <c r="K797" i="16"/>
  <c r="K801" i="16"/>
  <c r="K880" i="16"/>
  <c r="K843" i="16"/>
  <c r="K848" i="16"/>
  <c r="K839" i="16"/>
  <c r="K802" i="16"/>
  <c r="K850" i="16"/>
  <c r="K878" i="16"/>
  <c r="K841" i="16"/>
  <c r="K807" i="16"/>
  <c r="K881" i="16"/>
  <c r="K729" i="15"/>
  <c r="K697" i="15"/>
  <c r="K762" i="15"/>
  <c r="K693" i="15"/>
  <c r="K725" i="15"/>
  <c r="K955" i="14"/>
  <c r="K956" i="14" s="1"/>
  <c r="K887" i="10"/>
  <c r="K1070" i="10"/>
  <c r="K1022" i="10"/>
  <c r="K1046" i="10"/>
  <c r="K998" i="10"/>
  <c r="K976" i="10"/>
  <c r="K952" i="10"/>
  <c r="K1000" i="10"/>
  <c r="K928" i="10"/>
  <c r="K1074" i="10"/>
  <c r="K930" i="10"/>
  <c r="K978" i="10"/>
  <c r="K1050" i="10"/>
  <c r="K1026" i="10"/>
  <c r="K999" i="10"/>
  <c r="K1047" i="10"/>
  <c r="K951" i="10"/>
  <c r="K1023" i="10"/>
  <c r="N953" i="15"/>
  <c r="N1017" i="15"/>
  <c r="N1145" i="15"/>
  <c r="N889" i="15"/>
  <c r="N825" i="15"/>
  <c r="N989" i="15"/>
  <c r="N1021" i="15"/>
  <c r="N1053" i="15"/>
  <c r="N1085" i="15"/>
  <c r="N925" i="15"/>
  <c r="N1153" i="15"/>
  <c r="N1057" i="15"/>
  <c r="N929" i="15"/>
  <c r="N897" i="15"/>
  <c r="N961" i="15"/>
  <c r="N833" i="15"/>
  <c r="N980" i="15"/>
  <c r="N1012" i="15"/>
  <c r="N1044" i="15"/>
  <c r="N1108" i="15"/>
  <c r="N916" i="15"/>
  <c r="N1050" i="15"/>
  <c r="N1018" i="15"/>
  <c r="N1114" i="15"/>
  <c r="N1146" i="15"/>
  <c r="N922" i="15"/>
  <c r="N890" i="15"/>
  <c r="N1045" i="15"/>
  <c r="N1109" i="15"/>
  <c r="N917" i="15"/>
  <c r="N981" i="15"/>
  <c r="N1077" i="15"/>
  <c r="N1080" i="15"/>
  <c r="N920" i="15"/>
  <c r="N952" i="15"/>
  <c r="N1048" i="15"/>
  <c r="N1112" i="15"/>
  <c r="N1144" i="15"/>
  <c r="N1152" i="15"/>
  <c r="N1088" i="15"/>
  <c r="N832" i="15"/>
  <c r="N1024" i="15"/>
  <c r="N1056" i="15"/>
  <c r="N1120" i="15"/>
  <c r="N685" i="10"/>
  <c r="N781" i="10"/>
  <c r="N709" i="10"/>
  <c r="N637" i="10"/>
  <c r="N829" i="10"/>
  <c r="N613" i="10"/>
  <c r="N640" i="10"/>
  <c r="N688" i="10"/>
  <c r="N856" i="10"/>
  <c r="N760" i="10"/>
  <c r="N832" i="10"/>
  <c r="N666" i="10"/>
  <c r="N762" i="10"/>
  <c r="N834" i="10"/>
  <c r="N642" i="10"/>
  <c r="N786" i="10"/>
  <c r="N618" i="10"/>
  <c r="N668" i="10"/>
  <c r="N692" i="10"/>
  <c r="N644" i="10"/>
  <c r="N836" i="10"/>
  <c r="N860" i="10"/>
  <c r="N835" i="10"/>
  <c r="N787" i="10"/>
  <c r="N715" i="10"/>
  <c r="N859" i="10"/>
  <c r="N619" i="10"/>
  <c r="N643" i="10"/>
  <c r="N686" i="10"/>
  <c r="N614" i="10"/>
  <c r="N806" i="10"/>
  <c r="N662" i="10"/>
  <c r="N638" i="10"/>
  <c r="N758" i="10"/>
  <c r="N547" i="10"/>
  <c r="N569" i="10"/>
  <c r="N521" i="10"/>
  <c r="M573" i="10"/>
  <c r="M615" i="14" s="1"/>
  <c r="M616" i="14" s="1"/>
  <c r="M618" i="14" s="1"/>
  <c r="M525" i="10"/>
  <c r="M563" i="14" s="1"/>
  <c r="K1242" i="14"/>
  <c r="N1081" i="24"/>
  <c r="N1082" i="24" s="1"/>
  <c r="I1219" i="14"/>
  <c r="E166" i="13" s="1"/>
  <c r="E170" i="13" s="1"/>
  <c r="K792" i="16"/>
  <c r="J814" i="16"/>
  <c r="K532" i="16"/>
  <c r="K680" i="16"/>
  <c r="K310" i="16"/>
  <c r="K569" i="16"/>
  <c r="K717" i="16"/>
  <c r="K347" i="16"/>
  <c r="K495" i="16"/>
  <c r="K180" i="15"/>
  <c r="K148" i="15"/>
  <c r="K117" i="15"/>
  <c r="K85" i="15"/>
  <c r="K111" i="15"/>
  <c r="K79" i="15"/>
  <c r="K184" i="15"/>
  <c r="K176" i="15"/>
  <c r="K144" i="15"/>
  <c r="K112" i="15"/>
  <c r="K188" i="15"/>
  <c r="K156" i="15"/>
  <c r="K98" i="16"/>
  <c r="K209" i="16"/>
  <c r="K213" i="16"/>
  <c r="K162" i="16"/>
  <c r="K125" i="16"/>
  <c r="K167" i="16"/>
  <c r="K204" i="16"/>
  <c r="K130" i="16"/>
  <c r="K99" i="16"/>
  <c r="K173" i="16"/>
  <c r="K198" i="16"/>
  <c r="K124" i="16"/>
  <c r="K180" i="16"/>
  <c r="K164" i="16"/>
  <c r="K90" i="16"/>
  <c r="K178" i="16"/>
  <c r="K215" i="16"/>
  <c r="J694" i="10"/>
  <c r="J746" i="14" s="1"/>
  <c r="J747" i="14" s="1"/>
  <c r="J749" i="14" s="1"/>
  <c r="J814" i="10"/>
  <c r="J876" i="14" s="1"/>
  <c r="J877" i="14" s="1"/>
  <c r="J879" i="14" s="1"/>
  <c r="J718" i="10"/>
  <c r="J772" i="14" s="1"/>
  <c r="J773" i="14" s="1"/>
  <c r="J775" i="14" s="1"/>
  <c r="J742" i="10"/>
  <c r="J798" i="14" s="1"/>
  <c r="J799" i="14" s="1"/>
  <c r="J801" i="14" s="1"/>
  <c r="J790" i="10"/>
  <c r="J850" i="14" s="1"/>
  <c r="J851" i="14" s="1"/>
  <c r="J853" i="14" s="1"/>
  <c r="K685" i="10"/>
  <c r="K829" i="10"/>
  <c r="K709" i="10"/>
  <c r="K613" i="10"/>
  <c r="K781" i="10"/>
  <c r="K661" i="10"/>
  <c r="K598" i="10"/>
  <c r="K837" i="10"/>
  <c r="K621" i="10"/>
  <c r="K717" i="10"/>
  <c r="K813" i="10"/>
  <c r="K645" i="10"/>
  <c r="K861" i="10"/>
  <c r="J93" i="15"/>
  <c r="J125" i="15"/>
  <c r="K1548" i="16"/>
  <c r="K1585" i="16"/>
  <c r="K1511" i="16"/>
  <c r="K1400" i="16"/>
  <c r="K1612" i="16"/>
  <c r="K1464" i="16"/>
  <c r="K1649" i="16"/>
  <c r="K1704" i="16"/>
  <c r="K1519" i="16"/>
  <c r="K1667" i="16"/>
  <c r="K1556" i="16"/>
  <c r="K1630" i="16"/>
  <c r="K1397" i="16"/>
  <c r="K1508" i="16"/>
  <c r="K1619" i="16"/>
  <c r="K1434" i="16"/>
  <c r="N951" i="16"/>
  <c r="N1321" i="16"/>
  <c r="N1025" i="16"/>
  <c r="N1099" i="16"/>
  <c r="N1173" i="16"/>
  <c r="N988" i="16"/>
  <c r="N1285" i="16"/>
  <c r="N1322" i="16"/>
  <c r="N1211" i="16"/>
  <c r="N1248" i="16"/>
  <c r="N1137" i="16"/>
  <c r="N1174" i="16"/>
  <c r="N878" i="16"/>
  <c r="N804" i="16"/>
  <c r="K571" i="10"/>
  <c r="K1623" i="16"/>
  <c r="K1549" i="16"/>
  <c r="K1512" i="16"/>
  <c r="K1435" i="16"/>
  <c r="K1509" i="16"/>
  <c r="K1472" i="16"/>
  <c r="K1657" i="16"/>
  <c r="K1442" i="16"/>
  <c r="K1479" i="16"/>
  <c r="K1553" i="16"/>
  <c r="K1405" i="16"/>
  <c r="K1701" i="16"/>
  <c r="K1428" i="16"/>
  <c r="K1613" i="16"/>
  <c r="K1465" i="16"/>
  <c r="K1576" i="16"/>
  <c r="K1502" i="16"/>
  <c r="K1592" i="16"/>
  <c r="K1444" i="16"/>
  <c r="K1703" i="16"/>
  <c r="K1666" i="16"/>
  <c r="K1610" i="16"/>
  <c r="K1684" i="16"/>
  <c r="K1425" i="16"/>
  <c r="K1651" i="16"/>
  <c r="K1466" i="16"/>
  <c r="K1429" i="16"/>
  <c r="K1392" i="16"/>
  <c r="K1540" i="16"/>
  <c r="K1402" i="16"/>
  <c r="K1624" i="16"/>
  <c r="K1439" i="16"/>
  <c r="K1587" i="16"/>
  <c r="K1399" i="15"/>
  <c r="K1367" i="15"/>
  <c r="K1335" i="15"/>
  <c r="K1431" i="15"/>
  <c r="K1239" i="15"/>
  <c r="K1272" i="15"/>
  <c r="K1368" i="15"/>
  <c r="K1336" i="15"/>
  <c r="K1400" i="15"/>
  <c r="K1432" i="15"/>
  <c r="K1370" i="15"/>
  <c r="K1466" i="15"/>
  <c r="K1210" i="15"/>
  <c r="K1434" i="15"/>
  <c r="K1280" i="15"/>
  <c r="K1248" i="15"/>
  <c r="K1440" i="15"/>
  <c r="K1312" i="15"/>
  <c r="K1376" i="15"/>
  <c r="K1467" i="15"/>
  <c r="K1435" i="15"/>
  <c r="K1243" i="15"/>
  <c r="K1403" i="15"/>
  <c r="K1371" i="15"/>
  <c r="K1342" i="15"/>
  <c r="K1374" i="15"/>
  <c r="K1214" i="15"/>
  <c r="K1246" i="15"/>
  <c r="K1406" i="15"/>
  <c r="K1465" i="15"/>
  <c r="K1377" i="15"/>
  <c r="K1249" i="15"/>
  <c r="K1441" i="15"/>
  <c r="K1281" i="15"/>
  <c r="K1473" i="15"/>
  <c r="K1439" i="15"/>
  <c r="K1311" i="15"/>
  <c r="N1057" i="16"/>
  <c r="N1279" i="16"/>
  <c r="N1242" i="16"/>
  <c r="N1316" i="16"/>
  <c r="N1205" i="16"/>
  <c r="N946" i="16"/>
  <c r="N1331" i="16"/>
  <c r="N998" i="16"/>
  <c r="N1294" i="16"/>
  <c r="N1035" i="16"/>
  <c r="N1183" i="16"/>
  <c r="N982" i="16"/>
  <c r="N1204" i="16"/>
  <c r="N1130" i="16"/>
  <c r="N1241" i="16"/>
  <c r="N945" i="16"/>
  <c r="N1069" i="16"/>
  <c r="N1032" i="16"/>
  <c r="N1106" i="16"/>
  <c r="N1291" i="16"/>
  <c r="N995" i="16"/>
  <c r="N1203" i="16"/>
  <c r="N944" i="16"/>
  <c r="N1240" i="16"/>
  <c r="N981" i="16"/>
  <c r="N1129" i="16"/>
  <c r="N1055" i="16"/>
  <c r="N1177" i="16"/>
  <c r="N1140" i="16"/>
  <c r="N992" i="16"/>
  <c r="N955" i="16"/>
  <c r="N1214" i="16"/>
  <c r="N1170" i="16"/>
  <c r="N948" i="16"/>
  <c r="N985" i="16"/>
  <c r="N1059" i="16"/>
  <c r="N1318" i="16"/>
  <c r="N1070" i="16"/>
  <c r="N1292" i="16"/>
  <c r="N1107" i="16"/>
  <c r="N1329" i="16"/>
  <c r="N1033" i="16"/>
  <c r="N1255" i="16"/>
  <c r="N844" i="16"/>
  <c r="N839" i="16"/>
  <c r="N847" i="16"/>
  <c r="N868" i="16"/>
  <c r="N831" i="16"/>
  <c r="N836" i="16"/>
  <c r="N873" i="16"/>
  <c r="N877" i="16"/>
  <c r="N840" i="16"/>
  <c r="N811" i="16"/>
  <c r="N885" i="16"/>
  <c r="N695" i="15"/>
  <c r="N703" i="15"/>
  <c r="N699" i="15"/>
  <c r="N755" i="15"/>
  <c r="N723" i="15"/>
  <c r="N690" i="15"/>
  <c r="N760" i="15"/>
  <c r="N728" i="15"/>
  <c r="N694" i="15"/>
  <c r="N143" i="24"/>
  <c r="N158" i="24" s="1"/>
  <c r="M879" i="14" l="1"/>
  <c r="J984" i="14"/>
  <c r="I879" i="14"/>
  <c r="K488" i="14"/>
  <c r="K490" i="14" s="1"/>
  <c r="M329" i="6" s="1"/>
  <c r="M326" i="6" s="1"/>
  <c r="M330" i="6" s="1"/>
  <c r="M327" i="6" s="1"/>
  <c r="M328" i="6" s="1"/>
  <c r="N325" i="6" s="1"/>
  <c r="N498" i="16"/>
  <c r="N698" i="16"/>
  <c r="N735" i="16"/>
  <c r="N661" i="16"/>
  <c r="N533" i="16"/>
  <c r="N496" i="16"/>
  <c r="N275" i="16"/>
  <c r="N682" i="16"/>
  <c r="N349" i="16"/>
  <c r="N534" i="16"/>
  <c r="N362" i="16"/>
  <c r="N399" i="16"/>
  <c r="N547" i="16"/>
  <c r="N323" i="16"/>
  <c r="N508" i="16"/>
  <c r="N545" i="16"/>
  <c r="N328" i="10"/>
  <c r="N352" i="10"/>
  <c r="N424" i="10"/>
  <c r="N398" i="10"/>
  <c r="N326" i="10"/>
  <c r="N206" i="10"/>
  <c r="N470" i="10"/>
  <c r="I1245" i="14"/>
  <c r="N160" i="16"/>
  <c r="N123" i="16"/>
  <c r="K287" i="15"/>
  <c r="N1529" i="15"/>
  <c r="N1463" i="16"/>
  <c r="N1389" i="16"/>
  <c r="N1394" i="16"/>
  <c r="N1431" i="16"/>
  <c r="N1610" i="16"/>
  <c r="N1462" i="16"/>
  <c r="N1405" i="16"/>
  <c r="N1553" i="16"/>
  <c r="N1401" i="16"/>
  <c r="N1623" i="16"/>
  <c r="N1469" i="16"/>
  <c r="N1580" i="16"/>
  <c r="N1538" i="16"/>
  <c r="N1464" i="16"/>
  <c r="N1390" i="16"/>
  <c r="N1217" i="15"/>
  <c r="N1273" i="15"/>
  <c r="N1369" i="15"/>
  <c r="N1305" i="15"/>
  <c r="N1400" i="15"/>
  <c r="N1461" i="15"/>
  <c r="N1397" i="15"/>
  <c r="N1333" i="15"/>
  <c r="N1470" i="15"/>
  <c r="N1438" i="15"/>
  <c r="N1759" i="16"/>
  <c r="N181" i="15"/>
  <c r="N120" i="15"/>
  <c r="N88" i="15"/>
  <c r="N175" i="15"/>
  <c r="N144" i="15"/>
  <c r="N115" i="15"/>
  <c r="K1235" i="15"/>
  <c r="K1459" i="15"/>
  <c r="J1476" i="15"/>
  <c r="J1412" i="15"/>
  <c r="K665" i="16"/>
  <c r="N465" i="15"/>
  <c r="N369" i="15"/>
  <c r="N534" i="15"/>
  <c r="N342" i="15"/>
  <c r="N280" i="15"/>
  <c r="N472" i="15"/>
  <c r="N632" i="15"/>
  <c r="N568" i="15"/>
  <c r="L140" i="15"/>
  <c r="N140" i="15" s="1"/>
  <c r="L1556" i="15"/>
  <c r="K589" i="14"/>
  <c r="K46" i="14"/>
  <c r="N1799" i="16"/>
  <c r="N1151" i="10"/>
  <c r="N1167" i="10"/>
  <c r="N1072" i="10"/>
  <c r="N1049" i="10"/>
  <c r="N218" i="16"/>
  <c r="O152" i="24"/>
  <c r="L36" i="6"/>
  <c r="D129" i="21"/>
  <c r="D130" i="21" s="1"/>
  <c r="D132" i="21" s="1"/>
  <c r="D136" i="21" s="1"/>
  <c r="D139" i="21" s="1"/>
  <c r="D140" i="21" s="1"/>
  <c r="D142" i="21" s="1"/>
  <c r="D143" i="21" s="1"/>
  <c r="D145" i="21" s="1"/>
  <c r="D146" i="21" s="1"/>
  <c r="D148" i="21" s="1"/>
  <c r="O686" i="24"/>
  <c r="K563" i="14"/>
  <c r="K564" i="14" s="1"/>
  <c r="K566" i="14" s="1"/>
  <c r="K568" i="14" s="1"/>
  <c r="M378" i="6" s="1"/>
  <c r="M375" i="6" s="1"/>
  <c r="K121" i="14"/>
  <c r="L645" i="14"/>
  <c r="F104" i="13" s="1"/>
  <c r="N117" i="15"/>
  <c r="N184" i="15"/>
  <c r="N152" i="15"/>
  <c r="N111" i="15"/>
  <c r="N80" i="15"/>
  <c r="N179" i="15"/>
  <c r="K1331" i="15"/>
  <c r="K1363" i="15"/>
  <c r="J1316" i="15"/>
  <c r="N433" i="15"/>
  <c r="N502" i="15"/>
  <c r="N310" i="15"/>
  <c r="N600" i="15"/>
  <c r="N376" i="15"/>
  <c r="N536" i="15"/>
  <c r="N344" i="15"/>
  <c r="N1813" i="16"/>
  <c r="N1143" i="10"/>
  <c r="N952" i="10"/>
  <c r="N929" i="10"/>
  <c r="N1025" i="10"/>
  <c r="N1311" i="16"/>
  <c r="K479" i="15"/>
  <c r="M171" i="15"/>
  <c r="M139" i="15"/>
  <c r="K280" i="14"/>
  <c r="K282" i="14" s="1"/>
  <c r="M201" i="6" s="1"/>
  <c r="M198" i="6" s="1"/>
  <c r="M202" i="6" s="1"/>
  <c r="M199" i="6" s="1"/>
  <c r="M200" i="6" s="1"/>
  <c r="N197" i="6" s="1"/>
  <c r="N360" i="16"/>
  <c r="N582" i="16"/>
  <c r="N552" i="16"/>
  <c r="N737" i="16"/>
  <c r="N626" i="16"/>
  <c r="N352" i="16"/>
  <c r="N315" i="16"/>
  <c r="N537" i="16"/>
  <c r="N500" i="16"/>
  <c r="K1269" i="14"/>
  <c r="K1271" i="14" s="1"/>
  <c r="K1273" i="14" s="1"/>
  <c r="M822" i="6" s="1"/>
  <c r="M819" i="6" s="1"/>
  <c r="M823" i="6" s="1"/>
  <c r="M820" i="6" s="1"/>
  <c r="M821" i="6" s="1"/>
  <c r="N818" i="6" s="1"/>
  <c r="N76" i="15"/>
  <c r="K254" i="14"/>
  <c r="K256" i="14" s="1"/>
  <c r="M185" i="6" s="1"/>
  <c r="M182" i="6" s="1"/>
  <c r="M186" i="6" s="1"/>
  <c r="M183" i="6" s="1"/>
  <c r="M184" i="6" s="1"/>
  <c r="N181" i="6" s="1"/>
  <c r="K694" i="14"/>
  <c r="K695" i="14" s="1"/>
  <c r="K697" i="14" s="1"/>
  <c r="K699" i="14" s="1"/>
  <c r="M460" i="6" s="1"/>
  <c r="M457" i="6" s="1"/>
  <c r="M461" i="6" s="1"/>
  <c r="M458" i="6" s="1"/>
  <c r="M459" i="6" s="1"/>
  <c r="N456" i="6" s="1"/>
  <c r="I280" i="14"/>
  <c r="I488" i="14"/>
  <c r="I436" i="14"/>
  <c r="N609" i="16"/>
  <c r="N424" i="16"/>
  <c r="N683" i="16"/>
  <c r="N572" i="16"/>
  <c r="N276" i="16"/>
  <c r="N402" i="16"/>
  <c r="N624" i="16"/>
  <c r="N291" i="16"/>
  <c r="N550" i="16"/>
  <c r="N311" i="16"/>
  <c r="N570" i="16"/>
  <c r="N274" i="16"/>
  <c r="N459" i="16"/>
  <c r="N386" i="16"/>
  <c r="N608" i="16"/>
  <c r="N460" i="16"/>
  <c r="N694" i="16"/>
  <c r="N658" i="16"/>
  <c r="N510" i="16"/>
  <c r="N473" i="16"/>
  <c r="N471" i="16"/>
  <c r="N434" i="16"/>
  <c r="N515" i="16"/>
  <c r="N293" i="16"/>
  <c r="N330" i="16"/>
  <c r="N404" i="16"/>
  <c r="N574" i="16"/>
  <c r="N426" i="16"/>
  <c r="N278" i="16"/>
  <c r="N280" i="10"/>
  <c r="N256" i="10"/>
  <c r="N376" i="10"/>
  <c r="N232" i="10"/>
  <c r="N350" i="10"/>
  <c r="N374" i="10"/>
  <c r="N1569" i="15"/>
  <c r="N1531" i="15"/>
  <c r="N1530" i="15"/>
  <c r="N1648" i="16"/>
  <c r="N1685" i="16"/>
  <c r="N1505" i="16"/>
  <c r="N1653" i="16"/>
  <c r="N1647" i="16"/>
  <c r="N1573" i="16"/>
  <c r="N1536" i="16"/>
  <c r="N1516" i="16"/>
  <c r="N1590" i="16"/>
  <c r="N1664" i="16"/>
  <c r="N1697" i="16"/>
  <c r="N1549" i="16"/>
  <c r="N1617" i="16"/>
  <c r="N1654" i="16"/>
  <c r="N1395" i="16"/>
  <c r="N1686" i="16"/>
  <c r="N1575" i="16"/>
  <c r="N1473" i="15"/>
  <c r="N1441" i="15"/>
  <c r="N1409" i="15"/>
  <c r="N1337" i="15"/>
  <c r="N1433" i="15"/>
  <c r="N1432" i="15"/>
  <c r="N1304" i="15"/>
  <c r="N1272" i="15"/>
  <c r="N1429" i="15"/>
  <c r="N1365" i="15"/>
  <c r="N1406" i="15"/>
  <c r="N1310" i="15"/>
  <c r="N149" i="15"/>
  <c r="N84" i="15"/>
  <c r="N180" i="15"/>
  <c r="N79" i="15"/>
  <c r="N112" i="15"/>
  <c r="N147" i="15"/>
  <c r="K1267" i="15"/>
  <c r="K1395" i="15"/>
  <c r="K1203" i="15"/>
  <c r="J1220" i="15"/>
  <c r="J1252" i="15"/>
  <c r="J1284" i="15"/>
  <c r="N273" i="15"/>
  <c r="N497" i="15"/>
  <c r="N593" i="15"/>
  <c r="N337" i="15"/>
  <c r="N241" i="15"/>
  <c r="N598" i="15"/>
  <c r="N470" i="15"/>
  <c r="N630" i="15"/>
  <c r="N566" i="15"/>
  <c r="N468" i="15"/>
  <c r="N312" i="15"/>
  <c r="N440" i="15"/>
  <c r="N504" i="15"/>
  <c r="L60" i="15"/>
  <c r="F12" i="13" s="1"/>
  <c r="N43" i="15"/>
  <c r="N60" i="15" s="1"/>
  <c r="L172" i="15"/>
  <c r="N172" i="15" s="1"/>
  <c r="N1816" i="16"/>
  <c r="N1148" i="10"/>
  <c r="N1000" i="10"/>
  <c r="N976" i="10"/>
  <c r="N1024" i="10"/>
  <c r="N977" i="10"/>
  <c r="N1097" i="10"/>
  <c r="N953" i="10"/>
  <c r="N1126" i="16"/>
  <c r="N1200" i="16"/>
  <c r="N1015" i="16"/>
  <c r="N941" i="16"/>
  <c r="N1274" i="16"/>
  <c r="L1524" i="15"/>
  <c r="L1542" i="15" s="1"/>
  <c r="N63" i="10"/>
  <c r="N65" i="10"/>
  <c r="N84" i="10"/>
  <c r="N132" i="10"/>
  <c r="N90" i="16"/>
  <c r="N127" i="16"/>
  <c r="N177" i="16"/>
  <c r="N140" i="16"/>
  <c r="N178" i="16"/>
  <c r="K462" i="14"/>
  <c r="K464" i="14" s="1"/>
  <c r="M313" i="6" s="1"/>
  <c r="M310" i="6" s="1"/>
  <c r="M314" i="6" s="1"/>
  <c r="M311" i="6" s="1"/>
  <c r="M312" i="6" s="1"/>
  <c r="N309" i="6" s="1"/>
  <c r="N124" i="15"/>
  <c r="N92" i="15"/>
  <c r="N927" i="10"/>
  <c r="N999" i="10"/>
  <c r="M1296" i="16"/>
  <c r="M1148" i="16"/>
  <c r="E169" i="21"/>
  <c r="K525" i="10"/>
  <c r="N313" i="16"/>
  <c r="N387" i="16"/>
  <c r="N328" i="16"/>
  <c r="N439" i="16"/>
  <c r="N348" i="16"/>
  <c r="N385" i="16"/>
  <c r="N607" i="16"/>
  <c r="N312" i="16"/>
  <c r="N571" i="16"/>
  <c r="N497" i="16"/>
  <c r="N645" i="16"/>
  <c r="N325" i="16"/>
  <c r="N288" i="16"/>
  <c r="N436" i="16"/>
  <c r="N619" i="16"/>
  <c r="N656" i="16"/>
  <c r="N286" i="16"/>
  <c r="N693" i="16"/>
  <c r="N397" i="16"/>
  <c r="N367" i="16"/>
  <c r="N589" i="16"/>
  <c r="N389" i="16"/>
  <c r="N463" i="16"/>
  <c r="N722" i="16"/>
  <c r="N184" i="10"/>
  <c r="N448" i="10"/>
  <c r="N400" i="10"/>
  <c r="N302" i="10"/>
  <c r="N254" i="10"/>
  <c r="N278" i="10"/>
  <c r="N446" i="10"/>
  <c r="N86" i="16"/>
  <c r="N197" i="16"/>
  <c r="K1033" i="14"/>
  <c r="K122" i="14"/>
  <c r="N1537" i="15"/>
  <c r="N1563" i="15"/>
  <c r="N1561" i="15"/>
  <c r="N1574" i="16"/>
  <c r="N1611" i="16"/>
  <c r="N1500" i="16"/>
  <c r="N1690" i="16"/>
  <c r="N1542" i="16"/>
  <c r="N1579" i="16"/>
  <c r="N1388" i="16"/>
  <c r="N1499" i="16"/>
  <c r="N1701" i="16"/>
  <c r="N1627" i="16"/>
  <c r="N1660" i="16"/>
  <c r="N1512" i="16"/>
  <c r="N1543" i="16"/>
  <c r="N1691" i="16"/>
  <c r="N1649" i="16"/>
  <c r="N1501" i="16"/>
  <c r="N1377" i="15"/>
  <c r="N1345" i="15"/>
  <c r="N1241" i="15"/>
  <c r="N1401" i="15"/>
  <c r="N1465" i="15"/>
  <c r="N1464" i="15"/>
  <c r="N1240" i="15"/>
  <c r="N1301" i="15"/>
  <c r="N1269" i="15"/>
  <c r="N1374" i="15"/>
  <c r="N1278" i="15"/>
  <c r="I590" i="14"/>
  <c r="I592" i="14" s="1"/>
  <c r="N671" i="15"/>
  <c r="F57" i="1" s="1"/>
  <c r="N1796" i="16"/>
  <c r="N85" i="15"/>
  <c r="N148" i="15"/>
  <c r="N116" i="15"/>
  <c r="N143" i="15"/>
  <c r="N176" i="15"/>
  <c r="N83" i="15"/>
  <c r="K1427" i="15"/>
  <c r="K1299" i="15"/>
  <c r="J1348" i="15"/>
  <c r="J1380" i="15"/>
  <c r="J1444" i="15"/>
  <c r="K406" i="16"/>
  <c r="N529" i="15"/>
  <c r="N305" i="15"/>
  <c r="N401" i="15"/>
  <c r="N561" i="15"/>
  <c r="N625" i="15"/>
  <c r="N251" i="15"/>
  <c r="N374" i="15"/>
  <c r="N406" i="15"/>
  <c r="N278" i="15"/>
  <c r="N438" i="15"/>
  <c r="N246" i="15"/>
  <c r="N276" i="15"/>
  <c r="N408" i="15"/>
  <c r="N248" i="15"/>
  <c r="N108" i="15"/>
  <c r="N1801" i="16"/>
  <c r="N1762" i="16"/>
  <c r="N1779" i="16"/>
  <c r="N1172" i="10"/>
  <c r="N1175" i="10"/>
  <c r="N1048" i="10"/>
  <c r="N904" i="10"/>
  <c r="N1096" i="10"/>
  <c r="N928" i="10"/>
  <c r="N1073" i="10"/>
  <c r="N905" i="10"/>
  <c r="N1001" i="10"/>
  <c r="N1009" i="15"/>
  <c r="N881" i="15"/>
  <c r="N1237" i="16"/>
  <c r="N1163" i="16"/>
  <c r="N1089" i="16"/>
  <c r="N1052" i="16"/>
  <c r="N87" i="10"/>
  <c r="N85" i="10"/>
  <c r="N113" i="10"/>
  <c r="N141" i="16"/>
  <c r="N181" i="16"/>
  <c r="N87" i="16"/>
  <c r="K1572" i="16"/>
  <c r="I905" i="14"/>
  <c r="I254" i="14"/>
  <c r="I462" i="14"/>
  <c r="N467" i="16"/>
  <c r="N504" i="16"/>
  <c r="N689" i="16"/>
  <c r="N430" i="16"/>
  <c r="N282" i="16"/>
  <c r="N575" i="16"/>
  <c r="N723" i="16"/>
  <c r="N390" i="16"/>
  <c r="N428" i="16"/>
  <c r="N687" i="16"/>
  <c r="N724" i="16"/>
  <c r="N204" i="10"/>
  <c r="N252" i="10"/>
  <c r="N180" i="10"/>
  <c r="N396" i="10"/>
  <c r="N348" i="10"/>
  <c r="N1518" i="16"/>
  <c r="N1480" i="16"/>
  <c r="N1406" i="16"/>
  <c r="N560" i="15"/>
  <c r="N304" i="15"/>
  <c r="N624" i="15"/>
  <c r="N509" i="15"/>
  <c r="N381" i="15"/>
  <c r="N573" i="15"/>
  <c r="N445" i="15"/>
  <c r="N380" i="15"/>
  <c r="M1259" i="16"/>
  <c r="N162" i="16"/>
  <c r="N88" i="16"/>
  <c r="N126" i="16"/>
  <c r="N134" i="16"/>
  <c r="K202" i="14"/>
  <c r="K204" i="14" s="1"/>
  <c r="M153" i="6" s="1"/>
  <c r="M150" i="6" s="1"/>
  <c r="M154" i="6" s="1"/>
  <c r="M151" i="6" s="1"/>
  <c r="I72" i="14"/>
  <c r="I332" i="14"/>
  <c r="I410" i="14"/>
  <c r="I384" i="14"/>
  <c r="I514" i="14"/>
  <c r="N222" i="15"/>
  <c r="F34" i="1" s="1"/>
  <c r="K124" i="14"/>
  <c r="K126" i="14" s="1"/>
  <c r="M104" i="6" s="1"/>
  <c r="M101" i="6" s="1"/>
  <c r="M105" i="6" s="1"/>
  <c r="M102" i="6" s="1"/>
  <c r="M103" i="6" s="1"/>
  <c r="N1528" i="15"/>
  <c r="N1659" i="16"/>
  <c r="N1696" i="16"/>
  <c r="N1548" i="16"/>
  <c r="N1540" i="16"/>
  <c r="N1651" i="16"/>
  <c r="N1248" i="15"/>
  <c r="N1216" i="15"/>
  <c r="N1440" i="15"/>
  <c r="N81" i="15"/>
  <c r="N113" i="15"/>
  <c r="N318" i="15"/>
  <c r="N414" i="15"/>
  <c r="N476" i="15"/>
  <c r="N604" i="15"/>
  <c r="N316" i="15"/>
  <c r="N412" i="15"/>
  <c r="K1243" i="14"/>
  <c r="K1245" i="14" s="1"/>
  <c r="K1247" i="14" s="1"/>
  <c r="M806" i="6" s="1"/>
  <c r="M803" i="6" s="1"/>
  <c r="L24" i="6"/>
  <c r="D20" i="21" s="1"/>
  <c r="M193" i="14"/>
  <c r="O434" i="24"/>
  <c r="O447" i="24" s="1"/>
  <c r="O448" i="24" s="1"/>
  <c r="O481" i="24" s="1"/>
  <c r="K615" i="14"/>
  <c r="K616" i="14" s="1"/>
  <c r="K618" i="14" s="1"/>
  <c r="K620" i="14" s="1"/>
  <c r="M410" i="6" s="1"/>
  <c r="M407" i="6" s="1"/>
  <c r="M411" i="6" s="1"/>
  <c r="M408" i="6" s="1"/>
  <c r="M409" i="6" s="1"/>
  <c r="N406" i="6" s="1"/>
  <c r="K928" i="14"/>
  <c r="K929" i="14" s="1"/>
  <c r="K931" i="14" s="1"/>
  <c r="K933" i="14" s="1"/>
  <c r="M612" i="6" s="1"/>
  <c r="M609" i="6" s="1"/>
  <c r="M613" i="6" s="1"/>
  <c r="M610" i="6" s="1"/>
  <c r="M611" i="6" s="1"/>
  <c r="N608" i="6" s="1"/>
  <c r="K332" i="14"/>
  <c r="K334" i="14" s="1"/>
  <c r="M233" i="6" s="1"/>
  <c r="M230" i="6" s="1"/>
  <c r="M234" i="6" s="1"/>
  <c r="M231" i="6" s="1"/>
  <c r="M232" i="6" s="1"/>
  <c r="N229" i="6" s="1"/>
  <c r="K384" i="14"/>
  <c r="K386" i="14" s="1"/>
  <c r="M265" i="6" s="1"/>
  <c r="M262" i="6" s="1"/>
  <c r="M266" i="6" s="1"/>
  <c r="M263" i="6" s="1"/>
  <c r="M264" i="6" s="1"/>
  <c r="N261" i="6" s="1"/>
  <c r="N655" i="16"/>
  <c r="N692" i="16"/>
  <c r="N359" i="16"/>
  <c r="N543" i="16"/>
  <c r="N691" i="16"/>
  <c r="N728" i="16"/>
  <c r="N284" i="16"/>
  <c r="N70" i="16"/>
  <c r="F62" i="21" s="1"/>
  <c r="F108" i="13"/>
  <c r="M1781" i="16"/>
  <c r="M1818" i="16"/>
  <c r="K1781" i="16"/>
  <c r="K1498" i="16"/>
  <c r="N393" i="16"/>
  <c r="N541" i="16"/>
  <c r="N578" i="16"/>
  <c r="N726" i="16"/>
  <c r="N649" i="16"/>
  <c r="N686" i="16"/>
  <c r="N279" i="16"/>
  <c r="N280" i="16"/>
  <c r="N391" i="16"/>
  <c r="N300" i="10"/>
  <c r="N444" i="10"/>
  <c r="N420" i="10"/>
  <c r="N372" i="10"/>
  <c r="N1540" i="15"/>
  <c r="N1573" i="15"/>
  <c r="N1407" i="16"/>
  <c r="N1554" i="16"/>
  <c r="N1665" i="16"/>
  <c r="N1578" i="16"/>
  <c r="N1615" i="16"/>
  <c r="N1277" i="15"/>
  <c r="N1245" i="15"/>
  <c r="N154" i="15"/>
  <c r="N109" i="10"/>
  <c r="N144" i="16"/>
  <c r="N198" i="16"/>
  <c r="O132" i="24"/>
  <c r="P24" i="24" s="1"/>
  <c r="P28" i="24" s="1"/>
  <c r="N1168" i="10"/>
  <c r="N1003" i="10"/>
  <c r="M1037" i="16"/>
  <c r="M1000" i="16"/>
  <c r="N89" i="16"/>
  <c r="N171" i="16"/>
  <c r="N97" i="16"/>
  <c r="N601" i="15"/>
  <c r="N866" i="16"/>
  <c r="N322" i="16"/>
  <c r="N507" i="16"/>
  <c r="N396" i="16"/>
  <c r="N358" i="16"/>
  <c r="N654" i="16"/>
  <c r="N580" i="16"/>
  <c r="N617" i="16"/>
  <c r="N1559" i="15"/>
  <c r="N1560" i="15"/>
  <c r="N1474" i="16"/>
  <c r="N1400" i="16"/>
  <c r="N1622" i="16"/>
  <c r="N1614" i="16"/>
  <c r="N1429" i="16"/>
  <c r="N1280" i="15"/>
  <c r="N1344" i="15"/>
  <c r="N1472" i="15"/>
  <c r="N145" i="15"/>
  <c r="N177" i="15"/>
  <c r="N510" i="15"/>
  <c r="N542" i="15"/>
  <c r="N1764" i="16"/>
  <c r="N1806" i="16"/>
  <c r="N1774" i="16"/>
  <c r="N1170" i="10"/>
  <c r="N1041" i="15"/>
  <c r="N1137" i="15"/>
  <c r="N925" i="16"/>
  <c r="F170" i="21" s="1"/>
  <c r="N1403" i="15"/>
  <c r="N1467" i="15"/>
  <c r="N1211" i="15"/>
  <c r="M1333" i="16"/>
  <c r="M1111" i="16"/>
  <c r="N66" i="10"/>
  <c r="N114" i="10"/>
  <c r="N92" i="16"/>
  <c r="N166" i="16"/>
  <c r="N313" i="15"/>
  <c r="N473" i="15"/>
  <c r="N979" i="10"/>
  <c r="E125" i="1"/>
  <c r="K1221" i="14"/>
  <c r="E183" i="13"/>
  <c r="E184" i="13"/>
  <c r="E241" i="21"/>
  <c r="E126" i="1"/>
  <c r="E61" i="21"/>
  <c r="E11" i="1"/>
  <c r="O1051" i="24"/>
  <c r="O1008" i="24"/>
  <c r="M1131" i="14"/>
  <c r="O853" i="24"/>
  <c r="O800" i="24"/>
  <c r="O814" i="24" s="1"/>
  <c r="M640" i="14" s="1"/>
  <c r="M666" i="14"/>
  <c r="N666" i="14" s="1"/>
  <c r="L213" i="10"/>
  <c r="L225" i="14" s="1"/>
  <c r="L226" i="14" s="1"/>
  <c r="N203" i="10"/>
  <c r="L405" i="10"/>
  <c r="L433" i="14" s="1"/>
  <c r="L434" i="14" s="1"/>
  <c r="N395" i="10"/>
  <c r="N347" i="10"/>
  <c r="L357" i="10"/>
  <c r="L381" i="14" s="1"/>
  <c r="L382" i="14" s="1"/>
  <c r="L381" i="10"/>
  <c r="L407" i="14" s="1"/>
  <c r="N371" i="10"/>
  <c r="L285" i="10"/>
  <c r="L303" i="14" s="1"/>
  <c r="N275" i="10"/>
  <c r="N179" i="10"/>
  <c r="L189" i="10"/>
  <c r="L199" i="14" s="1"/>
  <c r="L200" i="14" s="1"/>
  <c r="N467" i="10"/>
  <c r="L477" i="10"/>
  <c r="L511" i="14" s="1"/>
  <c r="L512" i="14" s="1"/>
  <c r="N159" i="16"/>
  <c r="L182" i="16"/>
  <c r="N196" i="16"/>
  <c r="L219" i="16"/>
  <c r="L145" i="16"/>
  <c r="N122" i="16"/>
  <c r="F97" i="21"/>
  <c r="N397" i="15"/>
  <c r="L415" i="15"/>
  <c r="N237" i="15"/>
  <c r="L255" i="15"/>
  <c r="N461" i="15"/>
  <c r="L479" i="15"/>
  <c r="N493" i="15"/>
  <c r="L511" i="15"/>
  <c r="L383" i="15"/>
  <c r="N365" i="15"/>
  <c r="L287" i="15"/>
  <c r="N269" i="15"/>
  <c r="N583" i="14"/>
  <c r="M585" i="14"/>
  <c r="M1572" i="16"/>
  <c r="M1387" i="16"/>
  <c r="M1498" i="16"/>
  <c r="M1461" i="16"/>
  <c r="M1609" i="16"/>
  <c r="M1646" i="16"/>
  <c r="M1683" i="16"/>
  <c r="M1535" i="16"/>
  <c r="M1424" i="16"/>
  <c r="L1646" i="16"/>
  <c r="N1646" i="16" s="1"/>
  <c r="L1683" i="16"/>
  <c r="N1683" i="16" s="1"/>
  <c r="L1609" i="16"/>
  <c r="L1572" i="16"/>
  <c r="N1572" i="16" s="1"/>
  <c r="L1424" i="16"/>
  <c r="L1461" i="16"/>
  <c r="L1535" i="16"/>
  <c r="N1535" i="16" s="1"/>
  <c r="L1387" i="16"/>
  <c r="L1498" i="16"/>
  <c r="N1349" i="16"/>
  <c r="L37" i="6"/>
  <c r="D165" i="21"/>
  <c r="D166" i="21" s="1"/>
  <c r="D168" i="21" s="1"/>
  <c r="D172" i="21" s="1"/>
  <c r="D175" i="21" s="1"/>
  <c r="D176" i="21" s="1"/>
  <c r="D178" i="21" s="1"/>
  <c r="D179" i="21" s="1"/>
  <c r="D181" i="21" s="1"/>
  <c r="D182" i="21" s="1"/>
  <c r="D184" i="21" s="1"/>
  <c r="L590" i="14"/>
  <c r="N589" i="14"/>
  <c r="N590" i="14" s="1"/>
  <c r="M975" i="14"/>
  <c r="O1000" i="24"/>
  <c r="O1012" i="24" s="1"/>
  <c r="N897" i="14"/>
  <c r="N898" i="14" s="1"/>
  <c r="L898" i="14"/>
  <c r="N871" i="14"/>
  <c r="N872" i="14" s="1"/>
  <c r="L872" i="14"/>
  <c r="N845" i="14"/>
  <c r="N846" i="14" s="1"/>
  <c r="L846" i="14"/>
  <c r="N819" i="14"/>
  <c r="N820" i="14" s="1"/>
  <c r="L820" i="14"/>
  <c r="N923" i="14"/>
  <c r="N924" i="14" s="1"/>
  <c r="L924" i="14"/>
  <c r="L794" i="14"/>
  <c r="N793" i="14"/>
  <c r="N794" i="14" s="1"/>
  <c r="N767" i="14"/>
  <c r="N768" i="14" s="1"/>
  <c r="L768" i="14"/>
  <c r="M14" i="6"/>
  <c r="E199" i="21"/>
  <c r="L704" i="15"/>
  <c r="N686" i="15"/>
  <c r="L1238" i="14"/>
  <c r="N1237" i="14"/>
  <c r="N139" i="15"/>
  <c r="L157" i="15"/>
  <c r="N120" i="14"/>
  <c r="N146" i="14"/>
  <c r="N350" i="14"/>
  <c r="N351" i="14" s="1"/>
  <c r="L351" i="14"/>
  <c r="L429" i="14"/>
  <c r="N428" i="14"/>
  <c r="N429" i="14" s="1"/>
  <c r="L403" i="14"/>
  <c r="N402" i="14"/>
  <c r="N403" i="14" s="1"/>
  <c r="N506" i="14"/>
  <c r="N507" i="14" s="1"/>
  <c r="L507" i="14"/>
  <c r="N324" i="14"/>
  <c r="N325" i="14" s="1"/>
  <c r="L325" i="14"/>
  <c r="N272" i="14"/>
  <c r="N273" i="14" s="1"/>
  <c r="L273" i="14"/>
  <c r="N298" i="14"/>
  <c r="N299" i="14" s="1"/>
  <c r="L299" i="14"/>
  <c r="O591" i="24"/>
  <c r="O597" i="24" s="1"/>
  <c r="P513" i="24"/>
  <c r="P516" i="24" s="1"/>
  <c r="P522" i="24" s="1"/>
  <c r="M561" i="14"/>
  <c r="N561" i="14" s="1"/>
  <c r="O566" i="24"/>
  <c r="O572" i="24" s="1"/>
  <c r="M535" i="14" s="1"/>
  <c r="L747" i="14"/>
  <c r="N746" i="14"/>
  <c r="N747" i="14" s="1"/>
  <c r="L1222" i="16"/>
  <c r="N1199" i="16"/>
  <c r="N1222" i="16" s="1"/>
  <c r="L1296" i="16"/>
  <c r="N1273" i="16"/>
  <c r="L1074" i="16"/>
  <c r="N1051" i="16"/>
  <c r="L1037" i="16"/>
  <c r="N1014" i="16"/>
  <c r="N1162" i="16"/>
  <c r="L1185" i="16"/>
  <c r="N1236" i="16"/>
  <c r="L1259" i="16"/>
  <c r="L585" i="14"/>
  <c r="N584" i="14"/>
  <c r="N585" i="14" s="1"/>
  <c r="N610" i="14"/>
  <c r="N611" i="14" s="1"/>
  <c r="L611" i="14"/>
  <c r="N1524" i="15"/>
  <c r="I1159" i="14"/>
  <c r="K1158" i="14"/>
  <c r="K1159" i="14" s="1"/>
  <c r="K1106" i="14"/>
  <c r="K1107" i="14" s="1"/>
  <c r="I1107" i="14"/>
  <c r="I1055" i="14"/>
  <c r="K1054" i="14"/>
  <c r="K1055" i="14" s="1"/>
  <c r="I1003" i="14"/>
  <c r="K1002" i="14"/>
  <c r="K1003" i="14" s="1"/>
  <c r="M559" i="14"/>
  <c r="N557" i="14"/>
  <c r="P502" i="24"/>
  <c r="P503" i="24" s="1"/>
  <c r="P510" i="24" s="1"/>
  <c r="O578" i="24"/>
  <c r="O585" i="24" s="1"/>
  <c r="L790" i="6"/>
  <c r="M802" i="6"/>
  <c r="E59" i="13"/>
  <c r="E60" i="13"/>
  <c r="E62" i="21"/>
  <c r="E12" i="1"/>
  <c r="E91" i="13"/>
  <c r="E90" i="13"/>
  <c r="E81" i="1"/>
  <c r="E170" i="21"/>
  <c r="K15" i="14"/>
  <c r="K18" i="14" s="1"/>
  <c r="K20" i="14" s="1"/>
  <c r="K22" i="14" s="1"/>
  <c r="J18" i="14"/>
  <c r="J20" i="14" s="1"/>
  <c r="P30" i="24"/>
  <c r="P34" i="24" s="1"/>
  <c r="O142" i="24"/>
  <c r="E133" i="21"/>
  <c r="E57" i="1"/>
  <c r="M63" i="14"/>
  <c r="O94" i="24"/>
  <c r="O107" i="24" s="1"/>
  <c r="O1049" i="24"/>
  <c r="P912" i="24"/>
  <c r="P914" i="24" s="1"/>
  <c r="O1172" i="24"/>
  <c r="P1110" i="24"/>
  <c r="L1084" i="14"/>
  <c r="L1136" i="14"/>
  <c r="L1006" i="14"/>
  <c r="N954" i="14"/>
  <c r="L1188" i="14"/>
  <c r="N1188" i="14" s="1"/>
  <c r="L980" i="14"/>
  <c r="L1162" i="14"/>
  <c r="N1162" i="14" s="1"/>
  <c r="L1032" i="14"/>
  <c r="N1032" i="14" s="1"/>
  <c r="L1110" i="14"/>
  <c r="N1110" i="14" s="1"/>
  <c r="L1058" i="14"/>
  <c r="N1058" i="14" s="1"/>
  <c r="L956" i="14"/>
  <c r="M1267" i="15"/>
  <c r="M1331" i="15"/>
  <c r="M1203" i="15"/>
  <c r="M1427" i="15"/>
  <c r="M1459" i="15"/>
  <c r="M1235" i="15"/>
  <c r="M1299" i="15"/>
  <c r="M1395" i="15"/>
  <c r="M1363" i="15"/>
  <c r="M1234" i="15"/>
  <c r="M1252" i="15" s="1"/>
  <c r="M1298" i="15"/>
  <c r="M1316" i="15" s="1"/>
  <c r="M1330" i="15"/>
  <c r="M1348" i="15" s="1"/>
  <c r="M1458" i="15"/>
  <c r="M1476" i="15" s="1"/>
  <c r="M1394" i="15"/>
  <c r="M1412" i="15" s="1"/>
  <c r="M1202" i="15"/>
  <c r="M1220" i="15" s="1"/>
  <c r="M1362" i="15"/>
  <c r="M1426" i="15"/>
  <c r="M1266" i="15"/>
  <c r="M1187" i="15"/>
  <c r="F142" i="13" s="1"/>
  <c r="L616" i="14"/>
  <c r="N615" i="14"/>
  <c r="N616" i="14" s="1"/>
  <c r="E10" i="1"/>
  <c r="K48" i="14"/>
  <c r="N771" i="14"/>
  <c r="L773" i="14"/>
  <c r="N849" i="14"/>
  <c r="L851" i="14"/>
  <c r="N823" i="14"/>
  <c r="L825" i="14"/>
  <c r="N797" i="14"/>
  <c r="L799" i="14"/>
  <c r="L801" i="14" s="1"/>
  <c r="N927" i="14"/>
  <c r="L929" i="14"/>
  <c r="P1116" i="24"/>
  <c r="Y1105" i="24"/>
  <c r="P1154" i="24" s="1"/>
  <c r="N1267" i="14"/>
  <c r="N1795" i="16"/>
  <c r="L1818" i="16"/>
  <c r="K1394" i="15"/>
  <c r="I1412" i="15"/>
  <c r="K1266" i="15"/>
  <c r="I1284" i="15"/>
  <c r="K1362" i="15"/>
  <c r="K1380" i="15" s="1"/>
  <c r="I1380" i="15"/>
  <c r="K1202" i="15"/>
  <c r="I1220" i="15"/>
  <c r="K1234" i="15"/>
  <c r="K1252" i="15" s="1"/>
  <c r="I1252" i="15"/>
  <c r="M134" i="6"/>
  <c r="O150" i="24"/>
  <c r="P38" i="24"/>
  <c r="P42" i="24" s="1"/>
  <c r="L143" i="14"/>
  <c r="N142" i="14"/>
  <c r="N143" i="14" s="1"/>
  <c r="L91" i="14"/>
  <c r="N90" i="14"/>
  <c r="N91" i="14" s="1"/>
  <c r="M174" i="14"/>
  <c r="N171" i="14"/>
  <c r="N510" i="14"/>
  <c r="N354" i="14"/>
  <c r="N224" i="14"/>
  <c r="L628" i="16"/>
  <c r="N605" i="16"/>
  <c r="L332" i="16"/>
  <c r="N309" i="16"/>
  <c r="N494" i="16"/>
  <c r="L517" i="16"/>
  <c r="L554" i="16"/>
  <c r="N531" i="16"/>
  <c r="L739" i="16"/>
  <c r="N716" i="16"/>
  <c r="M636" i="14"/>
  <c r="O815" i="24"/>
  <c r="L1217" i="14"/>
  <c r="L1219" i="14" s="1"/>
  <c r="F166" i="13" s="1"/>
  <c r="F170" i="13" s="1"/>
  <c r="N1216" i="14"/>
  <c r="L1103" i="10"/>
  <c r="L1189" i="14" s="1"/>
  <c r="N1093" i="10"/>
  <c r="N901" i="10"/>
  <c r="L911" i="10"/>
  <c r="L981" i="14" s="1"/>
  <c r="N1069" i="10"/>
  <c r="L1079" i="10"/>
  <c r="L1163" i="14" s="1"/>
  <c r="L959" i="10"/>
  <c r="L1033" i="14" s="1"/>
  <c r="N949" i="10"/>
  <c r="L983" i="10"/>
  <c r="L1059" i="14" s="1"/>
  <c r="N973" i="10"/>
  <c r="N1040" i="15"/>
  <c r="L1058" i="15"/>
  <c r="L962" i="15"/>
  <c r="N944" i="15"/>
  <c r="N962" i="15" s="1"/>
  <c r="L1090" i="15"/>
  <c r="N1072" i="15"/>
  <c r="N1090" i="15" s="1"/>
  <c r="L994" i="15"/>
  <c r="N976" i="15"/>
  <c r="N994" i="15" s="1"/>
  <c r="N1008" i="15"/>
  <c r="N1026" i="15" s="1"/>
  <c r="L1026" i="15"/>
  <c r="N912" i="15"/>
  <c r="N930" i="15" s="1"/>
  <c r="L930" i="15"/>
  <c r="N865" i="16"/>
  <c r="L888" i="16"/>
  <c r="O1158" i="24"/>
  <c r="M1210" i="14"/>
  <c r="O1163" i="24"/>
  <c r="O1167" i="24" s="1"/>
  <c r="P1102" i="24"/>
  <c r="L140" i="10"/>
  <c r="L147" i="14" s="1"/>
  <c r="L148" i="14" s="1"/>
  <c r="L150" i="14" s="1"/>
  <c r="N130" i="10"/>
  <c r="N82" i="10"/>
  <c r="L92" i="10"/>
  <c r="L95" i="14" s="1"/>
  <c r="K980" i="14"/>
  <c r="I982" i="14"/>
  <c r="K1032" i="14"/>
  <c r="K1034" i="14" s="1"/>
  <c r="I1034" i="14"/>
  <c r="K1006" i="14"/>
  <c r="I1008" i="14"/>
  <c r="K1084" i="14"/>
  <c r="I1086" i="14"/>
  <c r="K1136" i="14"/>
  <c r="I1138" i="14"/>
  <c r="K1682" i="16"/>
  <c r="K1705" i="16" s="1"/>
  <c r="I1705" i="16"/>
  <c r="K1645" i="16"/>
  <c r="K1668" i="16" s="1"/>
  <c r="I1668" i="16"/>
  <c r="K1608" i="16"/>
  <c r="K1631" i="16" s="1"/>
  <c r="I1631" i="16"/>
  <c r="K1571" i="16"/>
  <c r="K1594" i="16" s="1"/>
  <c r="I1594" i="16"/>
  <c r="K1423" i="16"/>
  <c r="K1446" i="16" s="1"/>
  <c r="I1446" i="16"/>
  <c r="G18" i="9"/>
  <c r="F39" i="22"/>
  <c r="G43" i="19" s="1"/>
  <c r="H33" i="17"/>
  <c r="O374" i="24"/>
  <c r="K573" i="10"/>
  <c r="K862" i="10"/>
  <c r="K746" i="14"/>
  <c r="K747" i="14" s="1"/>
  <c r="K749" i="14" s="1"/>
  <c r="K751" i="14" s="1"/>
  <c r="M494" i="6" s="1"/>
  <c r="M491" i="6" s="1"/>
  <c r="M495" i="6" s="1"/>
  <c r="M492" i="6" s="1"/>
  <c r="M493" i="6" s="1"/>
  <c r="N490" i="6" s="1"/>
  <c r="K814" i="10"/>
  <c r="K772" i="14"/>
  <c r="K773" i="14" s="1"/>
  <c r="K775" i="14" s="1"/>
  <c r="K777" i="14" s="1"/>
  <c r="M511" i="6" s="1"/>
  <c r="M508" i="6" s="1"/>
  <c r="M512" i="6" s="1"/>
  <c r="M509" i="6" s="1"/>
  <c r="M510" i="6" s="1"/>
  <c r="N507" i="6" s="1"/>
  <c r="K850" i="14"/>
  <c r="K851" i="14" s="1"/>
  <c r="K853" i="14" s="1"/>
  <c r="K855" i="14" s="1"/>
  <c r="M562" i="6" s="1"/>
  <c r="M559" i="6" s="1"/>
  <c r="M563" i="6" s="1"/>
  <c r="M560" i="6" s="1"/>
  <c r="M561" i="6" s="1"/>
  <c r="N558" i="6" s="1"/>
  <c r="N662" i="16"/>
  <c r="N477" i="16"/>
  <c r="N329" i="16"/>
  <c r="N699" i="16"/>
  <c r="N588" i="16"/>
  <c r="N440" i="16"/>
  <c r="N292" i="16"/>
  <c r="N660" i="16"/>
  <c r="N623" i="16"/>
  <c r="N327" i="16"/>
  <c r="N475" i="16"/>
  <c r="N734" i="16"/>
  <c r="N438" i="16"/>
  <c r="N212" i="10"/>
  <c r="N380" i="10"/>
  <c r="N188" i="10"/>
  <c r="N356" i="10"/>
  <c r="N332" i="10"/>
  <c r="N236" i="10"/>
  <c r="N308" i="10"/>
  <c r="M261" i="10"/>
  <c r="M277" i="14" s="1"/>
  <c r="M278" i="14" s="1"/>
  <c r="M280" i="14" s="1"/>
  <c r="M405" i="10"/>
  <c r="M433" i="14" s="1"/>
  <c r="M434" i="14" s="1"/>
  <c r="M436" i="14" s="1"/>
  <c r="M453" i="10"/>
  <c r="M485" i="14" s="1"/>
  <c r="M486" i="14" s="1"/>
  <c r="M488" i="14" s="1"/>
  <c r="M309" i="10"/>
  <c r="M329" i="14" s="1"/>
  <c r="M330" i="14" s="1"/>
  <c r="M332" i="14" s="1"/>
  <c r="M477" i="10"/>
  <c r="M511" i="14" s="1"/>
  <c r="M512" i="14" s="1"/>
  <c r="M514" i="14" s="1"/>
  <c r="M237" i="10"/>
  <c r="M251" i="14" s="1"/>
  <c r="M252" i="14" s="1"/>
  <c r="M254" i="14" s="1"/>
  <c r="M381" i="10"/>
  <c r="M407" i="14" s="1"/>
  <c r="M408" i="14" s="1"/>
  <c r="M410" i="14" s="1"/>
  <c r="O866" i="24"/>
  <c r="K1085" i="14"/>
  <c r="K1086" i="14" s="1"/>
  <c r="K959" i="10"/>
  <c r="K1055" i="10"/>
  <c r="K95" i="14"/>
  <c r="K96" i="14" s="1"/>
  <c r="K98" i="14" s="1"/>
  <c r="K100" i="14" s="1"/>
  <c r="M88" i="6" s="1"/>
  <c r="M85" i="6" s="1"/>
  <c r="M89" i="6" s="1"/>
  <c r="M86" i="6" s="1"/>
  <c r="M87" i="6" s="1"/>
  <c r="K116" i="10"/>
  <c r="K147" i="14"/>
  <c r="K148" i="14" s="1"/>
  <c r="K150" i="14" s="1"/>
  <c r="K152" i="14" s="1"/>
  <c r="M120" i="6" s="1"/>
  <c r="M117" i="6" s="1"/>
  <c r="M121" i="6" s="1"/>
  <c r="M118" i="6" s="1"/>
  <c r="M119" i="6" s="1"/>
  <c r="N1570" i="15"/>
  <c r="N1428" i="16"/>
  <c r="N1391" i="16"/>
  <c r="N1539" i="16"/>
  <c r="N1465" i="16"/>
  <c r="N1613" i="16"/>
  <c r="N1378" i="15"/>
  <c r="N1346" i="15"/>
  <c r="N1314" i="15"/>
  <c r="N1282" i="15"/>
  <c r="N1250" i="15"/>
  <c r="K1074" i="16"/>
  <c r="K1000" i="16"/>
  <c r="K1111" i="16"/>
  <c r="K1296" i="16"/>
  <c r="K1185" i="16"/>
  <c r="K1148" i="16"/>
  <c r="N629" i="15"/>
  <c r="N469" i="15"/>
  <c r="N437" i="15"/>
  <c r="N501" i="15"/>
  <c r="N309" i="15"/>
  <c r="N597" i="15"/>
  <c r="N565" i="15"/>
  <c r="N315" i="15"/>
  <c r="N347" i="15"/>
  <c r="N379" i="15"/>
  <c r="N635" i="15"/>
  <c r="N443" i="15"/>
  <c r="N539" i="15"/>
  <c r="N599" i="15"/>
  <c r="N343" i="15"/>
  <c r="N375" i="15"/>
  <c r="N407" i="15"/>
  <c r="N279" i="15"/>
  <c r="N535" i="15"/>
  <c r="N247" i="15"/>
  <c r="I723" i="14"/>
  <c r="I827" i="14"/>
  <c r="I773" i="14"/>
  <c r="I775" i="14" s="1"/>
  <c r="M443" i="16"/>
  <c r="M406" i="16"/>
  <c r="M332" i="16"/>
  <c r="M665" i="16"/>
  <c r="M628" i="16"/>
  <c r="M517" i="16"/>
  <c r="N646" i="10"/>
  <c r="N718" i="10"/>
  <c r="N720" i="14"/>
  <c r="N798" i="14"/>
  <c r="N814" i="10"/>
  <c r="P658" i="24"/>
  <c r="N1768" i="16"/>
  <c r="N1145" i="10"/>
  <c r="M1103" i="10"/>
  <c r="M1189" i="14" s="1"/>
  <c r="M1190" i="14" s="1"/>
  <c r="M1007" i="10"/>
  <c r="M1085" i="14" s="1"/>
  <c r="M1086" i="14" s="1"/>
  <c r="M935" i="10"/>
  <c r="M1007" i="14" s="1"/>
  <c r="M1008" i="14" s="1"/>
  <c r="M1010" i="14" s="1"/>
  <c r="M983" i="10"/>
  <c r="M1059" i="14" s="1"/>
  <c r="M1060" i="14" s="1"/>
  <c r="M1062" i="14" s="1"/>
  <c r="N1053" i="10"/>
  <c r="N1005" i="10"/>
  <c r="N981" i="10"/>
  <c r="N933" i="10"/>
  <c r="N974" i="10"/>
  <c r="N998" i="10"/>
  <c r="N1022" i="10"/>
  <c r="N926" i="10"/>
  <c r="N950" i="10"/>
  <c r="K1818" i="16"/>
  <c r="K1026" i="15"/>
  <c r="K962" i="15"/>
  <c r="K866" i="15"/>
  <c r="K1058" i="15"/>
  <c r="K930" i="15"/>
  <c r="K898" i="15"/>
  <c r="M140" i="10"/>
  <c r="M147" i="14" s="1"/>
  <c r="M148" i="14" s="1"/>
  <c r="M150" i="14" s="1"/>
  <c r="M116" i="10"/>
  <c r="M121" i="14" s="1"/>
  <c r="M122" i="14" s="1"/>
  <c r="M124" i="14" s="1"/>
  <c r="M92" i="10"/>
  <c r="M95" i="14" s="1"/>
  <c r="M96" i="14" s="1"/>
  <c r="M98" i="14" s="1"/>
  <c r="N107" i="10"/>
  <c r="N83" i="10"/>
  <c r="N91" i="16"/>
  <c r="N128" i="16"/>
  <c r="N216" i="16"/>
  <c r="N209" i="16"/>
  <c r="N98" i="16"/>
  <c r="N130" i="16"/>
  <c r="N167" i="16"/>
  <c r="O687" i="24"/>
  <c r="M592" i="14"/>
  <c r="K549" i="10"/>
  <c r="K670" i="10"/>
  <c r="K622" i="10"/>
  <c r="K742" i="10"/>
  <c r="K824" i="14"/>
  <c r="K825" i="14" s="1"/>
  <c r="K827" i="14" s="1"/>
  <c r="K829" i="14" s="1"/>
  <c r="M545" i="6" s="1"/>
  <c r="M542" i="6" s="1"/>
  <c r="M546" i="6" s="1"/>
  <c r="M543" i="6" s="1"/>
  <c r="M544" i="6" s="1"/>
  <c r="N541" i="6" s="1"/>
  <c r="K838" i="10"/>
  <c r="N651" i="16"/>
  <c r="N429" i="16"/>
  <c r="N725" i="16"/>
  <c r="N540" i="16"/>
  <c r="N355" i="16"/>
  <c r="N688" i="16"/>
  <c r="N577" i="16"/>
  <c r="N476" i="16"/>
  <c r="N513" i="16"/>
  <c r="N394" i="16"/>
  <c r="N431" i="16"/>
  <c r="N320" i="16"/>
  <c r="N542" i="16"/>
  <c r="N579" i="16"/>
  <c r="N653" i="16"/>
  <c r="N733" i="16"/>
  <c r="N437" i="16"/>
  <c r="N474" i="16"/>
  <c r="N363" i="16"/>
  <c r="N289" i="16"/>
  <c r="N511" i="16"/>
  <c r="N732" i="16"/>
  <c r="N435" i="16"/>
  <c r="N731" i="16"/>
  <c r="N398" i="16"/>
  <c r="N620" i="16"/>
  <c r="N324" i="16"/>
  <c r="N361" i="16"/>
  <c r="N472" i="16"/>
  <c r="N730" i="16"/>
  <c r="N405" i="16"/>
  <c r="N701" i="16"/>
  <c r="N331" i="16"/>
  <c r="N590" i="16"/>
  <c r="N442" i="16"/>
  <c r="N479" i="16"/>
  <c r="N294" i="16"/>
  <c r="N573" i="16"/>
  <c r="N277" i="16"/>
  <c r="N610" i="16"/>
  <c r="N462" i="16"/>
  <c r="N684" i="16"/>
  <c r="N388" i="16"/>
  <c r="N314" i="16"/>
  <c r="N354" i="10"/>
  <c r="N234" i="10"/>
  <c r="N330" i="10"/>
  <c r="N258" i="10"/>
  <c r="N450" i="10"/>
  <c r="N378" i="10"/>
  <c r="N231" i="10"/>
  <c r="N471" i="10"/>
  <c r="N399" i="10"/>
  <c r="N207" i="10"/>
  <c r="N447" i="10"/>
  <c r="N423" i="10"/>
  <c r="N377" i="10"/>
  <c r="N209" i="10"/>
  <c r="N305" i="10"/>
  <c r="N473" i="10"/>
  <c r="N401" i="10"/>
  <c r="N233" i="10"/>
  <c r="N329" i="10"/>
  <c r="N235" i="10"/>
  <c r="N355" i="10"/>
  <c r="N187" i="10"/>
  <c r="N331" i="10"/>
  <c r="N427" i="10"/>
  <c r="N259" i="10"/>
  <c r="N211" i="10"/>
  <c r="N349" i="10"/>
  <c r="N397" i="10"/>
  <c r="N205" i="10"/>
  <c r="N301" i="10"/>
  <c r="N325" i="10"/>
  <c r="N181" i="10"/>
  <c r="M108" i="16"/>
  <c r="M319" i="15"/>
  <c r="M255" i="15"/>
  <c r="M543" i="15"/>
  <c r="M639" i="15"/>
  <c r="M479" i="15"/>
  <c r="M383" i="15"/>
  <c r="M351" i="15"/>
  <c r="N590" i="15"/>
  <c r="N238" i="15"/>
  <c r="N366" i="15"/>
  <c r="N334" i="15"/>
  <c r="N462" i="15"/>
  <c r="N302" i="15"/>
  <c r="N558" i="15"/>
  <c r="N525" i="10"/>
  <c r="K1163" i="14"/>
  <c r="K1103" i="10"/>
  <c r="K1031" i="10"/>
  <c r="K935" i="10"/>
  <c r="K1059" i="14"/>
  <c r="K911" i="10"/>
  <c r="K219" i="16"/>
  <c r="K69" i="14"/>
  <c r="K70" i="14" s="1"/>
  <c r="K72" i="14" s="1"/>
  <c r="K74" i="14" s="1"/>
  <c r="M72" i="6" s="1"/>
  <c r="M69" i="6" s="1"/>
  <c r="N1568" i="15"/>
  <c r="N1532" i="15"/>
  <c r="N1567" i="15"/>
  <c r="N1565" i="15"/>
  <c r="N1694" i="16"/>
  <c r="N1583" i="16"/>
  <c r="N1546" i="16"/>
  <c r="N1398" i="16"/>
  <c r="N1509" i="16"/>
  <c r="N1445" i="16"/>
  <c r="N1630" i="16"/>
  <c r="N1667" i="16"/>
  <c r="N1593" i="16"/>
  <c r="N1402" i="16"/>
  <c r="N1550" i="16"/>
  <c r="N1476" i="16"/>
  <c r="N1439" i="16"/>
  <c r="N1440" i="16"/>
  <c r="N1699" i="16"/>
  <c r="N1477" i="16"/>
  <c r="N1662" i="16"/>
  <c r="N1625" i="16"/>
  <c r="N1695" i="16"/>
  <c r="N1584" i="16"/>
  <c r="N1621" i="16"/>
  <c r="N1473" i="16"/>
  <c r="N1508" i="16"/>
  <c r="N1434" i="16"/>
  <c r="N1471" i="16"/>
  <c r="N1656" i="16"/>
  <c r="N1544" i="16"/>
  <c r="N1470" i="16"/>
  <c r="N1618" i="16"/>
  <c r="N1433" i="16"/>
  <c r="N1396" i="16"/>
  <c r="N1404" i="16"/>
  <c r="N1478" i="16"/>
  <c r="N1589" i="16"/>
  <c r="N1515" i="16"/>
  <c r="N1441" i="16"/>
  <c r="N1307" i="15"/>
  <c r="N1339" i="15"/>
  <c r="N1475" i="15"/>
  <c r="N1315" i="15"/>
  <c r="N1283" i="15"/>
  <c r="N1443" i="15"/>
  <c r="N1219" i="15"/>
  <c r="N1471" i="15"/>
  <c r="N1407" i="15"/>
  <c r="N1247" i="15"/>
  <c r="N1343" i="15"/>
  <c r="N1215" i="15"/>
  <c r="N1271" i="15"/>
  <c r="N1431" i="15"/>
  <c r="N1303" i="15"/>
  <c r="N1207" i="15"/>
  <c r="N1367" i="15"/>
  <c r="N1430" i="15"/>
  <c r="N1302" i="15"/>
  <c r="N1334" i="15"/>
  <c r="N1206" i="15"/>
  <c r="N1340" i="15"/>
  <c r="N1468" i="15"/>
  <c r="N1436" i="15"/>
  <c r="N1244" i="15"/>
  <c r="N1308" i="15"/>
  <c r="N1338" i="15"/>
  <c r="N1466" i="15"/>
  <c r="N1274" i="15"/>
  <c r="N1306" i="15"/>
  <c r="D202" i="21"/>
  <c r="D204" i="21" s="1"/>
  <c r="D208" i="21" s="1"/>
  <c r="D211" i="21" s="1"/>
  <c r="D212" i="21" s="1"/>
  <c r="D214" i="21" s="1"/>
  <c r="D215" i="21" s="1"/>
  <c r="D217" i="21" s="1"/>
  <c r="D218" i="21" s="1"/>
  <c r="D220" i="21" s="1"/>
  <c r="K1222" i="16"/>
  <c r="K1333" i="16"/>
  <c r="K1259" i="16"/>
  <c r="K1037" i="16"/>
  <c r="K963" i="16"/>
  <c r="N687" i="15"/>
  <c r="M736" i="15"/>
  <c r="N1743" i="16"/>
  <c r="N153" i="15"/>
  <c r="N121" i="15"/>
  <c r="N183" i="15"/>
  <c r="N151" i="15"/>
  <c r="N86" i="15"/>
  <c r="N118" i="15"/>
  <c r="O121" i="24"/>
  <c r="K739" i="16"/>
  <c r="K591" i="16"/>
  <c r="K443" i="16"/>
  <c r="K295" i="16"/>
  <c r="K628" i="16"/>
  <c r="K480" i="16"/>
  <c r="K332" i="16"/>
  <c r="N434" i="15"/>
  <c r="N370" i="15"/>
  <c r="N626" i="15"/>
  <c r="N530" i="15"/>
  <c r="N338" i="15"/>
  <c r="N594" i="15"/>
  <c r="N274" i="15"/>
  <c r="N499" i="15"/>
  <c r="N275" i="15"/>
  <c r="N563" i="15"/>
  <c r="N531" i="15"/>
  <c r="N403" i="15"/>
  <c r="N467" i="15"/>
  <c r="N281" i="15"/>
  <c r="N377" i="15"/>
  <c r="N633" i="15"/>
  <c r="N596" i="15"/>
  <c r="N532" i="15"/>
  <c r="N500" i="15"/>
  <c r="N436" i="15"/>
  <c r="N628" i="15"/>
  <c r="N634" i="15"/>
  <c r="N602" i="15"/>
  <c r="N506" i="15"/>
  <c r="N346" i="15"/>
  <c r="N378" i="15"/>
  <c r="N250" i="15"/>
  <c r="M189" i="15"/>
  <c r="M157" i="15"/>
  <c r="M125" i="15"/>
  <c r="N257" i="16"/>
  <c r="N532" i="16"/>
  <c r="N495" i="16"/>
  <c r="N347" i="16"/>
  <c r="N310" i="16"/>
  <c r="N384" i="16"/>
  <c r="N680" i="16"/>
  <c r="N862" i="10"/>
  <c r="N668" i="14"/>
  <c r="N850" i="14"/>
  <c r="N838" i="10"/>
  <c r="N824" i="14"/>
  <c r="N1775" i="16"/>
  <c r="N1766" i="16"/>
  <c r="N1803" i="16"/>
  <c r="N1798" i="16"/>
  <c r="N1797" i="16"/>
  <c r="N1772" i="16"/>
  <c r="N1817" i="16"/>
  <c r="N1815" i="16"/>
  <c r="N1128" i="10"/>
  <c r="N1147" i="10"/>
  <c r="N1174" i="10"/>
  <c r="N1150" i="10"/>
  <c r="M1152" i="10"/>
  <c r="M1242" i="14" s="1"/>
  <c r="M1243" i="14" s="1"/>
  <c r="M1176" i="10"/>
  <c r="M1268" i="14" s="1"/>
  <c r="M1269" i="14" s="1"/>
  <c r="M1271" i="14" s="1"/>
  <c r="N1050" i="10"/>
  <c r="N1074" i="10"/>
  <c r="N1026" i="10"/>
  <c r="N954" i="10"/>
  <c r="N907" i="10"/>
  <c r="N1027" i="10"/>
  <c r="N932" i="10"/>
  <c r="N1100" i="10"/>
  <c r="N908" i="10"/>
  <c r="N980" i="10"/>
  <c r="N1076" i="10"/>
  <c r="N1102" i="10"/>
  <c r="N934" i="10"/>
  <c r="N1030" i="10"/>
  <c r="N1078" i="10"/>
  <c r="M930" i="15"/>
  <c r="M1122" i="15"/>
  <c r="M962" i="15"/>
  <c r="M866" i="15"/>
  <c r="M994" i="15"/>
  <c r="N801" i="15"/>
  <c r="N776" i="16"/>
  <c r="M888" i="16"/>
  <c r="M1542" i="15"/>
  <c r="N44" i="10"/>
  <c r="N134" i="10"/>
  <c r="N110" i="10"/>
  <c r="N139" i="10"/>
  <c r="N91" i="10"/>
  <c r="N90" i="10"/>
  <c r="N88" i="10"/>
  <c r="N64" i="10"/>
  <c r="N112" i="10"/>
  <c r="N199" i="16"/>
  <c r="N132" i="16"/>
  <c r="N169" i="16"/>
  <c r="N106" i="16"/>
  <c r="N210" i="16"/>
  <c r="N99" i="16"/>
  <c r="N174" i="16"/>
  <c r="N137" i="16"/>
  <c r="N203" i="16"/>
  <c r="N96" i="16"/>
  <c r="N170" i="16"/>
  <c r="N102" i="16"/>
  <c r="N213" i="16"/>
  <c r="N131" i="16"/>
  <c r="N175" i="16"/>
  <c r="N138" i="16"/>
  <c r="J1446" i="16"/>
  <c r="J1631" i="16"/>
  <c r="J1557" i="16"/>
  <c r="J1520" i="16"/>
  <c r="J1594" i="16"/>
  <c r="E34" i="1"/>
  <c r="E97" i="21"/>
  <c r="E33" i="1"/>
  <c r="K178" i="14"/>
  <c r="E121" i="13"/>
  <c r="E122" i="13"/>
  <c r="N193" i="14"/>
  <c r="M195" i="14"/>
  <c r="P212" i="24"/>
  <c r="P225" i="24" s="1"/>
  <c r="P226" i="24" s="1"/>
  <c r="P259" i="24" s="1"/>
  <c r="M379" i="6"/>
  <c r="M376" i="6" s="1"/>
  <c r="M377" i="6" s="1"/>
  <c r="L174" i="14"/>
  <c r="L176" i="14" s="1"/>
  <c r="F42" i="13" s="1"/>
  <c r="F46" i="13" s="1"/>
  <c r="N173" i="14"/>
  <c r="L261" i="10"/>
  <c r="L277" i="14" s="1"/>
  <c r="N251" i="10"/>
  <c r="L333" i="10"/>
  <c r="L355" i="14" s="1"/>
  <c r="N323" i="10"/>
  <c r="L237" i="10"/>
  <c r="L251" i="14" s="1"/>
  <c r="N227" i="10"/>
  <c r="L453" i="10"/>
  <c r="L485" i="14" s="1"/>
  <c r="N443" i="10"/>
  <c r="L309" i="10"/>
  <c r="L329" i="14" s="1"/>
  <c r="N299" i="10"/>
  <c r="L429" i="10"/>
  <c r="L459" i="14" s="1"/>
  <c r="N419" i="10"/>
  <c r="L108" i="16"/>
  <c r="N85" i="16"/>
  <c r="N621" i="15"/>
  <c r="L639" i="15"/>
  <c r="L351" i="15"/>
  <c r="N333" i="15"/>
  <c r="N525" i="15"/>
  <c r="L543" i="15"/>
  <c r="N301" i="15"/>
  <c r="L319" i="15"/>
  <c r="N589" i="15"/>
  <c r="L607" i="15"/>
  <c r="N557" i="15"/>
  <c r="L575" i="15"/>
  <c r="L447" i="15"/>
  <c r="N429" i="15"/>
  <c r="L1460" i="16"/>
  <c r="L1645" i="16"/>
  <c r="L1571" i="16"/>
  <c r="L1682" i="16"/>
  <c r="L1423" i="16"/>
  <c r="N1348" i="16"/>
  <c r="L1534" i="16"/>
  <c r="L1497" i="16"/>
  <c r="L1371" i="16"/>
  <c r="F137" i="13" s="1"/>
  <c r="L1386" i="16"/>
  <c r="L1608" i="16"/>
  <c r="M1682" i="16"/>
  <c r="M1608" i="16"/>
  <c r="M1645" i="16"/>
  <c r="M1497" i="16"/>
  <c r="M1371" i="16"/>
  <c r="F143" i="13" s="1"/>
  <c r="M1534" i="16"/>
  <c r="M1557" i="16" s="1"/>
  <c r="M1571" i="16"/>
  <c r="M1386" i="16"/>
  <c r="M1409" i="16" s="1"/>
  <c r="M1460" i="16"/>
  <c r="M1423" i="16"/>
  <c r="M424" i="6"/>
  <c r="O1045" i="24"/>
  <c r="P906" i="24"/>
  <c r="P910" i="24" s="1"/>
  <c r="L742" i="14"/>
  <c r="N741" i="14"/>
  <c r="N742" i="14" s="1"/>
  <c r="L716" i="14"/>
  <c r="N715" i="14"/>
  <c r="N716" i="14" s="1"/>
  <c r="N689" i="14"/>
  <c r="N690" i="14" s="1"/>
  <c r="L690" i="14"/>
  <c r="L664" i="14"/>
  <c r="N663" i="14"/>
  <c r="F133" i="21"/>
  <c r="L768" i="15"/>
  <c r="N750" i="15"/>
  <c r="L736" i="15"/>
  <c r="N718" i="15"/>
  <c r="N1263" i="14"/>
  <c r="N1264" i="14" s="1"/>
  <c r="L1264" i="14"/>
  <c r="Q1106" i="24"/>
  <c r="Z1099" i="24"/>
  <c r="Q1145" i="24" s="1"/>
  <c r="N1183" i="14"/>
  <c r="M1185" i="14"/>
  <c r="N171" i="15"/>
  <c r="L125" i="15"/>
  <c r="N107" i="15"/>
  <c r="N75" i="15"/>
  <c r="L93" i="15"/>
  <c r="N94" i="14"/>
  <c r="L96" i="14"/>
  <c r="L247" i="14"/>
  <c r="N246" i="14"/>
  <c r="N247" i="14" s="1"/>
  <c r="N480" i="14"/>
  <c r="N481" i="14" s="1"/>
  <c r="L481" i="14"/>
  <c r="N220" i="14"/>
  <c r="N221" i="14" s="1"/>
  <c r="L221" i="14"/>
  <c r="L455" i="14"/>
  <c r="N454" i="14"/>
  <c r="N455" i="14" s="1"/>
  <c r="N194" i="14"/>
  <c r="L195" i="14"/>
  <c r="N376" i="14"/>
  <c r="N377" i="14" s="1"/>
  <c r="L377" i="14"/>
  <c r="L695" i="14"/>
  <c r="N694" i="14"/>
  <c r="N695" i="14" s="1"/>
  <c r="K949" i="14"/>
  <c r="K951" i="14" s="1"/>
  <c r="K958" i="14" s="1"/>
  <c r="J951" i="14"/>
  <c r="J958" i="14" s="1"/>
  <c r="E141" i="13" s="1"/>
  <c r="E144" i="13" s="1"/>
  <c r="E148" i="13" s="1"/>
  <c r="N1125" i="16"/>
  <c r="L1148" i="16"/>
  <c r="N977" i="16"/>
  <c r="N1000" i="16" s="1"/>
  <c r="L1000" i="16"/>
  <c r="N940" i="16"/>
  <c r="L963" i="16"/>
  <c r="L1333" i="16"/>
  <c r="N1310" i="16"/>
  <c r="N1333" i="16" s="1"/>
  <c r="N1088" i="16"/>
  <c r="L1111" i="16"/>
  <c r="L559" i="14"/>
  <c r="N558" i="14"/>
  <c r="L1574" i="15"/>
  <c r="N1556" i="15"/>
  <c r="K1184" i="14"/>
  <c r="K1185" i="14" s="1"/>
  <c r="I1185" i="14"/>
  <c r="I1133" i="14"/>
  <c r="K1132" i="14"/>
  <c r="K1133" i="14" s="1"/>
  <c r="I1081" i="14"/>
  <c r="K1080" i="14"/>
  <c r="K1081" i="14" s="1"/>
  <c r="K1028" i="14"/>
  <c r="K1029" i="14" s="1"/>
  <c r="I1029" i="14"/>
  <c r="I977" i="14"/>
  <c r="K976" i="14"/>
  <c r="K977" i="14" s="1"/>
  <c r="X918" i="24"/>
  <c r="O1026" i="24" s="1"/>
  <c r="O1035" i="24" s="1"/>
  <c r="O945" i="24"/>
  <c r="O946" i="24" s="1"/>
  <c r="O1071" i="24"/>
  <c r="E39" i="22"/>
  <c r="F18" i="9"/>
  <c r="F19" i="9" s="1"/>
  <c r="F24" i="20" s="1"/>
  <c r="E58" i="1"/>
  <c r="E134" i="21"/>
  <c r="N1079" i="14"/>
  <c r="M1081" i="14"/>
  <c r="P44" i="24"/>
  <c r="P48" i="24" s="1"/>
  <c r="O156" i="24"/>
  <c r="N1214" i="14"/>
  <c r="N1217" i="14" s="1"/>
  <c r="M1217" i="14"/>
  <c r="O1060" i="24"/>
  <c r="M979" i="14"/>
  <c r="N979" i="14" s="1"/>
  <c r="O1024" i="24"/>
  <c r="L1184" i="14"/>
  <c r="L1028" i="14"/>
  <c r="L1002" i="14"/>
  <c r="L1080" i="14"/>
  <c r="L951" i="14"/>
  <c r="L1054" i="14"/>
  <c r="L1106" i="14"/>
  <c r="L976" i="14"/>
  <c r="N950" i="14"/>
  <c r="L1132" i="14"/>
  <c r="L1158" i="14"/>
  <c r="L1299" i="15"/>
  <c r="N1299" i="15" s="1"/>
  <c r="L1203" i="15"/>
  <c r="L1363" i="15"/>
  <c r="N1363" i="15" s="1"/>
  <c r="L1459" i="15"/>
  <c r="L1331" i="15"/>
  <c r="L1427" i="15"/>
  <c r="L1267" i="15"/>
  <c r="N1267" i="15" s="1"/>
  <c r="L1395" i="15"/>
  <c r="N1170" i="15"/>
  <c r="L1235" i="15"/>
  <c r="L1202" i="15"/>
  <c r="L1458" i="15"/>
  <c r="L1298" i="15"/>
  <c r="L1234" i="15"/>
  <c r="L1266" i="15"/>
  <c r="L1426" i="15"/>
  <c r="L1394" i="15"/>
  <c r="N1169" i="15"/>
  <c r="L1362" i="15"/>
  <c r="L1330" i="15"/>
  <c r="L1187" i="15"/>
  <c r="F136" i="13" s="1"/>
  <c r="E28" i="13"/>
  <c r="E29" i="13"/>
  <c r="N719" i="14"/>
  <c r="L721" i="14"/>
  <c r="N875" i="14"/>
  <c r="L877" i="14"/>
  <c r="N667" i="14"/>
  <c r="L669" i="14"/>
  <c r="N1758" i="16"/>
  <c r="L1781" i="16"/>
  <c r="K1426" i="15"/>
  <c r="I1444" i="15"/>
  <c r="K1298" i="15"/>
  <c r="I1316" i="15"/>
  <c r="K1458" i="15"/>
  <c r="K1476" i="15" s="1"/>
  <c r="I1476" i="15"/>
  <c r="K1330" i="15"/>
  <c r="K1348" i="15" s="1"/>
  <c r="I1348" i="15"/>
  <c r="L35" i="6"/>
  <c r="D93" i="21"/>
  <c r="D94" i="21" s="1"/>
  <c r="D96" i="21" s="1"/>
  <c r="D100" i="21" s="1"/>
  <c r="D103" i="21" s="1"/>
  <c r="D104" i="21" s="1"/>
  <c r="D106" i="21" s="1"/>
  <c r="D107" i="21" s="1"/>
  <c r="D109" i="21" s="1"/>
  <c r="D110" i="21" s="1"/>
  <c r="D112" i="21" s="1"/>
  <c r="N116" i="14"/>
  <c r="N117" i="14" s="1"/>
  <c r="L117" i="14"/>
  <c r="N64" i="14"/>
  <c r="L65" i="14"/>
  <c r="N197" i="14"/>
  <c r="N198" i="14"/>
  <c r="N432" i="14"/>
  <c r="N380" i="14"/>
  <c r="N420" i="16"/>
  <c r="L443" i="16"/>
  <c r="N346" i="16"/>
  <c r="L369" i="16"/>
  <c r="L480" i="16"/>
  <c r="N457" i="16"/>
  <c r="L295" i="16"/>
  <c r="N272" i="16"/>
  <c r="N383" i="16"/>
  <c r="L406" i="16"/>
  <c r="N568" i="16"/>
  <c r="L591" i="16"/>
  <c r="L665" i="16"/>
  <c r="N642" i="16"/>
  <c r="L702" i="16"/>
  <c r="N679" i="16"/>
  <c r="L903" i="14"/>
  <c r="N902" i="14"/>
  <c r="N903" i="14" s="1"/>
  <c r="N662" i="14"/>
  <c r="M664" i="14"/>
  <c r="N1166" i="10"/>
  <c r="L1176" i="10"/>
  <c r="L1268" i="14" s="1"/>
  <c r="N1142" i="10"/>
  <c r="L1152" i="10"/>
  <c r="L1242" i="14" s="1"/>
  <c r="N925" i="10"/>
  <c r="L935" i="10"/>
  <c r="L1007" i="14" s="1"/>
  <c r="N997" i="10"/>
  <c r="L1007" i="10"/>
  <c r="L1085" i="14" s="1"/>
  <c r="L1031" i="10"/>
  <c r="L1111" i="14" s="1"/>
  <c r="N1021" i="10"/>
  <c r="L1055" i="10"/>
  <c r="L1137" i="14" s="1"/>
  <c r="N1045" i="10"/>
  <c r="L834" i="15"/>
  <c r="N816" i="15"/>
  <c r="N834" i="15" s="1"/>
  <c r="N1104" i="15"/>
  <c r="N1122" i="15" s="1"/>
  <c r="L1122" i="15"/>
  <c r="L866" i="15"/>
  <c r="N848" i="15"/>
  <c r="N866" i="15" s="1"/>
  <c r="L1154" i="15"/>
  <c r="N1136" i="15"/>
  <c r="N1154" i="15" s="1"/>
  <c r="N880" i="15"/>
  <c r="L898" i="15"/>
  <c r="N828" i="16"/>
  <c r="N851" i="16" s="1"/>
  <c r="L851" i="16"/>
  <c r="L814" i="16"/>
  <c r="N791" i="16"/>
  <c r="N814" i="16" s="1"/>
  <c r="N562" i="14"/>
  <c r="L564" i="14"/>
  <c r="M1238" i="14"/>
  <c r="N1236" i="14"/>
  <c r="N1238" i="14" s="1"/>
  <c r="L44" i="14"/>
  <c r="L46" i="14" s="1"/>
  <c r="F11" i="13" s="1"/>
  <c r="N43" i="14"/>
  <c r="N106" i="10"/>
  <c r="L116" i="10"/>
  <c r="L121" i="14" s="1"/>
  <c r="N58" i="10"/>
  <c r="L68" i="10"/>
  <c r="L69" i="14" s="1"/>
  <c r="K1058" i="14"/>
  <c r="I1060" i="14"/>
  <c r="I1062" i="14" s="1"/>
  <c r="K1188" i="14"/>
  <c r="I1190" i="14"/>
  <c r="K1110" i="14"/>
  <c r="I1112" i="14"/>
  <c r="K1162" i="14"/>
  <c r="I1164" i="14"/>
  <c r="I1166" i="14" s="1"/>
  <c r="K1386" i="16"/>
  <c r="K1409" i="16" s="1"/>
  <c r="I1409" i="16"/>
  <c r="K1460" i="16"/>
  <c r="K1483" i="16" s="1"/>
  <c r="I1483" i="16"/>
  <c r="K1534" i="16"/>
  <c r="K1557" i="16" s="1"/>
  <c r="I1557" i="16"/>
  <c r="K1497" i="16"/>
  <c r="I1520" i="16"/>
  <c r="M564" i="14"/>
  <c r="K646" i="10"/>
  <c r="K694" i="10"/>
  <c r="K876" i="14"/>
  <c r="K877" i="14" s="1"/>
  <c r="K879" i="14" s="1"/>
  <c r="K881" i="14" s="1"/>
  <c r="M579" i="6" s="1"/>
  <c r="M576" i="6" s="1"/>
  <c r="M580" i="6" s="1"/>
  <c r="M577" i="6" s="1"/>
  <c r="M578" i="6" s="1"/>
  <c r="N575" i="6" s="1"/>
  <c r="K718" i="10"/>
  <c r="K790" i="10"/>
  <c r="N551" i="16"/>
  <c r="N736" i="16"/>
  <c r="N514" i="16"/>
  <c r="N625" i="16"/>
  <c r="N403" i="16"/>
  <c r="N366" i="16"/>
  <c r="N549" i="16"/>
  <c r="N401" i="16"/>
  <c r="N586" i="16"/>
  <c r="N290" i="16"/>
  <c r="N512" i="16"/>
  <c r="N364" i="16"/>
  <c r="N697" i="16"/>
  <c r="N476" i="10"/>
  <c r="N284" i="10"/>
  <c r="N260" i="10"/>
  <c r="N452" i="10"/>
  <c r="N428" i="10"/>
  <c r="N404" i="10"/>
  <c r="N165" i="10"/>
  <c r="M333" i="10"/>
  <c r="M355" i="14" s="1"/>
  <c r="M356" i="14" s="1"/>
  <c r="M358" i="14" s="1"/>
  <c r="M189" i="10"/>
  <c r="M199" i="14" s="1"/>
  <c r="M200" i="14" s="1"/>
  <c r="M202" i="14" s="1"/>
  <c r="M285" i="10"/>
  <c r="M303" i="14" s="1"/>
  <c r="M304" i="14" s="1"/>
  <c r="M306" i="14" s="1"/>
  <c r="M429" i="10"/>
  <c r="M459" i="14" s="1"/>
  <c r="M460" i="14" s="1"/>
  <c r="M462" i="14" s="1"/>
  <c r="M213" i="10"/>
  <c r="M225" i="14" s="1"/>
  <c r="M226" i="14" s="1"/>
  <c r="M228" i="14" s="1"/>
  <c r="M357" i="10"/>
  <c r="M381" i="14" s="1"/>
  <c r="M382" i="14" s="1"/>
  <c r="M384" i="14" s="1"/>
  <c r="N549" i="10"/>
  <c r="K1007" i="10"/>
  <c r="K1137" i="14"/>
  <c r="K182" i="16"/>
  <c r="K145" i="16"/>
  <c r="K92" i="10"/>
  <c r="K140" i="10"/>
  <c r="O922" i="24"/>
  <c r="N1538" i="15"/>
  <c r="N1650" i="16"/>
  <c r="N1576" i="16"/>
  <c r="N1502" i="16"/>
  <c r="N1687" i="16"/>
  <c r="N1474" i="15"/>
  <c r="N1442" i="15"/>
  <c r="N1410" i="15"/>
  <c r="N1218" i="15"/>
  <c r="K157" i="15"/>
  <c r="K93" i="15"/>
  <c r="K517" i="16"/>
  <c r="K369" i="16"/>
  <c r="K702" i="16"/>
  <c r="K554" i="16"/>
  <c r="N277" i="15"/>
  <c r="N341" i="15"/>
  <c r="N405" i="15"/>
  <c r="N373" i="15"/>
  <c r="N533" i="15"/>
  <c r="N245" i="15"/>
  <c r="N283" i="15"/>
  <c r="N411" i="15"/>
  <c r="N603" i="15"/>
  <c r="N507" i="15"/>
  <c r="N571" i="15"/>
  <c r="N475" i="15"/>
  <c r="N503" i="15"/>
  <c r="N631" i="15"/>
  <c r="N471" i="15"/>
  <c r="N567" i="15"/>
  <c r="N439" i="15"/>
  <c r="N311" i="15"/>
  <c r="K736" i="15"/>
  <c r="K768" i="15"/>
  <c r="K888" i="16"/>
  <c r="K851" i="16"/>
  <c r="M554" i="16"/>
  <c r="M739" i="16"/>
  <c r="M591" i="16"/>
  <c r="M702" i="16"/>
  <c r="M369" i="16"/>
  <c r="M295" i="16"/>
  <c r="M480" i="16"/>
  <c r="N772" i="14"/>
  <c r="N670" i="10"/>
  <c r="N694" i="10"/>
  <c r="N742" i="10"/>
  <c r="N876" i="14"/>
  <c r="O850" i="24"/>
  <c r="N1808" i="16"/>
  <c r="N1771" i="16"/>
  <c r="N1805" i="16"/>
  <c r="N1169" i="10"/>
  <c r="N1146" i="10"/>
  <c r="M959" i="10"/>
  <c r="M1033" i="14" s="1"/>
  <c r="M1034" i="14" s="1"/>
  <c r="M1036" i="14" s="1"/>
  <c r="M1079" i="10"/>
  <c r="M1163" i="14" s="1"/>
  <c r="M1164" i="14" s="1"/>
  <c r="M1166" i="14" s="1"/>
  <c r="M911" i="10"/>
  <c r="M981" i="14" s="1"/>
  <c r="M982" i="14" s="1"/>
  <c r="M1031" i="10"/>
  <c r="M1111" i="14" s="1"/>
  <c r="M1112" i="14" s="1"/>
  <c r="M1114" i="14" s="1"/>
  <c r="M1055" i="10"/>
  <c r="M1137" i="14" s="1"/>
  <c r="M1138" i="14" s="1"/>
  <c r="N909" i="10"/>
  <c r="N1029" i="10"/>
  <c r="N957" i="10"/>
  <c r="N1101" i="10"/>
  <c r="N1077" i="10"/>
  <c r="N902" i="10"/>
  <c r="N1070" i="10"/>
  <c r="N1046" i="10"/>
  <c r="N1094" i="10"/>
  <c r="N1509" i="15"/>
  <c r="M68" i="10"/>
  <c r="M69" i="14" s="1"/>
  <c r="N59" i="10"/>
  <c r="N131" i="10"/>
  <c r="N202" i="16"/>
  <c r="N165" i="16"/>
  <c r="N179" i="16"/>
  <c r="N142" i="16"/>
  <c r="N105" i="16"/>
  <c r="N172" i="16"/>
  <c r="N135" i="16"/>
  <c r="N93" i="16"/>
  <c r="N204" i="16"/>
  <c r="O560" i="24"/>
  <c r="K645" i="14"/>
  <c r="M669" i="14"/>
  <c r="K358" i="14"/>
  <c r="K360" i="14" s="1"/>
  <c r="M249" i="6" s="1"/>
  <c r="M246" i="6" s="1"/>
  <c r="M250" i="6" s="1"/>
  <c r="M247" i="6" s="1"/>
  <c r="M248" i="6" s="1"/>
  <c r="N245" i="6" s="1"/>
  <c r="O126" i="24"/>
  <c r="O50" i="24"/>
  <c r="K590" i="14"/>
  <c r="K592" i="14" s="1"/>
  <c r="K594" i="14" s="1"/>
  <c r="M394" i="6" s="1"/>
  <c r="M391" i="6" s="1"/>
  <c r="M395" i="6" s="1"/>
  <c r="M392" i="6" s="1"/>
  <c r="M393" i="6" s="1"/>
  <c r="N390" i="6" s="1"/>
  <c r="I122" i="14"/>
  <c r="I124" i="14" s="1"/>
  <c r="K720" i="14"/>
  <c r="K721" i="14" s="1"/>
  <c r="K723" i="14" s="1"/>
  <c r="K725" i="14" s="1"/>
  <c r="M477" i="6" s="1"/>
  <c r="M474" i="6" s="1"/>
  <c r="M478" i="6" s="1"/>
  <c r="M475" i="6" s="1"/>
  <c r="M476" i="6" s="1"/>
  <c r="N473" i="6" s="1"/>
  <c r="K668" i="14"/>
  <c r="K669" i="14" s="1"/>
  <c r="K671" i="14" s="1"/>
  <c r="K673" i="14" s="1"/>
  <c r="M443" i="6" s="1"/>
  <c r="M440" i="6" s="1"/>
  <c r="K798" i="14"/>
  <c r="K799" i="14" s="1"/>
  <c r="K801" i="14" s="1"/>
  <c r="K803" i="14" s="1"/>
  <c r="M528" i="6" s="1"/>
  <c r="M525" i="6" s="1"/>
  <c r="M529" i="6" s="1"/>
  <c r="M526" i="6" s="1"/>
  <c r="M527" i="6" s="1"/>
  <c r="N524" i="6" s="1"/>
  <c r="K766" i="10"/>
  <c r="K902" i="14"/>
  <c r="K903" i="14" s="1"/>
  <c r="K905" i="14" s="1"/>
  <c r="K907" i="14" s="1"/>
  <c r="M595" i="6" s="1"/>
  <c r="M592" i="6" s="1"/>
  <c r="M596" i="6" s="1"/>
  <c r="M593" i="6" s="1"/>
  <c r="M594" i="6" s="1"/>
  <c r="N591" i="6" s="1"/>
  <c r="I202" i="14"/>
  <c r="I358" i="14"/>
  <c r="N318" i="16"/>
  <c r="N614" i="16"/>
  <c r="N281" i="16"/>
  <c r="N392" i="16"/>
  <c r="N466" i="16"/>
  <c r="N503" i="16"/>
  <c r="N690" i="16"/>
  <c r="N505" i="16"/>
  <c r="N727" i="16"/>
  <c r="N468" i="16"/>
  <c r="N357" i="16"/>
  <c r="N283" i="16"/>
  <c r="N616" i="16"/>
  <c r="N400" i="16"/>
  <c r="N622" i="16"/>
  <c r="N548" i="16"/>
  <c r="N659" i="16"/>
  <c r="N326" i="16"/>
  <c r="N696" i="16"/>
  <c r="N585" i="16"/>
  <c r="N546" i="16"/>
  <c r="N509" i="16"/>
  <c r="N583" i="16"/>
  <c r="N287" i="16"/>
  <c r="N657" i="16"/>
  <c r="N627" i="16"/>
  <c r="N738" i="16"/>
  <c r="N553" i="16"/>
  <c r="N664" i="16"/>
  <c r="N368" i="16"/>
  <c r="N516" i="16"/>
  <c r="N647" i="16"/>
  <c r="N425" i="16"/>
  <c r="N536" i="16"/>
  <c r="N351" i="16"/>
  <c r="N721" i="16"/>
  <c r="N499" i="16"/>
  <c r="N186" i="10"/>
  <c r="N402" i="10"/>
  <c r="N306" i="10"/>
  <c r="N210" i="10"/>
  <c r="N474" i="10"/>
  <c r="N426" i="10"/>
  <c r="N282" i="10"/>
  <c r="N327" i="10"/>
  <c r="N255" i="10"/>
  <c r="N351" i="10"/>
  <c r="N279" i="10"/>
  <c r="N375" i="10"/>
  <c r="N183" i="10"/>
  <c r="N303" i="10"/>
  <c r="N281" i="10"/>
  <c r="N257" i="10"/>
  <c r="N353" i="10"/>
  <c r="N185" i="10"/>
  <c r="N425" i="10"/>
  <c r="N449" i="10"/>
  <c r="N307" i="10"/>
  <c r="N451" i="10"/>
  <c r="N475" i="10"/>
  <c r="N379" i="10"/>
  <c r="N403" i="10"/>
  <c r="N283" i="10"/>
  <c r="N421" i="10"/>
  <c r="N373" i="10"/>
  <c r="N445" i="10"/>
  <c r="N277" i="10"/>
  <c r="N229" i="10"/>
  <c r="N469" i="10"/>
  <c r="N253" i="10"/>
  <c r="I1271" i="14"/>
  <c r="M219" i="16"/>
  <c r="M145" i="16"/>
  <c r="M182" i="16"/>
  <c r="M511" i="15"/>
  <c r="M607" i="15"/>
  <c r="M447" i="15"/>
  <c r="M415" i="15"/>
  <c r="M575" i="15"/>
  <c r="M287" i="15"/>
  <c r="N526" i="15"/>
  <c r="N430" i="15"/>
  <c r="N398" i="15"/>
  <c r="N270" i="15"/>
  <c r="N622" i="15"/>
  <c r="N494" i="15"/>
  <c r="N573" i="10"/>
  <c r="N563" i="14"/>
  <c r="K1079" i="10"/>
  <c r="K1189" i="14"/>
  <c r="K1111" i="14"/>
  <c r="K1007" i="14"/>
  <c r="K983" i="10"/>
  <c r="K981" i="14"/>
  <c r="K108" i="16"/>
  <c r="K68" i="10"/>
  <c r="N1536" i="15"/>
  <c r="N1564" i="15"/>
  <c r="N1535" i="15"/>
  <c r="N1533" i="15"/>
  <c r="N1572" i="15"/>
  <c r="N1541" i="15"/>
  <c r="N1534" i="15"/>
  <c r="N1566" i="15"/>
  <c r="N1703" i="16"/>
  <c r="N1472" i="16"/>
  <c r="N1657" i="16"/>
  <c r="N1620" i="16"/>
  <c r="N1435" i="16"/>
  <c r="N1704" i="16"/>
  <c r="N1482" i="16"/>
  <c r="N1556" i="16"/>
  <c r="N1519" i="16"/>
  <c r="N1408" i="16"/>
  <c r="N1587" i="16"/>
  <c r="N1624" i="16"/>
  <c r="N1513" i="16"/>
  <c r="N1661" i="16"/>
  <c r="N1698" i="16"/>
  <c r="N1588" i="16"/>
  <c r="N1514" i="16"/>
  <c r="N1551" i="16"/>
  <c r="N1403" i="16"/>
  <c r="N1467" i="16"/>
  <c r="N1541" i="16"/>
  <c r="N1510" i="16"/>
  <c r="N1436" i="16"/>
  <c r="N1399" i="16"/>
  <c r="N1547" i="16"/>
  <c r="N1658" i="16"/>
  <c r="N1397" i="16"/>
  <c r="N1582" i="16"/>
  <c r="N1619" i="16"/>
  <c r="N1693" i="16"/>
  <c r="N1545" i="16"/>
  <c r="N1692" i="16"/>
  <c r="N1581" i="16"/>
  <c r="N1507" i="16"/>
  <c r="N1655" i="16"/>
  <c r="N1663" i="16"/>
  <c r="N1626" i="16"/>
  <c r="N1552" i="16"/>
  <c r="N1700" i="16"/>
  <c r="N1373" i="15"/>
  <c r="N1275" i="15"/>
  <c r="N1435" i="15"/>
  <c r="N1371" i="15"/>
  <c r="N1243" i="15"/>
  <c r="N1251" i="15"/>
  <c r="N1379" i="15"/>
  <c r="N1347" i="15"/>
  <c r="N1411" i="15"/>
  <c r="N1439" i="15"/>
  <c r="N1311" i="15"/>
  <c r="N1375" i="15"/>
  <c r="N1279" i="15"/>
  <c r="N1399" i="15"/>
  <c r="N1239" i="15"/>
  <c r="N1335" i="15"/>
  <c r="N1463" i="15"/>
  <c r="N1462" i="15"/>
  <c r="N1366" i="15"/>
  <c r="N1398" i="15"/>
  <c r="N1238" i="15"/>
  <c r="N1270" i="15"/>
  <c r="N1404" i="15"/>
  <c r="N1276" i="15"/>
  <c r="N1212" i="15"/>
  <c r="N1372" i="15"/>
  <c r="N1402" i="15"/>
  <c r="N1242" i="15"/>
  <c r="N1434" i="15"/>
  <c r="N1210" i="15"/>
  <c r="N1370" i="15"/>
  <c r="I616" i="14"/>
  <c r="I618" i="14" s="1"/>
  <c r="I564" i="14"/>
  <c r="I566" i="14" s="1"/>
  <c r="O1177" i="24"/>
  <c r="N751" i="15"/>
  <c r="N719" i="15"/>
  <c r="M768" i="15"/>
  <c r="M704" i="15"/>
  <c r="N89" i="15"/>
  <c r="N185" i="15"/>
  <c r="N123" i="15"/>
  <c r="N188" i="15"/>
  <c r="N122" i="15"/>
  <c r="N90" i="15"/>
  <c r="N186" i="15"/>
  <c r="N119" i="15"/>
  <c r="N87" i="15"/>
  <c r="N150" i="15"/>
  <c r="N182" i="15"/>
  <c r="K1187" i="15"/>
  <c r="K189" i="15"/>
  <c r="K125" i="15"/>
  <c r="K540" i="14"/>
  <c r="M67" i="14"/>
  <c r="N67" i="14" s="1"/>
  <c r="N464" i="15"/>
  <c r="N528" i="15"/>
  <c r="N592" i="15"/>
  <c r="N562" i="15"/>
  <c r="N466" i="15"/>
  <c r="N498" i="15"/>
  <c r="N242" i="15"/>
  <c r="N402" i="15"/>
  <c r="N306" i="15"/>
  <c r="N253" i="15"/>
  <c r="N413" i="15"/>
  <c r="N541" i="15"/>
  <c r="N572" i="15"/>
  <c r="N636" i="15"/>
  <c r="N540" i="15"/>
  <c r="N508" i="15"/>
  <c r="N371" i="15"/>
  <c r="N435" i="15"/>
  <c r="N595" i="15"/>
  <c r="N339" i="15"/>
  <c r="N243" i="15"/>
  <c r="N307" i="15"/>
  <c r="N627" i="15"/>
  <c r="N505" i="15"/>
  <c r="N409" i="15"/>
  <c r="N249" i="15"/>
  <c r="N569" i="15"/>
  <c r="N345" i="15"/>
  <c r="N441" i="15"/>
  <c r="N404" i="15"/>
  <c r="N372" i="15"/>
  <c r="N564" i="15"/>
  <c r="N340" i="15"/>
  <c r="N244" i="15"/>
  <c r="N308" i="15"/>
  <c r="N282" i="15"/>
  <c r="N314" i="15"/>
  <c r="N474" i="15"/>
  <c r="N410" i="15"/>
  <c r="N570" i="15"/>
  <c r="N538" i="15"/>
  <c r="N442" i="15"/>
  <c r="K704" i="15"/>
  <c r="K814" i="16"/>
  <c r="M93" i="15"/>
  <c r="I695" i="14"/>
  <c r="I697" i="14" s="1"/>
  <c r="I669" i="14"/>
  <c r="I671" i="14" s="1"/>
  <c r="I929" i="14"/>
  <c r="I931" i="14" s="1"/>
  <c r="I851" i="14"/>
  <c r="I853" i="14" s="1"/>
  <c r="I747" i="14"/>
  <c r="I749" i="14" s="1"/>
  <c r="I799" i="14"/>
  <c r="I801" i="14" s="1"/>
  <c r="N273" i="16"/>
  <c r="N717" i="16"/>
  <c r="N569" i="16"/>
  <c r="N643" i="16"/>
  <c r="N606" i="16"/>
  <c r="N458" i="16"/>
  <c r="N421" i="16"/>
  <c r="N928" i="14"/>
  <c r="N622" i="10"/>
  <c r="N790" i="10"/>
  <c r="N766" i="10"/>
  <c r="N1777" i="16"/>
  <c r="N1814" i="16"/>
  <c r="N1812" i="16"/>
  <c r="N1763" i="16"/>
  <c r="N1800" i="16"/>
  <c r="N1776" i="16"/>
  <c r="N1765" i="16"/>
  <c r="N1802" i="16"/>
  <c r="N1760" i="16"/>
  <c r="N1809" i="16"/>
  <c r="N1780" i="16"/>
  <c r="N1778" i="16"/>
  <c r="N1171" i="10"/>
  <c r="N1173" i="10"/>
  <c r="N1149" i="10"/>
  <c r="N1047" i="10"/>
  <c r="N887" i="10"/>
  <c r="N955" i="14"/>
  <c r="N930" i="10"/>
  <c r="N1002" i="10"/>
  <c r="N906" i="10"/>
  <c r="N978" i="10"/>
  <c r="N1098" i="10"/>
  <c r="N1099" i="10"/>
  <c r="N955" i="10"/>
  <c r="N1075" i="10"/>
  <c r="N931" i="10"/>
  <c r="N1051" i="10"/>
  <c r="N1028" i="10"/>
  <c r="N956" i="10"/>
  <c r="N1052" i="10"/>
  <c r="N1004" i="10"/>
  <c r="N910" i="10"/>
  <c r="N982" i="10"/>
  <c r="N1006" i="10"/>
  <c r="N958" i="10"/>
  <c r="N1054" i="10"/>
  <c r="M1058" i="15"/>
  <c r="M1154" i="15"/>
  <c r="M834" i="15"/>
  <c r="M1026" i="15"/>
  <c r="M898" i="15"/>
  <c r="M1090" i="15"/>
  <c r="K834" i="15"/>
  <c r="K1154" i="15"/>
  <c r="K994" i="15"/>
  <c r="K1122" i="15"/>
  <c r="K1090" i="15"/>
  <c r="M814" i="16"/>
  <c r="M851" i="16"/>
  <c r="L540" i="14"/>
  <c r="F73" i="13" s="1"/>
  <c r="F77" i="13" s="1"/>
  <c r="N1557" i="15"/>
  <c r="N1525" i="15"/>
  <c r="M1574" i="15"/>
  <c r="N86" i="10"/>
  <c r="N62" i="10"/>
  <c r="N115" i="10"/>
  <c r="N67" i="10"/>
  <c r="N138" i="10"/>
  <c r="N136" i="10"/>
  <c r="N206" i="16"/>
  <c r="N95" i="16"/>
  <c r="N143" i="16"/>
  <c r="N180" i="16"/>
  <c r="N217" i="16"/>
  <c r="N173" i="16"/>
  <c r="N136" i="16"/>
  <c r="N211" i="16"/>
  <c r="N100" i="16"/>
  <c r="N129" i="16"/>
  <c r="N207" i="16"/>
  <c r="N133" i="16"/>
  <c r="N176" i="16"/>
  <c r="N139" i="16"/>
  <c r="N94" i="16"/>
  <c r="N205" i="16"/>
  <c r="N168" i="16"/>
  <c r="N212" i="16"/>
  <c r="N101" i="16"/>
  <c r="I958" i="14"/>
  <c r="E135" i="13" s="1"/>
  <c r="E139" i="13" s="1"/>
  <c r="K1371" i="16"/>
  <c r="J1483" i="16"/>
  <c r="J1409" i="16"/>
  <c r="J1705" i="16"/>
  <c r="J1668" i="16"/>
  <c r="L566" i="14" l="1"/>
  <c r="L671" i="14"/>
  <c r="L723" i="14"/>
  <c r="K1036" i="14"/>
  <c r="K1038" i="14" s="1"/>
  <c r="M677" i="6" s="1"/>
  <c r="M674" i="6" s="1"/>
  <c r="M678" i="6" s="1"/>
  <c r="M675" i="6" s="1"/>
  <c r="M676" i="6" s="1"/>
  <c r="N673" i="6" s="1"/>
  <c r="K1520" i="16"/>
  <c r="F15" i="13"/>
  <c r="N898" i="15"/>
  <c r="N1235" i="15"/>
  <c r="N1395" i="15"/>
  <c r="N1427" i="15"/>
  <c r="N963" i="16"/>
  <c r="L189" i="15"/>
  <c r="M1594" i="16"/>
  <c r="M1705" i="16"/>
  <c r="N1371" i="16"/>
  <c r="N825" i="14"/>
  <c r="N827" i="14" s="1"/>
  <c r="N829" i="14" s="1"/>
  <c r="N545" i="6" s="1"/>
  <c r="N542" i="6" s="1"/>
  <c r="N546" i="6" s="1"/>
  <c r="N543" i="6" s="1"/>
  <c r="N544" i="6" s="1"/>
  <c r="O541" i="6" s="1"/>
  <c r="N851" i="14"/>
  <c r="N799" i="14"/>
  <c r="N801" i="14" s="1"/>
  <c r="N803" i="14" s="1"/>
  <c r="N528" i="6" s="1"/>
  <c r="N525" i="6" s="1"/>
  <c r="K1412" i="15"/>
  <c r="F81" i="1"/>
  <c r="K1316" i="15"/>
  <c r="O136" i="24"/>
  <c r="N1111" i="16"/>
  <c r="N1148" i="16"/>
  <c r="N195" i="14"/>
  <c r="F12" i="1"/>
  <c r="N1259" i="16"/>
  <c r="N1037" i="16"/>
  <c r="N1296" i="16"/>
  <c r="N929" i="14"/>
  <c r="K982" i="14"/>
  <c r="K1008" i="14"/>
  <c r="K1010" i="14" s="1"/>
  <c r="K1012" i="14" s="1"/>
  <c r="M661" i="6" s="1"/>
  <c r="M658" i="6" s="1"/>
  <c r="M662" i="6" s="1"/>
  <c r="M659" i="6" s="1"/>
  <c r="M660" i="6" s="1"/>
  <c r="N657" i="6" s="1"/>
  <c r="N877" i="14"/>
  <c r="N879" i="14" s="1"/>
  <c r="N881" i="14" s="1"/>
  <c r="N579" i="6" s="1"/>
  <c r="N576" i="6" s="1"/>
  <c r="N773" i="14"/>
  <c r="N775" i="14" s="1"/>
  <c r="N777" i="14" s="1"/>
  <c r="N511" i="6" s="1"/>
  <c r="N508" i="6" s="1"/>
  <c r="N512" i="6" s="1"/>
  <c r="N509" i="6" s="1"/>
  <c r="N510" i="6" s="1"/>
  <c r="O507" i="6" s="1"/>
  <c r="N664" i="14"/>
  <c r="L905" i="14"/>
  <c r="L879" i="14"/>
  <c r="N1331" i="15"/>
  <c r="L98" i="14"/>
  <c r="I1010" i="14"/>
  <c r="K1220" i="15"/>
  <c r="K1284" i="15"/>
  <c r="L931" i="14"/>
  <c r="L827" i="14"/>
  <c r="L853" i="14"/>
  <c r="L775" i="14"/>
  <c r="N618" i="14"/>
  <c r="N620" i="14" s="1"/>
  <c r="N410" i="6" s="1"/>
  <c r="N407" i="6" s="1"/>
  <c r="N411" i="6" s="1"/>
  <c r="N408" i="6" s="1"/>
  <c r="N409" i="6" s="1"/>
  <c r="O406" i="6" s="1"/>
  <c r="M788" i="6"/>
  <c r="K1112" i="14"/>
  <c r="K1114" i="14" s="1"/>
  <c r="K1116" i="14" s="1"/>
  <c r="M725" i="6" s="1"/>
  <c r="M722" i="6" s="1"/>
  <c r="M726" i="6" s="1"/>
  <c r="M723" i="6" s="1"/>
  <c r="M724" i="6" s="1"/>
  <c r="N721" i="6" s="1"/>
  <c r="N931" i="14"/>
  <c r="N933" i="14" s="1"/>
  <c r="N612" i="6" s="1"/>
  <c r="N609" i="6" s="1"/>
  <c r="N613" i="6" s="1"/>
  <c r="N610" i="6" s="1"/>
  <c r="N611" i="6" s="1"/>
  <c r="O608" i="6" s="1"/>
  <c r="I1114" i="14"/>
  <c r="N121" i="14"/>
  <c r="N122" i="14" s="1"/>
  <c r="N124" i="14" s="1"/>
  <c r="N126" i="14" s="1"/>
  <c r="N104" i="6" s="1"/>
  <c r="N101" i="6" s="1"/>
  <c r="N105" i="6" s="1"/>
  <c r="N102" i="6" s="1"/>
  <c r="N103" i="6" s="1"/>
  <c r="N1085" i="14"/>
  <c r="N905" i="14"/>
  <c r="N907" i="14" s="1"/>
  <c r="N595" i="6" s="1"/>
  <c r="N592" i="6" s="1"/>
  <c r="L436" i="14"/>
  <c r="K1444" i="15"/>
  <c r="N721" i="14"/>
  <c r="N723" i="14" s="1"/>
  <c r="N725" i="14" s="1"/>
  <c r="N477" i="6" s="1"/>
  <c r="N474" i="6" s="1"/>
  <c r="N478" i="6" s="1"/>
  <c r="N475" i="6" s="1"/>
  <c r="N476" i="6" s="1"/>
  <c r="O473" i="6" s="1"/>
  <c r="M1483" i="16"/>
  <c r="M1668" i="16"/>
  <c r="N853" i="14"/>
  <c r="N855" i="14" s="1"/>
  <c r="N562" i="6" s="1"/>
  <c r="N559" i="6" s="1"/>
  <c r="N563" i="6" s="1"/>
  <c r="N560" i="6" s="1"/>
  <c r="N561" i="6" s="1"/>
  <c r="O558" i="6" s="1"/>
  <c r="N888" i="16"/>
  <c r="N1058" i="15"/>
  <c r="L592" i="14"/>
  <c r="N1074" i="16"/>
  <c r="E37" i="1"/>
  <c r="E41" i="1" s="1"/>
  <c r="E44" i="1" s="1"/>
  <c r="K1138" i="14"/>
  <c r="K1140" i="14" s="1"/>
  <c r="K1142" i="14" s="1"/>
  <c r="M741" i="6" s="1"/>
  <c r="M738" i="6" s="1"/>
  <c r="M742" i="6" s="1"/>
  <c r="M739" i="6" s="1"/>
  <c r="M740" i="6" s="1"/>
  <c r="N737" i="6" s="1"/>
  <c r="N1007" i="14"/>
  <c r="N1268" i="14"/>
  <c r="N1269" i="14" s="1"/>
  <c r="N1271" i="14" s="1"/>
  <c r="N1273" i="14" s="1"/>
  <c r="N822" i="6" s="1"/>
  <c r="N819" i="6" s="1"/>
  <c r="N823" i="6" s="1"/>
  <c r="N820" i="6" s="1"/>
  <c r="N821" i="6" s="1"/>
  <c r="O818" i="6" s="1"/>
  <c r="N1459" i="15"/>
  <c r="N1203" i="15"/>
  <c r="M1446" i="16"/>
  <c r="M1520" i="16"/>
  <c r="M1631" i="16"/>
  <c r="E14" i="1"/>
  <c r="E18" i="1" s="1"/>
  <c r="E21" i="1" s="1"/>
  <c r="M1284" i="15"/>
  <c r="M1380" i="15"/>
  <c r="N1185" i="16"/>
  <c r="N1498" i="16"/>
  <c r="K984" i="14"/>
  <c r="K986" i="14" s="1"/>
  <c r="M645" i="6" s="1"/>
  <c r="M642" i="6" s="1"/>
  <c r="M646" i="6" s="1"/>
  <c r="M643" i="6" s="1"/>
  <c r="M644" i="6" s="1"/>
  <c r="K1190" i="14"/>
  <c r="K1192" i="14" s="1"/>
  <c r="K1194" i="14" s="1"/>
  <c r="M773" i="6" s="1"/>
  <c r="M770" i="6" s="1"/>
  <c r="M774" i="6" s="1"/>
  <c r="M771" i="6" s="1"/>
  <c r="M772" i="6" s="1"/>
  <c r="N769" i="6" s="1"/>
  <c r="I1192" i="14"/>
  <c r="L384" i="14"/>
  <c r="L202" i="14"/>
  <c r="N1187" i="15"/>
  <c r="L697" i="14"/>
  <c r="M1444" i="15"/>
  <c r="N1387" i="16"/>
  <c r="N1424" i="16"/>
  <c r="N1609" i="16"/>
  <c r="N580" i="6"/>
  <c r="N577" i="6" s="1"/>
  <c r="N578" i="6" s="1"/>
  <c r="O575" i="6" s="1"/>
  <c r="O1036" i="24"/>
  <c r="M953" i="14" s="1"/>
  <c r="N953" i="14" s="1"/>
  <c r="N697" i="14"/>
  <c r="N699" i="14" s="1"/>
  <c r="N460" i="6" s="1"/>
  <c r="N457" i="6" s="1"/>
  <c r="N461" i="6" s="1"/>
  <c r="N458" i="6" s="1"/>
  <c r="N459" i="6" s="1"/>
  <c r="O456" i="6" s="1"/>
  <c r="K960" i="14"/>
  <c r="E102" i="1"/>
  <c r="E153" i="13"/>
  <c r="E152" i="13"/>
  <c r="P18" i="24"/>
  <c r="P22" i="24" s="1"/>
  <c r="P35" i="24" s="1"/>
  <c r="O130" i="24"/>
  <c r="O143" i="24" s="1"/>
  <c r="M531" i="14"/>
  <c r="O573" i="24"/>
  <c r="L70" i="14"/>
  <c r="N69" i="14"/>
  <c r="N70" i="14" s="1"/>
  <c r="L1243" i="14"/>
  <c r="N1242" i="14"/>
  <c r="N1243" i="14" s="1"/>
  <c r="N1362" i="15"/>
  <c r="N1380" i="15" s="1"/>
  <c r="L1380" i="15"/>
  <c r="N1394" i="15"/>
  <c r="N1412" i="15" s="1"/>
  <c r="L1412" i="15"/>
  <c r="N1266" i="15"/>
  <c r="N1284" i="15" s="1"/>
  <c r="L1284" i="15"/>
  <c r="N1298" i="15"/>
  <c r="N1316" i="15" s="1"/>
  <c r="L1316" i="15"/>
  <c r="N1202" i="15"/>
  <c r="N1220" i="15" s="1"/>
  <c r="L1220" i="15"/>
  <c r="L1133" i="14"/>
  <c r="N1132" i="14"/>
  <c r="L977" i="14"/>
  <c r="N976" i="14"/>
  <c r="N1054" i="14"/>
  <c r="N1055" i="14" s="1"/>
  <c r="L1055" i="14"/>
  <c r="N1080" i="14"/>
  <c r="N1081" i="14" s="1"/>
  <c r="L1081" i="14"/>
  <c r="L1029" i="14"/>
  <c r="N1028" i="14"/>
  <c r="N1029" i="14" s="1"/>
  <c r="O1069" i="24"/>
  <c r="P925" i="24"/>
  <c r="P934" i="24" s="1"/>
  <c r="F43" i="19"/>
  <c r="F20" i="25"/>
  <c r="F21" i="25" s="1"/>
  <c r="G20" i="25"/>
  <c r="G21" i="25" s="1"/>
  <c r="Q1165" i="24"/>
  <c r="Q1166" i="24" s="1"/>
  <c r="Q1146" i="24"/>
  <c r="S1262" i="14"/>
  <c r="L1631" i="16"/>
  <c r="N1608" i="16"/>
  <c r="L1557" i="16"/>
  <c r="N1534" i="16"/>
  <c r="N1557" i="16" s="1"/>
  <c r="N1423" i="16"/>
  <c r="L1446" i="16"/>
  <c r="L1594" i="16"/>
  <c r="N1571" i="16"/>
  <c r="N1594" i="16" s="1"/>
  <c r="N1460" i="16"/>
  <c r="L1483" i="16"/>
  <c r="L460" i="14"/>
  <c r="N459" i="14"/>
  <c r="N460" i="14" s="1"/>
  <c r="L330" i="14"/>
  <c r="N329" i="14"/>
  <c r="N330" i="14" s="1"/>
  <c r="N332" i="14" s="1"/>
  <c r="N334" i="14" s="1"/>
  <c r="N233" i="6" s="1"/>
  <c r="N230" i="6" s="1"/>
  <c r="N234" i="6" s="1"/>
  <c r="N231" i="6" s="1"/>
  <c r="N232" i="6" s="1"/>
  <c r="O229" i="6" s="1"/>
  <c r="L486" i="14"/>
  <c r="N485" i="14"/>
  <c r="N486" i="14" s="1"/>
  <c r="N488" i="14" s="1"/>
  <c r="N490" i="14" s="1"/>
  <c r="N329" i="6" s="1"/>
  <c r="N326" i="6" s="1"/>
  <c r="N330" i="6" s="1"/>
  <c r="N327" i="6" s="1"/>
  <c r="N328" i="6" s="1"/>
  <c r="O325" i="6" s="1"/>
  <c r="L252" i="14"/>
  <c r="L254" i="14" s="1"/>
  <c r="N251" i="14"/>
  <c r="N252" i="14" s="1"/>
  <c r="N254" i="14" s="1"/>
  <c r="N256" i="14" s="1"/>
  <c r="N185" i="6" s="1"/>
  <c r="N182" i="6" s="1"/>
  <c r="N186" i="6" s="1"/>
  <c r="N183" i="6" s="1"/>
  <c r="N184" i="6" s="1"/>
  <c r="O181" i="6" s="1"/>
  <c r="L278" i="14"/>
  <c r="L280" i="14" s="1"/>
  <c r="N277" i="14"/>
  <c r="N278" i="14" s="1"/>
  <c r="N280" i="14" s="1"/>
  <c r="N282" i="14" s="1"/>
  <c r="N201" i="6" s="1"/>
  <c r="N198" i="6" s="1"/>
  <c r="N202" i="6" s="1"/>
  <c r="N199" i="6" s="1"/>
  <c r="N200" i="6" s="1"/>
  <c r="O197" i="6" s="1"/>
  <c r="F58" i="1"/>
  <c r="F134" i="21"/>
  <c r="M41" i="14"/>
  <c r="M15" i="14"/>
  <c r="M73" i="6"/>
  <c r="M70" i="6" s="1"/>
  <c r="M55" i="6" s="1"/>
  <c r="M26" i="6" s="1"/>
  <c r="M54" i="6"/>
  <c r="M71" i="6"/>
  <c r="M56" i="6" s="1"/>
  <c r="Y1097" i="24"/>
  <c r="P1142" i="24" s="1"/>
  <c r="P1103" i="24"/>
  <c r="P1107" i="24" s="1"/>
  <c r="N1210" i="14"/>
  <c r="N1212" i="14" s="1"/>
  <c r="N1219" i="14" s="1"/>
  <c r="M1212" i="14"/>
  <c r="M1219" i="14" s="1"/>
  <c r="F172" i="13" s="1"/>
  <c r="F175" i="13" s="1"/>
  <c r="F179" i="13" s="1"/>
  <c r="F183" i="13" s="1"/>
  <c r="L1164" i="14"/>
  <c r="N1163" i="14"/>
  <c r="N1164" i="14" s="1"/>
  <c r="P1174" i="24"/>
  <c r="P1156" i="24"/>
  <c r="N980" i="14"/>
  <c r="L982" i="14"/>
  <c r="L984" i="14" s="1"/>
  <c r="L1138" i="14"/>
  <c r="N1136" i="14"/>
  <c r="P1112" i="24"/>
  <c r="P1117" i="24" s="1"/>
  <c r="Y1102" i="24"/>
  <c r="P1150" i="24" s="1"/>
  <c r="O122" i="24"/>
  <c r="M37" i="14"/>
  <c r="M11" i="14"/>
  <c r="M787" i="6"/>
  <c r="M538" i="14"/>
  <c r="N535" i="14"/>
  <c r="N538" i="14" s="1"/>
  <c r="M949" i="14"/>
  <c r="O1037" i="24"/>
  <c r="L304" i="14"/>
  <c r="L306" i="14" s="1"/>
  <c r="N303" i="14"/>
  <c r="N304" i="14" s="1"/>
  <c r="N306" i="14" s="1"/>
  <c r="N308" i="14" s="1"/>
  <c r="N217" i="6" s="1"/>
  <c r="N214" i="6" s="1"/>
  <c r="N218" i="6" s="1"/>
  <c r="N215" i="6" s="1"/>
  <c r="N216" i="6" s="1"/>
  <c r="O213" i="6" s="1"/>
  <c r="L408" i="14"/>
  <c r="L410" i="14" s="1"/>
  <c r="N407" i="14"/>
  <c r="N408" i="14" s="1"/>
  <c r="M643" i="14"/>
  <c r="N640" i="14"/>
  <c r="N643" i="14" s="1"/>
  <c r="N1131" i="14"/>
  <c r="M1133" i="14"/>
  <c r="P916" i="24"/>
  <c r="P918" i="24" s="1"/>
  <c r="O1053" i="24"/>
  <c r="M70" i="14"/>
  <c r="O947" i="24"/>
  <c r="N1245" i="14"/>
  <c r="N1247" i="14" s="1"/>
  <c r="N806" i="6" s="1"/>
  <c r="N803" i="6" s="1"/>
  <c r="N1055" i="10"/>
  <c r="N1031" i="10"/>
  <c r="M671" i="14"/>
  <c r="N596" i="6"/>
  <c r="N593" i="6" s="1"/>
  <c r="N594" i="6" s="1"/>
  <c r="O591" i="6" s="1"/>
  <c r="N702" i="16"/>
  <c r="N665" i="16"/>
  <c r="N295" i="16"/>
  <c r="N480" i="16"/>
  <c r="L72" i="14"/>
  <c r="N956" i="14"/>
  <c r="N1574" i="15"/>
  <c r="N462" i="14"/>
  <c r="N464" i="14" s="1"/>
  <c r="N313" i="6" s="1"/>
  <c r="N310" i="6" s="1"/>
  <c r="N314" i="6" s="1"/>
  <c r="N311" i="6" s="1"/>
  <c r="N312" i="6" s="1"/>
  <c r="O309" i="6" s="1"/>
  <c r="L488" i="14"/>
  <c r="N125" i="15"/>
  <c r="N189" i="15"/>
  <c r="N736" i="15"/>
  <c r="N768" i="15"/>
  <c r="P922" i="24"/>
  <c r="N575" i="15"/>
  <c r="N607" i="15"/>
  <c r="N319" i="15"/>
  <c r="N543" i="15"/>
  <c r="N639" i="15"/>
  <c r="N355" i="14"/>
  <c r="N356" i="14" s="1"/>
  <c r="N358" i="14" s="1"/>
  <c r="N360" i="14" s="1"/>
  <c r="N249" i="6" s="1"/>
  <c r="N246" i="6" s="1"/>
  <c r="N250" i="6" s="1"/>
  <c r="N247" i="6" s="1"/>
  <c r="N248" i="6" s="1"/>
  <c r="O245" i="6" s="1"/>
  <c r="M360" i="6"/>
  <c r="M136" i="6"/>
  <c r="M27" i="6" s="1"/>
  <c r="M1192" i="14"/>
  <c r="K1088" i="14"/>
  <c r="K1090" i="14" s="1"/>
  <c r="M709" i="6" s="1"/>
  <c r="M706" i="6" s="1"/>
  <c r="M710" i="6" s="1"/>
  <c r="M707" i="6" s="1"/>
  <c r="M708" i="6" s="1"/>
  <c r="N705" i="6" s="1"/>
  <c r="I1140" i="14"/>
  <c r="I1088" i="14"/>
  <c r="I1036" i="14"/>
  <c r="I984" i="14"/>
  <c r="N95" i="14"/>
  <c r="N96" i="14" s="1"/>
  <c r="N98" i="14" s="1"/>
  <c r="N100" i="14" s="1"/>
  <c r="N88" i="6" s="1"/>
  <c r="N85" i="6" s="1"/>
  <c r="N89" i="6" s="1"/>
  <c r="N86" i="6" s="1"/>
  <c r="N87" i="6" s="1"/>
  <c r="N140" i="10"/>
  <c r="N983" i="10"/>
  <c r="N959" i="10"/>
  <c r="N981" i="14"/>
  <c r="N982" i="14" s="1"/>
  <c r="N1103" i="10"/>
  <c r="N739" i="16"/>
  <c r="N554" i="16"/>
  <c r="N332" i="16"/>
  <c r="N628" i="16"/>
  <c r="L228" i="14"/>
  <c r="L356" i="14"/>
  <c r="L358" i="14" s="1"/>
  <c r="N174" i="14"/>
  <c r="P49" i="24"/>
  <c r="M152" i="6"/>
  <c r="L1269" i="14"/>
  <c r="L1271" i="14" s="1"/>
  <c r="N559" i="14"/>
  <c r="L618" i="14"/>
  <c r="N749" i="14"/>
  <c r="N751" i="14" s="1"/>
  <c r="N494" i="6" s="1"/>
  <c r="N491" i="6" s="1"/>
  <c r="N495" i="6" s="1"/>
  <c r="N492" i="6" s="1"/>
  <c r="N493" i="6" s="1"/>
  <c r="O490" i="6" s="1"/>
  <c r="P523" i="24"/>
  <c r="L332" i="14"/>
  <c r="L514" i="14"/>
  <c r="N410" i="14"/>
  <c r="N412" i="14" s="1"/>
  <c r="N281" i="6" s="1"/>
  <c r="N278" i="6" s="1"/>
  <c r="N282" i="6" s="1"/>
  <c r="N279" i="6" s="1"/>
  <c r="N280" i="6" s="1"/>
  <c r="O277" i="6" s="1"/>
  <c r="L122" i="14"/>
  <c r="L124" i="14" s="1"/>
  <c r="N704" i="15"/>
  <c r="N592" i="14"/>
  <c r="N594" i="14" s="1"/>
  <c r="N394" i="6" s="1"/>
  <c r="N391" i="6" s="1"/>
  <c r="N395" i="6" s="1"/>
  <c r="N392" i="6" s="1"/>
  <c r="N393" i="6" s="1"/>
  <c r="O390" i="6" s="1"/>
  <c r="N1461" i="16"/>
  <c r="N511" i="15"/>
  <c r="N479" i="15"/>
  <c r="N255" i="15"/>
  <c r="N415" i="15"/>
  <c r="N219" i="16"/>
  <c r="N182" i="16"/>
  <c r="N477" i="10"/>
  <c r="N189" i="10"/>
  <c r="N357" i="10"/>
  <c r="N433" i="14"/>
  <c r="N434" i="14" s="1"/>
  <c r="N436" i="14" s="1"/>
  <c r="N438" i="14" s="1"/>
  <c r="N297" i="6" s="1"/>
  <c r="N294" i="6" s="1"/>
  <c r="N298" i="6" s="1"/>
  <c r="N295" i="6" s="1"/>
  <c r="N296" i="6" s="1"/>
  <c r="O293" i="6" s="1"/>
  <c r="N225" i="14"/>
  <c r="M807" i="6"/>
  <c r="M804" i="6" s="1"/>
  <c r="M789" i="6" s="1"/>
  <c r="M31" i="6" s="1"/>
  <c r="E129" i="1"/>
  <c r="E133" i="1" s="1"/>
  <c r="E136" i="1" s="1"/>
  <c r="E104" i="1"/>
  <c r="E206" i="21"/>
  <c r="K542" i="14"/>
  <c r="E56" i="1"/>
  <c r="E60" i="1" s="1"/>
  <c r="E64" i="1" s="1"/>
  <c r="E67" i="1" s="1"/>
  <c r="E103" i="1"/>
  <c r="E205" i="21"/>
  <c r="M425" i="6"/>
  <c r="M444" i="6"/>
  <c r="M441" i="6" s="1"/>
  <c r="M426" i="6" s="1"/>
  <c r="M29" i="6" s="1"/>
  <c r="K647" i="14"/>
  <c r="E79" i="1"/>
  <c r="E83" i="1" s="1"/>
  <c r="E87" i="1" s="1"/>
  <c r="E90" i="1" s="1"/>
  <c r="F126" i="1"/>
  <c r="F241" i="21"/>
  <c r="L1112" i="14"/>
  <c r="N1111" i="14"/>
  <c r="N1112" i="14" s="1"/>
  <c r="N1330" i="15"/>
  <c r="N1348" i="15" s="1"/>
  <c r="L1348" i="15"/>
  <c r="F205" i="21"/>
  <c r="F103" i="1"/>
  <c r="N1426" i="15"/>
  <c r="N1444" i="15" s="1"/>
  <c r="L1444" i="15"/>
  <c r="N1234" i="15"/>
  <c r="N1252" i="15" s="1"/>
  <c r="L1252" i="15"/>
  <c r="N1458" i="15"/>
  <c r="L1476" i="15"/>
  <c r="L1159" i="14"/>
  <c r="N1158" i="14"/>
  <c r="N1159" i="14" s="1"/>
  <c r="L1107" i="14"/>
  <c r="L1114" i="14" s="1"/>
  <c r="N1106" i="14"/>
  <c r="N1107" i="14" s="1"/>
  <c r="L1003" i="14"/>
  <c r="N1002" i="14"/>
  <c r="N1003" i="14" s="1"/>
  <c r="N1184" i="14"/>
  <c r="N1185" i="14" s="1"/>
  <c r="L1185" i="14"/>
  <c r="O1080" i="24"/>
  <c r="P936" i="24"/>
  <c r="P945" i="24" s="1"/>
  <c r="P946" i="24" s="1"/>
  <c r="M13" i="6"/>
  <c r="E163" i="21"/>
  <c r="L1409" i="16"/>
  <c r="N1386" i="16"/>
  <c r="N1497" i="16"/>
  <c r="N1520" i="16" s="1"/>
  <c r="L1520" i="16"/>
  <c r="F206" i="21"/>
  <c r="F104" i="1"/>
  <c r="N1682" i="16"/>
  <c r="N1705" i="16" s="1"/>
  <c r="L1705" i="16"/>
  <c r="L1668" i="16"/>
  <c r="N1645" i="16"/>
  <c r="N1668" i="16" s="1"/>
  <c r="M362" i="6"/>
  <c r="N374" i="6"/>
  <c r="F169" i="21"/>
  <c r="F80" i="1"/>
  <c r="F35" i="1"/>
  <c r="F98" i="21"/>
  <c r="F242" i="21"/>
  <c r="F127" i="1"/>
  <c r="F11" i="1"/>
  <c r="F61" i="21"/>
  <c r="O877" i="24"/>
  <c r="P674" i="24"/>
  <c r="P685" i="24" s="1"/>
  <c r="M167" i="14"/>
  <c r="O407" i="24"/>
  <c r="F23" i="19"/>
  <c r="E14" i="22"/>
  <c r="F18" i="25" s="1"/>
  <c r="F19" i="25" s="1"/>
  <c r="L1060" i="14"/>
  <c r="N1059" i="14"/>
  <c r="N1060" i="14" s="1"/>
  <c r="L1034" i="14"/>
  <c r="N1033" i="14"/>
  <c r="N1034" i="14" s="1"/>
  <c r="L1190" i="14"/>
  <c r="N1189" i="14"/>
  <c r="N1190" i="14" s="1"/>
  <c r="M638" i="14"/>
  <c r="N636" i="14"/>
  <c r="N638" i="14" s="1"/>
  <c r="E91" i="21"/>
  <c r="M11" i="6"/>
  <c r="N1006" i="14"/>
  <c r="L1008" i="14"/>
  <c r="N1084" i="14"/>
  <c r="N1086" i="14" s="1"/>
  <c r="N1088" i="14" s="1"/>
  <c r="N1090" i="14" s="1"/>
  <c r="N709" i="6" s="1"/>
  <c r="N706" i="6" s="1"/>
  <c r="L1086" i="14"/>
  <c r="N63" i="14"/>
  <c r="N65" i="14" s="1"/>
  <c r="M65" i="14"/>
  <c r="L39" i="6"/>
  <c r="L40" i="6" s="1"/>
  <c r="D237" i="21"/>
  <c r="D238" i="21" s="1"/>
  <c r="D240" i="21" s="1"/>
  <c r="D244" i="21" s="1"/>
  <c r="D247" i="21" s="1"/>
  <c r="D248" i="21" s="1"/>
  <c r="D250" i="21" s="1"/>
  <c r="D251" i="21" s="1"/>
  <c r="D253" i="21" s="1"/>
  <c r="D254" i="21" s="1"/>
  <c r="D256" i="21" s="1"/>
  <c r="M977" i="14"/>
  <c r="M984" i="14" s="1"/>
  <c r="N975" i="14"/>
  <c r="O864" i="24"/>
  <c r="O878" i="24" s="1"/>
  <c r="P661" i="24"/>
  <c r="P672" i="24" s="1"/>
  <c r="P686" i="24" s="1"/>
  <c r="P687" i="24" s="1"/>
  <c r="E236" i="21"/>
  <c r="M23" i="6"/>
  <c r="M1140" i="14"/>
  <c r="O879" i="24"/>
  <c r="F184" i="13"/>
  <c r="N68" i="10"/>
  <c r="N116" i="10"/>
  <c r="N1137" i="14"/>
  <c r="N1138" i="14" s="1"/>
  <c r="N1007" i="10"/>
  <c r="N935" i="10"/>
  <c r="N1152" i="10"/>
  <c r="N1176" i="10"/>
  <c r="N591" i="16"/>
  <c r="N406" i="16"/>
  <c r="N369" i="16"/>
  <c r="N443" i="16"/>
  <c r="N1781" i="16"/>
  <c r="L462" i="14"/>
  <c r="N93" i="15"/>
  <c r="O1057" i="24"/>
  <c r="N447" i="15"/>
  <c r="N351" i="15"/>
  <c r="N108" i="16"/>
  <c r="N429" i="10"/>
  <c r="N309" i="10"/>
  <c r="N453" i="10"/>
  <c r="N237" i="10"/>
  <c r="N333" i="10"/>
  <c r="N261" i="10"/>
  <c r="M361" i="6"/>
  <c r="M28" i="6" s="1"/>
  <c r="M135" i="6"/>
  <c r="M1245" i="14"/>
  <c r="N669" i="14"/>
  <c r="N671" i="14" s="1"/>
  <c r="N673" i="14" s="1"/>
  <c r="N443" i="6" s="1"/>
  <c r="N440" i="6" s="1"/>
  <c r="K1060" i="14"/>
  <c r="K1062" i="14" s="1"/>
  <c r="K1064" i="14" s="1"/>
  <c r="M693" i="6" s="1"/>
  <c r="M690" i="6" s="1"/>
  <c r="M694" i="6" s="1"/>
  <c r="M691" i="6" s="1"/>
  <c r="M692" i="6" s="1"/>
  <c r="N689" i="6" s="1"/>
  <c r="K1164" i="14"/>
  <c r="K1166" i="14" s="1"/>
  <c r="K1168" i="14" s="1"/>
  <c r="M757" i="6" s="1"/>
  <c r="M754" i="6" s="1"/>
  <c r="M758" i="6" s="1"/>
  <c r="M755" i="6" s="1"/>
  <c r="M756" i="6" s="1"/>
  <c r="N753" i="6" s="1"/>
  <c r="M1088" i="14"/>
  <c r="M956" i="14"/>
  <c r="N529" i="6"/>
  <c r="N526" i="6" s="1"/>
  <c r="N527" i="6" s="1"/>
  <c r="O524" i="6" s="1"/>
  <c r="N92" i="10"/>
  <c r="N147" i="14"/>
  <c r="N148" i="14" s="1"/>
  <c r="N150" i="14" s="1"/>
  <c r="N152" i="14" s="1"/>
  <c r="N120" i="6" s="1"/>
  <c r="N117" i="6" s="1"/>
  <c r="N121" i="6" s="1"/>
  <c r="N118" i="6" s="1"/>
  <c r="N119" i="6" s="1"/>
  <c r="O1178" i="24"/>
  <c r="N1079" i="10"/>
  <c r="N911" i="10"/>
  <c r="N517" i="16"/>
  <c r="N226" i="14"/>
  <c r="N228" i="14" s="1"/>
  <c r="N230" i="14" s="1"/>
  <c r="N169" i="6" s="1"/>
  <c r="N166" i="6" s="1"/>
  <c r="N170" i="6" s="1"/>
  <c r="N167" i="6" s="1"/>
  <c r="N168" i="6" s="1"/>
  <c r="O165" i="6" s="1"/>
  <c r="O157" i="24"/>
  <c r="N1818" i="16"/>
  <c r="L958" i="14"/>
  <c r="F135" i="13" s="1"/>
  <c r="F139" i="13" s="1"/>
  <c r="M566" i="14"/>
  <c r="N1542" i="15"/>
  <c r="L749" i="14"/>
  <c r="N564" i="14"/>
  <c r="O598" i="24"/>
  <c r="N157" i="15"/>
  <c r="L1245" i="14"/>
  <c r="N287" i="15"/>
  <c r="N383" i="15"/>
  <c r="N145" i="16"/>
  <c r="N511" i="14"/>
  <c r="N512" i="14" s="1"/>
  <c r="N514" i="14" s="1"/>
  <c r="N516" i="14" s="1"/>
  <c r="N345" i="6" s="1"/>
  <c r="N342" i="6" s="1"/>
  <c r="N346" i="6" s="1"/>
  <c r="N343" i="6" s="1"/>
  <c r="N344" i="6" s="1"/>
  <c r="O341" i="6" s="1"/>
  <c r="N199" i="14"/>
  <c r="N200" i="14" s="1"/>
  <c r="N202" i="14" s="1"/>
  <c r="N204" i="14" s="1"/>
  <c r="N153" i="6" s="1"/>
  <c r="N150" i="6" s="1"/>
  <c r="N285" i="10"/>
  <c r="N381" i="10"/>
  <c r="N381" i="14"/>
  <c r="N382" i="14" s="1"/>
  <c r="N384" i="14" s="1"/>
  <c r="N386" i="14" s="1"/>
  <c r="N265" i="6" s="1"/>
  <c r="N262" i="6" s="1"/>
  <c r="N266" i="6" s="1"/>
  <c r="N263" i="6" s="1"/>
  <c r="N264" i="6" s="1"/>
  <c r="O261" i="6" s="1"/>
  <c r="N405" i="10"/>
  <c r="N213" i="10"/>
  <c r="N1446" i="16" l="1"/>
  <c r="N1631" i="16"/>
  <c r="N72" i="14"/>
  <c r="N74" i="14" s="1"/>
  <c r="N72" i="6" s="1"/>
  <c r="N69" i="6" s="1"/>
  <c r="N73" i="6" s="1"/>
  <c r="N70" i="6" s="1"/>
  <c r="N55" i="6" s="1"/>
  <c r="N26" i="6" s="1"/>
  <c r="N710" i="6"/>
  <c r="N707" i="6" s="1"/>
  <c r="N708" i="6" s="1"/>
  <c r="O705" i="6" s="1"/>
  <c r="N1008" i="14"/>
  <c r="N1010" i="14" s="1"/>
  <c r="N1012" i="14" s="1"/>
  <c r="N661" i="6" s="1"/>
  <c r="N658" i="6" s="1"/>
  <c r="N662" i="6" s="1"/>
  <c r="N659" i="6" s="1"/>
  <c r="N660" i="6" s="1"/>
  <c r="O657" i="6" s="1"/>
  <c r="M645" i="14"/>
  <c r="F110" i="13" s="1"/>
  <c r="F113" i="13" s="1"/>
  <c r="F117" i="13" s="1"/>
  <c r="L1166" i="14"/>
  <c r="N1476" i="15"/>
  <c r="M72" i="14"/>
  <c r="L1088" i="14"/>
  <c r="N1036" i="14"/>
  <c r="N1038" i="14" s="1"/>
  <c r="N677" i="6" s="1"/>
  <c r="N674" i="6" s="1"/>
  <c r="N678" i="6" s="1"/>
  <c r="N675" i="6" s="1"/>
  <c r="N676" i="6" s="1"/>
  <c r="O673" i="6" s="1"/>
  <c r="I33" i="17"/>
  <c r="N1409" i="16"/>
  <c r="L1010" i="14"/>
  <c r="N645" i="14"/>
  <c r="F79" i="1" s="1"/>
  <c r="F83" i="1" s="1"/>
  <c r="F87" i="1" s="1"/>
  <c r="F90" i="1" s="1"/>
  <c r="N1192" i="14"/>
  <c r="N1194" i="14" s="1"/>
  <c r="N773" i="6" s="1"/>
  <c r="N770" i="6" s="1"/>
  <c r="N774" i="6" s="1"/>
  <c r="N771" i="6" s="1"/>
  <c r="N772" i="6" s="1"/>
  <c r="O769" i="6" s="1"/>
  <c r="N1062" i="14"/>
  <c r="N1064" i="14" s="1"/>
  <c r="N693" i="6" s="1"/>
  <c r="N690" i="6" s="1"/>
  <c r="N694" i="6" s="1"/>
  <c r="N691" i="6" s="1"/>
  <c r="N692" i="6" s="1"/>
  <c r="O689" i="6" s="1"/>
  <c r="N425" i="6"/>
  <c r="E92" i="21"/>
  <c r="M19" i="6"/>
  <c r="N647" i="14"/>
  <c r="M169" i="14"/>
  <c r="M176" i="14" s="1"/>
  <c r="F48" i="13" s="1"/>
  <c r="F51" i="13" s="1"/>
  <c r="F55" i="13" s="1"/>
  <c r="N167" i="14"/>
  <c r="N169" i="14" s="1"/>
  <c r="N176" i="14" s="1"/>
  <c r="M36" i="6"/>
  <c r="E129" i="21"/>
  <c r="M21" i="6"/>
  <c r="E164" i="21"/>
  <c r="M137" i="6"/>
  <c r="N149" i="6"/>
  <c r="N788" i="6"/>
  <c r="M951" i="14"/>
  <c r="M958" i="14" s="1"/>
  <c r="F141" i="13" s="1"/>
  <c r="F144" i="13" s="1"/>
  <c r="F148" i="13" s="1"/>
  <c r="F152" i="13" s="1"/>
  <c r="N949" i="14"/>
  <c r="N951" i="14" s="1"/>
  <c r="N958" i="14" s="1"/>
  <c r="E235" i="21"/>
  <c r="M15" i="6"/>
  <c r="M16" i="6" s="1"/>
  <c r="N37" i="14"/>
  <c r="N39" i="14" s="1"/>
  <c r="M39" i="14"/>
  <c r="P1170" i="24"/>
  <c r="P1152" i="24"/>
  <c r="P1157" i="24" s="1"/>
  <c r="P1214" i="14" s="1"/>
  <c r="Q1214" i="14" s="1"/>
  <c r="P1240" i="14"/>
  <c r="Q1240" i="14" s="1"/>
  <c r="M34" i="6"/>
  <c r="E57" i="21"/>
  <c r="M44" i="14"/>
  <c r="N41" i="14"/>
  <c r="N44" i="14" s="1"/>
  <c r="N531" i="14"/>
  <c r="N533" i="14" s="1"/>
  <c r="N540" i="14" s="1"/>
  <c r="M533" i="14"/>
  <c r="M540" i="14" s="1"/>
  <c r="F79" i="13" s="1"/>
  <c r="F82" i="13" s="1"/>
  <c r="F86" i="13" s="1"/>
  <c r="N566" i="14"/>
  <c r="N568" i="14" s="1"/>
  <c r="N378" i="6" s="1"/>
  <c r="N375" i="6" s="1"/>
  <c r="P947" i="24"/>
  <c r="N1166" i="14"/>
  <c r="N1168" i="14" s="1"/>
  <c r="N757" i="6" s="1"/>
  <c r="N754" i="6" s="1"/>
  <c r="N758" i="6" s="1"/>
  <c r="N755" i="6" s="1"/>
  <c r="N756" i="6" s="1"/>
  <c r="O753" i="6" s="1"/>
  <c r="P1118" i="24"/>
  <c r="N1483" i="16"/>
  <c r="O1081" i="24"/>
  <c r="L1036" i="14"/>
  <c r="L1140" i="14"/>
  <c r="P50" i="24"/>
  <c r="M627" i="6"/>
  <c r="E106" i="1"/>
  <c r="E110" i="1" s="1"/>
  <c r="E113" i="1" s="1"/>
  <c r="M442" i="6"/>
  <c r="D21" i="21"/>
  <c r="F34" i="17"/>
  <c r="F121" i="13"/>
  <c r="F122" i="13"/>
  <c r="N359" i="6"/>
  <c r="M20" i="6"/>
  <c r="E128" i="21"/>
  <c r="N11" i="14"/>
  <c r="M13" i="14"/>
  <c r="P1176" i="24"/>
  <c r="Q1114" i="24"/>
  <c r="F125" i="1"/>
  <c r="F129" i="1" s="1"/>
  <c r="F133" i="1" s="1"/>
  <c r="F136" i="1" s="1"/>
  <c r="N1221" i="14"/>
  <c r="P1162" i="24"/>
  <c r="P1236" i="14"/>
  <c r="P1143" i="24"/>
  <c r="P1147" i="24" s="1"/>
  <c r="M18" i="6"/>
  <c r="E56" i="21"/>
  <c r="M18" i="14"/>
  <c r="M20" i="14" s="1"/>
  <c r="N15" i="14"/>
  <c r="N18" i="14" s="1"/>
  <c r="T1262" i="14"/>
  <c r="S1264" i="14"/>
  <c r="M629" i="6"/>
  <c r="N641" i="6"/>
  <c r="N135" i="6"/>
  <c r="O1082" i="24"/>
  <c r="L1192" i="14"/>
  <c r="N1114" i="14"/>
  <c r="N1116" i="14" s="1"/>
  <c r="N725" i="6" s="1"/>
  <c r="N722" i="6" s="1"/>
  <c r="N726" i="6" s="1"/>
  <c r="N723" i="6" s="1"/>
  <c r="N724" i="6" s="1"/>
  <c r="O721" i="6" s="1"/>
  <c r="M805" i="6"/>
  <c r="L1062" i="14"/>
  <c r="N977" i="14"/>
  <c r="N984" i="14" s="1"/>
  <c r="N986" i="14" s="1"/>
  <c r="N645" i="6" s="1"/>
  <c r="N642" i="6" s="1"/>
  <c r="N1133" i="14"/>
  <c r="N1140" i="14" s="1"/>
  <c r="N1142" i="14" s="1"/>
  <c r="N741" i="6" s="1"/>
  <c r="N738" i="6" s="1"/>
  <c r="N742" i="6" s="1"/>
  <c r="N739" i="6" s="1"/>
  <c r="N740" i="6" s="1"/>
  <c r="O737" i="6" s="1"/>
  <c r="O158" i="24"/>
  <c r="M628" i="6"/>
  <c r="M30" i="6" s="1"/>
  <c r="M32" i="6" s="1"/>
  <c r="G34" i="17" s="1"/>
  <c r="G35" i="17" s="1"/>
  <c r="G37" i="17" s="1"/>
  <c r="N54" i="6" l="1"/>
  <c r="N18" i="6" s="1"/>
  <c r="F153" i="13"/>
  <c r="N71" i="6"/>
  <c r="N56" i="6" s="1"/>
  <c r="N34" i="6" s="1"/>
  <c r="N627" i="6"/>
  <c r="M790" i="6"/>
  <c r="N802" i="6"/>
  <c r="N19" i="6"/>
  <c r="F92" i="21"/>
  <c r="E201" i="21"/>
  <c r="M38" i="6"/>
  <c r="P1238" i="14"/>
  <c r="Q1236" i="14"/>
  <c r="Z1105" i="24"/>
  <c r="Q1154" i="24" s="1"/>
  <c r="Q1116" i="24"/>
  <c r="F56" i="21"/>
  <c r="E19" i="21"/>
  <c r="D22" i="21"/>
  <c r="N360" i="6"/>
  <c r="N379" i="6"/>
  <c r="N376" i="6" s="1"/>
  <c r="F90" i="13"/>
  <c r="F91" i="13"/>
  <c r="Q1110" i="24"/>
  <c r="P1172" i="24"/>
  <c r="P1177" i="24" s="1"/>
  <c r="N23" i="6"/>
  <c r="F236" i="21"/>
  <c r="M35" i="6"/>
  <c r="E93" i="21"/>
  <c r="E94" i="21" s="1"/>
  <c r="E96" i="21" s="1"/>
  <c r="E100" i="21" s="1"/>
  <c r="E103" i="21" s="1"/>
  <c r="E104" i="21" s="1"/>
  <c r="E106" i="21" s="1"/>
  <c r="E107" i="21" s="1"/>
  <c r="E109" i="21" s="1"/>
  <c r="E110" i="21" s="1"/>
  <c r="E112" i="21" s="1"/>
  <c r="F60" i="13"/>
  <c r="F59" i="13"/>
  <c r="F164" i="21"/>
  <c r="N21" i="6"/>
  <c r="J33" i="17"/>
  <c r="E58" i="21"/>
  <c r="E60" i="21" s="1"/>
  <c r="E64" i="21" s="1"/>
  <c r="E67" i="21" s="1"/>
  <c r="E68" i="21" s="1"/>
  <c r="E70" i="21" s="1"/>
  <c r="E71" i="21" s="1"/>
  <c r="E73" i="21" s="1"/>
  <c r="E74" i="21" s="1"/>
  <c r="E76" i="21" s="1"/>
  <c r="N46" i="14"/>
  <c r="N646" i="6"/>
  <c r="N643" i="6" s="1"/>
  <c r="N628" i="6" s="1"/>
  <c r="N30" i="6" s="1"/>
  <c r="N626" i="6"/>
  <c r="N644" i="6"/>
  <c r="P1210" i="14"/>
  <c r="P1158" i="24"/>
  <c r="P1163" i="24"/>
  <c r="P1167" i="24" s="1"/>
  <c r="Q1102" i="24"/>
  <c r="N13" i="14"/>
  <c r="N20" i="14" s="1"/>
  <c r="N22" i="14" s="1"/>
  <c r="N12" i="6"/>
  <c r="F127" i="21"/>
  <c r="D15" i="22"/>
  <c r="D16" i="22" s="1"/>
  <c r="E24" i="19"/>
  <c r="E25" i="19" s="1"/>
  <c r="E31" i="19" s="1"/>
  <c r="F35" i="17"/>
  <c r="F37" i="17" s="1"/>
  <c r="N439" i="6"/>
  <c r="M427" i="6"/>
  <c r="M22" i="6"/>
  <c r="M24" i="6" s="1"/>
  <c r="E20" i="21" s="1"/>
  <c r="E200" i="21"/>
  <c r="N542" i="14"/>
  <c r="F56" i="1"/>
  <c r="F60" i="1" s="1"/>
  <c r="F64" i="1" s="1"/>
  <c r="F67" i="1" s="1"/>
  <c r="F102" i="1"/>
  <c r="F106" i="1" s="1"/>
  <c r="F110" i="1" s="1"/>
  <c r="F113" i="1" s="1"/>
  <c r="N960" i="14"/>
  <c r="N154" i="6"/>
  <c r="N151" i="6" s="1"/>
  <c r="N136" i="6" s="1"/>
  <c r="N27" i="6" s="1"/>
  <c r="N134" i="6"/>
  <c r="N178" i="14"/>
  <c r="F33" i="1"/>
  <c r="F37" i="1" s="1"/>
  <c r="F41" i="1" s="1"/>
  <c r="F44" i="1" s="1"/>
  <c r="M46" i="14"/>
  <c r="F17" i="13" s="1"/>
  <c r="F20" i="13" s="1"/>
  <c r="F24" i="13" s="1"/>
  <c r="E130" i="21"/>
  <c r="E132" i="21" s="1"/>
  <c r="E136" i="21" s="1"/>
  <c r="E139" i="21" s="1"/>
  <c r="E140" i="21" s="1"/>
  <c r="E142" i="21" s="1"/>
  <c r="E143" i="21" s="1"/>
  <c r="E145" i="21" s="1"/>
  <c r="E146" i="21" s="1"/>
  <c r="E148" i="21" s="1"/>
  <c r="F57" i="21" l="1"/>
  <c r="N152" i="6"/>
  <c r="O149" i="6" s="1"/>
  <c r="O134" i="6" s="1"/>
  <c r="P1178" i="24"/>
  <c r="F91" i="21"/>
  <c r="N11" i="6"/>
  <c r="E165" i="21"/>
  <c r="E166" i="21" s="1"/>
  <c r="E168" i="21" s="1"/>
  <c r="E172" i="21" s="1"/>
  <c r="E175" i="21" s="1"/>
  <c r="E176" i="21" s="1"/>
  <c r="E178" i="21" s="1"/>
  <c r="E179" i="21" s="1"/>
  <c r="E181" i="21" s="1"/>
  <c r="E182" i="21" s="1"/>
  <c r="E184" i="21" s="1"/>
  <c r="M37" i="6"/>
  <c r="D33" i="22"/>
  <c r="Q1210" i="14"/>
  <c r="P1212" i="14"/>
  <c r="F199" i="21"/>
  <c r="N14" i="6"/>
  <c r="N48" i="14"/>
  <c r="F10" i="1"/>
  <c r="F14" i="1" s="1"/>
  <c r="F18" i="1" s="1"/>
  <c r="F21" i="1" s="1"/>
  <c r="N361" i="6"/>
  <c r="N28" i="6" s="1"/>
  <c r="N377" i="6"/>
  <c r="E16" i="25"/>
  <c r="E17" i="25" s="1"/>
  <c r="D24" i="21"/>
  <c r="D28" i="21" s="1"/>
  <c r="D31" i="21" s="1"/>
  <c r="N787" i="6"/>
  <c r="N807" i="6"/>
  <c r="N804" i="6" s="1"/>
  <c r="N789" i="6" s="1"/>
  <c r="N31" i="6" s="1"/>
  <c r="F200" i="21"/>
  <c r="N22" i="6"/>
  <c r="F29" i="13"/>
  <c r="F28" i="13"/>
  <c r="N424" i="6"/>
  <c r="N444" i="6"/>
  <c r="N441" i="6" s="1"/>
  <c r="N426" i="6" s="1"/>
  <c r="N29" i="6" s="1"/>
  <c r="Z1097" i="24"/>
  <c r="Q1142" i="24" s="1"/>
  <c r="Q1103" i="24"/>
  <c r="Q1107" i="24" s="1"/>
  <c r="N629" i="6"/>
  <c r="O641" i="6"/>
  <c r="O626" i="6" s="1"/>
  <c r="G23" i="19"/>
  <c r="F14" i="22"/>
  <c r="G18" i="25" s="1"/>
  <c r="G19" i="25" s="1"/>
  <c r="Q1112" i="24"/>
  <c r="Q1117" i="24" s="1"/>
  <c r="Z1102" i="24"/>
  <c r="Q1150" i="24" s="1"/>
  <c r="N20" i="6"/>
  <c r="F128" i="21"/>
  <c r="Q1174" i="24"/>
  <c r="Q1176" i="24" s="1"/>
  <c r="Q1156" i="24"/>
  <c r="M39" i="6"/>
  <c r="E237" i="21"/>
  <c r="E238" i="21" s="1"/>
  <c r="E240" i="21" s="1"/>
  <c r="E244" i="21" s="1"/>
  <c r="E247" i="21" s="1"/>
  <c r="E248" i="21" s="1"/>
  <c r="E250" i="21" s="1"/>
  <c r="E251" i="21" s="1"/>
  <c r="E253" i="21" s="1"/>
  <c r="E254" i="21" s="1"/>
  <c r="E256" i="21" s="1"/>
  <c r="F58" i="21"/>
  <c r="F60" i="21" s="1"/>
  <c r="F64" i="21" s="1"/>
  <c r="F67" i="21" s="1"/>
  <c r="F68" i="21" s="1"/>
  <c r="F70" i="21" s="1"/>
  <c r="F71" i="21" s="1"/>
  <c r="F73" i="21" s="1"/>
  <c r="F74" i="21" s="1"/>
  <c r="F76" i="21" s="1"/>
  <c r="E202" i="21"/>
  <c r="E204" i="21" s="1"/>
  <c r="E208" i="21" s="1"/>
  <c r="E211" i="21" s="1"/>
  <c r="E212" i="21" s="1"/>
  <c r="E214" i="21" s="1"/>
  <c r="E215" i="21" s="1"/>
  <c r="E217" i="21" s="1"/>
  <c r="E218" i="21" s="1"/>
  <c r="E220" i="21" s="1"/>
  <c r="N137" i="6" l="1"/>
  <c r="F93" i="21" s="1"/>
  <c r="F94" i="21" s="1"/>
  <c r="F96" i="21" s="1"/>
  <c r="F100" i="21" s="1"/>
  <c r="F103" i="21" s="1"/>
  <c r="F104" i="21" s="1"/>
  <c r="F106" i="21" s="1"/>
  <c r="F107" i="21" s="1"/>
  <c r="F109" i="21" s="1"/>
  <c r="F110" i="21" s="1"/>
  <c r="F112" i="21" s="1"/>
  <c r="N24" i="6"/>
  <c r="F20" i="21" s="1"/>
  <c r="Q1118" i="24"/>
  <c r="N805" i="6"/>
  <c r="N790" i="6" s="1"/>
  <c r="Q1170" i="24"/>
  <c r="Q1172" i="24" s="1"/>
  <c r="Q1177" i="24" s="1"/>
  <c r="Q1152" i="24"/>
  <c r="Q1157" i="24" s="1"/>
  <c r="S1214" i="14" s="1"/>
  <c r="T1214" i="14" s="1"/>
  <c r="S1240" i="14"/>
  <c r="T1240" i="14" s="1"/>
  <c r="N38" i="6"/>
  <c r="F201" i="21"/>
  <c r="F202" i="21" s="1"/>
  <c r="F204" i="21" s="1"/>
  <c r="F208" i="21" s="1"/>
  <c r="F211" i="21" s="1"/>
  <c r="F212" i="21" s="1"/>
  <c r="F214" i="21" s="1"/>
  <c r="F215" i="21" s="1"/>
  <c r="F217" i="21" s="1"/>
  <c r="F218" i="21" s="1"/>
  <c r="F220" i="21" s="1"/>
  <c r="Q1162" i="24"/>
  <c r="Q1163" i="24" s="1"/>
  <c r="Q1167" i="24" s="1"/>
  <c r="S1236" i="14"/>
  <c r="Q1143" i="24"/>
  <c r="Q1147" i="24" s="1"/>
  <c r="N35" i="6"/>
  <c r="N15" i="6"/>
  <c r="F235" i="21"/>
  <c r="O374" i="6"/>
  <c r="O359" i="6" s="1"/>
  <c r="N362" i="6"/>
  <c r="N442" i="6"/>
  <c r="N32" i="6"/>
  <c r="I34" i="17" s="1"/>
  <c r="I35" i="17" s="1"/>
  <c r="I37" i="17" s="1"/>
  <c r="O14" i="6"/>
  <c r="G199" i="21"/>
  <c r="F163" i="21"/>
  <c r="N13" i="6"/>
  <c r="G91" i="21"/>
  <c r="O11" i="6"/>
  <c r="D32" i="21"/>
  <c r="D34" i="21" s="1"/>
  <c r="M40" i="6"/>
  <c r="O802" i="6" l="1"/>
  <c r="O787" i="6" s="1"/>
  <c r="O15" i="6" s="1"/>
  <c r="Q1178" i="24"/>
  <c r="D35" i="21"/>
  <c r="D37" i="21" s="1"/>
  <c r="H34" i="17"/>
  <c r="E21" i="21"/>
  <c r="O12" i="6"/>
  <c r="G127" i="21"/>
  <c r="S1238" i="14"/>
  <c r="T1236" i="14"/>
  <c r="N16" i="6"/>
  <c r="E58" i="20"/>
  <c r="E41" i="19"/>
  <c r="D37" i="22"/>
  <c r="N39" i="6"/>
  <c r="F237" i="21"/>
  <c r="F238" i="21" s="1"/>
  <c r="F240" i="21" s="1"/>
  <c r="F244" i="21" s="1"/>
  <c r="F247" i="21" s="1"/>
  <c r="F248" i="21" s="1"/>
  <c r="F250" i="21" s="1"/>
  <c r="F251" i="21" s="1"/>
  <c r="F253" i="21" s="1"/>
  <c r="F254" i="21" s="1"/>
  <c r="F256" i="21" s="1"/>
  <c r="N427" i="6"/>
  <c r="O439" i="6"/>
  <c r="O424" i="6" s="1"/>
  <c r="N36" i="6"/>
  <c r="F129" i="21"/>
  <c r="F130" i="21" s="1"/>
  <c r="F132" i="21" s="1"/>
  <c r="F136" i="21" s="1"/>
  <c r="F139" i="21" s="1"/>
  <c r="F140" i="21" s="1"/>
  <c r="F142" i="21" s="1"/>
  <c r="F143" i="21" s="1"/>
  <c r="F145" i="21" s="1"/>
  <c r="F146" i="21" s="1"/>
  <c r="F148" i="21" s="1"/>
  <c r="S1210" i="14"/>
  <c r="Q1158" i="24"/>
  <c r="G235" i="21" l="1"/>
  <c r="S1212" i="14"/>
  <c r="T1210" i="14"/>
  <c r="N37" i="6"/>
  <c r="N40" i="6" s="1"/>
  <c r="F165" i="21"/>
  <c r="F166" i="21" s="1"/>
  <c r="F168" i="21" s="1"/>
  <c r="F172" i="21" s="1"/>
  <c r="F175" i="21" s="1"/>
  <c r="F176" i="21" s="1"/>
  <c r="F178" i="21" s="1"/>
  <c r="F179" i="21" s="1"/>
  <c r="F181" i="21" s="1"/>
  <c r="F182" i="21" s="1"/>
  <c r="F184" i="21" s="1"/>
  <c r="E15" i="22"/>
  <c r="F24" i="19"/>
  <c r="H35" i="17"/>
  <c r="H37" i="17" s="1"/>
  <c r="E59" i="20"/>
  <c r="E60" i="20" s="1"/>
  <c r="E62" i="20" s="1"/>
  <c r="E64" i="20" s="1"/>
  <c r="E42" i="19"/>
  <c r="E46" i="19" s="1"/>
  <c r="D38" i="22"/>
  <c r="D41" i="22" s="1"/>
  <c r="O13" i="6"/>
  <c r="O16" i="6" s="1"/>
  <c r="G163" i="21"/>
  <c r="F19" i="21"/>
  <c r="E22" i="21"/>
  <c r="D38" i="21"/>
  <c r="D49" i="22" s="1"/>
  <c r="D40" i="21" l="1"/>
  <c r="E68" i="20"/>
  <c r="E70" i="20" s="1"/>
  <c r="E71" i="20" s="1"/>
  <c r="E66" i="20"/>
  <c r="E29" i="25"/>
  <c r="E26" i="25"/>
  <c r="D51" i="22"/>
  <c r="D52" i="22" s="1"/>
  <c r="E27" i="25"/>
  <c r="E36" i="19"/>
  <c r="J34" i="17"/>
  <c r="F21" i="21"/>
  <c r="G19" i="21" s="1"/>
  <c r="F16" i="25"/>
  <c r="F17" i="25" s="1"/>
  <c r="E24" i="21"/>
  <c r="E28" i="21" s="1"/>
  <c r="E31" i="21" s="1"/>
  <c r="D45" i="22"/>
  <c r="E12" i="25"/>
  <c r="E11" i="25"/>
  <c r="E32" i="21" l="1"/>
  <c r="E34" i="21" s="1"/>
  <c r="F15" i="22"/>
  <c r="G24" i="19"/>
  <c r="J35" i="17"/>
  <c r="J37" i="17" s="1"/>
  <c r="E50" i="22"/>
  <c r="F37" i="19" s="1"/>
  <c r="E38" i="19"/>
  <c r="E39" i="19" s="1"/>
  <c r="E49" i="19" s="1"/>
  <c r="E51" i="19" s="1"/>
  <c r="E73" i="20"/>
  <c r="E13" i="22" s="1"/>
  <c r="F72" i="20"/>
  <c r="E40" i="22"/>
  <c r="F44" i="19" s="1"/>
  <c r="F22" i="21"/>
  <c r="E23" i="25"/>
  <c r="D53" i="22"/>
  <c r="D55" i="22" s="1"/>
  <c r="E28" i="25"/>
  <c r="E24" i="25"/>
  <c r="G16" i="25" l="1"/>
  <c r="G17" i="25" s="1"/>
  <c r="F24" i="21"/>
  <c r="F28" i="21" s="1"/>
  <c r="F31" i="21" s="1"/>
  <c r="E37" i="22"/>
  <c r="F58" i="20"/>
  <c r="F41" i="19"/>
  <c r="F22" i="19"/>
  <c r="F25" i="19" s="1"/>
  <c r="F31" i="19" s="1"/>
  <c r="E16" i="22"/>
  <c r="E35" i="21"/>
  <c r="E37" i="21" s="1"/>
  <c r="E38" i="21" l="1"/>
  <c r="E49" i="22" s="1"/>
  <c r="F36" i="19" s="1"/>
  <c r="E33" i="22"/>
  <c r="F32" i="21"/>
  <c r="F42" i="19"/>
  <c r="F46" i="19" s="1"/>
  <c r="E38" i="22"/>
  <c r="E41" i="22" s="1"/>
  <c r="E45" i="22" s="1"/>
  <c r="F59" i="20"/>
  <c r="F60" i="20" s="1"/>
  <c r="F62" i="20" s="1"/>
  <c r="F64" i="20" s="1"/>
  <c r="E40" i="21" l="1"/>
  <c r="F27" i="25" s="1"/>
  <c r="F23" i="25"/>
  <c r="F37" i="22"/>
  <c r="G41" i="19"/>
  <c r="G58" i="20"/>
  <c r="F34" i="21"/>
  <c r="F35" i="21" s="1"/>
  <c r="F12" i="25"/>
  <c r="F68" i="20"/>
  <c r="F70" i="20" s="1"/>
  <c r="F66" i="20"/>
  <c r="F11" i="25"/>
  <c r="F26" i="25" l="1"/>
  <c r="F29" i="25"/>
  <c r="E51" i="22"/>
  <c r="E52" i="22" s="1"/>
  <c r="F71" i="20"/>
  <c r="F73" i="20" s="1"/>
  <c r="F13" i="22" s="1"/>
  <c r="F37" i="21"/>
  <c r="G42" i="19"/>
  <c r="F38" i="22"/>
  <c r="G59" i="20"/>
  <c r="F38" i="19" l="1"/>
  <c r="F39" i="19" s="1"/>
  <c r="F49" i="19" s="1"/>
  <c r="F51" i="19" s="1"/>
  <c r="F50" i="22"/>
  <c r="G37" i="19" s="1"/>
  <c r="F24" i="25"/>
  <c r="E53" i="22"/>
  <c r="E55" i="22" s="1"/>
  <c r="F28" i="25"/>
  <c r="F38" i="21"/>
  <c r="F49" i="22" s="1"/>
  <c r="F40" i="22"/>
  <c r="G44" i="19" s="1"/>
  <c r="G46" i="19" s="1"/>
  <c r="G72" i="20"/>
  <c r="F41" i="22"/>
  <c r="F45" i="22" s="1"/>
  <c r="G22" i="19"/>
  <c r="G25" i="19" s="1"/>
  <c r="G31" i="19" s="1"/>
  <c r="F16" i="22"/>
  <c r="F33" i="22" l="1"/>
  <c r="G23" i="25" s="1"/>
  <c r="G12" i="25"/>
  <c r="G11" i="25"/>
  <c r="G36" i="19"/>
  <c r="F40" i="21"/>
  <c r="G29" i="25" l="1"/>
  <c r="G26" i="25"/>
  <c r="F51" i="22"/>
  <c r="G27" i="25"/>
  <c r="G38" i="19" l="1"/>
  <c r="G39" i="19" s="1"/>
  <c r="G49" i="19" s="1"/>
  <c r="G51" i="19" s="1"/>
  <c r="G50" i="22"/>
  <c r="H37" i="19" s="1"/>
  <c r="F52" i="22"/>
  <c r="G24" i="25" l="1"/>
  <c r="F53" i="22"/>
  <c r="F55" i="22" s="1"/>
  <c r="G28" i="25"/>
  <c r="I11" i="4" l="1"/>
  <c r="H11" i="4"/>
  <c r="I12" i="4"/>
  <c r="H12" i="4"/>
  <c r="I13" i="4"/>
  <c r="H13" i="4"/>
  <c r="I10" i="4" l="1"/>
  <c r="H10" i="4"/>
  <c r="H88" i="4"/>
  <c r="H85" i="4"/>
  <c r="H83" i="4"/>
  <c r="H82" i="4"/>
  <c r="H87" i="4"/>
  <c r="H89" i="4"/>
  <c r="H84" i="4"/>
  <c r="H80" i="4"/>
  <c r="H79" i="4"/>
  <c r="H86" i="4"/>
  <c r="H81" i="4"/>
  <c r="I9" i="4"/>
  <c r="I104" i="4"/>
  <c r="I108" i="4"/>
  <c r="I107" i="4"/>
  <c r="I102" i="4"/>
  <c r="I103" i="4"/>
  <c r="I106" i="4"/>
  <c r="I101" i="4"/>
  <c r="I109" i="4"/>
  <c r="I105" i="4"/>
  <c r="I84" i="4"/>
  <c r="I79" i="4"/>
  <c r="I87" i="4"/>
  <c r="I86" i="4"/>
  <c r="I88" i="4"/>
  <c r="I80" i="4"/>
  <c r="I83" i="4"/>
  <c r="I89" i="4"/>
  <c r="I81" i="4"/>
  <c r="I82" i="4"/>
  <c r="I85" i="4"/>
  <c r="I66" i="4"/>
  <c r="I65" i="4"/>
  <c r="I67" i="4"/>
  <c r="H109" i="4"/>
  <c r="H102" i="4"/>
  <c r="H108" i="4"/>
  <c r="H107" i="4"/>
  <c r="H104" i="4"/>
  <c r="H101" i="4"/>
  <c r="H106" i="4"/>
  <c r="H103" i="4"/>
  <c r="H105" i="4"/>
  <c r="H65" i="4"/>
  <c r="H66" i="4"/>
  <c r="H67" i="4"/>
  <c r="Q65" i="4" l="1"/>
  <c r="H68" i="4"/>
  <c r="G376" i="6"/>
  <c r="Q101" i="4"/>
  <c r="H110" i="4"/>
  <c r="G643" i="6"/>
  <c r="Q102" i="4"/>
  <c r="G659" i="6"/>
  <c r="G660" i="6" s="1"/>
  <c r="R67" i="4"/>
  <c r="H408" i="6"/>
  <c r="H407" i="6" s="1"/>
  <c r="R82" i="4"/>
  <c r="H492" i="6"/>
  <c r="H493" i="6" s="1"/>
  <c r="H458" i="6"/>
  <c r="H459" i="6" s="1"/>
  <c r="R80" i="4"/>
  <c r="R86" i="4"/>
  <c r="H560" i="6"/>
  <c r="H561" i="6" s="1"/>
  <c r="R105" i="4"/>
  <c r="H707" i="6"/>
  <c r="H708" i="6" s="1"/>
  <c r="G392" i="6"/>
  <c r="G393" i="6" s="1"/>
  <c r="Q66" i="4"/>
  <c r="G707" i="6"/>
  <c r="G708" i="6" s="1"/>
  <c r="Q105" i="4"/>
  <c r="G723" i="6"/>
  <c r="G724" i="6" s="1"/>
  <c r="Q106" i="4"/>
  <c r="G691" i="6"/>
  <c r="G692" i="6" s="1"/>
  <c r="Q104" i="4"/>
  <c r="G755" i="6"/>
  <c r="G756" i="6" s="1"/>
  <c r="Q108" i="4"/>
  <c r="G771" i="6"/>
  <c r="G770" i="6" s="1"/>
  <c r="Q109" i="4"/>
  <c r="R65" i="4"/>
  <c r="H376" i="6"/>
  <c r="I68" i="4"/>
  <c r="R85" i="4"/>
  <c r="H543" i="6"/>
  <c r="H544" i="6" s="1"/>
  <c r="R81" i="4"/>
  <c r="H475" i="6"/>
  <c r="H476" i="6" s="1"/>
  <c r="R83" i="4"/>
  <c r="H509" i="6"/>
  <c r="H510" i="6" s="1"/>
  <c r="R88" i="4"/>
  <c r="H593" i="6"/>
  <c r="H594" i="6" s="1"/>
  <c r="R87" i="4"/>
  <c r="H577" i="6"/>
  <c r="H578" i="6" s="1"/>
  <c r="H526" i="6"/>
  <c r="H527" i="6" s="1"/>
  <c r="R84" i="4"/>
  <c r="H771" i="6"/>
  <c r="H770" i="6" s="1"/>
  <c r="R109" i="4"/>
  <c r="H723" i="6"/>
  <c r="H724" i="6" s="1"/>
  <c r="R106" i="4"/>
  <c r="R102" i="4"/>
  <c r="H659" i="6"/>
  <c r="H660" i="6" s="1"/>
  <c r="R108" i="4"/>
  <c r="H755" i="6"/>
  <c r="H756" i="6" s="1"/>
  <c r="H17" i="4"/>
  <c r="H29" i="4"/>
  <c r="H15" i="4"/>
  <c r="B9" i="26" s="1"/>
  <c r="H26" i="4"/>
  <c r="H27" i="4"/>
  <c r="H28" i="4"/>
  <c r="G475" i="6"/>
  <c r="G476" i="6" s="1"/>
  <c r="Q81" i="4"/>
  <c r="H90" i="4"/>
  <c r="G441" i="6"/>
  <c r="Q79" i="4"/>
  <c r="G526" i="6"/>
  <c r="G527" i="6" s="1"/>
  <c r="Q84" i="4"/>
  <c r="Q87" i="4"/>
  <c r="G577" i="6"/>
  <c r="G578" i="6" s="1"/>
  <c r="Q83" i="4"/>
  <c r="G509" i="6"/>
  <c r="G510" i="6" s="1"/>
  <c r="Q88" i="4"/>
  <c r="G593" i="6"/>
  <c r="G594" i="6" s="1"/>
  <c r="I53" i="4"/>
  <c r="I47" i="4"/>
  <c r="I45" i="4"/>
  <c r="I51" i="4"/>
  <c r="I43" i="4"/>
  <c r="I50" i="4"/>
  <c r="I44" i="4"/>
  <c r="I49" i="4"/>
  <c r="I42" i="4"/>
  <c r="I48" i="4"/>
  <c r="I52" i="4"/>
  <c r="I46" i="4"/>
  <c r="I41" i="4"/>
  <c r="G408" i="6"/>
  <c r="G407" i="6" s="1"/>
  <c r="Q67" i="4"/>
  <c r="Q103" i="4"/>
  <c r="G675" i="6"/>
  <c r="G676" i="6" s="1"/>
  <c r="G739" i="6"/>
  <c r="G740" i="6" s="1"/>
  <c r="Q107" i="4"/>
  <c r="R66" i="4"/>
  <c r="H392" i="6"/>
  <c r="H393" i="6" s="1"/>
  <c r="R89" i="4"/>
  <c r="H610" i="6"/>
  <c r="H609" i="6" s="1"/>
  <c r="I90" i="4"/>
  <c r="R79" i="4"/>
  <c r="R90" i="4" s="1"/>
  <c r="R12" i="4" s="1"/>
  <c r="H441" i="6"/>
  <c r="I110" i="4"/>
  <c r="H643" i="6"/>
  <c r="R101" i="4"/>
  <c r="R103" i="4"/>
  <c r="H675" i="6"/>
  <c r="H676" i="6" s="1"/>
  <c r="H739" i="6"/>
  <c r="H740" i="6" s="1"/>
  <c r="R107" i="4"/>
  <c r="R104" i="4"/>
  <c r="H691" i="6"/>
  <c r="H692" i="6" s="1"/>
  <c r="I15" i="4"/>
  <c r="B10" i="26" s="1"/>
  <c r="I26" i="4"/>
  <c r="I27" i="4"/>
  <c r="I17" i="4"/>
  <c r="I29" i="4"/>
  <c r="I28" i="4"/>
  <c r="Q86" i="4"/>
  <c r="G560" i="6"/>
  <c r="G561" i="6" s="1"/>
  <c r="G458" i="6"/>
  <c r="G459" i="6" s="1"/>
  <c r="Q80" i="4"/>
  <c r="Q89" i="4"/>
  <c r="G610" i="6"/>
  <c r="G609" i="6" s="1"/>
  <c r="Q82" i="4"/>
  <c r="G492" i="6"/>
  <c r="G493" i="6" s="1"/>
  <c r="Q85" i="4"/>
  <c r="G543" i="6"/>
  <c r="G544" i="6" s="1"/>
  <c r="H43" i="4"/>
  <c r="H47" i="4"/>
  <c r="H42" i="4"/>
  <c r="H41" i="4"/>
  <c r="H44" i="4"/>
  <c r="H52" i="4"/>
  <c r="H46" i="4"/>
  <c r="H48" i="4"/>
  <c r="H53" i="4"/>
  <c r="H51" i="4"/>
  <c r="H45" i="4"/>
  <c r="H49" i="4"/>
  <c r="H50" i="4"/>
  <c r="Q51" i="4" l="1"/>
  <c r="G311" i="6"/>
  <c r="G312" i="6" s="1"/>
  <c r="Q52" i="4"/>
  <c r="G327" i="6"/>
  <c r="G328" i="6" s="1"/>
  <c r="Q47" i="4"/>
  <c r="G247" i="6"/>
  <c r="G248" i="6" s="1"/>
  <c r="H490" i="6"/>
  <c r="H491" i="6" s="1"/>
  <c r="G491" i="6"/>
  <c r="G129" i="12"/>
  <c r="H623" i="24"/>
  <c r="Q932" i="14"/>
  <c r="P623" i="24"/>
  <c r="G89" i="7"/>
  <c r="H558" i="6"/>
  <c r="H559" i="6" s="1"/>
  <c r="G559" i="6"/>
  <c r="R28" i="4"/>
  <c r="H102" i="6"/>
  <c r="H101" i="6" s="1"/>
  <c r="I30" i="4"/>
  <c r="R26" i="4"/>
  <c r="H70" i="6"/>
  <c r="H89" i="1"/>
  <c r="H119" i="13" s="1"/>
  <c r="Z12" i="4"/>
  <c r="H17" i="20" s="1"/>
  <c r="H160" i="21"/>
  <c r="H161" i="21" s="1"/>
  <c r="H14" i="21"/>
  <c r="H13" i="5"/>
  <c r="S785" i="15" s="1"/>
  <c r="Q623" i="24"/>
  <c r="H89" i="7"/>
  <c r="T932" i="14"/>
  <c r="I623" i="24"/>
  <c r="H129" i="12"/>
  <c r="G674" i="6"/>
  <c r="H673" i="6"/>
  <c r="H674" i="6" s="1"/>
  <c r="R41" i="4"/>
  <c r="H151" i="6"/>
  <c r="I54" i="4"/>
  <c r="R52" i="4"/>
  <c r="H327" i="6"/>
  <c r="H328" i="6" s="1"/>
  <c r="H167" i="6"/>
  <c r="H168" i="6" s="1"/>
  <c r="R42" i="4"/>
  <c r="H199" i="6"/>
  <c r="H200" i="6" s="1"/>
  <c r="R44" i="4"/>
  <c r="R43" i="4"/>
  <c r="H183" i="6"/>
  <c r="H184" i="6" s="1"/>
  <c r="H215" i="6"/>
  <c r="H216" i="6" s="1"/>
  <c r="R45" i="4"/>
  <c r="H343" i="6"/>
  <c r="H342" i="6" s="1"/>
  <c r="R53" i="4"/>
  <c r="H524" i="6"/>
  <c r="H525" i="6" s="1"/>
  <c r="G525" i="6"/>
  <c r="G426" i="6"/>
  <c r="G29" i="6" s="1"/>
  <c r="G442" i="6"/>
  <c r="Q28" i="4"/>
  <c r="G102" i="6"/>
  <c r="G101" i="6" s="1"/>
  <c r="H30" i="4"/>
  <c r="Q26" i="4"/>
  <c r="G70" i="6"/>
  <c r="Q29" i="4"/>
  <c r="G118" i="6"/>
  <c r="G117" i="6" s="1"/>
  <c r="Q1193" i="14"/>
  <c r="P902" i="24"/>
  <c r="G139" i="12"/>
  <c r="H902" i="24"/>
  <c r="G109" i="7"/>
  <c r="H753" i="6"/>
  <c r="H754" i="6" s="1"/>
  <c r="G754" i="6"/>
  <c r="G690" i="6"/>
  <c r="H689" i="6"/>
  <c r="H690" i="6" s="1"/>
  <c r="G722" i="6"/>
  <c r="H721" i="6"/>
  <c r="H722" i="6" s="1"/>
  <c r="G706" i="6"/>
  <c r="H705" i="6"/>
  <c r="H706" i="6" s="1"/>
  <c r="G391" i="6"/>
  <c r="H390" i="6"/>
  <c r="H391" i="6" s="1"/>
  <c r="G361" i="6"/>
  <c r="G28" i="6" s="1"/>
  <c r="G377" i="6"/>
  <c r="R110" i="4"/>
  <c r="R13" i="4" s="1"/>
  <c r="R68" i="4"/>
  <c r="R11" i="4" s="1"/>
  <c r="Q68" i="4"/>
  <c r="Q11" i="4" s="1"/>
  <c r="Q49" i="4"/>
  <c r="G279" i="6"/>
  <c r="G280" i="6" s="1"/>
  <c r="Q48" i="4"/>
  <c r="G263" i="6"/>
  <c r="G264" i="6" s="1"/>
  <c r="H54" i="4"/>
  <c r="Q41" i="4"/>
  <c r="G151" i="6"/>
  <c r="G542" i="6"/>
  <c r="H541" i="6"/>
  <c r="H542" i="6" s="1"/>
  <c r="Q50" i="4"/>
  <c r="G295" i="6"/>
  <c r="G296" i="6" s="1"/>
  <c r="G215" i="6"/>
  <c r="G216" i="6" s="1"/>
  <c r="Q45" i="4"/>
  <c r="G343" i="6"/>
  <c r="G342" i="6" s="1"/>
  <c r="Q53" i="4"/>
  <c r="G231" i="6"/>
  <c r="G232" i="6" s="1"/>
  <c r="Q46" i="4"/>
  <c r="Q44" i="4"/>
  <c r="G199" i="6"/>
  <c r="G200" i="6" s="1"/>
  <c r="Q42" i="4"/>
  <c r="G167" i="6"/>
  <c r="G168" i="6" s="1"/>
  <c r="G183" i="6"/>
  <c r="G184" i="6" s="1"/>
  <c r="Q43" i="4"/>
  <c r="H456" i="6"/>
  <c r="H457" i="6" s="1"/>
  <c r="G457" i="6"/>
  <c r="H118" i="6"/>
  <c r="H117" i="6" s="1"/>
  <c r="R29" i="4"/>
  <c r="H86" i="6"/>
  <c r="H85" i="6" s="1"/>
  <c r="R27" i="4"/>
  <c r="H644" i="6"/>
  <c r="H628" i="6"/>
  <c r="H30" i="6" s="1"/>
  <c r="H442" i="6"/>
  <c r="H426" i="6"/>
  <c r="H29" i="6" s="1"/>
  <c r="H737" i="6"/>
  <c r="H738" i="6" s="1"/>
  <c r="G738" i="6"/>
  <c r="H498" i="24"/>
  <c r="G67" i="7"/>
  <c r="Q619" i="14"/>
  <c r="P498" i="24"/>
  <c r="G117" i="12"/>
  <c r="H231" i="6"/>
  <c r="H232" i="6" s="1"/>
  <c r="R46" i="4"/>
  <c r="H263" i="6"/>
  <c r="H264" i="6" s="1"/>
  <c r="R48" i="4"/>
  <c r="R49" i="4"/>
  <c r="H279" i="6"/>
  <c r="H280" i="6" s="1"/>
  <c r="H295" i="6"/>
  <c r="H296" i="6" s="1"/>
  <c r="R50" i="4"/>
  <c r="H311" i="6"/>
  <c r="H312" i="6" s="1"/>
  <c r="R51" i="4"/>
  <c r="H247" i="6"/>
  <c r="H248" i="6" s="1"/>
  <c r="R47" i="4"/>
  <c r="H591" i="6"/>
  <c r="H592" i="6" s="1"/>
  <c r="G592" i="6"/>
  <c r="G508" i="6"/>
  <c r="H507" i="6"/>
  <c r="H508" i="6" s="1"/>
  <c r="G576" i="6"/>
  <c r="H575" i="6"/>
  <c r="H576" i="6" s="1"/>
  <c r="G474" i="6"/>
  <c r="H473" i="6"/>
  <c r="H474" i="6" s="1"/>
  <c r="G86" i="6"/>
  <c r="G85" i="6" s="1"/>
  <c r="Q27" i="4"/>
  <c r="H139" i="12"/>
  <c r="Q902" i="24"/>
  <c r="T1193" i="14"/>
  <c r="I902" i="24"/>
  <c r="H109" i="7"/>
  <c r="H361" i="6"/>
  <c r="H28" i="6" s="1"/>
  <c r="H377" i="6"/>
  <c r="T619" i="14"/>
  <c r="Q498" i="24"/>
  <c r="H67" i="7"/>
  <c r="H117" i="12"/>
  <c r="I498" i="24"/>
  <c r="G658" i="6"/>
  <c r="H657" i="6"/>
  <c r="H658" i="6" s="1"/>
  <c r="G644" i="6"/>
  <c r="G628" i="6"/>
  <c r="G30" i="6" s="1"/>
  <c r="Q90" i="4"/>
  <c r="Q12" i="4" s="1"/>
  <c r="Q110" i="4"/>
  <c r="Q13" i="4" s="1"/>
  <c r="I558" i="24" l="1"/>
  <c r="I570" i="24"/>
  <c r="I595" i="24" s="1"/>
  <c r="I565" i="24"/>
  <c r="I590" i="24" s="1"/>
  <c r="I1034" i="24"/>
  <c r="I1079" i="24" s="1"/>
  <c r="I1023" i="24"/>
  <c r="I1068" i="24" s="1"/>
  <c r="I1010" i="24"/>
  <c r="H121" i="12"/>
  <c r="Q615" i="24"/>
  <c r="T724" i="14"/>
  <c r="I615" i="24"/>
  <c r="H81" i="7"/>
  <c r="Y12" i="4"/>
  <c r="G17" i="20" s="1"/>
  <c r="G160" i="21"/>
  <c r="G161" i="21" s="1"/>
  <c r="G89" i="1"/>
  <c r="G119" i="13" s="1"/>
  <c r="G13" i="5"/>
  <c r="P785" i="15" s="1"/>
  <c r="G14" i="21"/>
  <c r="H641" i="6"/>
  <c r="H626" i="6" s="1"/>
  <c r="H14" i="6" s="1"/>
  <c r="G642" i="6"/>
  <c r="G629" i="6"/>
  <c r="G38" i="6" s="1"/>
  <c r="G132" i="12"/>
  <c r="H895" i="24"/>
  <c r="Q1011" i="14"/>
  <c r="P895" i="24"/>
  <c r="G102" i="7"/>
  <c r="H362" i="6"/>
  <c r="H36" i="6" s="1"/>
  <c r="Y109" i="7"/>
  <c r="G97" i="12"/>
  <c r="P12" i="24"/>
  <c r="G27" i="7"/>
  <c r="Q99" i="14"/>
  <c r="H12" i="24"/>
  <c r="P615" i="24"/>
  <c r="G121" i="12"/>
  <c r="H615" i="24"/>
  <c r="G81" i="7"/>
  <c r="Q724" i="14"/>
  <c r="H621" i="24"/>
  <c r="G127" i="12"/>
  <c r="P621" i="24"/>
  <c r="Q880" i="14"/>
  <c r="G87" i="7"/>
  <c r="G83" i="7"/>
  <c r="G123" i="12"/>
  <c r="Q776" i="14"/>
  <c r="P617" i="24"/>
  <c r="H617" i="24"/>
  <c r="H128" i="12"/>
  <c r="I622" i="24"/>
  <c r="H88" i="7"/>
  <c r="T906" i="14"/>
  <c r="Q622" i="24"/>
  <c r="X67" i="7"/>
  <c r="Q1141" i="14"/>
  <c r="P900" i="24"/>
  <c r="G107" i="7"/>
  <c r="G137" i="12"/>
  <c r="H900" i="24"/>
  <c r="P614" i="24"/>
  <c r="G120" i="12"/>
  <c r="H614" i="24"/>
  <c r="G80" i="7"/>
  <c r="Q698" i="14"/>
  <c r="G166" i="6"/>
  <c r="H165" i="6"/>
  <c r="H166" i="6" s="1"/>
  <c r="G198" i="6"/>
  <c r="H197" i="6"/>
  <c r="H198" i="6" s="1"/>
  <c r="H293" i="6"/>
  <c r="H294" i="6" s="1"/>
  <c r="G294" i="6"/>
  <c r="H85" i="7"/>
  <c r="H125" i="12"/>
  <c r="I619" i="24"/>
  <c r="T828" i="14"/>
  <c r="Q619" i="24"/>
  <c r="G136" i="6"/>
  <c r="G27" i="6" s="1"/>
  <c r="G152" i="6"/>
  <c r="H13" i="21"/>
  <c r="H12" i="5"/>
  <c r="S655" i="15" s="1"/>
  <c r="Z11" i="4"/>
  <c r="H16" i="20" s="1"/>
  <c r="H66" i="1"/>
  <c r="H88" i="13" s="1"/>
  <c r="H124" i="21"/>
  <c r="H125" i="21" s="1"/>
  <c r="G362" i="6"/>
  <c r="G36" i="6" s="1"/>
  <c r="H374" i="6"/>
  <c r="H359" i="6" s="1"/>
  <c r="H12" i="6" s="1"/>
  <c r="G375" i="6"/>
  <c r="H66" i="7"/>
  <c r="T593" i="14"/>
  <c r="I497" i="24"/>
  <c r="H116" i="12"/>
  <c r="Q497" i="24"/>
  <c r="Q898" i="24"/>
  <c r="H135" i="12"/>
  <c r="I898" i="24"/>
  <c r="H105" i="7"/>
  <c r="T1089" i="14"/>
  <c r="Q899" i="24"/>
  <c r="H106" i="7"/>
  <c r="H136" i="12"/>
  <c r="I899" i="24"/>
  <c r="T1115" i="14"/>
  <c r="T1063" i="14"/>
  <c r="Q897" i="24"/>
  <c r="H104" i="7"/>
  <c r="H134" i="12"/>
  <c r="I897" i="24"/>
  <c r="P901" i="24"/>
  <c r="G138" i="12"/>
  <c r="H901" i="24"/>
  <c r="G108" i="7"/>
  <c r="Q1167" i="14"/>
  <c r="X109" i="7"/>
  <c r="G28" i="7"/>
  <c r="Q125" i="14"/>
  <c r="P13" i="24"/>
  <c r="G98" i="12"/>
  <c r="H13" i="24"/>
  <c r="H439" i="6"/>
  <c r="H424" i="6" s="1"/>
  <c r="H13" i="6" s="1"/>
  <c r="G440" i="6"/>
  <c r="G427" i="6"/>
  <c r="G37" i="6" s="1"/>
  <c r="Q802" i="14"/>
  <c r="G124" i="12"/>
  <c r="P618" i="24"/>
  <c r="H618" i="24"/>
  <c r="G84" i="7"/>
  <c r="G103" i="7"/>
  <c r="G133" i="12"/>
  <c r="H896" i="24"/>
  <c r="Q1037" i="14"/>
  <c r="P896" i="24"/>
  <c r="I784" i="24"/>
  <c r="I848" i="24" s="1"/>
  <c r="I799" i="24"/>
  <c r="I863" i="24" s="1"/>
  <c r="I771" i="24"/>
  <c r="I812" i="24"/>
  <c r="I876" i="24" s="1"/>
  <c r="Y89" i="7"/>
  <c r="T785" i="15"/>
  <c r="H98" i="12"/>
  <c r="I13" i="24"/>
  <c r="T125" i="14"/>
  <c r="Q13" i="24"/>
  <c r="H28" i="7"/>
  <c r="H620" i="24"/>
  <c r="G86" i="7"/>
  <c r="G126" i="12"/>
  <c r="Q854" i="14"/>
  <c r="P620" i="24"/>
  <c r="X89" i="7"/>
  <c r="T750" i="14"/>
  <c r="I616" i="24"/>
  <c r="H82" i="7"/>
  <c r="H122" i="12"/>
  <c r="Q616" i="24"/>
  <c r="Q30" i="4"/>
  <c r="Q9" i="4" s="1"/>
  <c r="R54" i="4"/>
  <c r="R10" i="4" s="1"/>
  <c r="R30" i="4"/>
  <c r="R9" i="4" s="1"/>
  <c r="G15" i="21"/>
  <c r="G14" i="5"/>
  <c r="P1171" i="15" s="1"/>
  <c r="Y13" i="4"/>
  <c r="G18" i="20" s="1"/>
  <c r="G196" i="21"/>
  <c r="G197" i="21" s="1"/>
  <c r="G112" i="1"/>
  <c r="G150" i="13" s="1"/>
  <c r="I895" i="24"/>
  <c r="H102" i="7"/>
  <c r="H132" i="12"/>
  <c r="Q895" i="24"/>
  <c r="T1011" i="14"/>
  <c r="Y67" i="7"/>
  <c r="Q621" i="24"/>
  <c r="H127" i="12"/>
  <c r="I621" i="24"/>
  <c r="H87" i="7"/>
  <c r="T880" i="14"/>
  <c r="H123" i="12"/>
  <c r="I617" i="24"/>
  <c r="H83" i="7"/>
  <c r="T776" i="14"/>
  <c r="Q617" i="24"/>
  <c r="P622" i="24"/>
  <c r="Q906" i="14"/>
  <c r="H622" i="24"/>
  <c r="G88" i="7"/>
  <c r="G128" i="12"/>
  <c r="H558" i="24"/>
  <c r="H565" i="24"/>
  <c r="H590" i="24" s="1"/>
  <c r="H570" i="24"/>
  <c r="H595" i="24" s="1"/>
  <c r="I900" i="24"/>
  <c r="T1141" i="14"/>
  <c r="Q900" i="24"/>
  <c r="H107" i="7"/>
  <c r="H137" i="12"/>
  <c r="H440" i="6"/>
  <c r="H427" i="6"/>
  <c r="H37" i="6" s="1"/>
  <c r="H629" i="6"/>
  <c r="H38" i="6" s="1"/>
  <c r="H642" i="6"/>
  <c r="T99" i="14"/>
  <c r="I12" i="24"/>
  <c r="H97" i="12"/>
  <c r="Q12" i="24"/>
  <c r="H27" i="7"/>
  <c r="Q14" i="24"/>
  <c r="H29" i="7"/>
  <c r="T151" i="14"/>
  <c r="I14" i="24"/>
  <c r="H99" i="12"/>
  <c r="H80" i="7"/>
  <c r="H120" i="12"/>
  <c r="Q614" i="24"/>
  <c r="T698" i="14"/>
  <c r="I614" i="24"/>
  <c r="H181" i="6"/>
  <c r="H182" i="6" s="1"/>
  <c r="G182" i="6"/>
  <c r="G230" i="6"/>
  <c r="H229" i="6"/>
  <c r="H230" i="6" s="1"/>
  <c r="H185" i="24"/>
  <c r="G53" i="7"/>
  <c r="Q515" i="14"/>
  <c r="P185" i="24"/>
  <c r="G113" i="12"/>
  <c r="G214" i="6"/>
  <c r="H213" i="6"/>
  <c r="H214" i="6" s="1"/>
  <c r="G85" i="7"/>
  <c r="Q828" i="14"/>
  <c r="G125" i="12"/>
  <c r="P619" i="24"/>
  <c r="H619" i="24"/>
  <c r="G262" i="6"/>
  <c r="H261" i="6"/>
  <c r="H262" i="6" s="1"/>
  <c r="G278" i="6"/>
  <c r="H277" i="6"/>
  <c r="H278" i="6" s="1"/>
  <c r="Y11" i="4"/>
  <c r="G16" i="20" s="1"/>
  <c r="G12" i="5"/>
  <c r="P655" i="15" s="1"/>
  <c r="G13" i="21"/>
  <c r="G124" i="21"/>
  <c r="G125" i="21" s="1"/>
  <c r="G66" i="1"/>
  <c r="G88" i="13" s="1"/>
  <c r="H14" i="5"/>
  <c r="S1171" i="15" s="1"/>
  <c r="H196" i="21"/>
  <c r="H197" i="21" s="1"/>
  <c r="Z13" i="4"/>
  <c r="H18" i="20" s="1"/>
  <c r="H15" i="21"/>
  <c r="H112" i="1"/>
  <c r="H150" i="13" s="1"/>
  <c r="H497" i="24"/>
  <c r="G66" i="7"/>
  <c r="G116" i="12"/>
  <c r="P497" i="24"/>
  <c r="Q593" i="14"/>
  <c r="Q1089" i="14"/>
  <c r="H898" i="24"/>
  <c r="G135" i="12"/>
  <c r="P898" i="24"/>
  <c r="G105" i="7"/>
  <c r="Q1115" i="14"/>
  <c r="P899" i="24"/>
  <c r="G106" i="7"/>
  <c r="G136" i="12"/>
  <c r="H899" i="24"/>
  <c r="H897" i="24"/>
  <c r="G134" i="12"/>
  <c r="P897" i="24"/>
  <c r="G104" i="7"/>
  <c r="Q1063" i="14"/>
  <c r="I901" i="24"/>
  <c r="H108" i="7"/>
  <c r="T1167" i="14"/>
  <c r="Q901" i="24"/>
  <c r="H138" i="12"/>
  <c r="H1010" i="24"/>
  <c r="H1034" i="24"/>
  <c r="H1079" i="24" s="1"/>
  <c r="H1023" i="24"/>
  <c r="H1068" i="24" s="1"/>
  <c r="H14" i="24"/>
  <c r="Q151" i="14"/>
  <c r="P14" i="24"/>
  <c r="G29" i="7"/>
  <c r="G99" i="12"/>
  <c r="G55" i="6"/>
  <c r="G26" i="6" s="1"/>
  <c r="G32" i="6" s="1"/>
  <c r="G69" i="6"/>
  <c r="Q618" i="24"/>
  <c r="H124" i="12"/>
  <c r="I618" i="24"/>
  <c r="H84" i="7"/>
  <c r="T802" i="14"/>
  <c r="Q185" i="24"/>
  <c r="H53" i="7"/>
  <c r="T515" i="14"/>
  <c r="I185" i="24"/>
  <c r="H113" i="12"/>
  <c r="H152" i="6"/>
  <c r="H136" i="6"/>
  <c r="H27" i="6" s="1"/>
  <c r="H133" i="12"/>
  <c r="Q896" i="24"/>
  <c r="T1037" i="14"/>
  <c r="I896" i="24"/>
  <c r="H103" i="7"/>
  <c r="H69" i="6"/>
  <c r="H55" i="6"/>
  <c r="H26" i="6" s="1"/>
  <c r="H32" i="6" s="1"/>
  <c r="H86" i="7"/>
  <c r="T854" i="14"/>
  <c r="I620" i="24"/>
  <c r="H126" i="12"/>
  <c r="Q620" i="24"/>
  <c r="H812" i="24"/>
  <c r="H876" i="24" s="1"/>
  <c r="H799" i="24"/>
  <c r="H863" i="24" s="1"/>
  <c r="H771" i="24"/>
  <c r="H784" i="24"/>
  <c r="H848" i="24" s="1"/>
  <c r="G82" i="7"/>
  <c r="Q750" i="14"/>
  <c r="H616" i="24"/>
  <c r="G122" i="12"/>
  <c r="P616" i="24"/>
  <c r="H245" i="6"/>
  <c r="H246" i="6" s="1"/>
  <c r="G246" i="6"/>
  <c r="H325" i="6"/>
  <c r="H326" i="6" s="1"/>
  <c r="G326" i="6"/>
  <c r="H309" i="6"/>
  <c r="H310" i="6" s="1"/>
  <c r="G310" i="6"/>
  <c r="Q54" i="4"/>
  <c r="Q10" i="4" s="1"/>
  <c r="G112" i="12" l="1"/>
  <c r="P184" i="24"/>
  <c r="G52" i="7"/>
  <c r="Q489" i="14"/>
  <c r="H184" i="24"/>
  <c r="X82" i="7"/>
  <c r="H772" i="24"/>
  <c r="H835" i="24"/>
  <c r="H748" i="24"/>
  <c r="P748" i="24" s="1"/>
  <c r="Y663" i="24" s="1"/>
  <c r="P812" i="24" s="1"/>
  <c r="P876" i="24" s="1"/>
  <c r="Q684" i="24" s="1"/>
  <c r="Z663" i="24" s="1"/>
  <c r="Q812" i="24" s="1"/>
  <c r="Q876" i="24" s="1"/>
  <c r="I684" i="24"/>
  <c r="I748" i="24" s="1"/>
  <c r="Q748" i="24" s="1"/>
  <c r="Y103" i="7"/>
  <c r="H137" i="6"/>
  <c r="H35" i="6" s="1"/>
  <c r="H40" i="6" s="1"/>
  <c r="I372" i="24"/>
  <c r="I446" i="24" s="1"/>
  <c r="I357" i="24"/>
  <c r="I404" i="24"/>
  <c r="I389" i="24"/>
  <c r="I463" i="24" s="1"/>
  <c r="Y53" i="7"/>
  <c r="I794" i="24"/>
  <c r="I858" i="24" s="1"/>
  <c r="I762" i="24"/>
  <c r="I826" i="24" s="1"/>
  <c r="I779" i="24"/>
  <c r="I843" i="24" s="1"/>
  <c r="I807" i="24"/>
  <c r="I871" i="24" s="1"/>
  <c r="X29" i="7"/>
  <c r="H978" i="24"/>
  <c r="P978" i="24" s="1"/>
  <c r="I933" i="24"/>
  <c r="I978" i="24" s="1"/>
  <c r="Q978" i="24" s="1"/>
  <c r="H1055" i="24"/>
  <c r="H1011" i="24"/>
  <c r="Y108" i="7"/>
  <c r="H1018" i="24"/>
  <c r="H1063" i="24" s="1"/>
  <c r="H1029" i="24"/>
  <c r="H1074" i="24" s="1"/>
  <c r="H999" i="24"/>
  <c r="H1044" i="24" s="1"/>
  <c r="X105" i="7"/>
  <c r="X66" i="7"/>
  <c r="T1171" i="15"/>
  <c r="Q655" i="15"/>
  <c r="I181" i="24"/>
  <c r="H109" i="12"/>
  <c r="Q181" i="24"/>
  <c r="H49" i="7"/>
  <c r="T411" i="14"/>
  <c r="T385" i="14"/>
  <c r="I180" i="24"/>
  <c r="H108" i="12"/>
  <c r="Q180" i="24"/>
  <c r="H48" i="7"/>
  <c r="H795" i="24"/>
  <c r="H859" i="24" s="1"/>
  <c r="H808" i="24"/>
  <c r="H872" i="24" s="1"/>
  <c r="H763" i="24"/>
  <c r="H827" i="24" s="1"/>
  <c r="H780" i="24"/>
  <c r="H844" i="24" s="1"/>
  <c r="X85" i="7"/>
  <c r="Q307" i="14"/>
  <c r="H177" i="24"/>
  <c r="G45" i="7"/>
  <c r="G105" i="12"/>
  <c r="P177" i="24"/>
  <c r="X53" i="7"/>
  <c r="I178" i="24"/>
  <c r="H46" i="7"/>
  <c r="H106" i="12"/>
  <c r="Q178" i="24"/>
  <c r="T333" i="14"/>
  <c r="G43" i="7"/>
  <c r="G103" i="12"/>
  <c r="H175" i="24"/>
  <c r="Q255" i="14"/>
  <c r="P175" i="24"/>
  <c r="I803" i="24"/>
  <c r="I867" i="24" s="1"/>
  <c r="I775" i="24"/>
  <c r="I839" i="24" s="1"/>
  <c r="I756" i="24"/>
  <c r="I820" i="24" s="1"/>
  <c r="I790" i="24"/>
  <c r="I854" i="24" s="1"/>
  <c r="Y80" i="7"/>
  <c r="I99" i="24"/>
  <c r="I135" i="24" s="1"/>
  <c r="I119" i="24"/>
  <c r="I155" i="24" s="1"/>
  <c r="I105" i="24"/>
  <c r="I141" i="24" s="1"/>
  <c r="I93" i="24"/>
  <c r="I129" i="24" s="1"/>
  <c r="I113" i="24"/>
  <c r="I149" i="24" s="1"/>
  <c r="Y29" i="7"/>
  <c r="Y27" i="7"/>
  <c r="H119" i="12"/>
  <c r="T672" i="14"/>
  <c r="H425" i="6"/>
  <c r="H21" i="6" s="1"/>
  <c r="I613" i="24"/>
  <c r="H79" i="7"/>
  <c r="Q613" i="24"/>
  <c r="Q612" i="24" s="1"/>
  <c r="Y107" i="7"/>
  <c r="H545" i="24"/>
  <c r="P545" i="24" s="1"/>
  <c r="Y509" i="24" s="1"/>
  <c r="P570" i="24" s="1"/>
  <c r="P595" i="24" s="1"/>
  <c r="Q520" i="24" s="1"/>
  <c r="I520" i="24"/>
  <c r="I545" i="24" s="1"/>
  <c r="Q545" i="24" s="1"/>
  <c r="H559" i="24"/>
  <c r="H583" i="24"/>
  <c r="X88" i="7"/>
  <c r="Y83" i="7"/>
  <c r="Y87" i="7"/>
  <c r="I1016" i="24"/>
  <c r="I1061" i="24" s="1"/>
  <c r="I1027" i="24"/>
  <c r="I1072" i="24" s="1"/>
  <c r="I997" i="24"/>
  <c r="I1042" i="24" s="1"/>
  <c r="Q1171" i="15"/>
  <c r="H20" i="1"/>
  <c r="H26" i="13" s="1"/>
  <c r="H10" i="5"/>
  <c r="Z9" i="4"/>
  <c r="R15" i="4"/>
  <c r="H11" i="21"/>
  <c r="H52" i="21"/>
  <c r="H53" i="21" s="1"/>
  <c r="G11" i="21"/>
  <c r="G52" i="21"/>
  <c r="G53" i="21" s="1"/>
  <c r="Y9" i="4"/>
  <c r="G20" i="1"/>
  <c r="G26" i="13" s="1"/>
  <c r="Q15" i="4"/>
  <c r="G10" i="5"/>
  <c r="I805" i="24"/>
  <c r="I869" i="24" s="1"/>
  <c r="I792" i="24"/>
  <c r="I856" i="24" s="1"/>
  <c r="I758" i="24"/>
  <c r="I822" i="24" s="1"/>
  <c r="I777" i="24"/>
  <c r="I841" i="24" s="1"/>
  <c r="H764" i="24"/>
  <c r="H828" i="24" s="1"/>
  <c r="H781" i="24"/>
  <c r="H845" i="24" s="1"/>
  <c r="H796" i="24"/>
  <c r="H860" i="24" s="1"/>
  <c r="H809" i="24"/>
  <c r="H873" i="24" s="1"/>
  <c r="I104" i="24"/>
  <c r="I140" i="24" s="1"/>
  <c r="I98" i="24"/>
  <c r="I134" i="24" s="1"/>
  <c r="I92" i="24"/>
  <c r="I128" i="24" s="1"/>
  <c r="I112" i="24"/>
  <c r="I148" i="24" s="1"/>
  <c r="I118" i="24"/>
  <c r="I154" i="24" s="1"/>
  <c r="H1028" i="24"/>
  <c r="H1073" i="24" s="1"/>
  <c r="H998" i="24"/>
  <c r="H1043" i="24" s="1"/>
  <c r="H1017" i="24"/>
  <c r="H1062" i="24" s="1"/>
  <c r="X103" i="7"/>
  <c r="H779" i="24"/>
  <c r="H843" i="24" s="1"/>
  <c r="H762" i="24"/>
  <c r="H826" i="24" s="1"/>
  <c r="H807" i="24"/>
  <c r="H871" i="24" s="1"/>
  <c r="H794" i="24"/>
  <c r="H858" i="24" s="1"/>
  <c r="H1007" i="24"/>
  <c r="H1052" i="24" s="1"/>
  <c r="H1022" i="24"/>
  <c r="H1067" i="24" s="1"/>
  <c r="H1033" i="24"/>
  <c r="H1078" i="24" s="1"/>
  <c r="Y105" i="7"/>
  <c r="I564" i="24"/>
  <c r="I589" i="24" s="1"/>
  <c r="I569" i="24"/>
  <c r="I594" i="24" s="1"/>
  <c r="I555" i="24"/>
  <c r="Y66" i="7"/>
  <c r="G110" i="12"/>
  <c r="H182" i="24"/>
  <c r="Q437" i="14"/>
  <c r="P182" i="24"/>
  <c r="G50" i="7"/>
  <c r="T281" i="14"/>
  <c r="Q176" i="24"/>
  <c r="H44" i="7"/>
  <c r="H104" i="12"/>
  <c r="I176" i="24"/>
  <c r="H102" i="12"/>
  <c r="I174" i="24"/>
  <c r="T229" i="14"/>
  <c r="Q174" i="24"/>
  <c r="H42" i="7"/>
  <c r="H790" i="24"/>
  <c r="H854" i="24" s="1"/>
  <c r="H803" i="24"/>
  <c r="H867" i="24" s="1"/>
  <c r="H775" i="24"/>
  <c r="H839" i="24" s="1"/>
  <c r="H756" i="24"/>
  <c r="H820" i="24" s="1"/>
  <c r="Y88" i="7"/>
  <c r="X87" i="7"/>
  <c r="H767" i="24"/>
  <c r="H797" i="24"/>
  <c r="H861" i="24" s="1"/>
  <c r="H810" i="24"/>
  <c r="H874" i="24" s="1"/>
  <c r="H782" i="24"/>
  <c r="H846" i="24" s="1"/>
  <c r="X81" i="7"/>
  <c r="H97" i="24"/>
  <c r="H133" i="24" s="1"/>
  <c r="H117" i="24"/>
  <c r="H153" i="24" s="1"/>
  <c r="H103" i="24"/>
  <c r="H139" i="24" s="1"/>
  <c r="H91" i="24"/>
  <c r="H127" i="24" s="1"/>
  <c r="H111" i="24"/>
  <c r="H147" i="24" s="1"/>
  <c r="X27" i="7"/>
  <c r="H1027" i="24"/>
  <c r="H1072" i="24" s="1"/>
  <c r="H997" i="24"/>
  <c r="H1042" i="24" s="1"/>
  <c r="H1016" i="24"/>
  <c r="H1061" i="24" s="1"/>
  <c r="Q785" i="15"/>
  <c r="Y81" i="7"/>
  <c r="I583" i="24"/>
  <c r="I559" i="24"/>
  <c r="Q463" i="14"/>
  <c r="P183" i="24"/>
  <c r="G51" i="7"/>
  <c r="G111" i="12"/>
  <c r="H183" i="24"/>
  <c r="G107" i="12"/>
  <c r="H179" i="24"/>
  <c r="G47" i="7"/>
  <c r="Q359" i="14"/>
  <c r="P179" i="24"/>
  <c r="H805" i="24"/>
  <c r="H869" i="24" s="1"/>
  <c r="H777" i="24"/>
  <c r="H841" i="24" s="1"/>
  <c r="H758" i="24"/>
  <c r="H822" i="24" s="1"/>
  <c r="H792" i="24"/>
  <c r="H856" i="24" s="1"/>
  <c r="G43" i="1"/>
  <c r="G57" i="13" s="1"/>
  <c r="G11" i="5"/>
  <c r="P206" i="15" s="1"/>
  <c r="G12" i="21"/>
  <c r="G17" i="21" s="1"/>
  <c r="Y10" i="4"/>
  <c r="G15" i="20" s="1"/>
  <c r="G88" i="21"/>
  <c r="G89" i="21" s="1"/>
  <c r="H111" i="12"/>
  <c r="I183" i="24"/>
  <c r="H51" i="7"/>
  <c r="T463" i="14"/>
  <c r="Q183" i="24"/>
  <c r="H112" i="12"/>
  <c r="Q184" i="24"/>
  <c r="T489" i="14"/>
  <c r="I184" i="24"/>
  <c r="H52" i="7"/>
  <c r="H107" i="12"/>
  <c r="Q179" i="24"/>
  <c r="T359" i="14"/>
  <c r="I179" i="24"/>
  <c r="H47" i="7"/>
  <c r="I656" i="24"/>
  <c r="I720" i="24" s="1"/>
  <c r="Q720" i="24" s="1"/>
  <c r="H720" i="24"/>
  <c r="P720" i="24" s="1"/>
  <c r="Y638" i="24" s="1"/>
  <c r="P784" i="24" s="1"/>
  <c r="P848" i="24" s="1"/>
  <c r="Q656" i="24" s="1"/>
  <c r="Z638" i="24" s="1"/>
  <c r="Q784" i="24" s="1"/>
  <c r="Q848" i="24" s="1"/>
  <c r="H735" i="24"/>
  <c r="P735" i="24" s="1"/>
  <c r="I671" i="24"/>
  <c r="I735" i="24" s="1"/>
  <c r="Q735" i="24" s="1"/>
  <c r="I781" i="24"/>
  <c r="I845" i="24" s="1"/>
  <c r="I764" i="24"/>
  <c r="I828" i="24" s="1"/>
  <c r="I809" i="24"/>
  <c r="I873" i="24" s="1"/>
  <c r="I796" i="24"/>
  <c r="I860" i="24" s="1"/>
  <c r="Y86" i="7"/>
  <c r="H54" i="6"/>
  <c r="H18" i="6" s="1"/>
  <c r="H96" i="12"/>
  <c r="T73" i="14"/>
  <c r="I11" i="24"/>
  <c r="H26" i="7"/>
  <c r="Q11" i="24"/>
  <c r="Q10" i="24" s="1"/>
  <c r="I1017" i="24"/>
  <c r="I1062" i="24" s="1"/>
  <c r="I1028" i="24"/>
  <c r="I1073" i="24" s="1"/>
  <c r="I998" i="24"/>
  <c r="I1043" i="24" s="1"/>
  <c r="Y84" i="7"/>
  <c r="P11" i="24"/>
  <c r="P10" i="24" s="1"/>
  <c r="G96" i="12"/>
  <c r="G26" i="7"/>
  <c r="Q73" i="14"/>
  <c r="G54" i="6"/>
  <c r="G18" i="6" s="1"/>
  <c r="H11" i="24"/>
  <c r="H119" i="24"/>
  <c r="H155" i="24" s="1"/>
  <c r="H105" i="24"/>
  <c r="H141" i="24" s="1"/>
  <c r="H93" i="24"/>
  <c r="H129" i="24" s="1"/>
  <c r="H113" i="24"/>
  <c r="H149" i="24" s="1"/>
  <c r="H99" i="24"/>
  <c r="H135" i="24" s="1"/>
  <c r="I944" i="24"/>
  <c r="I989" i="24" s="1"/>
  <c r="Q989" i="24" s="1"/>
  <c r="H989" i="24"/>
  <c r="P989" i="24" s="1"/>
  <c r="Y926" i="24" s="1"/>
  <c r="P1034" i="24" s="1"/>
  <c r="P1079" i="24" s="1"/>
  <c r="Q944" i="24" s="1"/>
  <c r="Z926" i="24" s="1"/>
  <c r="Q1034" i="24" s="1"/>
  <c r="Q1079" i="24" s="1"/>
  <c r="I1007" i="24"/>
  <c r="I1052" i="24" s="1"/>
  <c r="I1022" i="24"/>
  <c r="I1067" i="24" s="1"/>
  <c r="I1033" i="24"/>
  <c r="I1078" i="24" s="1"/>
  <c r="X104" i="7"/>
  <c r="H1020" i="24"/>
  <c r="H1065" i="24" s="1"/>
  <c r="H1031" i="24"/>
  <c r="H1076" i="24" s="1"/>
  <c r="H1003" i="24"/>
  <c r="H1048" i="24" s="1"/>
  <c r="X106" i="7"/>
  <c r="H1019" i="24"/>
  <c r="H1064" i="24" s="1"/>
  <c r="H1030" i="24"/>
  <c r="H1075" i="24" s="1"/>
  <c r="H1002" i="24"/>
  <c r="H569" i="24"/>
  <c r="H594" i="24" s="1"/>
  <c r="H555" i="24"/>
  <c r="H564" i="24"/>
  <c r="H589" i="24" s="1"/>
  <c r="H181" i="24"/>
  <c r="G49" i="7"/>
  <c r="Q411" i="14"/>
  <c r="P181" i="24"/>
  <c r="G109" i="12"/>
  <c r="H180" i="24"/>
  <c r="G48" i="7"/>
  <c r="G108" i="12"/>
  <c r="P180" i="24"/>
  <c r="Q385" i="14"/>
  <c r="H45" i="7"/>
  <c r="H105" i="12"/>
  <c r="I177" i="24"/>
  <c r="T307" i="14"/>
  <c r="Q177" i="24"/>
  <c r="H389" i="24"/>
  <c r="H404" i="24"/>
  <c r="H357" i="24"/>
  <c r="H372" i="24"/>
  <c r="P178" i="24"/>
  <c r="G46" i="7"/>
  <c r="G106" i="12"/>
  <c r="H178" i="24"/>
  <c r="Q333" i="14"/>
  <c r="T255" i="14"/>
  <c r="I175" i="24"/>
  <c r="H43" i="7"/>
  <c r="H103" i="12"/>
  <c r="Q175" i="24"/>
  <c r="I117" i="24"/>
  <c r="I153" i="24" s="1"/>
  <c r="I111" i="24"/>
  <c r="I147" i="24" s="1"/>
  <c r="I97" i="24"/>
  <c r="I133" i="24" s="1"/>
  <c r="I103" i="24"/>
  <c r="I139" i="24" s="1"/>
  <c r="I91" i="24"/>
  <c r="I127" i="24" s="1"/>
  <c r="Q894" i="24"/>
  <c r="Q893" i="24" s="1"/>
  <c r="T985" i="14"/>
  <c r="H101" i="7"/>
  <c r="H131" i="12"/>
  <c r="I894" i="24"/>
  <c r="H627" i="6"/>
  <c r="H22" i="6" s="1"/>
  <c r="I1006" i="24"/>
  <c r="I1021" i="24"/>
  <c r="I1066" i="24" s="1"/>
  <c r="I1032" i="24"/>
  <c r="I1077" i="24" s="1"/>
  <c r="I515" i="24"/>
  <c r="I540" i="24" s="1"/>
  <c r="Q540" i="24" s="1"/>
  <c r="H540" i="24"/>
  <c r="P540" i="24" s="1"/>
  <c r="H768" i="24"/>
  <c r="H832" i="24" s="1"/>
  <c r="H798" i="24"/>
  <c r="H862" i="24" s="1"/>
  <c r="H811" i="24"/>
  <c r="H875" i="24" s="1"/>
  <c r="H783" i="24"/>
  <c r="H847" i="24" s="1"/>
  <c r="I806" i="24"/>
  <c r="I870" i="24" s="1"/>
  <c r="I793" i="24"/>
  <c r="I857" i="24" s="1"/>
  <c r="I778" i="24"/>
  <c r="I842" i="24" s="1"/>
  <c r="I761" i="24"/>
  <c r="I797" i="24"/>
  <c r="I861" i="24" s="1"/>
  <c r="I782" i="24"/>
  <c r="I846" i="24" s="1"/>
  <c r="I767" i="24"/>
  <c r="I810" i="24"/>
  <c r="I874" i="24" s="1"/>
  <c r="Y102" i="7"/>
  <c r="H88" i="21"/>
  <c r="H89" i="21" s="1"/>
  <c r="H11" i="5"/>
  <c r="S206" i="15" s="1"/>
  <c r="H12" i="21"/>
  <c r="H43" i="1"/>
  <c r="H57" i="13" s="1"/>
  <c r="Z10" i="4"/>
  <c r="H15" i="20" s="1"/>
  <c r="Y82" i="7"/>
  <c r="X86" i="7"/>
  <c r="Y28" i="7"/>
  <c r="I772" i="24"/>
  <c r="I835" i="24"/>
  <c r="X84" i="7"/>
  <c r="P613" i="24"/>
  <c r="P612" i="24" s="1"/>
  <c r="G119" i="12"/>
  <c r="G79" i="7"/>
  <c r="G425" i="6"/>
  <c r="G21" i="6" s="1"/>
  <c r="H613" i="24"/>
  <c r="Q672" i="14"/>
  <c r="H98" i="24"/>
  <c r="H134" i="24" s="1"/>
  <c r="H92" i="24"/>
  <c r="H128" i="24" s="1"/>
  <c r="H112" i="24"/>
  <c r="H148" i="24" s="1"/>
  <c r="H118" i="24"/>
  <c r="H154" i="24" s="1"/>
  <c r="H104" i="24"/>
  <c r="H140" i="24" s="1"/>
  <c r="X28" i="7"/>
  <c r="X108" i="7"/>
  <c r="I999" i="24"/>
  <c r="I1044" i="24" s="1"/>
  <c r="I1018" i="24"/>
  <c r="I1063" i="24" s="1"/>
  <c r="I1029" i="24"/>
  <c r="I1074" i="24" s="1"/>
  <c r="Y104" i="7"/>
  <c r="I1031" i="24"/>
  <c r="I1076" i="24" s="1"/>
  <c r="I1003" i="24"/>
  <c r="I1048" i="24" s="1"/>
  <c r="I1020" i="24"/>
  <c r="I1065" i="24" s="1"/>
  <c r="Y106" i="7"/>
  <c r="I1002" i="24"/>
  <c r="I1019" i="24"/>
  <c r="I1064" i="24" s="1"/>
  <c r="I1030" i="24"/>
  <c r="I1075" i="24" s="1"/>
  <c r="P496" i="24"/>
  <c r="P495" i="24" s="1"/>
  <c r="G360" i="6"/>
  <c r="G20" i="6" s="1"/>
  <c r="G65" i="7"/>
  <c r="G115" i="12"/>
  <c r="Q567" i="14"/>
  <c r="H496" i="24"/>
  <c r="T655" i="15"/>
  <c r="G137" i="6"/>
  <c r="G35" i="6" s="1"/>
  <c r="G40" i="6" s="1"/>
  <c r="H149" i="6"/>
  <c r="H134" i="6" s="1"/>
  <c r="H11" i="6" s="1"/>
  <c r="H16" i="6" s="1"/>
  <c r="G150" i="6"/>
  <c r="I808" i="24"/>
  <c r="I872" i="24" s="1"/>
  <c r="I795" i="24"/>
  <c r="I859" i="24" s="1"/>
  <c r="I780" i="24"/>
  <c r="I844" i="24" s="1"/>
  <c r="I763" i="24"/>
  <c r="I827" i="24" s="1"/>
  <c r="Y85" i="7"/>
  <c r="I182" i="24"/>
  <c r="H50" i="7"/>
  <c r="H110" i="12"/>
  <c r="Q182" i="24"/>
  <c r="T437" i="14"/>
  <c r="Q281" i="14"/>
  <c r="P176" i="24"/>
  <c r="G104" i="12"/>
  <c r="H176" i="24"/>
  <c r="G44" i="7"/>
  <c r="H174" i="24"/>
  <c r="G102" i="12"/>
  <c r="P174" i="24"/>
  <c r="G42" i="7"/>
  <c r="Q229" i="14"/>
  <c r="X80" i="7"/>
  <c r="H1032" i="24"/>
  <c r="H1077" i="24" s="1"/>
  <c r="H1006" i="24"/>
  <c r="H1021" i="24"/>
  <c r="H1066" i="24" s="1"/>
  <c r="X107" i="7"/>
  <c r="I811" i="24"/>
  <c r="I875" i="24" s="1"/>
  <c r="I798" i="24"/>
  <c r="I862" i="24" s="1"/>
  <c r="I768" i="24"/>
  <c r="I832" i="24" s="1"/>
  <c r="I783" i="24"/>
  <c r="I847" i="24" s="1"/>
  <c r="H778" i="24"/>
  <c r="H842" i="24" s="1"/>
  <c r="H761" i="24"/>
  <c r="H806" i="24"/>
  <c r="H870" i="24" s="1"/>
  <c r="H793" i="24"/>
  <c r="H857" i="24" s="1"/>
  <c r="X83" i="7"/>
  <c r="H791" i="24"/>
  <c r="H855" i="24" s="1"/>
  <c r="H757" i="24"/>
  <c r="H821" i="24" s="1"/>
  <c r="H776" i="24"/>
  <c r="H840" i="24" s="1"/>
  <c r="H804" i="24"/>
  <c r="H868" i="24" s="1"/>
  <c r="X102" i="7"/>
  <c r="Q985" i="14"/>
  <c r="G101" i="7"/>
  <c r="P894" i="24"/>
  <c r="P893" i="24" s="1"/>
  <c r="G627" i="6"/>
  <c r="G22" i="6" s="1"/>
  <c r="G131" i="12"/>
  <c r="H894" i="24"/>
  <c r="I804" i="24"/>
  <c r="I868" i="24" s="1"/>
  <c r="I791" i="24"/>
  <c r="I855" i="24" s="1"/>
  <c r="I757" i="24"/>
  <c r="I821" i="24" s="1"/>
  <c r="I776" i="24"/>
  <c r="I840" i="24" s="1"/>
  <c r="I1011" i="24"/>
  <c r="I1055" i="24"/>
  <c r="H375" i="6"/>
  <c r="H712" i="24" l="1"/>
  <c r="P712" i="24" s="1"/>
  <c r="Y630" i="24" s="1"/>
  <c r="P776" i="24" s="1"/>
  <c r="P840" i="24" s="1"/>
  <c r="Q648" i="24" s="1"/>
  <c r="I648" i="24"/>
  <c r="I712" i="24" s="1"/>
  <c r="Q712" i="24" s="1"/>
  <c r="H742" i="24"/>
  <c r="P742" i="24" s="1"/>
  <c r="Y657" i="24" s="1"/>
  <c r="P806" i="24" s="1"/>
  <c r="P870" i="24" s="1"/>
  <c r="Q678" i="24" s="1"/>
  <c r="I678" i="24"/>
  <c r="I742" i="24" s="1"/>
  <c r="Q742" i="24" s="1"/>
  <c r="H714" i="24"/>
  <c r="P714" i="24" s="1"/>
  <c r="Y632" i="24" s="1"/>
  <c r="P778" i="24" s="1"/>
  <c r="P842" i="24" s="1"/>
  <c r="Q650" i="24" s="1"/>
  <c r="Z632" i="24" s="1"/>
  <c r="Q778" i="24" s="1"/>
  <c r="Q842" i="24" s="1"/>
  <c r="I650" i="24"/>
  <c r="I714" i="24" s="1"/>
  <c r="Q714" i="24" s="1"/>
  <c r="H1008" i="24"/>
  <c r="H1051" i="24"/>
  <c r="H361" i="24"/>
  <c r="H338" i="24"/>
  <c r="H393" i="24"/>
  <c r="H378" i="24"/>
  <c r="H340" i="24"/>
  <c r="H363" i="24"/>
  <c r="H380" i="24"/>
  <c r="H395" i="24"/>
  <c r="I350" i="24"/>
  <c r="I424" i="24" s="1"/>
  <c r="I369" i="24"/>
  <c r="I443" i="24" s="1"/>
  <c r="I386" i="24"/>
  <c r="I460" i="24" s="1"/>
  <c r="I401" i="24"/>
  <c r="I475" i="24" s="1"/>
  <c r="H568" i="24"/>
  <c r="H552" i="24"/>
  <c r="H495" i="24"/>
  <c r="H563" i="24"/>
  <c r="G84" i="13"/>
  <c r="Q541" i="14"/>
  <c r="G62" i="1"/>
  <c r="I1004" i="24"/>
  <c r="I1047" i="24"/>
  <c r="H82" i="24"/>
  <c r="P82" i="24" s="1"/>
  <c r="Y34" i="24" s="1"/>
  <c r="P118" i="24" s="1"/>
  <c r="P154" i="24" s="1"/>
  <c r="Q46" i="24" s="1"/>
  <c r="I46" i="24"/>
  <c r="I82" i="24" s="1"/>
  <c r="Q82" i="24" s="1"/>
  <c r="I20" i="24"/>
  <c r="I56" i="24" s="1"/>
  <c r="Q56" i="24" s="1"/>
  <c r="H56" i="24"/>
  <c r="P56" i="24" s="1"/>
  <c r="G85" i="1"/>
  <c r="Q646" i="14"/>
  <c r="G115" i="13"/>
  <c r="I836" i="24"/>
  <c r="I831" i="24"/>
  <c r="I769" i="24"/>
  <c r="I683" i="24"/>
  <c r="I747" i="24" s="1"/>
  <c r="Q747" i="24" s="1"/>
  <c r="H747" i="24"/>
  <c r="P747" i="24" s="1"/>
  <c r="Y662" i="24" s="1"/>
  <c r="P811" i="24" s="1"/>
  <c r="P875" i="24" s="1"/>
  <c r="Q683" i="24" s="1"/>
  <c r="Z662" i="24" s="1"/>
  <c r="Q811" i="24" s="1"/>
  <c r="Q875" i="24" s="1"/>
  <c r="H704" i="24"/>
  <c r="P704" i="24" s="1"/>
  <c r="I640" i="24"/>
  <c r="I704" i="24" s="1"/>
  <c r="Q704" i="24" s="1"/>
  <c r="T959" i="14"/>
  <c r="H146" i="13"/>
  <c r="H108" i="1"/>
  <c r="I394" i="24"/>
  <c r="I468" i="24" s="1"/>
  <c r="I379" i="24"/>
  <c r="I453" i="24" s="1"/>
  <c r="I362" i="24"/>
  <c r="I339" i="24"/>
  <c r="I413" i="24" s="1"/>
  <c r="H358" i="24"/>
  <c r="H431" i="24"/>
  <c r="H283" i="24"/>
  <c r="H463" i="24"/>
  <c r="I241" i="24" s="1"/>
  <c r="I315" i="24" s="1"/>
  <c r="Q315" i="24" s="1"/>
  <c r="H315" i="24"/>
  <c r="P315" i="24" s="1"/>
  <c r="H399" i="24"/>
  <c r="H384" i="24"/>
  <c r="H346" i="24"/>
  <c r="H367" i="24"/>
  <c r="X49" i="7"/>
  <c r="H539" i="24"/>
  <c r="P539" i="24" s="1"/>
  <c r="I514" i="24"/>
  <c r="I539" i="24" s="1"/>
  <c r="Q539" i="24" s="1"/>
  <c r="I519" i="24"/>
  <c r="I544" i="24" s="1"/>
  <c r="Q544" i="24" s="1"/>
  <c r="H544" i="24"/>
  <c r="P544" i="24" s="1"/>
  <c r="Y508" i="24" s="1"/>
  <c r="P569" i="24" s="1"/>
  <c r="P594" i="24" s="1"/>
  <c r="Q519" i="24" s="1"/>
  <c r="I940" i="24"/>
  <c r="I985" i="24" s="1"/>
  <c r="Q985" i="24" s="1"/>
  <c r="H985" i="24"/>
  <c r="P985" i="24" s="1"/>
  <c r="Y922" i="24" s="1"/>
  <c r="P1030" i="24" s="1"/>
  <c r="P1075" i="24" s="1"/>
  <c r="Q940" i="24" s="1"/>
  <c r="I913" i="24"/>
  <c r="I958" i="24" s="1"/>
  <c r="Q958" i="24" s="1"/>
  <c r="H958" i="24"/>
  <c r="P958" i="24" s="1"/>
  <c r="I930" i="24"/>
  <c r="I975" i="24" s="1"/>
  <c r="Q975" i="24" s="1"/>
  <c r="H975" i="24"/>
  <c r="P975" i="24" s="1"/>
  <c r="I27" i="24"/>
  <c r="I63" i="24" s="1"/>
  <c r="Q63" i="24" s="1"/>
  <c r="H63" i="24"/>
  <c r="P63" i="24" s="1"/>
  <c r="Y19" i="24" s="1"/>
  <c r="P99" i="24" s="1"/>
  <c r="P135" i="24" s="1"/>
  <c r="Q27" i="24" s="1"/>
  <c r="H57" i="24"/>
  <c r="P57" i="24" s="1"/>
  <c r="I21" i="24"/>
  <c r="I57" i="24" s="1"/>
  <c r="Q57" i="24" s="1"/>
  <c r="I47" i="24"/>
  <c r="I83" i="24" s="1"/>
  <c r="Q83" i="24" s="1"/>
  <c r="H83" i="24"/>
  <c r="P83" i="24" s="1"/>
  <c r="Y35" i="24" s="1"/>
  <c r="P119" i="24" s="1"/>
  <c r="P155" i="24" s="1"/>
  <c r="Q47" i="24" s="1"/>
  <c r="Q47" i="14"/>
  <c r="G22" i="13"/>
  <c r="G16" i="1"/>
  <c r="G30" i="7"/>
  <c r="O26" i="7" s="1"/>
  <c r="X26" i="7"/>
  <c r="I90" i="24"/>
  <c r="I110" i="24"/>
  <c r="I96" i="24"/>
  <c r="I102" i="24"/>
  <c r="I116" i="24"/>
  <c r="I10" i="24"/>
  <c r="Y47" i="7"/>
  <c r="I388" i="24"/>
  <c r="I403" i="24"/>
  <c r="I477" i="24" s="1"/>
  <c r="I371" i="24"/>
  <c r="I445" i="24" s="1"/>
  <c r="I354" i="24"/>
  <c r="I428" i="24" s="1"/>
  <c r="Y51" i="7"/>
  <c r="Q206" i="15"/>
  <c r="H728" i="24"/>
  <c r="P728" i="24" s="1"/>
  <c r="I664" i="24"/>
  <c r="I728" i="24" s="1"/>
  <c r="Q728" i="24" s="1"/>
  <c r="H713" i="24"/>
  <c r="P713" i="24" s="1"/>
  <c r="Y631" i="24" s="1"/>
  <c r="P777" i="24" s="1"/>
  <c r="P841" i="24" s="1"/>
  <c r="Q649" i="24" s="1"/>
  <c r="I649" i="24"/>
  <c r="I713" i="24" s="1"/>
  <c r="Q713" i="24" s="1"/>
  <c r="X47" i="7"/>
  <c r="I584" i="24"/>
  <c r="H952" i="24"/>
  <c r="P952" i="24" s="1"/>
  <c r="I907" i="24"/>
  <c r="I952" i="24" s="1"/>
  <c r="Q952" i="24" s="1"/>
  <c r="I39" i="24"/>
  <c r="I75" i="24" s="1"/>
  <c r="Q75" i="24" s="1"/>
  <c r="H75" i="24"/>
  <c r="P75" i="24" s="1"/>
  <c r="H67" i="24"/>
  <c r="P67" i="24" s="1"/>
  <c r="Y22" i="24" s="1"/>
  <c r="P103" i="24" s="1"/>
  <c r="P139" i="24" s="1"/>
  <c r="Q31" i="24" s="1"/>
  <c r="Z22" i="24" s="1"/>
  <c r="Q103" i="24" s="1"/>
  <c r="Q139" i="24" s="1"/>
  <c r="I31" i="24"/>
  <c r="I67" i="24" s="1"/>
  <c r="Q67" i="24" s="1"/>
  <c r="I25" i="24"/>
  <c r="I61" i="24" s="1"/>
  <c r="Q61" i="24" s="1"/>
  <c r="H61" i="24"/>
  <c r="P61" i="24" s="1"/>
  <c r="Y17" i="24" s="1"/>
  <c r="P97" i="24" s="1"/>
  <c r="P133" i="24" s="1"/>
  <c r="Q25" i="24" s="1"/>
  <c r="H746" i="24"/>
  <c r="P746" i="24" s="1"/>
  <c r="Y661" i="24" s="1"/>
  <c r="P810" i="24" s="1"/>
  <c r="P874" i="24" s="1"/>
  <c r="Q682" i="24" s="1"/>
  <c r="Z661" i="24" s="1"/>
  <c r="Q810" i="24" s="1"/>
  <c r="Q874" i="24" s="1"/>
  <c r="I682" i="24"/>
  <c r="I746" i="24" s="1"/>
  <c r="Q746" i="24" s="1"/>
  <c r="H769" i="24"/>
  <c r="H831" i="24"/>
  <c r="H711" i="24"/>
  <c r="P711" i="24" s="1"/>
  <c r="Y629" i="24" s="1"/>
  <c r="P775" i="24" s="1"/>
  <c r="P839" i="24" s="1"/>
  <c r="Q647" i="24" s="1"/>
  <c r="Z629" i="24" s="1"/>
  <c r="Q775" i="24" s="1"/>
  <c r="Q839" i="24" s="1"/>
  <c r="I647" i="24"/>
  <c r="I711" i="24" s="1"/>
  <c r="Q711" i="24" s="1"/>
  <c r="H726" i="24"/>
  <c r="P726" i="24" s="1"/>
  <c r="I662" i="24"/>
  <c r="I726" i="24" s="1"/>
  <c r="Q726" i="24" s="1"/>
  <c r="I361" i="24"/>
  <c r="I435" i="24" s="1"/>
  <c r="I338" i="24"/>
  <c r="I412" i="24" s="1"/>
  <c r="I393" i="24"/>
  <c r="I467" i="24" s="1"/>
  <c r="I378" i="24"/>
  <c r="I452" i="24" s="1"/>
  <c r="I395" i="24"/>
  <c r="I469" i="24" s="1"/>
  <c r="I380" i="24"/>
  <c r="I454" i="24" s="1"/>
  <c r="I363" i="24"/>
  <c r="I437" i="24" s="1"/>
  <c r="I340" i="24"/>
  <c r="I414" i="24" s="1"/>
  <c r="Y44" i="7"/>
  <c r="H350" i="24"/>
  <c r="H369" i="24"/>
  <c r="H386" i="24"/>
  <c r="H401" i="24"/>
  <c r="I580" i="24"/>
  <c r="I556" i="24"/>
  <c r="H977" i="24"/>
  <c r="P977" i="24" s="1"/>
  <c r="I932" i="24"/>
  <c r="I977" i="24" s="1"/>
  <c r="Q977" i="24" s="1"/>
  <c r="H730" i="24"/>
  <c r="P730" i="24" s="1"/>
  <c r="I666" i="24"/>
  <c r="I730" i="24" s="1"/>
  <c r="Q730" i="24" s="1"/>
  <c r="I634" i="24"/>
  <c r="I698" i="24" s="1"/>
  <c r="Q698" i="24" s="1"/>
  <c r="H698" i="24"/>
  <c r="P698" i="24" s="1"/>
  <c r="H972" i="24"/>
  <c r="P972" i="24" s="1"/>
  <c r="I927" i="24"/>
  <c r="I972" i="24" s="1"/>
  <c r="Q972" i="24" s="1"/>
  <c r="H983" i="24"/>
  <c r="P983" i="24" s="1"/>
  <c r="Y920" i="24" s="1"/>
  <c r="P1028" i="24" s="1"/>
  <c r="P1073" i="24" s="1"/>
  <c r="Q938" i="24" s="1"/>
  <c r="I938" i="24"/>
  <c r="I983" i="24" s="1"/>
  <c r="Q983" i="24" s="1"/>
  <c r="I681" i="24"/>
  <c r="I745" i="24" s="1"/>
  <c r="Q745" i="24" s="1"/>
  <c r="H745" i="24"/>
  <c r="P745" i="24" s="1"/>
  <c r="Y660" i="24" s="1"/>
  <c r="P809" i="24" s="1"/>
  <c r="P873" i="24" s="1"/>
  <c r="Q681" i="24" s="1"/>
  <c r="H717" i="24"/>
  <c r="P717" i="24" s="1"/>
  <c r="Y635" i="24" s="1"/>
  <c r="P781" i="24" s="1"/>
  <c r="P845" i="24" s="1"/>
  <c r="Q653" i="24" s="1"/>
  <c r="I653" i="24"/>
  <c r="I717" i="24" s="1"/>
  <c r="Q717" i="24" s="1"/>
  <c r="P44" i="15"/>
  <c r="G16" i="5"/>
  <c r="P12" i="15" s="1"/>
  <c r="S44" i="15"/>
  <c r="H16" i="5"/>
  <c r="S12" i="15" s="1"/>
  <c r="H90" i="7"/>
  <c r="Y79" i="7"/>
  <c r="P79" i="7"/>
  <c r="H115" i="13"/>
  <c r="H85" i="1"/>
  <c r="T646" i="14"/>
  <c r="H339" i="24"/>
  <c r="H362" i="24"/>
  <c r="H379" i="24"/>
  <c r="H394" i="24"/>
  <c r="X43" i="7"/>
  <c r="Y46" i="7"/>
  <c r="X45" i="7"/>
  <c r="I635" i="24"/>
  <c r="I699" i="24" s="1"/>
  <c r="Q699" i="24" s="1"/>
  <c r="H699" i="24"/>
  <c r="P699" i="24" s="1"/>
  <c r="H731" i="24"/>
  <c r="P731" i="24" s="1"/>
  <c r="I667" i="24"/>
  <c r="I731" i="24" s="1"/>
  <c r="Q731" i="24" s="1"/>
  <c r="I399" i="24"/>
  <c r="I473" i="24" s="1"/>
  <c r="I367" i="24"/>
  <c r="I441" i="24" s="1"/>
  <c r="I384" i="24"/>
  <c r="I458" i="24" s="1"/>
  <c r="I346" i="24"/>
  <c r="I420" i="24" s="1"/>
  <c r="I400" i="24"/>
  <c r="I474" i="24" s="1"/>
  <c r="I385" i="24"/>
  <c r="I368" i="24"/>
  <c r="I442" i="24" s="1"/>
  <c r="I349" i="24"/>
  <c r="I939" i="24"/>
  <c r="I984" i="24" s="1"/>
  <c r="Q984" i="24" s="1"/>
  <c r="H984" i="24"/>
  <c r="P984" i="24" s="1"/>
  <c r="Y921" i="24" s="1"/>
  <c r="P1029" i="24" s="1"/>
  <c r="P1074" i="24" s="1"/>
  <c r="Q939" i="24" s="1"/>
  <c r="I358" i="24"/>
  <c r="I431" i="24"/>
  <c r="I432" i="24" s="1"/>
  <c r="H707" i="24"/>
  <c r="I643" i="24"/>
  <c r="I644" i="24" s="1"/>
  <c r="H836" i="24"/>
  <c r="H371" i="24"/>
  <c r="H403" i="24"/>
  <c r="H388" i="24"/>
  <c r="H354" i="24"/>
  <c r="X52" i="7"/>
  <c r="Z509" i="24"/>
  <c r="Q570" i="24" s="1"/>
  <c r="Q595" i="24" s="1"/>
  <c r="H150" i="6"/>
  <c r="H727" i="24"/>
  <c r="P727" i="24" s="1"/>
  <c r="I663" i="24"/>
  <c r="I727" i="24" s="1"/>
  <c r="Q727" i="24" s="1"/>
  <c r="Q496" i="24"/>
  <c r="Q495" i="24" s="1"/>
  <c r="H360" i="6"/>
  <c r="H20" i="6" s="1"/>
  <c r="H65" i="7"/>
  <c r="H115" i="12"/>
  <c r="I496" i="24"/>
  <c r="T567" i="14"/>
  <c r="I1056" i="24"/>
  <c r="H893" i="24"/>
  <c r="H1026" i="24"/>
  <c r="H1015" i="24"/>
  <c r="H996" i="24"/>
  <c r="G146" i="13"/>
  <c r="G108" i="1"/>
  <c r="Q959" i="14"/>
  <c r="X101" i="7"/>
  <c r="X110" i="7" s="1"/>
  <c r="AF107" i="7" s="1"/>
  <c r="Q1143" i="14" s="1"/>
  <c r="G110" i="7"/>
  <c r="O101" i="7"/>
  <c r="I676" i="24"/>
  <c r="I740" i="24" s="1"/>
  <c r="Q740" i="24" s="1"/>
  <c r="H740" i="24"/>
  <c r="P740" i="24" s="1"/>
  <c r="Y655" i="24" s="1"/>
  <c r="P804" i="24" s="1"/>
  <c r="P868" i="24" s="1"/>
  <c r="Q676" i="24" s="1"/>
  <c r="Z655" i="24" s="1"/>
  <c r="Q804" i="24" s="1"/>
  <c r="Q868" i="24" s="1"/>
  <c r="I629" i="24"/>
  <c r="I693" i="24" s="1"/>
  <c r="Q693" i="24" s="1"/>
  <c r="H693" i="24"/>
  <c r="P693" i="24" s="1"/>
  <c r="H729" i="24"/>
  <c r="P729" i="24" s="1"/>
  <c r="I665" i="24"/>
  <c r="I729" i="24" s="1"/>
  <c r="Q729" i="24" s="1"/>
  <c r="H825" i="24"/>
  <c r="H765" i="24"/>
  <c r="I931" i="24"/>
  <c r="I976" i="24" s="1"/>
  <c r="Q976" i="24" s="1"/>
  <c r="H976" i="24"/>
  <c r="P976" i="24" s="1"/>
  <c r="I942" i="24"/>
  <c r="I987" i="24" s="1"/>
  <c r="Q987" i="24" s="1"/>
  <c r="H987" i="24"/>
  <c r="P987" i="24" s="1"/>
  <c r="Y924" i="24" s="1"/>
  <c r="P1032" i="24" s="1"/>
  <c r="P1077" i="24" s="1"/>
  <c r="Q942" i="24" s="1"/>
  <c r="Z924" i="24" s="1"/>
  <c r="Q1032" i="24" s="1"/>
  <c r="Q1077" i="24" s="1"/>
  <c r="X42" i="7"/>
  <c r="X44" i="7"/>
  <c r="Y50" i="7"/>
  <c r="G41" i="7"/>
  <c r="G101" i="12"/>
  <c r="H173" i="24"/>
  <c r="Q203" i="14"/>
  <c r="G135" i="6"/>
  <c r="G19" i="6" s="1"/>
  <c r="P173" i="24"/>
  <c r="P172" i="24" s="1"/>
  <c r="G68" i="7"/>
  <c r="O65" i="7" s="1"/>
  <c r="X65" i="7"/>
  <c r="X68" i="7" s="1"/>
  <c r="H68" i="24"/>
  <c r="P68" i="24" s="1"/>
  <c r="Y23" i="24" s="1"/>
  <c r="P104" i="24" s="1"/>
  <c r="P140" i="24" s="1"/>
  <c r="Q32" i="24" s="1"/>
  <c r="I32" i="24"/>
  <c r="I68" i="24" s="1"/>
  <c r="Q68" i="24" s="1"/>
  <c r="I40" i="24"/>
  <c r="I76" i="24" s="1"/>
  <c r="Q76" i="24" s="1"/>
  <c r="H76" i="24"/>
  <c r="P76" i="24" s="1"/>
  <c r="H62" i="24"/>
  <c r="P62" i="24" s="1"/>
  <c r="Y18" i="24" s="1"/>
  <c r="P98" i="24" s="1"/>
  <c r="P134" i="24" s="1"/>
  <c r="Q26" i="24" s="1"/>
  <c r="I26" i="24"/>
  <c r="I62" i="24" s="1"/>
  <c r="Q62" i="24" s="1"/>
  <c r="H755" i="24"/>
  <c r="H789" i="24"/>
  <c r="H802" i="24"/>
  <c r="H774" i="24"/>
  <c r="H612" i="24"/>
  <c r="X79" i="7"/>
  <c r="X90" i="7" s="1"/>
  <c r="G90" i="7"/>
  <c r="O79" i="7" s="1"/>
  <c r="T206" i="15"/>
  <c r="I825" i="24"/>
  <c r="I765" i="24"/>
  <c r="H719" i="24"/>
  <c r="P719" i="24" s="1"/>
  <c r="Y637" i="24" s="1"/>
  <c r="P783" i="24" s="1"/>
  <c r="P847" i="24" s="1"/>
  <c r="Q655" i="24" s="1"/>
  <c r="I655" i="24"/>
  <c r="I719" i="24" s="1"/>
  <c r="Q719" i="24" s="1"/>
  <c r="I670" i="24"/>
  <c r="I734" i="24" s="1"/>
  <c r="Q734" i="24" s="1"/>
  <c r="H734" i="24"/>
  <c r="P734" i="24" s="1"/>
  <c r="Y505" i="24"/>
  <c r="P565" i="24" s="1"/>
  <c r="P613" i="14" s="1"/>
  <c r="Q613" i="14" s="1"/>
  <c r="I1051" i="24"/>
  <c r="I1008" i="24"/>
  <c r="I1015" i="24"/>
  <c r="I996" i="24"/>
  <c r="I893" i="24"/>
  <c r="I1026" i="24"/>
  <c r="H110" i="7"/>
  <c r="Y101" i="7"/>
  <c r="Y110" i="7" s="1"/>
  <c r="Y43" i="7"/>
  <c r="H397" i="24"/>
  <c r="H382" i="24"/>
  <c r="H344" i="24"/>
  <c r="H365" i="24"/>
  <c r="X46" i="7"/>
  <c r="H446" i="24"/>
  <c r="I224" i="24" s="1"/>
  <c r="I298" i="24" s="1"/>
  <c r="Q298" i="24" s="1"/>
  <c r="H478" i="24"/>
  <c r="I256" i="24" s="1"/>
  <c r="I364" i="24"/>
  <c r="I438" i="24" s="1"/>
  <c r="I396" i="24"/>
  <c r="I470" i="24" s="1"/>
  <c r="I381" i="24"/>
  <c r="I455" i="24" s="1"/>
  <c r="I343" i="24"/>
  <c r="Y45" i="7"/>
  <c r="X48" i="7"/>
  <c r="H400" i="24"/>
  <c r="H385" i="24"/>
  <c r="H368" i="24"/>
  <c r="H349" i="24"/>
  <c r="H580" i="24"/>
  <c r="H556" i="24"/>
  <c r="H1047" i="24"/>
  <c r="H1004" i="24"/>
  <c r="I929" i="24"/>
  <c r="I974" i="24" s="1"/>
  <c r="Q974" i="24" s="1"/>
  <c r="H974" i="24"/>
  <c r="P974" i="24" s="1"/>
  <c r="Y912" i="24" s="1"/>
  <c r="P1019" i="24" s="1"/>
  <c r="H986" i="24"/>
  <c r="P986" i="24" s="1"/>
  <c r="Y923" i="24" s="1"/>
  <c r="P1031" i="24" s="1"/>
  <c r="P1076" i="24" s="1"/>
  <c r="Q941" i="24" s="1"/>
  <c r="I941" i="24"/>
  <c r="I986" i="24" s="1"/>
  <c r="Q986" i="24" s="1"/>
  <c r="H77" i="24"/>
  <c r="P77" i="24" s="1"/>
  <c r="I41" i="24"/>
  <c r="I77" i="24" s="1"/>
  <c r="Q77" i="24" s="1"/>
  <c r="H69" i="24"/>
  <c r="P69" i="24" s="1"/>
  <c r="Y24" i="24" s="1"/>
  <c r="P105" i="24" s="1"/>
  <c r="P141" i="24" s="1"/>
  <c r="Q33" i="24" s="1"/>
  <c r="I33" i="24"/>
  <c r="I69" i="24" s="1"/>
  <c r="Q69" i="24" s="1"/>
  <c r="H110" i="24"/>
  <c r="H90" i="24"/>
  <c r="H102" i="24"/>
  <c r="H10" i="24"/>
  <c r="H116" i="24"/>
  <c r="H96" i="24"/>
  <c r="H30" i="7"/>
  <c r="Y26" i="7"/>
  <c r="Y30" i="7" s="1"/>
  <c r="P26" i="7"/>
  <c r="T47" i="14"/>
  <c r="H16" i="1"/>
  <c r="H22" i="13"/>
  <c r="Y651" i="24"/>
  <c r="P799" i="24" s="1"/>
  <c r="P926" i="14" s="1"/>
  <c r="Q926" i="14" s="1"/>
  <c r="I383" i="24"/>
  <c r="I457" i="24" s="1"/>
  <c r="I345" i="24"/>
  <c r="I419" i="24" s="1"/>
  <c r="I366" i="24"/>
  <c r="I440" i="24" s="1"/>
  <c r="I398" i="24"/>
  <c r="I472" i="24" s="1"/>
  <c r="Y52" i="7"/>
  <c r="I402" i="24"/>
  <c r="I476" i="24" s="1"/>
  <c r="I370" i="24"/>
  <c r="I444" i="24" s="1"/>
  <c r="I353" i="24"/>
  <c r="I387" i="24"/>
  <c r="G74" i="20"/>
  <c r="H694" i="24"/>
  <c r="P694" i="24" s="1"/>
  <c r="I630" i="24"/>
  <c r="I694" i="24" s="1"/>
  <c r="Q694" i="24" s="1"/>
  <c r="H741" i="24"/>
  <c r="P741" i="24" s="1"/>
  <c r="Y656" i="24" s="1"/>
  <c r="P805" i="24" s="1"/>
  <c r="P869" i="24" s="1"/>
  <c r="Q677" i="24" s="1"/>
  <c r="I677" i="24"/>
  <c r="I741" i="24" s="1"/>
  <c r="Q741" i="24" s="1"/>
  <c r="H398" i="24"/>
  <c r="H383" i="24"/>
  <c r="H345" i="24"/>
  <c r="H366" i="24"/>
  <c r="H402" i="24"/>
  <c r="H387" i="24"/>
  <c r="H370" i="24"/>
  <c r="H353" i="24"/>
  <c r="X51" i="7"/>
  <c r="I926" i="24"/>
  <c r="I971" i="24" s="1"/>
  <c r="Q971" i="24" s="1"/>
  <c r="H971" i="24"/>
  <c r="P971" i="24" s="1"/>
  <c r="H982" i="24"/>
  <c r="P982" i="24" s="1"/>
  <c r="Y919" i="24" s="1"/>
  <c r="P1027" i="24" s="1"/>
  <c r="P1072" i="24" s="1"/>
  <c r="Q937" i="24" s="1"/>
  <c r="I937" i="24"/>
  <c r="I982" i="24" s="1"/>
  <c r="Q982" i="24" s="1"/>
  <c r="I19" i="24"/>
  <c r="I55" i="24" s="1"/>
  <c r="Q55" i="24" s="1"/>
  <c r="H55" i="24"/>
  <c r="P55" i="24" s="1"/>
  <c r="H81" i="24"/>
  <c r="P81" i="24" s="1"/>
  <c r="Y33" i="24" s="1"/>
  <c r="P117" i="24" s="1"/>
  <c r="P153" i="24" s="1"/>
  <c r="Q45" i="24" s="1"/>
  <c r="I45" i="24"/>
  <c r="I81" i="24" s="1"/>
  <c r="Q81" i="24" s="1"/>
  <c r="H718" i="24"/>
  <c r="P718" i="24" s="1"/>
  <c r="Y636" i="24" s="1"/>
  <c r="P782" i="24" s="1"/>
  <c r="P846" i="24" s="1"/>
  <c r="Q654" i="24" s="1"/>
  <c r="I654" i="24"/>
  <c r="I718" i="24" s="1"/>
  <c r="Q718" i="24" s="1"/>
  <c r="H733" i="24"/>
  <c r="P733" i="24" s="1"/>
  <c r="I669" i="24"/>
  <c r="I733" i="24" s="1"/>
  <c r="Q733" i="24" s="1"/>
  <c r="I628" i="24"/>
  <c r="I692" i="24" s="1"/>
  <c r="Q692" i="24" s="1"/>
  <c r="H692" i="24"/>
  <c r="P692" i="24" s="1"/>
  <c r="H739" i="24"/>
  <c r="P739" i="24" s="1"/>
  <c r="Y654" i="24" s="1"/>
  <c r="P803" i="24" s="1"/>
  <c r="P867" i="24" s="1"/>
  <c r="Q675" i="24" s="1"/>
  <c r="I675" i="24"/>
  <c r="I739" i="24" s="1"/>
  <c r="Q739" i="24" s="1"/>
  <c r="Y42" i="7"/>
  <c r="X50" i="7"/>
  <c r="H988" i="24"/>
  <c r="P988" i="24" s="1"/>
  <c r="Y925" i="24" s="1"/>
  <c r="P1033" i="24" s="1"/>
  <c r="P1078" i="24" s="1"/>
  <c r="Q943" i="24" s="1"/>
  <c r="I943" i="24"/>
  <c r="I988" i="24" s="1"/>
  <c r="Q988" i="24" s="1"/>
  <c r="H962" i="24"/>
  <c r="P962" i="24" s="1"/>
  <c r="I917" i="24"/>
  <c r="I962" i="24" s="1"/>
  <c r="Q962" i="24" s="1"/>
  <c r="I679" i="24"/>
  <c r="I743" i="24" s="1"/>
  <c r="Q743" i="24" s="1"/>
  <c r="H743" i="24"/>
  <c r="P743" i="24" s="1"/>
  <c r="Y658" i="24" s="1"/>
  <c r="P807" i="24" s="1"/>
  <c r="P871" i="24" s="1"/>
  <c r="Q679" i="24" s="1"/>
  <c r="H715" i="24"/>
  <c r="P715" i="24" s="1"/>
  <c r="Y633" i="24" s="1"/>
  <c r="P779" i="24" s="1"/>
  <c r="P843" i="24" s="1"/>
  <c r="Q651" i="24" s="1"/>
  <c r="I651" i="24"/>
  <c r="I715" i="24" s="1"/>
  <c r="Q715" i="24" s="1"/>
  <c r="I908" i="24"/>
  <c r="I953" i="24" s="1"/>
  <c r="Q953" i="24" s="1"/>
  <c r="H953" i="24"/>
  <c r="P953" i="24" s="1"/>
  <c r="H732" i="24"/>
  <c r="P732" i="24" s="1"/>
  <c r="I668" i="24"/>
  <c r="I732" i="24" s="1"/>
  <c r="Q732" i="24" s="1"/>
  <c r="I636" i="24"/>
  <c r="I700" i="24" s="1"/>
  <c r="Q700" i="24" s="1"/>
  <c r="H700" i="24"/>
  <c r="P700" i="24" s="1"/>
  <c r="G14" i="20"/>
  <c r="G21" i="20" s="1"/>
  <c r="G22" i="20" s="1"/>
  <c r="Y15" i="4"/>
  <c r="Y18" i="4" s="1"/>
  <c r="H14" i="20"/>
  <c r="Z15" i="4"/>
  <c r="H533" i="24"/>
  <c r="H584" i="24"/>
  <c r="I508" i="24"/>
  <c r="I509" i="24" s="1"/>
  <c r="I612" i="24"/>
  <c r="I774" i="24"/>
  <c r="I755" i="24"/>
  <c r="I789" i="24"/>
  <c r="I802" i="24"/>
  <c r="I382" i="24"/>
  <c r="I456" i="24" s="1"/>
  <c r="I344" i="24"/>
  <c r="I418" i="24" s="1"/>
  <c r="I365" i="24"/>
  <c r="I439" i="24" s="1"/>
  <c r="I397" i="24"/>
  <c r="I471" i="24" s="1"/>
  <c r="H396" i="24"/>
  <c r="H381" i="24"/>
  <c r="H343" i="24"/>
  <c r="H364" i="24"/>
  <c r="I652" i="24"/>
  <c r="I716" i="24" s="1"/>
  <c r="Q716" i="24" s="1"/>
  <c r="H716" i="24"/>
  <c r="P716" i="24" s="1"/>
  <c r="Y634" i="24" s="1"/>
  <c r="P780" i="24" s="1"/>
  <c r="P844" i="24" s="1"/>
  <c r="Q652" i="24" s="1"/>
  <c r="H744" i="24"/>
  <c r="P744" i="24" s="1"/>
  <c r="Y659" i="24" s="1"/>
  <c r="P808" i="24" s="1"/>
  <c r="P872" i="24" s="1"/>
  <c r="Q680" i="24" s="1"/>
  <c r="I680" i="24"/>
  <c r="I744" i="24" s="1"/>
  <c r="Q744" i="24" s="1"/>
  <c r="Y48" i="7"/>
  <c r="Y49" i="7"/>
  <c r="H954" i="24"/>
  <c r="P954" i="24" s="1"/>
  <c r="I909" i="24"/>
  <c r="I954" i="24" s="1"/>
  <c r="Q954" i="24" s="1"/>
  <c r="I928" i="24"/>
  <c r="I973" i="24" s="1"/>
  <c r="Q973" i="24" s="1"/>
  <c r="H973" i="24"/>
  <c r="P973" i="24" s="1"/>
  <c r="H965" i="24"/>
  <c r="I920" i="24"/>
  <c r="I921" i="24" s="1"/>
  <c r="H1056" i="24"/>
  <c r="Y916" i="24"/>
  <c r="P1023" i="24" s="1"/>
  <c r="P1187" i="14" s="1"/>
  <c r="Q1187" i="14" s="1"/>
  <c r="I478" i="24"/>
  <c r="I330" i="24" s="1"/>
  <c r="Q330" i="24" s="1"/>
  <c r="AF102" i="7"/>
  <c r="Q1013" i="14" s="1"/>
  <c r="AF80" i="7"/>
  <c r="Q700" i="14" s="1"/>
  <c r="AG104" i="7"/>
  <c r="T1065" i="14" s="1"/>
  <c r="AF84" i="7"/>
  <c r="Q804" i="14" s="1"/>
  <c r="AG28" i="7"/>
  <c r="T127" i="14" s="1"/>
  <c r="AF86" i="7"/>
  <c r="Q856" i="14" s="1"/>
  <c r="AF106" i="7"/>
  <c r="Q1117" i="14" s="1"/>
  <c r="AF103" i="7"/>
  <c r="Q1039" i="14" s="1"/>
  <c r="H17" i="21"/>
  <c r="AG108" i="7"/>
  <c r="T1169" i="14" s="1"/>
  <c r="AG103" i="7"/>
  <c r="T1039" i="14" s="1"/>
  <c r="AF82" i="7"/>
  <c r="Q752" i="14" s="1"/>
  <c r="Z631" i="24" l="1"/>
  <c r="Q777" i="24" s="1"/>
  <c r="Q841" i="24" s="1"/>
  <c r="Z923" i="24"/>
  <c r="Q1031" i="24" s="1"/>
  <c r="Q1076" i="24" s="1"/>
  <c r="P1068" i="24"/>
  <c r="Q933" i="24" s="1"/>
  <c r="Z659" i="24"/>
  <c r="Q808" i="24" s="1"/>
  <c r="Q872" i="24" s="1"/>
  <c r="Z633" i="24"/>
  <c r="Q779" i="24" s="1"/>
  <c r="Q843" i="24" s="1"/>
  <c r="P863" i="24"/>
  <c r="Q671" i="24" s="1"/>
  <c r="Z637" i="24"/>
  <c r="Q783" i="24" s="1"/>
  <c r="Q847" i="24" s="1"/>
  <c r="Z18" i="24"/>
  <c r="Q98" i="24" s="1"/>
  <c r="Q134" i="24" s="1"/>
  <c r="Z23" i="24"/>
  <c r="Q104" i="24" s="1"/>
  <c r="Q140" i="24" s="1"/>
  <c r="Z635" i="24"/>
  <c r="Q781" i="24" s="1"/>
  <c r="Q845" i="24" s="1"/>
  <c r="Z920" i="24"/>
  <c r="Q1028" i="24" s="1"/>
  <c r="Q1073" i="24" s="1"/>
  <c r="Z35" i="24"/>
  <c r="Q119" i="24" s="1"/>
  <c r="Q155" i="24" s="1"/>
  <c r="Z19" i="24"/>
  <c r="Q99" i="24" s="1"/>
  <c r="Q135" i="24" s="1"/>
  <c r="Z922" i="24"/>
  <c r="Q1030" i="24" s="1"/>
  <c r="Q1075" i="24" s="1"/>
  <c r="Z508" i="24"/>
  <c r="Q569" i="24" s="1"/>
  <c r="Q594" i="24" s="1"/>
  <c r="Z34" i="24"/>
  <c r="Q118" i="24" s="1"/>
  <c r="Q154" i="24" s="1"/>
  <c r="Z24" i="24"/>
  <c r="Q105" i="24" s="1"/>
  <c r="Q141" i="24" s="1"/>
  <c r="Q964" i="16"/>
  <c r="Q623" i="10"/>
  <c r="Q835" i="15"/>
  <c r="H74" i="20"/>
  <c r="H347" i="24"/>
  <c r="H417" i="24"/>
  <c r="H269" i="24" s="1"/>
  <c r="H470" i="24"/>
  <c r="I248" i="24" s="1"/>
  <c r="I322" i="24" s="1"/>
  <c r="Q322" i="24" s="1"/>
  <c r="I800" i="24"/>
  <c r="I853" i="24"/>
  <c r="I785" i="24"/>
  <c r="I838" i="24"/>
  <c r="P533" i="24"/>
  <c r="H534" i="24"/>
  <c r="G12" i="22"/>
  <c r="Z16" i="4"/>
  <c r="H20" i="20" s="1"/>
  <c r="H21" i="20" s="1"/>
  <c r="H22" i="20" s="1"/>
  <c r="Y648" i="24"/>
  <c r="P796" i="24" s="1"/>
  <c r="P848" i="14" s="1"/>
  <c r="Q848" i="14" s="1"/>
  <c r="Y903" i="24"/>
  <c r="P1007" i="24" s="1"/>
  <c r="P1157" i="14" s="1"/>
  <c r="Y649" i="24"/>
  <c r="P797" i="24" s="1"/>
  <c r="P874" i="14" s="1"/>
  <c r="Q874" i="14" s="1"/>
  <c r="H444" i="24"/>
  <c r="I222" i="24" s="1"/>
  <c r="I296" i="24" s="1"/>
  <c r="Q296" i="24" s="1"/>
  <c r="H476" i="24"/>
  <c r="I254" i="24" s="1"/>
  <c r="I328" i="24" s="1"/>
  <c r="Q328" i="24" s="1"/>
  <c r="H419" i="24"/>
  <c r="I197" i="24" s="1"/>
  <c r="I271" i="24" s="1"/>
  <c r="Q271" i="24" s="1"/>
  <c r="H472" i="24"/>
  <c r="I250" i="24" s="1"/>
  <c r="I324" i="24" s="1"/>
  <c r="Q324" i="24" s="1"/>
  <c r="Y616" i="24"/>
  <c r="P758" i="24" s="1"/>
  <c r="P740" i="14" s="1"/>
  <c r="G11" i="22"/>
  <c r="H65" i="20"/>
  <c r="H69" i="20"/>
  <c r="H20" i="19"/>
  <c r="I427" i="24"/>
  <c r="I429" i="24" s="1"/>
  <c r="I355" i="24"/>
  <c r="AG26" i="7"/>
  <c r="Y9" i="7"/>
  <c r="H132" i="24"/>
  <c r="H100" i="24"/>
  <c r="H126" i="24"/>
  <c r="H94" i="24"/>
  <c r="P1064" i="24"/>
  <c r="Q929" i="24" s="1"/>
  <c r="P1083" i="14"/>
  <c r="Q1083" i="14" s="1"/>
  <c r="H351" i="24"/>
  <c r="H423" i="24"/>
  <c r="H275" i="24" s="1"/>
  <c r="H459" i="24"/>
  <c r="I237" i="24" s="1"/>
  <c r="I417" i="24"/>
  <c r="I421" i="24" s="1"/>
  <c r="I347" i="24"/>
  <c r="H439" i="24"/>
  <c r="I217" i="24" s="1"/>
  <c r="I291" i="24" s="1"/>
  <c r="Q291" i="24" s="1"/>
  <c r="H456" i="24"/>
  <c r="I234" i="24" s="1"/>
  <c r="I308" i="24" s="1"/>
  <c r="Q308" i="24" s="1"/>
  <c r="AG101" i="7"/>
  <c r="Y13" i="7"/>
  <c r="AG109" i="7"/>
  <c r="T1195" i="14" s="1"/>
  <c r="I1071" i="24"/>
  <c r="I1035" i="24"/>
  <c r="I1000" i="24"/>
  <c r="I1012" i="24" s="1"/>
  <c r="I1041" i="24"/>
  <c r="Y650" i="24"/>
  <c r="P798" i="24" s="1"/>
  <c r="P900" i="14" s="1"/>
  <c r="Q900" i="14" s="1"/>
  <c r="AF79" i="7"/>
  <c r="X12" i="7"/>
  <c r="AF89" i="7"/>
  <c r="Q934" i="14" s="1"/>
  <c r="H785" i="24"/>
  <c r="H838" i="24"/>
  <c r="H853" i="24"/>
  <c r="H800" i="24"/>
  <c r="Y29" i="24"/>
  <c r="P112" i="24" s="1"/>
  <c r="P119" i="14" s="1"/>
  <c r="Q119" i="14" s="1"/>
  <c r="AF65" i="7"/>
  <c r="X11" i="7"/>
  <c r="AF67" i="7"/>
  <c r="Q621" i="14" s="1"/>
  <c r="G11" i="7"/>
  <c r="O67" i="7"/>
  <c r="O66" i="7"/>
  <c r="G39" i="1"/>
  <c r="G53" i="13"/>
  <c r="Q177" i="14"/>
  <c r="H392" i="24"/>
  <c r="H337" i="24"/>
  <c r="H360" i="24"/>
  <c r="H172" i="24"/>
  <c r="H377" i="24"/>
  <c r="G54" i="7"/>
  <c r="X41" i="7"/>
  <c r="I633" i="24"/>
  <c r="I637" i="24" s="1"/>
  <c r="H697" i="24"/>
  <c r="H829" i="24"/>
  <c r="Y645" i="24"/>
  <c r="P793" i="24" s="1"/>
  <c r="P770" i="14" s="1"/>
  <c r="Q770" i="14" s="1"/>
  <c r="G13" i="7"/>
  <c r="O109" i="7"/>
  <c r="O105" i="7"/>
  <c r="O104" i="7"/>
  <c r="O108" i="7"/>
  <c r="O107" i="7"/>
  <c r="O102" i="7"/>
  <c r="O103" i="7"/>
  <c r="O106" i="7"/>
  <c r="H1060" i="24"/>
  <c r="H1024" i="24"/>
  <c r="I552" i="24"/>
  <c r="I495" i="24"/>
  <c r="I568" i="24"/>
  <c r="I563" i="24"/>
  <c r="H68" i="7"/>
  <c r="Y65" i="7"/>
  <c r="Y643" i="24"/>
  <c r="P791" i="24" s="1"/>
  <c r="P718" i="14" s="1"/>
  <c r="Q718" i="14" s="1"/>
  <c r="H428" i="24"/>
  <c r="I206" i="24" s="1"/>
  <c r="I280" i="24" s="1"/>
  <c r="Q280" i="24" s="1"/>
  <c r="H477" i="24"/>
  <c r="I255" i="24" s="1"/>
  <c r="I329" i="24" s="1"/>
  <c r="Q329" i="24" s="1"/>
  <c r="H708" i="24"/>
  <c r="P707" i="24"/>
  <c r="I423" i="24"/>
  <c r="I425" i="24" s="1"/>
  <c r="I351" i="24"/>
  <c r="I459" i="24"/>
  <c r="I311" i="24" s="1"/>
  <c r="Q311" i="24" s="1"/>
  <c r="Y620" i="24"/>
  <c r="P763" i="24" s="1"/>
  <c r="P818" i="14" s="1"/>
  <c r="H468" i="24"/>
  <c r="I246" i="24" s="1"/>
  <c r="I320" i="24" s="1"/>
  <c r="Q320" i="24" s="1"/>
  <c r="H436" i="24"/>
  <c r="I214" i="24" s="1"/>
  <c r="Y90" i="7"/>
  <c r="AG79" i="7" s="1"/>
  <c r="S28" i="15"/>
  <c r="T12" i="15"/>
  <c r="Q12" i="15"/>
  <c r="P28" i="15"/>
  <c r="Y619" i="24"/>
  <c r="P762" i="24" s="1"/>
  <c r="P792" i="14" s="1"/>
  <c r="H475" i="24"/>
  <c r="I253" i="24" s="1"/>
  <c r="I327" i="24" s="1"/>
  <c r="Q327" i="24" s="1"/>
  <c r="H443" i="24"/>
  <c r="I221" i="24" s="1"/>
  <c r="I295" i="24" s="1"/>
  <c r="Q295" i="24" s="1"/>
  <c r="I639" i="24"/>
  <c r="I641" i="24" s="1"/>
  <c r="H703" i="24"/>
  <c r="H833" i="24"/>
  <c r="Y28" i="24"/>
  <c r="P111" i="24" s="1"/>
  <c r="P93" i="14" s="1"/>
  <c r="Q93" i="14" s="1"/>
  <c r="I138" i="24"/>
  <c r="I106" i="24"/>
  <c r="I146" i="24"/>
  <c r="I114" i="24"/>
  <c r="X30" i="7"/>
  <c r="AF26" i="7" s="1"/>
  <c r="G9" i="7"/>
  <c r="O28" i="7"/>
  <c r="O29" i="7"/>
  <c r="O27" i="7"/>
  <c r="Y14" i="24"/>
  <c r="P93" i="24" s="1"/>
  <c r="P141" i="14" s="1"/>
  <c r="Y504" i="24"/>
  <c r="P564" i="24" s="1"/>
  <c r="P587" i="14" s="1"/>
  <c r="Q587" i="14" s="1"/>
  <c r="H420" i="24"/>
  <c r="I198" i="24" s="1"/>
  <c r="I272" i="24" s="1"/>
  <c r="Q272" i="24" s="1"/>
  <c r="H473" i="24"/>
  <c r="I251" i="24" s="1"/>
  <c r="H325" i="24"/>
  <c r="P325" i="24" s="1"/>
  <c r="Y227" i="24" s="1"/>
  <c r="P399" i="24" s="1"/>
  <c r="P473" i="24" s="1"/>
  <c r="Q251" i="24" s="1"/>
  <c r="H432" i="24"/>
  <c r="I209" i="24"/>
  <c r="Y624" i="24"/>
  <c r="P768" i="24" s="1"/>
  <c r="P896" i="14" s="1"/>
  <c r="P832" i="24"/>
  <c r="Q640" i="24" s="1"/>
  <c r="I833" i="24"/>
  <c r="I703" i="24"/>
  <c r="Y13" i="24"/>
  <c r="P92" i="24" s="1"/>
  <c r="P115" i="14" s="1"/>
  <c r="I1049" i="24"/>
  <c r="H571" i="24"/>
  <c r="H593" i="24"/>
  <c r="H454" i="24"/>
  <c r="I232" i="24" s="1"/>
  <c r="I306" i="24" s="1"/>
  <c r="Q306" i="24" s="1"/>
  <c r="H306" i="24"/>
  <c r="P306" i="24" s="1"/>
  <c r="H414" i="24"/>
  <c r="I192" i="24" s="1"/>
  <c r="I266" i="24" s="1"/>
  <c r="Q266" i="24" s="1"/>
  <c r="H266" i="24"/>
  <c r="P266" i="24" s="1"/>
  <c r="H467" i="24"/>
  <c r="I245" i="24" s="1"/>
  <c r="I319" i="24" s="1"/>
  <c r="Q319" i="24" s="1"/>
  <c r="H435" i="24"/>
  <c r="I213" i="24" s="1"/>
  <c r="I287" i="24" s="1"/>
  <c r="Q287" i="24" s="1"/>
  <c r="Z925" i="24"/>
  <c r="Q1033" i="24" s="1"/>
  <c r="Q1078" i="24" s="1"/>
  <c r="Z654" i="24"/>
  <c r="Q803" i="24" s="1"/>
  <c r="Q867" i="24" s="1"/>
  <c r="Z636" i="24"/>
  <c r="Q782" i="24" s="1"/>
  <c r="Q846" i="24" s="1"/>
  <c r="Z33" i="24"/>
  <c r="Q117" i="24" s="1"/>
  <c r="Q153" i="24" s="1"/>
  <c r="Z919" i="24"/>
  <c r="Q1027" i="24" s="1"/>
  <c r="Q1072" i="24" s="1"/>
  <c r="Z656" i="24"/>
  <c r="Q805" i="24" s="1"/>
  <c r="Q869" i="24" s="1"/>
  <c r="H330" i="24"/>
  <c r="P330" i="24" s="1"/>
  <c r="Y232" i="24" s="1"/>
  <c r="P404" i="24" s="1"/>
  <c r="P478" i="24" s="1"/>
  <c r="Q256" i="24" s="1"/>
  <c r="Z232" i="24" s="1"/>
  <c r="Q404" i="24" s="1"/>
  <c r="Q478" i="24" s="1"/>
  <c r="H298" i="24"/>
  <c r="P298" i="24" s="1"/>
  <c r="Y203" i="24" s="1"/>
  <c r="P372" i="24" s="1"/>
  <c r="P446" i="24" s="1"/>
  <c r="Q224" i="24" s="1"/>
  <c r="Z203" i="24" s="1"/>
  <c r="Q372" i="24" s="1"/>
  <c r="Q446" i="24" s="1"/>
  <c r="P590" i="24"/>
  <c r="Q515" i="24" s="1"/>
  <c r="AF105" i="7"/>
  <c r="Q1091" i="14" s="1"/>
  <c r="AF85" i="7"/>
  <c r="Q830" i="14" s="1"/>
  <c r="AG27" i="7"/>
  <c r="T101" i="14" s="1"/>
  <c r="AF81" i="7"/>
  <c r="Q726" i="14" s="1"/>
  <c r="AG102" i="7"/>
  <c r="T1013" i="14" s="1"/>
  <c r="AG106" i="7"/>
  <c r="T1117" i="14" s="1"/>
  <c r="Z921" i="24"/>
  <c r="Q1029" i="24" s="1"/>
  <c r="Q1074" i="24" s="1"/>
  <c r="Z660" i="24"/>
  <c r="Q809" i="24" s="1"/>
  <c r="Q873" i="24" s="1"/>
  <c r="Z17" i="24"/>
  <c r="Q97" i="24" s="1"/>
  <c r="Q133" i="24" s="1"/>
  <c r="I533" i="24"/>
  <c r="Z657" i="24"/>
  <c r="Q806" i="24" s="1"/>
  <c r="Q870" i="24" s="1"/>
  <c r="Z630" i="24"/>
  <c r="Q776" i="24" s="1"/>
  <c r="Q840" i="24" s="1"/>
  <c r="Z916" i="24"/>
  <c r="Q1023" i="24" s="1"/>
  <c r="S1187" i="14" s="1"/>
  <c r="T1187" i="14" s="1"/>
  <c r="P965" i="24"/>
  <c r="H966" i="24"/>
  <c r="Y897" i="24"/>
  <c r="P999" i="24" s="1"/>
  <c r="P1053" i="14" s="1"/>
  <c r="Y911" i="24"/>
  <c r="P1018" i="24" s="1"/>
  <c r="P1057" i="14" s="1"/>
  <c r="Q1057" i="14" s="1"/>
  <c r="H438" i="24"/>
  <c r="I216" i="24" s="1"/>
  <c r="I290" i="24" s="1"/>
  <c r="Q290" i="24" s="1"/>
  <c r="H455" i="24"/>
  <c r="I233" i="24" s="1"/>
  <c r="I307" i="24" s="1"/>
  <c r="Q307" i="24" s="1"/>
  <c r="I813" i="24"/>
  <c r="I866" i="24"/>
  <c r="I819" i="24"/>
  <c r="I759" i="24"/>
  <c r="I786" i="24" s="1"/>
  <c r="Z18" i="4"/>
  <c r="H12" i="22" s="1"/>
  <c r="I21" i="19" s="1"/>
  <c r="Z17" i="4"/>
  <c r="Y17" i="4"/>
  <c r="Y19" i="4"/>
  <c r="Y621" i="24"/>
  <c r="P764" i="24" s="1"/>
  <c r="P844" i="14" s="1"/>
  <c r="Y896" i="24"/>
  <c r="P998" i="24" s="1"/>
  <c r="P1027" i="14" s="1"/>
  <c r="Y614" i="24"/>
  <c r="P756" i="24" s="1"/>
  <c r="P688" i="14" s="1"/>
  <c r="Y12" i="24"/>
  <c r="P91" i="24" s="1"/>
  <c r="P89" i="14" s="1"/>
  <c r="Y909" i="24"/>
  <c r="P1016" i="24" s="1"/>
  <c r="P1005" i="14" s="1"/>
  <c r="Q1005" i="14" s="1"/>
  <c r="H427" i="24"/>
  <c r="H355" i="24"/>
  <c r="H279" i="24"/>
  <c r="H461" i="24"/>
  <c r="I239" i="24" s="1"/>
  <c r="H440" i="24"/>
  <c r="I218" i="24" s="1"/>
  <c r="I292" i="24" s="1"/>
  <c r="Q292" i="24" s="1"/>
  <c r="H457" i="24"/>
  <c r="I235" i="24" s="1"/>
  <c r="I309" i="24" s="1"/>
  <c r="Q309" i="24" s="1"/>
  <c r="I461" i="24"/>
  <c r="I313" i="24" s="1"/>
  <c r="Q313" i="24" s="1"/>
  <c r="Z651" i="24"/>
  <c r="Q799" i="24" s="1"/>
  <c r="S926" i="14" s="1"/>
  <c r="T926" i="14" s="1"/>
  <c r="T109" i="16"/>
  <c r="T69" i="10"/>
  <c r="T94" i="15"/>
  <c r="R77" i="15" s="1"/>
  <c r="H9" i="7"/>
  <c r="P29" i="7"/>
  <c r="P27" i="7"/>
  <c r="P28" i="7"/>
  <c r="H120" i="24"/>
  <c r="H152" i="24"/>
  <c r="H138" i="24"/>
  <c r="H106" i="24"/>
  <c r="H114" i="24"/>
  <c r="H121" i="24" s="1"/>
  <c r="H146" i="24"/>
  <c r="Y30" i="24"/>
  <c r="P113" i="24" s="1"/>
  <c r="P145" i="14" s="1"/>
  <c r="Q145" i="14" s="1"/>
  <c r="I912" i="24"/>
  <c r="I914" i="24" s="1"/>
  <c r="H957" i="24"/>
  <c r="H1049" i="24"/>
  <c r="H581" i="24"/>
  <c r="H530" i="24"/>
  <c r="I505" i="24"/>
  <c r="I506" i="24" s="1"/>
  <c r="H442" i="24"/>
  <c r="I220" i="24" s="1"/>
  <c r="I294" i="24" s="1"/>
  <c r="Q294" i="24" s="1"/>
  <c r="H474" i="24"/>
  <c r="I252" i="24" s="1"/>
  <c r="I326" i="24" s="1"/>
  <c r="Q326" i="24" s="1"/>
  <c r="H418" i="24"/>
  <c r="I196" i="24" s="1"/>
  <c r="I270" i="24" s="1"/>
  <c r="Q270" i="24" s="1"/>
  <c r="H471" i="24"/>
  <c r="I249" i="24" s="1"/>
  <c r="I323" i="24" s="1"/>
  <c r="Q323" i="24" s="1"/>
  <c r="P101" i="7"/>
  <c r="H13" i="7"/>
  <c r="P109" i="7"/>
  <c r="P107" i="7"/>
  <c r="P105" i="7"/>
  <c r="P102" i="7"/>
  <c r="P106" i="7"/>
  <c r="P103" i="7"/>
  <c r="P108" i="7"/>
  <c r="P104" i="7"/>
  <c r="I1060" i="24"/>
  <c r="I1024" i="24"/>
  <c r="I1036" i="24" s="1"/>
  <c r="I1037" i="24" s="1"/>
  <c r="I1053" i="24"/>
  <c r="I829" i="24"/>
  <c r="I697" i="24"/>
  <c r="G12" i="7"/>
  <c r="O89" i="7"/>
  <c r="O85" i="7"/>
  <c r="O88" i="7"/>
  <c r="O87" i="7"/>
  <c r="O81" i="7"/>
  <c r="O83" i="7"/>
  <c r="O82" i="7"/>
  <c r="O86" i="7"/>
  <c r="O84" i="7"/>
  <c r="O80" i="7"/>
  <c r="H866" i="24"/>
  <c r="H813" i="24"/>
  <c r="H819" i="24"/>
  <c r="H759" i="24"/>
  <c r="H786" i="24" s="1"/>
  <c r="Q705" i="15"/>
  <c r="Q815" i="16"/>
  <c r="Q526" i="10"/>
  <c r="O68" i="7"/>
  <c r="Y914" i="24"/>
  <c r="P1021" i="24" s="1"/>
  <c r="P1135" i="14" s="1"/>
  <c r="Q1135" i="14" s="1"/>
  <c r="Y615" i="24"/>
  <c r="P757" i="24" s="1"/>
  <c r="P714" i="14" s="1"/>
  <c r="O110" i="7"/>
  <c r="Q1221" i="15"/>
  <c r="Q912" i="10"/>
  <c r="Q1410" i="16"/>
  <c r="AF101" i="7"/>
  <c r="X13" i="7"/>
  <c r="AF109" i="7"/>
  <c r="Q1195" i="14" s="1"/>
  <c r="H1000" i="24"/>
  <c r="H1012" i="24" s="1"/>
  <c r="H1041" i="24"/>
  <c r="H1035" i="24"/>
  <c r="H1071" i="24"/>
  <c r="T541" i="14"/>
  <c r="H84" i="13"/>
  <c r="H62" i="1"/>
  <c r="T203" i="14"/>
  <c r="H101" i="12"/>
  <c r="Q173" i="24"/>
  <c r="Q172" i="24" s="1"/>
  <c r="H135" i="6"/>
  <c r="H19" i="6" s="1"/>
  <c r="I173" i="24"/>
  <c r="H41" i="7"/>
  <c r="H462" i="24"/>
  <c r="I240" i="24" s="1"/>
  <c r="H445" i="24"/>
  <c r="I223" i="24" s="1"/>
  <c r="I297" i="24" s="1"/>
  <c r="Q297" i="24" s="1"/>
  <c r="Y647" i="24"/>
  <c r="P795" i="24" s="1"/>
  <c r="P822" i="14" s="1"/>
  <c r="Q822" i="14" s="1"/>
  <c r="H453" i="24"/>
  <c r="I231" i="24" s="1"/>
  <c r="I305" i="24" s="1"/>
  <c r="Q305" i="24" s="1"/>
  <c r="H413" i="24"/>
  <c r="I191" i="24" s="1"/>
  <c r="I265" i="24" s="1"/>
  <c r="Q265" i="24" s="1"/>
  <c r="T623" i="10"/>
  <c r="T835" i="15"/>
  <c r="T964" i="16"/>
  <c r="H12" i="7"/>
  <c r="P89" i="7"/>
  <c r="P83" i="7"/>
  <c r="P87" i="7"/>
  <c r="P88" i="7"/>
  <c r="P81" i="7"/>
  <c r="P84" i="7"/>
  <c r="P85" i="7"/>
  <c r="P80" i="7"/>
  <c r="P86" i="7"/>
  <c r="P82" i="7"/>
  <c r="T44" i="15"/>
  <c r="S77" i="15"/>
  <c r="Q44" i="15"/>
  <c r="Y910" i="24"/>
  <c r="P1017" i="24" s="1"/>
  <c r="P1031" i="14" s="1"/>
  <c r="Q1031" i="14" s="1"/>
  <c r="Y646" i="24"/>
  <c r="P794" i="24" s="1"/>
  <c r="P796" i="14" s="1"/>
  <c r="Q796" i="14" s="1"/>
  <c r="Y915" i="24"/>
  <c r="P1022" i="24" s="1"/>
  <c r="P1161" i="14" s="1"/>
  <c r="Q1161" i="14" s="1"/>
  <c r="I581" i="24"/>
  <c r="I530" i="24"/>
  <c r="H460" i="24"/>
  <c r="I238" i="24" s="1"/>
  <c r="I312" i="24" s="1"/>
  <c r="Q312" i="24" s="1"/>
  <c r="H424" i="24"/>
  <c r="I202" i="24" s="1"/>
  <c r="I276" i="24" s="1"/>
  <c r="Q276" i="24" s="1"/>
  <c r="Y642" i="24"/>
  <c r="P790" i="24" s="1"/>
  <c r="P692" i="14" s="1"/>
  <c r="Q692" i="14" s="1"/>
  <c r="Y895" i="24"/>
  <c r="P997" i="24" s="1"/>
  <c r="P1001" i="14" s="1"/>
  <c r="Y644" i="24"/>
  <c r="P792" i="24" s="1"/>
  <c r="P744" i="14" s="1"/>
  <c r="Q744" i="14" s="1"/>
  <c r="I462" i="24"/>
  <c r="I314" i="24" s="1"/>
  <c r="Q314" i="24" s="1"/>
  <c r="I152" i="24"/>
  <c r="I120" i="24"/>
  <c r="I100" i="24"/>
  <c r="I132" i="24"/>
  <c r="I94" i="24"/>
  <c r="I107" i="24" s="1"/>
  <c r="I126" i="24"/>
  <c r="Q94" i="15"/>
  <c r="O77" i="15" s="1"/>
  <c r="Q109" i="16"/>
  <c r="Q69" i="10"/>
  <c r="O30" i="7"/>
  <c r="Y913" i="24"/>
  <c r="P1020" i="24" s="1"/>
  <c r="P1109" i="14" s="1"/>
  <c r="Q1109" i="14" s="1"/>
  <c r="Y900" i="24"/>
  <c r="P1003" i="24" s="1"/>
  <c r="P1105" i="14" s="1"/>
  <c r="H441" i="24"/>
  <c r="I219" i="24" s="1"/>
  <c r="I293" i="24" s="1"/>
  <c r="Q293" i="24" s="1"/>
  <c r="H458" i="24"/>
  <c r="I236" i="24" s="1"/>
  <c r="I310" i="24" s="1"/>
  <c r="Q310" i="24" s="1"/>
  <c r="Y218" i="24"/>
  <c r="P389" i="24" s="1"/>
  <c r="P509" i="14" s="1"/>
  <c r="Q509" i="14" s="1"/>
  <c r="H284" i="24"/>
  <c r="P283" i="24"/>
  <c r="I436" i="24"/>
  <c r="I288" i="24" s="1"/>
  <c r="Q288" i="24" s="1"/>
  <c r="H588" i="24"/>
  <c r="H566" i="24"/>
  <c r="H572" i="24" s="1"/>
  <c r="H577" i="24"/>
  <c r="H553" i="24"/>
  <c r="H560" i="24" s="1"/>
  <c r="H469" i="24"/>
  <c r="I247" i="24" s="1"/>
  <c r="I321" i="24" s="1"/>
  <c r="Q321" i="24" s="1"/>
  <c r="H437" i="24"/>
  <c r="I215" i="24" s="1"/>
  <c r="I289" i="24" s="1"/>
  <c r="Q289" i="24" s="1"/>
  <c r="H452" i="24"/>
  <c r="I230" i="24" s="1"/>
  <c r="I304" i="24" s="1"/>
  <c r="Q304" i="24" s="1"/>
  <c r="H412" i="24"/>
  <c r="I190" i="24" s="1"/>
  <c r="I264" i="24" s="1"/>
  <c r="Q264" i="24" s="1"/>
  <c r="I916" i="24"/>
  <c r="I918" i="24" s="1"/>
  <c r="H1053" i="24"/>
  <c r="H961" i="24"/>
  <c r="Z634" i="24"/>
  <c r="Q780" i="24" s="1"/>
  <c r="Q844" i="24" s="1"/>
  <c r="Z658" i="24"/>
  <c r="Q807" i="24" s="1"/>
  <c r="Q871" i="24" s="1"/>
  <c r="I965" i="24"/>
  <c r="AF66" i="7"/>
  <c r="Q595" i="14" s="1"/>
  <c r="AG29" i="7"/>
  <c r="T153" i="14" s="1"/>
  <c r="AG107" i="7"/>
  <c r="T1143" i="14" s="1"/>
  <c r="AF88" i="7"/>
  <c r="Q908" i="14" s="1"/>
  <c r="AG105" i="7"/>
  <c r="T1091" i="14" s="1"/>
  <c r="AF87" i="7"/>
  <c r="Q882" i="14" s="1"/>
  <c r="AF104" i="7"/>
  <c r="Q1065" i="14" s="1"/>
  <c r="AF108" i="7"/>
  <c r="Q1169" i="14" s="1"/>
  <c r="AF83" i="7"/>
  <c r="Q778" i="14" s="1"/>
  <c r="I325" i="24"/>
  <c r="Q325" i="24" s="1"/>
  <c r="G24" i="6"/>
  <c r="Q21" i="14" s="1"/>
  <c r="I707" i="24"/>
  <c r="P1061" i="24" l="1"/>
  <c r="Q926" i="24" s="1"/>
  <c r="P127" i="24"/>
  <c r="Q19" i="24" s="1"/>
  <c r="P820" i="24"/>
  <c r="Q628" i="24" s="1"/>
  <c r="P1043" i="24"/>
  <c r="Q908" i="24" s="1"/>
  <c r="P828" i="24"/>
  <c r="Q636" i="24" s="1"/>
  <c r="H287" i="24"/>
  <c r="P287" i="24" s="1"/>
  <c r="Y192" i="24" s="1"/>
  <c r="P361" i="24" s="1"/>
  <c r="P435" i="24" s="1"/>
  <c r="Q213" i="24" s="1"/>
  <c r="Z192" i="24" s="1"/>
  <c r="Q361" i="24" s="1"/>
  <c r="Q435" i="24" s="1"/>
  <c r="H319" i="24"/>
  <c r="P319" i="24" s="1"/>
  <c r="Y221" i="24" s="1"/>
  <c r="P393" i="24" s="1"/>
  <c r="P467" i="24" s="1"/>
  <c r="Q245" i="24" s="1"/>
  <c r="Z221" i="24" s="1"/>
  <c r="Q393" i="24" s="1"/>
  <c r="Q467" i="24" s="1"/>
  <c r="H280" i="24"/>
  <c r="P280" i="24" s="1"/>
  <c r="P855" i="24"/>
  <c r="Q663" i="24" s="1"/>
  <c r="P90" i="7"/>
  <c r="H329" i="24"/>
  <c r="P329" i="24" s="1"/>
  <c r="Y231" i="24" s="1"/>
  <c r="P403" i="24" s="1"/>
  <c r="P477" i="24" s="1"/>
  <c r="Q255" i="24" s="1"/>
  <c r="Z231" i="24" s="1"/>
  <c r="Q403" i="24" s="1"/>
  <c r="Q477" i="24" s="1"/>
  <c r="H265" i="24"/>
  <c r="P265" i="24" s="1"/>
  <c r="H305" i="24"/>
  <c r="P305" i="24" s="1"/>
  <c r="P859" i="24"/>
  <c r="Q667" i="24" s="1"/>
  <c r="H297" i="24"/>
  <c r="P297" i="24" s="1"/>
  <c r="Y202" i="24" s="1"/>
  <c r="P371" i="24" s="1"/>
  <c r="P445" i="24" s="1"/>
  <c r="Q223" i="24" s="1"/>
  <c r="Z202" i="24" s="1"/>
  <c r="Q371" i="24" s="1"/>
  <c r="Q445" i="24" s="1"/>
  <c r="H314" i="24"/>
  <c r="P314" i="24" s="1"/>
  <c r="P821" i="24"/>
  <c r="Q629" i="24" s="1"/>
  <c r="P1066" i="24"/>
  <c r="Q931" i="24" s="1"/>
  <c r="P30" i="7"/>
  <c r="H292" i="24"/>
  <c r="P292" i="24" s="1"/>
  <c r="Y197" i="24" s="1"/>
  <c r="P366" i="24" s="1"/>
  <c r="P440" i="24" s="1"/>
  <c r="Q218" i="24" s="1"/>
  <c r="Z197" i="24" s="1"/>
  <c r="Q366" i="24" s="1"/>
  <c r="Q440" i="24" s="1"/>
  <c r="P589" i="24"/>
  <c r="Q514" i="24" s="1"/>
  <c r="P129" i="24"/>
  <c r="Q21" i="24" s="1"/>
  <c r="P147" i="24"/>
  <c r="Q39" i="24" s="1"/>
  <c r="H308" i="24"/>
  <c r="P308" i="24" s="1"/>
  <c r="H291" i="24"/>
  <c r="P291" i="24" s="1"/>
  <c r="Y196" i="24" s="1"/>
  <c r="P365" i="24" s="1"/>
  <c r="P439" i="24" s="1"/>
  <c r="Q217" i="24" s="1"/>
  <c r="Z196" i="24" s="1"/>
  <c r="Q365" i="24" s="1"/>
  <c r="Q439" i="24" s="1"/>
  <c r="H322" i="24"/>
  <c r="P322" i="24" s="1"/>
  <c r="Y224" i="24" s="1"/>
  <c r="P396" i="24" s="1"/>
  <c r="P470" i="24" s="1"/>
  <c r="Q248" i="24" s="1"/>
  <c r="Z224" i="24" s="1"/>
  <c r="Q396" i="24" s="1"/>
  <c r="Q470" i="24" s="1"/>
  <c r="P148" i="24"/>
  <c r="Q40" i="24" s="1"/>
  <c r="P128" i="24"/>
  <c r="Q20" i="24" s="1"/>
  <c r="T674" i="14"/>
  <c r="P275" i="24"/>
  <c r="P269" i="24"/>
  <c r="H963" i="24"/>
  <c r="P961" i="24"/>
  <c r="H591" i="24"/>
  <c r="H538" i="24"/>
  <c r="I513" i="24"/>
  <c r="I516" i="24" s="1"/>
  <c r="I156" i="24"/>
  <c r="T1027" i="15"/>
  <c r="T767" i="10"/>
  <c r="T1186" i="16"/>
  <c r="T815" i="10"/>
  <c r="T1260" i="16"/>
  <c r="T1091" i="15"/>
  <c r="Y175" i="24"/>
  <c r="P339" i="24" s="1"/>
  <c r="P413" i="24" s="1"/>
  <c r="Q191" i="24" s="1"/>
  <c r="Y208" i="24"/>
  <c r="P379" i="24" s="1"/>
  <c r="P453" i="24" s="1"/>
  <c r="Q231" i="24" s="1"/>
  <c r="Z647" i="24"/>
  <c r="Q795" i="24" s="1"/>
  <c r="S822" i="14" s="1"/>
  <c r="T822" i="14" s="1"/>
  <c r="I708" i="24"/>
  <c r="Q707" i="24"/>
  <c r="Q708" i="24" s="1"/>
  <c r="Q965" i="24"/>
  <c r="Q966" i="24" s="1"/>
  <c r="I966" i="24"/>
  <c r="P284" i="24"/>
  <c r="Y189" i="24"/>
  <c r="P357" i="24" s="1"/>
  <c r="I130" i="24"/>
  <c r="I136" i="24"/>
  <c r="Q530" i="24"/>
  <c r="Q531" i="24" s="1"/>
  <c r="I531" i="24"/>
  <c r="T1075" i="16"/>
  <c r="T931" i="15"/>
  <c r="T695" i="10"/>
  <c r="T1001" i="16"/>
  <c r="T867" i="15"/>
  <c r="T647" i="10"/>
  <c r="T995" i="15"/>
  <c r="T1149" i="16"/>
  <c r="T743" i="10"/>
  <c r="T839" i="10"/>
  <c r="T1297" i="16"/>
  <c r="T1123" i="15"/>
  <c r="T1112" i="16"/>
  <c r="T963" i="15"/>
  <c r="T719" i="10"/>
  <c r="I377" i="24"/>
  <c r="I392" i="24"/>
  <c r="I172" i="24"/>
  <c r="I337" i="24"/>
  <c r="I360" i="24"/>
  <c r="H981" i="24"/>
  <c r="I936" i="24"/>
  <c r="I945" i="24" s="1"/>
  <c r="H1080" i="24"/>
  <c r="H1045" i="24"/>
  <c r="H1057" i="24" s="1"/>
  <c r="I906" i="24"/>
  <c r="I910" i="24" s="1"/>
  <c r="I922" i="24" s="1"/>
  <c r="H951" i="24"/>
  <c r="Q987" i="14"/>
  <c r="AF110" i="7"/>
  <c r="Q714" i="14"/>
  <c r="P716" i="14"/>
  <c r="O688" i="15"/>
  <c r="Q688" i="15" s="1"/>
  <c r="P688" i="15"/>
  <c r="H691" i="24"/>
  <c r="I627" i="24"/>
  <c r="I631" i="24" s="1"/>
  <c r="H823" i="24"/>
  <c r="H877" i="24"/>
  <c r="I674" i="24"/>
  <c r="I685" i="24" s="1"/>
  <c r="H738" i="24"/>
  <c r="Q1149" i="16"/>
  <c r="Q995" i="15"/>
  <c r="Q743" i="10"/>
  <c r="Q695" i="10"/>
  <c r="Q1075" i="16"/>
  <c r="Q931" i="15"/>
  <c r="Q671" i="10"/>
  <c r="Q899" i="15"/>
  <c r="Q1038" i="16"/>
  <c r="Q839" i="10"/>
  <c r="Q1297" i="16"/>
  <c r="Q1123" i="15"/>
  <c r="Q1155" i="15"/>
  <c r="Q863" i="10"/>
  <c r="Q1334" i="16"/>
  <c r="Q697" i="24"/>
  <c r="Q701" i="24" s="1"/>
  <c r="I701" i="24"/>
  <c r="T984" i="10"/>
  <c r="T1521" i="16"/>
  <c r="T1317" i="15"/>
  <c r="T960" i="10"/>
  <c r="T1484" i="16"/>
  <c r="T1285" i="15"/>
  <c r="T936" i="10"/>
  <c r="T1447" i="16"/>
  <c r="T1253" i="15"/>
  <c r="T1413" i="15"/>
  <c r="T1056" i="10"/>
  <c r="T1632" i="16"/>
  <c r="P957" i="24"/>
  <c r="H959" i="24"/>
  <c r="H150" i="24"/>
  <c r="H74" i="24"/>
  <c r="I38" i="24"/>
  <c r="I42" i="24" s="1"/>
  <c r="H156" i="24"/>
  <c r="I44" i="24"/>
  <c r="I48" i="24" s="1"/>
  <c r="H80" i="24"/>
  <c r="T158" i="15"/>
  <c r="T183" i="16"/>
  <c r="T117" i="10"/>
  <c r="T141" i="10"/>
  <c r="T220" i="16"/>
  <c r="T190" i="15"/>
  <c r="P279" i="24"/>
  <c r="H281" i="24"/>
  <c r="I205" i="24"/>
  <c r="H429" i="24"/>
  <c r="P91" i="14"/>
  <c r="Q89" i="14"/>
  <c r="P690" i="14"/>
  <c r="Q688" i="14"/>
  <c r="P1029" i="14"/>
  <c r="Q1027" i="14"/>
  <c r="Q844" i="14"/>
  <c r="P846" i="14"/>
  <c r="I738" i="24"/>
  <c r="I877" i="24"/>
  <c r="Z505" i="24"/>
  <c r="Q565" i="24" s="1"/>
  <c r="S613" i="14" s="1"/>
  <c r="T613" i="14" s="1"/>
  <c r="Q115" i="14"/>
  <c r="P117" i="14"/>
  <c r="Q896" i="14"/>
  <c r="P898" i="14"/>
  <c r="P143" i="14"/>
  <c r="Q141" i="14"/>
  <c r="Q141" i="10"/>
  <c r="Q190" i="15"/>
  <c r="Q220" i="16"/>
  <c r="AF28" i="7"/>
  <c r="Q127" i="14" s="1"/>
  <c r="X9" i="7"/>
  <c r="AF27" i="7"/>
  <c r="Q101" i="14" s="1"/>
  <c r="AF29" i="7"/>
  <c r="Q153" i="14" s="1"/>
  <c r="I150" i="24"/>
  <c r="I157" i="24" s="1"/>
  <c r="I74" i="24"/>
  <c r="I142" i="24"/>
  <c r="H705" i="24"/>
  <c r="P703" i="24"/>
  <c r="T28" i="15"/>
  <c r="H25" i="21" s="1"/>
  <c r="M16" i="17"/>
  <c r="P65" i="7"/>
  <c r="H11" i="7"/>
  <c r="P67" i="7"/>
  <c r="P66" i="7"/>
  <c r="I593" i="24"/>
  <c r="I571" i="24"/>
  <c r="I553" i="24"/>
  <c r="I560" i="24" s="1"/>
  <c r="I577" i="24"/>
  <c r="I925" i="24"/>
  <c r="I934" i="24" s="1"/>
  <c r="I946" i="24" s="1"/>
  <c r="I947" i="24" s="1"/>
  <c r="H970" i="24"/>
  <c r="H1069" i="24"/>
  <c r="H1081" i="24" s="1"/>
  <c r="H1082" i="24" s="1"/>
  <c r="Q1484" i="16"/>
  <c r="Q1285" i="15"/>
  <c r="Q960" i="10"/>
  <c r="Q1632" i="16"/>
  <c r="Q1413" i="15"/>
  <c r="Q1056" i="10"/>
  <c r="Q1521" i="16"/>
  <c r="Q1317" i="15"/>
  <c r="Q984" i="10"/>
  <c r="Q1477" i="15"/>
  <c r="Q1104" i="10"/>
  <c r="Q1706" i="16"/>
  <c r="O41" i="7"/>
  <c r="G10" i="7"/>
  <c r="O53" i="7"/>
  <c r="O49" i="7"/>
  <c r="O42" i="7"/>
  <c r="O44" i="7"/>
  <c r="O51" i="7"/>
  <c r="O50" i="7"/>
  <c r="O47" i="7"/>
  <c r="O43" i="7"/>
  <c r="O45" i="7"/>
  <c r="O52" i="7"/>
  <c r="O46" i="7"/>
  <c r="O48" i="7"/>
  <c r="H411" i="24"/>
  <c r="H341" i="24"/>
  <c r="Q574" i="10"/>
  <c r="Q769" i="15"/>
  <c r="Q889" i="16"/>
  <c r="Q569" i="14"/>
  <c r="AF68" i="7"/>
  <c r="H725" i="24"/>
  <c r="H864" i="24"/>
  <c r="H878" i="24" s="1"/>
  <c r="I661" i="24"/>
  <c r="I672" i="24" s="1"/>
  <c r="I686" i="24" s="1"/>
  <c r="I1045" i="24"/>
  <c r="I1057" i="24" s="1"/>
  <c r="I951" i="24"/>
  <c r="T987" i="14"/>
  <c r="AG110" i="7"/>
  <c r="Z912" i="24"/>
  <c r="Q1019" i="24" s="1"/>
  <c r="S1083" i="14" s="1"/>
  <c r="T1083" i="14" s="1"/>
  <c r="Q1064" i="24"/>
  <c r="H54" i="24"/>
  <c r="I18" i="24"/>
  <c r="I22" i="24" s="1"/>
  <c r="H130" i="24"/>
  <c r="I24" i="24"/>
  <c r="I28" i="24" s="1"/>
  <c r="H136" i="24"/>
  <c r="H60" i="24"/>
  <c r="T75" i="14"/>
  <c r="AG30" i="7"/>
  <c r="I849" i="24"/>
  <c r="I864" i="24"/>
  <c r="I878" i="24" s="1"/>
  <c r="I725" i="24"/>
  <c r="I20" i="19"/>
  <c r="H11" i="22"/>
  <c r="O818" i="15"/>
  <c r="P818" i="15"/>
  <c r="P77" i="15"/>
  <c r="Q77" i="15" s="1"/>
  <c r="H264" i="24"/>
  <c r="P264" i="24" s="1"/>
  <c r="H304" i="24"/>
  <c r="P304" i="24" s="1"/>
  <c r="H289" i="24"/>
  <c r="P289" i="24" s="1"/>
  <c r="Y194" i="24" s="1"/>
  <c r="P363" i="24" s="1"/>
  <c r="P437" i="24" s="1"/>
  <c r="Q215" i="24" s="1"/>
  <c r="Z194" i="24" s="1"/>
  <c r="Q363" i="24" s="1"/>
  <c r="Q437" i="24" s="1"/>
  <c r="H321" i="24"/>
  <c r="P321" i="24" s="1"/>
  <c r="Y223" i="24" s="1"/>
  <c r="P395" i="24" s="1"/>
  <c r="P469" i="24" s="1"/>
  <c r="Q247" i="24" s="1"/>
  <c r="Z223" i="24" s="1"/>
  <c r="Q395" i="24" s="1"/>
  <c r="Q469" i="24" s="1"/>
  <c r="H573" i="24"/>
  <c r="P463" i="24"/>
  <c r="Q241" i="24" s="1"/>
  <c r="H310" i="24"/>
  <c r="P310" i="24" s="1"/>
  <c r="H293" i="24"/>
  <c r="P293" i="24" s="1"/>
  <c r="P1048" i="24"/>
  <c r="Q913" i="24" s="1"/>
  <c r="P1065" i="24"/>
  <c r="Q930" i="24" s="1"/>
  <c r="P856" i="24"/>
  <c r="Q664" i="24" s="1"/>
  <c r="P1042" i="24"/>
  <c r="Q907" i="24" s="1"/>
  <c r="P854" i="24"/>
  <c r="Q662" i="24" s="1"/>
  <c r="H276" i="24"/>
  <c r="P276" i="24" s="1"/>
  <c r="H312" i="24"/>
  <c r="P312" i="24" s="1"/>
  <c r="P1067" i="24"/>
  <c r="Q932" i="24" s="1"/>
  <c r="P858" i="24"/>
  <c r="Q666" i="24" s="1"/>
  <c r="P1062" i="24"/>
  <c r="Q927" i="24" s="1"/>
  <c r="I961" i="24"/>
  <c r="H323" i="24"/>
  <c r="P323" i="24" s="1"/>
  <c r="Y225" i="24" s="1"/>
  <c r="P397" i="24" s="1"/>
  <c r="P471" i="24" s="1"/>
  <c r="Q249" i="24" s="1"/>
  <c r="Z225" i="24" s="1"/>
  <c r="Q397" i="24" s="1"/>
  <c r="Q471" i="24" s="1"/>
  <c r="H270" i="24"/>
  <c r="P270" i="24" s="1"/>
  <c r="H326" i="24"/>
  <c r="P326" i="24" s="1"/>
  <c r="Y228" i="24" s="1"/>
  <c r="P400" i="24" s="1"/>
  <c r="P474" i="24" s="1"/>
  <c r="Q252" i="24" s="1"/>
  <c r="Z228" i="24" s="1"/>
  <c r="Q400" i="24" s="1"/>
  <c r="Q474" i="24" s="1"/>
  <c r="H294" i="24"/>
  <c r="P294" i="24" s="1"/>
  <c r="Y199" i="24" s="1"/>
  <c r="P368" i="24" s="1"/>
  <c r="P442" i="24" s="1"/>
  <c r="Q220" i="24" s="1"/>
  <c r="Z199" i="24" s="1"/>
  <c r="Q368" i="24" s="1"/>
  <c r="Q442" i="24" s="1"/>
  <c r="P149" i="24"/>
  <c r="Q41" i="24" s="1"/>
  <c r="Q863" i="24"/>
  <c r="H309" i="24"/>
  <c r="P309" i="24" s="1"/>
  <c r="H313" i="24"/>
  <c r="P313" i="24" s="1"/>
  <c r="Z19" i="4"/>
  <c r="H307" i="24"/>
  <c r="P307" i="24" s="1"/>
  <c r="H290" i="24"/>
  <c r="P290" i="24" s="1"/>
  <c r="Y195" i="24" s="1"/>
  <c r="P364" i="24" s="1"/>
  <c r="P438" i="24" s="1"/>
  <c r="Q216" i="24" s="1"/>
  <c r="Z195" i="24" s="1"/>
  <c r="Q364" i="24" s="1"/>
  <c r="Q438" i="24" s="1"/>
  <c r="P1063" i="24"/>
  <c r="Q928" i="24" s="1"/>
  <c r="P1044" i="24"/>
  <c r="Q909" i="24" s="1"/>
  <c r="Q1068" i="24"/>
  <c r="H272" i="24"/>
  <c r="P272" i="24" s="1"/>
  <c r="Y181" i="24" s="1"/>
  <c r="P346" i="24" s="1"/>
  <c r="P420" i="24" s="1"/>
  <c r="Q198" i="24" s="1"/>
  <c r="Z181" i="24" s="1"/>
  <c r="Q346" i="24" s="1"/>
  <c r="Q420" i="24" s="1"/>
  <c r="H295" i="24"/>
  <c r="P295" i="24" s="1"/>
  <c r="Y200" i="24" s="1"/>
  <c r="P369" i="24" s="1"/>
  <c r="P443" i="24" s="1"/>
  <c r="Q221" i="24" s="1"/>
  <c r="Z200" i="24" s="1"/>
  <c r="Q369" i="24" s="1"/>
  <c r="Q443" i="24" s="1"/>
  <c r="H327" i="24"/>
  <c r="P327" i="24" s="1"/>
  <c r="Y229" i="24" s="1"/>
  <c r="P401" i="24" s="1"/>
  <c r="P475" i="24" s="1"/>
  <c r="Q253" i="24" s="1"/>
  <c r="Z229" i="24" s="1"/>
  <c r="Q401" i="24" s="1"/>
  <c r="Q475" i="24" s="1"/>
  <c r="P826" i="24"/>
  <c r="Q634" i="24" s="1"/>
  <c r="H288" i="24"/>
  <c r="P288" i="24" s="1"/>
  <c r="Y193" i="24" s="1"/>
  <c r="P362" i="24" s="1"/>
  <c r="P436" i="24" s="1"/>
  <c r="Q214" i="24" s="1"/>
  <c r="Z193" i="24" s="1"/>
  <c r="Q362" i="24" s="1"/>
  <c r="Q436" i="24" s="1"/>
  <c r="H320" i="24"/>
  <c r="P320" i="24" s="1"/>
  <c r="Y222" i="24" s="1"/>
  <c r="P394" i="24" s="1"/>
  <c r="P468" i="24" s="1"/>
  <c r="Q246" i="24" s="1"/>
  <c r="Z222" i="24" s="1"/>
  <c r="Q394" i="24" s="1"/>
  <c r="Q468" i="24" s="1"/>
  <c r="P827" i="24"/>
  <c r="Q635" i="24" s="1"/>
  <c r="P857" i="24"/>
  <c r="Q665" i="24" s="1"/>
  <c r="P862" i="24"/>
  <c r="Q670" i="24" s="1"/>
  <c r="H311" i="24"/>
  <c r="P311" i="24" s="1"/>
  <c r="P822" i="24"/>
  <c r="Q630" i="24" s="1"/>
  <c r="H324" i="24"/>
  <c r="P324" i="24" s="1"/>
  <c r="Y226" i="24" s="1"/>
  <c r="P398" i="24" s="1"/>
  <c r="P472" i="24" s="1"/>
  <c r="Q250" i="24" s="1"/>
  <c r="Z226" i="24" s="1"/>
  <c r="Q398" i="24" s="1"/>
  <c r="Q472" i="24" s="1"/>
  <c r="H271" i="24"/>
  <c r="P271" i="24" s="1"/>
  <c r="H328" i="24"/>
  <c r="P328" i="24" s="1"/>
  <c r="Y230" i="24" s="1"/>
  <c r="P402" i="24" s="1"/>
  <c r="P476" i="24" s="1"/>
  <c r="Q254" i="24" s="1"/>
  <c r="Z230" i="24" s="1"/>
  <c r="Q402" i="24" s="1"/>
  <c r="Q476" i="24" s="1"/>
  <c r="H296" i="24"/>
  <c r="P296" i="24" s="1"/>
  <c r="Y201" i="24" s="1"/>
  <c r="P370" i="24" s="1"/>
  <c r="P444" i="24" s="1"/>
  <c r="Q222" i="24" s="1"/>
  <c r="Z201" i="24" s="1"/>
  <c r="Q370" i="24" s="1"/>
  <c r="Q444" i="24" s="1"/>
  <c r="P861" i="24"/>
  <c r="Q669" i="24" s="1"/>
  <c r="P1052" i="24"/>
  <c r="Q917" i="24" s="1"/>
  <c r="P860" i="24"/>
  <c r="Q668" i="24" s="1"/>
  <c r="I502" i="24"/>
  <c r="I503" i="24" s="1"/>
  <c r="I510" i="24" s="1"/>
  <c r="H578" i="24"/>
  <c r="H585" i="24" s="1"/>
  <c r="H527" i="24"/>
  <c r="Q1105" i="14"/>
  <c r="P1107" i="14"/>
  <c r="Q1001" i="14"/>
  <c r="P1003" i="14"/>
  <c r="T1223" i="16"/>
  <c r="T1059" i="15"/>
  <c r="T791" i="10"/>
  <c r="T671" i="10"/>
  <c r="T1038" i="16"/>
  <c r="T899" i="15"/>
  <c r="T1334" i="16"/>
  <c r="T1155" i="15"/>
  <c r="T863" i="10"/>
  <c r="R818" i="15"/>
  <c r="T818" i="15" s="1"/>
  <c r="S818" i="15"/>
  <c r="Y217" i="24"/>
  <c r="P388" i="24" s="1"/>
  <c r="P483" i="14" s="1"/>
  <c r="Q483" i="14" s="1"/>
  <c r="Y41" i="7"/>
  <c r="Y54" i="7" s="1"/>
  <c r="H54" i="7"/>
  <c r="T177" i="14"/>
  <c r="H53" i="13"/>
  <c r="H39" i="1"/>
  <c r="H24" i="6"/>
  <c r="T21" i="14" s="1"/>
  <c r="O1204" i="15"/>
  <c r="P1204" i="15"/>
  <c r="Z615" i="24"/>
  <c r="Q757" i="24" s="1"/>
  <c r="S714" i="14" s="1"/>
  <c r="Z914" i="24"/>
  <c r="Q1021" i="24" s="1"/>
  <c r="S1135" i="14" s="1"/>
  <c r="T1135" i="14" s="1"/>
  <c r="Q867" i="15"/>
  <c r="Q647" i="10"/>
  <c r="Q1001" i="16"/>
  <c r="Q791" i="10"/>
  <c r="Q1223" i="16"/>
  <c r="Q1059" i="15"/>
  <c r="Q963" i="15"/>
  <c r="Q1112" i="16"/>
  <c r="Q719" i="10"/>
  <c r="Q815" i="10"/>
  <c r="Q1260" i="16"/>
  <c r="Q1091" i="15"/>
  <c r="Q1027" i="15"/>
  <c r="Q767" i="10"/>
  <c r="Q1186" i="16"/>
  <c r="I1069" i="24"/>
  <c r="I970" i="24"/>
  <c r="T1669" i="16"/>
  <c r="T1445" i="15"/>
  <c r="T1080" i="10"/>
  <c r="T1032" i="10"/>
  <c r="T1595" i="16"/>
  <c r="T1381" i="15"/>
  <c r="T1008" i="10"/>
  <c r="T1558" i="16"/>
  <c r="T1349" i="15"/>
  <c r="T1706" i="16"/>
  <c r="T1477" i="15"/>
  <c r="T1104" i="10"/>
  <c r="T912" i="10"/>
  <c r="T1410" i="16"/>
  <c r="T1221" i="15"/>
  <c r="P110" i="7"/>
  <c r="P530" i="24"/>
  <c r="H531" i="24"/>
  <c r="H142" i="24"/>
  <c r="H66" i="24"/>
  <c r="I30" i="24"/>
  <c r="I34" i="24" s="1"/>
  <c r="T93" i="10"/>
  <c r="T146" i="16"/>
  <c r="T126" i="15"/>
  <c r="Z909" i="24"/>
  <c r="Q1016" i="24" s="1"/>
  <c r="S1005" i="14" s="1"/>
  <c r="T1005" i="14" s="1"/>
  <c r="Z12" i="24"/>
  <c r="Q91" i="24" s="1"/>
  <c r="S89" i="14" s="1"/>
  <c r="Z614" i="24"/>
  <c r="Q756" i="24" s="1"/>
  <c r="S688" i="14" s="1"/>
  <c r="Z896" i="24"/>
  <c r="Q998" i="24" s="1"/>
  <c r="S1027" i="14" s="1"/>
  <c r="Z621" i="24"/>
  <c r="Q764" i="24" s="1"/>
  <c r="S844" i="14" s="1"/>
  <c r="I823" i="24"/>
  <c r="I850" i="24" s="1"/>
  <c r="I691" i="24"/>
  <c r="P1055" i="14"/>
  <c r="Q1053" i="14"/>
  <c r="Y905" i="24"/>
  <c r="P1010" i="24" s="1"/>
  <c r="P966" i="24"/>
  <c r="P1055" i="24"/>
  <c r="I534" i="24"/>
  <c r="Q533" i="24"/>
  <c r="Q534" i="24" s="1"/>
  <c r="Y176" i="24"/>
  <c r="P340" i="24" s="1"/>
  <c r="P271" i="14" s="1"/>
  <c r="Y209" i="24"/>
  <c r="P380" i="24" s="1"/>
  <c r="P275" i="14" s="1"/>
  <c r="Q275" i="14" s="1"/>
  <c r="H543" i="24"/>
  <c r="I518" i="24"/>
  <c r="I521" i="24" s="1"/>
  <c r="H596" i="24"/>
  <c r="Z13" i="24"/>
  <c r="Q92" i="24" s="1"/>
  <c r="S115" i="14" s="1"/>
  <c r="Q703" i="24"/>
  <c r="Q705" i="24" s="1"/>
  <c r="I705" i="24"/>
  <c r="Z624" i="24"/>
  <c r="Q768" i="24" s="1"/>
  <c r="S896" i="14" s="1"/>
  <c r="I210" i="24"/>
  <c r="I283" i="24"/>
  <c r="Z504" i="24"/>
  <c r="Q564" i="24" s="1"/>
  <c r="S587" i="14" s="1"/>
  <c r="T587" i="14" s="1"/>
  <c r="Z14" i="24"/>
  <c r="Q93" i="24" s="1"/>
  <c r="S141" i="14" s="1"/>
  <c r="Q126" i="15"/>
  <c r="Q146" i="16"/>
  <c r="Q93" i="10"/>
  <c r="Q117" i="10"/>
  <c r="Q158" i="15"/>
  <c r="Q183" i="16"/>
  <c r="AF30" i="7"/>
  <c r="Q75" i="14"/>
  <c r="Z28" i="24"/>
  <c r="Q111" i="24" s="1"/>
  <c r="S93" i="14" s="1"/>
  <c r="T93" i="14" s="1"/>
  <c r="Q792" i="14"/>
  <c r="P794" i="14"/>
  <c r="Q28" i="15"/>
  <c r="G25" i="21" s="1"/>
  <c r="K16" i="17"/>
  <c r="Y12" i="7"/>
  <c r="AG89" i="7"/>
  <c r="T934" i="14" s="1"/>
  <c r="AG85" i="7"/>
  <c r="T830" i="14" s="1"/>
  <c r="AG81" i="7"/>
  <c r="T726" i="14" s="1"/>
  <c r="AG87" i="7"/>
  <c r="T882" i="14" s="1"/>
  <c r="AG82" i="7"/>
  <c r="T752" i="14" s="1"/>
  <c r="AG86" i="7"/>
  <c r="T856" i="14" s="1"/>
  <c r="AG80" i="7"/>
  <c r="T700" i="14" s="1"/>
  <c r="AG84" i="7"/>
  <c r="T804" i="14" s="1"/>
  <c r="AG88" i="7"/>
  <c r="T908" i="14" s="1"/>
  <c r="AG83" i="7"/>
  <c r="T778" i="14" s="1"/>
  <c r="P820" i="14"/>
  <c r="Q818" i="14"/>
  <c r="P708" i="24"/>
  <c r="Y626" i="24"/>
  <c r="P771" i="24" s="1"/>
  <c r="Y187" i="24"/>
  <c r="P354" i="24" s="1"/>
  <c r="P479" i="14" s="1"/>
  <c r="Z643" i="24"/>
  <c r="Q791" i="24" s="1"/>
  <c r="S718" i="14" s="1"/>
  <c r="T718" i="14" s="1"/>
  <c r="Y68" i="7"/>
  <c r="I588" i="24"/>
  <c r="I566" i="24"/>
  <c r="I572" i="24" s="1"/>
  <c r="I573" i="24" s="1"/>
  <c r="Q1381" i="15"/>
  <c r="Q1032" i="10"/>
  <c r="Q1595" i="16"/>
  <c r="Q936" i="10"/>
  <c r="Q1447" i="16"/>
  <c r="Q1253" i="15"/>
  <c r="Q1669" i="16"/>
  <c r="Q1445" i="15"/>
  <c r="Q1080" i="10"/>
  <c r="Q1008" i="10"/>
  <c r="Q1558" i="16"/>
  <c r="Q1349" i="15"/>
  <c r="H701" i="24"/>
  <c r="P697" i="24"/>
  <c r="X54" i="7"/>
  <c r="H390" i="24"/>
  <c r="H451" i="24"/>
  <c r="H303" i="24" s="1"/>
  <c r="H434" i="24"/>
  <c r="H286" i="24" s="1"/>
  <c r="H373" i="24"/>
  <c r="H374" i="24" s="1"/>
  <c r="H466" i="24"/>
  <c r="H405" i="24"/>
  <c r="Q737" i="15"/>
  <c r="Q852" i="16"/>
  <c r="Q550" i="10"/>
  <c r="Z29" i="24"/>
  <c r="Q112" i="24" s="1"/>
  <c r="S119" i="14" s="1"/>
  <c r="T119" i="14" s="1"/>
  <c r="I646" i="24"/>
  <c r="I657" i="24" s="1"/>
  <c r="H849" i="24"/>
  <c r="H710" i="24"/>
  <c r="Q674" i="14"/>
  <c r="AF90" i="7"/>
  <c r="I1080" i="24"/>
  <c r="I981" i="24"/>
  <c r="Y211" i="24"/>
  <c r="P382" i="24" s="1"/>
  <c r="P327" i="14" s="1"/>
  <c r="Q327" i="14" s="1"/>
  <c r="H425" i="24"/>
  <c r="I201" i="24"/>
  <c r="P742" i="14"/>
  <c r="Q740" i="14"/>
  <c r="P1159" i="14"/>
  <c r="Q1157" i="14"/>
  <c r="H21" i="19"/>
  <c r="H14" i="25"/>
  <c r="H15" i="25" s="1"/>
  <c r="I14" i="25"/>
  <c r="I15" i="25" s="1"/>
  <c r="Y500" i="24"/>
  <c r="P558" i="24" s="1"/>
  <c r="P583" i="24" s="1"/>
  <c r="P534" i="24"/>
  <c r="I195" i="24"/>
  <c r="H421" i="24"/>
  <c r="T77" i="15"/>
  <c r="I957" i="24"/>
  <c r="Z227" i="24"/>
  <c r="Q399" i="24" s="1"/>
  <c r="Q473" i="24" s="1"/>
  <c r="I121" i="24"/>
  <c r="I122" i="24" s="1"/>
  <c r="H1036" i="24"/>
  <c r="H1037" i="24" s="1"/>
  <c r="H814" i="24"/>
  <c r="H815" i="24" s="1"/>
  <c r="H107" i="24"/>
  <c r="H122" i="24" s="1"/>
  <c r="I814" i="24"/>
  <c r="I815" i="24" s="1"/>
  <c r="O90" i="7"/>
  <c r="Q828" i="24" l="1"/>
  <c r="Q1043" i="24"/>
  <c r="Q820" i="24"/>
  <c r="Q128" i="24"/>
  <c r="P414" i="24"/>
  <c r="Q192" i="24" s="1"/>
  <c r="Q1061" i="24"/>
  <c r="Q1204" i="15"/>
  <c r="Q590" i="24"/>
  <c r="Q127" i="24"/>
  <c r="Q148" i="24"/>
  <c r="Z208" i="24"/>
  <c r="Q379" i="24" s="1"/>
  <c r="S249" i="14" s="1"/>
  <c r="T249" i="14" s="1"/>
  <c r="Z175" i="24"/>
  <c r="Q339" i="24" s="1"/>
  <c r="S245" i="14" s="1"/>
  <c r="I959" i="24"/>
  <c r="Q957" i="24"/>
  <c r="Q959" i="24" s="1"/>
  <c r="I199" i="24"/>
  <c r="I269" i="24"/>
  <c r="O720" i="15"/>
  <c r="P720" i="15"/>
  <c r="H318" i="24"/>
  <c r="H479" i="24"/>
  <c r="I244" i="24"/>
  <c r="I257" i="24" s="1"/>
  <c r="H299" i="24"/>
  <c r="P286" i="24"/>
  <c r="P303" i="24"/>
  <c r="H316" i="24"/>
  <c r="X10" i="7"/>
  <c r="AF53" i="7"/>
  <c r="Q517" i="14" s="1"/>
  <c r="AF50" i="7"/>
  <c r="Q439" i="14" s="1"/>
  <c r="AF51" i="7"/>
  <c r="Q465" i="14" s="1"/>
  <c r="AF42" i="7"/>
  <c r="Q231" i="14" s="1"/>
  <c r="AF44" i="7"/>
  <c r="Q283" i="14" s="1"/>
  <c r="AF49" i="7"/>
  <c r="Q413" i="14" s="1"/>
  <c r="AF48" i="7"/>
  <c r="Q387" i="14" s="1"/>
  <c r="AF46" i="7"/>
  <c r="Q335" i="14" s="1"/>
  <c r="AF52" i="7"/>
  <c r="Q491" i="14" s="1"/>
  <c r="AF45" i="7"/>
  <c r="Q309" i="14" s="1"/>
  <c r="AF43" i="7"/>
  <c r="Q257" i="14" s="1"/>
  <c r="AF47" i="7"/>
  <c r="Q361" i="14" s="1"/>
  <c r="O1364" i="15"/>
  <c r="Q1364" i="15" s="1"/>
  <c r="P1364" i="15"/>
  <c r="I591" i="24"/>
  <c r="I538" i="24"/>
  <c r="AG66" i="7"/>
  <c r="T595" i="14" s="1"/>
  <c r="Y11" i="7"/>
  <c r="AG67" i="7"/>
  <c r="T621" i="14" s="1"/>
  <c r="Q479" i="14"/>
  <c r="P481" i="14"/>
  <c r="P922" i="14"/>
  <c r="P772" i="24"/>
  <c r="O141" i="15"/>
  <c r="P141" i="15"/>
  <c r="O109" i="15"/>
  <c r="P109" i="15"/>
  <c r="S143" i="14"/>
  <c r="T141" i="14"/>
  <c r="T896" i="14"/>
  <c r="S898" i="14"/>
  <c r="S117" i="14"/>
  <c r="T115" i="14"/>
  <c r="Z176" i="24"/>
  <c r="Q340" i="24" s="1"/>
  <c r="S271" i="14" s="1"/>
  <c r="Q920" i="24"/>
  <c r="P1056" i="24"/>
  <c r="P1011" i="24"/>
  <c r="P1183" i="14"/>
  <c r="S846" i="14"/>
  <c r="T844" i="14"/>
  <c r="S1029" i="14"/>
  <c r="T1027" i="14"/>
  <c r="S690" i="14"/>
  <c r="T688" i="14"/>
  <c r="S91" i="14"/>
  <c r="T89" i="14"/>
  <c r="P531" i="24"/>
  <c r="Y498" i="24"/>
  <c r="P555" i="24" s="1"/>
  <c r="R1204" i="15"/>
  <c r="S1204" i="15"/>
  <c r="R1460" i="15"/>
  <c r="S1460" i="15"/>
  <c r="R1332" i="15"/>
  <c r="T1332" i="15" s="1"/>
  <c r="S1332" i="15"/>
  <c r="O1074" i="15"/>
  <c r="Q1074" i="15" s="1"/>
  <c r="P1074" i="15"/>
  <c r="O1042" i="15"/>
  <c r="Q1042" i="15" s="1"/>
  <c r="P1042" i="15"/>
  <c r="P41" i="7"/>
  <c r="H10" i="7"/>
  <c r="H15" i="7" s="1"/>
  <c r="P53" i="7"/>
  <c r="P50" i="7"/>
  <c r="P52" i="7"/>
  <c r="P42" i="7"/>
  <c r="P48" i="7"/>
  <c r="P49" i="7"/>
  <c r="P47" i="7"/>
  <c r="P51" i="7"/>
  <c r="P44" i="7"/>
  <c r="P46" i="7"/>
  <c r="P43" i="7"/>
  <c r="P45" i="7"/>
  <c r="Z648" i="24"/>
  <c r="Q796" i="24" s="1"/>
  <c r="S848" i="14" s="1"/>
  <c r="T848" i="14" s="1"/>
  <c r="Z649" i="24"/>
  <c r="Q797" i="24" s="1"/>
  <c r="S874" i="14" s="1"/>
  <c r="T874" i="14" s="1"/>
  <c r="Y214" i="24"/>
  <c r="P385" i="24" s="1"/>
  <c r="P405" i="14" s="1"/>
  <c r="Q405" i="14" s="1"/>
  <c r="Z620" i="24"/>
  <c r="Q763" i="24" s="1"/>
  <c r="S818" i="14" s="1"/>
  <c r="Z897" i="24"/>
  <c r="Q999" i="24" s="1"/>
  <c r="S1053" i="14" s="1"/>
  <c r="Y216" i="24"/>
  <c r="P387" i="24" s="1"/>
  <c r="P457" i="14" s="1"/>
  <c r="Q457" i="14" s="1"/>
  <c r="Y179" i="24"/>
  <c r="P344" i="24" s="1"/>
  <c r="P323" i="14" s="1"/>
  <c r="Z646" i="24"/>
  <c r="Q794" i="24" s="1"/>
  <c r="S796" i="14" s="1"/>
  <c r="T796" i="14" s="1"/>
  <c r="Y215" i="24"/>
  <c r="P386" i="24" s="1"/>
  <c r="P431" i="14" s="1"/>
  <c r="Q431" i="14" s="1"/>
  <c r="Z642" i="24"/>
  <c r="Q790" i="24" s="1"/>
  <c r="S692" i="14" s="1"/>
  <c r="T692" i="14" s="1"/>
  <c r="Z644" i="24"/>
  <c r="Q792" i="24" s="1"/>
  <c r="S744" i="14" s="1"/>
  <c r="T744" i="14" s="1"/>
  <c r="Z900" i="24"/>
  <c r="Q1003" i="24" s="1"/>
  <c r="S1105" i="14" s="1"/>
  <c r="Y213" i="24"/>
  <c r="P384" i="24" s="1"/>
  <c r="P379" i="14" s="1"/>
  <c r="Q379" i="14" s="1"/>
  <c r="Y174" i="24"/>
  <c r="P338" i="24" s="1"/>
  <c r="P219" i="14" s="1"/>
  <c r="H58" i="24"/>
  <c r="P54" i="24"/>
  <c r="H263" i="24"/>
  <c r="H415" i="24"/>
  <c r="I189" i="24"/>
  <c r="I193" i="24" s="1"/>
  <c r="Q481" i="16"/>
  <c r="Q310" i="10"/>
  <c r="Q416" i="15"/>
  <c r="Q286" i="10"/>
  <c r="Q444" i="16"/>
  <c r="Q384" i="15"/>
  <c r="Q334" i="10"/>
  <c r="Q518" i="16"/>
  <c r="Q448" i="15"/>
  <c r="Q666" i="16"/>
  <c r="Q576" i="15"/>
  <c r="Q430" i="10"/>
  <c r="Q333" i="16"/>
  <c r="Q288" i="15"/>
  <c r="Q214" i="10"/>
  <c r="Q740" i="16"/>
  <c r="Q640" i="15"/>
  <c r="Q478" i="10"/>
  <c r="Q296" i="16"/>
  <c r="Q190" i="10"/>
  <c r="Q256" i="15"/>
  <c r="O54" i="7"/>
  <c r="O1396" i="15"/>
  <c r="P1396" i="15"/>
  <c r="H979" i="24"/>
  <c r="P970" i="24"/>
  <c r="I527" i="24"/>
  <c r="I578" i="24"/>
  <c r="I585" i="24" s="1"/>
  <c r="T550" i="10"/>
  <c r="T737" i="15"/>
  <c r="T852" i="16"/>
  <c r="N16" i="17"/>
  <c r="H32" i="20"/>
  <c r="Y623" i="24"/>
  <c r="P767" i="24" s="1"/>
  <c r="P831" i="24" s="1"/>
  <c r="P705" i="24"/>
  <c r="Q74" i="24"/>
  <c r="Q78" i="24" s="1"/>
  <c r="I78" i="24"/>
  <c r="X15" i="7"/>
  <c r="AF9" i="7" s="1"/>
  <c r="Q738" i="24"/>
  <c r="Q749" i="24" s="1"/>
  <c r="I749" i="24"/>
  <c r="I207" i="24"/>
  <c r="I279" i="24"/>
  <c r="Y186" i="24"/>
  <c r="P353" i="24" s="1"/>
  <c r="P427" i="24" s="1"/>
  <c r="P281" i="24"/>
  <c r="R141" i="15"/>
  <c r="S141" i="15"/>
  <c r="Y899" i="24"/>
  <c r="P1002" i="24" s="1"/>
  <c r="P959" i="24"/>
  <c r="R1236" i="15"/>
  <c r="S1236" i="15"/>
  <c r="R1300" i="15"/>
  <c r="S1300" i="15"/>
  <c r="O1106" i="15"/>
  <c r="P1106" i="15"/>
  <c r="O882" i="15"/>
  <c r="P882" i="15"/>
  <c r="O914" i="15"/>
  <c r="P914" i="15"/>
  <c r="O978" i="15"/>
  <c r="P978" i="15"/>
  <c r="H749" i="24"/>
  <c r="P738" i="24"/>
  <c r="P951" i="24"/>
  <c r="H955" i="24"/>
  <c r="H967" i="24" s="1"/>
  <c r="I434" i="24"/>
  <c r="I447" i="24" s="1"/>
  <c r="I373" i="24"/>
  <c r="I390" i="24"/>
  <c r="I451" i="24"/>
  <c r="I464" i="24" s="1"/>
  <c r="R946" i="15"/>
  <c r="S946" i="15"/>
  <c r="R1106" i="15"/>
  <c r="S1106" i="15"/>
  <c r="R914" i="15"/>
  <c r="S914" i="15"/>
  <c r="P431" i="24"/>
  <c r="P505" i="14"/>
  <c r="P358" i="24"/>
  <c r="R1074" i="15"/>
  <c r="S1074" i="15"/>
  <c r="P273" i="24"/>
  <c r="Y178" i="24"/>
  <c r="P343" i="24" s="1"/>
  <c r="P454" i="24"/>
  <c r="Q232" i="24" s="1"/>
  <c r="I1081" i="24"/>
  <c r="I1082" i="24" s="1"/>
  <c r="Q1066" i="24"/>
  <c r="Q821" i="24"/>
  <c r="P462" i="24"/>
  <c r="Q240" i="24" s="1"/>
  <c r="Q818" i="15"/>
  <c r="I879" i="24"/>
  <c r="H143" i="24"/>
  <c r="P11" i="7"/>
  <c r="I66" i="24"/>
  <c r="I49" i="24"/>
  <c r="H157" i="24"/>
  <c r="I658" i="24"/>
  <c r="I687" i="24" s="1"/>
  <c r="I54" i="24"/>
  <c r="Q859" i="24"/>
  <c r="I80" i="24"/>
  <c r="I522" i="24"/>
  <c r="I523" i="24" s="1"/>
  <c r="H597" i="24"/>
  <c r="H598" i="24" s="1"/>
  <c r="H277" i="24"/>
  <c r="AG90" i="7"/>
  <c r="P584" i="24"/>
  <c r="Q508" i="24"/>
  <c r="P609" i="14"/>
  <c r="P559" i="24"/>
  <c r="I203" i="24"/>
  <c r="I275" i="24"/>
  <c r="Q981" i="24"/>
  <c r="Q990" i="24" s="1"/>
  <c r="I990" i="24"/>
  <c r="P710" i="24"/>
  <c r="H721" i="24"/>
  <c r="I212" i="24"/>
  <c r="I225" i="24" s="1"/>
  <c r="I226" i="24" s="1"/>
  <c r="H447" i="24"/>
  <c r="H448" i="24" s="1"/>
  <c r="H464" i="24"/>
  <c r="I229" i="24"/>
  <c r="I242" i="24" s="1"/>
  <c r="P701" i="24"/>
  <c r="Y618" i="24"/>
  <c r="P761" i="24" s="1"/>
  <c r="P825" i="24" s="1"/>
  <c r="O1332" i="15"/>
  <c r="P1332" i="15"/>
  <c r="O1428" i="15"/>
  <c r="P1428" i="15"/>
  <c r="O1236" i="15"/>
  <c r="P1236" i="15"/>
  <c r="G32" i="20"/>
  <c r="L16" i="17"/>
  <c r="I284" i="24"/>
  <c r="Q283" i="24"/>
  <c r="Q284" i="24" s="1"/>
  <c r="H546" i="24"/>
  <c r="P543" i="24"/>
  <c r="Q271" i="14"/>
  <c r="P273" i="14"/>
  <c r="Q691" i="24"/>
  <c r="Q695" i="24" s="1"/>
  <c r="I695" i="24"/>
  <c r="R109" i="15"/>
  <c r="T109" i="15" s="1"/>
  <c r="S109" i="15"/>
  <c r="P66" i="24"/>
  <c r="H70" i="24"/>
  <c r="R1364" i="15"/>
  <c r="T1364" i="15" s="1"/>
  <c r="S1364" i="15"/>
  <c r="R1428" i="15"/>
  <c r="T1428" i="15" s="1"/>
  <c r="S1428" i="15"/>
  <c r="I979" i="24"/>
  <c r="I991" i="24" s="1"/>
  <c r="Q970" i="24"/>
  <c r="Q979" i="24" s="1"/>
  <c r="Q991" i="24" s="1"/>
  <c r="O1010" i="15"/>
  <c r="Q1010" i="15" s="1"/>
  <c r="P1010" i="15"/>
  <c r="O946" i="15"/>
  <c r="Q946" i="15" s="1"/>
  <c r="P946" i="15"/>
  <c r="O850" i="15"/>
  <c r="Q850" i="15" s="1"/>
  <c r="P850" i="15"/>
  <c r="S716" i="14"/>
  <c r="T714" i="14"/>
  <c r="AG41" i="7"/>
  <c r="Y10" i="7"/>
  <c r="Y15" i="7" s="1"/>
  <c r="AG53" i="7"/>
  <c r="T517" i="14" s="1"/>
  <c r="AG52" i="7"/>
  <c r="T491" i="14" s="1"/>
  <c r="AG50" i="7"/>
  <c r="T439" i="14" s="1"/>
  <c r="AG42" i="7"/>
  <c r="T231" i="14" s="1"/>
  <c r="AG49" i="7"/>
  <c r="T413" i="14" s="1"/>
  <c r="AG47" i="7"/>
  <c r="T361" i="14" s="1"/>
  <c r="AG48" i="7"/>
  <c r="T387" i="14" s="1"/>
  <c r="AG45" i="7"/>
  <c r="T309" i="14" s="1"/>
  <c r="AG43" i="7"/>
  <c r="T257" i="14" s="1"/>
  <c r="AG46" i="7"/>
  <c r="T335" i="14" s="1"/>
  <c r="AG44" i="7"/>
  <c r="T283" i="14" s="1"/>
  <c r="AG51" i="7"/>
  <c r="T465" i="14" s="1"/>
  <c r="R1138" i="15"/>
  <c r="T1138" i="15" s="1"/>
  <c r="S1138" i="15"/>
  <c r="R882" i="15"/>
  <c r="T882" i="15" s="1"/>
  <c r="S882" i="15"/>
  <c r="R1042" i="15"/>
  <c r="T1042" i="15" s="1"/>
  <c r="S1042" i="15"/>
  <c r="H528" i="24"/>
  <c r="H535" i="24" s="1"/>
  <c r="P527" i="24"/>
  <c r="Z903" i="24"/>
  <c r="Q1007" i="24" s="1"/>
  <c r="S1157" i="14" s="1"/>
  <c r="Y180" i="24"/>
  <c r="P345" i="24" s="1"/>
  <c r="P349" i="14" s="1"/>
  <c r="Z616" i="24"/>
  <c r="Q758" i="24" s="1"/>
  <c r="S740" i="14" s="1"/>
  <c r="Z650" i="24"/>
  <c r="Q798" i="24" s="1"/>
  <c r="S900" i="14" s="1"/>
  <c r="T900" i="14" s="1"/>
  <c r="Z645" i="24"/>
  <c r="Q793" i="24" s="1"/>
  <c r="S770" i="14" s="1"/>
  <c r="T770" i="14" s="1"/>
  <c r="Z619" i="24"/>
  <c r="Q762" i="24" s="1"/>
  <c r="S792" i="14" s="1"/>
  <c r="Z911" i="24"/>
  <c r="Q1018" i="24" s="1"/>
  <c r="S1057" i="14" s="1"/>
  <c r="T1057" i="14" s="1"/>
  <c r="Y210" i="24"/>
  <c r="P381" i="24" s="1"/>
  <c r="P301" i="14" s="1"/>
  <c r="Q301" i="14" s="1"/>
  <c r="Y212" i="24"/>
  <c r="P383" i="24" s="1"/>
  <c r="P353" i="14" s="1"/>
  <c r="Q353" i="14" s="1"/>
  <c r="Z30" i="24"/>
  <c r="Q113" i="24" s="1"/>
  <c r="S145" i="14" s="1"/>
  <c r="T145" i="14" s="1"/>
  <c r="Q961" i="24"/>
  <c r="Q963" i="24" s="1"/>
  <c r="I963" i="24"/>
  <c r="Z910" i="24"/>
  <c r="Q1017" i="24" s="1"/>
  <c r="S1031" i="14" s="1"/>
  <c r="T1031" i="14" s="1"/>
  <c r="Z915" i="24"/>
  <c r="Q1022" i="24" s="1"/>
  <c r="S1161" i="14" s="1"/>
  <c r="T1161" i="14" s="1"/>
  <c r="Y184" i="24"/>
  <c r="P350" i="24" s="1"/>
  <c r="P427" i="14" s="1"/>
  <c r="Z895" i="24"/>
  <c r="Q997" i="24" s="1"/>
  <c r="S1001" i="14" s="1"/>
  <c r="Z913" i="24"/>
  <c r="Q1020" i="24" s="1"/>
  <c r="S1109" i="14" s="1"/>
  <c r="T1109" i="14" s="1"/>
  <c r="Y198" i="24"/>
  <c r="P367" i="24" s="1"/>
  <c r="P375" i="14" s="1"/>
  <c r="Z218" i="24"/>
  <c r="Q389" i="24" s="1"/>
  <c r="S509" i="14" s="1"/>
  <c r="T509" i="14" s="1"/>
  <c r="Y207" i="24"/>
  <c r="P378" i="24" s="1"/>
  <c r="P223" i="14" s="1"/>
  <c r="Q223" i="14" s="1"/>
  <c r="I736" i="24"/>
  <c r="I750" i="24" s="1"/>
  <c r="Q725" i="24"/>
  <c r="Q736" i="24" s="1"/>
  <c r="Q750" i="24" s="1"/>
  <c r="H64" i="24"/>
  <c r="P60" i="24"/>
  <c r="Q951" i="24"/>
  <c r="Q955" i="24" s="1"/>
  <c r="Q967" i="24" s="1"/>
  <c r="I955" i="24"/>
  <c r="I967" i="24" s="1"/>
  <c r="H736" i="24"/>
  <c r="H750" i="24" s="1"/>
  <c r="P725" i="24"/>
  <c r="O752" i="15"/>
  <c r="Q752" i="15" s="1"/>
  <c r="P752" i="15"/>
  <c r="Q480" i="15"/>
  <c r="Q358" i="10"/>
  <c r="Q555" i="16"/>
  <c r="Q703" i="16"/>
  <c r="Q608" i="15"/>
  <c r="Q454" i="10"/>
  <c r="Q238" i="10"/>
  <c r="Q370" i="16"/>
  <c r="Q320" i="15"/>
  <c r="Q406" i="10"/>
  <c r="Q629" i="16"/>
  <c r="Q544" i="15"/>
  <c r="Q262" i="10"/>
  <c r="Q407" i="16"/>
  <c r="Q352" i="15"/>
  <c r="Q512" i="15"/>
  <c r="Q382" i="10"/>
  <c r="Q592" i="16"/>
  <c r="O1460" i="15"/>
  <c r="Q1460" i="15" s="1"/>
  <c r="P1460" i="15"/>
  <c r="O1300" i="15"/>
  <c r="Q1300" i="15" s="1"/>
  <c r="P1300" i="15"/>
  <c r="O1268" i="15"/>
  <c r="Q1268" i="15" s="1"/>
  <c r="P1268" i="15"/>
  <c r="I596" i="24"/>
  <c r="I543" i="24"/>
  <c r="T769" i="15"/>
  <c r="T889" i="16"/>
  <c r="T574" i="10"/>
  <c r="T815" i="16"/>
  <c r="T526" i="10"/>
  <c r="T705" i="15"/>
  <c r="P68" i="7"/>
  <c r="O173" i="15"/>
  <c r="P173" i="15"/>
  <c r="R173" i="15"/>
  <c r="S173" i="15"/>
  <c r="H84" i="24"/>
  <c r="P80" i="24"/>
  <c r="P74" i="24"/>
  <c r="H78" i="24"/>
  <c r="H85" i="24" s="1"/>
  <c r="R1396" i="15"/>
  <c r="S1396" i="15"/>
  <c r="R1268" i="15"/>
  <c r="S1268" i="15"/>
  <c r="O1138" i="15"/>
  <c r="P1138" i="15"/>
  <c r="P691" i="24"/>
  <c r="H695" i="24"/>
  <c r="H722" i="24" s="1"/>
  <c r="H751" i="24" s="1"/>
  <c r="H990" i="24"/>
  <c r="P981" i="24"/>
  <c r="I411" i="24"/>
  <c r="I415" i="24" s="1"/>
  <c r="I341" i="24"/>
  <c r="I263" i="24"/>
  <c r="I466" i="24"/>
  <c r="I479" i="24" s="1"/>
  <c r="I480" i="24" s="1"/>
  <c r="I405" i="24"/>
  <c r="I406" i="24" s="1"/>
  <c r="R978" i="15"/>
  <c r="S978" i="15"/>
  <c r="R850" i="15"/>
  <c r="S850" i="15"/>
  <c r="R1010" i="15"/>
  <c r="S1010" i="15"/>
  <c r="H541" i="24"/>
  <c r="H547" i="24" s="1"/>
  <c r="H548" i="24" s="1"/>
  <c r="P538" i="24"/>
  <c r="Y902" i="24"/>
  <c r="P1006" i="24" s="1"/>
  <c r="P963" i="24"/>
  <c r="Y183" i="24"/>
  <c r="P349" i="24" s="1"/>
  <c r="P423" i="24" s="1"/>
  <c r="P277" i="24"/>
  <c r="P456" i="24"/>
  <c r="Q234" i="24" s="1"/>
  <c r="H406" i="24"/>
  <c r="H407" i="24" s="1"/>
  <c r="AF41" i="7"/>
  <c r="AG65" i="7"/>
  <c r="Q855" i="24"/>
  <c r="P428" i="24"/>
  <c r="Q206" i="24" s="1"/>
  <c r="P835" i="24"/>
  <c r="Q147" i="24"/>
  <c r="Q129" i="24"/>
  <c r="Q589" i="24"/>
  <c r="Q832" i="24"/>
  <c r="I710" i="24"/>
  <c r="I35" i="24"/>
  <c r="I50" i="24" s="1"/>
  <c r="G15" i="7"/>
  <c r="O10" i="7" s="1"/>
  <c r="H850" i="24"/>
  <c r="H879" i="24" s="1"/>
  <c r="I60" i="24"/>
  <c r="I143" i="24"/>
  <c r="I158" i="24" s="1"/>
  <c r="P249" i="14"/>
  <c r="Q249" i="14" s="1"/>
  <c r="P245" i="14"/>
  <c r="H273" i="24"/>
  <c r="Q414" i="24" l="1"/>
  <c r="T1074" i="15"/>
  <c r="T1460" i="15"/>
  <c r="T1204" i="15"/>
  <c r="Q413" i="24"/>
  <c r="Q453" i="24"/>
  <c r="G40" i="12"/>
  <c r="G148" i="12" s="1"/>
  <c r="Q49" i="14"/>
  <c r="G41" i="12"/>
  <c r="G149" i="12" s="1"/>
  <c r="G39" i="12"/>
  <c r="G147" i="12" s="1"/>
  <c r="Q72" i="16"/>
  <c r="Q62" i="15"/>
  <c r="G38" i="12"/>
  <c r="Q205" i="24"/>
  <c r="P429" i="24"/>
  <c r="Z211" i="24"/>
  <c r="Q382" i="24" s="1"/>
  <c r="S327" i="14" s="1"/>
  <c r="T327" i="14" s="1"/>
  <c r="Q456" i="24"/>
  <c r="P541" i="24"/>
  <c r="Y503" i="24"/>
  <c r="P563" i="24" s="1"/>
  <c r="P990" i="24"/>
  <c r="Y918" i="24"/>
  <c r="P1026" i="24" s="1"/>
  <c r="P1035" i="24" s="1"/>
  <c r="R752" i="15"/>
  <c r="S752" i="15"/>
  <c r="O335" i="15"/>
  <c r="P335" i="15"/>
  <c r="Q375" i="14"/>
  <c r="P377" i="14"/>
  <c r="P247" i="14"/>
  <c r="Q245" i="14"/>
  <c r="Q60" i="24"/>
  <c r="Q64" i="24" s="1"/>
  <c r="I64" i="24"/>
  <c r="O14" i="7"/>
  <c r="O11" i="7"/>
  <c r="O9" i="7"/>
  <c r="O12" i="7"/>
  <c r="O13" i="7"/>
  <c r="Z187" i="24"/>
  <c r="Q354" i="24" s="1"/>
  <c r="S479" i="14" s="1"/>
  <c r="AG68" i="7"/>
  <c r="T569" i="14"/>
  <c r="P401" i="14"/>
  <c r="P351" i="24"/>
  <c r="P1051" i="24"/>
  <c r="P1008" i="24"/>
  <c r="P1131" i="14"/>
  <c r="I267" i="24"/>
  <c r="Q263" i="24"/>
  <c r="Q267" i="24" s="1"/>
  <c r="Y613" i="24"/>
  <c r="P755" i="24" s="1"/>
  <c r="P819" i="24" s="1"/>
  <c r="P695" i="24"/>
  <c r="P78" i="24"/>
  <c r="Y27" i="24"/>
  <c r="P110" i="24" s="1"/>
  <c r="R688" i="15"/>
  <c r="S688" i="15"/>
  <c r="I546" i="24"/>
  <c r="Q543" i="24"/>
  <c r="Q546" i="24" s="1"/>
  <c r="O495" i="15"/>
  <c r="P495" i="15"/>
  <c r="O527" i="15"/>
  <c r="P527" i="15"/>
  <c r="Y641" i="24"/>
  <c r="P789" i="24" s="1"/>
  <c r="P736" i="24"/>
  <c r="P64" i="24"/>
  <c r="Y16" i="24"/>
  <c r="P96" i="24" s="1"/>
  <c r="P100" i="24" s="1"/>
  <c r="Y496" i="24"/>
  <c r="P552" i="24" s="1"/>
  <c r="P528" i="24"/>
  <c r="P535" i="24" s="1"/>
  <c r="AG10" i="7"/>
  <c r="AG14" i="7"/>
  <c r="AG9" i="7"/>
  <c r="AG13" i="7"/>
  <c r="P546" i="24"/>
  <c r="Y507" i="24"/>
  <c r="P568" i="24" s="1"/>
  <c r="P571" i="24" s="1"/>
  <c r="P766" i="14"/>
  <c r="P765" i="24"/>
  <c r="Q275" i="24"/>
  <c r="Q277" i="24" s="1"/>
  <c r="I277" i="24"/>
  <c r="Z500" i="24"/>
  <c r="Q558" i="24" s="1"/>
  <c r="Q509" i="24"/>
  <c r="I84" i="24"/>
  <c r="Q80" i="24"/>
  <c r="Q84" i="24" s="1"/>
  <c r="Q54" i="24"/>
  <c r="Q58" i="24" s="1"/>
  <c r="I58" i="24"/>
  <c r="T672" i="15"/>
  <c r="T502" i="10"/>
  <c r="T777" i="16"/>
  <c r="Z209" i="24"/>
  <c r="Q380" i="24" s="1"/>
  <c r="S275" i="14" s="1"/>
  <c r="T275" i="14" s="1"/>
  <c r="P417" i="24"/>
  <c r="P347" i="24"/>
  <c r="P297" i="14"/>
  <c r="P432" i="24"/>
  <c r="Q209" i="24"/>
  <c r="P955" i="24"/>
  <c r="P967" i="24" s="1"/>
  <c r="Y894" i="24"/>
  <c r="P996" i="24" s="1"/>
  <c r="P1047" i="24"/>
  <c r="P1004" i="24"/>
  <c r="P1079" i="14"/>
  <c r="I281" i="24"/>
  <c r="Q279" i="24"/>
  <c r="Q281" i="24" s="1"/>
  <c r="P870" i="14"/>
  <c r="P769" i="24"/>
  <c r="Q527" i="24"/>
  <c r="Q528" i="24" s="1"/>
  <c r="Q535" i="24" s="1"/>
  <c r="I528" i="24"/>
  <c r="I535" i="24" s="1"/>
  <c r="O239" i="15"/>
  <c r="P239" i="15"/>
  <c r="O623" i="15"/>
  <c r="P623" i="15"/>
  <c r="O559" i="15"/>
  <c r="P559" i="15"/>
  <c r="O431" i="15"/>
  <c r="Q431" i="15" s="1"/>
  <c r="P431" i="15"/>
  <c r="O399" i="15"/>
  <c r="Q399" i="15" s="1"/>
  <c r="P399" i="15"/>
  <c r="Y11" i="24"/>
  <c r="P90" i="24" s="1"/>
  <c r="P58" i="24"/>
  <c r="T384" i="15"/>
  <c r="T286" i="10"/>
  <c r="T444" i="16"/>
  <c r="T416" i="15"/>
  <c r="T310" i="10"/>
  <c r="T481" i="16"/>
  <c r="T666" i="16"/>
  <c r="T576" i="15"/>
  <c r="T430" i="10"/>
  <c r="T512" i="15"/>
  <c r="T382" i="10"/>
  <c r="T592" i="16"/>
  <c r="T214" i="10"/>
  <c r="T333" i="16"/>
  <c r="T288" i="15"/>
  <c r="T629" i="16"/>
  <c r="T544" i="15"/>
  <c r="T406" i="10"/>
  <c r="P10" i="7"/>
  <c r="P14" i="7"/>
  <c r="P9" i="7"/>
  <c r="P12" i="7"/>
  <c r="P13" i="7"/>
  <c r="P580" i="24"/>
  <c r="P583" i="14"/>
  <c r="P556" i="24"/>
  <c r="Q1183" i="14"/>
  <c r="P1185" i="14"/>
  <c r="P299" i="24"/>
  <c r="Y191" i="24"/>
  <c r="P360" i="24" s="1"/>
  <c r="P373" i="24" s="1"/>
  <c r="P434" i="24"/>
  <c r="H331" i="24"/>
  <c r="P318" i="24"/>
  <c r="T245" i="14"/>
  <c r="S247" i="14"/>
  <c r="T1010" i="15"/>
  <c r="T850" i="15"/>
  <c r="T978" i="15"/>
  <c r="Q1138" i="15"/>
  <c r="T1268" i="15"/>
  <c r="T1396" i="15"/>
  <c r="T173" i="15"/>
  <c r="Q173" i="15"/>
  <c r="P452" i="24"/>
  <c r="Q230" i="24" s="1"/>
  <c r="Q463" i="24"/>
  <c r="P441" i="24"/>
  <c r="Q219" i="24" s="1"/>
  <c r="Q1065" i="24"/>
  <c r="Q1042" i="24"/>
  <c r="P424" i="24"/>
  <c r="Q202" i="24" s="1"/>
  <c r="Q1067" i="24"/>
  <c r="Q1062" i="24"/>
  <c r="Q149" i="24"/>
  <c r="P457" i="24"/>
  <c r="Q235" i="24" s="1"/>
  <c r="P455" i="24"/>
  <c r="Q233" i="24" s="1"/>
  <c r="Q1063" i="24"/>
  <c r="Q826" i="24"/>
  <c r="Q857" i="24"/>
  <c r="Q862" i="24"/>
  <c r="Q822" i="24"/>
  <c r="P419" i="24"/>
  <c r="Q197" i="24" s="1"/>
  <c r="Q1052" i="24"/>
  <c r="Q992" i="24"/>
  <c r="H13" i="9" s="1"/>
  <c r="Q1236" i="15"/>
  <c r="Q1428" i="15"/>
  <c r="Q1332" i="15"/>
  <c r="H158" i="24"/>
  <c r="T914" i="15"/>
  <c r="T1106" i="15"/>
  <c r="T946" i="15"/>
  <c r="I286" i="24"/>
  <c r="I448" i="24"/>
  <c r="I481" i="24" s="1"/>
  <c r="Q978" i="15"/>
  <c r="Q914" i="15"/>
  <c r="Q882" i="15"/>
  <c r="Q1106" i="15"/>
  <c r="T1300" i="15"/>
  <c r="T1236" i="15"/>
  <c r="T141" i="15"/>
  <c r="I85" i="24"/>
  <c r="H991" i="24"/>
  <c r="H992" i="24" s="1"/>
  <c r="Q1396" i="15"/>
  <c r="P412" i="24"/>
  <c r="Q190" i="24" s="1"/>
  <c r="P458" i="24"/>
  <c r="Q236" i="24" s="1"/>
  <c r="Q1048" i="24"/>
  <c r="Q856" i="24"/>
  <c r="Q854" i="24"/>
  <c r="P460" i="24"/>
  <c r="Q238" i="24" s="1"/>
  <c r="Q858" i="24"/>
  <c r="P418" i="24"/>
  <c r="Q196" i="24" s="1"/>
  <c r="P461" i="24"/>
  <c r="Q239" i="24" s="1"/>
  <c r="Q1044" i="24"/>
  <c r="Q827" i="24"/>
  <c r="P459" i="24"/>
  <c r="Q237" i="24" s="1"/>
  <c r="Q861" i="24"/>
  <c r="Q860" i="24"/>
  <c r="I597" i="24"/>
  <c r="I598" i="24" s="1"/>
  <c r="H332" i="24"/>
  <c r="I258" i="24"/>
  <c r="Q720" i="15"/>
  <c r="Q166" i="10"/>
  <c r="Q223" i="15"/>
  <c r="Q258" i="16"/>
  <c r="I721" i="24"/>
  <c r="I722" i="24" s="1"/>
  <c r="I751" i="24" s="1"/>
  <c r="Q710" i="24"/>
  <c r="Q721" i="24" s="1"/>
  <c r="Q643" i="24"/>
  <c r="P836" i="24"/>
  <c r="AF54" i="7"/>
  <c r="Q205" i="14"/>
  <c r="P425" i="24"/>
  <c r="Q201" i="24"/>
  <c r="Y32" i="24"/>
  <c r="P116" i="24" s="1"/>
  <c r="P120" i="24" s="1"/>
  <c r="P84" i="24"/>
  <c r="P152" i="24"/>
  <c r="O303" i="15"/>
  <c r="P303" i="15"/>
  <c r="O591" i="15"/>
  <c r="P591" i="15"/>
  <c r="O463" i="15"/>
  <c r="P463" i="15"/>
  <c r="S1003" i="14"/>
  <c r="T1001" i="14"/>
  <c r="P429" i="14"/>
  <c r="Q427" i="14"/>
  <c r="T792" i="14"/>
  <c r="S794" i="14"/>
  <c r="S742" i="14"/>
  <c r="T740" i="14"/>
  <c r="Q349" i="14"/>
  <c r="P351" i="14"/>
  <c r="S1159" i="14"/>
  <c r="T1157" i="14"/>
  <c r="T205" i="14"/>
  <c r="AG54" i="7"/>
  <c r="P70" i="24"/>
  <c r="Y21" i="24"/>
  <c r="P102" i="24" s="1"/>
  <c r="P106" i="24" s="1"/>
  <c r="Q633" i="24"/>
  <c r="P829" i="24"/>
  <c r="P721" i="24"/>
  <c r="Y628" i="24"/>
  <c r="P774" i="24" s="1"/>
  <c r="P785" i="24" s="1"/>
  <c r="Q609" i="14"/>
  <c r="P611" i="14"/>
  <c r="I70" i="24"/>
  <c r="Q66" i="24"/>
  <c r="Q70" i="24" s="1"/>
  <c r="Q71" i="24" s="1"/>
  <c r="Z217" i="24"/>
  <c r="Q388" i="24" s="1"/>
  <c r="S483" i="14" s="1"/>
  <c r="T483" i="14" s="1"/>
  <c r="P507" i="14"/>
  <c r="Q505" i="14"/>
  <c r="Y653" i="24"/>
  <c r="P802" i="24" s="1"/>
  <c r="P813" i="24" s="1"/>
  <c r="P749" i="24"/>
  <c r="P866" i="24"/>
  <c r="P453" i="14"/>
  <c r="P355" i="24"/>
  <c r="AF10" i="7"/>
  <c r="AF14" i="7"/>
  <c r="AF12" i="7"/>
  <c r="AF13" i="7"/>
  <c r="AF11" i="7"/>
  <c r="P833" i="24"/>
  <c r="Q639" i="24"/>
  <c r="R720" i="15"/>
  <c r="S720" i="15"/>
  <c r="P979" i="24"/>
  <c r="P991" i="24" s="1"/>
  <c r="Y908" i="24"/>
  <c r="P1015" i="24" s="1"/>
  <c r="O271" i="15"/>
  <c r="P271" i="15"/>
  <c r="O367" i="15"/>
  <c r="P367" i="15"/>
  <c r="H267" i="24"/>
  <c r="P263" i="24"/>
  <c r="Q219" i="14"/>
  <c r="P221" i="14"/>
  <c r="S1107" i="14"/>
  <c r="T1105" i="14"/>
  <c r="Q323" i="14"/>
  <c r="P325" i="14"/>
  <c r="S1055" i="14"/>
  <c r="T1053" i="14"/>
  <c r="T818" i="14"/>
  <c r="S820" i="14"/>
  <c r="T320" i="15"/>
  <c r="T238" i="10"/>
  <c r="T370" i="16"/>
  <c r="T407" i="16"/>
  <c r="T352" i="15"/>
  <c r="T262" i="10"/>
  <c r="T334" i="10"/>
  <c r="T518" i="16"/>
  <c r="T448" i="15"/>
  <c r="T555" i="16"/>
  <c r="T480" i="15"/>
  <c r="T358" i="10"/>
  <c r="T703" i="16"/>
  <c r="T454" i="10"/>
  <c r="T608" i="15"/>
  <c r="T640" i="15"/>
  <c r="T478" i="10"/>
  <c r="T740" i="16"/>
  <c r="T190" i="10"/>
  <c r="T256" i="15"/>
  <c r="T296" i="16"/>
  <c r="P54" i="7"/>
  <c r="Q921" i="24"/>
  <c r="Z905" i="24"/>
  <c r="Q1010" i="24" s="1"/>
  <c r="Q1055" i="24" s="1"/>
  <c r="Q1056" i="24" s="1"/>
  <c r="S273" i="14"/>
  <c r="T271" i="14"/>
  <c r="Q922" i="14"/>
  <c r="P924" i="14"/>
  <c r="I541" i="24"/>
  <c r="Q538" i="24"/>
  <c r="Q541" i="24" s="1"/>
  <c r="Y206" i="24"/>
  <c r="P377" i="24" s="1"/>
  <c r="P316" i="24"/>
  <c r="Q269" i="24"/>
  <c r="Q273" i="24" s="1"/>
  <c r="I273" i="24"/>
  <c r="I318" i="24"/>
  <c r="I992" i="24"/>
  <c r="Q722" i="24"/>
  <c r="Q751" i="24" s="1"/>
  <c r="H12" i="9" s="1"/>
  <c r="I259" i="24"/>
  <c r="AG12" i="7"/>
  <c r="I303" i="24"/>
  <c r="I374" i="24"/>
  <c r="I407" i="24" s="1"/>
  <c r="Q85" i="24"/>
  <c r="Q86" i="24" s="1"/>
  <c r="H9" i="9" s="1"/>
  <c r="H71" i="24"/>
  <c r="H86" i="24" s="1"/>
  <c r="Q109" i="15"/>
  <c r="Q141" i="15"/>
  <c r="AG11" i="7"/>
  <c r="H300" i="24"/>
  <c r="H333" i="24" s="1"/>
  <c r="H480" i="24"/>
  <c r="H481" i="24" s="1"/>
  <c r="Q559" i="15" l="1"/>
  <c r="Q623" i="15"/>
  <c r="Q239" i="15"/>
  <c r="Q462" i="24"/>
  <c r="P838" i="24"/>
  <c r="P593" i="24"/>
  <c r="Q428" i="24"/>
  <c r="Q335" i="15"/>
  <c r="T752" i="15"/>
  <c r="P823" i="24"/>
  <c r="Q627" i="24"/>
  <c r="H61" i="12"/>
  <c r="H167" i="12" s="1"/>
  <c r="T543" i="14"/>
  <c r="H59" i="12"/>
  <c r="T778" i="16"/>
  <c r="H60" i="12"/>
  <c r="H166" i="12" s="1"/>
  <c r="T673" i="15"/>
  <c r="I316" i="24"/>
  <c r="Q303" i="24"/>
  <c r="Q316" i="24" s="1"/>
  <c r="I331" i="24"/>
  <c r="Q318" i="24"/>
  <c r="Q331" i="24" s="1"/>
  <c r="R591" i="15"/>
  <c r="S591" i="15"/>
  <c r="R463" i="15"/>
  <c r="S463" i="15"/>
  <c r="R431" i="15"/>
  <c r="S431" i="15"/>
  <c r="R335" i="15"/>
  <c r="S335" i="15"/>
  <c r="R303" i="15"/>
  <c r="S303" i="15"/>
  <c r="G79" i="12"/>
  <c r="G183" i="12" s="1"/>
  <c r="G84" i="12"/>
  <c r="G188" i="12" s="1"/>
  <c r="Q961" i="14"/>
  <c r="G81" i="12"/>
  <c r="G185" i="12" s="1"/>
  <c r="G77" i="12"/>
  <c r="Q1189" i="15"/>
  <c r="G85" i="12"/>
  <c r="G189" i="12" s="1"/>
  <c r="G83" i="12"/>
  <c r="G187" i="12" s="1"/>
  <c r="G78" i="12"/>
  <c r="G182" i="12" s="1"/>
  <c r="Q1373" i="16"/>
  <c r="G82" i="12"/>
  <c r="G186" i="12" s="1"/>
  <c r="G80" i="12"/>
  <c r="G184" i="12" s="1"/>
  <c r="Q1511" i="15"/>
  <c r="Q1745" i="16"/>
  <c r="G89" i="12"/>
  <c r="G192" i="12" s="1"/>
  <c r="G88" i="12"/>
  <c r="Q1222" i="14"/>
  <c r="P877" i="24"/>
  <c r="Q674" i="24"/>
  <c r="Q203" i="24"/>
  <c r="Z183" i="24"/>
  <c r="Q349" i="24" s="1"/>
  <c r="P253" i="16"/>
  <c r="O242" i="16"/>
  <c r="P244" i="16"/>
  <c r="P241" i="16"/>
  <c r="O253" i="16"/>
  <c r="O255" i="16"/>
  <c r="P247" i="16"/>
  <c r="O247" i="16"/>
  <c r="P249" i="16"/>
  <c r="O243" i="16"/>
  <c r="P237" i="16"/>
  <c r="O238" i="16"/>
  <c r="P242" i="16"/>
  <c r="O251" i="16"/>
  <c r="O241" i="16"/>
  <c r="O239" i="16"/>
  <c r="P248" i="16"/>
  <c r="O248" i="16"/>
  <c r="P238" i="16"/>
  <c r="P255" i="16"/>
  <c r="P245" i="16"/>
  <c r="O250" i="16"/>
  <c r="P256" i="16"/>
  <c r="P252" i="16"/>
  <c r="O237" i="16"/>
  <c r="P240" i="16"/>
  <c r="P236" i="16"/>
  <c r="P250" i="16"/>
  <c r="O249" i="16"/>
  <c r="O252" i="16"/>
  <c r="P246" i="16"/>
  <c r="O246" i="16"/>
  <c r="P243" i="16"/>
  <c r="O254" i="16"/>
  <c r="P254" i="16"/>
  <c r="O245" i="16"/>
  <c r="O244" i="16"/>
  <c r="P239" i="16"/>
  <c r="P251" i="16"/>
  <c r="O236" i="16"/>
  <c r="O256" i="16"/>
  <c r="O240" i="16"/>
  <c r="O155" i="10"/>
  <c r="O157" i="10"/>
  <c r="O162" i="10"/>
  <c r="O160" i="10"/>
  <c r="P161" i="10"/>
  <c r="O156" i="10"/>
  <c r="P162" i="10"/>
  <c r="P156" i="10"/>
  <c r="O163" i="10"/>
  <c r="P155" i="10"/>
  <c r="P159" i="10"/>
  <c r="O164" i="10"/>
  <c r="O159" i="10"/>
  <c r="P158" i="10"/>
  <c r="O161" i="10"/>
  <c r="P157" i="10"/>
  <c r="P160" i="10"/>
  <c r="P164" i="10"/>
  <c r="O158" i="10"/>
  <c r="P163" i="10"/>
  <c r="Z214" i="24"/>
  <c r="Q385" i="24" s="1"/>
  <c r="S405" i="14" s="1"/>
  <c r="T405" i="14" s="1"/>
  <c r="Z179" i="24"/>
  <c r="Q344" i="24" s="1"/>
  <c r="S323" i="14" s="1"/>
  <c r="Z215" i="24"/>
  <c r="Q386" i="24" s="1"/>
  <c r="S431" i="14" s="1"/>
  <c r="T431" i="14" s="1"/>
  <c r="Z213" i="24"/>
  <c r="Q384" i="24" s="1"/>
  <c r="S379" i="14" s="1"/>
  <c r="T379" i="14" s="1"/>
  <c r="Z212" i="24"/>
  <c r="Q383" i="24" s="1"/>
  <c r="S353" i="14" s="1"/>
  <c r="T353" i="14" s="1"/>
  <c r="Z184" i="24"/>
  <c r="Q350" i="24" s="1"/>
  <c r="S427" i="14" s="1"/>
  <c r="Q505" i="24"/>
  <c r="P581" i="24"/>
  <c r="T802" i="15"/>
  <c r="T926" i="16"/>
  <c r="T599" i="10"/>
  <c r="T1129" i="10"/>
  <c r="T1744" i="16"/>
  <c r="T1510" i="15"/>
  <c r="R495" i="15"/>
  <c r="T495" i="15" s="1"/>
  <c r="S495" i="15"/>
  <c r="R559" i="15"/>
  <c r="T559" i="15" s="1"/>
  <c r="S559" i="15"/>
  <c r="R399" i="15"/>
  <c r="T399" i="15" s="1"/>
  <c r="S399" i="15"/>
  <c r="Q1079" i="14"/>
  <c r="P1081" i="14"/>
  <c r="P1049" i="24"/>
  <c r="Q912" i="24"/>
  <c r="S758" i="16"/>
  <c r="S762" i="16"/>
  <c r="R761" i="16"/>
  <c r="S766" i="16"/>
  <c r="S767" i="16"/>
  <c r="R765" i="16"/>
  <c r="S771" i="16"/>
  <c r="S769" i="16"/>
  <c r="S770" i="16"/>
  <c r="S772" i="16"/>
  <c r="R775" i="16"/>
  <c r="S763" i="16"/>
  <c r="R773" i="16"/>
  <c r="R763" i="16"/>
  <c r="S755" i="16"/>
  <c r="R768" i="16"/>
  <c r="S765" i="16"/>
  <c r="R762" i="16"/>
  <c r="R770" i="16"/>
  <c r="S774" i="16"/>
  <c r="R764" i="16"/>
  <c r="R760" i="16"/>
  <c r="S773" i="16"/>
  <c r="R755" i="16"/>
  <c r="R774" i="16"/>
  <c r="S768" i="16"/>
  <c r="S760" i="16"/>
  <c r="R759" i="16"/>
  <c r="S759" i="16"/>
  <c r="R756" i="16"/>
  <c r="S761" i="16"/>
  <c r="S757" i="16"/>
  <c r="R766" i="16"/>
  <c r="R769" i="16"/>
  <c r="S756" i="16"/>
  <c r="R771" i="16"/>
  <c r="S775" i="16"/>
  <c r="S764" i="16"/>
  <c r="R772" i="16"/>
  <c r="R758" i="16"/>
  <c r="R757" i="16"/>
  <c r="R767" i="16"/>
  <c r="S663" i="15"/>
  <c r="S659" i="15"/>
  <c r="R665" i="15"/>
  <c r="R669" i="15"/>
  <c r="S662" i="15"/>
  <c r="R658" i="15"/>
  <c r="S656" i="15"/>
  <c r="S657" i="15"/>
  <c r="S658" i="15"/>
  <c r="R663" i="15"/>
  <c r="S668" i="15"/>
  <c r="R661" i="15"/>
  <c r="R664" i="15"/>
  <c r="S661" i="15"/>
  <c r="R666" i="15"/>
  <c r="R656" i="15"/>
  <c r="S664" i="15"/>
  <c r="R662" i="15"/>
  <c r="R659" i="15"/>
  <c r="R670" i="15"/>
  <c r="S667" i="15"/>
  <c r="R668" i="15"/>
  <c r="S665" i="15"/>
  <c r="R667" i="15"/>
  <c r="S670" i="15"/>
  <c r="R660" i="15"/>
  <c r="S669" i="15"/>
  <c r="R657" i="15"/>
  <c r="S660" i="15"/>
  <c r="S666" i="15"/>
  <c r="Q583" i="24"/>
  <c r="Q584" i="24" s="1"/>
  <c r="Q559" i="24"/>
  <c r="S609" i="14"/>
  <c r="P768" i="14"/>
  <c r="Q766" i="14"/>
  <c r="T1373" i="16"/>
  <c r="H84" i="12"/>
  <c r="H188" i="12" s="1"/>
  <c r="H79" i="12"/>
  <c r="H183" i="12" s="1"/>
  <c r="H80" i="12"/>
  <c r="H184" i="12" s="1"/>
  <c r="H85" i="12"/>
  <c r="H189" i="12" s="1"/>
  <c r="H81" i="12"/>
  <c r="H185" i="12" s="1"/>
  <c r="H82" i="12"/>
  <c r="H186" i="12" s="1"/>
  <c r="H83" i="12"/>
  <c r="H187" i="12" s="1"/>
  <c r="H78" i="12"/>
  <c r="H182" i="12" s="1"/>
  <c r="H77" i="12"/>
  <c r="T1189" i="15"/>
  <c r="T961" i="14"/>
  <c r="H89" i="12"/>
  <c r="H192" i="12" s="1"/>
  <c r="T1745" i="16"/>
  <c r="H88" i="12"/>
  <c r="T1222" i="14"/>
  <c r="T1511" i="15"/>
  <c r="P853" i="24"/>
  <c r="P666" i="14"/>
  <c r="Q666" i="14" s="1"/>
  <c r="P800" i="24"/>
  <c r="P814" i="24" s="1"/>
  <c r="P640" i="14" s="1"/>
  <c r="Q640" i="14" s="1"/>
  <c r="Q1131" i="14"/>
  <c r="P1133" i="14"/>
  <c r="Q916" i="24"/>
  <c r="P1053" i="24"/>
  <c r="Q401" i="14"/>
  <c r="P403" i="14"/>
  <c r="S481" i="14"/>
  <c r="T479" i="14"/>
  <c r="Q926" i="16"/>
  <c r="Q599" i="10"/>
  <c r="Q802" i="15"/>
  <c r="Q672" i="15"/>
  <c r="Q502" i="10"/>
  <c r="Q777" i="16"/>
  <c r="Q207" i="24"/>
  <c r="Z186" i="24"/>
  <c r="Q353" i="24" s="1"/>
  <c r="Q427" i="24" s="1"/>
  <c r="Q429" i="24" s="1"/>
  <c r="P43" i="15"/>
  <c r="O42" i="15"/>
  <c r="P42" i="15"/>
  <c r="O43" i="15"/>
  <c r="O42" i="14"/>
  <c r="O38" i="14"/>
  <c r="Q367" i="15"/>
  <c r="Q271" i="15"/>
  <c r="T720" i="15"/>
  <c r="P138" i="24"/>
  <c r="Q463" i="15"/>
  <c r="Q591" i="15"/>
  <c r="Q303" i="15"/>
  <c r="P71" i="24"/>
  <c r="P992" i="24"/>
  <c r="G13" i="9" s="1"/>
  <c r="Q454" i="24"/>
  <c r="P132" i="24"/>
  <c r="Q527" i="15"/>
  <c r="Q495" i="15"/>
  <c r="I547" i="24"/>
  <c r="I548" i="24" s="1"/>
  <c r="T688" i="15"/>
  <c r="P85" i="24"/>
  <c r="P1071" i="24"/>
  <c r="P547" i="24"/>
  <c r="P548" i="24" s="1"/>
  <c r="G11" i="9" s="1"/>
  <c r="H70" i="12"/>
  <c r="H175" i="12" s="1"/>
  <c r="H67" i="12"/>
  <c r="H172" i="12" s="1"/>
  <c r="H69" i="12"/>
  <c r="H174" i="12" s="1"/>
  <c r="H68" i="12"/>
  <c r="H173" i="12" s="1"/>
  <c r="H74" i="12"/>
  <c r="H179" i="12" s="1"/>
  <c r="H73" i="12"/>
  <c r="H178" i="12" s="1"/>
  <c r="T927" i="16"/>
  <c r="H71" i="12"/>
  <c r="H176" i="12" s="1"/>
  <c r="H64" i="12"/>
  <c r="T803" i="15"/>
  <c r="T648" i="14"/>
  <c r="H65" i="12"/>
  <c r="H170" i="12" s="1"/>
  <c r="H66" i="12"/>
  <c r="H171" i="12" s="1"/>
  <c r="H72" i="12"/>
  <c r="H177" i="12" s="1"/>
  <c r="P451" i="24"/>
  <c r="P390" i="24"/>
  <c r="S1183" i="14"/>
  <c r="Q1011" i="24"/>
  <c r="R239" i="15"/>
  <c r="S239" i="15"/>
  <c r="R623" i="15"/>
  <c r="S623" i="15"/>
  <c r="P267" i="24"/>
  <c r="Y173" i="24"/>
  <c r="P337" i="24" s="1"/>
  <c r="P411" i="24" s="1"/>
  <c r="P1060" i="24"/>
  <c r="P1024" i="24"/>
  <c r="P1036" i="24" s="1"/>
  <c r="P953" i="14" s="1"/>
  <c r="Q953" i="14" s="1"/>
  <c r="P979" i="14"/>
  <c r="Q979" i="14" s="1"/>
  <c r="Q641" i="24"/>
  <c r="Z623" i="24"/>
  <c r="Q767" i="24" s="1"/>
  <c r="Q543" i="14"/>
  <c r="Q778" i="16"/>
  <c r="G60" i="12"/>
  <c r="G166" i="12" s="1"/>
  <c r="Q673" i="15"/>
  <c r="G59" i="12"/>
  <c r="G61" i="12"/>
  <c r="G167" i="12" s="1"/>
  <c r="G65" i="12"/>
  <c r="G170" i="12" s="1"/>
  <c r="Q648" i="14"/>
  <c r="Q803" i="15"/>
  <c r="G64" i="12"/>
  <c r="G69" i="12"/>
  <c r="G174" i="12" s="1"/>
  <c r="G67" i="12"/>
  <c r="G172" i="12" s="1"/>
  <c r="G72" i="12"/>
  <c r="G177" i="12" s="1"/>
  <c r="G74" i="12"/>
  <c r="G179" i="12" s="1"/>
  <c r="G68" i="12"/>
  <c r="G173" i="12" s="1"/>
  <c r="G66" i="12"/>
  <c r="G171" i="12" s="1"/>
  <c r="G71" i="12"/>
  <c r="G176" i="12" s="1"/>
  <c r="Q927" i="16"/>
  <c r="G73" i="12"/>
  <c r="G178" i="12" s="1"/>
  <c r="G70" i="12"/>
  <c r="G175" i="12" s="1"/>
  <c r="Q179" i="14"/>
  <c r="G55" i="12"/>
  <c r="G162" i="12" s="1"/>
  <c r="G45" i="12"/>
  <c r="G152" i="12" s="1"/>
  <c r="G50" i="12"/>
  <c r="G157" i="12" s="1"/>
  <c r="Q224" i="15"/>
  <c r="G51" i="12"/>
  <c r="G158" i="12" s="1"/>
  <c r="G56" i="12"/>
  <c r="G163" i="12" s="1"/>
  <c r="G46" i="12"/>
  <c r="G153" i="12" s="1"/>
  <c r="G47" i="12"/>
  <c r="G154" i="12" s="1"/>
  <c r="G52" i="12"/>
  <c r="G159" i="12" s="1"/>
  <c r="G53" i="12"/>
  <c r="G160" i="12" s="1"/>
  <c r="G44" i="12"/>
  <c r="Q259" i="16"/>
  <c r="G48" i="12"/>
  <c r="G155" i="12" s="1"/>
  <c r="G49" i="12"/>
  <c r="G156" i="12" s="1"/>
  <c r="G54" i="12"/>
  <c r="G161" i="12" s="1"/>
  <c r="Q453" i="14"/>
  <c r="P455" i="14"/>
  <c r="Q646" i="24"/>
  <c r="P849" i="24"/>
  <c r="Z618" i="24"/>
  <c r="Q761" i="24" s="1"/>
  <c r="Q637" i="24"/>
  <c r="Q44" i="24"/>
  <c r="P156" i="24"/>
  <c r="Z626" i="24"/>
  <c r="Q771" i="24" s="1"/>
  <c r="Q835" i="24" s="1"/>
  <c r="Q836" i="24" s="1"/>
  <c r="Q644" i="24"/>
  <c r="O217" i="15"/>
  <c r="O209" i="15"/>
  <c r="O216" i="15"/>
  <c r="O221" i="15"/>
  <c r="O211" i="15"/>
  <c r="O215" i="15"/>
  <c r="O213" i="15"/>
  <c r="O218" i="15"/>
  <c r="P213" i="15"/>
  <c r="P207" i="15"/>
  <c r="P211" i="15"/>
  <c r="O219" i="15"/>
  <c r="O208" i="15"/>
  <c r="P214" i="15"/>
  <c r="P220" i="15"/>
  <c r="P208" i="15"/>
  <c r="P221" i="15"/>
  <c r="O212" i="15"/>
  <c r="O210" i="15"/>
  <c r="P217" i="15"/>
  <c r="P216" i="15"/>
  <c r="O214" i="15"/>
  <c r="P215" i="15"/>
  <c r="O220" i="15"/>
  <c r="P209" i="15"/>
  <c r="P210" i="15"/>
  <c r="O207" i="15"/>
  <c r="P212" i="15"/>
  <c r="P219" i="15"/>
  <c r="P218" i="15"/>
  <c r="Z216" i="24"/>
  <c r="Q387" i="24" s="1"/>
  <c r="S457" i="14" s="1"/>
  <c r="T457" i="14" s="1"/>
  <c r="Z174" i="24"/>
  <c r="Q338" i="24" s="1"/>
  <c r="S219" i="14" s="1"/>
  <c r="I299" i="24"/>
  <c r="I300" i="24" s="1"/>
  <c r="Q286" i="24"/>
  <c r="Q299" i="24" s="1"/>
  <c r="Q300" i="24" s="1"/>
  <c r="Z180" i="24"/>
  <c r="Q345" i="24" s="1"/>
  <c r="S349" i="14" s="1"/>
  <c r="Z210" i="24"/>
  <c r="Q381" i="24" s="1"/>
  <c r="S301" i="14" s="1"/>
  <c r="T301" i="14" s="1"/>
  <c r="Z198" i="24"/>
  <c r="Q367" i="24" s="1"/>
  <c r="S375" i="14" s="1"/>
  <c r="Z207" i="24"/>
  <c r="Q378" i="24" s="1"/>
  <c r="S223" i="14" s="1"/>
  <c r="T223" i="14" s="1"/>
  <c r="P331" i="24"/>
  <c r="P332" i="24" s="1"/>
  <c r="Y220" i="24"/>
  <c r="P392" i="24" s="1"/>
  <c r="P405" i="24" s="1"/>
  <c r="Q212" i="24"/>
  <c r="P447" i="24"/>
  <c r="Q583" i="14"/>
  <c r="P585" i="14"/>
  <c r="T888" i="10"/>
  <c r="T1188" i="15"/>
  <c r="T1372" i="16"/>
  <c r="T61" i="15"/>
  <c r="T71" i="16"/>
  <c r="T45" i="10"/>
  <c r="P15" i="7"/>
  <c r="T223" i="15"/>
  <c r="T258" i="16"/>
  <c r="T166" i="10"/>
  <c r="R527" i="15"/>
  <c r="S527" i="15"/>
  <c r="R271" i="15"/>
  <c r="S271" i="15"/>
  <c r="R367" i="15"/>
  <c r="S367" i="15"/>
  <c r="P126" i="24"/>
  <c r="P63" i="14"/>
  <c r="P94" i="24"/>
  <c r="P107" i="24" s="1"/>
  <c r="P872" i="14"/>
  <c r="Q870" i="14"/>
  <c r="P1041" i="24"/>
  <c r="P1000" i="24"/>
  <c r="P1012" i="24" s="1"/>
  <c r="P975" i="14"/>
  <c r="Q210" i="24"/>
  <c r="Z189" i="24"/>
  <c r="Q357" i="24" s="1"/>
  <c r="Q431" i="24" s="1"/>
  <c r="Q432" i="24" s="1"/>
  <c r="P299" i="14"/>
  <c r="Q297" i="14"/>
  <c r="P421" i="24"/>
  <c r="Q195" i="24"/>
  <c r="R494" i="10"/>
  <c r="R492" i="10"/>
  <c r="R491" i="10"/>
  <c r="R498" i="10"/>
  <c r="S491" i="10"/>
  <c r="S492" i="10"/>
  <c r="S495" i="10"/>
  <c r="R500" i="10"/>
  <c r="S496" i="10"/>
  <c r="R497" i="10"/>
  <c r="R493" i="10"/>
  <c r="S493" i="10"/>
  <c r="S500" i="10"/>
  <c r="S498" i="10"/>
  <c r="R496" i="10"/>
  <c r="S494" i="10"/>
  <c r="S499" i="10"/>
  <c r="R499" i="10"/>
  <c r="R495" i="10"/>
  <c r="S497" i="10"/>
  <c r="Q518" i="24"/>
  <c r="P596" i="24"/>
  <c r="H41" i="12"/>
  <c r="H149" i="12" s="1"/>
  <c r="H40" i="12"/>
  <c r="H148" i="12" s="1"/>
  <c r="H38" i="12"/>
  <c r="AG15" i="7"/>
  <c r="H39" i="12"/>
  <c r="H147" i="12" s="1"/>
  <c r="T49" i="14"/>
  <c r="T62" i="15"/>
  <c r="T72" i="16"/>
  <c r="H50" i="12"/>
  <c r="H157" i="12" s="1"/>
  <c r="H44" i="12"/>
  <c r="H48" i="12"/>
  <c r="H155" i="12" s="1"/>
  <c r="H53" i="12"/>
  <c r="H160" i="12" s="1"/>
  <c r="H54" i="12"/>
  <c r="H161" i="12" s="1"/>
  <c r="H49" i="12"/>
  <c r="H156" i="12" s="1"/>
  <c r="H52" i="12"/>
  <c r="H159" i="12" s="1"/>
  <c r="H45" i="12"/>
  <c r="H152" i="12" s="1"/>
  <c r="T259" i="16"/>
  <c r="H46" i="12"/>
  <c r="H153" i="12" s="1"/>
  <c r="H56" i="12"/>
  <c r="H163" i="12" s="1"/>
  <c r="H55" i="12"/>
  <c r="H162" i="12" s="1"/>
  <c r="T179" i="14"/>
  <c r="H51" i="12"/>
  <c r="H158" i="12" s="1"/>
  <c r="T224" i="15"/>
  <c r="H47" i="12"/>
  <c r="H154" i="12" s="1"/>
  <c r="P577" i="24"/>
  <c r="P557" i="14"/>
  <c r="P553" i="24"/>
  <c r="P560" i="24" s="1"/>
  <c r="P146" i="24"/>
  <c r="P114" i="24"/>
  <c r="P121" i="24" s="1"/>
  <c r="P67" i="14"/>
  <c r="Q67" i="14" s="1"/>
  <c r="P662" i="14"/>
  <c r="P759" i="24"/>
  <c r="P786" i="24" s="1"/>
  <c r="Q1188" i="15"/>
  <c r="Q888" i="10"/>
  <c r="Q1372" i="16"/>
  <c r="Q61" i="15"/>
  <c r="O15" i="7"/>
  <c r="Q71" i="16"/>
  <c r="Q45" i="10"/>
  <c r="Q1129" i="10"/>
  <c r="Q1510" i="15"/>
  <c r="Q1744" i="16"/>
  <c r="P588" i="24"/>
  <c r="P561" i="14"/>
  <c r="Q561" i="14" s="1"/>
  <c r="P566" i="24"/>
  <c r="P572" i="24" s="1"/>
  <c r="P535" i="14" s="1"/>
  <c r="G146" i="12"/>
  <c r="G42" i="12"/>
  <c r="P48" i="16"/>
  <c r="O47" i="16"/>
  <c r="O48" i="16"/>
  <c r="P47" i="16"/>
  <c r="P300" i="24"/>
  <c r="I71" i="24"/>
  <c r="I86" i="24" s="1"/>
  <c r="P750" i="24"/>
  <c r="Q547" i="24"/>
  <c r="Q548" i="24" s="1"/>
  <c r="H11" i="9" s="1"/>
  <c r="P722" i="24"/>
  <c r="AF15" i="7"/>
  <c r="P466" i="24" l="1"/>
  <c r="P415" i="24"/>
  <c r="P448" i="24" s="1"/>
  <c r="Q189" i="24"/>
  <c r="O196" i="16"/>
  <c r="O159" i="16"/>
  <c r="O85" i="16"/>
  <c r="Q47" i="16"/>
  <c r="O122" i="16"/>
  <c r="G65" i="21"/>
  <c r="G13" i="1"/>
  <c r="G14" i="13"/>
  <c r="P591" i="24"/>
  <c r="P597" i="24" s="1"/>
  <c r="Q513" i="24"/>
  <c r="O1495" i="15"/>
  <c r="P1497" i="15"/>
  <c r="P1507" i="15"/>
  <c r="P1500" i="15"/>
  <c r="P1495" i="15"/>
  <c r="O1508" i="15"/>
  <c r="P1499" i="15"/>
  <c r="P1502" i="15"/>
  <c r="P1506" i="15"/>
  <c r="P1496" i="15"/>
  <c r="O1502" i="15"/>
  <c r="P1498" i="15"/>
  <c r="P1505" i="15"/>
  <c r="O1503" i="15"/>
  <c r="O1494" i="15"/>
  <c r="P1494" i="15"/>
  <c r="O1500" i="15"/>
  <c r="O1507" i="15"/>
  <c r="O1496" i="15"/>
  <c r="P1504" i="15"/>
  <c r="P1508" i="15"/>
  <c r="O1505" i="15"/>
  <c r="P1501" i="15"/>
  <c r="O1504" i="15"/>
  <c r="O1499" i="15"/>
  <c r="P1503" i="15"/>
  <c r="O1501" i="15"/>
  <c r="O1497" i="15"/>
  <c r="O1506" i="15"/>
  <c r="O1498" i="15"/>
  <c r="O1369" i="16"/>
  <c r="O1368" i="16"/>
  <c r="O1354" i="16"/>
  <c r="P1367" i="16"/>
  <c r="O1355" i="16"/>
  <c r="P1363" i="16"/>
  <c r="O1361" i="16"/>
  <c r="O1359" i="16"/>
  <c r="P1354" i="16"/>
  <c r="P1355" i="16"/>
  <c r="O1350" i="16"/>
  <c r="P1362" i="16"/>
  <c r="P1364" i="16"/>
  <c r="P1359" i="16"/>
  <c r="P1356" i="16"/>
  <c r="O1352" i="16"/>
  <c r="P1353" i="16"/>
  <c r="O1363" i="16"/>
  <c r="O1365" i="16"/>
  <c r="P1365" i="16"/>
  <c r="P1351" i="16"/>
  <c r="P1357" i="16"/>
  <c r="O1362" i="16"/>
  <c r="P1366" i="16"/>
  <c r="O1358" i="16"/>
  <c r="P1352" i="16"/>
  <c r="O1356" i="16"/>
  <c r="P1360" i="16"/>
  <c r="O1360" i="16"/>
  <c r="O1367" i="16"/>
  <c r="O1357" i="16"/>
  <c r="O1351" i="16"/>
  <c r="O1366" i="16"/>
  <c r="O1364" i="16"/>
  <c r="P1368" i="16"/>
  <c r="O1353" i="16"/>
  <c r="P1358" i="16"/>
  <c r="P1369" i="16"/>
  <c r="O1370" i="16"/>
  <c r="P1361" i="16"/>
  <c r="P1350" i="16"/>
  <c r="P1370" i="16"/>
  <c r="O1183" i="15"/>
  <c r="P1178" i="15"/>
  <c r="P1175" i="15"/>
  <c r="O1181" i="15"/>
  <c r="O1184" i="15"/>
  <c r="O1180" i="15"/>
  <c r="P1184" i="15"/>
  <c r="O1178" i="15"/>
  <c r="O1182" i="15"/>
  <c r="P1182" i="15"/>
  <c r="O1185" i="15"/>
  <c r="O1177" i="15"/>
  <c r="P1176" i="15"/>
  <c r="O1176" i="15"/>
  <c r="P1177" i="15"/>
  <c r="P1174" i="15"/>
  <c r="O1179" i="15"/>
  <c r="P1179" i="15"/>
  <c r="O1186" i="15"/>
  <c r="P1185" i="15"/>
  <c r="O1174" i="15"/>
  <c r="O1173" i="15"/>
  <c r="O1175" i="15"/>
  <c r="P1172" i="15"/>
  <c r="P1181" i="15"/>
  <c r="P1186" i="15"/>
  <c r="O1172" i="15"/>
  <c r="P1173" i="15"/>
  <c r="P1180" i="15"/>
  <c r="P1183" i="15"/>
  <c r="Q662" i="14"/>
  <c r="P664" i="14"/>
  <c r="P573" i="24"/>
  <c r="P531" i="14"/>
  <c r="R204" i="15"/>
  <c r="S205" i="15"/>
  <c r="S204" i="15"/>
  <c r="R205" i="15"/>
  <c r="R172" i="14"/>
  <c r="R168" i="14"/>
  <c r="O86" i="16"/>
  <c r="O197" i="16"/>
  <c r="Q48" i="16"/>
  <c r="O123" i="16"/>
  <c r="O160" i="16"/>
  <c r="P123" i="16"/>
  <c r="P197" i="16"/>
  <c r="P86" i="16"/>
  <c r="P160" i="16"/>
  <c r="P1742" i="16"/>
  <c r="P1732" i="16"/>
  <c r="O1736" i="16"/>
  <c r="P1738" i="16"/>
  <c r="O1731" i="16"/>
  <c r="P1737" i="16"/>
  <c r="O1742" i="16"/>
  <c r="O1734" i="16"/>
  <c r="O1722" i="16"/>
  <c r="O1739" i="16"/>
  <c r="P1725" i="16"/>
  <c r="P1724" i="16"/>
  <c r="O1729" i="16"/>
  <c r="P1740" i="16"/>
  <c r="P1734" i="16"/>
  <c r="O1732" i="16"/>
  <c r="P1731" i="16"/>
  <c r="P1736" i="16"/>
  <c r="O1737" i="16"/>
  <c r="P1728" i="16"/>
  <c r="P1729" i="16"/>
  <c r="O1723" i="16"/>
  <c r="P1723" i="16"/>
  <c r="P1727" i="16"/>
  <c r="P1722" i="16"/>
  <c r="P1733" i="16"/>
  <c r="P1730" i="16"/>
  <c r="O1728" i="16"/>
  <c r="O1738" i="16"/>
  <c r="P1735" i="16"/>
  <c r="O1733" i="16"/>
  <c r="P1726" i="16"/>
  <c r="O1730" i="16"/>
  <c r="O1741" i="16"/>
  <c r="O1725" i="16"/>
  <c r="P1741" i="16"/>
  <c r="O1726" i="16"/>
  <c r="O1740" i="16"/>
  <c r="O1724" i="16"/>
  <c r="P1739" i="16"/>
  <c r="O1735" i="16"/>
  <c r="O1727" i="16"/>
  <c r="O1122" i="10"/>
  <c r="P1119" i="10"/>
  <c r="O1123" i="10"/>
  <c r="P1118" i="10"/>
  <c r="O1120" i="10"/>
  <c r="P1125" i="10"/>
  <c r="O1119" i="10"/>
  <c r="O1126" i="10"/>
  <c r="P1120" i="10"/>
  <c r="P1123" i="10"/>
  <c r="P1124" i="10"/>
  <c r="P1127" i="10"/>
  <c r="O1118" i="10"/>
  <c r="P1121" i="10"/>
  <c r="O1124" i="10"/>
  <c r="O1121" i="10"/>
  <c r="P1126" i="10"/>
  <c r="O1125" i="10"/>
  <c r="O1127" i="10"/>
  <c r="P1122" i="10"/>
  <c r="P60" i="16"/>
  <c r="O56" i="16"/>
  <c r="O51" i="16"/>
  <c r="O69" i="16"/>
  <c r="O68" i="16"/>
  <c r="P65" i="16"/>
  <c r="O57" i="16"/>
  <c r="O63" i="16"/>
  <c r="O65" i="16"/>
  <c r="P61" i="16"/>
  <c r="P51" i="16"/>
  <c r="P52" i="16"/>
  <c r="O66" i="16"/>
  <c r="O52" i="16"/>
  <c r="P55" i="16"/>
  <c r="P59" i="16"/>
  <c r="P50" i="16"/>
  <c r="O62" i="16"/>
  <c r="O53" i="16"/>
  <c r="P67" i="16"/>
  <c r="O50" i="16"/>
  <c r="O61" i="16"/>
  <c r="P66" i="16"/>
  <c r="O58" i="16"/>
  <c r="P58" i="16"/>
  <c r="O55" i="16"/>
  <c r="P69" i="16"/>
  <c r="O67" i="16"/>
  <c r="P54" i="16"/>
  <c r="O49" i="16"/>
  <c r="P57" i="16"/>
  <c r="O64" i="16"/>
  <c r="P64" i="16"/>
  <c r="P63" i="16"/>
  <c r="O54" i="16"/>
  <c r="O60" i="16"/>
  <c r="P62" i="16"/>
  <c r="P68" i="16"/>
  <c r="O59" i="16"/>
  <c r="P56" i="16"/>
  <c r="P53" i="16"/>
  <c r="P49" i="16"/>
  <c r="O56" i="15"/>
  <c r="P59" i="15"/>
  <c r="O57" i="15"/>
  <c r="P52" i="15"/>
  <c r="P47" i="15"/>
  <c r="O58" i="15"/>
  <c r="O48" i="15"/>
  <c r="O59" i="15"/>
  <c r="O55" i="15"/>
  <c r="O50" i="15"/>
  <c r="P55" i="15"/>
  <c r="O49" i="15"/>
  <c r="P53" i="15"/>
  <c r="P51" i="15"/>
  <c r="O51" i="15"/>
  <c r="O53" i="15"/>
  <c r="P57" i="15"/>
  <c r="P56" i="15"/>
  <c r="O54" i="15"/>
  <c r="P48" i="15"/>
  <c r="P45" i="15"/>
  <c r="P46" i="15"/>
  <c r="O46" i="15"/>
  <c r="O47" i="15"/>
  <c r="P58" i="15"/>
  <c r="P49" i="15"/>
  <c r="O52" i="15"/>
  <c r="P50" i="15"/>
  <c r="O45" i="15"/>
  <c r="P54" i="15"/>
  <c r="P885" i="10"/>
  <c r="P883" i="10"/>
  <c r="O879" i="10"/>
  <c r="P881" i="10"/>
  <c r="O878" i="10"/>
  <c r="O885" i="10"/>
  <c r="P884" i="10"/>
  <c r="O882" i="10"/>
  <c r="P877" i="10"/>
  <c r="O884" i="10"/>
  <c r="P886" i="10"/>
  <c r="O883" i="10"/>
  <c r="P879" i="10"/>
  <c r="O877" i="10"/>
  <c r="O880" i="10"/>
  <c r="P880" i="10"/>
  <c r="P878" i="10"/>
  <c r="P882" i="10"/>
  <c r="O881" i="10"/>
  <c r="O886" i="10"/>
  <c r="P815" i="24"/>
  <c r="P636" i="14"/>
  <c r="P150" i="24"/>
  <c r="Q38" i="24"/>
  <c r="P559" i="14"/>
  <c r="Q557" i="14"/>
  <c r="H151" i="12"/>
  <c r="H57" i="12"/>
  <c r="R47" i="16"/>
  <c r="R48" i="16"/>
  <c r="S48" i="16"/>
  <c r="S47" i="16"/>
  <c r="R42" i="14"/>
  <c r="R38" i="14"/>
  <c r="S545" i="10"/>
  <c r="S569" i="10"/>
  <c r="S521" i="10"/>
  <c r="R523" i="10"/>
  <c r="R571" i="10"/>
  <c r="T499" i="10"/>
  <c r="R547" i="10"/>
  <c r="S518" i="10"/>
  <c r="S542" i="10"/>
  <c r="S566" i="10"/>
  <c r="S570" i="10"/>
  <c r="S522" i="10"/>
  <c r="S546" i="10"/>
  <c r="S565" i="10"/>
  <c r="S541" i="10"/>
  <c r="S517" i="10"/>
  <c r="R521" i="10"/>
  <c r="T521" i="10" s="1"/>
  <c r="T497" i="10"/>
  <c r="R569" i="10"/>
  <c r="T569" i="10" s="1"/>
  <c r="R545" i="10"/>
  <c r="T545" i="10" s="1"/>
  <c r="R548" i="10"/>
  <c r="T500" i="10"/>
  <c r="R572" i="10"/>
  <c r="R524" i="10"/>
  <c r="S564" i="10"/>
  <c r="S516" i="10"/>
  <c r="S540" i="10"/>
  <c r="R546" i="10"/>
  <c r="R570" i="10"/>
  <c r="T570" i="10" s="1"/>
  <c r="T498" i="10"/>
  <c r="R522" i="10"/>
  <c r="T522" i="10" s="1"/>
  <c r="R516" i="10"/>
  <c r="T516" i="10" s="1"/>
  <c r="T492" i="10"/>
  <c r="R564" i="10"/>
  <c r="R540" i="10"/>
  <c r="T540" i="10" s="1"/>
  <c r="Z178" i="24"/>
  <c r="Q343" i="24" s="1"/>
  <c r="Q199" i="24"/>
  <c r="P1037" i="24"/>
  <c r="P949" i="14"/>
  <c r="P122" i="24"/>
  <c r="P37" i="14"/>
  <c r="P130" i="24"/>
  <c r="Q18" i="24"/>
  <c r="S250" i="16"/>
  <c r="S242" i="16"/>
  <c r="R241" i="16"/>
  <c r="R243" i="16"/>
  <c r="R238" i="16"/>
  <c r="S255" i="16"/>
  <c r="S239" i="16"/>
  <c r="S245" i="16"/>
  <c r="R248" i="16"/>
  <c r="R240" i="16"/>
  <c r="S243" i="16"/>
  <c r="R244" i="16"/>
  <c r="R237" i="16"/>
  <c r="S237" i="16"/>
  <c r="R245" i="16"/>
  <c r="S244" i="16"/>
  <c r="S248" i="16"/>
  <c r="S236" i="16"/>
  <c r="S241" i="16"/>
  <c r="S253" i="16"/>
  <c r="S238" i="16"/>
  <c r="R242" i="16"/>
  <c r="S240" i="16"/>
  <c r="S249" i="16"/>
  <c r="R252" i="16"/>
  <c r="R251" i="16"/>
  <c r="S252" i="16"/>
  <c r="R246" i="16"/>
  <c r="S247" i="16"/>
  <c r="R250" i="16"/>
  <c r="R247" i="16"/>
  <c r="R253" i="16"/>
  <c r="S251" i="16"/>
  <c r="R255" i="16"/>
  <c r="S256" i="16"/>
  <c r="R254" i="16"/>
  <c r="R236" i="16"/>
  <c r="S254" i="16"/>
  <c r="R249" i="16"/>
  <c r="R239" i="16"/>
  <c r="S246" i="16"/>
  <c r="R256" i="16"/>
  <c r="S55" i="16"/>
  <c r="R65" i="16"/>
  <c r="R56" i="16"/>
  <c r="S53" i="16"/>
  <c r="R57" i="16"/>
  <c r="R61" i="16"/>
  <c r="S52" i="16"/>
  <c r="S56" i="16"/>
  <c r="R53" i="16"/>
  <c r="S64" i="16"/>
  <c r="R54" i="16"/>
  <c r="R67" i="16"/>
  <c r="R59" i="16"/>
  <c r="S57" i="16"/>
  <c r="S65" i="16"/>
  <c r="R63" i="16"/>
  <c r="R51" i="16"/>
  <c r="R69" i="16"/>
  <c r="S61" i="16"/>
  <c r="S58" i="16"/>
  <c r="S49" i="16"/>
  <c r="R50" i="16"/>
  <c r="S67" i="16"/>
  <c r="R66" i="16"/>
  <c r="R49" i="16"/>
  <c r="R55" i="16"/>
  <c r="S63" i="16"/>
  <c r="R62" i="16"/>
  <c r="S51" i="16"/>
  <c r="R68" i="16"/>
  <c r="S68" i="16"/>
  <c r="R58" i="16"/>
  <c r="S59" i="16"/>
  <c r="S60" i="16"/>
  <c r="S50" i="16"/>
  <c r="S54" i="16"/>
  <c r="S66" i="16"/>
  <c r="R64" i="16"/>
  <c r="R52" i="16"/>
  <c r="S69" i="16"/>
  <c r="S62" i="16"/>
  <c r="R60" i="16"/>
  <c r="S1354" i="16"/>
  <c r="R1365" i="16"/>
  <c r="S1364" i="16"/>
  <c r="S1366" i="16"/>
  <c r="R1369" i="16"/>
  <c r="R1362" i="16"/>
  <c r="R1353" i="16"/>
  <c r="R1364" i="16"/>
  <c r="S1360" i="16"/>
  <c r="R1363" i="16"/>
  <c r="S1350" i="16"/>
  <c r="S1351" i="16"/>
  <c r="S1358" i="16"/>
  <c r="R1359" i="16"/>
  <c r="R1355" i="16"/>
  <c r="S1368" i="16"/>
  <c r="S1370" i="16"/>
  <c r="R1354" i="16"/>
  <c r="R1368" i="16"/>
  <c r="S1362" i="16"/>
  <c r="S1365" i="16"/>
  <c r="R1366" i="16"/>
  <c r="S1355" i="16"/>
  <c r="S1352" i="16"/>
  <c r="R1357" i="16"/>
  <c r="S1357" i="16"/>
  <c r="R1350" i="16"/>
  <c r="R1351" i="16"/>
  <c r="R1352" i="16"/>
  <c r="R1356" i="16"/>
  <c r="S1361" i="16"/>
  <c r="S1359" i="16"/>
  <c r="S1363" i="16"/>
  <c r="R1370" i="16"/>
  <c r="S1353" i="16"/>
  <c r="R1367" i="16"/>
  <c r="R1361" i="16"/>
  <c r="S1369" i="16"/>
  <c r="R1360" i="16"/>
  <c r="S1367" i="16"/>
  <c r="S1356" i="16"/>
  <c r="R1358" i="16"/>
  <c r="R883" i="10"/>
  <c r="R879" i="10"/>
  <c r="S883" i="10"/>
  <c r="S881" i="10"/>
  <c r="R886" i="10"/>
  <c r="S886" i="10"/>
  <c r="S884" i="10"/>
  <c r="R884" i="10"/>
  <c r="S878" i="10"/>
  <c r="R880" i="10"/>
  <c r="R878" i="10"/>
  <c r="S882" i="10"/>
  <c r="R877" i="10"/>
  <c r="S885" i="10"/>
  <c r="R885" i="10"/>
  <c r="R882" i="10"/>
  <c r="S879" i="10"/>
  <c r="S877" i="10"/>
  <c r="R881" i="10"/>
  <c r="S880" i="10"/>
  <c r="Z191" i="24"/>
  <c r="Q360" i="24" s="1"/>
  <c r="Q373" i="24" s="1"/>
  <c r="Q225" i="24"/>
  <c r="Q434" i="24"/>
  <c r="P283" i="15"/>
  <c r="P443" i="15"/>
  <c r="P251" i="15"/>
  <c r="P507" i="15"/>
  <c r="P315" i="15"/>
  <c r="P603" i="15"/>
  <c r="P379" i="15"/>
  <c r="P539" i="15"/>
  <c r="P347" i="15"/>
  <c r="P635" i="15"/>
  <c r="P411" i="15"/>
  <c r="P571" i="15"/>
  <c r="P475" i="15"/>
  <c r="P405" i="15"/>
  <c r="P565" i="15"/>
  <c r="P501" i="15"/>
  <c r="P437" i="15"/>
  <c r="P277" i="15"/>
  <c r="P469" i="15"/>
  <c r="P309" i="15"/>
  <c r="P597" i="15"/>
  <c r="P629" i="15"/>
  <c r="P533" i="15"/>
  <c r="P245" i="15"/>
  <c r="P341" i="15"/>
  <c r="P373" i="15"/>
  <c r="P275" i="15"/>
  <c r="P499" i="15"/>
  <c r="P435" i="15"/>
  <c r="P595" i="15"/>
  <c r="P403" i="15"/>
  <c r="P531" i="15"/>
  <c r="P627" i="15"/>
  <c r="P467" i="15"/>
  <c r="P307" i="15"/>
  <c r="P243" i="15"/>
  <c r="P371" i="15"/>
  <c r="P339" i="15"/>
  <c r="P563" i="15"/>
  <c r="O445" i="15"/>
  <c r="O317" i="15"/>
  <c r="O573" i="15"/>
  <c r="O509" i="15"/>
  <c r="O285" i="15"/>
  <c r="O541" i="15"/>
  <c r="O253" i="15"/>
  <c r="O605" i="15"/>
  <c r="O381" i="15"/>
  <c r="Q220" i="15"/>
  <c r="O413" i="15"/>
  <c r="O349" i="15"/>
  <c r="O637" i="15"/>
  <c r="O477" i="15"/>
  <c r="O471" i="15"/>
  <c r="O535" i="15"/>
  <c r="O311" i="15"/>
  <c r="O247" i="15"/>
  <c r="O407" i="15"/>
  <c r="O439" i="15"/>
  <c r="O343" i="15"/>
  <c r="Q214" i="15"/>
  <c r="O599" i="15"/>
  <c r="O375" i="15"/>
  <c r="O279" i="15"/>
  <c r="O567" i="15"/>
  <c r="O503" i="15"/>
  <c r="O631" i="15"/>
  <c r="P442" i="15"/>
  <c r="P538" i="15"/>
  <c r="P634" i="15"/>
  <c r="P346" i="15"/>
  <c r="P410" i="15"/>
  <c r="P282" i="15"/>
  <c r="P314" i="15"/>
  <c r="P474" i="15"/>
  <c r="P506" i="15"/>
  <c r="P250" i="15"/>
  <c r="P570" i="15"/>
  <c r="P378" i="15"/>
  <c r="P602" i="15"/>
  <c r="Q212" i="15"/>
  <c r="O597" i="15"/>
  <c r="Q597" i="15" s="1"/>
  <c r="O277" i="15"/>
  <c r="Q277" i="15" s="1"/>
  <c r="O533" i="15"/>
  <c r="Q533" i="15" s="1"/>
  <c r="O245" i="15"/>
  <c r="Q245" i="15" s="1"/>
  <c r="O469" i="15"/>
  <c r="Q469" i="15" s="1"/>
  <c r="O501" i="15"/>
  <c r="Q501" i="15" s="1"/>
  <c r="O629" i="15"/>
  <c r="Q629" i="15" s="1"/>
  <c r="O405" i="15"/>
  <c r="Q405" i="15" s="1"/>
  <c r="O341" i="15"/>
  <c r="Q341" i="15" s="1"/>
  <c r="O437" i="15"/>
  <c r="Q437" i="15" s="1"/>
  <c r="O309" i="15"/>
  <c r="Q309" i="15" s="1"/>
  <c r="O373" i="15"/>
  <c r="Q373" i="15" s="1"/>
  <c r="O565" i="15"/>
  <c r="Q565" i="15" s="1"/>
  <c r="P529" i="15"/>
  <c r="P369" i="15"/>
  <c r="P273" i="15"/>
  <c r="P241" i="15"/>
  <c r="P593" i="15"/>
  <c r="P625" i="15"/>
  <c r="P401" i="15"/>
  <c r="P433" i="15"/>
  <c r="P497" i="15"/>
  <c r="P337" i="15"/>
  <c r="P465" i="15"/>
  <c r="P305" i="15"/>
  <c r="P561" i="15"/>
  <c r="P599" i="15"/>
  <c r="P247" i="15"/>
  <c r="P631" i="15"/>
  <c r="P567" i="15"/>
  <c r="P407" i="15"/>
  <c r="P375" i="15"/>
  <c r="P439" i="15"/>
  <c r="P311" i="15"/>
  <c r="P279" i="15"/>
  <c r="P535" i="15"/>
  <c r="P343" i="15"/>
  <c r="P471" i="15"/>
  <c r="P503" i="15"/>
  <c r="O316" i="15"/>
  <c r="O476" i="15"/>
  <c r="Q219" i="15"/>
  <c r="O444" i="15"/>
  <c r="O604" i="15"/>
  <c r="O348" i="15"/>
  <c r="O540" i="15"/>
  <c r="O252" i="15"/>
  <c r="O508" i="15"/>
  <c r="O572" i="15"/>
  <c r="O284" i="15"/>
  <c r="O636" i="15"/>
  <c r="O380" i="15"/>
  <c r="O412" i="15"/>
  <c r="P240" i="15"/>
  <c r="P336" i="15"/>
  <c r="P560" i="15"/>
  <c r="P528" i="15"/>
  <c r="P400" i="15"/>
  <c r="P464" i="15"/>
  <c r="P592" i="15"/>
  <c r="P624" i="15"/>
  <c r="P272" i="15"/>
  <c r="P496" i="15"/>
  <c r="P304" i="15"/>
  <c r="P432" i="15"/>
  <c r="P368" i="15"/>
  <c r="O635" i="15"/>
  <c r="Q635" i="15" s="1"/>
  <c r="O475" i="15"/>
  <c r="Q475" i="15" s="1"/>
  <c r="O603" i="15"/>
  <c r="Q603" i="15" s="1"/>
  <c r="O539" i="15"/>
  <c r="Q539" i="15" s="1"/>
  <c r="Q218" i="15"/>
  <c r="O507" i="15"/>
  <c r="Q507" i="15" s="1"/>
  <c r="O347" i="15"/>
  <c r="Q347" i="15" s="1"/>
  <c r="O571" i="15"/>
  <c r="Q571" i="15" s="1"/>
  <c r="O411" i="15"/>
  <c r="Q411" i="15" s="1"/>
  <c r="O283" i="15"/>
  <c r="Q283" i="15" s="1"/>
  <c r="O379" i="15"/>
  <c r="Q379" i="15" s="1"/>
  <c r="O251" i="15"/>
  <c r="Q251" i="15" s="1"/>
  <c r="O443" i="15"/>
  <c r="Q443" i="15" s="1"/>
  <c r="O315" i="15"/>
  <c r="Q315" i="15" s="1"/>
  <c r="O504" i="15"/>
  <c r="O600" i="15"/>
  <c r="O280" i="15"/>
  <c r="O344" i="15"/>
  <c r="O312" i="15"/>
  <c r="O568" i="15"/>
  <c r="O408" i="15"/>
  <c r="O472" i="15"/>
  <c r="O440" i="15"/>
  <c r="O536" i="15"/>
  <c r="O632" i="15"/>
  <c r="Q215" i="15"/>
  <c r="O376" i="15"/>
  <c r="O248" i="15"/>
  <c r="O318" i="15"/>
  <c r="O574" i="15"/>
  <c r="O606" i="15"/>
  <c r="O510" i="15"/>
  <c r="Q221" i="15"/>
  <c r="O254" i="15"/>
  <c r="O542" i="15"/>
  <c r="O638" i="15"/>
  <c r="O286" i="15"/>
  <c r="O350" i="15"/>
  <c r="O414" i="15"/>
  <c r="O446" i="15"/>
  <c r="O478" i="15"/>
  <c r="O382" i="15"/>
  <c r="O402" i="15"/>
  <c r="O466" i="15"/>
  <c r="O274" i="15"/>
  <c r="O530" i="15"/>
  <c r="O562" i="15"/>
  <c r="Q209" i="15"/>
  <c r="O626" i="15"/>
  <c r="O434" i="15"/>
  <c r="O370" i="15"/>
  <c r="O338" i="15"/>
  <c r="O242" i="15"/>
  <c r="O498" i="15"/>
  <c r="O594" i="15"/>
  <c r="O306" i="15"/>
  <c r="Q772" i="24"/>
  <c r="S922" i="14"/>
  <c r="Z32" i="24"/>
  <c r="Q116" i="24" s="1"/>
  <c r="Q120" i="24" s="1"/>
  <c r="Q48" i="24"/>
  <c r="Q152" i="24"/>
  <c r="Q156" i="24" s="1"/>
  <c r="Q825" i="24"/>
  <c r="Q829" i="24" s="1"/>
  <c r="S766" i="14"/>
  <c r="Q765" i="24"/>
  <c r="Q657" i="24"/>
  <c r="Z628" i="24"/>
  <c r="Q774" i="24" s="1"/>
  <c r="Q785" i="24" s="1"/>
  <c r="Q838" i="24"/>
  <c r="Q849" i="24" s="1"/>
  <c r="P234" i="16"/>
  <c r="P235" i="16"/>
  <c r="O234" i="16"/>
  <c r="O235" i="16"/>
  <c r="P205" i="15"/>
  <c r="P204" i="15"/>
  <c r="O205" i="15"/>
  <c r="O204" i="15"/>
  <c r="O172" i="14"/>
  <c r="O168" i="14"/>
  <c r="P784" i="15"/>
  <c r="P783" i="15"/>
  <c r="O783" i="15"/>
  <c r="O784" i="15"/>
  <c r="G62" i="12"/>
  <c r="G165" i="12"/>
  <c r="O536" i="14"/>
  <c r="O532" i="14"/>
  <c r="S1185" i="14"/>
  <c r="T1183" i="14"/>
  <c r="S784" i="15"/>
  <c r="R784" i="15"/>
  <c r="S783" i="15"/>
  <c r="R783" i="15"/>
  <c r="Q936" i="24"/>
  <c r="P1080" i="24"/>
  <c r="P136" i="24"/>
  <c r="Q24" i="24"/>
  <c r="Q30" i="24"/>
  <c r="P142" i="24"/>
  <c r="O64" i="14"/>
  <c r="O142" i="14"/>
  <c r="Q38" i="14"/>
  <c r="O90" i="14"/>
  <c r="O39" i="14"/>
  <c r="O116" i="14"/>
  <c r="O108" i="15"/>
  <c r="O172" i="15"/>
  <c r="Q43" i="15"/>
  <c r="O76" i="15"/>
  <c r="O140" i="15"/>
  <c r="O107" i="15"/>
  <c r="O75" i="15"/>
  <c r="O139" i="15"/>
  <c r="O60" i="15"/>
  <c r="G12" i="13" s="1"/>
  <c r="Q42" i="15"/>
  <c r="O171" i="15"/>
  <c r="O498" i="10"/>
  <c r="P493" i="10"/>
  <c r="P498" i="10"/>
  <c r="O492" i="10"/>
  <c r="O499" i="10"/>
  <c r="O491" i="10"/>
  <c r="O495" i="10"/>
  <c r="P492" i="10"/>
  <c r="O494" i="10"/>
  <c r="P494" i="10"/>
  <c r="P497" i="10"/>
  <c r="O500" i="10"/>
  <c r="O497" i="10"/>
  <c r="P495" i="10"/>
  <c r="P500" i="10"/>
  <c r="O496" i="10"/>
  <c r="O493" i="10"/>
  <c r="P491" i="10"/>
  <c r="P499" i="10"/>
  <c r="P496" i="10"/>
  <c r="P800" i="15"/>
  <c r="O789" i="15"/>
  <c r="O797" i="15"/>
  <c r="O796" i="15"/>
  <c r="O800" i="15"/>
  <c r="P791" i="15"/>
  <c r="P793" i="15"/>
  <c r="P795" i="15"/>
  <c r="P786" i="15"/>
  <c r="P792" i="15"/>
  <c r="O788" i="15"/>
  <c r="P788" i="15"/>
  <c r="O786" i="15"/>
  <c r="P789" i="15"/>
  <c r="P799" i="15"/>
  <c r="P797" i="15"/>
  <c r="O794" i="15"/>
  <c r="O790" i="15"/>
  <c r="O791" i="15"/>
  <c r="P787" i="15"/>
  <c r="P798" i="15"/>
  <c r="P796" i="15"/>
  <c r="O793" i="15"/>
  <c r="O799" i="15"/>
  <c r="P794" i="15"/>
  <c r="O792" i="15"/>
  <c r="O795" i="15"/>
  <c r="O787" i="15"/>
  <c r="O798" i="15"/>
  <c r="P790" i="15"/>
  <c r="O914" i="16"/>
  <c r="O905" i="16"/>
  <c r="O919" i="16"/>
  <c r="P912" i="16"/>
  <c r="O917" i="16"/>
  <c r="P915" i="16"/>
  <c r="O922" i="16"/>
  <c r="O911" i="16"/>
  <c r="O913" i="16"/>
  <c r="P914" i="16"/>
  <c r="P910" i="16"/>
  <c r="P918" i="16"/>
  <c r="O924" i="16"/>
  <c r="P904" i="16"/>
  <c r="P909" i="16"/>
  <c r="O906" i="16"/>
  <c r="P919" i="16"/>
  <c r="P916" i="16"/>
  <c r="P907" i="16"/>
  <c r="P908" i="16"/>
  <c r="O908" i="16"/>
  <c r="O923" i="16"/>
  <c r="P906" i="16"/>
  <c r="P924" i="16"/>
  <c r="O916" i="16"/>
  <c r="O909" i="16"/>
  <c r="O921" i="16"/>
  <c r="P923" i="16"/>
  <c r="P913" i="16"/>
  <c r="O904" i="16"/>
  <c r="P911" i="16"/>
  <c r="P922" i="16"/>
  <c r="O910" i="16"/>
  <c r="O915" i="16"/>
  <c r="O907" i="16"/>
  <c r="P920" i="16"/>
  <c r="P917" i="16"/>
  <c r="P905" i="16"/>
  <c r="O918" i="16"/>
  <c r="O920" i="16"/>
  <c r="O912" i="16"/>
  <c r="P921" i="16"/>
  <c r="Q918" i="24"/>
  <c r="Z902" i="24"/>
  <c r="Q1006" i="24" s="1"/>
  <c r="Q1051" i="24" s="1"/>
  <c r="Q1053" i="24" s="1"/>
  <c r="S1491" i="15"/>
  <c r="R1491" i="15"/>
  <c r="S1492" i="15"/>
  <c r="R1492" i="15"/>
  <c r="H191" i="12"/>
  <c r="H90" i="12"/>
  <c r="R1169" i="15"/>
  <c r="R1170" i="15"/>
  <c r="S1169" i="15"/>
  <c r="S1170" i="15"/>
  <c r="R1348" i="16"/>
  <c r="S1348" i="16"/>
  <c r="S1349" i="16"/>
  <c r="R1349" i="16"/>
  <c r="S763" i="15"/>
  <c r="S699" i="15"/>
  <c r="S731" i="15"/>
  <c r="R690" i="15"/>
  <c r="T657" i="15"/>
  <c r="R754" i="15"/>
  <c r="R722" i="15"/>
  <c r="R693" i="15"/>
  <c r="R757" i="15"/>
  <c r="T660" i="15"/>
  <c r="R725" i="15"/>
  <c r="R764" i="15"/>
  <c r="R700" i="15"/>
  <c r="R732" i="15"/>
  <c r="T667" i="15"/>
  <c r="R733" i="15"/>
  <c r="R701" i="15"/>
  <c r="T668" i="15"/>
  <c r="R765" i="15"/>
  <c r="R703" i="15"/>
  <c r="T670" i="15"/>
  <c r="R767" i="15"/>
  <c r="R735" i="15"/>
  <c r="R727" i="15"/>
  <c r="R759" i="15"/>
  <c r="R695" i="15"/>
  <c r="T662" i="15"/>
  <c r="T656" i="15"/>
  <c r="R721" i="15"/>
  <c r="R753" i="15"/>
  <c r="R689" i="15"/>
  <c r="S726" i="15"/>
  <c r="S694" i="15"/>
  <c r="S758" i="15"/>
  <c r="R758" i="15"/>
  <c r="R726" i="15"/>
  <c r="T726" i="15" s="1"/>
  <c r="T661" i="15"/>
  <c r="R694" i="15"/>
  <c r="T694" i="15" s="1"/>
  <c r="R728" i="15"/>
  <c r="T663" i="15"/>
  <c r="R760" i="15"/>
  <c r="R696" i="15"/>
  <c r="S690" i="15"/>
  <c r="S722" i="15"/>
  <c r="S754" i="15"/>
  <c r="R755" i="15"/>
  <c r="T658" i="15"/>
  <c r="R723" i="15"/>
  <c r="R691" i="15"/>
  <c r="R766" i="15"/>
  <c r="T669" i="15"/>
  <c r="R734" i="15"/>
  <c r="R702" i="15"/>
  <c r="S756" i="15"/>
  <c r="S692" i="15"/>
  <c r="S724" i="15"/>
  <c r="R805" i="16"/>
  <c r="R842" i="16"/>
  <c r="T767" i="16"/>
  <c r="R879" i="16"/>
  <c r="R796" i="16"/>
  <c r="R833" i="16"/>
  <c r="R870" i="16"/>
  <c r="T758" i="16"/>
  <c r="S802" i="16"/>
  <c r="S839" i="16"/>
  <c r="S876" i="16"/>
  <c r="R846" i="16"/>
  <c r="R883" i="16"/>
  <c r="T771" i="16"/>
  <c r="R809" i="16"/>
  <c r="R881" i="16"/>
  <c r="T769" i="16"/>
  <c r="R844" i="16"/>
  <c r="R807" i="16"/>
  <c r="S869" i="16"/>
  <c r="S832" i="16"/>
  <c r="S795" i="16"/>
  <c r="T756" i="16"/>
  <c r="R868" i="16"/>
  <c r="R794" i="16"/>
  <c r="R831" i="16"/>
  <c r="R871" i="16"/>
  <c r="R834" i="16"/>
  <c r="T759" i="16"/>
  <c r="R797" i="16"/>
  <c r="S843" i="16"/>
  <c r="S880" i="16"/>
  <c r="S806" i="16"/>
  <c r="R793" i="16"/>
  <c r="T755" i="16"/>
  <c r="R867" i="16"/>
  <c r="R830" i="16"/>
  <c r="R872" i="16"/>
  <c r="R798" i="16"/>
  <c r="R835" i="16"/>
  <c r="T760" i="16"/>
  <c r="S849" i="16"/>
  <c r="S886" i="16"/>
  <c r="S812" i="16"/>
  <c r="R874" i="16"/>
  <c r="R800" i="16"/>
  <c r="R837" i="16"/>
  <c r="T762" i="16"/>
  <c r="R880" i="16"/>
  <c r="R843" i="16"/>
  <c r="T843" i="16" s="1"/>
  <c r="T768" i="16"/>
  <c r="R806" i="16"/>
  <c r="T806" i="16" s="1"/>
  <c r="R801" i="16"/>
  <c r="R838" i="16"/>
  <c r="T763" i="16"/>
  <c r="R875" i="16"/>
  <c r="T875" i="16" s="1"/>
  <c r="S801" i="16"/>
  <c r="S838" i="16"/>
  <c r="S875" i="16"/>
  <c r="S884" i="16"/>
  <c r="S847" i="16"/>
  <c r="S810" i="16"/>
  <c r="S807" i="16"/>
  <c r="S844" i="16"/>
  <c r="S881" i="16"/>
  <c r="R840" i="16"/>
  <c r="T765" i="16"/>
  <c r="R877" i="16"/>
  <c r="R803" i="16"/>
  <c r="S841" i="16"/>
  <c r="S804" i="16"/>
  <c r="S878" i="16"/>
  <c r="S837" i="16"/>
  <c r="S800" i="16"/>
  <c r="S874" i="16"/>
  <c r="Z899" i="24"/>
  <c r="Q1002" i="24" s="1"/>
  <c r="Q914" i="24"/>
  <c r="R1494" i="15"/>
  <c r="S1501" i="15"/>
  <c r="S1494" i="15"/>
  <c r="R1507" i="15"/>
  <c r="R1497" i="15"/>
  <c r="S1495" i="15"/>
  <c r="R1504" i="15"/>
  <c r="R1498" i="15"/>
  <c r="S1508" i="15"/>
  <c r="R1502" i="15"/>
  <c r="S1499" i="15"/>
  <c r="R1500" i="15"/>
  <c r="S1507" i="15"/>
  <c r="S1506" i="15"/>
  <c r="S1497" i="15"/>
  <c r="S1496" i="15"/>
  <c r="S1502" i="15"/>
  <c r="R1506" i="15"/>
  <c r="S1503" i="15"/>
  <c r="S1505" i="15"/>
  <c r="R1503" i="15"/>
  <c r="R1495" i="15"/>
  <c r="S1504" i="15"/>
  <c r="R1496" i="15"/>
  <c r="S1498" i="15"/>
  <c r="R1508" i="15"/>
  <c r="R1501" i="15"/>
  <c r="R1499" i="15"/>
  <c r="R1505" i="15"/>
  <c r="S1500" i="15"/>
  <c r="R1127" i="10"/>
  <c r="R1122" i="10"/>
  <c r="S1119" i="10"/>
  <c r="R1123" i="10"/>
  <c r="R1118" i="10"/>
  <c r="R1119" i="10"/>
  <c r="S1124" i="10"/>
  <c r="S1126" i="10"/>
  <c r="S1122" i="10"/>
  <c r="S1120" i="10"/>
  <c r="R1126" i="10"/>
  <c r="R1125" i="10"/>
  <c r="S1125" i="10"/>
  <c r="S1123" i="10"/>
  <c r="R1121" i="10"/>
  <c r="S1118" i="10"/>
  <c r="R1120" i="10"/>
  <c r="S1121" i="10"/>
  <c r="S1127" i="10"/>
  <c r="R1124" i="10"/>
  <c r="S906" i="16"/>
  <c r="S910" i="16"/>
  <c r="S911" i="16"/>
  <c r="R906" i="16"/>
  <c r="R907" i="16"/>
  <c r="R908" i="16"/>
  <c r="S922" i="16"/>
  <c r="R918" i="16"/>
  <c r="R905" i="16"/>
  <c r="S915" i="16"/>
  <c r="S905" i="16"/>
  <c r="S912" i="16"/>
  <c r="R914" i="16"/>
  <c r="S916" i="16"/>
  <c r="S918" i="16"/>
  <c r="S920" i="16"/>
  <c r="S908" i="16"/>
  <c r="R919" i="16"/>
  <c r="R904" i="16"/>
  <c r="R912" i="16"/>
  <c r="S914" i="16"/>
  <c r="R911" i="16"/>
  <c r="R922" i="16"/>
  <c r="R917" i="16"/>
  <c r="S907" i="16"/>
  <c r="S924" i="16"/>
  <c r="R916" i="16"/>
  <c r="R915" i="16"/>
  <c r="R920" i="16"/>
  <c r="R921" i="16"/>
  <c r="S919" i="16"/>
  <c r="S921" i="16"/>
  <c r="R910" i="16"/>
  <c r="R923" i="16"/>
  <c r="S909" i="16"/>
  <c r="S913" i="16"/>
  <c r="S917" i="16"/>
  <c r="R913" i="16"/>
  <c r="S923" i="16"/>
  <c r="R924" i="16"/>
  <c r="S904" i="16"/>
  <c r="R909" i="16"/>
  <c r="P259" i="10"/>
  <c r="P379" i="10"/>
  <c r="P235" i="10"/>
  <c r="P307" i="10"/>
  <c r="P355" i="10"/>
  <c r="P403" i="10"/>
  <c r="P283" i="10"/>
  <c r="P475" i="10"/>
  <c r="P211" i="10"/>
  <c r="P427" i="10"/>
  <c r="P331" i="10"/>
  <c r="P187" i="10"/>
  <c r="P451" i="10"/>
  <c r="P452" i="10"/>
  <c r="P476" i="10"/>
  <c r="P212" i="10"/>
  <c r="P332" i="10"/>
  <c r="P284" i="10"/>
  <c r="P308" i="10"/>
  <c r="P356" i="10"/>
  <c r="P260" i="10"/>
  <c r="P236" i="10"/>
  <c r="P188" i="10"/>
  <c r="P428" i="10"/>
  <c r="P404" i="10"/>
  <c r="P380" i="10"/>
  <c r="P325" i="10"/>
  <c r="P277" i="10"/>
  <c r="P397" i="10"/>
  <c r="P205" i="10"/>
  <c r="P253" i="10"/>
  <c r="P469" i="10"/>
  <c r="P181" i="10"/>
  <c r="P229" i="10"/>
  <c r="P421" i="10"/>
  <c r="P373" i="10"/>
  <c r="P349" i="10"/>
  <c r="P301" i="10"/>
  <c r="P445" i="10"/>
  <c r="P254" i="10"/>
  <c r="P206" i="10"/>
  <c r="P470" i="10"/>
  <c r="P230" i="10"/>
  <c r="P326" i="10"/>
  <c r="P422" i="10"/>
  <c r="P182" i="10"/>
  <c r="P302" i="10"/>
  <c r="P350" i="10"/>
  <c r="P446" i="10"/>
  <c r="P374" i="10"/>
  <c r="P398" i="10"/>
  <c r="P278" i="10"/>
  <c r="O236" i="10"/>
  <c r="O212" i="10"/>
  <c r="Q212" i="10" s="1"/>
  <c r="O308" i="10"/>
  <c r="Q308" i="10" s="1"/>
  <c r="O356" i="10"/>
  <c r="Q356" i="10" s="1"/>
  <c r="O476" i="10"/>
  <c r="Q476" i="10" s="1"/>
  <c r="O188" i="10"/>
  <c r="Q188" i="10" s="1"/>
  <c r="O332" i="10"/>
  <c r="Q332" i="10" s="1"/>
  <c r="O284" i="10"/>
  <c r="Q284" i="10" s="1"/>
  <c r="O452" i="10"/>
  <c r="O428" i="10"/>
  <c r="Q428" i="10" s="1"/>
  <c r="Q164" i="10"/>
  <c r="O404" i="10"/>
  <c r="Q404" i="10" s="1"/>
  <c r="O260" i="10"/>
  <c r="Q260" i="10" s="1"/>
  <c r="O380" i="10"/>
  <c r="Q380" i="10" s="1"/>
  <c r="P395" i="10"/>
  <c r="P299" i="10"/>
  <c r="P165" i="10"/>
  <c r="P173" i="14" s="1"/>
  <c r="P419" i="10"/>
  <c r="P227" i="10"/>
  <c r="P251" i="10"/>
  <c r="P371" i="10"/>
  <c r="P275" i="10"/>
  <c r="P203" i="10"/>
  <c r="P347" i="10"/>
  <c r="P323" i="10"/>
  <c r="P467" i="10"/>
  <c r="P179" i="10"/>
  <c r="P443" i="10"/>
  <c r="P396" i="10"/>
  <c r="P300" i="10"/>
  <c r="P468" i="10"/>
  <c r="P348" i="10"/>
  <c r="P204" i="10"/>
  <c r="P372" i="10"/>
  <c r="P420" i="10"/>
  <c r="P324" i="10"/>
  <c r="P252" i="10"/>
  <c r="P276" i="10"/>
  <c r="P180" i="10"/>
  <c r="P228" i="10"/>
  <c r="P444" i="10"/>
  <c r="Q156" i="10"/>
  <c r="O324" i="10"/>
  <c r="O300" i="10"/>
  <c r="Q300" i="10" s="1"/>
  <c r="O444" i="10"/>
  <c r="Q444" i="10" s="1"/>
  <c r="O252" i="10"/>
  <c r="Q252" i="10" s="1"/>
  <c r="O228" i="10"/>
  <c r="O468" i="10"/>
  <c r="Q468" i="10" s="1"/>
  <c r="O276" i="10"/>
  <c r="O348" i="10"/>
  <c r="Q348" i="10" s="1"/>
  <c r="O204" i="10"/>
  <c r="Q204" i="10" s="1"/>
  <c r="O180" i="10"/>
  <c r="Q180" i="10" s="1"/>
  <c r="O420" i="10"/>
  <c r="Q420" i="10" s="1"/>
  <c r="O396" i="10"/>
  <c r="Q396" i="10" s="1"/>
  <c r="O372" i="10"/>
  <c r="O232" i="10"/>
  <c r="O472" i="10"/>
  <c r="O448" i="10"/>
  <c r="O376" i="10"/>
  <c r="O208" i="10"/>
  <c r="O304" i="10"/>
  <c r="O400" i="10"/>
  <c r="O352" i="10"/>
  <c r="Q160" i="10"/>
  <c r="O184" i="10"/>
  <c r="O328" i="10"/>
  <c r="O256" i="10"/>
  <c r="O280" i="10"/>
  <c r="O424" i="10"/>
  <c r="O445" i="10"/>
  <c r="Q445" i="10" s="1"/>
  <c r="O373" i="10"/>
  <c r="O181" i="10"/>
  <c r="Q181" i="10" s="1"/>
  <c r="Q157" i="10"/>
  <c r="O205" i="10"/>
  <c r="Q205" i="10" s="1"/>
  <c r="O253" i="10"/>
  <c r="Q253" i="10" s="1"/>
  <c r="O397" i="10"/>
  <c r="Q397" i="10" s="1"/>
  <c r="O325" i="10"/>
  <c r="Q325" i="10" s="1"/>
  <c r="O301" i="10"/>
  <c r="Q301" i="10" s="1"/>
  <c r="O469" i="10"/>
  <c r="O421" i="10"/>
  <c r="Q421" i="10" s="1"/>
  <c r="O277" i="10"/>
  <c r="O349" i="10"/>
  <c r="Q349" i="10" s="1"/>
  <c r="O229" i="10"/>
  <c r="O500" i="16"/>
  <c r="O278" i="16"/>
  <c r="O426" i="16"/>
  <c r="O537" i="16"/>
  <c r="O648" i="16"/>
  <c r="O722" i="16"/>
  <c r="O463" i="16"/>
  <c r="O389" i="16"/>
  <c r="Q240" i="16"/>
  <c r="O685" i="16"/>
  <c r="O611" i="16"/>
  <c r="O574" i="16"/>
  <c r="O315" i="16"/>
  <c r="O352" i="16"/>
  <c r="O422" i="16"/>
  <c r="O681" i="16"/>
  <c r="O274" i="16"/>
  <c r="O644" i="16"/>
  <c r="Q236" i="16"/>
  <c r="O385" i="16"/>
  <c r="O533" i="16"/>
  <c r="O570" i="16"/>
  <c r="O496" i="16"/>
  <c r="O718" i="16"/>
  <c r="O459" i="16"/>
  <c r="O311" i="16"/>
  <c r="O348" i="16"/>
  <c r="O607" i="16"/>
  <c r="P684" i="16"/>
  <c r="P462" i="16"/>
  <c r="P536" i="16"/>
  <c r="P499" i="16"/>
  <c r="P277" i="16"/>
  <c r="P388" i="16"/>
  <c r="P314" i="16"/>
  <c r="P721" i="16"/>
  <c r="P351" i="16"/>
  <c r="P610" i="16"/>
  <c r="P573" i="16"/>
  <c r="P647" i="16"/>
  <c r="P425" i="16"/>
  <c r="O690" i="16"/>
  <c r="O653" i="16"/>
  <c r="O727" i="16"/>
  <c r="O357" i="16"/>
  <c r="O283" i="16"/>
  <c r="O505" i="16"/>
  <c r="O431" i="16"/>
  <c r="O320" i="16"/>
  <c r="O616" i="16"/>
  <c r="O468" i="16"/>
  <c r="O394" i="16"/>
  <c r="Q245" i="16"/>
  <c r="O542" i="16"/>
  <c r="O579" i="16"/>
  <c r="O292" i="16"/>
  <c r="O736" i="16"/>
  <c r="O551" i="16"/>
  <c r="O366" i="16"/>
  <c r="O662" i="16"/>
  <c r="O588" i="16"/>
  <c r="O625" i="16"/>
  <c r="O329" i="16"/>
  <c r="O514" i="16"/>
  <c r="O477" i="16"/>
  <c r="O699" i="16"/>
  <c r="O440" i="16"/>
  <c r="Q254" i="16"/>
  <c r="O403" i="16"/>
  <c r="O543" i="16"/>
  <c r="O506" i="16"/>
  <c r="Q246" i="16"/>
  <c r="O654" i="16"/>
  <c r="O358" i="16"/>
  <c r="O691" i="16"/>
  <c r="O580" i="16"/>
  <c r="O395" i="16"/>
  <c r="O284" i="16"/>
  <c r="O617" i="16"/>
  <c r="O321" i="16"/>
  <c r="O728" i="16"/>
  <c r="O469" i="16"/>
  <c r="O432" i="16"/>
  <c r="O586" i="16"/>
  <c r="O475" i="16"/>
  <c r="O364" i="16"/>
  <c r="O438" i="16"/>
  <c r="O290" i="16"/>
  <c r="O697" i="16"/>
  <c r="O734" i="16"/>
  <c r="O327" i="16"/>
  <c r="Q252" i="16"/>
  <c r="O660" i="16"/>
  <c r="O549" i="16"/>
  <c r="O623" i="16"/>
  <c r="O512" i="16"/>
  <c r="O401" i="16"/>
  <c r="P732" i="16"/>
  <c r="P658" i="16"/>
  <c r="P621" i="16"/>
  <c r="P436" i="16"/>
  <c r="P325" i="16"/>
  <c r="P584" i="16"/>
  <c r="P547" i="16"/>
  <c r="P510" i="16"/>
  <c r="P288" i="16"/>
  <c r="P695" i="16"/>
  <c r="P399" i="16"/>
  <c r="P473" i="16"/>
  <c r="P362" i="16"/>
  <c r="P426" i="16"/>
  <c r="P685" i="16"/>
  <c r="P463" i="16"/>
  <c r="P722" i="16"/>
  <c r="P500" i="16"/>
  <c r="P278" i="16"/>
  <c r="P537" i="16"/>
  <c r="P315" i="16"/>
  <c r="P574" i="16"/>
  <c r="P352" i="16"/>
  <c r="P611" i="16"/>
  <c r="P389" i="16"/>
  <c r="P648" i="16"/>
  <c r="P327" i="16"/>
  <c r="P401" i="16"/>
  <c r="P549" i="16"/>
  <c r="P512" i="16"/>
  <c r="P734" i="16"/>
  <c r="P697" i="16"/>
  <c r="P290" i="16"/>
  <c r="P475" i="16"/>
  <c r="P364" i="16"/>
  <c r="P586" i="16"/>
  <c r="P660" i="16"/>
  <c r="P623" i="16"/>
  <c r="P438" i="16"/>
  <c r="O399" i="16"/>
  <c r="Q399" i="16" s="1"/>
  <c r="O695" i="16"/>
  <c r="O732" i="16"/>
  <c r="Q732" i="16" s="1"/>
  <c r="O510" i="16"/>
  <c r="O547" i="16"/>
  <c r="Q547" i="16" s="1"/>
  <c r="O362" i="16"/>
  <c r="Q362" i="16" s="1"/>
  <c r="O288" i="16"/>
  <c r="Q288" i="16" s="1"/>
  <c r="O658" i="16"/>
  <c r="O473" i="16"/>
  <c r="Q473" i="16" s="1"/>
  <c r="O584" i="16"/>
  <c r="Q250" i="16"/>
  <c r="O436" i="16"/>
  <c r="O621" i="16"/>
  <c r="Q621" i="16" s="1"/>
  <c r="O325" i="16"/>
  <c r="Q325" i="16" s="1"/>
  <c r="P478" i="16"/>
  <c r="P663" i="16"/>
  <c r="P293" i="16"/>
  <c r="P367" i="16"/>
  <c r="P515" i="16"/>
  <c r="P589" i="16"/>
  <c r="P441" i="16"/>
  <c r="P626" i="16"/>
  <c r="P700" i="16"/>
  <c r="P330" i="16"/>
  <c r="P404" i="16"/>
  <c r="P552" i="16"/>
  <c r="P737" i="16"/>
  <c r="O360" i="16"/>
  <c r="O693" i="16"/>
  <c r="Q248" i="16"/>
  <c r="O286" i="16"/>
  <c r="O471" i="16"/>
  <c r="O434" i="16"/>
  <c r="O397" i="16"/>
  <c r="O508" i="16"/>
  <c r="O545" i="16"/>
  <c r="O619" i="16"/>
  <c r="O730" i="16"/>
  <c r="O323" i="16"/>
  <c r="O656" i="16"/>
  <c r="O582" i="16"/>
  <c r="O573" i="16"/>
  <c r="O462" i="16"/>
  <c r="Q462" i="16" s="1"/>
  <c r="O277" i="16"/>
  <c r="O721" i="16"/>
  <c r="Q721" i="16" s="1"/>
  <c r="O425" i="16"/>
  <c r="Q239" i="16"/>
  <c r="O647" i="16"/>
  <c r="Q647" i="16" s="1"/>
  <c r="O499" i="16"/>
  <c r="Q499" i="16" s="1"/>
  <c r="O684" i="16"/>
  <c r="O610" i="16"/>
  <c r="Q610" i="16" s="1"/>
  <c r="O388" i="16"/>
  <c r="Q388" i="16" s="1"/>
  <c r="O536" i="16"/>
  <c r="Q536" i="16" s="1"/>
  <c r="O314" i="16"/>
  <c r="O351" i="16"/>
  <c r="Q351" i="16" s="1"/>
  <c r="O622" i="16"/>
  <c r="O733" i="16"/>
  <c r="O400" i="16"/>
  <c r="O696" i="16"/>
  <c r="O585" i="16"/>
  <c r="O511" i="16"/>
  <c r="Q251" i="16"/>
  <c r="O659" i="16"/>
  <c r="O437" i="16"/>
  <c r="O363" i="16"/>
  <c r="O474" i="16"/>
  <c r="O548" i="16"/>
  <c r="O326" i="16"/>
  <c r="O289" i="16"/>
  <c r="O276" i="16"/>
  <c r="O646" i="16"/>
  <c r="O313" i="16"/>
  <c r="O424" i="16"/>
  <c r="O461" i="16"/>
  <c r="O535" i="16"/>
  <c r="O350" i="16"/>
  <c r="O720" i="16"/>
  <c r="O683" i="16"/>
  <c r="O498" i="16"/>
  <c r="O572" i="16"/>
  <c r="Q238" i="16"/>
  <c r="O609" i="16"/>
  <c r="O387" i="16"/>
  <c r="O318" i="16"/>
  <c r="O281" i="16"/>
  <c r="O355" i="16"/>
  <c r="O392" i="16"/>
  <c r="O503" i="16"/>
  <c r="O429" i="16"/>
  <c r="Q243" i="16"/>
  <c r="O725" i="16"/>
  <c r="O540" i="16"/>
  <c r="O466" i="16"/>
  <c r="O577" i="16"/>
  <c r="O614" i="16"/>
  <c r="O688" i="16"/>
  <c r="O651" i="16"/>
  <c r="Q247" i="16"/>
  <c r="O396" i="16"/>
  <c r="O507" i="16"/>
  <c r="O285" i="16"/>
  <c r="O322" i="16"/>
  <c r="O359" i="16"/>
  <c r="O692" i="16"/>
  <c r="O470" i="16"/>
  <c r="O581" i="16"/>
  <c r="O729" i="16"/>
  <c r="O618" i="16"/>
  <c r="O433" i="16"/>
  <c r="O544" i="16"/>
  <c r="O655" i="16"/>
  <c r="O478" i="16"/>
  <c r="O293" i="16"/>
  <c r="Q293" i="16" s="1"/>
  <c r="O589" i="16"/>
  <c r="Q589" i="16" s="1"/>
  <c r="O663" i="16"/>
  <c r="Q663" i="16" s="1"/>
  <c r="O515" i="16"/>
  <c r="O441" i="16"/>
  <c r="Q441" i="16" s="1"/>
  <c r="O367" i="16"/>
  <c r="Q367" i="16" s="1"/>
  <c r="Q255" i="16"/>
  <c r="O404" i="16"/>
  <c r="O626" i="16"/>
  <c r="Q626" i="16" s="1"/>
  <c r="O330" i="16"/>
  <c r="Q330" i="16" s="1"/>
  <c r="O737" i="16"/>
  <c r="Q737" i="16" s="1"/>
  <c r="O700" i="16"/>
  <c r="O552" i="16"/>
  <c r="Q552" i="16" s="1"/>
  <c r="P649" i="16"/>
  <c r="P464" i="16"/>
  <c r="P538" i="16"/>
  <c r="P723" i="16"/>
  <c r="P575" i="16"/>
  <c r="P427" i="16"/>
  <c r="P612" i="16"/>
  <c r="P686" i="16"/>
  <c r="P501" i="16"/>
  <c r="P353" i="16"/>
  <c r="P390" i="16"/>
  <c r="P316" i="16"/>
  <c r="P279" i="16"/>
  <c r="O539" i="16"/>
  <c r="O613" i="16"/>
  <c r="O465" i="16"/>
  <c r="O724" i="16"/>
  <c r="O687" i="16"/>
  <c r="O280" i="16"/>
  <c r="O354" i="16"/>
  <c r="O391" i="16"/>
  <c r="O650" i="16"/>
  <c r="O502" i="16"/>
  <c r="O576" i="16"/>
  <c r="O317" i="16"/>
  <c r="Q242" i="16"/>
  <c r="O428" i="16"/>
  <c r="Q423" i="24"/>
  <c r="S401" i="14"/>
  <c r="Q351" i="24"/>
  <c r="Q685" i="24"/>
  <c r="Z653" i="24"/>
  <c r="Q802" i="24" s="1"/>
  <c r="Q813" i="24" s="1"/>
  <c r="O1215" i="14"/>
  <c r="O1211" i="14"/>
  <c r="P1492" i="15"/>
  <c r="P1491" i="15"/>
  <c r="O1491" i="15"/>
  <c r="O1492" i="15"/>
  <c r="G86" i="12"/>
  <c r="G181" i="12"/>
  <c r="O954" i="14"/>
  <c r="O950" i="14"/>
  <c r="H62" i="12"/>
  <c r="H165" i="12"/>
  <c r="P333" i="24"/>
  <c r="G10" i="9" s="1"/>
  <c r="T367" i="15"/>
  <c r="T271" i="15"/>
  <c r="T527" i="15"/>
  <c r="Q452" i="24"/>
  <c r="Q441" i="24"/>
  <c r="Q455" i="24"/>
  <c r="Q419" i="24"/>
  <c r="Q412" i="24"/>
  <c r="Q461" i="24"/>
  <c r="T623" i="15"/>
  <c r="T239" i="15"/>
  <c r="P406" i="24"/>
  <c r="P171" i="14" s="1"/>
  <c r="P86" i="24"/>
  <c r="G9" i="9" s="1"/>
  <c r="Q424" i="24"/>
  <c r="Q457" i="24"/>
  <c r="Q458" i="24"/>
  <c r="Q460" i="24"/>
  <c r="Q418" i="24"/>
  <c r="Q459" i="24"/>
  <c r="T303" i="15"/>
  <c r="T335" i="15"/>
  <c r="T431" i="15"/>
  <c r="T463" i="15"/>
  <c r="T591" i="15"/>
  <c r="I332" i="24"/>
  <c r="P850" i="24"/>
  <c r="P196" i="16"/>
  <c r="P85" i="16"/>
  <c r="P70" i="16"/>
  <c r="G19" i="13" s="1"/>
  <c r="P122" i="16"/>
  <c r="P159" i="16"/>
  <c r="Q535" i="14"/>
  <c r="P34" i="10"/>
  <c r="O35" i="10"/>
  <c r="O39" i="10"/>
  <c r="P40" i="10"/>
  <c r="P43" i="10"/>
  <c r="P36" i="10"/>
  <c r="O40" i="10"/>
  <c r="O34" i="10"/>
  <c r="P38" i="10"/>
  <c r="P41" i="10"/>
  <c r="P37" i="10"/>
  <c r="P42" i="10"/>
  <c r="O41" i="10"/>
  <c r="P35" i="10"/>
  <c r="P39" i="10"/>
  <c r="O38" i="10"/>
  <c r="O36" i="10"/>
  <c r="O37" i="10"/>
  <c r="O42" i="10"/>
  <c r="O43" i="10"/>
  <c r="P41" i="14"/>
  <c r="P15" i="14"/>
  <c r="Q502" i="24"/>
  <c r="P578" i="24"/>
  <c r="P585" i="24" s="1"/>
  <c r="R235" i="16"/>
  <c r="S235" i="16"/>
  <c r="S234" i="16"/>
  <c r="R234" i="16"/>
  <c r="R43" i="15"/>
  <c r="S43" i="15"/>
  <c r="S42" i="15"/>
  <c r="R42" i="15"/>
  <c r="H42" i="12"/>
  <c r="H146" i="12"/>
  <c r="Z507" i="24"/>
  <c r="Q568" i="24" s="1"/>
  <c r="Q571" i="24" s="1"/>
  <c r="Q593" i="24"/>
  <c r="Q596" i="24" s="1"/>
  <c r="Q521" i="24"/>
  <c r="T495" i="10"/>
  <c r="R543" i="10"/>
  <c r="R567" i="10"/>
  <c r="R519" i="10"/>
  <c r="S571" i="10"/>
  <c r="S523" i="10"/>
  <c r="S547" i="10"/>
  <c r="T496" i="10"/>
  <c r="R520" i="10"/>
  <c r="R568" i="10"/>
  <c r="R544" i="10"/>
  <c r="S524" i="10"/>
  <c r="S548" i="10"/>
  <c r="S572" i="10"/>
  <c r="R517" i="10"/>
  <c r="T517" i="10" s="1"/>
  <c r="R541" i="10"/>
  <c r="T541" i="10" s="1"/>
  <c r="T493" i="10"/>
  <c r="R565" i="10"/>
  <c r="T565" i="10" s="1"/>
  <c r="S544" i="10"/>
  <c r="S568" i="10"/>
  <c r="S520" i="10"/>
  <c r="S543" i="10"/>
  <c r="S567" i="10"/>
  <c r="S519" i="10"/>
  <c r="S563" i="10"/>
  <c r="S573" i="10" s="1"/>
  <c r="S615" i="14" s="1"/>
  <c r="S616" i="14" s="1"/>
  <c r="S515" i="10"/>
  <c r="S539" i="10"/>
  <c r="S549" i="10" s="1"/>
  <c r="S589" i="14" s="1"/>
  <c r="S590" i="14" s="1"/>
  <c r="S501" i="10"/>
  <c r="S537" i="14" s="1"/>
  <c r="R563" i="10"/>
  <c r="T491" i="10"/>
  <c r="R515" i="10"/>
  <c r="R539" i="10"/>
  <c r="R501" i="10"/>
  <c r="R537" i="14" s="1"/>
  <c r="T537" i="14" s="1"/>
  <c r="T494" i="10"/>
  <c r="R566" i="10"/>
  <c r="T566" i="10" s="1"/>
  <c r="R518" i="10"/>
  <c r="T518" i="10" s="1"/>
  <c r="R542" i="10"/>
  <c r="T542" i="10" s="1"/>
  <c r="S505" i="14"/>
  <c r="Q358" i="24"/>
  <c r="Q975" i="14"/>
  <c r="P977" i="14"/>
  <c r="P1045" i="24"/>
  <c r="P1057" i="24" s="1"/>
  <c r="Q906" i="24"/>
  <c r="Q63" i="14"/>
  <c r="P65" i="14"/>
  <c r="R157" i="10"/>
  <c r="S159" i="10"/>
  <c r="R164" i="10"/>
  <c r="S157" i="10"/>
  <c r="R155" i="10"/>
  <c r="R161" i="10"/>
  <c r="S162" i="10"/>
  <c r="S163" i="10"/>
  <c r="R160" i="10"/>
  <c r="S155" i="10"/>
  <c r="S160" i="10"/>
  <c r="S156" i="10"/>
  <c r="R163" i="10"/>
  <c r="R158" i="10"/>
  <c r="S161" i="10"/>
  <c r="S158" i="10"/>
  <c r="R156" i="10"/>
  <c r="R159" i="10"/>
  <c r="R162" i="10"/>
  <c r="S164" i="10"/>
  <c r="S218" i="15"/>
  <c r="R218" i="15"/>
  <c r="R214" i="15"/>
  <c r="R221" i="15"/>
  <c r="S219" i="15"/>
  <c r="R217" i="15"/>
  <c r="R210" i="15"/>
  <c r="S208" i="15"/>
  <c r="R219" i="15"/>
  <c r="R209" i="15"/>
  <c r="S212" i="15"/>
  <c r="R213" i="15"/>
  <c r="S207" i="15"/>
  <c r="S214" i="15"/>
  <c r="S220" i="15"/>
  <c r="S211" i="15"/>
  <c r="R207" i="15"/>
  <c r="R220" i="15"/>
  <c r="S216" i="15"/>
  <c r="S209" i="15"/>
  <c r="S217" i="15"/>
  <c r="S210" i="15"/>
  <c r="S213" i="15"/>
  <c r="R211" i="15"/>
  <c r="R216" i="15"/>
  <c r="R212" i="15"/>
  <c r="R215" i="15"/>
  <c r="S221" i="15"/>
  <c r="R208" i="15"/>
  <c r="S215" i="15"/>
  <c r="S38" i="10"/>
  <c r="R37" i="10"/>
  <c r="R41" i="10"/>
  <c r="R34" i="10"/>
  <c r="R42" i="10"/>
  <c r="R38" i="10"/>
  <c r="R36" i="10"/>
  <c r="S40" i="10"/>
  <c r="R40" i="10"/>
  <c r="S36" i="10"/>
  <c r="S41" i="10"/>
  <c r="S34" i="10"/>
  <c r="S35" i="10"/>
  <c r="R43" i="10"/>
  <c r="R39" i="10"/>
  <c r="S37" i="10"/>
  <c r="R35" i="10"/>
  <c r="S43" i="10"/>
  <c r="S42" i="10"/>
  <c r="S39" i="10"/>
  <c r="R47" i="15"/>
  <c r="R52" i="15"/>
  <c r="S59" i="15"/>
  <c r="R45" i="15"/>
  <c r="S48" i="15"/>
  <c r="R53" i="15"/>
  <c r="S53" i="15"/>
  <c r="S45" i="15"/>
  <c r="R49" i="15"/>
  <c r="S51" i="15"/>
  <c r="R50" i="15"/>
  <c r="R55" i="15"/>
  <c r="R51" i="15"/>
  <c r="R48" i="15"/>
  <c r="S52" i="15"/>
  <c r="S56" i="15"/>
  <c r="S54" i="15"/>
  <c r="S49" i="15"/>
  <c r="R56" i="15"/>
  <c r="S50" i="15"/>
  <c r="R59" i="15"/>
  <c r="R58" i="15"/>
  <c r="S57" i="15"/>
  <c r="R46" i="15"/>
  <c r="S58" i="15"/>
  <c r="S46" i="15"/>
  <c r="S55" i="15"/>
  <c r="S47" i="15"/>
  <c r="R54" i="15"/>
  <c r="R57" i="15"/>
  <c r="S1185" i="15"/>
  <c r="R1179" i="15"/>
  <c r="S1180" i="15"/>
  <c r="R1181" i="15"/>
  <c r="S1179" i="15"/>
  <c r="S1175" i="15"/>
  <c r="R1186" i="15"/>
  <c r="R1175" i="15"/>
  <c r="R1185" i="15"/>
  <c r="R1172" i="15"/>
  <c r="R1173" i="15"/>
  <c r="R1177" i="15"/>
  <c r="R1178" i="15"/>
  <c r="S1172" i="15"/>
  <c r="R1184" i="15"/>
  <c r="S1174" i="15"/>
  <c r="R1183" i="15"/>
  <c r="S1173" i="15"/>
  <c r="S1178" i="15"/>
  <c r="S1176" i="15"/>
  <c r="S1181" i="15"/>
  <c r="S1177" i="15"/>
  <c r="S1186" i="15"/>
  <c r="S1182" i="15"/>
  <c r="R1174" i="15"/>
  <c r="R1182" i="15"/>
  <c r="S1184" i="15"/>
  <c r="R1180" i="15"/>
  <c r="R1176" i="15"/>
  <c r="S1183" i="15"/>
  <c r="Q244" i="24"/>
  <c r="P479" i="24"/>
  <c r="T375" i="14"/>
  <c r="S377" i="14"/>
  <c r="T349" i="14"/>
  <c r="S351" i="14"/>
  <c r="T219" i="14"/>
  <c r="S221" i="14"/>
  <c r="P380" i="15"/>
  <c r="P540" i="15"/>
  <c r="P348" i="15"/>
  <c r="P636" i="15"/>
  <c r="P412" i="15"/>
  <c r="P572" i="15"/>
  <c r="P476" i="15"/>
  <c r="P284" i="15"/>
  <c r="P444" i="15"/>
  <c r="P252" i="15"/>
  <c r="P508" i="15"/>
  <c r="P316" i="15"/>
  <c r="P604" i="15"/>
  <c r="O304" i="15"/>
  <c r="Q304" i="15" s="1"/>
  <c r="O240" i="15"/>
  <c r="Q240" i="15" s="1"/>
  <c r="O592" i="15"/>
  <c r="Q592" i="15" s="1"/>
  <c r="O496" i="15"/>
  <c r="Q496" i="15" s="1"/>
  <c r="O272" i="15"/>
  <c r="Q272" i="15" s="1"/>
  <c r="O464" i="15"/>
  <c r="Q464" i="15" s="1"/>
  <c r="O400" i="15"/>
  <c r="Q400" i="15" s="1"/>
  <c r="O528" i="15"/>
  <c r="Q528" i="15" s="1"/>
  <c r="O432" i="15"/>
  <c r="Q432" i="15" s="1"/>
  <c r="O560" i="15"/>
  <c r="Q560" i="15" s="1"/>
  <c r="O624" i="15"/>
  <c r="Q624" i="15" s="1"/>
  <c r="Q207" i="15"/>
  <c r="O368" i="15"/>
  <c r="Q368" i="15" s="1"/>
  <c r="O336" i="15"/>
  <c r="Q336" i="15" s="1"/>
  <c r="P306" i="15"/>
  <c r="P530" i="15"/>
  <c r="P466" i="15"/>
  <c r="P338" i="15"/>
  <c r="P498" i="15"/>
  <c r="P402" i="15"/>
  <c r="P370" i="15"/>
  <c r="P626" i="15"/>
  <c r="P242" i="15"/>
  <c r="P562" i="15"/>
  <c r="P434" i="15"/>
  <c r="P274" i="15"/>
  <c r="P594" i="15"/>
  <c r="P632" i="15"/>
  <c r="P472" i="15"/>
  <c r="P440" i="15"/>
  <c r="P248" i="15"/>
  <c r="P376" i="15"/>
  <c r="P568" i="15"/>
  <c r="P600" i="15"/>
  <c r="P280" i="15"/>
  <c r="P504" i="15"/>
  <c r="P312" i="15"/>
  <c r="P344" i="15"/>
  <c r="P408" i="15"/>
  <c r="P536" i="15"/>
  <c r="P281" i="15"/>
  <c r="P313" i="15"/>
  <c r="P601" i="15"/>
  <c r="P505" i="15"/>
  <c r="P633" i="15"/>
  <c r="P377" i="15"/>
  <c r="P569" i="15"/>
  <c r="P441" i="15"/>
  <c r="P249" i="15"/>
  <c r="P473" i="15"/>
  <c r="P345" i="15"/>
  <c r="P409" i="15"/>
  <c r="P537" i="15"/>
  <c r="O371" i="15"/>
  <c r="Q371" i="15" s="1"/>
  <c r="O499" i="15"/>
  <c r="Q499" i="15" s="1"/>
  <c r="O275" i="15"/>
  <c r="Q275" i="15" s="1"/>
  <c r="O563" i="15"/>
  <c r="Q563" i="15" s="1"/>
  <c r="O467" i="15"/>
  <c r="Q467" i="15" s="1"/>
  <c r="O435" i="15"/>
  <c r="Q435" i="15" s="1"/>
  <c r="O627" i="15"/>
  <c r="Q627" i="15" s="1"/>
  <c r="Q210" i="15"/>
  <c r="O403" i="15"/>
  <c r="Q403" i="15" s="1"/>
  <c r="O595" i="15"/>
  <c r="Q595" i="15" s="1"/>
  <c r="O307" i="15"/>
  <c r="Q307" i="15" s="1"/>
  <c r="O531" i="15"/>
  <c r="Q531" i="15" s="1"/>
  <c r="O339" i="15"/>
  <c r="Q339" i="15" s="1"/>
  <c r="O243" i="15"/>
  <c r="Q243" i="15" s="1"/>
  <c r="P638" i="15"/>
  <c r="P350" i="15"/>
  <c r="P542" i="15"/>
  <c r="P478" i="15"/>
  <c r="P382" i="15"/>
  <c r="P414" i="15"/>
  <c r="P254" i="15"/>
  <c r="P574" i="15"/>
  <c r="P446" i="15"/>
  <c r="P286" i="15"/>
  <c r="P606" i="15"/>
  <c r="P318" i="15"/>
  <c r="P510" i="15"/>
  <c r="P445" i="15"/>
  <c r="P253" i="15"/>
  <c r="P509" i="15"/>
  <c r="P317" i="15"/>
  <c r="P605" i="15"/>
  <c r="P381" i="15"/>
  <c r="P541" i="15"/>
  <c r="P349" i="15"/>
  <c r="P637" i="15"/>
  <c r="P413" i="15"/>
  <c r="P573" i="15"/>
  <c r="P477" i="15"/>
  <c r="P285" i="15"/>
  <c r="O497" i="15"/>
  <c r="Q497" i="15" s="1"/>
  <c r="O529" i="15"/>
  <c r="Q529" i="15" s="1"/>
  <c r="O273" i="15"/>
  <c r="Q273" i="15" s="1"/>
  <c r="Q208" i="15"/>
  <c r="O561" i="15"/>
  <c r="Q561" i="15" s="1"/>
  <c r="O465" i="15"/>
  <c r="Q465" i="15" s="1"/>
  <c r="O241" i="15"/>
  <c r="Q241" i="15" s="1"/>
  <c r="O337" i="15"/>
  <c r="Q337" i="15" s="1"/>
  <c r="O401" i="15"/>
  <c r="Q401" i="15" s="1"/>
  <c r="O305" i="15"/>
  <c r="Q305" i="15" s="1"/>
  <c r="O625" i="15"/>
  <c r="Q625" i="15" s="1"/>
  <c r="O433" i="15"/>
  <c r="Q433" i="15" s="1"/>
  <c r="O369" i="15"/>
  <c r="Q369" i="15" s="1"/>
  <c r="O593" i="15"/>
  <c r="Q593" i="15" s="1"/>
  <c r="P308" i="15"/>
  <c r="P276" i="15"/>
  <c r="P532" i="15"/>
  <c r="P468" i="15"/>
  <c r="P340" i="15"/>
  <c r="P404" i="15"/>
  <c r="P372" i="15"/>
  <c r="P244" i="15"/>
  <c r="P596" i="15"/>
  <c r="P564" i="15"/>
  <c r="P436" i="15"/>
  <c r="P628" i="15"/>
  <c r="P500" i="15"/>
  <c r="P438" i="15"/>
  <c r="P310" i="15"/>
  <c r="P246" i="15"/>
  <c r="P278" i="15"/>
  <c r="P534" i="15"/>
  <c r="P406" i="15"/>
  <c r="P502" i="15"/>
  <c r="P470" i="15"/>
  <c r="P374" i="15"/>
  <c r="P630" i="15"/>
  <c r="P566" i="15"/>
  <c r="P342" i="15"/>
  <c r="P598" i="15"/>
  <c r="O470" i="15"/>
  <c r="Q470" i="15" s="1"/>
  <c r="O406" i="15"/>
  <c r="Q406" i="15" s="1"/>
  <c r="O566" i="15"/>
  <c r="O502" i="15"/>
  <c r="Q502" i="15" s="1"/>
  <c r="O310" i="15"/>
  <c r="Q310" i="15" s="1"/>
  <c r="O598" i="15"/>
  <c r="Q598" i="15" s="1"/>
  <c r="O374" i="15"/>
  <c r="Q213" i="15"/>
  <c r="O278" i="15"/>
  <c r="Q278" i="15" s="1"/>
  <c r="O630" i="15"/>
  <c r="Q630" i="15" s="1"/>
  <c r="O246" i="15"/>
  <c r="O438" i="15"/>
  <c r="Q438" i="15" s="1"/>
  <c r="O342" i="15"/>
  <c r="Q342" i="15" s="1"/>
  <c r="O534" i="15"/>
  <c r="Q534" i="15" s="1"/>
  <c r="O244" i="15"/>
  <c r="O372" i="15"/>
  <c r="Q372" i="15" s="1"/>
  <c r="O276" i="15"/>
  <c r="O340" i="15"/>
  <c r="Q340" i="15" s="1"/>
  <c r="O468" i="15"/>
  <c r="O500" i="15"/>
  <c r="Q500" i="15" s="1"/>
  <c r="O564" i="15"/>
  <c r="O308" i="15"/>
  <c r="Q308" i="15" s="1"/>
  <c r="O628" i="15"/>
  <c r="O532" i="15"/>
  <c r="Q532" i="15" s="1"/>
  <c r="Q211" i="15"/>
  <c r="O596" i="15"/>
  <c r="Q596" i="15" s="1"/>
  <c r="O436" i="15"/>
  <c r="Q436" i="15" s="1"/>
  <c r="O404" i="15"/>
  <c r="Q404" i="15" s="1"/>
  <c r="O313" i="15"/>
  <c r="Q313" i="15" s="1"/>
  <c r="O537" i="15"/>
  <c r="Q537" i="15" s="1"/>
  <c r="O249" i="15"/>
  <c r="O569" i="15"/>
  <c r="Q569" i="15" s="1"/>
  <c r="O473" i="15"/>
  <c r="Q473" i="15" s="1"/>
  <c r="O281" i="15"/>
  <c r="Q281" i="15" s="1"/>
  <c r="Q216" i="15"/>
  <c r="O345" i="15"/>
  <c r="Q345" i="15" s="1"/>
  <c r="O505" i="15"/>
  <c r="Q505" i="15" s="1"/>
  <c r="O377" i="15"/>
  <c r="Q377" i="15" s="1"/>
  <c r="O441" i="15"/>
  <c r="Q441" i="15" s="1"/>
  <c r="O633" i="15"/>
  <c r="Q633" i="15" s="1"/>
  <c r="O601" i="15"/>
  <c r="O409" i="15"/>
  <c r="Q409" i="15" s="1"/>
  <c r="O282" i="15"/>
  <c r="Q282" i="15" s="1"/>
  <c r="O538" i="15"/>
  <c r="Q538" i="15" s="1"/>
  <c r="O602" i="15"/>
  <c r="Q602" i="15" s="1"/>
  <c r="O570" i="15"/>
  <c r="Q570" i="15" s="1"/>
  <c r="O314" i="15"/>
  <c r="Q314" i="15" s="1"/>
  <c r="O442" i="15"/>
  <c r="Q442" i="15" s="1"/>
  <c r="O346" i="15"/>
  <c r="Q346" i="15" s="1"/>
  <c r="O378" i="15"/>
  <c r="Q378" i="15" s="1"/>
  <c r="Q217" i="15"/>
  <c r="O634" i="15"/>
  <c r="Q634" i="15" s="1"/>
  <c r="O474" i="15"/>
  <c r="Q474" i="15" s="1"/>
  <c r="O250" i="15"/>
  <c r="Q250" i="15" s="1"/>
  <c r="O410" i="15"/>
  <c r="Q410" i="15" s="1"/>
  <c r="O506" i="15"/>
  <c r="Q506" i="15" s="1"/>
  <c r="G151" i="12"/>
  <c r="G57" i="12"/>
  <c r="P903" i="16"/>
  <c r="O903" i="16"/>
  <c r="P902" i="16"/>
  <c r="O902" i="16"/>
  <c r="G169" i="12"/>
  <c r="G75" i="12"/>
  <c r="O641" i="14"/>
  <c r="O637" i="14"/>
  <c r="P654" i="15"/>
  <c r="O654" i="15"/>
  <c r="O653" i="15"/>
  <c r="P653" i="15"/>
  <c r="O754" i="16"/>
  <c r="P754" i="16"/>
  <c r="P753" i="16"/>
  <c r="O753" i="16"/>
  <c r="Q831" i="24"/>
  <c r="Q833" i="24" s="1"/>
  <c r="S870" i="14"/>
  <c r="Q769" i="24"/>
  <c r="P1069" i="24"/>
  <c r="P1081" i="24" s="1"/>
  <c r="Q925" i="24"/>
  <c r="P193" i="14"/>
  <c r="P341" i="24"/>
  <c r="P374" i="24" s="1"/>
  <c r="P464" i="24"/>
  <c r="Q229" i="24"/>
  <c r="R641" i="14"/>
  <c r="R637" i="14"/>
  <c r="H169" i="12"/>
  <c r="H75" i="12"/>
  <c r="R903" i="16"/>
  <c r="S902" i="16"/>
  <c r="S903" i="16"/>
  <c r="R902" i="16"/>
  <c r="O68" i="14"/>
  <c r="O94" i="14"/>
  <c r="O146" i="14"/>
  <c r="O120" i="14"/>
  <c r="Q42" i="14"/>
  <c r="P75" i="15"/>
  <c r="P139" i="15"/>
  <c r="P60" i="15"/>
  <c r="G18" i="13" s="1"/>
  <c r="P107" i="15"/>
  <c r="P171" i="15"/>
  <c r="P76" i="15"/>
  <c r="P108" i="15"/>
  <c r="P172" i="15"/>
  <c r="P140" i="15"/>
  <c r="S453" i="14"/>
  <c r="Q355" i="24"/>
  <c r="P756" i="16"/>
  <c r="O755" i="16"/>
  <c r="O756" i="16"/>
  <c r="P769" i="16"/>
  <c r="P767" i="16"/>
  <c r="P770" i="16"/>
  <c r="P766" i="16"/>
  <c r="P761" i="16"/>
  <c r="O768" i="16"/>
  <c r="P773" i="16"/>
  <c r="O770" i="16"/>
  <c r="P757" i="16"/>
  <c r="O764" i="16"/>
  <c r="O772" i="16"/>
  <c r="P775" i="16"/>
  <c r="O775" i="16"/>
  <c r="P771" i="16"/>
  <c r="P755" i="16"/>
  <c r="O767" i="16"/>
  <c r="P759" i="16"/>
  <c r="P758" i="16"/>
  <c r="O760" i="16"/>
  <c r="P774" i="16"/>
  <c r="O763" i="16"/>
  <c r="O774" i="16"/>
  <c r="P772" i="16"/>
  <c r="P768" i="16"/>
  <c r="P764" i="16"/>
  <c r="O771" i="16"/>
  <c r="O759" i="16"/>
  <c r="O766" i="16"/>
  <c r="P763" i="16"/>
  <c r="P760" i="16"/>
  <c r="P765" i="16"/>
  <c r="P762" i="16"/>
  <c r="O762" i="16"/>
  <c r="O757" i="16"/>
  <c r="O758" i="16"/>
  <c r="O765" i="16"/>
  <c r="O773" i="16"/>
  <c r="O761" i="16"/>
  <c r="O769" i="16"/>
  <c r="O669" i="15"/>
  <c r="P667" i="15"/>
  <c r="O659" i="15"/>
  <c r="O662" i="15"/>
  <c r="O664" i="15"/>
  <c r="P659" i="15"/>
  <c r="O666" i="15"/>
  <c r="P656" i="15"/>
  <c r="P661" i="15"/>
  <c r="O658" i="15"/>
  <c r="P662" i="15"/>
  <c r="P670" i="15"/>
  <c r="O665" i="15"/>
  <c r="O656" i="15"/>
  <c r="P660" i="15"/>
  <c r="P668" i="15"/>
  <c r="O663" i="15"/>
  <c r="O660" i="15"/>
  <c r="P669" i="15"/>
  <c r="P657" i="15"/>
  <c r="P665" i="15"/>
  <c r="O668" i="15"/>
  <c r="O657" i="15"/>
  <c r="O667" i="15"/>
  <c r="P658" i="15"/>
  <c r="P664" i="15"/>
  <c r="P663" i="15"/>
  <c r="P666" i="15"/>
  <c r="O661" i="15"/>
  <c r="O670" i="15"/>
  <c r="P589" i="10"/>
  <c r="P592" i="10"/>
  <c r="O593" i="10"/>
  <c r="O588" i="10"/>
  <c r="P593" i="10"/>
  <c r="P590" i="10"/>
  <c r="P594" i="10"/>
  <c r="P591" i="10"/>
  <c r="P588" i="10"/>
  <c r="P595" i="10"/>
  <c r="O596" i="10"/>
  <c r="O595" i="10"/>
  <c r="O594" i="10"/>
  <c r="P596" i="10"/>
  <c r="O589" i="10"/>
  <c r="O597" i="10"/>
  <c r="O591" i="10"/>
  <c r="P597" i="10"/>
  <c r="O592" i="10"/>
  <c r="O590" i="10"/>
  <c r="Q661" i="24"/>
  <c r="P864" i="24"/>
  <c r="P878" i="24" s="1"/>
  <c r="R1215" i="14"/>
  <c r="R1211" i="14"/>
  <c r="S1721" i="16"/>
  <c r="R1720" i="16"/>
  <c r="R1721" i="16"/>
  <c r="S1720" i="16"/>
  <c r="R954" i="14"/>
  <c r="R950" i="14"/>
  <c r="H86" i="12"/>
  <c r="H181" i="12"/>
  <c r="T609" i="14"/>
  <c r="S611" i="14"/>
  <c r="S757" i="15"/>
  <c r="S725" i="15"/>
  <c r="S693" i="15"/>
  <c r="S702" i="15"/>
  <c r="S766" i="15"/>
  <c r="S734" i="15"/>
  <c r="S767" i="15"/>
  <c r="S703" i="15"/>
  <c r="S735" i="15"/>
  <c r="S730" i="15"/>
  <c r="S762" i="15"/>
  <c r="S698" i="15"/>
  <c r="S700" i="15"/>
  <c r="S732" i="15"/>
  <c r="S764" i="15"/>
  <c r="R692" i="15"/>
  <c r="T692" i="15" s="1"/>
  <c r="R756" i="15"/>
  <c r="R724" i="15"/>
  <c r="T724" i="15" s="1"/>
  <c r="T659" i="15"/>
  <c r="S697" i="15"/>
  <c r="S729" i="15"/>
  <c r="S761" i="15"/>
  <c r="R699" i="15"/>
  <c r="T666" i="15"/>
  <c r="R731" i="15"/>
  <c r="T731" i="15" s="1"/>
  <c r="R763" i="15"/>
  <c r="T763" i="15" s="1"/>
  <c r="R729" i="15"/>
  <c r="T729" i="15" s="1"/>
  <c r="R697" i="15"/>
  <c r="T697" i="15" s="1"/>
  <c r="R761" i="15"/>
  <c r="T664" i="15"/>
  <c r="S765" i="15"/>
  <c r="S701" i="15"/>
  <c r="S733" i="15"/>
  <c r="S723" i="15"/>
  <c r="S691" i="15"/>
  <c r="S755" i="15"/>
  <c r="S689" i="15"/>
  <c r="S753" i="15"/>
  <c r="S721" i="15"/>
  <c r="S695" i="15"/>
  <c r="S759" i="15"/>
  <c r="S727" i="15"/>
  <c r="R762" i="15"/>
  <c r="T762" i="15" s="1"/>
  <c r="R698" i="15"/>
  <c r="T698" i="15" s="1"/>
  <c r="T665" i="15"/>
  <c r="R730" i="15"/>
  <c r="T730" i="15" s="1"/>
  <c r="S728" i="15"/>
  <c r="S760" i="15"/>
  <c r="S696" i="15"/>
  <c r="R869" i="16"/>
  <c r="T869" i="16" s="1"/>
  <c r="T757" i="16"/>
  <c r="R795" i="16"/>
  <c r="T795" i="16" s="1"/>
  <c r="R832" i="16"/>
  <c r="T832" i="16" s="1"/>
  <c r="R847" i="16"/>
  <c r="T847" i="16" s="1"/>
  <c r="R884" i="16"/>
  <c r="R810" i="16"/>
  <c r="T810" i="16" s="1"/>
  <c r="T772" i="16"/>
  <c r="S850" i="16"/>
  <c r="S887" i="16"/>
  <c r="S813" i="16"/>
  <c r="S831" i="16"/>
  <c r="S794" i="16"/>
  <c r="S868" i="16"/>
  <c r="R878" i="16"/>
  <c r="T878" i="16" s="1"/>
  <c r="R841" i="16"/>
  <c r="T766" i="16"/>
  <c r="R804" i="16"/>
  <c r="T804" i="16" s="1"/>
  <c r="S836" i="16"/>
  <c r="S799" i="16"/>
  <c r="S873" i="16"/>
  <c r="S797" i="16"/>
  <c r="S834" i="16"/>
  <c r="S871" i="16"/>
  <c r="S872" i="16"/>
  <c r="S835" i="16"/>
  <c r="S798" i="16"/>
  <c r="R849" i="16"/>
  <c r="R812" i="16"/>
  <c r="T812" i="16" s="1"/>
  <c r="T774" i="16"/>
  <c r="R886" i="16"/>
  <c r="T886" i="16" s="1"/>
  <c r="S885" i="16"/>
  <c r="S848" i="16"/>
  <c r="S811" i="16"/>
  <c r="R802" i="16"/>
  <c r="T802" i="16" s="1"/>
  <c r="R876" i="16"/>
  <c r="T876" i="16" s="1"/>
  <c r="T764" i="16"/>
  <c r="R839" i="16"/>
  <c r="R845" i="16"/>
  <c r="R808" i="16"/>
  <c r="T770" i="16"/>
  <c r="R882" i="16"/>
  <c r="S877" i="16"/>
  <c r="S803" i="16"/>
  <c r="S840" i="16"/>
  <c r="S867" i="16"/>
  <c r="S830" i="16"/>
  <c r="S793" i="16"/>
  <c r="T773" i="16"/>
  <c r="R885" i="16"/>
  <c r="T885" i="16" s="1"/>
  <c r="R811" i="16"/>
  <c r="T811" i="16" s="1"/>
  <c r="R848" i="16"/>
  <c r="R887" i="16"/>
  <c r="T887" i="16" s="1"/>
  <c r="T775" i="16"/>
  <c r="R850" i="16"/>
  <c r="T850" i="16" s="1"/>
  <c r="R813" i="16"/>
  <c r="S845" i="16"/>
  <c r="S882" i="16"/>
  <c r="S808" i="16"/>
  <c r="S883" i="16"/>
  <c r="S846" i="16"/>
  <c r="S809" i="16"/>
  <c r="S879" i="16"/>
  <c r="S842" i="16"/>
  <c r="S805" i="16"/>
  <c r="R836" i="16"/>
  <c r="R799" i="16"/>
  <c r="T799" i="16" s="1"/>
  <c r="T761" i="16"/>
  <c r="R873" i="16"/>
  <c r="T873" i="16" s="1"/>
  <c r="S796" i="16"/>
  <c r="S833" i="16"/>
  <c r="S870" i="16"/>
  <c r="S1738" i="16"/>
  <c r="S1742" i="16"/>
  <c r="R1738" i="16"/>
  <c r="R1732" i="16"/>
  <c r="S1741" i="16"/>
  <c r="S1740" i="16"/>
  <c r="R1724" i="16"/>
  <c r="S1725" i="16"/>
  <c r="S1728" i="16"/>
  <c r="S1722" i="16"/>
  <c r="S1734" i="16"/>
  <c r="S1726" i="16"/>
  <c r="R1723" i="16"/>
  <c r="R1734" i="16"/>
  <c r="R1728" i="16"/>
  <c r="R1731" i="16"/>
  <c r="S1732" i="16"/>
  <c r="S1729" i="16"/>
  <c r="R1733" i="16"/>
  <c r="S1733" i="16"/>
  <c r="R1725" i="16"/>
  <c r="S1735" i="16"/>
  <c r="R1730" i="16"/>
  <c r="R1740" i="16"/>
  <c r="R1729" i="16"/>
  <c r="S1736" i="16"/>
  <c r="R1735" i="16"/>
  <c r="R1722" i="16"/>
  <c r="R1736" i="16"/>
  <c r="R1726" i="16"/>
  <c r="S1723" i="16"/>
  <c r="S1737" i="16"/>
  <c r="S1730" i="16"/>
  <c r="S1731" i="16"/>
  <c r="R1742" i="16"/>
  <c r="R1727" i="16"/>
  <c r="R1737" i="16"/>
  <c r="S1727" i="16"/>
  <c r="S1724" i="16"/>
  <c r="S1739" i="16"/>
  <c r="R1739" i="16"/>
  <c r="R1741" i="16"/>
  <c r="R595" i="10"/>
  <c r="S597" i="10"/>
  <c r="R592" i="10"/>
  <c r="S589" i="10"/>
  <c r="R591" i="10"/>
  <c r="R597" i="10"/>
  <c r="R594" i="10"/>
  <c r="S592" i="10"/>
  <c r="S593" i="10"/>
  <c r="R590" i="10"/>
  <c r="R588" i="10"/>
  <c r="R596" i="10"/>
  <c r="R589" i="10"/>
  <c r="S596" i="10"/>
  <c r="S594" i="10"/>
  <c r="S591" i="10"/>
  <c r="R593" i="10"/>
  <c r="S595" i="10"/>
  <c r="S590" i="10"/>
  <c r="S588" i="10"/>
  <c r="R795" i="15"/>
  <c r="R792" i="15"/>
  <c r="R786" i="15"/>
  <c r="R788" i="15"/>
  <c r="S797" i="15"/>
  <c r="S795" i="15"/>
  <c r="S793" i="15"/>
  <c r="S788" i="15"/>
  <c r="R787" i="15"/>
  <c r="R799" i="15"/>
  <c r="R793" i="15"/>
  <c r="R796" i="15"/>
  <c r="S787" i="15"/>
  <c r="R789" i="15"/>
  <c r="S794" i="15"/>
  <c r="S798" i="15"/>
  <c r="R797" i="15"/>
  <c r="S796" i="15"/>
  <c r="R791" i="15"/>
  <c r="S800" i="15"/>
  <c r="R794" i="15"/>
  <c r="R798" i="15"/>
  <c r="R790" i="15"/>
  <c r="S789" i="15"/>
  <c r="S799" i="15"/>
  <c r="R800" i="15"/>
  <c r="S786" i="15"/>
  <c r="S791" i="15"/>
  <c r="S792" i="15"/>
  <c r="S790" i="15"/>
  <c r="Q506" i="24"/>
  <c r="Z498" i="24"/>
  <c r="Q555" i="24" s="1"/>
  <c r="Q580" i="24"/>
  <c r="Q581" i="24" s="1"/>
  <c r="S429" i="14"/>
  <c r="T427" i="14"/>
  <c r="T323" i="14"/>
  <c r="S325" i="14"/>
  <c r="O326" i="10"/>
  <c r="O350" i="10"/>
  <c r="Q350" i="10" s="1"/>
  <c r="Q158" i="10"/>
  <c r="O398" i="10"/>
  <c r="Q398" i="10" s="1"/>
  <c r="O374" i="10"/>
  <c r="O470" i="10"/>
  <c r="Q470" i="10" s="1"/>
  <c r="O182" i="10"/>
  <c r="O446" i="10"/>
  <c r="Q446" i="10" s="1"/>
  <c r="O206" i="10"/>
  <c r="Q206" i="10" s="1"/>
  <c r="O254" i="10"/>
  <c r="Q254" i="10" s="1"/>
  <c r="O302" i="10"/>
  <c r="Q302" i="10" s="1"/>
  <c r="O422" i="10"/>
  <c r="Q422" i="10" s="1"/>
  <c r="O278" i="10"/>
  <c r="O230" i="10"/>
  <c r="Q230" i="10" s="1"/>
  <c r="P472" i="10"/>
  <c r="P232" i="10"/>
  <c r="P256" i="10"/>
  <c r="P352" i="10"/>
  <c r="P208" i="10"/>
  <c r="P304" i="10"/>
  <c r="P424" i="10"/>
  <c r="P448" i="10"/>
  <c r="P280" i="10"/>
  <c r="P184" i="10"/>
  <c r="P376" i="10"/>
  <c r="P400" i="10"/>
  <c r="P328" i="10"/>
  <c r="O353" i="10"/>
  <c r="O401" i="10"/>
  <c r="O473" i="10"/>
  <c r="O425" i="10"/>
  <c r="O281" i="10"/>
  <c r="O305" i="10"/>
  <c r="O329" i="10"/>
  <c r="O209" i="10"/>
  <c r="O233" i="10"/>
  <c r="O257" i="10"/>
  <c r="Q161" i="10"/>
  <c r="O449" i="10"/>
  <c r="O377" i="10"/>
  <c r="O185" i="10"/>
  <c r="O327" i="10"/>
  <c r="O399" i="10"/>
  <c r="Q159" i="10"/>
  <c r="O423" i="10"/>
  <c r="O375" i="10"/>
  <c r="O447" i="10"/>
  <c r="O231" i="10"/>
  <c r="O183" i="10"/>
  <c r="O303" i="10"/>
  <c r="O351" i="10"/>
  <c r="O279" i="10"/>
  <c r="O471" i="10"/>
  <c r="O255" i="10"/>
  <c r="Q255" i="10" s="1"/>
  <c r="O207" i="10"/>
  <c r="P351" i="10"/>
  <c r="P207" i="10"/>
  <c r="P375" i="10"/>
  <c r="P279" i="10"/>
  <c r="P183" i="10"/>
  <c r="P255" i="10"/>
  <c r="P423" i="10"/>
  <c r="P399" i="10"/>
  <c r="P471" i="10"/>
  <c r="P303" i="10"/>
  <c r="P231" i="10"/>
  <c r="P327" i="10"/>
  <c r="P447" i="10"/>
  <c r="O355" i="10"/>
  <c r="Q355" i="10" s="1"/>
  <c r="O427" i="10"/>
  <c r="Q427" i="10" s="1"/>
  <c r="O379" i="10"/>
  <c r="O211" i="10"/>
  <c r="Q211" i="10" s="1"/>
  <c r="O235" i="10"/>
  <c r="Q235" i="10" s="1"/>
  <c r="O307" i="10"/>
  <c r="Q307" i="10" s="1"/>
  <c r="O331" i="10"/>
  <c r="Q331" i="10" s="1"/>
  <c r="O259" i="10"/>
  <c r="Q259" i="10" s="1"/>
  <c r="O283" i="10"/>
  <c r="Q283" i="10" s="1"/>
  <c r="O475" i="10"/>
  <c r="Q475" i="10" s="1"/>
  <c r="O451" i="10"/>
  <c r="Q451" i="10" s="1"/>
  <c r="Q163" i="10"/>
  <c r="O403" i="10"/>
  <c r="O187" i="10"/>
  <c r="Q187" i="10" s="1"/>
  <c r="P234" i="10"/>
  <c r="P402" i="10"/>
  <c r="P258" i="10"/>
  <c r="P450" i="10"/>
  <c r="P474" i="10"/>
  <c r="P354" i="10"/>
  <c r="P282" i="10"/>
  <c r="P426" i="10"/>
  <c r="P210" i="10"/>
  <c r="P330" i="10"/>
  <c r="P378" i="10"/>
  <c r="P306" i="10"/>
  <c r="P186" i="10"/>
  <c r="P425" i="10"/>
  <c r="P257" i="10"/>
  <c r="P401" i="10"/>
  <c r="P185" i="10"/>
  <c r="P233" i="10"/>
  <c r="P449" i="10"/>
  <c r="P329" i="10"/>
  <c r="P281" i="10"/>
  <c r="P377" i="10"/>
  <c r="P353" i="10"/>
  <c r="P209" i="10"/>
  <c r="P305" i="10"/>
  <c r="P473" i="10"/>
  <c r="O426" i="10"/>
  <c r="O474" i="10"/>
  <c r="Q474" i="10" s="1"/>
  <c r="O330" i="10"/>
  <c r="O282" i="10"/>
  <c r="Q282" i="10" s="1"/>
  <c r="O354" i="10"/>
  <c r="O450" i="10"/>
  <c r="Q450" i="10" s="1"/>
  <c r="O210" i="10"/>
  <c r="Q210" i="10" s="1"/>
  <c r="O378" i="10"/>
  <c r="Q378" i="10" s="1"/>
  <c r="O258" i="10"/>
  <c r="Q258" i="10" s="1"/>
  <c r="O306" i="10"/>
  <c r="Q306" i="10" s="1"/>
  <c r="O234" i="10"/>
  <c r="Q234" i="10" s="1"/>
  <c r="O186" i="10"/>
  <c r="Q186" i="10" s="1"/>
  <c r="O402" i="10"/>
  <c r="Q162" i="10"/>
  <c r="O203" i="10"/>
  <c r="O467" i="10"/>
  <c r="Q155" i="10"/>
  <c r="O419" i="10"/>
  <c r="O371" i="10"/>
  <c r="O299" i="10"/>
  <c r="O275" i="10"/>
  <c r="O323" i="10"/>
  <c r="O179" i="10"/>
  <c r="O227" i="10"/>
  <c r="O347" i="10"/>
  <c r="O251" i="10"/>
  <c r="O165" i="10"/>
  <c r="O173" i="14" s="1"/>
  <c r="Q173" i="14" s="1"/>
  <c r="O443" i="10"/>
  <c r="O395" i="10"/>
  <c r="O590" i="16"/>
  <c r="O368" i="16"/>
  <c r="O553" i="16"/>
  <c r="O516" i="16"/>
  <c r="O627" i="16"/>
  <c r="O701" i="16"/>
  <c r="O479" i="16"/>
  <c r="O405" i="16"/>
  <c r="O738" i="16"/>
  <c r="O442" i="16"/>
  <c r="O664" i="16"/>
  <c r="O331" i="16"/>
  <c r="Q256" i="16"/>
  <c r="O294" i="16"/>
  <c r="P696" i="16"/>
  <c r="P289" i="16"/>
  <c r="P511" i="16"/>
  <c r="P326" i="16"/>
  <c r="P363" i="16"/>
  <c r="P437" i="16"/>
  <c r="P622" i="16"/>
  <c r="P400" i="16"/>
  <c r="P659" i="16"/>
  <c r="P474" i="16"/>
  <c r="P585" i="16"/>
  <c r="P548" i="16"/>
  <c r="P733" i="16"/>
  <c r="O319" i="16"/>
  <c r="O467" i="16"/>
  <c r="O393" i="16"/>
  <c r="O689" i="16"/>
  <c r="Q244" i="16"/>
  <c r="O578" i="16"/>
  <c r="O541" i="16"/>
  <c r="O282" i="16"/>
  <c r="O652" i="16"/>
  <c r="O726" i="16"/>
  <c r="O615" i="16"/>
  <c r="O430" i="16"/>
  <c r="O356" i="16"/>
  <c r="O504" i="16"/>
  <c r="P551" i="16"/>
  <c r="P329" i="16"/>
  <c r="P292" i="16"/>
  <c r="P699" i="16"/>
  <c r="P588" i="16"/>
  <c r="P477" i="16"/>
  <c r="P514" i="16"/>
  <c r="P736" i="16"/>
  <c r="P662" i="16"/>
  <c r="P403" i="16"/>
  <c r="P440" i="16"/>
  <c r="P366" i="16"/>
  <c r="P625" i="16"/>
  <c r="P281" i="16"/>
  <c r="P466" i="16"/>
  <c r="P614" i="16"/>
  <c r="P429" i="16"/>
  <c r="P503" i="16"/>
  <c r="P725" i="16"/>
  <c r="P651" i="16"/>
  <c r="P688" i="16"/>
  <c r="P577" i="16"/>
  <c r="P355" i="16"/>
  <c r="P318" i="16"/>
  <c r="P392" i="16"/>
  <c r="P540" i="16"/>
  <c r="P654" i="16"/>
  <c r="P469" i="16"/>
  <c r="P691" i="16"/>
  <c r="P395" i="16"/>
  <c r="P728" i="16"/>
  <c r="P358" i="16"/>
  <c r="P580" i="16"/>
  <c r="P321" i="16"/>
  <c r="P506" i="16"/>
  <c r="P284" i="16"/>
  <c r="P543" i="16"/>
  <c r="P617" i="16"/>
  <c r="P432" i="16"/>
  <c r="O509" i="16"/>
  <c r="O620" i="16"/>
  <c r="Q249" i="16"/>
  <c r="O694" i="16"/>
  <c r="O287" i="16"/>
  <c r="O472" i="16"/>
  <c r="O361" i="16"/>
  <c r="O657" i="16"/>
  <c r="O324" i="16"/>
  <c r="O583" i="16"/>
  <c r="O398" i="16"/>
  <c r="O546" i="16"/>
  <c r="O731" i="16"/>
  <c r="O435" i="16"/>
  <c r="P718" i="16"/>
  <c r="P533" i="16"/>
  <c r="P274" i="16"/>
  <c r="P681" i="16"/>
  <c r="P644" i="16"/>
  <c r="P570" i="16"/>
  <c r="P311" i="16"/>
  <c r="P607" i="16"/>
  <c r="P385" i="16"/>
  <c r="P348" i="16"/>
  <c r="P422" i="16"/>
  <c r="P496" i="16"/>
  <c r="P459" i="16"/>
  <c r="Q237" i="16"/>
  <c r="O534" i="16"/>
  <c r="O608" i="16"/>
  <c r="O497" i="16"/>
  <c r="O312" i="16"/>
  <c r="O386" i="16"/>
  <c r="O682" i="16"/>
  <c r="O275" i="16"/>
  <c r="O571" i="16"/>
  <c r="O645" i="16"/>
  <c r="O460" i="16"/>
  <c r="O349" i="16"/>
  <c r="O423" i="16"/>
  <c r="O719" i="16"/>
  <c r="P738" i="16"/>
  <c r="P701" i="16"/>
  <c r="P664" i="16"/>
  <c r="P294" i="16"/>
  <c r="P553" i="16"/>
  <c r="P331" i="16"/>
  <c r="P590" i="16"/>
  <c r="P479" i="16"/>
  <c r="P368" i="16"/>
  <c r="P442" i="16"/>
  <c r="P405" i="16"/>
  <c r="P516" i="16"/>
  <c r="P627" i="16"/>
  <c r="P579" i="16"/>
  <c r="P357" i="16"/>
  <c r="P616" i="16"/>
  <c r="P394" i="16"/>
  <c r="P653" i="16"/>
  <c r="P431" i="16"/>
  <c r="P690" i="16"/>
  <c r="P468" i="16"/>
  <c r="P727" i="16"/>
  <c r="P505" i="16"/>
  <c r="P283" i="16"/>
  <c r="P542" i="16"/>
  <c r="P320" i="16"/>
  <c r="P387" i="16"/>
  <c r="P646" i="16"/>
  <c r="P498" i="16"/>
  <c r="P609" i="16"/>
  <c r="P350" i="16"/>
  <c r="P720" i="16"/>
  <c r="P461" i="16"/>
  <c r="P683" i="16"/>
  <c r="P313" i="16"/>
  <c r="P572" i="16"/>
  <c r="P424" i="16"/>
  <c r="P535" i="16"/>
  <c r="P276" i="16"/>
  <c r="P693" i="16"/>
  <c r="P360" i="16"/>
  <c r="P471" i="16"/>
  <c r="P397" i="16"/>
  <c r="P619" i="16"/>
  <c r="P656" i="16"/>
  <c r="P730" i="16"/>
  <c r="P434" i="16"/>
  <c r="P323" i="16"/>
  <c r="P508" i="16"/>
  <c r="P545" i="16"/>
  <c r="P582" i="16"/>
  <c r="P286" i="16"/>
  <c r="O316" i="16"/>
  <c r="O723" i="16"/>
  <c r="Q723" i="16" s="1"/>
  <c r="O353" i="16"/>
  <c r="O464" i="16"/>
  <c r="Q464" i="16" s="1"/>
  <c r="O538" i="16"/>
  <c r="Q538" i="16" s="1"/>
  <c r="O279" i="16"/>
  <c r="Q279" i="16" s="1"/>
  <c r="O575" i="16"/>
  <c r="Q575" i="16" s="1"/>
  <c r="O390" i="16"/>
  <c r="Q390" i="16" s="1"/>
  <c r="O686" i="16"/>
  <c r="O427" i="16"/>
  <c r="Q427" i="16" s="1"/>
  <c r="O501" i="16"/>
  <c r="Q501" i="16" s="1"/>
  <c r="O612" i="16"/>
  <c r="Q612" i="16" s="1"/>
  <c r="Q241" i="16"/>
  <c r="O649" i="16"/>
  <c r="Q649" i="16" s="1"/>
  <c r="P465" i="16"/>
  <c r="P724" i="16"/>
  <c r="P391" i="16"/>
  <c r="P687" i="16"/>
  <c r="P613" i="16"/>
  <c r="P650" i="16"/>
  <c r="P317" i="16"/>
  <c r="P576" i="16"/>
  <c r="P280" i="16"/>
  <c r="P502" i="16"/>
  <c r="P539" i="16"/>
  <c r="P428" i="16"/>
  <c r="P354" i="16"/>
  <c r="P460" i="16"/>
  <c r="P719" i="16"/>
  <c r="P534" i="16"/>
  <c r="P386" i="16"/>
  <c r="P275" i="16"/>
  <c r="P645" i="16"/>
  <c r="P497" i="16"/>
  <c r="P349" i="16"/>
  <c r="P423" i="16"/>
  <c r="P312" i="16"/>
  <c r="P608" i="16"/>
  <c r="P682" i="16"/>
  <c r="P571" i="16"/>
  <c r="P361" i="16"/>
  <c r="P509" i="16"/>
  <c r="P324" i="16"/>
  <c r="P731" i="16"/>
  <c r="P435" i="16"/>
  <c r="P546" i="16"/>
  <c r="P398" i="16"/>
  <c r="P657" i="16"/>
  <c r="P620" i="16"/>
  <c r="P583" i="16"/>
  <c r="P472" i="16"/>
  <c r="P287" i="16"/>
  <c r="P694" i="16"/>
  <c r="P359" i="16"/>
  <c r="P692" i="16"/>
  <c r="P322" i="16"/>
  <c r="P729" i="16"/>
  <c r="P507" i="16"/>
  <c r="P544" i="16"/>
  <c r="P581" i="16"/>
  <c r="P655" i="16"/>
  <c r="P618" i="16"/>
  <c r="P285" i="16"/>
  <c r="P470" i="16"/>
  <c r="P396" i="16"/>
  <c r="P433" i="16"/>
  <c r="O476" i="16"/>
  <c r="O365" i="16"/>
  <c r="O550" i="16"/>
  <c r="O328" i="16"/>
  <c r="O661" i="16"/>
  <c r="O513" i="16"/>
  <c r="O291" i="16"/>
  <c r="O624" i="16"/>
  <c r="O439" i="16"/>
  <c r="Q253" i="16"/>
  <c r="O735" i="16"/>
  <c r="O402" i="16"/>
  <c r="O587" i="16"/>
  <c r="O698" i="16"/>
  <c r="P356" i="16"/>
  <c r="P615" i="16"/>
  <c r="P393" i="16"/>
  <c r="P652" i="16"/>
  <c r="P430" i="16"/>
  <c r="P689" i="16"/>
  <c r="P467" i="16"/>
  <c r="P726" i="16"/>
  <c r="P504" i="16"/>
  <c r="P282" i="16"/>
  <c r="P541" i="16"/>
  <c r="P319" i="16"/>
  <c r="P578" i="16"/>
  <c r="P624" i="16"/>
  <c r="P587" i="16"/>
  <c r="P328" i="16"/>
  <c r="P291" i="16"/>
  <c r="P661" i="16"/>
  <c r="P365" i="16"/>
  <c r="P513" i="16"/>
  <c r="P698" i="16"/>
  <c r="P735" i="16"/>
  <c r="P439" i="16"/>
  <c r="P550" i="16"/>
  <c r="P402" i="16"/>
  <c r="P476" i="16"/>
  <c r="G90" i="12"/>
  <c r="G191" i="12"/>
  <c r="O1721" i="16"/>
  <c r="O1720" i="16"/>
  <c r="P1720" i="16"/>
  <c r="P1721" i="16"/>
  <c r="O1348" i="16"/>
  <c r="P1349" i="16"/>
  <c r="O1349" i="16"/>
  <c r="P1348" i="16"/>
  <c r="P1170" i="15"/>
  <c r="O1169" i="15"/>
  <c r="O1170" i="15"/>
  <c r="P1169" i="15"/>
  <c r="R653" i="15"/>
  <c r="R654" i="15"/>
  <c r="S653" i="15"/>
  <c r="S654" i="15"/>
  <c r="S753" i="16"/>
  <c r="R754" i="16"/>
  <c r="R753" i="16"/>
  <c r="S754" i="16"/>
  <c r="R536" i="14"/>
  <c r="R532" i="14"/>
  <c r="Q631" i="24"/>
  <c r="Q658" i="24" s="1"/>
  <c r="Z613" i="24"/>
  <c r="Q755" i="24" s="1"/>
  <c r="P751" i="24"/>
  <c r="G12" i="9" s="1"/>
  <c r="I333" i="24"/>
  <c r="P157" i="24"/>
  <c r="P197" i="14"/>
  <c r="Q197" i="14" s="1"/>
  <c r="Q332" i="24"/>
  <c r="Q333" i="24" s="1"/>
  <c r="H10" i="9" s="1"/>
  <c r="H15" i="9" s="1"/>
  <c r="Q698" i="16" l="1"/>
  <c r="Q402" i="16"/>
  <c r="Q365" i="16"/>
  <c r="Q279" i="10"/>
  <c r="Q425" i="24"/>
  <c r="G15" i="9"/>
  <c r="T835" i="16"/>
  <c r="T867" i="16"/>
  <c r="T793" i="16"/>
  <c r="T797" i="16"/>
  <c r="T831" i="16"/>
  <c r="T868" i="16"/>
  <c r="T881" i="16"/>
  <c r="T842" i="16"/>
  <c r="T766" i="15"/>
  <c r="T696" i="15"/>
  <c r="T767" i="15"/>
  <c r="T733" i="15"/>
  <c r="T764" i="15"/>
  <c r="T693" i="15"/>
  <c r="T754" i="15"/>
  <c r="T690" i="15"/>
  <c r="Q719" i="16"/>
  <c r="Q349" i="16"/>
  <c r="Q645" i="16"/>
  <c r="Q386" i="16"/>
  <c r="Q398" i="16"/>
  <c r="Q324" i="16"/>
  <c r="Q361" i="16"/>
  <c r="Q504" i="16"/>
  <c r="Q430" i="16"/>
  <c r="Q578" i="16"/>
  <c r="Q467" i="16"/>
  <c r="Q664" i="16"/>
  <c r="Q738" i="16"/>
  <c r="Q627" i="16"/>
  <c r="Q553" i="16"/>
  <c r="Q590" i="16"/>
  <c r="Q303" i="10"/>
  <c r="Q327" i="10"/>
  <c r="Q281" i="10"/>
  <c r="Q353" i="10"/>
  <c r="Q354" i="16"/>
  <c r="Q465" i="16"/>
  <c r="Q539" i="16"/>
  <c r="Q655" i="16"/>
  <c r="Q729" i="16"/>
  <c r="Q285" i="16"/>
  <c r="Q396" i="16"/>
  <c r="Q466" i="16"/>
  <c r="Q725" i="16"/>
  <c r="Q429" i="16"/>
  <c r="Q392" i="16"/>
  <c r="Q387" i="16"/>
  <c r="Q498" i="16"/>
  <c r="Q424" i="16"/>
  <c r="Q289" i="16"/>
  <c r="Q548" i="16"/>
  <c r="Q582" i="16"/>
  <c r="Q508" i="16"/>
  <c r="Q434" i="16"/>
  <c r="Q660" i="16"/>
  <c r="Q327" i="16"/>
  <c r="Q438" i="16"/>
  <c r="Q432" i="16"/>
  <c r="Q728" i="16"/>
  <c r="Q691" i="16"/>
  <c r="Q654" i="16"/>
  <c r="Q506" i="16"/>
  <c r="Q440" i="16"/>
  <c r="Q588" i="16"/>
  <c r="Q468" i="16"/>
  <c r="Q505" i="16"/>
  <c r="Q357" i="16"/>
  <c r="Q348" i="16"/>
  <c r="Q496" i="16"/>
  <c r="Q533" i="16"/>
  <c r="Q315" i="16"/>
  <c r="Q280" i="10"/>
  <c r="Q328" i="10"/>
  <c r="Q208" i="10"/>
  <c r="P261" i="10"/>
  <c r="P277" i="14" s="1"/>
  <c r="P278" i="14" s="1"/>
  <c r="P280" i="14" s="1"/>
  <c r="Q197" i="16"/>
  <c r="R558" i="14"/>
  <c r="T532" i="14"/>
  <c r="R584" i="14"/>
  <c r="R533" i="14"/>
  <c r="R610" i="14"/>
  <c r="R829" i="16"/>
  <c r="T754" i="16"/>
  <c r="R792" i="16"/>
  <c r="R866" i="16"/>
  <c r="R687" i="15"/>
  <c r="T654" i="15"/>
  <c r="R719" i="15"/>
  <c r="R751" i="15"/>
  <c r="O1298" i="15"/>
  <c r="O1426" i="15"/>
  <c r="O1202" i="15"/>
  <c r="O1330" i="15"/>
  <c r="O1394" i="15"/>
  <c r="O1234" i="15"/>
  <c r="O1458" i="15"/>
  <c r="O1266" i="15"/>
  <c r="Q1169" i="15"/>
  <c r="O1187" i="15"/>
  <c r="G136" i="13" s="1"/>
  <c r="O1362" i="15"/>
  <c r="P1609" i="16"/>
  <c r="P1646" i="16"/>
  <c r="P1387" i="16"/>
  <c r="P1683" i="16"/>
  <c r="P1461" i="16"/>
  <c r="P1535" i="16"/>
  <c r="P1498" i="16"/>
  <c r="P1424" i="16"/>
  <c r="P1572" i="16"/>
  <c r="O261" i="10"/>
  <c r="O277" i="14" s="1"/>
  <c r="Q277" i="14" s="1"/>
  <c r="Q251" i="10"/>
  <c r="Q299" i="10"/>
  <c r="O309" i="10"/>
  <c r="O329" i="14" s="1"/>
  <c r="O477" i="10"/>
  <c r="O511" i="14" s="1"/>
  <c r="Q467" i="10"/>
  <c r="S915" i="15"/>
  <c r="S1139" i="15"/>
  <c r="S1075" i="15"/>
  <c r="S883" i="15"/>
  <c r="S819" i="15"/>
  <c r="S979" i="15"/>
  <c r="S851" i="15"/>
  <c r="S1107" i="15"/>
  <c r="S1011" i="15"/>
  <c r="S947" i="15"/>
  <c r="S1043" i="15"/>
  <c r="R1047" i="15"/>
  <c r="R951" i="15"/>
  <c r="R983" i="15"/>
  <c r="R1111" i="15"/>
  <c r="R1143" i="15"/>
  <c r="R823" i="15"/>
  <c r="R1015" i="15"/>
  <c r="R887" i="15"/>
  <c r="T790" i="15"/>
  <c r="R1079" i="15"/>
  <c r="R855" i="15"/>
  <c r="R919" i="15"/>
  <c r="R987" i="15"/>
  <c r="R891" i="15"/>
  <c r="R1051" i="15"/>
  <c r="R1019" i="15"/>
  <c r="R923" i="15"/>
  <c r="R859" i="15"/>
  <c r="R827" i="15"/>
  <c r="R1083" i="15"/>
  <c r="R1147" i="15"/>
  <c r="R1115" i="15"/>
  <c r="R955" i="15"/>
  <c r="T794" i="15"/>
  <c r="R1118" i="15"/>
  <c r="R894" i="15"/>
  <c r="T797" i="15"/>
  <c r="R926" i="15"/>
  <c r="R1022" i="15"/>
  <c r="R1150" i="15"/>
  <c r="R830" i="15"/>
  <c r="R958" i="15"/>
  <c r="R1054" i="15"/>
  <c r="R862" i="15"/>
  <c r="R990" i="15"/>
  <c r="R1086" i="15"/>
  <c r="S884" i="15"/>
  <c r="S980" i="15"/>
  <c r="S948" i="15"/>
  <c r="S852" i="15"/>
  <c r="S1108" i="15"/>
  <c r="S1044" i="15"/>
  <c r="S1140" i="15"/>
  <c r="S820" i="15"/>
  <c r="S916" i="15"/>
  <c r="S1012" i="15"/>
  <c r="S1076" i="15"/>
  <c r="R884" i="15"/>
  <c r="T884" i="15" s="1"/>
  <c r="R948" i="15"/>
  <c r="T948" i="15" s="1"/>
  <c r="R820" i="15"/>
  <c r="T820" i="15" s="1"/>
  <c r="R1044" i="15"/>
  <c r="R1140" i="15"/>
  <c r="T1140" i="15" s="1"/>
  <c r="R1108" i="15"/>
  <c r="T1108" i="15" s="1"/>
  <c r="R1076" i="15"/>
  <c r="T1076" i="15" s="1"/>
  <c r="R916" i="15"/>
  <c r="T916" i="15" s="1"/>
  <c r="R1012" i="15"/>
  <c r="T1012" i="15" s="1"/>
  <c r="T787" i="15"/>
  <c r="R852" i="15"/>
  <c r="T852" i="15" s="1"/>
  <c r="R980" i="15"/>
  <c r="S1086" i="15"/>
  <c r="S1054" i="15"/>
  <c r="S1150" i="15"/>
  <c r="S990" i="15"/>
  <c r="S958" i="15"/>
  <c r="S1022" i="15"/>
  <c r="S830" i="15"/>
  <c r="S926" i="15"/>
  <c r="S862" i="15"/>
  <c r="S1118" i="15"/>
  <c r="S894" i="15"/>
  <c r="R924" i="15"/>
  <c r="T795" i="15"/>
  <c r="R1148" i="15"/>
  <c r="R892" i="15"/>
  <c r="R828" i="15"/>
  <c r="R1020" i="15"/>
  <c r="R860" i="15"/>
  <c r="R1084" i="15"/>
  <c r="R988" i="15"/>
  <c r="R1052" i="15"/>
  <c r="R1116" i="15"/>
  <c r="R956" i="15"/>
  <c r="R737" i="10"/>
  <c r="R809" i="10"/>
  <c r="R665" i="10"/>
  <c r="R785" i="10"/>
  <c r="R713" i="10"/>
  <c r="R833" i="10"/>
  <c r="R761" i="10"/>
  <c r="R617" i="10"/>
  <c r="R641" i="10"/>
  <c r="T593" i="10"/>
  <c r="R689" i="10"/>
  <c r="R857" i="10"/>
  <c r="T589" i="10"/>
  <c r="R637" i="10"/>
  <c r="R853" i="10"/>
  <c r="R781" i="10"/>
  <c r="R757" i="10"/>
  <c r="R709" i="10"/>
  <c r="R613" i="10"/>
  <c r="R829" i="10"/>
  <c r="R733" i="10"/>
  <c r="R661" i="10"/>
  <c r="R805" i="10"/>
  <c r="R685" i="10"/>
  <c r="S641" i="10"/>
  <c r="S833" i="10"/>
  <c r="S809" i="10"/>
  <c r="S617" i="10"/>
  <c r="S689" i="10"/>
  <c r="S665" i="10"/>
  <c r="S713" i="10"/>
  <c r="S857" i="10"/>
  <c r="S761" i="10"/>
  <c r="S737" i="10"/>
  <c r="S785" i="10"/>
  <c r="R616" i="10"/>
  <c r="R760" i="10"/>
  <c r="R784" i="10"/>
  <c r="R688" i="10"/>
  <c r="R832" i="10"/>
  <c r="R856" i="10"/>
  <c r="R736" i="10"/>
  <c r="R664" i="10"/>
  <c r="T592" i="10"/>
  <c r="R712" i="10"/>
  <c r="R640" i="10"/>
  <c r="R808" i="10"/>
  <c r="R1814" i="16"/>
  <c r="R1777" i="16"/>
  <c r="T1739" i="16"/>
  <c r="R1775" i="16"/>
  <c r="R1812" i="16"/>
  <c r="T1737" i="16"/>
  <c r="S1805" i="16"/>
  <c r="S1768" i="16"/>
  <c r="R1811" i="16"/>
  <c r="T1736" i="16"/>
  <c r="R1774" i="16"/>
  <c r="R1767" i="16"/>
  <c r="R1804" i="16"/>
  <c r="T1729" i="16"/>
  <c r="T1725" i="16"/>
  <c r="R1763" i="16"/>
  <c r="R1800" i="16"/>
  <c r="S1770" i="16"/>
  <c r="S1807" i="16"/>
  <c r="R1798" i="16"/>
  <c r="R1761" i="16"/>
  <c r="T1723" i="16"/>
  <c r="S1803" i="16"/>
  <c r="S1766" i="16"/>
  <c r="R1799" i="16"/>
  <c r="T1724" i="16"/>
  <c r="R1762" i="16"/>
  <c r="S1776" i="16"/>
  <c r="S1813" i="16"/>
  <c r="O861" i="10"/>
  <c r="O741" i="10"/>
  <c r="O789" i="10"/>
  <c r="O621" i="10"/>
  <c r="O717" i="10"/>
  <c r="O645" i="10"/>
  <c r="Q597" i="10"/>
  <c r="O813" i="10"/>
  <c r="O693" i="10"/>
  <c r="O765" i="10"/>
  <c r="O837" i="10"/>
  <c r="O669" i="10"/>
  <c r="O763" i="10"/>
  <c r="Q595" i="10"/>
  <c r="O667" i="10"/>
  <c r="O715" i="10"/>
  <c r="O691" i="10"/>
  <c r="O787" i="10"/>
  <c r="O859" i="10"/>
  <c r="O643" i="10"/>
  <c r="O619" i="10"/>
  <c r="O739" i="10"/>
  <c r="O835" i="10"/>
  <c r="O811" i="10"/>
  <c r="P687" i="10"/>
  <c r="P759" i="10"/>
  <c r="P807" i="10"/>
  <c r="P639" i="10"/>
  <c r="P783" i="10"/>
  <c r="P735" i="10"/>
  <c r="P855" i="10"/>
  <c r="P663" i="10"/>
  <c r="P711" i="10"/>
  <c r="P831" i="10"/>
  <c r="P615" i="10"/>
  <c r="O612" i="10"/>
  <c r="O684" i="10"/>
  <c r="O732" i="10"/>
  <c r="O852" i="10"/>
  <c r="O828" i="10"/>
  <c r="O660" i="10"/>
  <c r="O780" i="10"/>
  <c r="O598" i="10"/>
  <c r="O642" i="14" s="1"/>
  <c r="O636" i="10"/>
  <c r="O756" i="10"/>
  <c r="O708" i="10"/>
  <c r="O804" i="10"/>
  <c r="O767" i="15"/>
  <c r="Q670" i="15"/>
  <c r="O703" i="15"/>
  <c r="O735" i="15"/>
  <c r="P697" i="15"/>
  <c r="P729" i="15"/>
  <c r="P761" i="15"/>
  <c r="O765" i="15"/>
  <c r="O733" i="15"/>
  <c r="O701" i="15"/>
  <c r="Q668" i="15"/>
  <c r="O757" i="15"/>
  <c r="O725" i="15"/>
  <c r="Q660" i="15"/>
  <c r="O693" i="15"/>
  <c r="Q656" i="15"/>
  <c r="O721" i="15"/>
  <c r="O753" i="15"/>
  <c r="O689" i="15"/>
  <c r="Q658" i="15"/>
  <c r="O755" i="15"/>
  <c r="O691" i="15"/>
  <c r="O723" i="15"/>
  <c r="P692" i="15"/>
  <c r="P724" i="15"/>
  <c r="P756" i="15"/>
  <c r="P700" i="15"/>
  <c r="P764" i="15"/>
  <c r="P732" i="15"/>
  <c r="O885" i="16"/>
  <c r="O848" i="16"/>
  <c r="O811" i="16"/>
  <c r="Q773" i="16"/>
  <c r="O800" i="16"/>
  <c r="O874" i="16"/>
  <c r="Q762" i="16"/>
  <c r="O837" i="16"/>
  <c r="P875" i="16"/>
  <c r="P801" i="16"/>
  <c r="P838" i="16"/>
  <c r="P839" i="16"/>
  <c r="P876" i="16"/>
  <c r="P802" i="16"/>
  <c r="O838" i="16"/>
  <c r="Q838" i="16" s="1"/>
  <c r="O875" i="16"/>
  <c r="Q875" i="16" s="1"/>
  <c r="O801" i="16"/>
  <c r="Q763" i="16"/>
  <c r="P871" i="16"/>
  <c r="P834" i="16"/>
  <c r="P797" i="16"/>
  <c r="O813" i="16"/>
  <c r="O887" i="16"/>
  <c r="Q775" i="16"/>
  <c r="O850" i="16"/>
  <c r="P832" i="16"/>
  <c r="P869" i="16"/>
  <c r="P795" i="16"/>
  <c r="P848" i="16"/>
  <c r="P811" i="16"/>
  <c r="P885" i="16"/>
  <c r="Q885" i="16" s="1"/>
  <c r="P808" i="16"/>
  <c r="P882" i="16"/>
  <c r="P845" i="16"/>
  <c r="O793" i="16"/>
  <c r="O830" i="16"/>
  <c r="Q755" i="16"/>
  <c r="O867" i="16"/>
  <c r="Q120" i="14"/>
  <c r="Q68" i="14"/>
  <c r="R941" i="16"/>
  <c r="R1089" i="16"/>
  <c r="R978" i="16"/>
  <c r="R1311" i="16"/>
  <c r="R1163" i="16"/>
  <c r="R1200" i="16"/>
  <c r="R1015" i="16"/>
  <c r="R1052" i="16"/>
  <c r="T903" i="16"/>
  <c r="R1237" i="16"/>
  <c r="R1126" i="16"/>
  <c r="R1274" i="16"/>
  <c r="R849" i="14"/>
  <c r="R823" i="14"/>
  <c r="R927" i="14"/>
  <c r="R693" i="14"/>
  <c r="R667" i="14"/>
  <c r="R901" i="14"/>
  <c r="R745" i="14"/>
  <c r="R875" i="14"/>
  <c r="R719" i="14"/>
  <c r="T641" i="14"/>
  <c r="R797" i="14"/>
  <c r="R771" i="14"/>
  <c r="O776" i="16"/>
  <c r="G75" i="13" s="1"/>
  <c r="Q753" i="16"/>
  <c r="O865" i="16"/>
  <c r="O791" i="16"/>
  <c r="O828" i="16"/>
  <c r="P750" i="15"/>
  <c r="P686" i="15"/>
  <c r="P718" i="15"/>
  <c r="P671" i="15"/>
  <c r="G80" i="13" s="1"/>
  <c r="G107" i="13"/>
  <c r="G82" i="1"/>
  <c r="G173" i="21"/>
  <c r="G45" i="13"/>
  <c r="G101" i="21"/>
  <c r="G36" i="1"/>
  <c r="G92" i="12"/>
  <c r="R1469" i="15"/>
  <c r="R1213" i="15"/>
  <c r="R1437" i="15"/>
  <c r="R1245" i="15"/>
  <c r="R1341" i="15"/>
  <c r="R1373" i="15"/>
  <c r="T1180" i="15"/>
  <c r="R1405" i="15"/>
  <c r="R1277" i="15"/>
  <c r="R1309" i="15"/>
  <c r="S1343" i="15"/>
  <c r="S1407" i="15"/>
  <c r="S1247" i="15"/>
  <c r="S1471" i="15"/>
  <c r="S1311" i="15"/>
  <c r="S1439" i="15"/>
  <c r="S1375" i="15"/>
  <c r="S1279" i="15"/>
  <c r="S1215" i="15"/>
  <c r="S1401" i="15"/>
  <c r="S1241" i="15"/>
  <c r="S1465" i="15"/>
  <c r="S1305" i="15"/>
  <c r="S1433" i="15"/>
  <c r="S1273" i="15"/>
  <c r="S1209" i="15"/>
  <c r="S1369" i="15"/>
  <c r="S1337" i="15"/>
  <c r="S1207" i="15"/>
  <c r="S1335" i="15"/>
  <c r="S1399" i="15"/>
  <c r="S1239" i="15"/>
  <c r="S1463" i="15"/>
  <c r="S1431" i="15"/>
  <c r="S1367" i="15"/>
  <c r="S1303" i="15"/>
  <c r="S1271" i="15"/>
  <c r="R1306" i="15"/>
  <c r="R1370" i="15"/>
  <c r="R1466" i="15"/>
  <c r="R1434" i="15"/>
  <c r="T1177" i="15"/>
  <c r="R1242" i="15"/>
  <c r="R1338" i="15"/>
  <c r="R1274" i="15"/>
  <c r="R1210" i="15"/>
  <c r="R1402" i="15"/>
  <c r="R1272" i="15"/>
  <c r="R1400" i="15"/>
  <c r="R1464" i="15"/>
  <c r="R1432" i="15"/>
  <c r="R1240" i="15"/>
  <c r="R1208" i="15"/>
  <c r="R1336" i="15"/>
  <c r="R1368" i="15"/>
  <c r="T1175" i="15"/>
  <c r="R1304" i="15"/>
  <c r="R1278" i="15"/>
  <c r="R1438" i="15"/>
  <c r="R1470" i="15"/>
  <c r="R1214" i="15"/>
  <c r="R1342" i="15"/>
  <c r="R1310" i="15"/>
  <c r="R1406" i="15"/>
  <c r="R1246" i="15"/>
  <c r="R1374" i="15"/>
  <c r="T1181" i="15"/>
  <c r="R154" i="15"/>
  <c r="R186" i="15"/>
  <c r="T57" i="15"/>
  <c r="R90" i="15"/>
  <c r="R122" i="15"/>
  <c r="S80" i="15"/>
  <c r="S144" i="15"/>
  <c r="S176" i="15"/>
  <c r="S112" i="15"/>
  <c r="R143" i="15"/>
  <c r="R111" i="15"/>
  <c r="R175" i="15"/>
  <c r="R79" i="15"/>
  <c r="T46" i="15"/>
  <c r="S179" i="15"/>
  <c r="S147" i="15"/>
  <c r="S83" i="15"/>
  <c r="S115" i="15"/>
  <c r="S89" i="15"/>
  <c r="S153" i="15"/>
  <c r="S185" i="15"/>
  <c r="S121" i="15"/>
  <c r="R177" i="15"/>
  <c r="R81" i="15"/>
  <c r="R145" i="15"/>
  <c r="T48" i="15"/>
  <c r="R113" i="15"/>
  <c r="S84" i="15"/>
  <c r="S148" i="15"/>
  <c r="S180" i="15"/>
  <c r="S116" i="15"/>
  <c r="T53" i="15"/>
  <c r="R118" i="15"/>
  <c r="R150" i="15"/>
  <c r="R182" i="15"/>
  <c r="R86" i="15"/>
  <c r="R85" i="15"/>
  <c r="R117" i="15"/>
  <c r="T52" i="15"/>
  <c r="R149" i="15"/>
  <c r="R181" i="15"/>
  <c r="S115" i="10"/>
  <c r="S139" i="10"/>
  <c r="S67" i="10"/>
  <c r="S91" i="10"/>
  <c r="R139" i="10"/>
  <c r="T139" i="10" s="1"/>
  <c r="R115" i="10"/>
  <c r="R91" i="10"/>
  <c r="T91" i="10" s="1"/>
  <c r="T43" i="10"/>
  <c r="R67" i="10"/>
  <c r="T67" i="10" s="1"/>
  <c r="S60" i="10"/>
  <c r="S108" i="10"/>
  <c r="S132" i="10"/>
  <c r="S84" i="10"/>
  <c r="R62" i="10"/>
  <c r="R86" i="10"/>
  <c r="R110" i="10"/>
  <c r="T38" i="10"/>
  <c r="R134" i="10"/>
  <c r="R133" i="10"/>
  <c r="R85" i="10"/>
  <c r="T37" i="10"/>
  <c r="R109" i="10"/>
  <c r="R61" i="10"/>
  <c r="S478" i="15"/>
  <c r="S414" i="15"/>
  <c r="S574" i="15"/>
  <c r="S382" i="15"/>
  <c r="S542" i="15"/>
  <c r="S286" i="15"/>
  <c r="S638" i="15"/>
  <c r="S446" i="15"/>
  <c r="S254" i="15"/>
  <c r="S350" i="15"/>
  <c r="S606" i="15"/>
  <c r="S510" i="15"/>
  <c r="S318" i="15"/>
  <c r="T212" i="15"/>
  <c r="R565" i="15"/>
  <c r="R245" i="15"/>
  <c r="R437" i="15"/>
  <c r="R309" i="15"/>
  <c r="R341" i="15"/>
  <c r="R469" i="15"/>
  <c r="R373" i="15"/>
  <c r="R501" i="15"/>
  <c r="R533" i="15"/>
  <c r="R405" i="15"/>
  <c r="R597" i="15"/>
  <c r="R277" i="15"/>
  <c r="R629" i="15"/>
  <c r="S563" i="15"/>
  <c r="S307" i="15"/>
  <c r="S275" i="15"/>
  <c r="S339" i="15"/>
  <c r="S435" i="15"/>
  <c r="S627" i="15"/>
  <c r="S499" i="15"/>
  <c r="S531" i="15"/>
  <c r="S595" i="15"/>
  <c r="S371" i="15"/>
  <c r="S243" i="15"/>
  <c r="S403" i="15"/>
  <c r="S467" i="15"/>
  <c r="R573" i="15"/>
  <c r="R317" i="15"/>
  <c r="R285" i="15"/>
  <c r="R509" i="15"/>
  <c r="R541" i="15"/>
  <c r="T220" i="15"/>
  <c r="R477" i="15"/>
  <c r="R413" i="15"/>
  <c r="R637" i="15"/>
  <c r="R349" i="15"/>
  <c r="R381" i="15"/>
  <c r="R605" i="15"/>
  <c r="R445" i="15"/>
  <c r="R253" i="15"/>
  <c r="S247" i="15"/>
  <c r="S503" i="15"/>
  <c r="S311" i="15"/>
  <c r="S471" i="15"/>
  <c r="S279" i="15"/>
  <c r="S567" i="15"/>
  <c r="S375" i="15"/>
  <c r="S535" i="15"/>
  <c r="S343" i="15"/>
  <c r="S631" i="15"/>
  <c r="S439" i="15"/>
  <c r="S599" i="15"/>
  <c r="S407" i="15"/>
  <c r="R370" i="15"/>
  <c r="R594" i="15"/>
  <c r="R402" i="15"/>
  <c r="R530" i="15"/>
  <c r="R338" i="15"/>
  <c r="R562" i="15"/>
  <c r="R626" i="15"/>
  <c r="T209" i="15"/>
  <c r="R274" i="15"/>
  <c r="R498" i="15"/>
  <c r="R306" i="15"/>
  <c r="R434" i="15"/>
  <c r="R242" i="15"/>
  <c r="R466" i="15"/>
  <c r="R346" i="15"/>
  <c r="R410" i="15"/>
  <c r="R474" i="15"/>
  <c r="T217" i="15"/>
  <c r="R250" i="15"/>
  <c r="R314" i="15"/>
  <c r="R282" i="15"/>
  <c r="R570" i="15"/>
  <c r="R538" i="15"/>
  <c r="R602" i="15"/>
  <c r="R634" i="15"/>
  <c r="R378" i="15"/>
  <c r="R442" i="15"/>
  <c r="R506" i="15"/>
  <c r="R286" i="15"/>
  <c r="T286" i="15" s="1"/>
  <c r="R318" i="15"/>
  <c r="T318" i="15" s="1"/>
  <c r="R478" i="15"/>
  <c r="T478" i="15" s="1"/>
  <c r="R638" i="15"/>
  <c r="T638" i="15" s="1"/>
  <c r="R382" i="15"/>
  <c r="T382" i="15" s="1"/>
  <c r="R254" i="15"/>
  <c r="T254" i="15" s="1"/>
  <c r="R414" i="15"/>
  <c r="T414" i="15" s="1"/>
  <c r="T221" i="15"/>
  <c r="R574" i="15"/>
  <c r="T574" i="15" s="1"/>
  <c r="R446" i="15"/>
  <c r="R542" i="15"/>
  <c r="T542" i="15" s="1"/>
  <c r="R606" i="15"/>
  <c r="T606" i="15" s="1"/>
  <c r="R510" i="15"/>
  <c r="T510" i="15" s="1"/>
  <c r="R350" i="15"/>
  <c r="S428" i="10"/>
  <c r="S380" i="10"/>
  <c r="S476" i="10"/>
  <c r="S260" i="10"/>
  <c r="S452" i="10"/>
  <c r="S236" i="10"/>
  <c r="S188" i="10"/>
  <c r="S308" i="10"/>
  <c r="S404" i="10"/>
  <c r="S332" i="10"/>
  <c r="S284" i="10"/>
  <c r="S356" i="10"/>
  <c r="S212" i="10"/>
  <c r="S470" i="10"/>
  <c r="S398" i="10"/>
  <c r="S206" i="10"/>
  <c r="S278" i="10"/>
  <c r="S254" i="10"/>
  <c r="S446" i="10"/>
  <c r="S350" i="10"/>
  <c r="S374" i="10"/>
  <c r="S326" i="10"/>
  <c r="S182" i="10"/>
  <c r="S302" i="10"/>
  <c r="S422" i="10"/>
  <c r="S230" i="10"/>
  <c r="S348" i="10"/>
  <c r="S204" i="10"/>
  <c r="S420" i="10"/>
  <c r="S468" i="10"/>
  <c r="S324" i="10"/>
  <c r="S252" i="10"/>
  <c r="S180" i="10"/>
  <c r="S276" i="10"/>
  <c r="S228" i="10"/>
  <c r="S444" i="10"/>
  <c r="S396" i="10"/>
  <c r="S300" i="10"/>
  <c r="S372" i="10"/>
  <c r="S403" i="10"/>
  <c r="S379" i="10"/>
  <c r="S355" i="10"/>
  <c r="S427" i="10"/>
  <c r="S475" i="10"/>
  <c r="S331" i="10"/>
  <c r="S187" i="10"/>
  <c r="S211" i="10"/>
  <c r="S307" i="10"/>
  <c r="S451" i="10"/>
  <c r="S235" i="10"/>
  <c r="S259" i="10"/>
  <c r="S283" i="10"/>
  <c r="R281" i="10"/>
  <c r="R377" i="10"/>
  <c r="R329" i="10"/>
  <c r="R473" i="10"/>
  <c r="R401" i="10"/>
  <c r="R305" i="10"/>
  <c r="T161" i="10"/>
  <c r="R425" i="10"/>
  <c r="R209" i="10"/>
  <c r="R353" i="10"/>
  <c r="R449" i="10"/>
  <c r="R185" i="10"/>
  <c r="R257" i="10"/>
  <c r="R233" i="10"/>
  <c r="S183" i="10"/>
  <c r="S303" i="10"/>
  <c r="S351" i="10"/>
  <c r="S327" i="10"/>
  <c r="S231" i="10"/>
  <c r="S375" i="10"/>
  <c r="S423" i="10"/>
  <c r="S399" i="10"/>
  <c r="S207" i="10"/>
  <c r="S447" i="10"/>
  <c r="S471" i="10"/>
  <c r="S255" i="10"/>
  <c r="S279" i="10"/>
  <c r="Z894" i="24"/>
  <c r="Q996" i="24" s="1"/>
  <c r="Q910" i="24"/>
  <c r="Q922" i="24" s="1"/>
  <c r="R525" i="10"/>
  <c r="R563" i="14" s="1"/>
  <c r="T515" i="10"/>
  <c r="R171" i="15"/>
  <c r="R60" i="15"/>
  <c r="H12" i="13" s="1"/>
  <c r="R139" i="15"/>
  <c r="T42" i="15"/>
  <c r="R107" i="15"/>
  <c r="R75" i="15"/>
  <c r="R257" i="16"/>
  <c r="H44" i="13" s="1"/>
  <c r="R716" i="16"/>
  <c r="R642" i="16"/>
  <c r="R383" i="16"/>
  <c r="R568" i="16"/>
  <c r="R679" i="16"/>
  <c r="R605" i="16"/>
  <c r="R457" i="16"/>
  <c r="R272" i="16"/>
  <c r="R531" i="16"/>
  <c r="R494" i="16"/>
  <c r="T234" i="16"/>
  <c r="R309" i="16"/>
  <c r="R346" i="16"/>
  <c r="R420" i="16"/>
  <c r="S643" i="16"/>
  <c r="S606" i="16"/>
  <c r="S310" i="16"/>
  <c r="S421" i="16"/>
  <c r="S495" i="16"/>
  <c r="S680" i="16"/>
  <c r="S347" i="16"/>
  <c r="S569" i="16"/>
  <c r="S273" i="16"/>
  <c r="S717" i="16"/>
  <c r="S384" i="16"/>
  <c r="S458" i="16"/>
  <c r="S532" i="16"/>
  <c r="Q43" i="10"/>
  <c r="O115" i="10"/>
  <c r="O67" i="10"/>
  <c r="O91" i="10"/>
  <c r="O139" i="10"/>
  <c r="P131" i="10"/>
  <c r="P83" i="10"/>
  <c r="P59" i="10"/>
  <c r="P107" i="10"/>
  <c r="P113" i="10"/>
  <c r="P65" i="10"/>
  <c r="P89" i="10"/>
  <c r="P137" i="10"/>
  <c r="P108" i="10"/>
  <c r="P84" i="10"/>
  <c r="P132" i="10"/>
  <c r="P60" i="10"/>
  <c r="O83" i="10"/>
  <c r="Q83" i="10" s="1"/>
  <c r="O107" i="10"/>
  <c r="Q107" i="10" s="1"/>
  <c r="Q35" i="10"/>
  <c r="O59" i="10"/>
  <c r="O131" i="10"/>
  <c r="Q131" i="10" s="1"/>
  <c r="G209" i="21"/>
  <c r="G105" i="1"/>
  <c r="G138" i="13"/>
  <c r="R1147" i="16"/>
  <c r="R1110" i="16"/>
  <c r="R1295" i="16"/>
  <c r="R1036" i="16"/>
  <c r="R1073" i="16"/>
  <c r="T924" i="16"/>
  <c r="R1332" i="16"/>
  <c r="R1184" i="16"/>
  <c r="R1221" i="16"/>
  <c r="R1258" i="16"/>
  <c r="R999" i="16"/>
  <c r="R962" i="16"/>
  <c r="S1025" i="16"/>
  <c r="S1173" i="16"/>
  <c r="S1062" i="16"/>
  <c r="S1321" i="16"/>
  <c r="S1210" i="16"/>
  <c r="S951" i="16"/>
  <c r="S988" i="16"/>
  <c r="S1247" i="16"/>
  <c r="S1284" i="16"/>
  <c r="S1136" i="16"/>
  <c r="S1099" i="16"/>
  <c r="S1181" i="16"/>
  <c r="S1255" i="16"/>
  <c r="S1292" i="16"/>
  <c r="S959" i="16"/>
  <c r="S1033" i="16"/>
  <c r="S1144" i="16"/>
  <c r="S1329" i="16"/>
  <c r="S1070" i="16"/>
  <c r="S1218" i="16"/>
  <c r="S996" i="16"/>
  <c r="S1107" i="16"/>
  <c r="R1323" i="16"/>
  <c r="R1064" i="16"/>
  <c r="R1286" i="16"/>
  <c r="R1212" i="16"/>
  <c r="R990" i="16"/>
  <c r="T915" i="16"/>
  <c r="R1101" i="16"/>
  <c r="R1027" i="16"/>
  <c r="R1138" i="16"/>
  <c r="R1175" i="16"/>
  <c r="R1249" i="16"/>
  <c r="R953" i="16"/>
  <c r="R992" i="16"/>
  <c r="R1251" i="16"/>
  <c r="R1029" i="16"/>
  <c r="R1288" i="16"/>
  <c r="R955" i="16"/>
  <c r="R1140" i="16"/>
  <c r="T917" i="16"/>
  <c r="R1103" i="16"/>
  <c r="R1325" i="16"/>
  <c r="R1214" i="16"/>
  <c r="R1177" i="16"/>
  <c r="R1066" i="16"/>
  <c r="R1061" i="16"/>
  <c r="R1172" i="16"/>
  <c r="R1283" i="16"/>
  <c r="R1098" i="16"/>
  <c r="R1209" i="16"/>
  <c r="R1320" i="16"/>
  <c r="T912" i="16"/>
  <c r="R1135" i="16"/>
  <c r="R1246" i="16"/>
  <c r="R950" i="16"/>
  <c r="R1024" i="16"/>
  <c r="R987" i="16"/>
  <c r="S1291" i="16"/>
  <c r="S1180" i="16"/>
  <c r="S995" i="16"/>
  <c r="S1143" i="16"/>
  <c r="S1254" i="16"/>
  <c r="S1069" i="16"/>
  <c r="S1106" i="16"/>
  <c r="S958" i="16"/>
  <c r="S1217" i="16"/>
  <c r="S1032" i="16"/>
  <c r="S1328" i="16"/>
  <c r="S1324" i="16"/>
  <c r="S991" i="16"/>
  <c r="S1028" i="16"/>
  <c r="S1065" i="16"/>
  <c r="S954" i="16"/>
  <c r="S1102" i="16"/>
  <c r="S1213" i="16"/>
  <c r="S1250" i="16"/>
  <c r="S1139" i="16"/>
  <c r="S1176" i="16"/>
  <c r="S1287" i="16"/>
  <c r="S1064" i="16"/>
  <c r="S1101" i="16"/>
  <c r="S1212" i="16"/>
  <c r="S1323" i="16"/>
  <c r="S953" i="16"/>
  <c r="S1138" i="16"/>
  <c r="S1249" i="16"/>
  <c r="S990" i="16"/>
  <c r="S1027" i="16"/>
  <c r="S1175" i="16"/>
  <c r="S1286" i="16"/>
  <c r="R1314" i="16"/>
  <c r="R981" i="16"/>
  <c r="R944" i="16"/>
  <c r="T906" i="16"/>
  <c r="R1055" i="16"/>
  <c r="R1240" i="16"/>
  <c r="R1277" i="16"/>
  <c r="R1166" i="16"/>
  <c r="R1203" i="16"/>
  <c r="R1092" i="16"/>
  <c r="R1129" i="16"/>
  <c r="R1018" i="16"/>
  <c r="T1124" i="10"/>
  <c r="R1172" i="10"/>
  <c r="R1148" i="10"/>
  <c r="T1119" i="10"/>
  <c r="R1167" i="10"/>
  <c r="R1143" i="10"/>
  <c r="Q624" i="16"/>
  <c r="Q328" i="16"/>
  <c r="Q275" i="16"/>
  <c r="Q497" i="16"/>
  <c r="Q731" i="16"/>
  <c r="Q287" i="16"/>
  <c r="Q282" i="16"/>
  <c r="Q375" i="10"/>
  <c r="Q233" i="10"/>
  <c r="P480" i="24"/>
  <c r="P481" i="24" s="1"/>
  <c r="T520" i="10"/>
  <c r="Q650" i="16"/>
  <c r="Q687" i="16"/>
  <c r="Q359" i="16"/>
  <c r="Q614" i="16"/>
  <c r="Q281" i="16"/>
  <c r="Q535" i="16"/>
  <c r="Q646" i="16"/>
  <c r="Q659" i="16"/>
  <c r="Q696" i="16"/>
  <c r="Q323" i="16"/>
  <c r="Q693" i="16"/>
  <c r="Q401" i="16"/>
  <c r="Q617" i="16"/>
  <c r="Q329" i="16"/>
  <c r="Q736" i="16"/>
  <c r="Q320" i="16"/>
  <c r="Q653" i="16"/>
  <c r="Q422" i="16"/>
  <c r="Q611" i="16"/>
  <c r="Q648" i="16"/>
  <c r="Q500" i="16"/>
  <c r="Q400" i="10"/>
  <c r="Q232" i="10"/>
  <c r="P453" i="10"/>
  <c r="P485" i="14" s="1"/>
  <c r="P486" i="14" s="1"/>
  <c r="P488" i="14" s="1"/>
  <c r="P477" i="10"/>
  <c r="P511" i="14" s="1"/>
  <c r="P512" i="14" s="1"/>
  <c r="P514" i="14" s="1"/>
  <c r="P357" i="10"/>
  <c r="P381" i="14" s="1"/>
  <c r="P382" i="14" s="1"/>
  <c r="P384" i="14" s="1"/>
  <c r="P285" i="10"/>
  <c r="P303" i="14" s="1"/>
  <c r="P304" i="14" s="1"/>
  <c r="P306" i="14" s="1"/>
  <c r="P309" i="10"/>
  <c r="P329" i="14" s="1"/>
  <c r="P330" i="14" s="1"/>
  <c r="P332" i="14" s="1"/>
  <c r="Q819" i="24"/>
  <c r="Q823" i="24" s="1"/>
  <c r="Q850" i="24" s="1"/>
  <c r="S662" i="14"/>
  <c r="Q759" i="24"/>
  <c r="Q786" i="24" s="1"/>
  <c r="S829" i="16"/>
  <c r="S792" i="16"/>
  <c r="S866" i="16"/>
  <c r="S719" i="15"/>
  <c r="S687" i="15"/>
  <c r="S751" i="15"/>
  <c r="P1266" i="15"/>
  <c r="P1298" i="15"/>
  <c r="P1330" i="15"/>
  <c r="P1362" i="15"/>
  <c r="P1234" i="15"/>
  <c r="P1458" i="15"/>
  <c r="P1202" i="15"/>
  <c r="P1187" i="15"/>
  <c r="G142" i="13" s="1"/>
  <c r="P1394" i="15"/>
  <c r="P1426" i="15"/>
  <c r="P1571" i="16"/>
  <c r="P1386" i="16"/>
  <c r="P1497" i="16"/>
  <c r="P1608" i="16"/>
  <c r="P1423" i="16"/>
  <c r="P1682" i="16"/>
  <c r="P1371" i="16"/>
  <c r="G143" i="13" s="1"/>
  <c r="P1645" i="16"/>
  <c r="P1460" i="16"/>
  <c r="P1534" i="16"/>
  <c r="P1759" i="16"/>
  <c r="P1796" i="16"/>
  <c r="Q1720" i="16"/>
  <c r="O1758" i="16"/>
  <c r="O1795" i="16"/>
  <c r="O1743" i="16"/>
  <c r="G168" i="13" s="1"/>
  <c r="Q443" i="10"/>
  <c r="O453" i="10"/>
  <c r="O485" i="14" s="1"/>
  <c r="Q485" i="14" s="1"/>
  <c r="Q227" i="10"/>
  <c r="O237" i="10"/>
  <c r="O251" i="14" s="1"/>
  <c r="O333" i="10"/>
  <c r="O355" i="14" s="1"/>
  <c r="Q323" i="10"/>
  <c r="O429" i="10"/>
  <c r="O459" i="14" s="1"/>
  <c r="Q419" i="10"/>
  <c r="S1017" i="15"/>
  <c r="S1049" i="15"/>
  <c r="S889" i="15"/>
  <c r="S1145" i="15"/>
  <c r="S825" i="15"/>
  <c r="S985" i="15"/>
  <c r="S921" i="15"/>
  <c r="S857" i="15"/>
  <c r="S1081" i="15"/>
  <c r="S1113" i="15"/>
  <c r="S953" i="15"/>
  <c r="S1056" i="15"/>
  <c r="S1120" i="15"/>
  <c r="S832" i="15"/>
  <c r="S992" i="15"/>
  <c r="S960" i="15"/>
  <c r="S1088" i="15"/>
  <c r="S864" i="15"/>
  <c r="S1024" i="15"/>
  <c r="S1152" i="15"/>
  <c r="S896" i="15"/>
  <c r="S928" i="15"/>
  <c r="T791" i="15"/>
  <c r="R1080" i="15"/>
  <c r="R1112" i="15"/>
  <c r="R824" i="15"/>
  <c r="R952" i="15"/>
  <c r="R984" i="15"/>
  <c r="R1016" i="15"/>
  <c r="R920" i="15"/>
  <c r="R1048" i="15"/>
  <c r="R856" i="15"/>
  <c r="R1144" i="15"/>
  <c r="R888" i="15"/>
  <c r="S827" i="15"/>
  <c r="S1019" i="15"/>
  <c r="S987" i="15"/>
  <c r="S1115" i="15"/>
  <c r="S1051" i="15"/>
  <c r="S955" i="15"/>
  <c r="S859" i="15"/>
  <c r="S923" i="15"/>
  <c r="S891" i="15"/>
  <c r="S1083" i="15"/>
  <c r="S1147" i="15"/>
  <c r="R1018" i="15"/>
  <c r="R1082" i="15"/>
  <c r="R954" i="15"/>
  <c r="R1146" i="15"/>
  <c r="R1114" i="15"/>
  <c r="R1050" i="15"/>
  <c r="R890" i="15"/>
  <c r="R826" i="15"/>
  <c r="R858" i="15"/>
  <c r="R986" i="15"/>
  <c r="T793" i="15"/>
  <c r="R922" i="15"/>
  <c r="S1114" i="15"/>
  <c r="S1146" i="15"/>
  <c r="S1082" i="15"/>
  <c r="S1050" i="15"/>
  <c r="S890" i="15"/>
  <c r="S858" i="15"/>
  <c r="S826" i="15"/>
  <c r="S986" i="15"/>
  <c r="S1018" i="15"/>
  <c r="S922" i="15"/>
  <c r="S954" i="15"/>
  <c r="R1075" i="15"/>
  <c r="R1107" i="15"/>
  <c r="T1107" i="15" s="1"/>
  <c r="R883" i="15"/>
  <c r="T883" i="15" s="1"/>
  <c r="R915" i="15"/>
  <c r="T915" i="15" s="1"/>
  <c r="R979" i="15"/>
  <c r="T979" i="15" s="1"/>
  <c r="R851" i="15"/>
  <c r="T851" i="15" s="1"/>
  <c r="R1011" i="15"/>
  <c r="T786" i="15"/>
  <c r="R1043" i="15"/>
  <c r="R1139" i="15"/>
  <c r="T1139" i="15" s="1"/>
  <c r="R819" i="15"/>
  <c r="R947" i="15"/>
  <c r="T947" i="15" s="1"/>
  <c r="S782" i="10"/>
  <c r="S854" i="10"/>
  <c r="S734" i="10"/>
  <c r="S758" i="10"/>
  <c r="S806" i="10"/>
  <c r="S686" i="10"/>
  <c r="S638" i="10"/>
  <c r="S710" i="10"/>
  <c r="S614" i="10"/>
  <c r="S662" i="10"/>
  <c r="S830" i="10"/>
  <c r="S642" i="10"/>
  <c r="S858" i="10"/>
  <c r="S738" i="10"/>
  <c r="S786" i="10"/>
  <c r="S690" i="10"/>
  <c r="S618" i="10"/>
  <c r="S834" i="10"/>
  <c r="S810" i="10"/>
  <c r="S666" i="10"/>
  <c r="S714" i="10"/>
  <c r="S762" i="10"/>
  <c r="R852" i="10"/>
  <c r="R756" i="10"/>
  <c r="T588" i="10"/>
  <c r="R598" i="10"/>
  <c r="R642" i="14" s="1"/>
  <c r="R636" i="10"/>
  <c r="R612" i="10"/>
  <c r="R804" i="10"/>
  <c r="R684" i="10"/>
  <c r="R732" i="10"/>
  <c r="R780" i="10"/>
  <c r="R708" i="10"/>
  <c r="R660" i="10"/>
  <c r="R828" i="10"/>
  <c r="R858" i="10"/>
  <c r="T858" i="10" s="1"/>
  <c r="R834" i="10"/>
  <c r="R666" i="10"/>
  <c r="T666" i="10" s="1"/>
  <c r="R786" i="10"/>
  <c r="T786" i="10" s="1"/>
  <c r="R810" i="10"/>
  <c r="T810" i="10" s="1"/>
  <c r="T594" i="10"/>
  <c r="R642" i="10"/>
  <c r="T642" i="10" s="1"/>
  <c r="R762" i="10"/>
  <c r="R618" i="10"/>
  <c r="T618" i="10" s="1"/>
  <c r="R738" i="10"/>
  <c r="R714" i="10"/>
  <c r="T714" i="10" s="1"/>
  <c r="R690" i="10"/>
  <c r="R759" i="10"/>
  <c r="R831" i="10"/>
  <c r="R735" i="10"/>
  <c r="R807" i="10"/>
  <c r="R783" i="10"/>
  <c r="R663" i="10"/>
  <c r="R855" i="10"/>
  <c r="T591" i="10"/>
  <c r="R711" i="10"/>
  <c r="R615" i="10"/>
  <c r="R687" i="10"/>
  <c r="R639" i="10"/>
  <c r="R859" i="10"/>
  <c r="R667" i="10"/>
  <c r="R691" i="10"/>
  <c r="R643" i="10"/>
  <c r="T595" i="10"/>
  <c r="R715" i="10"/>
  <c r="R835" i="10"/>
  <c r="R787" i="10"/>
  <c r="R739" i="10"/>
  <c r="R619" i="10"/>
  <c r="R811" i="10"/>
  <c r="R763" i="10"/>
  <c r="S1799" i="16"/>
  <c r="S1762" i="16"/>
  <c r="R1817" i="16"/>
  <c r="T1742" i="16"/>
  <c r="R1780" i="16"/>
  <c r="S1761" i="16"/>
  <c r="S1798" i="16"/>
  <c r="R1773" i="16"/>
  <c r="T1735" i="16"/>
  <c r="R1810" i="16"/>
  <c r="R1805" i="16"/>
  <c r="T1805" i="16" s="1"/>
  <c r="R1768" i="16"/>
  <c r="T1768" i="16" s="1"/>
  <c r="T1730" i="16"/>
  <c r="R1771" i="16"/>
  <c r="T1733" i="16"/>
  <c r="R1808" i="16"/>
  <c r="R1766" i="16"/>
  <c r="T1766" i="16" s="1"/>
  <c r="T1728" i="16"/>
  <c r="R1803" i="16"/>
  <c r="T1803" i="16" s="1"/>
  <c r="S1772" i="16"/>
  <c r="S1809" i="16"/>
  <c r="S1816" i="16"/>
  <c r="S1779" i="16"/>
  <c r="T1738" i="16"/>
  <c r="R1776" i="16"/>
  <c r="T1776" i="16" s="1"/>
  <c r="R1813" i="16"/>
  <c r="R1080" i="14"/>
  <c r="R976" i="14"/>
  <c r="R1184" i="14"/>
  <c r="T950" i="14"/>
  <c r="R1106" i="14"/>
  <c r="R1054" i="14"/>
  <c r="R1028" i="14"/>
  <c r="R1002" i="14"/>
  <c r="R951" i="14"/>
  <c r="R1158" i="14"/>
  <c r="R1132" i="14"/>
  <c r="S1795" i="16"/>
  <c r="S1743" i="16"/>
  <c r="H174" i="13" s="1"/>
  <c r="S1758" i="16"/>
  <c r="T1720" i="16"/>
  <c r="R1758" i="16"/>
  <c r="R1795" i="16"/>
  <c r="R1743" i="16"/>
  <c r="H168" i="13" s="1"/>
  <c r="T1211" i="14"/>
  <c r="T1212" i="14" s="1"/>
  <c r="R1263" i="14"/>
  <c r="R1237" i="14"/>
  <c r="R1212" i="14"/>
  <c r="O662" i="10"/>
  <c r="O686" i="10"/>
  <c r="O734" i="10"/>
  <c r="O782" i="10"/>
  <c r="O614" i="10"/>
  <c r="O806" i="10"/>
  <c r="O830" i="10"/>
  <c r="Q590" i="10"/>
  <c r="O854" i="10"/>
  <c r="O710" i="10"/>
  <c r="O638" i="10"/>
  <c r="O758" i="10"/>
  <c r="P741" i="10"/>
  <c r="P789" i="10"/>
  <c r="P837" i="10"/>
  <c r="P813" i="10"/>
  <c r="P693" i="10"/>
  <c r="P861" i="10"/>
  <c r="P717" i="10"/>
  <c r="P765" i="10"/>
  <c r="P669" i="10"/>
  <c r="P621" i="10"/>
  <c r="P645" i="10"/>
  <c r="P620" i="10"/>
  <c r="P740" i="10"/>
  <c r="P716" i="10"/>
  <c r="P692" i="10"/>
  <c r="P860" i="10"/>
  <c r="P788" i="10"/>
  <c r="P644" i="10"/>
  <c r="P836" i="10"/>
  <c r="P668" i="10"/>
  <c r="P812" i="10"/>
  <c r="P764" i="10"/>
  <c r="P787" i="10"/>
  <c r="P667" i="10"/>
  <c r="P643" i="10"/>
  <c r="P715" i="10"/>
  <c r="P859" i="10"/>
  <c r="Q859" i="10" s="1"/>
  <c r="P811" i="10"/>
  <c r="P691" i="10"/>
  <c r="P763" i="10"/>
  <c r="P835" i="10"/>
  <c r="P739" i="10"/>
  <c r="P619" i="10"/>
  <c r="P854" i="10"/>
  <c r="P806" i="10"/>
  <c r="P638" i="10"/>
  <c r="P782" i="10"/>
  <c r="Q782" i="10" s="1"/>
  <c r="P758" i="10"/>
  <c r="P686" i="10"/>
  <c r="Q686" i="10" s="1"/>
  <c r="P830" i="10"/>
  <c r="P734" i="10"/>
  <c r="Q734" i="10" s="1"/>
  <c r="P710" i="10"/>
  <c r="P662" i="10"/>
  <c r="Q662" i="10" s="1"/>
  <c r="P614" i="10"/>
  <c r="P760" i="10"/>
  <c r="P808" i="10"/>
  <c r="P688" i="10"/>
  <c r="P616" i="10"/>
  <c r="P832" i="10"/>
  <c r="P664" i="10"/>
  <c r="P640" i="10"/>
  <c r="P856" i="10"/>
  <c r="P784" i="10"/>
  <c r="P712" i="10"/>
  <c r="P736" i="10"/>
  <c r="P731" i="15"/>
  <c r="P699" i="15"/>
  <c r="P763" i="15"/>
  <c r="O700" i="15"/>
  <c r="Q700" i="15" s="1"/>
  <c r="Q667" i="15"/>
  <c r="O764" i="15"/>
  <c r="Q764" i="15" s="1"/>
  <c r="O732" i="15"/>
  <c r="P722" i="15"/>
  <c r="P690" i="15"/>
  <c r="P754" i="15"/>
  <c r="P765" i="15"/>
  <c r="P733" i="15"/>
  <c r="P701" i="15"/>
  <c r="P767" i="15"/>
  <c r="P735" i="15"/>
  <c r="P703" i="15"/>
  <c r="P689" i="15"/>
  <c r="P753" i="15"/>
  <c r="P721" i="15"/>
  <c r="Q662" i="15"/>
  <c r="O727" i="15"/>
  <c r="O759" i="15"/>
  <c r="O695" i="15"/>
  <c r="O844" i="16"/>
  <c r="O807" i="16"/>
  <c r="Q769" i="16"/>
  <c r="O881" i="16"/>
  <c r="O796" i="16"/>
  <c r="O833" i="16"/>
  <c r="O870" i="16"/>
  <c r="Q758" i="16"/>
  <c r="P803" i="16"/>
  <c r="P840" i="16"/>
  <c r="P877" i="16"/>
  <c r="O797" i="16"/>
  <c r="O834" i="16"/>
  <c r="Q834" i="16" s="1"/>
  <c r="O871" i="16"/>
  <c r="Q871" i="16" s="1"/>
  <c r="Q759" i="16"/>
  <c r="P884" i="16"/>
  <c r="P847" i="16"/>
  <c r="P810" i="16"/>
  <c r="O798" i="16"/>
  <c r="O872" i="16"/>
  <c r="O835" i="16"/>
  <c r="Q760" i="16"/>
  <c r="P793" i="16"/>
  <c r="P867" i="16"/>
  <c r="P830" i="16"/>
  <c r="Q830" i="16" s="1"/>
  <c r="O884" i="16"/>
  <c r="Q884" i="16" s="1"/>
  <c r="O810" i="16"/>
  <c r="Q810" i="16" s="1"/>
  <c r="O847" i="16"/>
  <c r="Q772" i="16"/>
  <c r="P873" i="16"/>
  <c r="P799" i="16"/>
  <c r="P836" i="16"/>
  <c r="P881" i="16"/>
  <c r="P844" i="16"/>
  <c r="P807" i="16"/>
  <c r="S1089" i="16"/>
  <c r="S978" i="16"/>
  <c r="S1126" i="16"/>
  <c r="S1200" i="16"/>
  <c r="S1052" i="16"/>
  <c r="S1015" i="16"/>
  <c r="S1237" i="16"/>
  <c r="S1163" i="16"/>
  <c r="S941" i="16"/>
  <c r="S1274" i="16"/>
  <c r="S1311" i="16"/>
  <c r="Q193" i="14"/>
  <c r="P195" i="14"/>
  <c r="S872" i="14"/>
  <c r="T870" i="14"/>
  <c r="P829" i="16"/>
  <c r="P792" i="16"/>
  <c r="P866" i="16"/>
  <c r="O751" i="15"/>
  <c r="O687" i="15"/>
  <c r="O719" i="15"/>
  <c r="Q654" i="15"/>
  <c r="O663" i="14"/>
  <c r="O871" i="14"/>
  <c r="O897" i="14"/>
  <c r="O715" i="14"/>
  <c r="O819" i="14"/>
  <c r="O845" i="14"/>
  <c r="O923" i="14"/>
  <c r="O767" i="14"/>
  <c r="Q637" i="14"/>
  <c r="O689" i="14"/>
  <c r="O741" i="14"/>
  <c r="O793" i="14"/>
  <c r="O638" i="14"/>
  <c r="O1236" i="16"/>
  <c r="O1125" i="16"/>
  <c r="O940" i="16"/>
  <c r="O925" i="16"/>
  <c r="G106" i="13" s="1"/>
  <c r="O1310" i="16"/>
  <c r="O1273" i="16"/>
  <c r="O1088" i="16"/>
  <c r="O1014" i="16"/>
  <c r="O977" i="16"/>
  <c r="O1199" i="16"/>
  <c r="O1162" i="16"/>
  <c r="Q902" i="16"/>
  <c r="O1051" i="16"/>
  <c r="O1311" i="16"/>
  <c r="O1126" i="16"/>
  <c r="O978" i="16"/>
  <c r="Q903" i="16"/>
  <c r="O941" i="16"/>
  <c r="O1200" i="16"/>
  <c r="O1089" i="16"/>
  <c r="O1237" i="16"/>
  <c r="O1274" i="16"/>
  <c r="O1163" i="16"/>
  <c r="O1015" i="16"/>
  <c r="O1052" i="16"/>
  <c r="S1312" i="15"/>
  <c r="S1440" i="15"/>
  <c r="S1248" i="15"/>
  <c r="S1408" i="15"/>
  <c r="S1344" i="15"/>
  <c r="S1376" i="15"/>
  <c r="S1280" i="15"/>
  <c r="S1216" i="15"/>
  <c r="S1472" i="15"/>
  <c r="T1182" i="15"/>
  <c r="R1343" i="15"/>
  <c r="R1375" i="15"/>
  <c r="T1375" i="15" s="1"/>
  <c r="R1439" i="15"/>
  <c r="T1439" i="15" s="1"/>
  <c r="R1215" i="15"/>
  <c r="T1215" i="15" s="1"/>
  <c r="R1407" i="15"/>
  <c r="T1407" i="15" s="1"/>
  <c r="R1279" i="15"/>
  <c r="T1279" i="15" s="1"/>
  <c r="R1311" i="15"/>
  <c r="R1471" i="15"/>
  <c r="T1471" i="15" s="1"/>
  <c r="R1247" i="15"/>
  <c r="S1242" i="15"/>
  <c r="S1306" i="15"/>
  <c r="S1402" i="15"/>
  <c r="S1370" i="15"/>
  <c r="S1274" i="15"/>
  <c r="S1210" i="15"/>
  <c r="S1466" i="15"/>
  <c r="S1338" i="15"/>
  <c r="S1434" i="15"/>
  <c r="S1430" i="15"/>
  <c r="S1238" i="15"/>
  <c r="S1206" i="15"/>
  <c r="S1302" i="15"/>
  <c r="S1398" i="15"/>
  <c r="S1270" i="15"/>
  <c r="S1366" i="15"/>
  <c r="S1462" i="15"/>
  <c r="S1334" i="15"/>
  <c r="S1429" i="15"/>
  <c r="S1461" i="15"/>
  <c r="S1397" i="15"/>
  <c r="S1365" i="15"/>
  <c r="S1269" i="15"/>
  <c r="S1301" i="15"/>
  <c r="S1333" i="15"/>
  <c r="S1237" i="15"/>
  <c r="S1205" i="15"/>
  <c r="R1269" i="15"/>
  <c r="R1461" i="15"/>
  <c r="T1461" i="15" s="1"/>
  <c r="R1301" i="15"/>
  <c r="T1301" i="15" s="1"/>
  <c r="R1333" i="15"/>
  <c r="T1333" i="15" s="1"/>
  <c r="R1205" i="15"/>
  <c r="T1172" i="15"/>
  <c r="R1397" i="15"/>
  <c r="R1429" i="15"/>
  <c r="T1429" i="15" s="1"/>
  <c r="R1237" i="15"/>
  <c r="T1237" i="15" s="1"/>
  <c r="R1365" i="15"/>
  <c r="T1365" i="15" s="1"/>
  <c r="S1208" i="15"/>
  <c r="S1304" i="15"/>
  <c r="S1240" i="15"/>
  <c r="S1336" i="15"/>
  <c r="S1464" i="15"/>
  <c r="S1272" i="15"/>
  <c r="S1368" i="15"/>
  <c r="S1432" i="15"/>
  <c r="S1400" i="15"/>
  <c r="R1308" i="15"/>
  <c r="R1244" i="15"/>
  <c r="T1179" i="15"/>
  <c r="R1340" i="15"/>
  <c r="R1468" i="15"/>
  <c r="R1372" i="15"/>
  <c r="R1436" i="15"/>
  <c r="R1212" i="15"/>
  <c r="R1276" i="15"/>
  <c r="R1404" i="15"/>
  <c r="S79" i="15"/>
  <c r="S175" i="15"/>
  <c r="S143" i="15"/>
  <c r="S111" i="15"/>
  <c r="R187" i="15"/>
  <c r="R123" i="15"/>
  <c r="T58" i="15"/>
  <c r="R155" i="15"/>
  <c r="R91" i="15"/>
  <c r="S146" i="15"/>
  <c r="S82" i="15"/>
  <c r="S114" i="15"/>
  <c r="S178" i="15"/>
  <c r="T55" i="15"/>
  <c r="R88" i="15"/>
  <c r="R152" i="15"/>
  <c r="R120" i="15"/>
  <c r="R184" i="15"/>
  <c r="S142" i="15"/>
  <c r="S78" i="15"/>
  <c r="S174" i="15"/>
  <c r="S110" i="15"/>
  <c r="R142" i="15"/>
  <c r="T142" i="15" s="1"/>
  <c r="R78" i="15"/>
  <c r="T78" i="15" s="1"/>
  <c r="R110" i="15"/>
  <c r="T110" i="15" s="1"/>
  <c r="T45" i="15"/>
  <c r="R174" i="15"/>
  <c r="T174" i="15" s="1"/>
  <c r="S111" i="10"/>
  <c r="S87" i="10"/>
  <c r="S135" i="10"/>
  <c r="S63" i="10"/>
  <c r="S109" i="10"/>
  <c r="S133" i="10"/>
  <c r="S61" i="10"/>
  <c r="S85" i="10"/>
  <c r="S58" i="10"/>
  <c r="S106" i="10"/>
  <c r="S82" i="10"/>
  <c r="S130" i="10"/>
  <c r="S44" i="10"/>
  <c r="S43" i="14" s="1"/>
  <c r="S136" i="10"/>
  <c r="S64" i="10"/>
  <c r="S88" i="10"/>
  <c r="S112" i="10"/>
  <c r="R82" i="10"/>
  <c r="R130" i="10"/>
  <c r="R44" i="10"/>
  <c r="R43" i="14" s="1"/>
  <c r="T43" i="14" s="1"/>
  <c r="R58" i="10"/>
  <c r="R106" i="10"/>
  <c r="T34" i="10"/>
  <c r="S248" i="15"/>
  <c r="S472" i="15"/>
  <c r="S280" i="15"/>
  <c r="S504" i="15"/>
  <c r="S312" i="15"/>
  <c r="S536" i="15"/>
  <c r="S344" i="15"/>
  <c r="S568" i="15"/>
  <c r="S376" i="15"/>
  <c r="S600" i="15"/>
  <c r="S408" i="15"/>
  <c r="S632" i="15"/>
  <c r="S440" i="15"/>
  <c r="R244" i="15"/>
  <c r="T211" i="15"/>
  <c r="R500" i="15"/>
  <c r="R404" i="15"/>
  <c r="R532" i="15"/>
  <c r="R468" i="15"/>
  <c r="R372" i="15"/>
  <c r="R276" i="15"/>
  <c r="R436" i="15"/>
  <c r="R308" i="15"/>
  <c r="R564" i="15"/>
  <c r="R628" i="15"/>
  <c r="R596" i="15"/>
  <c r="R340" i="15"/>
  <c r="S402" i="15"/>
  <c r="S626" i="15"/>
  <c r="S434" i="15"/>
  <c r="S274" i="15"/>
  <c r="S338" i="15"/>
  <c r="S242" i="15"/>
  <c r="S498" i="15"/>
  <c r="S594" i="15"/>
  <c r="S530" i="15"/>
  <c r="S306" i="15"/>
  <c r="S562" i="15"/>
  <c r="S370" i="15"/>
  <c r="S466" i="15"/>
  <c r="S244" i="15"/>
  <c r="S468" i="15"/>
  <c r="S276" i="15"/>
  <c r="S500" i="15"/>
  <c r="S308" i="15"/>
  <c r="S532" i="15"/>
  <c r="S340" i="15"/>
  <c r="S564" i="15"/>
  <c r="S372" i="15"/>
  <c r="S596" i="15"/>
  <c r="S404" i="15"/>
  <c r="S628" i="15"/>
  <c r="S436" i="15"/>
  <c r="R502" i="15"/>
  <c r="R246" i="15"/>
  <c r="R310" i="15"/>
  <c r="R342" i="15"/>
  <c r="R630" i="15"/>
  <c r="R566" i="15"/>
  <c r="R598" i="15"/>
  <c r="R534" i="15"/>
  <c r="R278" i="15"/>
  <c r="R374" i="15"/>
  <c r="R438" i="15"/>
  <c r="R406" i="15"/>
  <c r="R470" i="15"/>
  <c r="T213" i="15"/>
  <c r="S593" i="15"/>
  <c r="S401" i="15"/>
  <c r="S625" i="15"/>
  <c r="S433" i="15"/>
  <c r="S273" i="15"/>
  <c r="S465" i="15"/>
  <c r="S241" i="15"/>
  <c r="S497" i="15"/>
  <c r="S305" i="15"/>
  <c r="S529" i="15"/>
  <c r="S337" i="15"/>
  <c r="S561" i="15"/>
  <c r="S369" i="15"/>
  <c r="R507" i="15"/>
  <c r="R475" i="15"/>
  <c r="R539" i="15"/>
  <c r="R571" i="15"/>
  <c r="R315" i="15"/>
  <c r="R635" i="15"/>
  <c r="R603" i="15"/>
  <c r="R283" i="15"/>
  <c r="T218" i="15"/>
  <c r="R443" i="15"/>
  <c r="R251" i="15"/>
  <c r="R347" i="15"/>
  <c r="R411" i="15"/>
  <c r="R379" i="15"/>
  <c r="R183" i="10"/>
  <c r="T183" i="10" s="1"/>
  <c r="R399" i="10"/>
  <c r="T399" i="10" s="1"/>
  <c r="R255" i="10"/>
  <c r="T255" i="10" s="1"/>
  <c r="R447" i="10"/>
  <c r="T447" i="10" s="1"/>
  <c r="R303" i="10"/>
  <c r="T303" i="10" s="1"/>
  <c r="R327" i="10"/>
  <c r="T327" i="10" s="1"/>
  <c r="R231" i="10"/>
  <c r="T231" i="10" s="1"/>
  <c r="R279" i="10"/>
  <c r="R207" i="10"/>
  <c r="T207" i="10" s="1"/>
  <c r="R471" i="10"/>
  <c r="R351" i="10"/>
  <c r="T351" i="10" s="1"/>
  <c r="R375" i="10"/>
  <c r="T375" i="10" s="1"/>
  <c r="T159" i="10"/>
  <c r="R423" i="10"/>
  <c r="R446" i="10"/>
  <c r="T446" i="10" s="1"/>
  <c r="R422" i="10"/>
  <c r="R182" i="10"/>
  <c r="T182" i="10" s="1"/>
  <c r="R230" i="10"/>
  <c r="T230" i="10" s="1"/>
  <c r="T158" i="10"/>
  <c r="R254" i="10"/>
  <c r="T254" i="10" s="1"/>
  <c r="R278" i="10"/>
  <c r="T278" i="10" s="1"/>
  <c r="R350" i="10"/>
  <c r="T350" i="10" s="1"/>
  <c r="R470" i="10"/>
  <c r="T470" i="10" s="1"/>
  <c r="R326" i="10"/>
  <c r="T326" i="10" s="1"/>
  <c r="R206" i="10"/>
  <c r="T206" i="10" s="1"/>
  <c r="R302" i="10"/>
  <c r="T302" i="10" s="1"/>
  <c r="R398" i="10"/>
  <c r="T398" i="10" s="1"/>
  <c r="R374" i="10"/>
  <c r="S179" i="10"/>
  <c r="S323" i="10"/>
  <c r="S419" i="10"/>
  <c r="S251" i="10"/>
  <c r="S443" i="10"/>
  <c r="S371" i="10"/>
  <c r="S275" i="10"/>
  <c r="S347" i="10"/>
  <c r="S203" i="10"/>
  <c r="S299" i="10"/>
  <c r="S165" i="10"/>
  <c r="S173" i="14" s="1"/>
  <c r="S227" i="10"/>
  <c r="S467" i="10"/>
  <c r="S395" i="10"/>
  <c r="S229" i="10"/>
  <c r="S301" i="10"/>
  <c r="S421" i="10"/>
  <c r="S469" i="10"/>
  <c r="S397" i="10"/>
  <c r="S277" i="10"/>
  <c r="S349" i="10"/>
  <c r="S253" i="10"/>
  <c r="S181" i="10"/>
  <c r="S205" i="10"/>
  <c r="S373" i="10"/>
  <c r="S445" i="10"/>
  <c r="S325" i="10"/>
  <c r="R573" i="10"/>
  <c r="R615" i="14" s="1"/>
  <c r="T615" i="14" s="1"/>
  <c r="T563" i="10"/>
  <c r="S76" i="15"/>
  <c r="S108" i="15"/>
  <c r="S172" i="15"/>
  <c r="S140" i="15"/>
  <c r="P18" i="14"/>
  <c r="Q15" i="14"/>
  <c r="Q18" i="14" s="1"/>
  <c r="O109" i="10"/>
  <c r="O133" i="10"/>
  <c r="O85" i="10"/>
  <c r="Q37" i="10"/>
  <c r="O61" i="10"/>
  <c r="O110" i="10"/>
  <c r="Q38" i="10"/>
  <c r="O134" i="10"/>
  <c r="O62" i="10"/>
  <c r="O86" i="10"/>
  <c r="P66" i="10"/>
  <c r="P90" i="10"/>
  <c r="P114" i="10"/>
  <c r="P138" i="10"/>
  <c r="O82" i="10"/>
  <c r="O130" i="10"/>
  <c r="O58" i="10"/>
  <c r="O106" i="10"/>
  <c r="O44" i="10"/>
  <c r="O43" i="14" s="1"/>
  <c r="Q34" i="10"/>
  <c r="P112" i="10"/>
  <c r="P136" i="10"/>
  <c r="P64" i="10"/>
  <c r="P88" i="10"/>
  <c r="G17" i="9"/>
  <c r="G19" i="9" s="1"/>
  <c r="G24" i="20" s="1"/>
  <c r="H17" i="9"/>
  <c r="H20" i="9" s="1"/>
  <c r="H39" i="22" s="1"/>
  <c r="I43" i="19" s="1"/>
  <c r="H137" i="21"/>
  <c r="H76" i="13"/>
  <c r="H59" i="1"/>
  <c r="O1136" i="14"/>
  <c r="O1162" i="14"/>
  <c r="O1006" i="14"/>
  <c r="O1188" i="14"/>
  <c r="Q954" i="14"/>
  <c r="O1058" i="14"/>
  <c r="O1110" i="14"/>
  <c r="O1084" i="14"/>
  <c r="O980" i="14"/>
  <c r="O1032" i="14"/>
  <c r="O1524" i="15"/>
  <c r="O1509" i="15"/>
  <c r="G167" i="13" s="1"/>
  <c r="O1556" i="15"/>
  <c r="Q1491" i="15"/>
  <c r="P1525" i="15"/>
  <c r="P1557" i="15"/>
  <c r="O1267" i="14"/>
  <c r="O1241" i="14"/>
  <c r="Q1215" i="14"/>
  <c r="R1243" i="16"/>
  <c r="R1317" i="16"/>
  <c r="R1280" i="16"/>
  <c r="R947" i="16"/>
  <c r="R1169" i="16"/>
  <c r="R1095" i="16"/>
  <c r="R1058" i="16"/>
  <c r="T909" i="16"/>
  <c r="R1021" i="16"/>
  <c r="R1206" i="16"/>
  <c r="R1132" i="16"/>
  <c r="R984" i="16"/>
  <c r="R1247" i="16"/>
  <c r="T1247" i="16" s="1"/>
  <c r="R1173" i="16"/>
  <c r="T1173" i="16" s="1"/>
  <c r="T913" i="16"/>
  <c r="R1099" i="16"/>
  <c r="R1321" i="16"/>
  <c r="T1321" i="16" s="1"/>
  <c r="R988" i="16"/>
  <c r="R951" i="16"/>
  <c r="T951" i="16" s="1"/>
  <c r="R1062" i="16"/>
  <c r="R1136" i="16"/>
  <c r="T1136" i="16" s="1"/>
  <c r="R1025" i="16"/>
  <c r="R1284" i="16"/>
  <c r="T1284" i="16" s="1"/>
  <c r="R1210" i="16"/>
  <c r="R1109" i="16"/>
  <c r="R1220" i="16"/>
  <c r="R1035" i="16"/>
  <c r="R1294" i="16"/>
  <c r="R1183" i="16"/>
  <c r="T923" i="16"/>
  <c r="R1146" i="16"/>
  <c r="R1072" i="16"/>
  <c r="R1331" i="16"/>
  <c r="R961" i="16"/>
  <c r="R1257" i="16"/>
  <c r="R998" i="16"/>
  <c r="R1329" i="16"/>
  <c r="T1329" i="16" s="1"/>
  <c r="R1255" i="16"/>
  <c r="R959" i="16"/>
  <c r="T959" i="16" s="1"/>
  <c r="R1144" i="16"/>
  <c r="R1218" i="16"/>
  <c r="T1218" i="16" s="1"/>
  <c r="R996" i="16"/>
  <c r="R1033" i="16"/>
  <c r="T1033" i="16" s="1"/>
  <c r="R1292" i="16"/>
  <c r="T1292" i="16" s="1"/>
  <c r="R1107" i="16"/>
  <c r="T1107" i="16" s="1"/>
  <c r="T921" i="16"/>
  <c r="R1070" i="16"/>
  <c r="T1070" i="16" s="1"/>
  <c r="R1181" i="16"/>
  <c r="T1181" i="16" s="1"/>
  <c r="S1110" i="16"/>
  <c r="S999" i="16"/>
  <c r="S1295" i="16"/>
  <c r="S1073" i="16"/>
  <c r="S962" i="16"/>
  <c r="S1147" i="16"/>
  <c r="S1221" i="16"/>
  <c r="S1332" i="16"/>
  <c r="S1258" i="16"/>
  <c r="S1036" i="16"/>
  <c r="S1184" i="16"/>
  <c r="R1134" i="16"/>
  <c r="R1245" i="16"/>
  <c r="R1208" i="16"/>
  <c r="R1282" i="16"/>
  <c r="T911" i="16"/>
  <c r="R986" i="16"/>
  <c r="R949" i="16"/>
  <c r="R1023" i="16"/>
  <c r="R1060" i="16"/>
  <c r="R1171" i="16"/>
  <c r="R1097" i="16"/>
  <c r="R1319" i="16"/>
  <c r="R1327" i="16"/>
  <c r="R957" i="16"/>
  <c r="R994" i="16"/>
  <c r="R1290" i="16"/>
  <c r="T919" i="16"/>
  <c r="R1216" i="16"/>
  <c r="R1068" i="16"/>
  <c r="R1031" i="16"/>
  <c r="R1105" i="16"/>
  <c r="R1142" i="16"/>
  <c r="R1253" i="16"/>
  <c r="R1179" i="16"/>
  <c r="S1098" i="16"/>
  <c r="S1209" i="16"/>
  <c r="S1320" i="16"/>
  <c r="S1172" i="16"/>
  <c r="S1024" i="16"/>
  <c r="S1061" i="16"/>
  <c r="S1283" i="16"/>
  <c r="S1135" i="16"/>
  <c r="S987" i="16"/>
  <c r="S950" i="16"/>
  <c r="S1246" i="16"/>
  <c r="R1326" i="16"/>
  <c r="R1215" i="16"/>
  <c r="R1141" i="16"/>
  <c r="R1067" i="16"/>
  <c r="R1252" i="16"/>
  <c r="T918" i="16"/>
  <c r="R1104" i="16"/>
  <c r="R1289" i="16"/>
  <c r="R1030" i="16"/>
  <c r="R956" i="16"/>
  <c r="R1178" i="16"/>
  <c r="R993" i="16"/>
  <c r="R1316" i="16"/>
  <c r="R1168" i="16"/>
  <c r="R1057" i="16"/>
  <c r="T908" i="16"/>
  <c r="R1094" i="16"/>
  <c r="R1131" i="16"/>
  <c r="R983" i="16"/>
  <c r="R1279" i="16"/>
  <c r="R1020" i="16"/>
  <c r="R1242" i="16"/>
  <c r="R946" i="16"/>
  <c r="R1205" i="16"/>
  <c r="S1133" i="16"/>
  <c r="S1170" i="16"/>
  <c r="S948" i="16"/>
  <c r="S1022" i="16"/>
  <c r="S1281" i="16"/>
  <c r="S1318" i="16"/>
  <c r="S1059" i="16"/>
  <c r="S1096" i="16"/>
  <c r="S1244" i="16"/>
  <c r="S985" i="16"/>
  <c r="S1207" i="16"/>
  <c r="S1145" i="10"/>
  <c r="S1169" i="10"/>
  <c r="S1166" i="10"/>
  <c r="S1142" i="10"/>
  <c r="S1128" i="10"/>
  <c r="S1216" i="14" s="1"/>
  <c r="S1217" i="14" s="1"/>
  <c r="S1219" i="14" s="1"/>
  <c r="H172" i="13" s="1"/>
  <c r="S1147" i="10"/>
  <c r="S1171" i="10"/>
  <c r="T1125" i="10"/>
  <c r="R1149" i="10"/>
  <c r="R1173" i="10"/>
  <c r="S1144" i="10"/>
  <c r="S1168" i="10"/>
  <c r="S1174" i="10"/>
  <c r="S1150" i="10"/>
  <c r="T1123" i="10"/>
  <c r="R1171" i="10"/>
  <c r="R1147" i="10"/>
  <c r="R1170" i="10"/>
  <c r="R1146" i="10"/>
  <c r="T1122" i="10"/>
  <c r="S1565" i="15"/>
  <c r="S1533" i="15"/>
  <c r="R1532" i="15"/>
  <c r="R1564" i="15"/>
  <c r="T1499" i="15"/>
  <c r="T1508" i="15"/>
  <c r="R1541" i="15"/>
  <c r="R1573" i="15"/>
  <c r="R1529" i="15"/>
  <c r="T1496" i="15"/>
  <c r="R1561" i="15"/>
  <c r="R1560" i="15"/>
  <c r="R1528" i="15"/>
  <c r="T1495" i="15"/>
  <c r="S1570" i="15"/>
  <c r="S1538" i="15"/>
  <c r="R1539" i="15"/>
  <c r="R1571" i="15"/>
  <c r="T1506" i="15"/>
  <c r="S1529" i="15"/>
  <c r="S1561" i="15"/>
  <c r="S1539" i="15"/>
  <c r="S1571" i="15"/>
  <c r="T1500" i="15"/>
  <c r="R1565" i="15"/>
  <c r="T1565" i="15" s="1"/>
  <c r="R1533" i="15"/>
  <c r="T1533" i="15" s="1"/>
  <c r="R1567" i="15"/>
  <c r="T1502" i="15"/>
  <c r="R1535" i="15"/>
  <c r="R1531" i="15"/>
  <c r="T1498" i="15"/>
  <c r="R1563" i="15"/>
  <c r="S1528" i="15"/>
  <c r="S1560" i="15"/>
  <c r="T1507" i="15"/>
  <c r="R1572" i="15"/>
  <c r="R1540" i="15"/>
  <c r="S1566" i="15"/>
  <c r="S1534" i="15"/>
  <c r="Q1004" i="24"/>
  <c r="S1079" i="14"/>
  <c r="T1349" i="16"/>
  <c r="R1461" i="16"/>
  <c r="R1424" i="16"/>
  <c r="R1387" i="16"/>
  <c r="R1609" i="16"/>
  <c r="R1572" i="16"/>
  <c r="R1683" i="16"/>
  <c r="R1535" i="16"/>
  <c r="R1498" i="16"/>
  <c r="R1646" i="16"/>
  <c r="S1460" i="16"/>
  <c r="S1645" i="16"/>
  <c r="S1386" i="16"/>
  <c r="S1608" i="16"/>
  <c r="S1371" i="16"/>
  <c r="H143" i="13" s="1"/>
  <c r="S1497" i="16"/>
  <c r="S1682" i="16"/>
  <c r="S1571" i="16"/>
  <c r="S1423" i="16"/>
  <c r="S1534" i="16"/>
  <c r="S1299" i="15"/>
  <c r="S1235" i="15"/>
  <c r="S1331" i="15"/>
  <c r="S1363" i="15"/>
  <c r="S1395" i="15"/>
  <c r="S1427" i="15"/>
  <c r="S1459" i="15"/>
  <c r="S1267" i="15"/>
  <c r="S1203" i="15"/>
  <c r="R1395" i="15"/>
  <c r="R1267" i="15"/>
  <c r="T1267" i="15" s="1"/>
  <c r="T1170" i="15"/>
  <c r="R1363" i="15"/>
  <c r="T1363" i="15" s="1"/>
  <c r="R1459" i="15"/>
  <c r="R1299" i="15"/>
  <c r="T1299" i="15" s="1"/>
  <c r="R1427" i="15"/>
  <c r="T1427" i="15" s="1"/>
  <c r="R1331" i="15"/>
  <c r="T1331" i="15" s="1"/>
  <c r="R1203" i="15"/>
  <c r="R1235" i="15"/>
  <c r="T1235" i="15" s="1"/>
  <c r="H128" i="1"/>
  <c r="H245" i="21"/>
  <c r="H169" i="13"/>
  <c r="R1557" i="15"/>
  <c r="R1525" i="15"/>
  <c r="T1492" i="15"/>
  <c r="R1524" i="15"/>
  <c r="T1491" i="15"/>
  <c r="R1509" i="15"/>
  <c r="H167" i="13" s="1"/>
  <c r="R1556" i="15"/>
  <c r="O1209" i="16"/>
  <c r="O1283" i="16"/>
  <c r="O950" i="16"/>
  <c r="O1135" i="16"/>
  <c r="O1061" i="16"/>
  <c r="O1024" i="16"/>
  <c r="O1172" i="16"/>
  <c r="O1098" i="16"/>
  <c r="O1320" i="16"/>
  <c r="O987" i="16"/>
  <c r="Q912" i="16"/>
  <c r="O1246" i="16"/>
  <c r="O1252" i="16"/>
  <c r="O1178" i="16"/>
  <c r="O1067" i="16"/>
  <c r="O1289" i="16"/>
  <c r="O1141" i="16"/>
  <c r="O993" i="16"/>
  <c r="O1104" i="16"/>
  <c r="O1030" i="16"/>
  <c r="Q918" i="16"/>
  <c r="O956" i="16"/>
  <c r="O1215" i="16"/>
  <c r="O1326" i="16"/>
  <c r="P1103" i="16"/>
  <c r="P955" i="16"/>
  <c r="P1177" i="16"/>
  <c r="P1029" i="16"/>
  <c r="P1066" i="16"/>
  <c r="P1214" i="16"/>
  <c r="P992" i="16"/>
  <c r="P1140" i="16"/>
  <c r="P1288" i="16"/>
  <c r="P1325" i="16"/>
  <c r="P1251" i="16"/>
  <c r="O1019" i="16"/>
  <c r="O1167" i="16"/>
  <c r="O1093" i="16"/>
  <c r="O1241" i="16"/>
  <c r="Q907" i="16"/>
  <c r="O1278" i="16"/>
  <c r="O1056" i="16"/>
  <c r="O1315" i="16"/>
  <c r="O1130" i="16"/>
  <c r="O945" i="16"/>
  <c r="O1204" i="16"/>
  <c r="O982" i="16"/>
  <c r="O948" i="16"/>
  <c r="O1059" i="16"/>
  <c r="O1096" i="16"/>
  <c r="Q910" i="16"/>
  <c r="O1133" i="16"/>
  <c r="O1244" i="16"/>
  <c r="O985" i="16"/>
  <c r="O1022" i="16"/>
  <c r="O1318" i="16"/>
  <c r="O1170" i="16"/>
  <c r="O1207" i="16"/>
  <c r="O1281" i="16"/>
  <c r="P1134" i="16"/>
  <c r="P1023" i="16"/>
  <c r="P986" i="16"/>
  <c r="P1060" i="16"/>
  <c r="P1245" i="16"/>
  <c r="P1171" i="16"/>
  <c r="P1208" i="16"/>
  <c r="P1319" i="16"/>
  <c r="P1282" i="16"/>
  <c r="P949" i="16"/>
  <c r="P1097" i="16"/>
  <c r="P1247" i="16"/>
  <c r="P1062" i="16"/>
  <c r="P1210" i="16"/>
  <c r="P1321" i="16"/>
  <c r="P1025" i="16"/>
  <c r="P1173" i="16"/>
  <c r="P988" i="16"/>
  <c r="P1136" i="16"/>
  <c r="P1284" i="16"/>
  <c r="P951" i="16"/>
  <c r="P1099" i="16"/>
  <c r="O1181" i="16"/>
  <c r="O1144" i="16"/>
  <c r="Q921" i="16"/>
  <c r="O1070" i="16"/>
  <c r="O1033" i="16"/>
  <c r="O1255" i="16"/>
  <c r="O1329" i="16"/>
  <c r="O996" i="16"/>
  <c r="O1292" i="16"/>
  <c r="O1107" i="16"/>
  <c r="O1218" i="16"/>
  <c r="O959" i="16"/>
  <c r="O1139" i="16"/>
  <c r="O1213" i="16"/>
  <c r="O1065" i="16"/>
  <c r="O1176" i="16"/>
  <c r="O1250" i="16"/>
  <c r="Q916" i="16"/>
  <c r="O1287" i="16"/>
  <c r="O991" i="16"/>
  <c r="O954" i="16"/>
  <c r="O1102" i="16"/>
  <c r="O1324" i="16"/>
  <c r="O1028" i="16"/>
  <c r="P1129" i="16"/>
  <c r="P1277" i="16"/>
  <c r="P944" i="16"/>
  <c r="P1092" i="16"/>
  <c r="P1018" i="16"/>
  <c r="P1055" i="16"/>
  <c r="P981" i="16"/>
  <c r="P1203" i="16"/>
  <c r="P1314" i="16"/>
  <c r="P1240" i="16"/>
  <c r="P1166" i="16"/>
  <c r="O983" i="16"/>
  <c r="O1094" i="16"/>
  <c r="O946" i="16"/>
  <c r="Q908" i="16"/>
  <c r="O1242" i="16"/>
  <c r="O1168" i="16"/>
  <c r="O1316" i="16"/>
  <c r="O1205" i="16"/>
  <c r="O1020" i="16"/>
  <c r="O1279" i="16"/>
  <c r="O1057" i="16"/>
  <c r="O1131" i="16"/>
  <c r="P1167" i="16"/>
  <c r="P982" i="16"/>
  <c r="P1019" i="16"/>
  <c r="P1093" i="16"/>
  <c r="P1056" i="16"/>
  <c r="P1315" i="16"/>
  <c r="P945" i="16"/>
  <c r="P1241" i="16"/>
  <c r="P1204" i="16"/>
  <c r="P1278" i="16"/>
  <c r="P1130" i="16"/>
  <c r="P1216" i="16"/>
  <c r="P1290" i="16"/>
  <c r="P957" i="16"/>
  <c r="P1031" i="16"/>
  <c r="P1105" i="16"/>
  <c r="P1179" i="16"/>
  <c r="P1253" i="16"/>
  <c r="P1327" i="16"/>
  <c r="P994" i="16"/>
  <c r="P1068" i="16"/>
  <c r="P1142" i="16"/>
  <c r="P1280" i="16"/>
  <c r="P947" i="16"/>
  <c r="P984" i="16"/>
  <c r="P1206" i="16"/>
  <c r="P1169" i="16"/>
  <c r="P1132" i="16"/>
  <c r="P1021" i="16"/>
  <c r="P1243" i="16"/>
  <c r="P1317" i="16"/>
  <c r="P1095" i="16"/>
  <c r="P1058" i="16"/>
  <c r="O1036" i="16"/>
  <c r="O1184" i="16"/>
  <c r="O1332" i="16"/>
  <c r="Q924" i="16"/>
  <c r="O1147" i="16"/>
  <c r="O1110" i="16"/>
  <c r="O1295" i="16"/>
  <c r="O1258" i="16"/>
  <c r="O999" i="16"/>
  <c r="O1073" i="16"/>
  <c r="O1221" i="16"/>
  <c r="O962" i="16"/>
  <c r="P1244" i="16"/>
  <c r="P1207" i="16"/>
  <c r="P1096" i="16"/>
  <c r="P1059" i="16"/>
  <c r="P1022" i="16"/>
  <c r="P1170" i="16"/>
  <c r="P1133" i="16"/>
  <c r="P1318" i="16"/>
  <c r="P948" i="16"/>
  <c r="P985" i="16"/>
  <c r="P1281" i="16"/>
  <c r="O1062" i="16"/>
  <c r="O1025" i="16"/>
  <c r="Q1025" i="16" s="1"/>
  <c r="Q913" i="16"/>
  <c r="O1210" i="16"/>
  <c r="Q1210" i="16" s="1"/>
  <c r="O1173" i="16"/>
  <c r="O1136" i="16"/>
  <c r="Q1136" i="16" s="1"/>
  <c r="O1099" i="16"/>
  <c r="Q1099" i="16" s="1"/>
  <c r="O1284" i="16"/>
  <c r="Q1284" i="16" s="1"/>
  <c r="O1247" i="16"/>
  <c r="Q1247" i="16" s="1"/>
  <c r="O988" i="16"/>
  <c r="Q988" i="16" s="1"/>
  <c r="O1321" i="16"/>
  <c r="O951" i="16"/>
  <c r="Q951" i="16" s="1"/>
  <c r="Q922" i="16"/>
  <c r="O1145" i="16"/>
  <c r="O1293" i="16"/>
  <c r="O960" i="16"/>
  <c r="O1034" i="16"/>
  <c r="O1182" i="16"/>
  <c r="O1219" i="16"/>
  <c r="O1071" i="16"/>
  <c r="O997" i="16"/>
  <c r="O1256" i="16"/>
  <c r="O1108" i="16"/>
  <c r="O1330" i="16"/>
  <c r="O1140" i="16"/>
  <c r="O1066" i="16"/>
  <c r="Q1066" i="16" s="1"/>
  <c r="O1029" i="16"/>
  <c r="O1214" i="16"/>
  <c r="Q1214" i="16" s="1"/>
  <c r="O1325" i="16"/>
  <c r="O992" i="16"/>
  <c r="Q992" i="16" s="1"/>
  <c r="O955" i="16"/>
  <c r="O1251" i="16"/>
  <c r="Q1251" i="16" s="1"/>
  <c r="O1177" i="16"/>
  <c r="Q1177" i="16" s="1"/>
  <c r="Q917" i="16"/>
  <c r="O1103" i="16"/>
  <c r="Q1103" i="16" s="1"/>
  <c r="O1288" i="16"/>
  <c r="Q1288" i="16" s="1"/>
  <c r="O994" i="16"/>
  <c r="O1179" i="16"/>
  <c r="Q1179" i="16" s="1"/>
  <c r="O1216" i="16"/>
  <c r="O1290" i="16"/>
  <c r="Q1290" i="16" s="1"/>
  <c r="O1253" i="16"/>
  <c r="O1031" i="16"/>
  <c r="Q1031" i="16" s="1"/>
  <c r="O957" i="16"/>
  <c r="Q919" i="16"/>
  <c r="O1068" i="16"/>
  <c r="Q1068" i="16" s="1"/>
  <c r="O1142" i="16"/>
  <c r="Q1142" i="16" s="1"/>
  <c r="O1105" i="16"/>
  <c r="O1327" i="16"/>
  <c r="Q1327" i="16" s="1"/>
  <c r="O1063" i="16"/>
  <c r="O1211" i="16"/>
  <c r="O1100" i="16"/>
  <c r="O989" i="16"/>
  <c r="Q914" i="16"/>
  <c r="O1285" i="16"/>
  <c r="O1137" i="16"/>
  <c r="O1248" i="16"/>
  <c r="O952" i="16"/>
  <c r="O1322" i="16"/>
  <c r="O1174" i="16"/>
  <c r="O1026" i="16"/>
  <c r="R562" i="14"/>
  <c r="R614" i="14"/>
  <c r="T536" i="14"/>
  <c r="R588" i="14"/>
  <c r="R538" i="14"/>
  <c r="R828" i="16"/>
  <c r="R865" i="16"/>
  <c r="R791" i="16"/>
  <c r="T753" i="16"/>
  <c r="T776" i="16" s="1"/>
  <c r="R776" i="16"/>
  <c r="H75" i="13" s="1"/>
  <c r="S776" i="16"/>
  <c r="H81" i="13" s="1"/>
  <c r="S828" i="16"/>
  <c r="S851" i="16" s="1"/>
  <c r="S791" i="16"/>
  <c r="S865" i="16"/>
  <c r="S888" i="16" s="1"/>
  <c r="S686" i="15"/>
  <c r="S704" i="15" s="1"/>
  <c r="S718" i="15"/>
  <c r="S736" i="15" s="1"/>
  <c r="S750" i="15"/>
  <c r="S671" i="15"/>
  <c r="H80" i="13" s="1"/>
  <c r="R686" i="15"/>
  <c r="R718" i="15"/>
  <c r="R671" i="15"/>
  <c r="H74" i="13" s="1"/>
  <c r="T653" i="15"/>
  <c r="T671" i="15" s="1"/>
  <c r="R750" i="15"/>
  <c r="O1235" i="15"/>
  <c r="Q1235" i="15" s="1"/>
  <c r="O1203" i="15"/>
  <c r="O1395" i="15"/>
  <c r="O1363" i="15"/>
  <c r="O1459" i="15"/>
  <c r="O1331" i="15"/>
  <c r="Q1170" i="15"/>
  <c r="O1267" i="15"/>
  <c r="O1299" i="15"/>
  <c r="O1427" i="15"/>
  <c r="P1299" i="15"/>
  <c r="P1235" i="15"/>
  <c r="P1395" i="15"/>
  <c r="P1203" i="15"/>
  <c r="P1267" i="15"/>
  <c r="P1363" i="15"/>
  <c r="P1459" i="15"/>
  <c r="P1427" i="15"/>
  <c r="P1331" i="15"/>
  <c r="O1387" i="16"/>
  <c r="Q1387" i="16" s="1"/>
  <c r="O1498" i="16"/>
  <c r="Q1498" i="16" s="1"/>
  <c r="O1683" i="16"/>
  <c r="Q1683" i="16" s="1"/>
  <c r="Q1349" i="16"/>
  <c r="O1424" i="16"/>
  <c r="Q1424" i="16" s="1"/>
  <c r="O1461" i="16"/>
  <c r="Q1461" i="16" s="1"/>
  <c r="O1609" i="16"/>
  <c r="Q1609" i="16" s="1"/>
  <c r="O1572" i="16"/>
  <c r="Q1572" i="16" s="1"/>
  <c r="O1535" i="16"/>
  <c r="Q1535" i="16" s="1"/>
  <c r="O1646" i="16"/>
  <c r="Q1646" i="16" s="1"/>
  <c r="O1423" i="16"/>
  <c r="O1497" i="16"/>
  <c r="O1645" i="16"/>
  <c r="O1608" i="16"/>
  <c r="O1371" i="16"/>
  <c r="G137" i="13" s="1"/>
  <c r="O1534" i="16"/>
  <c r="O1571" i="16"/>
  <c r="Q1348" i="16"/>
  <c r="O1460" i="16"/>
  <c r="O1682" i="16"/>
  <c r="O1386" i="16"/>
  <c r="P1743" i="16"/>
  <c r="G174" i="13" s="1"/>
  <c r="P1795" i="16"/>
  <c r="P1758" i="16"/>
  <c r="O1759" i="16"/>
  <c r="Q1759" i="16" s="1"/>
  <c r="Q1721" i="16"/>
  <c r="O1796" i="16"/>
  <c r="G245" i="21"/>
  <c r="G128" i="1"/>
  <c r="G169" i="13"/>
  <c r="Q395" i="10"/>
  <c r="O405" i="10"/>
  <c r="O433" i="14" s="1"/>
  <c r="O357" i="10"/>
  <c r="O381" i="14" s="1"/>
  <c r="Q381" i="14" s="1"/>
  <c r="Q347" i="10"/>
  <c r="O189" i="10"/>
  <c r="O199" i="14" s="1"/>
  <c r="Q179" i="10"/>
  <c r="O285" i="10"/>
  <c r="O303" i="14" s="1"/>
  <c r="Q275" i="10"/>
  <c r="O381" i="10"/>
  <c r="O407" i="14" s="1"/>
  <c r="Q371" i="10"/>
  <c r="Q203" i="10"/>
  <c r="O213" i="10"/>
  <c r="O225" i="14" s="1"/>
  <c r="Q556" i="24"/>
  <c r="S583" i="14"/>
  <c r="S919" i="15"/>
  <c r="S951" i="15"/>
  <c r="S855" i="15"/>
  <c r="S1111" i="15"/>
  <c r="S983" i="15"/>
  <c r="S1143" i="15"/>
  <c r="S823" i="15"/>
  <c r="S1015" i="15"/>
  <c r="S1047" i="15"/>
  <c r="S887" i="15"/>
  <c r="S1079" i="15"/>
  <c r="S1112" i="15"/>
  <c r="S1016" i="15"/>
  <c r="S888" i="15"/>
  <c r="S1048" i="15"/>
  <c r="S824" i="15"/>
  <c r="S952" i="15"/>
  <c r="S1144" i="15"/>
  <c r="S856" i="15"/>
  <c r="S920" i="15"/>
  <c r="S1080" i="15"/>
  <c r="S984" i="15"/>
  <c r="R1089" i="15"/>
  <c r="R865" i="15"/>
  <c r="R1153" i="15"/>
  <c r="R1121" i="15"/>
  <c r="R833" i="15"/>
  <c r="R1057" i="15"/>
  <c r="T800" i="15"/>
  <c r="R961" i="15"/>
  <c r="R929" i="15"/>
  <c r="R993" i="15"/>
  <c r="R897" i="15"/>
  <c r="R1025" i="15"/>
  <c r="S1014" i="15"/>
  <c r="S918" i="15"/>
  <c r="S886" i="15"/>
  <c r="S1078" i="15"/>
  <c r="S854" i="15"/>
  <c r="S982" i="15"/>
  <c r="S1046" i="15"/>
  <c r="S950" i="15"/>
  <c r="S1110" i="15"/>
  <c r="S1142" i="15"/>
  <c r="S822" i="15"/>
  <c r="R959" i="15"/>
  <c r="T798" i="15"/>
  <c r="R1055" i="15"/>
  <c r="R1151" i="15"/>
  <c r="R991" i="15"/>
  <c r="R831" i="15"/>
  <c r="R1023" i="15"/>
  <c r="R927" i="15"/>
  <c r="R895" i="15"/>
  <c r="R863" i="15"/>
  <c r="R1119" i="15"/>
  <c r="R1087" i="15"/>
  <c r="S865" i="15"/>
  <c r="S993" i="15"/>
  <c r="S961" i="15"/>
  <c r="S929" i="15"/>
  <c r="S897" i="15"/>
  <c r="S833" i="15"/>
  <c r="S1057" i="15"/>
  <c r="S1153" i="15"/>
  <c r="S1089" i="15"/>
  <c r="S1121" i="15"/>
  <c r="S1025" i="15"/>
  <c r="S1053" i="15"/>
  <c r="S957" i="15"/>
  <c r="S1117" i="15"/>
  <c r="S1085" i="15"/>
  <c r="S1021" i="15"/>
  <c r="S925" i="15"/>
  <c r="S989" i="15"/>
  <c r="S893" i="15"/>
  <c r="S861" i="15"/>
  <c r="S1149" i="15"/>
  <c r="S829" i="15"/>
  <c r="S863" i="15"/>
  <c r="S1087" i="15"/>
  <c r="S927" i="15"/>
  <c r="S831" i="15"/>
  <c r="S1151" i="15"/>
  <c r="S959" i="15"/>
  <c r="S991" i="15"/>
  <c r="S1119" i="15"/>
  <c r="S895" i="15"/>
  <c r="S1023" i="15"/>
  <c r="S1055" i="15"/>
  <c r="R1078" i="15"/>
  <c r="R822" i="15"/>
  <c r="T822" i="15" s="1"/>
  <c r="R918" i="15"/>
  <c r="R1014" i="15"/>
  <c r="T1014" i="15" s="1"/>
  <c r="R1110" i="15"/>
  <c r="T1110" i="15" s="1"/>
  <c r="R950" i="15"/>
  <c r="T950" i="15" s="1"/>
  <c r="R1142" i="15"/>
  <c r="R1046" i="15"/>
  <c r="T1046" i="15" s="1"/>
  <c r="T789" i="15"/>
  <c r="R982" i="15"/>
  <c r="T982" i="15" s="1"/>
  <c r="R886" i="15"/>
  <c r="T886" i="15" s="1"/>
  <c r="R854" i="15"/>
  <c r="T854" i="15" s="1"/>
  <c r="R1149" i="15"/>
  <c r="R1085" i="15"/>
  <c r="T1085" i="15" s="1"/>
  <c r="R861" i="15"/>
  <c r="T861" i="15" s="1"/>
  <c r="R925" i="15"/>
  <c r="T925" i="15" s="1"/>
  <c r="R1021" i="15"/>
  <c r="T1021" i="15" s="1"/>
  <c r="T796" i="15"/>
  <c r="R1117" i="15"/>
  <c r="T1117" i="15" s="1"/>
  <c r="R829" i="15"/>
  <c r="T829" i="15" s="1"/>
  <c r="R893" i="15"/>
  <c r="R989" i="15"/>
  <c r="T989" i="15" s="1"/>
  <c r="R957" i="15"/>
  <c r="R1053" i="15"/>
  <c r="T1053" i="15" s="1"/>
  <c r="R960" i="15"/>
  <c r="R864" i="15"/>
  <c r="T864" i="15" s="1"/>
  <c r="R896" i="15"/>
  <c r="T896" i="15" s="1"/>
  <c r="R832" i="15"/>
  <c r="T832" i="15" s="1"/>
  <c r="R1120" i="15"/>
  <c r="T1120" i="15" s="1"/>
  <c r="R1152" i="15"/>
  <c r="T1152" i="15" s="1"/>
  <c r="R1056" i="15"/>
  <c r="R928" i="15"/>
  <c r="T928" i="15" s="1"/>
  <c r="R992" i="15"/>
  <c r="T992" i="15" s="1"/>
  <c r="R1024" i="15"/>
  <c r="T1024" i="15" s="1"/>
  <c r="T799" i="15"/>
  <c r="R1088" i="15"/>
  <c r="T1088" i="15" s="1"/>
  <c r="S821" i="15"/>
  <c r="S917" i="15"/>
  <c r="S885" i="15"/>
  <c r="S853" i="15"/>
  <c r="S1141" i="15"/>
  <c r="S1077" i="15"/>
  <c r="S1045" i="15"/>
  <c r="S1109" i="15"/>
  <c r="S981" i="15"/>
  <c r="S949" i="15"/>
  <c r="S1013" i="15"/>
  <c r="S892" i="15"/>
  <c r="S828" i="15"/>
  <c r="S1084" i="15"/>
  <c r="S1116" i="15"/>
  <c r="S860" i="15"/>
  <c r="S956" i="15"/>
  <c r="S1148" i="15"/>
  <c r="S988" i="15"/>
  <c r="S924" i="15"/>
  <c r="S1020" i="15"/>
  <c r="S1052" i="15"/>
  <c r="R1141" i="15"/>
  <c r="T1141" i="15" s="1"/>
  <c r="R1109" i="15"/>
  <c r="T1109" i="15" s="1"/>
  <c r="R885" i="15"/>
  <c r="T885" i="15" s="1"/>
  <c r="R821" i="15"/>
  <c r="T821" i="15" s="1"/>
  <c r="R1013" i="15"/>
  <c r="T1013" i="15" s="1"/>
  <c r="R981" i="15"/>
  <c r="T981" i="15" s="1"/>
  <c r="R949" i="15"/>
  <c r="R1077" i="15"/>
  <c r="T1077" i="15" s="1"/>
  <c r="T788" i="15"/>
  <c r="R917" i="15"/>
  <c r="T917" i="15" s="1"/>
  <c r="R1045" i="15"/>
  <c r="T1045" i="15" s="1"/>
  <c r="R853" i="15"/>
  <c r="T853" i="15" s="1"/>
  <c r="R1049" i="15"/>
  <c r="R889" i="15"/>
  <c r="T889" i="15" s="1"/>
  <c r="T792" i="15"/>
  <c r="R1145" i="15"/>
  <c r="T1145" i="15" s="1"/>
  <c r="R857" i="15"/>
  <c r="R953" i="15"/>
  <c r="T953" i="15" s="1"/>
  <c r="R1081" i="15"/>
  <c r="T1081" i="15" s="1"/>
  <c r="R1017" i="15"/>
  <c r="T1017" i="15" s="1"/>
  <c r="R985" i="15"/>
  <c r="R825" i="15"/>
  <c r="T825" i="15" s="1"/>
  <c r="R921" i="15"/>
  <c r="T921" i="15" s="1"/>
  <c r="R1113" i="15"/>
  <c r="T1113" i="15" s="1"/>
  <c r="S852" i="10"/>
  <c r="S660" i="10"/>
  <c r="S732" i="10"/>
  <c r="S636" i="10"/>
  <c r="S828" i="10"/>
  <c r="S598" i="10"/>
  <c r="S642" i="14" s="1"/>
  <c r="S756" i="10"/>
  <c r="S804" i="10"/>
  <c r="S708" i="10"/>
  <c r="S780" i="10"/>
  <c r="S612" i="10"/>
  <c r="S684" i="10"/>
  <c r="S643" i="10"/>
  <c r="S835" i="10"/>
  <c r="S739" i="10"/>
  <c r="S691" i="10"/>
  <c r="S667" i="10"/>
  <c r="S763" i="10"/>
  <c r="S715" i="10"/>
  <c r="S619" i="10"/>
  <c r="S811" i="10"/>
  <c r="S787" i="10"/>
  <c r="S859" i="10"/>
  <c r="S735" i="10"/>
  <c r="S855" i="10"/>
  <c r="S615" i="10"/>
  <c r="S663" i="10"/>
  <c r="S639" i="10"/>
  <c r="S711" i="10"/>
  <c r="S687" i="10"/>
  <c r="S807" i="10"/>
  <c r="S759" i="10"/>
  <c r="S831" i="10"/>
  <c r="S783" i="10"/>
  <c r="S764" i="10"/>
  <c r="S812" i="10"/>
  <c r="S692" i="10"/>
  <c r="S788" i="10"/>
  <c r="S620" i="10"/>
  <c r="S836" i="10"/>
  <c r="S740" i="10"/>
  <c r="S668" i="10"/>
  <c r="S716" i="10"/>
  <c r="S860" i="10"/>
  <c r="S644" i="10"/>
  <c r="R716" i="10"/>
  <c r="T716" i="10" s="1"/>
  <c r="R860" i="10"/>
  <c r="R740" i="10"/>
  <c r="T740" i="10" s="1"/>
  <c r="R620" i="10"/>
  <c r="T620" i="10" s="1"/>
  <c r="R668" i="10"/>
  <c r="T668" i="10" s="1"/>
  <c r="R836" i="10"/>
  <c r="R764" i="10"/>
  <c r="T764" i="10" s="1"/>
  <c r="R692" i="10"/>
  <c r="T692" i="10" s="1"/>
  <c r="R644" i="10"/>
  <c r="T644" i="10" s="1"/>
  <c r="T596" i="10"/>
  <c r="R812" i="10"/>
  <c r="T812" i="10" s="1"/>
  <c r="R788" i="10"/>
  <c r="R614" i="10"/>
  <c r="T614" i="10" s="1"/>
  <c r="R782" i="10"/>
  <c r="T782" i="10" s="1"/>
  <c r="R686" i="10"/>
  <c r="T686" i="10" s="1"/>
  <c r="R830" i="10"/>
  <c r="T830" i="10" s="1"/>
  <c r="R734" i="10"/>
  <c r="T734" i="10" s="1"/>
  <c r="T590" i="10"/>
  <c r="R806" i="10"/>
  <c r="T806" i="10" s="1"/>
  <c r="R662" i="10"/>
  <c r="R638" i="10"/>
  <c r="T638" i="10" s="1"/>
  <c r="R710" i="10"/>
  <c r="R854" i="10"/>
  <c r="T854" i="10" s="1"/>
  <c r="R758" i="10"/>
  <c r="S616" i="10"/>
  <c r="S832" i="10"/>
  <c r="S712" i="10"/>
  <c r="S688" i="10"/>
  <c r="S760" i="10"/>
  <c r="S808" i="10"/>
  <c r="S784" i="10"/>
  <c r="S736" i="10"/>
  <c r="S856" i="10"/>
  <c r="S664" i="10"/>
  <c r="S640" i="10"/>
  <c r="R717" i="10"/>
  <c r="R837" i="10"/>
  <c r="T837" i="10" s="1"/>
  <c r="R669" i="10"/>
  <c r="R789" i="10"/>
  <c r="R741" i="10"/>
  <c r="R621" i="10"/>
  <c r="R861" i="10"/>
  <c r="R813" i="10"/>
  <c r="T813" i="10" s="1"/>
  <c r="R645" i="10"/>
  <c r="T597" i="10"/>
  <c r="R693" i="10"/>
  <c r="R765" i="10"/>
  <c r="S805" i="10"/>
  <c r="S613" i="10"/>
  <c r="S733" i="10"/>
  <c r="S661" i="10"/>
  <c r="S637" i="10"/>
  <c r="S829" i="10"/>
  <c r="S709" i="10"/>
  <c r="S781" i="10"/>
  <c r="S757" i="10"/>
  <c r="S685" i="10"/>
  <c r="S853" i="10"/>
  <c r="S669" i="10"/>
  <c r="S693" i="10"/>
  <c r="S861" i="10"/>
  <c r="S837" i="10"/>
  <c r="S621" i="10"/>
  <c r="S813" i="10"/>
  <c r="S645" i="10"/>
  <c r="S741" i="10"/>
  <c r="S789" i="10"/>
  <c r="S717" i="10"/>
  <c r="S765" i="10"/>
  <c r="T1741" i="16"/>
  <c r="R1779" i="16"/>
  <c r="T1779" i="16" s="1"/>
  <c r="R1816" i="16"/>
  <c r="T1816" i="16" s="1"/>
  <c r="S1814" i="16"/>
  <c r="S1777" i="16"/>
  <c r="S1765" i="16"/>
  <c r="S1802" i="16"/>
  <c r="R1802" i="16"/>
  <c r="T1802" i="16" s="1"/>
  <c r="R1765" i="16"/>
  <c r="T1727" i="16"/>
  <c r="S1769" i="16"/>
  <c r="S1806" i="16"/>
  <c r="S1775" i="16"/>
  <c r="S1812" i="16"/>
  <c r="T1726" i="16"/>
  <c r="R1801" i="16"/>
  <c r="R1764" i="16"/>
  <c r="R1797" i="16"/>
  <c r="R1760" i="16"/>
  <c r="T1722" i="16"/>
  <c r="S1774" i="16"/>
  <c r="S1811" i="16"/>
  <c r="R1778" i="16"/>
  <c r="T1740" i="16"/>
  <c r="R1815" i="16"/>
  <c r="S1810" i="16"/>
  <c r="S1773" i="16"/>
  <c r="S1808" i="16"/>
  <c r="S1771" i="16"/>
  <c r="S1767" i="16"/>
  <c r="S1804" i="16"/>
  <c r="R1769" i="16"/>
  <c r="T1769" i="16" s="1"/>
  <c r="T1731" i="16"/>
  <c r="R1806" i="16"/>
  <c r="T1806" i="16" s="1"/>
  <c r="T1734" i="16"/>
  <c r="R1772" i="16"/>
  <c r="T1772" i="16" s="1"/>
  <c r="R1809" i="16"/>
  <c r="S1764" i="16"/>
  <c r="S1801" i="16"/>
  <c r="S1797" i="16"/>
  <c r="S1760" i="16"/>
  <c r="S1763" i="16"/>
  <c r="S1800" i="16"/>
  <c r="S1778" i="16"/>
  <c r="S1815" i="16"/>
  <c r="T1732" i="16"/>
  <c r="R1807" i="16"/>
  <c r="T1807" i="16" s="1"/>
  <c r="R1770" i="16"/>
  <c r="T1770" i="16" s="1"/>
  <c r="S1817" i="16"/>
  <c r="S1780" i="16"/>
  <c r="H138" i="13"/>
  <c r="H105" i="1"/>
  <c r="H209" i="21"/>
  <c r="R1136" i="14"/>
  <c r="T954" i="14"/>
  <c r="R1032" i="14"/>
  <c r="R1188" i="14"/>
  <c r="R1006" i="14"/>
  <c r="R1058" i="14"/>
  <c r="R1162" i="14"/>
  <c r="R1084" i="14"/>
  <c r="R1110" i="14"/>
  <c r="R980" i="14"/>
  <c r="R1796" i="16"/>
  <c r="T1721" i="16"/>
  <c r="R1759" i="16"/>
  <c r="S1796" i="16"/>
  <c r="S1759" i="16"/>
  <c r="R1241" i="14"/>
  <c r="T1215" i="14"/>
  <c r="R1267" i="14"/>
  <c r="Z641" i="24"/>
  <c r="Q789" i="24" s="1"/>
  <c r="Q672" i="24"/>
  <c r="O856" i="10"/>
  <c r="Q856" i="10" s="1"/>
  <c r="O688" i="10"/>
  <c r="O640" i="10"/>
  <c r="Q640" i="10" s="1"/>
  <c r="O736" i="10"/>
  <c r="O760" i="10"/>
  <c r="Q760" i="10" s="1"/>
  <c r="Q592" i="10"/>
  <c r="O832" i="10"/>
  <c r="Q832" i="10" s="1"/>
  <c r="O808" i="10"/>
  <c r="Q808" i="10" s="1"/>
  <c r="O664" i="10"/>
  <c r="Q664" i="10" s="1"/>
  <c r="O616" i="10"/>
  <c r="Q616" i="10" s="1"/>
  <c r="O712" i="10"/>
  <c r="Q712" i="10" s="1"/>
  <c r="O784" i="10"/>
  <c r="O687" i="10"/>
  <c r="Q687" i="10" s="1"/>
  <c r="O663" i="10"/>
  <c r="Q663" i="10" s="1"/>
  <c r="O639" i="10"/>
  <c r="Q639" i="10" s="1"/>
  <c r="O759" i="10"/>
  <c r="Q759" i="10" s="1"/>
  <c r="O735" i="10"/>
  <c r="Q735" i="10" s="1"/>
  <c r="O615" i="10"/>
  <c r="Q615" i="10" s="1"/>
  <c r="O831" i="10"/>
  <c r="Q831" i="10" s="1"/>
  <c r="O855" i="10"/>
  <c r="Q855" i="10" s="1"/>
  <c r="O807" i="10"/>
  <c r="Q807" i="10" s="1"/>
  <c r="O711" i="10"/>
  <c r="Q711" i="10" s="1"/>
  <c r="Q591" i="10"/>
  <c r="O783" i="10"/>
  <c r="Q783" i="10" s="1"/>
  <c r="O757" i="10"/>
  <c r="O613" i="10"/>
  <c r="O781" i="10"/>
  <c r="O805" i="10"/>
  <c r="O733" i="10"/>
  <c r="O829" i="10"/>
  <c r="O709" i="10"/>
  <c r="O661" i="10"/>
  <c r="O853" i="10"/>
  <c r="Q589" i="10"/>
  <c r="O637" i="10"/>
  <c r="O685" i="10"/>
  <c r="O642" i="10"/>
  <c r="O738" i="10"/>
  <c r="O834" i="10"/>
  <c r="O666" i="10"/>
  <c r="O714" i="10"/>
  <c r="O858" i="10"/>
  <c r="O690" i="10"/>
  <c r="O762" i="10"/>
  <c r="O786" i="10"/>
  <c r="O618" i="10"/>
  <c r="O810" i="10"/>
  <c r="Q594" i="10"/>
  <c r="O764" i="10"/>
  <c r="Q764" i="10" s="1"/>
  <c r="O836" i="10"/>
  <c r="O860" i="10"/>
  <c r="O788" i="10"/>
  <c r="O740" i="10"/>
  <c r="Q740" i="10" s="1"/>
  <c r="O716" i="10"/>
  <c r="Q716" i="10" s="1"/>
  <c r="O692" i="10"/>
  <c r="Q692" i="10" s="1"/>
  <c r="O668" i="10"/>
  <c r="Q668" i="10" s="1"/>
  <c r="O812" i="10"/>
  <c r="Q812" i="10" s="1"/>
  <c r="O644" i="10"/>
  <c r="Q596" i="10"/>
  <c r="O620" i="10"/>
  <c r="Q620" i="10" s="1"/>
  <c r="Q588" i="10"/>
  <c r="P756" i="10"/>
  <c r="P598" i="10"/>
  <c r="P642" i="14" s="1"/>
  <c r="P643" i="14" s="1"/>
  <c r="P660" i="10"/>
  <c r="P804" i="10"/>
  <c r="P828" i="10"/>
  <c r="P636" i="10"/>
  <c r="P708" i="10"/>
  <c r="P852" i="10"/>
  <c r="P612" i="10"/>
  <c r="P684" i="10"/>
  <c r="P732" i="10"/>
  <c r="P780" i="10"/>
  <c r="P642" i="10"/>
  <c r="P738" i="10"/>
  <c r="P834" i="10"/>
  <c r="P810" i="10"/>
  <c r="Q810" i="10" s="1"/>
  <c r="P858" i="10"/>
  <c r="Q858" i="10" s="1"/>
  <c r="P762" i="10"/>
  <c r="P618" i="10"/>
  <c r="P786" i="10"/>
  <c r="P690" i="10"/>
  <c r="P666" i="10"/>
  <c r="P714" i="10"/>
  <c r="Q593" i="10"/>
  <c r="P689" i="10"/>
  <c r="P833" i="10"/>
  <c r="P761" i="10"/>
  <c r="P617" i="10"/>
  <c r="P665" i="10"/>
  <c r="P785" i="10"/>
  <c r="P713" i="10"/>
  <c r="P641" i="10"/>
  <c r="P857" i="10"/>
  <c r="P737" i="10"/>
  <c r="P809" i="10"/>
  <c r="O617" i="10"/>
  <c r="O737" i="10"/>
  <c r="O785" i="10"/>
  <c r="O713" i="10"/>
  <c r="Q713" i="10" s="1"/>
  <c r="O689" i="10"/>
  <c r="O761" i="10"/>
  <c r="Q761" i="10" s="1"/>
  <c r="O809" i="10"/>
  <c r="O665" i="10"/>
  <c r="O833" i="10"/>
  <c r="O641" i="10"/>
  <c r="O857" i="10"/>
  <c r="P829" i="10"/>
  <c r="P733" i="10"/>
  <c r="P661" i="10"/>
  <c r="P805" i="10"/>
  <c r="P637" i="10"/>
  <c r="P709" i="10"/>
  <c r="P613" i="10"/>
  <c r="P781" i="10"/>
  <c r="P685" i="10"/>
  <c r="P757" i="10"/>
  <c r="P853" i="10"/>
  <c r="Q661" i="15"/>
  <c r="O726" i="15"/>
  <c r="O758" i="15"/>
  <c r="O694" i="15"/>
  <c r="P760" i="15"/>
  <c r="P728" i="15"/>
  <c r="P696" i="15"/>
  <c r="P723" i="15"/>
  <c r="P691" i="15"/>
  <c r="P755" i="15"/>
  <c r="Q657" i="15"/>
  <c r="O722" i="15"/>
  <c r="O690" i="15"/>
  <c r="Q690" i="15" s="1"/>
  <c r="O754" i="15"/>
  <c r="P698" i="15"/>
  <c r="P730" i="15"/>
  <c r="P762" i="15"/>
  <c r="P734" i="15"/>
  <c r="P702" i="15"/>
  <c r="P766" i="15"/>
  <c r="O760" i="15"/>
  <c r="Q760" i="15" s="1"/>
  <c r="Q663" i="15"/>
  <c r="O696" i="15"/>
  <c r="Q696" i="15" s="1"/>
  <c r="O728" i="15"/>
  <c r="Q728" i="15" s="1"/>
  <c r="P725" i="15"/>
  <c r="P693" i="15"/>
  <c r="P757" i="15"/>
  <c r="O730" i="15"/>
  <c r="Q730" i="15" s="1"/>
  <c r="O698" i="15"/>
  <c r="Q698" i="15" s="1"/>
  <c r="Q665" i="15"/>
  <c r="O762" i="15"/>
  <c r="Q762" i="15" s="1"/>
  <c r="P727" i="15"/>
  <c r="P695" i="15"/>
  <c r="P759" i="15"/>
  <c r="P758" i="15"/>
  <c r="P694" i="15"/>
  <c r="P726" i="15"/>
  <c r="O699" i="15"/>
  <c r="O763" i="15"/>
  <c r="Q763" i="15" s="1"/>
  <c r="O731" i="15"/>
  <c r="Q731" i="15" s="1"/>
  <c r="Q666" i="15"/>
  <c r="O729" i="15"/>
  <c r="Q729" i="15" s="1"/>
  <c r="Q664" i="15"/>
  <c r="O761" i="15"/>
  <c r="Q761" i="15" s="1"/>
  <c r="O697" i="15"/>
  <c r="Q697" i="15" s="1"/>
  <c r="Q659" i="15"/>
  <c r="O692" i="15"/>
  <c r="Q692" i="15" s="1"/>
  <c r="O724" i="15"/>
  <c r="Q724" i="15" s="1"/>
  <c r="O756" i="15"/>
  <c r="Q756" i="15" s="1"/>
  <c r="O702" i="15"/>
  <c r="Q669" i="15"/>
  <c r="O766" i="15"/>
  <c r="Q766" i="15" s="1"/>
  <c r="O734" i="15"/>
  <c r="O836" i="16"/>
  <c r="O799" i="16"/>
  <c r="Q799" i="16" s="1"/>
  <c r="Q761" i="16"/>
  <c r="O873" i="16"/>
  <c r="Q873" i="16" s="1"/>
  <c r="O877" i="16"/>
  <c r="Q765" i="16"/>
  <c r="O840" i="16"/>
  <c r="Q840" i="16" s="1"/>
  <c r="O803" i="16"/>
  <c r="Q803" i="16" s="1"/>
  <c r="O795" i="16"/>
  <c r="O869" i="16"/>
  <c r="Q869" i="16" s="1"/>
  <c r="Q757" i="16"/>
  <c r="O832" i="16"/>
  <c r="Q832" i="16" s="1"/>
  <c r="P874" i="16"/>
  <c r="P800" i="16"/>
  <c r="P837" i="16"/>
  <c r="P872" i="16"/>
  <c r="P835" i="16"/>
  <c r="P798" i="16"/>
  <c r="Q798" i="16" s="1"/>
  <c r="O841" i="16"/>
  <c r="O804" i="16"/>
  <c r="O878" i="16"/>
  <c r="Q766" i="16"/>
  <c r="O846" i="16"/>
  <c r="O883" i="16"/>
  <c r="O809" i="16"/>
  <c r="Q771" i="16"/>
  <c r="P880" i="16"/>
  <c r="P843" i="16"/>
  <c r="P806" i="16"/>
  <c r="O886" i="16"/>
  <c r="Q774" i="16"/>
  <c r="O849" i="16"/>
  <c r="O812" i="16"/>
  <c r="P849" i="16"/>
  <c r="P812" i="16"/>
  <c r="P886" i="16"/>
  <c r="P870" i="16"/>
  <c r="P833" i="16"/>
  <c r="P796" i="16"/>
  <c r="O805" i="16"/>
  <c r="Q767" i="16"/>
  <c r="O842" i="16"/>
  <c r="O879" i="16"/>
  <c r="P809" i="16"/>
  <c r="P883" i="16"/>
  <c r="P846" i="16"/>
  <c r="P887" i="16"/>
  <c r="P813" i="16"/>
  <c r="P850" i="16"/>
  <c r="Q850" i="16" s="1"/>
  <c r="O839" i="16"/>
  <c r="Q839" i="16" s="1"/>
  <c r="O802" i="16"/>
  <c r="Q764" i="16"/>
  <c r="O876" i="16"/>
  <c r="Q876" i="16" s="1"/>
  <c r="O808" i="16"/>
  <c r="Q808" i="16" s="1"/>
  <c r="O845" i="16"/>
  <c r="Q770" i="16"/>
  <c r="O882" i="16"/>
  <c r="Q882" i="16" s="1"/>
  <c r="O843" i="16"/>
  <c r="Q843" i="16" s="1"/>
  <c r="Q768" i="16"/>
  <c r="O880" i="16"/>
  <c r="O806" i="16"/>
  <c r="Q806" i="16" s="1"/>
  <c r="P878" i="16"/>
  <c r="P804" i="16"/>
  <c r="P841" i="16"/>
  <c r="P842" i="16"/>
  <c r="P805" i="16"/>
  <c r="Q805" i="16" s="1"/>
  <c r="P879" i="16"/>
  <c r="Q756" i="16"/>
  <c r="O868" i="16"/>
  <c r="O831" i="16"/>
  <c r="O794" i="16"/>
  <c r="P794" i="16"/>
  <c r="P831" i="16"/>
  <c r="P868" i="16"/>
  <c r="T453" i="14"/>
  <c r="S455" i="14"/>
  <c r="Q146" i="14"/>
  <c r="Q94" i="14"/>
  <c r="R925" i="16"/>
  <c r="H106" i="13" s="1"/>
  <c r="R1236" i="16"/>
  <c r="R1014" i="16"/>
  <c r="R1162" i="16"/>
  <c r="R1088" i="16"/>
  <c r="R1273" i="16"/>
  <c r="R1051" i="16"/>
  <c r="R1199" i="16"/>
  <c r="R940" i="16"/>
  <c r="T902" i="16"/>
  <c r="R1310" i="16"/>
  <c r="R1125" i="16"/>
  <c r="R977" i="16"/>
  <c r="S977" i="16"/>
  <c r="S940" i="16"/>
  <c r="S1051" i="16"/>
  <c r="S1310" i="16"/>
  <c r="S1199" i="16"/>
  <c r="S1236" i="16"/>
  <c r="S925" i="16"/>
  <c r="H112" i="13" s="1"/>
  <c r="S1014" i="16"/>
  <c r="S1162" i="16"/>
  <c r="S1125" i="16"/>
  <c r="S1088" i="16"/>
  <c r="S1273" i="16"/>
  <c r="H82" i="1"/>
  <c r="H107" i="13"/>
  <c r="H173" i="21"/>
  <c r="R793" i="14"/>
  <c r="R663" i="14"/>
  <c r="R845" i="14"/>
  <c r="R715" i="14"/>
  <c r="R819" i="14"/>
  <c r="R689" i="14"/>
  <c r="R897" i="14"/>
  <c r="R767" i="14"/>
  <c r="R871" i="14"/>
  <c r="R741" i="14"/>
  <c r="T637" i="14"/>
  <c r="R923" i="14"/>
  <c r="R638" i="14"/>
  <c r="Q242" i="24"/>
  <c r="Z206" i="24"/>
  <c r="Q377" i="24" s="1"/>
  <c r="P407" i="24"/>
  <c r="K33" i="17" s="1"/>
  <c r="P167" i="14"/>
  <c r="P11" i="14"/>
  <c r="Z908" i="24"/>
  <c r="Q1015" i="24" s="1"/>
  <c r="Q934" i="24"/>
  <c r="Q1060" i="24"/>
  <c r="Q1069" i="24" s="1"/>
  <c r="P776" i="16"/>
  <c r="G81" i="13" s="1"/>
  <c r="P791" i="16"/>
  <c r="P865" i="16"/>
  <c r="P888" i="16" s="1"/>
  <c r="P828" i="16"/>
  <c r="Q754" i="16"/>
  <c r="O829" i="16"/>
  <c r="O792" i="16"/>
  <c r="Q792" i="16" s="1"/>
  <c r="O866" i="16"/>
  <c r="O718" i="15"/>
  <c r="Q653" i="15"/>
  <c r="O671" i="15"/>
  <c r="G74" i="13" s="1"/>
  <c r="O686" i="15"/>
  <c r="O750" i="15"/>
  <c r="P719" i="15"/>
  <c r="P751" i="15"/>
  <c r="P687" i="15"/>
  <c r="O719" i="14"/>
  <c r="O901" i="14"/>
  <c r="O849" i="14"/>
  <c r="Q641" i="14"/>
  <c r="O693" i="14"/>
  <c r="O667" i="14"/>
  <c r="O745" i="14"/>
  <c r="O771" i="14"/>
  <c r="O875" i="14"/>
  <c r="O643" i="14"/>
  <c r="O823" i="14"/>
  <c r="O927" i="14"/>
  <c r="O797" i="14"/>
  <c r="P1051" i="16"/>
  <c r="P977" i="16"/>
  <c r="P1088" i="16"/>
  <c r="P1162" i="16"/>
  <c r="P1014" i="16"/>
  <c r="P940" i="16"/>
  <c r="P1236" i="16"/>
  <c r="P1273" i="16"/>
  <c r="P1199" i="16"/>
  <c r="P1125" i="16"/>
  <c r="P925" i="16"/>
  <c r="G112" i="13" s="1"/>
  <c r="P1310" i="16"/>
  <c r="P1274" i="16"/>
  <c r="P1237" i="16"/>
  <c r="P1311" i="16"/>
  <c r="P978" i="16"/>
  <c r="P1052" i="16"/>
  <c r="P941" i="16"/>
  <c r="P1126" i="16"/>
  <c r="P1200" i="16"/>
  <c r="P1015" i="16"/>
  <c r="P1163" i="16"/>
  <c r="P1089" i="16"/>
  <c r="Z220" i="24"/>
  <c r="Q392" i="24" s="1"/>
  <c r="Q405" i="24" s="1"/>
  <c r="Q257" i="24"/>
  <c r="Q466" i="24"/>
  <c r="Q479" i="24" s="1"/>
  <c r="R1337" i="15"/>
  <c r="T1337" i="15" s="1"/>
  <c r="T1176" i="15"/>
  <c r="R1305" i="15"/>
  <c r="T1305" i="15" s="1"/>
  <c r="R1273" i="15"/>
  <c r="T1273" i="15" s="1"/>
  <c r="R1465" i="15"/>
  <c r="T1465" i="15" s="1"/>
  <c r="R1241" i="15"/>
  <c r="T1241" i="15" s="1"/>
  <c r="R1433" i="15"/>
  <c r="T1433" i="15" s="1"/>
  <c r="R1401" i="15"/>
  <c r="T1401" i="15" s="1"/>
  <c r="R1209" i="15"/>
  <c r="T1209" i="15" s="1"/>
  <c r="R1369" i="15"/>
  <c r="T1369" i="15" s="1"/>
  <c r="S1281" i="15"/>
  <c r="S1441" i="15"/>
  <c r="S1409" i="15"/>
  <c r="S1345" i="15"/>
  <c r="S1377" i="15"/>
  <c r="S1313" i="15"/>
  <c r="S1473" i="15"/>
  <c r="S1249" i="15"/>
  <c r="S1217" i="15"/>
  <c r="R1207" i="15"/>
  <c r="T1207" i="15" s="1"/>
  <c r="R1431" i="15"/>
  <c r="T1431" i="15" s="1"/>
  <c r="R1303" i="15"/>
  <c r="T1303" i="15" s="1"/>
  <c r="R1399" i="15"/>
  <c r="T1399" i="15" s="1"/>
  <c r="R1239" i="15"/>
  <c r="T1239" i="15" s="1"/>
  <c r="R1367" i="15"/>
  <c r="T1367" i="15" s="1"/>
  <c r="R1335" i="15"/>
  <c r="T1335" i="15" s="1"/>
  <c r="R1463" i="15"/>
  <c r="T1463" i="15" s="1"/>
  <c r="R1271" i="15"/>
  <c r="T1271" i="15" s="1"/>
  <c r="T1174" i="15"/>
  <c r="S1411" i="15"/>
  <c r="S1475" i="15"/>
  <c r="S1315" i="15"/>
  <c r="S1283" i="15"/>
  <c r="S1443" i="15"/>
  <c r="S1251" i="15"/>
  <c r="S1347" i="15"/>
  <c r="S1219" i="15"/>
  <c r="S1379" i="15"/>
  <c r="S1278" i="15"/>
  <c r="S1470" i="15"/>
  <c r="S1214" i="15"/>
  <c r="S1438" i="15"/>
  <c r="S1406" i="15"/>
  <c r="S1310" i="15"/>
  <c r="S1374" i="15"/>
  <c r="S1342" i="15"/>
  <c r="S1246" i="15"/>
  <c r="S1307" i="15"/>
  <c r="S1275" i="15"/>
  <c r="S1467" i="15"/>
  <c r="S1435" i="15"/>
  <c r="S1371" i="15"/>
  <c r="S1339" i="15"/>
  <c r="S1243" i="15"/>
  <c r="S1211" i="15"/>
  <c r="S1403" i="15"/>
  <c r="R1280" i="15"/>
  <c r="T1280" i="15" s="1"/>
  <c r="R1216" i="15"/>
  <c r="T1216" i="15" s="1"/>
  <c r="T1183" i="15"/>
  <c r="R1312" i="15"/>
  <c r="T1312" i="15" s="1"/>
  <c r="R1440" i="15"/>
  <c r="R1248" i="15"/>
  <c r="T1248" i="15" s="1"/>
  <c r="R1344" i="15"/>
  <c r="T1344" i="15" s="1"/>
  <c r="R1472" i="15"/>
  <c r="T1472" i="15" s="1"/>
  <c r="R1376" i="15"/>
  <c r="R1408" i="15"/>
  <c r="T1408" i="15" s="1"/>
  <c r="R1281" i="15"/>
  <c r="T1281" i="15" s="1"/>
  <c r="T1184" i="15"/>
  <c r="R1441" i="15"/>
  <c r="R1217" i="15"/>
  <c r="T1217" i="15" s="1"/>
  <c r="R1377" i="15"/>
  <c r="T1377" i="15" s="1"/>
  <c r="R1249" i="15"/>
  <c r="T1249" i="15" s="1"/>
  <c r="R1313" i="15"/>
  <c r="R1345" i="15"/>
  <c r="T1345" i="15" s="1"/>
  <c r="R1409" i="15"/>
  <c r="T1409" i="15" s="1"/>
  <c r="R1473" i="15"/>
  <c r="T1473" i="15" s="1"/>
  <c r="R1275" i="15"/>
  <c r="T1275" i="15" s="1"/>
  <c r="R1371" i="15"/>
  <c r="T1371" i="15" s="1"/>
  <c r="R1211" i="15"/>
  <c r="T1211" i="15" s="1"/>
  <c r="R1435" i="15"/>
  <c r="T1435" i="15" s="1"/>
  <c r="R1467" i="15"/>
  <c r="R1403" i="15"/>
  <c r="T1403" i="15" s="1"/>
  <c r="R1307" i="15"/>
  <c r="R1243" i="15"/>
  <c r="T1243" i="15" s="1"/>
  <c r="T1178" i="15"/>
  <c r="R1339" i="15"/>
  <c r="T1339" i="15" s="1"/>
  <c r="R1270" i="15"/>
  <c r="R1206" i="15"/>
  <c r="T1206" i="15" s="1"/>
  <c r="R1302" i="15"/>
  <c r="R1334" i="15"/>
  <c r="T1334" i="15" s="1"/>
  <c r="R1398" i="15"/>
  <c r="T1398" i="15" s="1"/>
  <c r="R1366" i="15"/>
  <c r="T1366" i="15" s="1"/>
  <c r="R1238" i="15"/>
  <c r="T1173" i="15"/>
  <c r="R1430" i="15"/>
  <c r="T1430" i="15" s="1"/>
  <c r="R1462" i="15"/>
  <c r="T1462" i="15" s="1"/>
  <c r="R1314" i="15"/>
  <c r="R1378" i="15"/>
  <c r="R1218" i="15"/>
  <c r="R1282" i="15"/>
  <c r="R1250" i="15"/>
  <c r="R1474" i="15"/>
  <c r="R1346" i="15"/>
  <c r="R1410" i="15"/>
  <c r="R1442" i="15"/>
  <c r="T1185" i="15"/>
  <c r="R1219" i="15"/>
  <c r="T1219" i="15" s="1"/>
  <c r="R1251" i="15"/>
  <c r="T1251" i="15" s="1"/>
  <c r="T1186" i="15"/>
  <c r="R1379" i="15"/>
  <c r="T1379" i="15" s="1"/>
  <c r="R1347" i="15"/>
  <c r="R1315" i="15"/>
  <c r="T1315" i="15" s="1"/>
  <c r="R1443" i="15"/>
  <c r="R1411" i="15"/>
  <c r="T1411" i="15" s="1"/>
  <c r="R1475" i="15"/>
  <c r="T1475" i="15" s="1"/>
  <c r="R1283" i="15"/>
  <c r="T1283" i="15" s="1"/>
  <c r="S1340" i="15"/>
  <c r="S1308" i="15"/>
  <c r="S1244" i="15"/>
  <c r="S1276" i="15"/>
  <c r="S1212" i="15"/>
  <c r="S1372" i="15"/>
  <c r="S1468" i="15"/>
  <c r="S1436" i="15"/>
  <c r="S1404" i="15"/>
  <c r="S1245" i="15"/>
  <c r="S1309" i="15"/>
  <c r="S1277" i="15"/>
  <c r="S1469" i="15"/>
  <c r="S1437" i="15"/>
  <c r="S1213" i="15"/>
  <c r="S1405" i="15"/>
  <c r="S1373" i="15"/>
  <c r="S1341" i="15"/>
  <c r="S1346" i="15"/>
  <c r="S1474" i="15"/>
  <c r="S1410" i="15"/>
  <c r="S1250" i="15"/>
  <c r="S1314" i="15"/>
  <c r="S1378" i="15"/>
  <c r="S1282" i="15"/>
  <c r="S1442" i="15"/>
  <c r="S1218" i="15"/>
  <c r="T54" i="15"/>
  <c r="R119" i="15"/>
  <c r="R87" i="15"/>
  <c r="R183" i="15"/>
  <c r="R151" i="15"/>
  <c r="S88" i="15"/>
  <c r="S120" i="15"/>
  <c r="S184" i="15"/>
  <c r="S152" i="15"/>
  <c r="S91" i="15"/>
  <c r="S155" i="15"/>
  <c r="S187" i="15"/>
  <c r="S123" i="15"/>
  <c r="S186" i="15"/>
  <c r="S154" i="15"/>
  <c r="S90" i="15"/>
  <c r="S122" i="15"/>
  <c r="T59" i="15"/>
  <c r="R156" i="15"/>
  <c r="R92" i="15"/>
  <c r="R188" i="15"/>
  <c r="R124" i="15"/>
  <c r="R121" i="15"/>
  <c r="T121" i="15" s="1"/>
  <c r="R89" i="15"/>
  <c r="T89" i="15" s="1"/>
  <c r="R153" i="15"/>
  <c r="T153" i="15" s="1"/>
  <c r="R185" i="15"/>
  <c r="T185" i="15" s="1"/>
  <c r="T56" i="15"/>
  <c r="S87" i="15"/>
  <c r="S183" i="15"/>
  <c r="S119" i="15"/>
  <c r="S151" i="15"/>
  <c r="S85" i="15"/>
  <c r="S117" i="15"/>
  <c r="S181" i="15"/>
  <c r="S149" i="15"/>
  <c r="R148" i="15"/>
  <c r="T148" i="15" s="1"/>
  <c r="R180" i="15"/>
  <c r="T180" i="15" s="1"/>
  <c r="R116" i="15"/>
  <c r="T116" i="15" s="1"/>
  <c r="T51" i="15"/>
  <c r="R84" i="15"/>
  <c r="T84" i="15" s="1"/>
  <c r="R83" i="15"/>
  <c r="T83" i="15" s="1"/>
  <c r="R147" i="15"/>
  <c r="T147" i="15" s="1"/>
  <c r="R115" i="15"/>
  <c r="T115" i="15" s="1"/>
  <c r="T50" i="15"/>
  <c r="R179" i="15"/>
  <c r="T179" i="15" s="1"/>
  <c r="R114" i="15"/>
  <c r="T114" i="15" s="1"/>
  <c r="T49" i="15"/>
  <c r="R146" i="15"/>
  <c r="T146" i="15" s="1"/>
  <c r="R82" i="15"/>
  <c r="T82" i="15" s="1"/>
  <c r="R178" i="15"/>
  <c r="S86" i="15"/>
  <c r="S182" i="15"/>
  <c r="S118" i="15"/>
  <c r="S150" i="15"/>
  <c r="S113" i="15"/>
  <c r="S81" i="15"/>
  <c r="S145" i="15"/>
  <c r="S177" i="15"/>
  <c r="S124" i="15"/>
  <c r="S188" i="15"/>
  <c r="S92" i="15"/>
  <c r="S156" i="15"/>
  <c r="R144" i="15"/>
  <c r="T144" i="15" s="1"/>
  <c r="R112" i="15"/>
  <c r="T112" i="15" s="1"/>
  <c r="T47" i="15"/>
  <c r="R80" i="15"/>
  <c r="T80" i="15" s="1"/>
  <c r="R176" i="15"/>
  <c r="T176" i="15" s="1"/>
  <c r="S138" i="10"/>
  <c r="S90" i="10"/>
  <c r="S66" i="10"/>
  <c r="S114" i="10"/>
  <c r="R131" i="10"/>
  <c r="R107" i="10"/>
  <c r="R83" i="10"/>
  <c r="R59" i="10"/>
  <c r="T59" i="10" s="1"/>
  <c r="T35" i="10"/>
  <c r="R63" i="10"/>
  <c r="T63" i="10" s="1"/>
  <c r="T39" i="10"/>
  <c r="R111" i="10"/>
  <c r="T111" i="10" s="1"/>
  <c r="R87" i="10"/>
  <c r="R135" i="10"/>
  <c r="T135" i="10" s="1"/>
  <c r="S59" i="10"/>
  <c r="S107" i="10"/>
  <c r="S131" i="10"/>
  <c r="S83" i="10"/>
  <c r="S65" i="10"/>
  <c r="S137" i="10"/>
  <c r="S89" i="10"/>
  <c r="S113" i="10"/>
  <c r="R136" i="10"/>
  <c r="T40" i="10"/>
  <c r="R88" i="10"/>
  <c r="R112" i="10"/>
  <c r="T112" i="10" s="1"/>
  <c r="R64" i="10"/>
  <c r="T64" i="10" s="1"/>
  <c r="R108" i="10"/>
  <c r="T108" i="10" s="1"/>
  <c r="R132" i="10"/>
  <c r="T132" i="10" s="1"/>
  <c r="T36" i="10"/>
  <c r="R84" i="10"/>
  <c r="T84" i="10" s="1"/>
  <c r="R60" i="10"/>
  <c r="T60" i="10" s="1"/>
  <c r="R114" i="10"/>
  <c r="T42" i="10"/>
  <c r="R66" i="10"/>
  <c r="T66" i="10" s="1"/>
  <c r="R138" i="10"/>
  <c r="T138" i="10" s="1"/>
  <c r="R90" i="10"/>
  <c r="R113" i="10"/>
  <c r="T113" i="10" s="1"/>
  <c r="R89" i="10"/>
  <c r="T89" i="10" s="1"/>
  <c r="T41" i="10"/>
  <c r="R137" i="10"/>
  <c r="R65" i="10"/>
  <c r="T65" i="10" s="1"/>
  <c r="S86" i="10"/>
  <c r="S134" i="10"/>
  <c r="S110" i="10"/>
  <c r="S62" i="10"/>
  <c r="R337" i="15"/>
  <c r="T337" i="15" s="1"/>
  <c r="R625" i="15"/>
  <c r="T625" i="15" s="1"/>
  <c r="R433" i="15"/>
  <c r="R241" i="15"/>
  <c r="T241" i="15" s="1"/>
  <c r="R561" i="15"/>
  <c r="R369" i="15"/>
  <c r="T369" i="15" s="1"/>
  <c r="R529" i="15"/>
  <c r="R305" i="15"/>
  <c r="T305" i="15" s="1"/>
  <c r="R465" i="15"/>
  <c r="R273" i="15"/>
  <c r="T273" i="15" s="1"/>
  <c r="R593" i="15"/>
  <c r="T593" i="15" s="1"/>
  <c r="R401" i="15"/>
  <c r="T401" i="15" s="1"/>
  <c r="T208" i="15"/>
  <c r="R497" i="15"/>
  <c r="T497" i="15" s="1"/>
  <c r="R600" i="15"/>
  <c r="T600" i="15" s="1"/>
  <c r="R536" i="15"/>
  <c r="T536" i="15" s="1"/>
  <c r="R280" i="15"/>
  <c r="R568" i="15"/>
  <c r="T568" i="15" s="1"/>
  <c r="R632" i="15"/>
  <c r="T632" i="15" s="1"/>
  <c r="R440" i="15"/>
  <c r="T440" i="15" s="1"/>
  <c r="R408" i="15"/>
  <c r="R248" i="15"/>
  <c r="T248" i="15" s="1"/>
  <c r="T215" i="15"/>
  <c r="R472" i="15"/>
  <c r="T472" i="15" s="1"/>
  <c r="R312" i="15"/>
  <c r="R344" i="15"/>
  <c r="T344" i="15" s="1"/>
  <c r="R504" i="15"/>
  <c r="T504" i="15" s="1"/>
  <c r="R376" i="15"/>
  <c r="T376" i="15" s="1"/>
  <c r="R345" i="15"/>
  <c r="T216" i="15"/>
  <c r="R441" i="15"/>
  <c r="R281" i="15"/>
  <c r="T281" i="15" s="1"/>
  <c r="R569" i="15"/>
  <c r="R537" i="15"/>
  <c r="R505" i="15"/>
  <c r="R633" i="15"/>
  <c r="T633" i="15" s="1"/>
  <c r="R313" i="15"/>
  <c r="R409" i="15"/>
  <c r="T409" i="15" s="1"/>
  <c r="R377" i="15"/>
  <c r="R473" i="15"/>
  <c r="R601" i="15"/>
  <c r="R249" i="15"/>
  <c r="T249" i="15" s="1"/>
  <c r="S630" i="15"/>
  <c r="S438" i="15"/>
  <c r="S246" i="15"/>
  <c r="S470" i="15"/>
  <c r="S278" i="15"/>
  <c r="S502" i="15"/>
  <c r="S310" i="15"/>
  <c r="S534" i="15"/>
  <c r="S342" i="15"/>
  <c r="S566" i="15"/>
  <c r="S374" i="15"/>
  <c r="S598" i="15"/>
  <c r="S406" i="15"/>
  <c r="S282" i="15"/>
  <c r="S570" i="15"/>
  <c r="S378" i="15"/>
  <c r="S410" i="15"/>
  <c r="S346" i="15"/>
  <c r="S634" i="15"/>
  <c r="S442" i="15"/>
  <c r="S602" i="15"/>
  <c r="S538" i="15"/>
  <c r="S250" i="15"/>
  <c r="S506" i="15"/>
  <c r="S314" i="15"/>
  <c r="S474" i="15"/>
  <c r="S633" i="15"/>
  <c r="S441" i="15"/>
  <c r="S249" i="15"/>
  <c r="S473" i="15"/>
  <c r="S281" i="15"/>
  <c r="S505" i="15"/>
  <c r="S313" i="15"/>
  <c r="S537" i="15"/>
  <c r="S345" i="15"/>
  <c r="S569" i="15"/>
  <c r="S377" i="15"/>
  <c r="S601" i="15"/>
  <c r="S409" i="15"/>
  <c r="R592" i="15"/>
  <c r="R528" i="15"/>
  <c r="R560" i="15"/>
  <c r="T560" i="15" s="1"/>
  <c r="R240" i="15"/>
  <c r="R464" i="15"/>
  <c r="T464" i="15" s="1"/>
  <c r="R496" i="15"/>
  <c r="R336" i="15"/>
  <c r="R272" i="15"/>
  <c r="R368" i="15"/>
  <c r="T368" i="15" s="1"/>
  <c r="R432" i="15"/>
  <c r="R624" i="15"/>
  <c r="R400" i="15"/>
  <c r="R304" i="15"/>
  <c r="T207" i="15"/>
  <c r="S541" i="15"/>
  <c r="S317" i="15"/>
  <c r="S445" i="15"/>
  <c r="S349" i="15"/>
  <c r="S573" i="15"/>
  <c r="S477" i="15"/>
  <c r="S637" i="15"/>
  <c r="S381" i="15"/>
  <c r="S605" i="15"/>
  <c r="S509" i="15"/>
  <c r="S285" i="15"/>
  <c r="S413" i="15"/>
  <c r="S253" i="15"/>
  <c r="S368" i="15"/>
  <c r="S592" i="15"/>
  <c r="S400" i="15"/>
  <c r="S624" i="15"/>
  <c r="S432" i="15"/>
  <c r="S240" i="15"/>
  <c r="S464" i="15"/>
  <c r="S272" i="15"/>
  <c r="S496" i="15"/>
  <c r="S304" i="15"/>
  <c r="S528" i="15"/>
  <c r="S336" i="15"/>
  <c r="S560" i="15"/>
  <c r="S277" i="15"/>
  <c r="S501" i="15"/>
  <c r="S309" i="15"/>
  <c r="S533" i="15"/>
  <c r="S341" i="15"/>
  <c r="S565" i="15"/>
  <c r="S373" i="15"/>
  <c r="S597" i="15"/>
  <c r="S405" i="15"/>
  <c r="S629" i="15"/>
  <c r="S437" i="15"/>
  <c r="S245" i="15"/>
  <c r="S469" i="15"/>
  <c r="R316" i="15"/>
  <c r="R380" i="15"/>
  <c r="T380" i="15" s="1"/>
  <c r="T219" i="15"/>
  <c r="R604" i="15"/>
  <c r="R540" i="15"/>
  <c r="R412" i="15"/>
  <c r="T412" i="15" s="1"/>
  <c r="R572" i="15"/>
  <c r="R252" i="15"/>
  <c r="R476" i="15"/>
  <c r="R348" i="15"/>
  <c r="T348" i="15" s="1"/>
  <c r="R284" i="15"/>
  <c r="R636" i="15"/>
  <c r="R508" i="15"/>
  <c r="R444" i="15"/>
  <c r="T444" i="15" s="1"/>
  <c r="R499" i="15"/>
  <c r="T499" i="15" s="1"/>
  <c r="R403" i="15"/>
  <c r="T403" i="15" s="1"/>
  <c r="R307" i="15"/>
  <c r="T307" i="15" s="1"/>
  <c r="R339" i="15"/>
  <c r="T339" i="15" s="1"/>
  <c r="R243" i="15"/>
  <c r="T243" i="15" s="1"/>
  <c r="R371" i="15"/>
  <c r="T371" i="15" s="1"/>
  <c r="R627" i="15"/>
  <c r="T627" i="15" s="1"/>
  <c r="T210" i="15"/>
  <c r="R467" i="15"/>
  <c r="T467" i="15" s="1"/>
  <c r="R275" i="15"/>
  <c r="T275" i="15" s="1"/>
  <c r="R435" i="15"/>
  <c r="T435" i="15" s="1"/>
  <c r="R595" i="15"/>
  <c r="T595" i="15" s="1"/>
  <c r="R563" i="15"/>
  <c r="T563" i="15" s="1"/>
  <c r="R531" i="15"/>
  <c r="T531" i="15" s="1"/>
  <c r="S348" i="15"/>
  <c r="S572" i="15"/>
  <c r="S476" i="15"/>
  <c r="S636" i="15"/>
  <c r="S380" i="15"/>
  <c r="S604" i="15"/>
  <c r="S508" i="15"/>
  <c r="S284" i="15"/>
  <c r="S412" i="15"/>
  <c r="S252" i="15"/>
  <c r="S540" i="15"/>
  <c r="S316" i="15"/>
  <c r="S444" i="15"/>
  <c r="R311" i="15"/>
  <c r="T311" i="15" s="1"/>
  <c r="R471" i="15"/>
  <c r="T471" i="15" s="1"/>
  <c r="R279" i="15"/>
  <c r="T279" i="15" s="1"/>
  <c r="R599" i="15"/>
  <c r="T599" i="15" s="1"/>
  <c r="R407" i="15"/>
  <c r="T407" i="15" s="1"/>
  <c r="R631" i="15"/>
  <c r="T631" i="15" s="1"/>
  <c r="R343" i="15"/>
  <c r="T343" i="15" s="1"/>
  <c r="R503" i="15"/>
  <c r="T503" i="15" s="1"/>
  <c r="T214" i="15"/>
  <c r="R439" i="15"/>
  <c r="T439" i="15" s="1"/>
  <c r="R247" i="15"/>
  <c r="T247" i="15" s="1"/>
  <c r="R567" i="15"/>
  <c r="T567" i="15" s="1"/>
  <c r="R375" i="15"/>
  <c r="T375" i="15" s="1"/>
  <c r="R535" i="15"/>
  <c r="T535" i="15" s="1"/>
  <c r="S283" i="15"/>
  <c r="S411" i="15"/>
  <c r="S251" i="15"/>
  <c r="S539" i="15"/>
  <c r="S315" i="15"/>
  <c r="S443" i="15"/>
  <c r="S347" i="15"/>
  <c r="S571" i="15"/>
  <c r="S475" i="15"/>
  <c r="S635" i="15"/>
  <c r="S379" i="15"/>
  <c r="S603" i="15"/>
  <c r="S507" i="15"/>
  <c r="R282" i="10"/>
  <c r="R354" i="10"/>
  <c r="R258" i="10"/>
  <c r="R234" i="10"/>
  <c r="R186" i="10"/>
  <c r="R402" i="10"/>
  <c r="R378" i="10"/>
  <c r="R426" i="10"/>
  <c r="R450" i="10"/>
  <c r="R474" i="10"/>
  <c r="T162" i="10"/>
  <c r="R306" i="10"/>
  <c r="R330" i="10"/>
  <c r="R210" i="10"/>
  <c r="R276" i="10"/>
  <c r="T276" i="10" s="1"/>
  <c r="R348" i="10"/>
  <c r="T348" i="10" s="1"/>
  <c r="R252" i="10"/>
  <c r="T252" i="10" s="1"/>
  <c r="R228" i="10"/>
  <c r="T228" i="10" s="1"/>
  <c r="R444" i="10"/>
  <c r="T444" i="10" s="1"/>
  <c r="R420" i="10"/>
  <c r="T420" i="10" s="1"/>
  <c r="R324" i="10"/>
  <c r="T324" i="10" s="1"/>
  <c r="T156" i="10"/>
  <c r="R372" i="10"/>
  <c r="T372" i="10" s="1"/>
  <c r="R180" i="10"/>
  <c r="T180" i="10" s="1"/>
  <c r="R300" i="10"/>
  <c r="T300" i="10" s="1"/>
  <c r="R396" i="10"/>
  <c r="T396" i="10" s="1"/>
  <c r="R204" i="10"/>
  <c r="T204" i="10" s="1"/>
  <c r="R468" i="10"/>
  <c r="T468" i="10" s="1"/>
  <c r="S233" i="10"/>
  <c r="S185" i="10"/>
  <c r="S473" i="10"/>
  <c r="S329" i="10"/>
  <c r="S209" i="10"/>
  <c r="S305" i="10"/>
  <c r="S377" i="10"/>
  <c r="S353" i="10"/>
  <c r="S401" i="10"/>
  <c r="S425" i="10"/>
  <c r="S281" i="10"/>
  <c r="S257" i="10"/>
  <c r="S449" i="10"/>
  <c r="R307" i="10"/>
  <c r="T307" i="10" s="1"/>
  <c r="R379" i="10"/>
  <c r="T379" i="10" s="1"/>
  <c r="R235" i="10"/>
  <c r="T235" i="10" s="1"/>
  <c r="R427" i="10"/>
  <c r="T427" i="10" s="1"/>
  <c r="R211" i="10"/>
  <c r="T211" i="10" s="1"/>
  <c r="R451" i="10"/>
  <c r="T451" i="10" s="1"/>
  <c r="R475" i="10"/>
  <c r="T475" i="10" s="1"/>
  <c r="T163" i="10"/>
  <c r="R355" i="10"/>
  <c r="T355" i="10" s="1"/>
  <c r="R331" i="10"/>
  <c r="T331" i="10" s="1"/>
  <c r="R187" i="10"/>
  <c r="T187" i="10" s="1"/>
  <c r="R283" i="10"/>
  <c r="T283" i="10" s="1"/>
  <c r="R259" i="10"/>
  <c r="T259" i="10" s="1"/>
  <c r="R403" i="10"/>
  <c r="T403" i="10" s="1"/>
  <c r="S448" i="10"/>
  <c r="S424" i="10"/>
  <c r="S280" i="10"/>
  <c r="S376" i="10"/>
  <c r="S328" i="10"/>
  <c r="S256" i="10"/>
  <c r="S304" i="10"/>
  <c r="S232" i="10"/>
  <c r="S472" i="10"/>
  <c r="S352" i="10"/>
  <c r="S208" i="10"/>
  <c r="S184" i="10"/>
  <c r="S400" i="10"/>
  <c r="R304" i="10"/>
  <c r="R424" i="10"/>
  <c r="T424" i="10" s="1"/>
  <c r="R184" i="10"/>
  <c r="T184" i="10" s="1"/>
  <c r="R376" i="10"/>
  <c r="T376" i="10" s="1"/>
  <c r="T160" i="10"/>
  <c r="R448" i="10"/>
  <c r="T448" i="10" s="1"/>
  <c r="R400" i="10"/>
  <c r="R328" i="10"/>
  <c r="T328" i="10" s="1"/>
  <c r="R280" i="10"/>
  <c r="R352" i="10"/>
  <c r="T352" i="10" s="1"/>
  <c r="R472" i="10"/>
  <c r="R232" i="10"/>
  <c r="T232" i="10" s="1"/>
  <c r="R256" i="10"/>
  <c r="T256" i="10" s="1"/>
  <c r="R208" i="10"/>
  <c r="T208" i="10" s="1"/>
  <c r="S378" i="10"/>
  <c r="S402" i="10"/>
  <c r="S474" i="10"/>
  <c r="S258" i="10"/>
  <c r="S210" i="10"/>
  <c r="S186" i="10"/>
  <c r="S234" i="10"/>
  <c r="S450" i="10"/>
  <c r="S426" i="10"/>
  <c r="S282" i="10"/>
  <c r="S330" i="10"/>
  <c r="S354" i="10"/>
  <c r="S306" i="10"/>
  <c r="R467" i="10"/>
  <c r="R371" i="10"/>
  <c r="R275" i="10"/>
  <c r="R179" i="10"/>
  <c r="R347" i="10"/>
  <c r="R443" i="10"/>
  <c r="R251" i="10"/>
  <c r="R299" i="10"/>
  <c r="T155" i="10"/>
  <c r="T165" i="10" s="1"/>
  <c r="R203" i="10"/>
  <c r="R227" i="10"/>
  <c r="R165" i="10"/>
  <c r="R173" i="14" s="1"/>
  <c r="R395" i="10"/>
  <c r="R419" i="10"/>
  <c r="R323" i="10"/>
  <c r="R308" i="10"/>
  <c r="T308" i="10" s="1"/>
  <c r="R428" i="10"/>
  <c r="T428" i="10" s="1"/>
  <c r="R332" i="10"/>
  <c r="T332" i="10" s="1"/>
  <c r="R452" i="10"/>
  <c r="T452" i="10" s="1"/>
  <c r="R236" i="10"/>
  <c r="T236" i="10" s="1"/>
  <c r="R404" i="10"/>
  <c r="T404" i="10" s="1"/>
  <c r="R284" i="10"/>
  <c r="T284" i="10" s="1"/>
  <c r="R212" i="10"/>
  <c r="T212" i="10" s="1"/>
  <c r="T164" i="10"/>
  <c r="R356" i="10"/>
  <c r="T356" i="10" s="1"/>
  <c r="R476" i="10"/>
  <c r="T476" i="10" s="1"/>
  <c r="R380" i="10"/>
  <c r="T380" i="10" s="1"/>
  <c r="R260" i="10"/>
  <c r="T260" i="10" s="1"/>
  <c r="R188" i="10"/>
  <c r="T188" i="10" s="1"/>
  <c r="R277" i="10"/>
  <c r="T277" i="10" s="1"/>
  <c r="R349" i="10"/>
  <c r="T349" i="10" s="1"/>
  <c r="R253" i="10"/>
  <c r="T253" i="10" s="1"/>
  <c r="R229" i="10"/>
  <c r="T229" i="10" s="1"/>
  <c r="R181" i="10"/>
  <c r="R373" i="10"/>
  <c r="T373" i="10" s="1"/>
  <c r="T157" i="10"/>
  <c r="R421" i="10"/>
  <c r="T421" i="10" s="1"/>
  <c r="R205" i="10"/>
  <c r="T205" i="10" s="1"/>
  <c r="R397" i="10"/>
  <c r="T397" i="10" s="1"/>
  <c r="R325" i="10"/>
  <c r="R469" i="10"/>
  <c r="T469" i="10" s="1"/>
  <c r="R445" i="10"/>
  <c r="T445" i="10" s="1"/>
  <c r="R301" i="10"/>
  <c r="T301" i="10" s="1"/>
  <c r="T505" i="14"/>
  <c r="S507" i="14"/>
  <c r="T539" i="10"/>
  <c r="R549" i="10"/>
  <c r="R589" i="14" s="1"/>
  <c r="T589" i="14" s="1"/>
  <c r="H13" i="1"/>
  <c r="H65" i="21"/>
  <c r="H14" i="13"/>
  <c r="H92" i="12"/>
  <c r="S107" i="15"/>
  <c r="S171" i="15"/>
  <c r="S189" i="15" s="1"/>
  <c r="S139" i="15"/>
  <c r="S60" i="15"/>
  <c r="H18" i="13" s="1"/>
  <c r="S75" i="15"/>
  <c r="R172" i="15"/>
  <c r="T172" i="15" s="1"/>
  <c r="R108" i="15"/>
  <c r="T43" i="15"/>
  <c r="R140" i="15"/>
  <c r="R76" i="15"/>
  <c r="T76" i="15" s="1"/>
  <c r="S420" i="16"/>
  <c r="S457" i="16"/>
  <c r="S716" i="16"/>
  <c r="S568" i="16"/>
  <c r="S272" i="16"/>
  <c r="S605" i="16"/>
  <c r="S531" i="16"/>
  <c r="S383" i="16"/>
  <c r="S679" i="16"/>
  <c r="S257" i="16"/>
  <c r="H50" i="13" s="1"/>
  <c r="S642" i="16"/>
  <c r="S309" i="16"/>
  <c r="S346" i="16"/>
  <c r="S494" i="16"/>
  <c r="R643" i="16"/>
  <c r="T643" i="16" s="1"/>
  <c r="R495" i="16"/>
  <c r="T495" i="16" s="1"/>
  <c r="R680" i="16"/>
  <c r="T680" i="16" s="1"/>
  <c r="R569" i="16"/>
  <c r="T569" i="16" s="1"/>
  <c r="R717" i="16"/>
  <c r="T717" i="16" s="1"/>
  <c r="R421" i="16"/>
  <c r="T421" i="16" s="1"/>
  <c r="R384" i="16"/>
  <c r="T384" i="16" s="1"/>
  <c r="R347" i="16"/>
  <c r="T347" i="16" s="1"/>
  <c r="R532" i="16"/>
  <c r="T532" i="16" s="1"/>
  <c r="T235" i="16"/>
  <c r="R606" i="16"/>
  <c r="T606" i="16" s="1"/>
  <c r="R458" i="16"/>
  <c r="T458" i="16" s="1"/>
  <c r="R273" i="16"/>
  <c r="T273" i="16" s="1"/>
  <c r="R310" i="16"/>
  <c r="T310" i="16" s="1"/>
  <c r="Q503" i="24"/>
  <c r="Q510" i="24" s="1"/>
  <c r="Z496" i="24"/>
  <c r="Q552" i="24" s="1"/>
  <c r="Q41" i="14"/>
  <c r="O138" i="10"/>
  <c r="O66" i="10"/>
  <c r="Q66" i="10" s="1"/>
  <c r="Q42" i="10"/>
  <c r="O90" i="10"/>
  <c r="Q90" i="10" s="1"/>
  <c r="O114" i="10"/>
  <c r="Q114" i="10" s="1"/>
  <c r="O84" i="10"/>
  <c r="Q84" i="10" s="1"/>
  <c r="O132" i="10"/>
  <c r="Q132" i="10" s="1"/>
  <c r="Q36" i="10"/>
  <c r="O108" i="10"/>
  <c r="Q108" i="10" s="1"/>
  <c r="O60" i="10"/>
  <c r="Q60" i="10" s="1"/>
  <c r="P63" i="10"/>
  <c r="P135" i="10"/>
  <c r="P111" i="10"/>
  <c r="P87" i="10"/>
  <c r="O137" i="10"/>
  <c r="Q137" i="10" s="1"/>
  <c r="Q41" i="10"/>
  <c r="O65" i="10"/>
  <c r="Q65" i="10" s="1"/>
  <c r="O113" i="10"/>
  <c r="Q113" i="10" s="1"/>
  <c r="O89" i="10"/>
  <c r="Q89" i="10" s="1"/>
  <c r="P109" i="10"/>
  <c r="P133" i="10"/>
  <c r="P61" i="10"/>
  <c r="P85" i="10"/>
  <c r="P134" i="10"/>
  <c r="P86" i="10"/>
  <c r="P62" i="10"/>
  <c r="P110" i="10"/>
  <c r="O136" i="10"/>
  <c r="Q136" i="10" s="1"/>
  <c r="O88" i="10"/>
  <c r="O112" i="10"/>
  <c r="Q112" i="10" s="1"/>
  <c r="Q40" i="10"/>
  <c r="O64" i="10"/>
  <c r="Q64" i="10" s="1"/>
  <c r="P91" i="10"/>
  <c r="P67" i="10"/>
  <c r="P115" i="10"/>
  <c r="P139" i="10"/>
  <c r="O111" i="10"/>
  <c r="Q111" i="10" s="1"/>
  <c r="O87" i="10"/>
  <c r="Q87" i="10" s="1"/>
  <c r="O63" i="10"/>
  <c r="Q63" i="10" s="1"/>
  <c r="O135" i="10"/>
  <c r="Q135" i="10" s="1"/>
  <c r="Q39" i="10"/>
  <c r="P44" i="10"/>
  <c r="P43" i="14" s="1"/>
  <c r="P44" i="14" s="1"/>
  <c r="P58" i="10"/>
  <c r="P82" i="10"/>
  <c r="P130" i="10"/>
  <c r="P106" i="10"/>
  <c r="Q171" i="14"/>
  <c r="P174" i="14"/>
  <c r="O1054" i="14"/>
  <c r="O976" i="14"/>
  <c r="Q950" i="14"/>
  <c r="O1028" i="14"/>
  <c r="O1080" i="14"/>
  <c r="O1106" i="14"/>
  <c r="O1132" i="14"/>
  <c r="O951" i="14"/>
  <c r="O1002" i="14"/>
  <c r="O1158" i="14"/>
  <c r="O1184" i="14"/>
  <c r="O1557" i="15"/>
  <c r="Q1557" i="15" s="1"/>
  <c r="O1525" i="15"/>
  <c r="Q1492" i="15"/>
  <c r="P1556" i="15"/>
  <c r="P1509" i="15"/>
  <c r="G173" i="13" s="1"/>
  <c r="P1524" i="15"/>
  <c r="O1237" i="14"/>
  <c r="O1212" i="14"/>
  <c r="O1263" i="14"/>
  <c r="Q1211" i="14"/>
  <c r="Q1212" i="14" s="1"/>
  <c r="S403" i="14"/>
  <c r="T401" i="14"/>
  <c r="S1312" i="16"/>
  <c r="S1275" i="16"/>
  <c r="S1127" i="16"/>
  <c r="S1164" i="16"/>
  <c r="S1053" i="16"/>
  <c r="S1090" i="16"/>
  <c r="S1238" i="16"/>
  <c r="S1201" i="16"/>
  <c r="S1016" i="16"/>
  <c r="S979" i="16"/>
  <c r="S942" i="16"/>
  <c r="S998" i="16"/>
  <c r="S961" i="16"/>
  <c r="S1109" i="16"/>
  <c r="S1257" i="16"/>
  <c r="S1072" i="16"/>
  <c r="S1331" i="16"/>
  <c r="S1035" i="16"/>
  <c r="S1220" i="16"/>
  <c r="S1146" i="16"/>
  <c r="S1294" i="16"/>
  <c r="S1183" i="16"/>
  <c r="S1288" i="16"/>
  <c r="S992" i="16"/>
  <c r="S1066" i="16"/>
  <c r="S955" i="16"/>
  <c r="S1214" i="16"/>
  <c r="S1325" i="16"/>
  <c r="S1103" i="16"/>
  <c r="S1177" i="16"/>
  <c r="S1251" i="16"/>
  <c r="S1140" i="16"/>
  <c r="S1029" i="16"/>
  <c r="S1243" i="16"/>
  <c r="S1169" i="16"/>
  <c r="S1021" i="16"/>
  <c r="S1317" i="16"/>
  <c r="S1132" i="16"/>
  <c r="S1280" i="16"/>
  <c r="S984" i="16"/>
  <c r="S1206" i="16"/>
  <c r="S947" i="16"/>
  <c r="S1058" i="16"/>
  <c r="S1095" i="16"/>
  <c r="R1318" i="16"/>
  <c r="T1318" i="16" s="1"/>
  <c r="R1281" i="16"/>
  <c r="R985" i="16"/>
  <c r="T985" i="16" s="1"/>
  <c r="R1059" i="16"/>
  <c r="R1022" i="16"/>
  <c r="T1022" i="16" s="1"/>
  <c r="R1207" i="16"/>
  <c r="R1096" i="16"/>
  <c r="T1096" i="16" s="1"/>
  <c r="R1133" i="16"/>
  <c r="R1244" i="16"/>
  <c r="T1244" i="16" s="1"/>
  <c r="T910" i="16"/>
  <c r="R1170" i="16"/>
  <c r="T1170" i="16" s="1"/>
  <c r="R948" i="16"/>
  <c r="S1179" i="16"/>
  <c r="S1327" i="16"/>
  <c r="S1142" i="16"/>
  <c r="S1290" i="16"/>
  <c r="S1105" i="16"/>
  <c r="S1031" i="16"/>
  <c r="S1253" i="16"/>
  <c r="S994" i="16"/>
  <c r="S1216" i="16"/>
  <c r="S957" i="16"/>
  <c r="S1068" i="16"/>
  <c r="R1032" i="16"/>
  <c r="T1032" i="16" s="1"/>
  <c r="R958" i="16"/>
  <c r="T958" i="16" s="1"/>
  <c r="R995" i="16"/>
  <c r="T995" i="16" s="1"/>
  <c r="R1106" i="16"/>
  <c r="T1106" i="16" s="1"/>
  <c r="R1254" i="16"/>
  <c r="T1254" i="16" s="1"/>
  <c r="R1217" i="16"/>
  <c r="T1217" i="16" s="1"/>
  <c r="T920" i="16"/>
  <c r="R1328" i="16"/>
  <c r="T1328" i="16" s="1"/>
  <c r="R1180" i="16"/>
  <c r="T1180" i="16" s="1"/>
  <c r="R1291" i="16"/>
  <c r="T1291" i="16" s="1"/>
  <c r="R1143" i="16"/>
  <c r="T1143" i="16" s="1"/>
  <c r="R1069" i="16"/>
  <c r="T1069" i="16" s="1"/>
  <c r="R1139" i="16"/>
  <c r="T1139" i="16" s="1"/>
  <c r="R1065" i="16"/>
  <c r="T1065" i="16" s="1"/>
  <c r="R1028" i="16"/>
  <c r="T1028" i="16" s="1"/>
  <c r="R1324" i="16"/>
  <c r="T1324" i="16" s="1"/>
  <c r="T916" i="16"/>
  <c r="R991" i="16"/>
  <c r="T991" i="16" s="1"/>
  <c r="R954" i="16"/>
  <c r="T954" i="16" s="1"/>
  <c r="R1213" i="16"/>
  <c r="T1213" i="16" s="1"/>
  <c r="R1287" i="16"/>
  <c r="T1287" i="16" s="1"/>
  <c r="R1176" i="16"/>
  <c r="T1176" i="16" s="1"/>
  <c r="R1102" i="16"/>
  <c r="T1102" i="16" s="1"/>
  <c r="R1250" i="16"/>
  <c r="T1250" i="16" s="1"/>
  <c r="S1019" i="16"/>
  <c r="S1278" i="16"/>
  <c r="S1315" i="16"/>
  <c r="S1056" i="16"/>
  <c r="S1167" i="16"/>
  <c r="S1204" i="16"/>
  <c r="S945" i="16"/>
  <c r="S982" i="16"/>
  <c r="S1093" i="16"/>
  <c r="S1241" i="16"/>
  <c r="S1130" i="16"/>
  <c r="R1219" i="16"/>
  <c r="R1256" i="16"/>
  <c r="R960" i="16"/>
  <c r="R997" i="16"/>
  <c r="R1293" i="16"/>
  <c r="R1108" i="16"/>
  <c r="R1145" i="16"/>
  <c r="R1034" i="16"/>
  <c r="R1330" i="16"/>
  <c r="R1182" i="16"/>
  <c r="R1071" i="16"/>
  <c r="T922" i="16"/>
  <c r="S1026" i="16"/>
  <c r="S1063" i="16"/>
  <c r="S1100" i="16"/>
  <c r="S1285" i="16"/>
  <c r="S989" i="16"/>
  <c r="S1137" i="16"/>
  <c r="S952" i="16"/>
  <c r="S1322" i="16"/>
  <c r="S1174" i="16"/>
  <c r="S1211" i="16"/>
  <c r="S1248" i="16"/>
  <c r="R1238" i="16"/>
  <c r="R1164" i="16"/>
  <c r="R979" i="16"/>
  <c r="T979" i="16" s="1"/>
  <c r="R1016" i="16"/>
  <c r="T1016" i="16" s="1"/>
  <c r="R1053" i="16"/>
  <c r="R942" i="16"/>
  <c r="T942" i="16" s="1"/>
  <c r="R1275" i="16"/>
  <c r="T1275" i="16" s="1"/>
  <c r="R1127" i="16"/>
  <c r="T1127" i="16" s="1"/>
  <c r="R1201" i="16"/>
  <c r="T1201" i="16" s="1"/>
  <c r="T904" i="16"/>
  <c r="R1090" i="16"/>
  <c r="T1090" i="16" s="1"/>
  <c r="R1312" i="16"/>
  <c r="T1312" i="16" s="1"/>
  <c r="S1094" i="16"/>
  <c r="S1205" i="16"/>
  <c r="S1242" i="16"/>
  <c r="S946" i="16"/>
  <c r="S983" i="16"/>
  <c r="S1279" i="16"/>
  <c r="S1020" i="16"/>
  <c r="S1057" i="16"/>
  <c r="S1131" i="16"/>
  <c r="S1316" i="16"/>
  <c r="S1168" i="16"/>
  <c r="S1030" i="16"/>
  <c r="S1067" i="16"/>
  <c r="S1252" i="16"/>
  <c r="S1215" i="16"/>
  <c r="S1326" i="16"/>
  <c r="S1104" i="16"/>
  <c r="S1178" i="16"/>
  <c r="S956" i="16"/>
  <c r="S993" i="16"/>
  <c r="S1141" i="16"/>
  <c r="S1289" i="16"/>
  <c r="R952" i="16"/>
  <c r="R1100" i="16"/>
  <c r="T1100" i="16" s="1"/>
  <c r="R1026" i="16"/>
  <c r="R1211" i="16"/>
  <c r="R1174" i="16"/>
  <c r="T914" i="16"/>
  <c r="R989" i="16"/>
  <c r="R1063" i="16"/>
  <c r="R1285" i="16"/>
  <c r="T1285" i="16" s="1"/>
  <c r="R1248" i="16"/>
  <c r="T1248" i="16" s="1"/>
  <c r="R1137" i="16"/>
  <c r="T1137" i="16" s="1"/>
  <c r="R1322" i="16"/>
  <c r="S1091" i="16"/>
  <c r="S980" i="16"/>
  <c r="S1202" i="16"/>
  <c r="S1017" i="16"/>
  <c r="S1313" i="16"/>
  <c r="S1128" i="16"/>
  <c r="S1239" i="16"/>
  <c r="S943" i="16"/>
  <c r="S1276" i="16"/>
  <c r="S1165" i="16"/>
  <c r="S1054" i="16"/>
  <c r="R1054" i="16"/>
  <c r="T905" i="16"/>
  <c r="R1239" i="16"/>
  <c r="R1202" i="16"/>
  <c r="T1202" i="16" s="1"/>
  <c r="R1128" i="16"/>
  <c r="T1128" i="16" s="1"/>
  <c r="R1313" i="16"/>
  <c r="T1313" i="16" s="1"/>
  <c r="R1017" i="16"/>
  <c r="T1017" i="16" s="1"/>
  <c r="R943" i="16"/>
  <c r="R1091" i="16"/>
  <c r="R980" i="16"/>
  <c r="R1165" i="16"/>
  <c r="T1165" i="16" s="1"/>
  <c r="R1276" i="16"/>
  <c r="T1276" i="16" s="1"/>
  <c r="S1071" i="16"/>
  <c r="S1182" i="16"/>
  <c r="S1293" i="16"/>
  <c r="S997" i="16"/>
  <c r="S1108" i="16"/>
  <c r="S1145" i="16"/>
  <c r="S1219" i="16"/>
  <c r="S960" i="16"/>
  <c r="S1256" i="16"/>
  <c r="S1330" i="16"/>
  <c r="S1034" i="16"/>
  <c r="T907" i="16"/>
  <c r="R1056" i="16"/>
  <c r="T1056" i="16" s="1"/>
  <c r="R1130" i="16"/>
  <c r="T1130" i="16" s="1"/>
  <c r="R1315" i="16"/>
  <c r="R945" i="16"/>
  <c r="T945" i="16" s="1"/>
  <c r="R1278" i="16"/>
  <c r="T1278" i="16" s="1"/>
  <c r="R982" i="16"/>
  <c r="R1093" i="16"/>
  <c r="R1167" i="16"/>
  <c r="T1167" i="16" s="1"/>
  <c r="R1019" i="16"/>
  <c r="R1241" i="16"/>
  <c r="R1204" i="16"/>
  <c r="T1204" i="16" s="1"/>
  <c r="S1245" i="16"/>
  <c r="S1134" i="16"/>
  <c r="S1023" i="16"/>
  <c r="S1097" i="16"/>
  <c r="S1319" i="16"/>
  <c r="S1060" i="16"/>
  <c r="S986" i="16"/>
  <c r="S1208" i="16"/>
  <c r="S1171" i="16"/>
  <c r="S1282" i="16"/>
  <c r="S949" i="16"/>
  <c r="S1092" i="16"/>
  <c r="S1203" i="16"/>
  <c r="S1240" i="16"/>
  <c r="S1055" i="16"/>
  <c r="S981" i="16"/>
  <c r="S1018" i="16"/>
  <c r="S1314" i="16"/>
  <c r="S944" i="16"/>
  <c r="S1129" i="16"/>
  <c r="S1277" i="16"/>
  <c r="S1166" i="16"/>
  <c r="S1175" i="10"/>
  <c r="S1151" i="10"/>
  <c r="R1144" i="10"/>
  <c r="T1144" i="10" s="1"/>
  <c r="T1120" i="10"/>
  <c r="R1168" i="10"/>
  <c r="R1169" i="10"/>
  <c r="T1169" i="10" s="1"/>
  <c r="R1145" i="10"/>
  <c r="T1145" i="10" s="1"/>
  <c r="T1121" i="10"/>
  <c r="S1173" i="10"/>
  <c r="S1149" i="10"/>
  <c r="T1126" i="10"/>
  <c r="R1174" i="10"/>
  <c r="T1174" i="10" s="1"/>
  <c r="R1150" i="10"/>
  <c r="S1146" i="10"/>
  <c r="S1170" i="10"/>
  <c r="S1148" i="10"/>
  <c r="S1172" i="10"/>
  <c r="T1118" i="10"/>
  <c r="R1142" i="10"/>
  <c r="R1166" i="10"/>
  <c r="R1128" i="10"/>
  <c r="R1216" i="14" s="1"/>
  <c r="T1216" i="14" s="1"/>
  <c r="S1143" i="10"/>
  <c r="S1167" i="10"/>
  <c r="T1127" i="10"/>
  <c r="R1151" i="10"/>
  <c r="R1175" i="10"/>
  <c r="R1538" i="15"/>
  <c r="R1570" i="15"/>
  <c r="T1570" i="15" s="1"/>
  <c r="T1505" i="15"/>
  <c r="R1534" i="15"/>
  <c r="T1534" i="15" s="1"/>
  <c r="T1501" i="15"/>
  <c r="R1566" i="15"/>
  <c r="T1566" i="15" s="1"/>
  <c r="S1531" i="15"/>
  <c r="S1563" i="15"/>
  <c r="S1569" i="15"/>
  <c r="S1537" i="15"/>
  <c r="T1503" i="15"/>
  <c r="R1536" i="15"/>
  <c r="R1568" i="15"/>
  <c r="S1536" i="15"/>
  <c r="S1568" i="15"/>
  <c r="S1535" i="15"/>
  <c r="S1567" i="15"/>
  <c r="S1562" i="15"/>
  <c r="S1530" i="15"/>
  <c r="S1540" i="15"/>
  <c r="S1572" i="15"/>
  <c r="S1564" i="15"/>
  <c r="S1532" i="15"/>
  <c r="S1541" i="15"/>
  <c r="S1573" i="15"/>
  <c r="R1569" i="15"/>
  <c r="T1504" i="15"/>
  <c r="R1537" i="15"/>
  <c r="T1537" i="15" s="1"/>
  <c r="R1562" i="15"/>
  <c r="T1497" i="15"/>
  <c r="R1530" i="15"/>
  <c r="T1530" i="15" s="1"/>
  <c r="S1527" i="15"/>
  <c r="S1559" i="15"/>
  <c r="R1527" i="15"/>
  <c r="T1527" i="15" s="1"/>
  <c r="R1559" i="15"/>
  <c r="T1559" i="15" s="1"/>
  <c r="T1494" i="15"/>
  <c r="S1461" i="16"/>
  <c r="S1646" i="16"/>
  <c r="S1498" i="16"/>
  <c r="S1683" i="16"/>
  <c r="S1572" i="16"/>
  <c r="S1535" i="16"/>
  <c r="S1424" i="16"/>
  <c r="S1609" i="16"/>
  <c r="S1387" i="16"/>
  <c r="R1682" i="16"/>
  <c r="R1645" i="16"/>
  <c r="R1423" i="16"/>
  <c r="R1386" i="16"/>
  <c r="R1497" i="16"/>
  <c r="R1534" i="16"/>
  <c r="R1608" i="16"/>
  <c r="R1460" i="16"/>
  <c r="R1571" i="16"/>
  <c r="T1348" i="16"/>
  <c r="R1371" i="16"/>
  <c r="H137" i="13" s="1"/>
  <c r="S1330" i="15"/>
  <c r="S1362" i="15"/>
  <c r="S1380" i="15" s="1"/>
  <c r="S1458" i="15"/>
  <c r="S1266" i="15"/>
  <c r="S1284" i="15" s="1"/>
  <c r="S1298" i="15"/>
  <c r="S1394" i="15"/>
  <c r="S1412" i="15" s="1"/>
  <c r="S1202" i="15"/>
  <c r="S1234" i="15"/>
  <c r="S1252" i="15" s="1"/>
  <c r="S1426" i="15"/>
  <c r="S1187" i="15"/>
  <c r="H142" i="13" s="1"/>
  <c r="R1202" i="15"/>
  <c r="R1362" i="15"/>
  <c r="R1298" i="15"/>
  <c r="R1330" i="15"/>
  <c r="T1169" i="15"/>
  <c r="R1187" i="15"/>
  <c r="H136" i="13" s="1"/>
  <c r="R1426" i="15"/>
  <c r="R1266" i="15"/>
  <c r="R1458" i="15"/>
  <c r="R1234" i="15"/>
  <c r="R1394" i="15"/>
  <c r="S1557" i="15"/>
  <c r="S1525" i="15"/>
  <c r="S1556" i="15"/>
  <c r="S1524" i="15"/>
  <c r="S1509" i="15"/>
  <c r="H173" i="13" s="1"/>
  <c r="S1131" i="14"/>
  <c r="Q1008" i="24"/>
  <c r="P1181" i="16"/>
  <c r="P1329" i="16"/>
  <c r="P1292" i="16"/>
  <c r="P1218" i="16"/>
  <c r="P1070" i="16"/>
  <c r="P1107" i="16"/>
  <c r="P1144" i="16"/>
  <c r="P996" i="16"/>
  <c r="P1255" i="16"/>
  <c r="P959" i="16"/>
  <c r="P1033" i="16"/>
  <c r="O1217" i="16"/>
  <c r="O1254" i="16"/>
  <c r="O1069" i="16"/>
  <c r="O1106" i="16"/>
  <c r="O995" i="16"/>
  <c r="O1032" i="16"/>
  <c r="O1143" i="16"/>
  <c r="O958" i="16"/>
  <c r="Q920" i="16"/>
  <c r="O1180" i="16"/>
  <c r="O1291" i="16"/>
  <c r="O1328" i="16"/>
  <c r="P1239" i="16"/>
  <c r="P1091" i="16"/>
  <c r="P980" i="16"/>
  <c r="P1128" i="16"/>
  <c r="P943" i="16"/>
  <c r="P1054" i="16"/>
  <c r="P1017" i="16"/>
  <c r="P1202" i="16"/>
  <c r="P1313" i="16"/>
  <c r="P1276" i="16"/>
  <c r="P1165" i="16"/>
  <c r="P1106" i="16"/>
  <c r="P1180" i="16"/>
  <c r="P1217" i="16"/>
  <c r="P1328" i="16"/>
  <c r="P995" i="16"/>
  <c r="P1069" i="16"/>
  <c r="P1143" i="16"/>
  <c r="P1254" i="16"/>
  <c r="P1291" i="16"/>
  <c r="P958" i="16"/>
  <c r="P1032" i="16"/>
  <c r="O1027" i="16"/>
  <c r="Q915" i="16"/>
  <c r="O953" i="16"/>
  <c r="O1175" i="16"/>
  <c r="O1249" i="16"/>
  <c r="O1064" i="16"/>
  <c r="O1323" i="16"/>
  <c r="O990" i="16"/>
  <c r="O1101" i="16"/>
  <c r="O1138" i="16"/>
  <c r="O1286" i="16"/>
  <c r="O1212" i="16"/>
  <c r="P1219" i="16"/>
  <c r="P1034" i="16"/>
  <c r="P1071" i="16"/>
  <c r="P1256" i="16"/>
  <c r="P1108" i="16"/>
  <c r="P960" i="16"/>
  <c r="P1182" i="16"/>
  <c r="P997" i="16"/>
  <c r="P1293" i="16"/>
  <c r="P1145" i="16"/>
  <c r="P1330" i="16"/>
  <c r="O1201" i="16"/>
  <c r="O1164" i="16"/>
  <c r="Q904" i="16"/>
  <c r="O1238" i="16"/>
  <c r="O1016" i="16"/>
  <c r="O1127" i="16"/>
  <c r="O1275" i="16"/>
  <c r="O1312" i="16"/>
  <c r="O1090" i="16"/>
  <c r="O1053" i="16"/>
  <c r="O942" i="16"/>
  <c r="O979" i="16"/>
  <c r="P1220" i="16"/>
  <c r="P1331" i="16"/>
  <c r="P1109" i="16"/>
  <c r="P1257" i="16"/>
  <c r="P998" i="16"/>
  <c r="P1146" i="16"/>
  <c r="P1294" i="16"/>
  <c r="P1035" i="16"/>
  <c r="P1183" i="16"/>
  <c r="P961" i="16"/>
  <c r="P1072" i="16"/>
  <c r="O1058" i="16"/>
  <c r="Q1058" i="16" s="1"/>
  <c r="O1317" i="16"/>
  <c r="Q1317" i="16" s="1"/>
  <c r="O1243" i="16"/>
  <c r="Q1243" i="16" s="1"/>
  <c r="O1095" i="16"/>
  <c r="O1132" i="16"/>
  <c r="Q1132" i="16" s="1"/>
  <c r="O984" i="16"/>
  <c r="Q984" i="16" s="1"/>
  <c r="O947" i="16"/>
  <c r="Q947" i="16" s="1"/>
  <c r="O1169" i="16"/>
  <c r="Q1169" i="16" s="1"/>
  <c r="O1021" i="16"/>
  <c r="Q1021" i="16" s="1"/>
  <c r="O1280" i="16"/>
  <c r="Q1280" i="16" s="1"/>
  <c r="O1206" i="16"/>
  <c r="Q1206" i="16" s="1"/>
  <c r="Q909" i="16"/>
  <c r="P1332" i="16"/>
  <c r="P1073" i="16"/>
  <c r="P1221" i="16"/>
  <c r="P962" i="16"/>
  <c r="P1110" i="16"/>
  <c r="P1258" i="16"/>
  <c r="P999" i="16"/>
  <c r="P1147" i="16"/>
  <c r="P1295" i="16"/>
  <c r="P1036" i="16"/>
  <c r="P1184" i="16"/>
  <c r="Q923" i="16"/>
  <c r="O1294" i="16"/>
  <c r="O1331" i="16"/>
  <c r="O1220" i="16"/>
  <c r="O1072" i="16"/>
  <c r="Q1072" i="16" s="1"/>
  <c r="O1146" i="16"/>
  <c r="Q1146" i="16" s="1"/>
  <c r="O961" i="16"/>
  <c r="O998" i="16"/>
  <c r="O1257" i="16"/>
  <c r="O1109" i="16"/>
  <c r="O1183" i="16"/>
  <c r="Q1183" i="16" s="1"/>
  <c r="O1035" i="16"/>
  <c r="Q1035" i="16" s="1"/>
  <c r="P1168" i="16"/>
  <c r="P1242" i="16"/>
  <c r="P983" i="16"/>
  <c r="P946" i="16"/>
  <c r="P1094" i="16"/>
  <c r="P1020" i="16"/>
  <c r="P1131" i="16"/>
  <c r="P1279" i="16"/>
  <c r="P1057" i="16"/>
  <c r="P1205" i="16"/>
  <c r="P1316" i="16"/>
  <c r="P1176" i="16"/>
  <c r="P1102" i="16"/>
  <c r="P954" i="16"/>
  <c r="P991" i="16"/>
  <c r="P1139" i="16"/>
  <c r="P1250" i="16"/>
  <c r="P1065" i="16"/>
  <c r="P1287" i="16"/>
  <c r="P1324" i="16"/>
  <c r="P1213" i="16"/>
  <c r="P1028" i="16"/>
  <c r="O944" i="16"/>
  <c r="O1203" i="16"/>
  <c r="Q1203" i="16" s="1"/>
  <c r="O1240" i="16"/>
  <c r="Q1240" i="16" s="1"/>
  <c r="O1314" i="16"/>
  <c r="Q1314" i="16" s="1"/>
  <c r="O1277" i="16"/>
  <c r="Q1277" i="16" s="1"/>
  <c r="O1166" i="16"/>
  <c r="Q1166" i="16" s="1"/>
  <c r="O1092" i="16"/>
  <c r="Q1092" i="16" s="1"/>
  <c r="O1129" i="16"/>
  <c r="Q1129" i="16" s="1"/>
  <c r="Q906" i="16"/>
  <c r="O1018" i="16"/>
  <c r="Q1018" i="16" s="1"/>
  <c r="O1055" i="16"/>
  <c r="Q1055" i="16" s="1"/>
  <c r="O981" i="16"/>
  <c r="Q981" i="16" s="1"/>
  <c r="P1312" i="16"/>
  <c r="P1275" i="16"/>
  <c r="P1127" i="16"/>
  <c r="P1164" i="16"/>
  <c r="P979" i="16"/>
  <c r="P1016" i="16"/>
  <c r="P942" i="16"/>
  <c r="P1238" i="16"/>
  <c r="P1201" i="16"/>
  <c r="P1090" i="16"/>
  <c r="P1053" i="16"/>
  <c r="P1030" i="16"/>
  <c r="P1178" i="16"/>
  <c r="P1104" i="16"/>
  <c r="P1326" i="16"/>
  <c r="P1215" i="16"/>
  <c r="P1067" i="16"/>
  <c r="P956" i="16"/>
  <c r="P1252" i="16"/>
  <c r="P1141" i="16"/>
  <c r="P993" i="16"/>
  <c r="P1289" i="16"/>
  <c r="P1026" i="16"/>
  <c r="P1248" i="16"/>
  <c r="P1285" i="16"/>
  <c r="P1137" i="16"/>
  <c r="P952" i="16"/>
  <c r="P1211" i="16"/>
  <c r="P1174" i="16"/>
  <c r="P1063" i="16"/>
  <c r="P989" i="16"/>
  <c r="P1322" i="16"/>
  <c r="P1100" i="16"/>
  <c r="O949" i="16"/>
  <c r="Q949" i="16" s="1"/>
  <c r="O1319" i="16"/>
  <c r="Q1319" i="16" s="1"/>
  <c r="O1208" i="16"/>
  <c r="Q1208" i="16" s="1"/>
  <c r="O1134" i="16"/>
  <c r="Q1134" i="16" s="1"/>
  <c r="O1282" i="16"/>
  <c r="Q1282" i="16" s="1"/>
  <c r="O1060" i="16"/>
  <c r="Q1060" i="16" s="1"/>
  <c r="O1097" i="16"/>
  <c r="Q1097" i="16" s="1"/>
  <c r="O1245" i="16"/>
  <c r="Q1245" i="16" s="1"/>
  <c r="O1023" i="16"/>
  <c r="Q1023" i="16" s="1"/>
  <c r="Q911" i="16"/>
  <c r="O1171" i="16"/>
  <c r="Q1171" i="16" s="1"/>
  <c r="O986" i="16"/>
  <c r="Q986" i="16" s="1"/>
  <c r="P953" i="16"/>
  <c r="P1027" i="16"/>
  <c r="P1286" i="16"/>
  <c r="P1323" i="16"/>
  <c r="P1249" i="16"/>
  <c r="P1064" i="16"/>
  <c r="P1101" i="16"/>
  <c r="P1175" i="16"/>
  <c r="P1138" i="16"/>
  <c r="P990" i="16"/>
  <c r="P1212" i="16"/>
  <c r="P1061" i="16"/>
  <c r="P1098" i="16"/>
  <c r="P1209" i="16"/>
  <c r="P1135" i="16"/>
  <c r="P1024" i="16"/>
  <c r="P1320" i="16"/>
  <c r="P987" i="16"/>
  <c r="P1283" i="16"/>
  <c r="P1172" i="16"/>
  <c r="P1246" i="16"/>
  <c r="P950" i="16"/>
  <c r="O1313" i="16"/>
  <c r="Q1313" i="16" s="1"/>
  <c r="O1239" i="16"/>
  <c r="O1276" i="16"/>
  <c r="O943" i="16"/>
  <c r="Q905" i="16"/>
  <c r="O1165" i="16"/>
  <c r="O1128" i="16"/>
  <c r="O1091" i="16"/>
  <c r="Q1091" i="16" s="1"/>
  <c r="O1054" i="16"/>
  <c r="O980" i="16"/>
  <c r="O1017" i="16"/>
  <c r="Q1017" i="16" s="1"/>
  <c r="O1202" i="16"/>
  <c r="Q1202" i="16" s="1"/>
  <c r="Q513" i="16"/>
  <c r="Q534" i="16"/>
  <c r="Q509" i="16"/>
  <c r="Q726" i="16"/>
  <c r="Q689" i="16"/>
  <c r="Q479" i="16"/>
  <c r="Q231" i="10"/>
  <c r="Q377" i="10"/>
  <c r="Q329" i="10"/>
  <c r="Q473" i="10"/>
  <c r="T845" i="16"/>
  <c r="S618" i="14"/>
  <c r="T544" i="10"/>
  <c r="T567" i="10"/>
  <c r="Q576" i="16"/>
  <c r="Q433" i="16"/>
  <c r="Q470" i="16"/>
  <c r="Q651" i="16"/>
  <c r="Q720" i="16"/>
  <c r="Q363" i="16"/>
  <c r="Q511" i="16"/>
  <c r="Q733" i="16"/>
  <c r="Q619" i="16"/>
  <c r="Q286" i="16"/>
  <c r="Q623" i="16"/>
  <c r="Q697" i="16"/>
  <c r="Q475" i="16"/>
  <c r="Q395" i="16"/>
  <c r="Q403" i="16"/>
  <c r="Q477" i="16"/>
  <c r="Q366" i="16"/>
  <c r="Q579" i="16"/>
  <c r="Q459" i="16"/>
  <c r="Q274" i="16"/>
  <c r="Q463" i="16"/>
  <c r="Q426" i="16"/>
  <c r="Q448" i="10"/>
  <c r="P429" i="10"/>
  <c r="P459" i="14" s="1"/>
  <c r="P460" i="14" s="1"/>
  <c r="P462" i="14" s="1"/>
  <c r="T877" i="16"/>
  <c r="T840" i="16"/>
  <c r="T838" i="16"/>
  <c r="T800" i="16"/>
  <c r="T872" i="16"/>
  <c r="T834" i="16"/>
  <c r="T844" i="16"/>
  <c r="T846" i="16"/>
  <c r="T833" i="16"/>
  <c r="T879" i="16"/>
  <c r="T734" i="15"/>
  <c r="T723" i="15"/>
  <c r="T755" i="15"/>
  <c r="T753" i="15"/>
  <c r="T695" i="15"/>
  <c r="T727" i="15"/>
  <c r="T703" i="15"/>
  <c r="T732" i="15"/>
  <c r="Q587" i="16"/>
  <c r="Q735" i="16"/>
  <c r="Q439" i="16"/>
  <c r="Q291" i="16"/>
  <c r="Q661" i="16"/>
  <c r="Q550" i="16"/>
  <c r="Q476" i="16"/>
  <c r="Q686" i="16"/>
  <c r="Q353" i="16"/>
  <c r="Q316" i="16"/>
  <c r="Q423" i="16"/>
  <c r="Q460" i="16"/>
  <c r="Q571" i="16"/>
  <c r="Q682" i="16"/>
  <c r="Q312" i="16"/>
  <c r="Q608" i="16"/>
  <c r="Q435" i="16"/>
  <c r="Q546" i="16"/>
  <c r="Q583" i="16"/>
  <c r="Q657" i="16"/>
  <c r="Q472" i="16"/>
  <c r="Q694" i="16"/>
  <c r="Q620" i="16"/>
  <c r="Q356" i="16"/>
  <c r="Q615" i="16"/>
  <c r="Q652" i="16"/>
  <c r="Q541" i="16"/>
  <c r="Q393" i="16"/>
  <c r="Q319" i="16"/>
  <c r="Q294" i="16"/>
  <c r="Q331" i="16"/>
  <c r="Q442" i="16"/>
  <c r="Q405" i="16"/>
  <c r="Q701" i="16"/>
  <c r="Q516" i="16"/>
  <c r="Q368" i="16"/>
  <c r="Q165" i="10"/>
  <c r="Q402" i="10"/>
  <c r="Q354" i="10"/>
  <c r="Q330" i="10"/>
  <c r="Q426" i="10"/>
  <c r="Q403" i="10"/>
  <c r="Q379" i="10"/>
  <c r="Q207" i="10"/>
  <c r="Q471" i="10"/>
  <c r="Q351" i="10"/>
  <c r="Q183" i="10"/>
  <c r="Q447" i="10"/>
  <c r="Q423" i="10"/>
  <c r="Q399" i="10"/>
  <c r="Q185" i="10"/>
  <c r="Q449" i="10"/>
  <c r="Q257" i="10"/>
  <c r="Q209" i="10"/>
  <c r="Q305" i="10"/>
  <c r="Q425" i="10"/>
  <c r="Q401" i="10"/>
  <c r="Q278" i="10"/>
  <c r="Q182" i="10"/>
  <c r="Q374" i="10"/>
  <c r="Q326" i="10"/>
  <c r="T836" i="16"/>
  <c r="T813" i="16"/>
  <c r="T848" i="16"/>
  <c r="T882" i="16"/>
  <c r="T808" i="16"/>
  <c r="T839" i="16"/>
  <c r="T849" i="16"/>
  <c r="T841" i="16"/>
  <c r="T884" i="16"/>
  <c r="T761" i="15"/>
  <c r="T699" i="15"/>
  <c r="T756" i="15"/>
  <c r="Q601" i="15"/>
  <c r="Q249" i="15"/>
  <c r="Q628" i="15"/>
  <c r="Q564" i="15"/>
  <c r="Q468" i="15"/>
  <c r="Q276" i="15"/>
  <c r="Q244" i="15"/>
  <c r="Q246" i="15"/>
  <c r="Q374" i="15"/>
  <c r="Q566" i="15"/>
  <c r="P1082" i="24"/>
  <c r="T501" i="10"/>
  <c r="S525" i="10"/>
  <c r="S563" i="14" s="1"/>
  <c r="T568" i="10"/>
  <c r="T519" i="10"/>
  <c r="T543" i="10"/>
  <c r="P879" i="24"/>
  <c r="Q866" i="24"/>
  <c r="Q877" i="24" s="1"/>
  <c r="Q686" i="24"/>
  <c r="Q687" i="24" s="1"/>
  <c r="Q428" i="16"/>
  <c r="Q317" i="16"/>
  <c r="Q502" i="16"/>
  <c r="Q391" i="16"/>
  <c r="Q280" i="16"/>
  <c r="Q724" i="16"/>
  <c r="Q613" i="16"/>
  <c r="Q700" i="16"/>
  <c r="Q404" i="16"/>
  <c r="Q515" i="16"/>
  <c r="Q478" i="16"/>
  <c r="Q544" i="16"/>
  <c r="Q618" i="16"/>
  <c r="Q581" i="16"/>
  <c r="Q692" i="16"/>
  <c r="Q322" i="16"/>
  <c r="Q507" i="16"/>
  <c r="Q688" i="16"/>
  <c r="Q577" i="16"/>
  <c r="Q540" i="16"/>
  <c r="Q503" i="16"/>
  <c r="Q355" i="16"/>
  <c r="Q318" i="16"/>
  <c r="Q609" i="16"/>
  <c r="Q572" i="16"/>
  <c r="Q683" i="16"/>
  <c r="Q350" i="16"/>
  <c r="Q461" i="16"/>
  <c r="Q313" i="16"/>
  <c r="Q276" i="16"/>
  <c r="Q326" i="16"/>
  <c r="Q474" i="16"/>
  <c r="Q437" i="16"/>
  <c r="Q585" i="16"/>
  <c r="Q400" i="16"/>
  <c r="Q622" i="16"/>
  <c r="Q314" i="16"/>
  <c r="Q684" i="16"/>
  <c r="Q425" i="16"/>
  <c r="Q277" i="16"/>
  <c r="Q573" i="16"/>
  <c r="Q656" i="16"/>
  <c r="Q730" i="16"/>
  <c r="Q545" i="16"/>
  <c r="Q397" i="16"/>
  <c r="Q471" i="16"/>
  <c r="Q360" i="16"/>
  <c r="Q436" i="16"/>
  <c r="Q584" i="16"/>
  <c r="Q658" i="16"/>
  <c r="Q510" i="16"/>
  <c r="Q695" i="16"/>
  <c r="Q512" i="16"/>
  <c r="Q549" i="16"/>
  <c r="Q734" i="16"/>
  <c r="Q290" i="16"/>
  <c r="Q364" i="16"/>
  <c r="Q586" i="16"/>
  <c r="Q469" i="16"/>
  <c r="Q321" i="16"/>
  <c r="Q284" i="16"/>
  <c r="Q580" i="16"/>
  <c r="Q358" i="16"/>
  <c r="Q543" i="16"/>
  <c r="Q699" i="16"/>
  <c r="Q514" i="16"/>
  <c r="Q625" i="16"/>
  <c r="Q662" i="16"/>
  <c r="Q551" i="16"/>
  <c r="Q292" i="16"/>
  <c r="Q542" i="16"/>
  <c r="Q394" i="16"/>
  <c r="Q616" i="16"/>
  <c r="Q431" i="16"/>
  <c r="Q283" i="16"/>
  <c r="Q727" i="16"/>
  <c r="Q690" i="16"/>
  <c r="Q607" i="16"/>
  <c r="Q311" i="16"/>
  <c r="Q718" i="16"/>
  <c r="Q570" i="16"/>
  <c r="Q385" i="16"/>
  <c r="Q644" i="16"/>
  <c r="Q681" i="16"/>
  <c r="Q352" i="16"/>
  <c r="Q574" i="16"/>
  <c r="Q685" i="16"/>
  <c r="Q389" i="16"/>
  <c r="Q722" i="16"/>
  <c r="Q537" i="16"/>
  <c r="Q278" i="16"/>
  <c r="Q229" i="10"/>
  <c r="Q277" i="10"/>
  <c r="Q469" i="10"/>
  <c r="Q373" i="10"/>
  <c r="Q424" i="10"/>
  <c r="Q256" i="10"/>
  <c r="Q184" i="10"/>
  <c r="Q352" i="10"/>
  <c r="Q304" i="10"/>
  <c r="Q376" i="10"/>
  <c r="Q472" i="10"/>
  <c r="Q372" i="10"/>
  <c r="Q276" i="10"/>
  <c r="Q228" i="10"/>
  <c r="Q324" i="10"/>
  <c r="P189" i="10"/>
  <c r="P199" i="14" s="1"/>
  <c r="P200" i="14" s="1"/>
  <c r="P202" i="14" s="1"/>
  <c r="P333" i="10"/>
  <c r="P355" i="14" s="1"/>
  <c r="P356" i="14" s="1"/>
  <c r="P358" i="14" s="1"/>
  <c r="P213" i="10"/>
  <c r="P225" i="14" s="1"/>
  <c r="P226" i="14" s="1"/>
  <c r="P228" i="14" s="1"/>
  <c r="P381" i="10"/>
  <c r="P407" i="14" s="1"/>
  <c r="P408" i="14" s="1"/>
  <c r="P410" i="14" s="1"/>
  <c r="P237" i="10"/>
  <c r="P251" i="14" s="1"/>
  <c r="P252" i="14" s="1"/>
  <c r="P254" i="14" s="1"/>
  <c r="P405" i="10"/>
  <c r="P433" i="14" s="1"/>
  <c r="P434" i="14" s="1"/>
  <c r="P436" i="14" s="1"/>
  <c r="Q452" i="10"/>
  <c r="Q236" i="10"/>
  <c r="Q1047" i="24"/>
  <c r="Q1049" i="24" s="1"/>
  <c r="T803" i="16"/>
  <c r="T801" i="16"/>
  <c r="T880" i="16"/>
  <c r="T837" i="16"/>
  <c r="T874" i="16"/>
  <c r="T798" i="16"/>
  <c r="T830" i="16"/>
  <c r="T871" i="16"/>
  <c r="T794" i="16"/>
  <c r="T807" i="16"/>
  <c r="T809" i="16"/>
  <c r="T883" i="16"/>
  <c r="T870" i="16"/>
  <c r="T796" i="16"/>
  <c r="T805" i="16"/>
  <c r="T702" i="15"/>
  <c r="T691" i="15"/>
  <c r="T760" i="15"/>
  <c r="T728" i="15"/>
  <c r="T758" i="15"/>
  <c r="T689" i="15"/>
  <c r="T721" i="15"/>
  <c r="T759" i="15"/>
  <c r="T735" i="15"/>
  <c r="T765" i="15"/>
  <c r="T701" i="15"/>
  <c r="T700" i="15"/>
  <c r="T725" i="15"/>
  <c r="T757" i="15"/>
  <c r="T722" i="15"/>
  <c r="P1079" i="15"/>
  <c r="P983" i="15"/>
  <c r="P951" i="15"/>
  <c r="P823" i="15"/>
  <c r="P1143" i="15"/>
  <c r="P855" i="15"/>
  <c r="P887" i="15"/>
  <c r="P1111" i="15"/>
  <c r="P1047" i="15"/>
  <c r="P919" i="15"/>
  <c r="P1015" i="15"/>
  <c r="O916" i="15"/>
  <c r="O884" i="15"/>
  <c r="O948" i="15"/>
  <c r="Q787" i="15"/>
  <c r="O980" i="15"/>
  <c r="O1044" i="15"/>
  <c r="O1076" i="15"/>
  <c r="O1108" i="15"/>
  <c r="O820" i="15"/>
  <c r="O852" i="15"/>
  <c r="O1140" i="15"/>
  <c r="O1012" i="15"/>
  <c r="O857" i="15"/>
  <c r="O825" i="15"/>
  <c r="O1081" i="15"/>
  <c r="O921" i="15"/>
  <c r="O1049" i="15"/>
  <c r="O1113" i="15"/>
  <c r="O1017" i="15"/>
  <c r="O889" i="15"/>
  <c r="Q792" i="15"/>
  <c r="O953" i="15"/>
  <c r="O985" i="15"/>
  <c r="O1145" i="15"/>
  <c r="O1024" i="15"/>
  <c r="O928" i="15"/>
  <c r="O992" i="15"/>
  <c r="O1152" i="15"/>
  <c r="O864" i="15"/>
  <c r="O1088" i="15"/>
  <c r="O1056" i="15"/>
  <c r="O960" i="15"/>
  <c r="O1120" i="15"/>
  <c r="O832" i="15"/>
  <c r="O896" i="15"/>
  <c r="Q799" i="15"/>
  <c r="P1021" i="15"/>
  <c r="P829" i="15"/>
  <c r="P989" i="15"/>
  <c r="P1117" i="15"/>
  <c r="P1085" i="15"/>
  <c r="P925" i="15"/>
  <c r="P893" i="15"/>
  <c r="P957" i="15"/>
  <c r="P861" i="15"/>
  <c r="P1149" i="15"/>
  <c r="P1053" i="15"/>
  <c r="P948" i="15"/>
  <c r="P1012" i="15"/>
  <c r="P1108" i="15"/>
  <c r="P1076" i="15"/>
  <c r="P980" i="15"/>
  <c r="Q980" i="15" s="1"/>
  <c r="P820" i="15"/>
  <c r="P852" i="15"/>
  <c r="P916" i="15"/>
  <c r="Q916" i="15" s="1"/>
  <c r="P884" i="15"/>
  <c r="P1044" i="15"/>
  <c r="P1140" i="15"/>
  <c r="O855" i="15"/>
  <c r="O1047" i="15"/>
  <c r="Q1047" i="15" s="1"/>
  <c r="O887" i="15"/>
  <c r="O1111" i="15"/>
  <c r="Q1111" i="15" s="1"/>
  <c r="O1079" i="15"/>
  <c r="O1143" i="15"/>
  <c r="Q1143" i="15" s="1"/>
  <c r="Q790" i="15"/>
  <c r="O951" i="15"/>
  <c r="O983" i="15"/>
  <c r="Q983" i="15" s="1"/>
  <c r="O1015" i="15"/>
  <c r="Q1015" i="15" s="1"/>
  <c r="O919" i="15"/>
  <c r="Q919" i="15" s="1"/>
  <c r="O823" i="15"/>
  <c r="Q823" i="15" s="1"/>
  <c r="P990" i="15"/>
  <c r="P1150" i="15"/>
  <c r="P1022" i="15"/>
  <c r="P1118" i="15"/>
  <c r="P830" i="15"/>
  <c r="P894" i="15"/>
  <c r="P958" i="15"/>
  <c r="P1054" i="15"/>
  <c r="P1086" i="15"/>
  <c r="P926" i="15"/>
  <c r="P862" i="15"/>
  <c r="P822" i="15"/>
  <c r="P950" i="15"/>
  <c r="P854" i="15"/>
  <c r="P886" i="15"/>
  <c r="P1046" i="15"/>
  <c r="P1110" i="15"/>
  <c r="P1078" i="15"/>
  <c r="P1014" i="15"/>
  <c r="P1142" i="15"/>
  <c r="P918" i="15"/>
  <c r="P982" i="15"/>
  <c r="P1045" i="15"/>
  <c r="P1077" i="15"/>
  <c r="P949" i="15"/>
  <c r="P981" i="15"/>
  <c r="P917" i="15"/>
  <c r="P1141" i="15"/>
  <c r="P1109" i="15"/>
  <c r="P885" i="15"/>
  <c r="P821" i="15"/>
  <c r="P1013" i="15"/>
  <c r="P853" i="15"/>
  <c r="P825" i="15"/>
  <c r="P1145" i="15"/>
  <c r="P1017" i="15"/>
  <c r="P953" i="15"/>
  <c r="P889" i="15"/>
  <c r="P1049" i="15"/>
  <c r="P985" i="15"/>
  <c r="P857" i="15"/>
  <c r="Q857" i="15" s="1"/>
  <c r="P1113" i="15"/>
  <c r="P1081" i="15"/>
  <c r="P921" i="15"/>
  <c r="P1148" i="15"/>
  <c r="P988" i="15"/>
  <c r="P1084" i="15"/>
  <c r="P828" i="15"/>
  <c r="P1116" i="15"/>
  <c r="P924" i="15"/>
  <c r="P956" i="15"/>
  <c r="P1052" i="15"/>
  <c r="P892" i="15"/>
  <c r="P860" i="15"/>
  <c r="P1020" i="15"/>
  <c r="P920" i="15"/>
  <c r="P984" i="15"/>
  <c r="P1016" i="15"/>
  <c r="P856" i="15"/>
  <c r="P888" i="15"/>
  <c r="P824" i="15"/>
  <c r="P1112" i="15"/>
  <c r="P1048" i="15"/>
  <c r="P1080" i="15"/>
  <c r="P1144" i="15"/>
  <c r="P952" i="15"/>
  <c r="O829" i="15"/>
  <c r="O1021" i="15"/>
  <c r="Q1021" i="15" s="1"/>
  <c r="O1053" i="15"/>
  <c r="Q1053" i="15" s="1"/>
  <c r="O1085" i="15"/>
  <c r="Q1085" i="15" s="1"/>
  <c r="O989" i="15"/>
  <c r="Q989" i="15" s="1"/>
  <c r="O893" i="15"/>
  <c r="Q893" i="15" s="1"/>
  <c r="O1149" i="15"/>
  <c r="O957" i="15"/>
  <c r="Q957" i="15" s="1"/>
  <c r="O1117" i="15"/>
  <c r="O925" i="15"/>
  <c r="Q925" i="15" s="1"/>
  <c r="O861" i="15"/>
  <c r="Q796" i="15"/>
  <c r="O918" i="15"/>
  <c r="O1014" i="15"/>
  <c r="Q1014" i="15" s="1"/>
  <c r="O854" i="15"/>
  <c r="O950" i="15"/>
  <c r="O1142" i="15"/>
  <c r="O822" i="15"/>
  <c r="Q822" i="15" s="1"/>
  <c r="O1110" i="15"/>
  <c r="O1046" i="15"/>
  <c r="O982" i="15"/>
  <c r="O1078" i="15"/>
  <c r="Q1078" i="15" s="1"/>
  <c r="O886" i="15"/>
  <c r="Q789" i="15"/>
  <c r="P544" i="10"/>
  <c r="P568" i="10"/>
  <c r="P520" i="10"/>
  <c r="P501" i="10"/>
  <c r="P537" i="14" s="1"/>
  <c r="P538" i="14" s="1"/>
  <c r="P515" i="10"/>
  <c r="P539" i="10"/>
  <c r="P563" i="10"/>
  <c r="O520" i="10"/>
  <c r="Q520" i="10" s="1"/>
  <c r="Q496" i="10"/>
  <c r="O568" i="10"/>
  <c r="Q568" i="10" s="1"/>
  <c r="O544" i="10"/>
  <c r="Q544" i="10" s="1"/>
  <c r="P567" i="10"/>
  <c r="P519" i="10"/>
  <c r="P543" i="10"/>
  <c r="O524" i="10"/>
  <c r="O548" i="10"/>
  <c r="Q500" i="10"/>
  <c r="O572" i="10"/>
  <c r="P566" i="10"/>
  <c r="P542" i="10"/>
  <c r="P518" i="10"/>
  <c r="P540" i="10"/>
  <c r="P564" i="10"/>
  <c r="P516" i="10"/>
  <c r="O539" i="10"/>
  <c r="O515" i="10"/>
  <c r="O563" i="10"/>
  <c r="O501" i="10"/>
  <c r="O537" i="14" s="1"/>
  <c r="Q537" i="14" s="1"/>
  <c r="Q491" i="10"/>
  <c r="Q492" i="10"/>
  <c r="O540" i="10"/>
  <c r="O564" i="10"/>
  <c r="Q564" i="10" s="1"/>
  <c r="O516" i="10"/>
  <c r="P565" i="10"/>
  <c r="P541" i="10"/>
  <c r="P517" i="10"/>
  <c r="Q171" i="15"/>
  <c r="Q75" i="15"/>
  <c r="Q64" i="14"/>
  <c r="Q65" i="14" s="1"/>
  <c r="O65" i="14"/>
  <c r="Q34" i="24"/>
  <c r="Z21" i="24"/>
  <c r="Q102" i="24" s="1"/>
  <c r="Q106" i="24" s="1"/>
  <c r="Q945" i="24"/>
  <c r="Z918" i="24"/>
  <c r="Q1026" i="24" s="1"/>
  <c r="Q1035" i="24" s="1"/>
  <c r="S1040" i="15"/>
  <c r="S912" i="15"/>
  <c r="S1136" i="15"/>
  <c r="S944" i="15"/>
  <c r="S1008" i="15"/>
  <c r="S816" i="15"/>
  <c r="S880" i="15"/>
  <c r="S848" i="15"/>
  <c r="S801" i="15"/>
  <c r="H111" i="13" s="1"/>
  <c r="S976" i="15"/>
  <c r="S1072" i="15"/>
  <c r="S1104" i="15"/>
  <c r="S1105" i="15"/>
  <c r="S945" i="15"/>
  <c r="S881" i="15"/>
  <c r="S1009" i="15"/>
  <c r="S817" i="15"/>
  <c r="S1137" i="15"/>
  <c r="S1041" i="15"/>
  <c r="S1073" i="15"/>
  <c r="S849" i="15"/>
  <c r="S913" i="15"/>
  <c r="S977" i="15"/>
  <c r="O562" i="14"/>
  <c r="O614" i="14"/>
  <c r="O588" i="14"/>
  <c r="Q536" i="14"/>
  <c r="Q538" i="14" s="1"/>
  <c r="G137" i="21"/>
  <c r="G59" i="1"/>
  <c r="G76" i="13"/>
  <c r="O816" i="15"/>
  <c r="O1040" i="15"/>
  <c r="O976" i="15"/>
  <c r="O1104" i="15"/>
  <c r="O880" i="15"/>
  <c r="O1072" i="15"/>
  <c r="Q783" i="15"/>
  <c r="O944" i="15"/>
  <c r="O912" i="15"/>
  <c r="O1008" i="15"/>
  <c r="O1136" i="15"/>
  <c r="O848" i="15"/>
  <c r="O801" i="15"/>
  <c r="G105" i="13" s="1"/>
  <c r="P881" i="15"/>
  <c r="P817" i="15"/>
  <c r="P977" i="15"/>
  <c r="P1073" i="15"/>
  <c r="P1105" i="15"/>
  <c r="P913" i="15"/>
  <c r="P849" i="15"/>
  <c r="P1041" i="15"/>
  <c r="P945" i="15"/>
  <c r="P1009" i="15"/>
  <c r="P1137" i="15"/>
  <c r="O458" i="14"/>
  <c r="Q172" i="14"/>
  <c r="O302" i="14"/>
  <c r="O354" i="14"/>
  <c r="O328" i="14"/>
  <c r="O432" i="14"/>
  <c r="O174" i="14"/>
  <c r="O224" i="14"/>
  <c r="O380" i="14"/>
  <c r="O484" i="14"/>
  <c r="O406" i="14"/>
  <c r="O510" i="14"/>
  <c r="O250" i="14"/>
  <c r="O276" i="14"/>
  <c r="O198" i="14"/>
  <c r="O270" i="15"/>
  <c r="O302" i="15"/>
  <c r="O590" i="15"/>
  <c r="O334" i="15"/>
  <c r="O622" i="15"/>
  <c r="O366" i="15"/>
  <c r="O430" i="15"/>
  <c r="O398" i="15"/>
  <c r="O462" i="15"/>
  <c r="Q205" i="15"/>
  <c r="O494" i="15"/>
  <c r="O238" i="15"/>
  <c r="O526" i="15"/>
  <c r="O558" i="15"/>
  <c r="P526" i="15"/>
  <c r="P622" i="15"/>
  <c r="P430" i="15"/>
  <c r="P270" i="15"/>
  <c r="P334" i="15"/>
  <c r="P238" i="15"/>
  <c r="P494" i="15"/>
  <c r="P302" i="15"/>
  <c r="P462" i="15"/>
  <c r="P398" i="15"/>
  <c r="P558" i="15"/>
  <c r="P366" i="15"/>
  <c r="P590" i="15"/>
  <c r="O309" i="16"/>
  <c r="Q234" i="16"/>
  <c r="O257" i="16"/>
  <c r="G44" i="13" s="1"/>
  <c r="O716" i="16"/>
  <c r="O642" i="16"/>
  <c r="O568" i="16"/>
  <c r="O494" i="16"/>
  <c r="O420" i="16"/>
  <c r="O346" i="16"/>
  <c r="O272" i="16"/>
  <c r="O679" i="16"/>
  <c r="O605" i="16"/>
  <c r="O531" i="16"/>
  <c r="O457" i="16"/>
  <c r="O383" i="16"/>
  <c r="P383" i="16"/>
  <c r="P531" i="16"/>
  <c r="P716" i="16"/>
  <c r="P272" i="16"/>
  <c r="P457" i="16"/>
  <c r="P257" i="16"/>
  <c r="G50" i="13" s="1"/>
  <c r="P309" i="16"/>
  <c r="P568" i="16"/>
  <c r="P679" i="16"/>
  <c r="P420" i="16"/>
  <c r="P605" i="16"/>
  <c r="P642" i="16"/>
  <c r="P346" i="16"/>
  <c r="P494" i="16"/>
  <c r="T922" i="14"/>
  <c r="S924" i="14"/>
  <c r="S1096" i="10"/>
  <c r="S1000" i="10"/>
  <c r="S976" i="10"/>
  <c r="S1072" i="10"/>
  <c r="S904" i="10"/>
  <c r="S1048" i="10"/>
  <c r="S952" i="10"/>
  <c r="S928" i="10"/>
  <c r="S1024" i="10"/>
  <c r="S1021" i="10"/>
  <c r="S901" i="10"/>
  <c r="S997" i="10"/>
  <c r="S887" i="10"/>
  <c r="S955" i="14" s="1"/>
  <c r="S1069" i="10"/>
  <c r="S1093" i="10"/>
  <c r="S1045" i="10"/>
  <c r="S925" i="10"/>
  <c r="S949" i="10"/>
  <c r="S973" i="10"/>
  <c r="R1050" i="10"/>
  <c r="R906" i="10"/>
  <c r="R1074" i="10"/>
  <c r="R978" i="10"/>
  <c r="R1002" i="10"/>
  <c r="T882" i="10"/>
  <c r="R1026" i="10"/>
  <c r="R930" i="10"/>
  <c r="R1098" i="10"/>
  <c r="R954" i="10"/>
  <c r="S1029" i="10"/>
  <c r="S1077" i="10"/>
  <c r="S1005" i="10"/>
  <c r="S1101" i="10"/>
  <c r="S933" i="10"/>
  <c r="S981" i="10"/>
  <c r="S1053" i="10"/>
  <c r="S909" i="10"/>
  <c r="S957" i="10"/>
  <c r="S1026" i="10"/>
  <c r="S1098" i="10"/>
  <c r="S978" i="10"/>
  <c r="S1050" i="10"/>
  <c r="S1002" i="10"/>
  <c r="S954" i="10"/>
  <c r="S1074" i="10"/>
  <c r="S906" i="10"/>
  <c r="S930" i="10"/>
  <c r="R1096" i="10"/>
  <c r="T1096" i="10" s="1"/>
  <c r="R1024" i="10"/>
  <c r="T1024" i="10" s="1"/>
  <c r="R976" i="10"/>
  <c r="T976" i="10" s="1"/>
  <c r="R904" i="10"/>
  <c r="T904" i="10" s="1"/>
  <c r="R1072" i="10"/>
  <c r="T1072" i="10" s="1"/>
  <c r="R928" i="10"/>
  <c r="R952" i="10"/>
  <c r="T952" i="10" s="1"/>
  <c r="R1048" i="10"/>
  <c r="R1000" i="10"/>
  <c r="T1000" i="10" s="1"/>
  <c r="T880" i="10"/>
  <c r="R980" i="10"/>
  <c r="T884" i="10"/>
  <c r="R1076" i="10"/>
  <c r="R956" i="10"/>
  <c r="R1004" i="10"/>
  <c r="R1100" i="10"/>
  <c r="R1028" i="10"/>
  <c r="R932" i="10"/>
  <c r="R908" i="10"/>
  <c r="R1052" i="10"/>
  <c r="S982" i="10"/>
  <c r="S1006" i="10"/>
  <c r="S1054" i="10"/>
  <c r="S958" i="10"/>
  <c r="S1030" i="10"/>
  <c r="S1078" i="10"/>
  <c r="S1102" i="10"/>
  <c r="S910" i="10"/>
  <c r="S934" i="10"/>
  <c r="S1049" i="10"/>
  <c r="S1001" i="10"/>
  <c r="S1097" i="10"/>
  <c r="S1025" i="10"/>
  <c r="S953" i="10"/>
  <c r="S929" i="10"/>
  <c r="S905" i="10"/>
  <c r="S1073" i="10"/>
  <c r="S977" i="10"/>
  <c r="T879" i="10"/>
  <c r="R1047" i="10"/>
  <c r="R999" i="10"/>
  <c r="R1095" i="10"/>
  <c r="R951" i="10"/>
  <c r="R1071" i="10"/>
  <c r="R1023" i="10"/>
  <c r="R903" i="10"/>
  <c r="R927" i="10"/>
  <c r="R975" i="10"/>
  <c r="R1507" i="16"/>
  <c r="R1692" i="16"/>
  <c r="R1655" i="16"/>
  <c r="R1544" i="16"/>
  <c r="T1358" i="16"/>
  <c r="R1433" i="16"/>
  <c r="R1581" i="16"/>
  <c r="R1470" i="16"/>
  <c r="R1396" i="16"/>
  <c r="R1618" i="16"/>
  <c r="S1664" i="16"/>
  <c r="S1553" i="16"/>
  <c r="S1701" i="16"/>
  <c r="S1405" i="16"/>
  <c r="S1516" i="16"/>
  <c r="S1627" i="16"/>
  <c r="S1479" i="16"/>
  <c r="S1590" i="16"/>
  <c r="S1442" i="16"/>
  <c r="S1481" i="16"/>
  <c r="S1703" i="16"/>
  <c r="S1629" i="16"/>
  <c r="S1666" i="16"/>
  <c r="S1407" i="16"/>
  <c r="S1444" i="16"/>
  <c r="S1518" i="16"/>
  <c r="S1555" i="16"/>
  <c r="S1592" i="16"/>
  <c r="R1701" i="16"/>
  <c r="T1701" i="16" s="1"/>
  <c r="R1442" i="16"/>
  <c r="R1516" i="16"/>
  <c r="T1516" i="16" s="1"/>
  <c r="R1405" i="16"/>
  <c r="T1405" i="16" s="1"/>
  <c r="R1553" i="16"/>
  <c r="T1553" i="16" s="1"/>
  <c r="T1367" i="16"/>
  <c r="R1664" i="16"/>
  <c r="T1664" i="16" s="1"/>
  <c r="R1590" i="16"/>
  <c r="T1590" i="16" s="1"/>
  <c r="R1479" i="16"/>
  <c r="T1479" i="16" s="1"/>
  <c r="R1627" i="16"/>
  <c r="T1627" i="16" s="1"/>
  <c r="R1408" i="16"/>
  <c r="R1556" i="16"/>
  <c r="R1667" i="16"/>
  <c r="T1370" i="16"/>
  <c r="R1593" i="16"/>
  <c r="R1630" i="16"/>
  <c r="R1482" i="16"/>
  <c r="R1519" i="16"/>
  <c r="R1704" i="16"/>
  <c r="R1445" i="16"/>
  <c r="S1545" i="16"/>
  <c r="S1397" i="16"/>
  <c r="S1582" i="16"/>
  <c r="S1693" i="16"/>
  <c r="S1471" i="16"/>
  <c r="S1508" i="16"/>
  <c r="S1434" i="16"/>
  <c r="S1656" i="16"/>
  <c r="S1619" i="16"/>
  <c r="R1394" i="16"/>
  <c r="R1579" i="16"/>
  <c r="R1431" i="16"/>
  <c r="R1505" i="16"/>
  <c r="R1653" i="16"/>
  <c r="T1356" i="16"/>
  <c r="R1542" i="16"/>
  <c r="R1690" i="16"/>
  <c r="R1616" i="16"/>
  <c r="R1468" i="16"/>
  <c r="R1426" i="16"/>
  <c r="R1685" i="16"/>
  <c r="R1574" i="16"/>
  <c r="R1537" i="16"/>
  <c r="R1500" i="16"/>
  <c r="T1351" i="16"/>
  <c r="R1648" i="16"/>
  <c r="R1389" i="16"/>
  <c r="R1463" i="16"/>
  <c r="R1611" i="16"/>
  <c r="S1432" i="16"/>
  <c r="S1654" i="16"/>
  <c r="S1617" i="16"/>
  <c r="S1506" i="16"/>
  <c r="S1580" i="16"/>
  <c r="S1543" i="16"/>
  <c r="S1469" i="16"/>
  <c r="S1691" i="16"/>
  <c r="S1395" i="16"/>
  <c r="S1464" i="16"/>
  <c r="S1538" i="16"/>
  <c r="S1390" i="16"/>
  <c r="S1612" i="16"/>
  <c r="S1686" i="16"/>
  <c r="S1427" i="16"/>
  <c r="S1649" i="16"/>
  <c r="S1575" i="16"/>
  <c r="S1501" i="16"/>
  <c r="R1589" i="16"/>
  <c r="R1663" i="16"/>
  <c r="R1441" i="16"/>
  <c r="R1478" i="16"/>
  <c r="R1700" i="16"/>
  <c r="R1626" i="16"/>
  <c r="R1515" i="16"/>
  <c r="T1366" i="16"/>
  <c r="R1404" i="16"/>
  <c r="R1552" i="16"/>
  <c r="S1622" i="16"/>
  <c r="S1585" i="16"/>
  <c r="S1696" i="16"/>
  <c r="S1548" i="16"/>
  <c r="S1437" i="16"/>
  <c r="S1474" i="16"/>
  <c r="S1659" i="16"/>
  <c r="S1511" i="16"/>
  <c r="S1400" i="16"/>
  <c r="R1466" i="16"/>
  <c r="R1503" i="16"/>
  <c r="R1392" i="16"/>
  <c r="R1540" i="16"/>
  <c r="R1577" i="16"/>
  <c r="R1614" i="16"/>
  <c r="R1651" i="16"/>
  <c r="R1429" i="16"/>
  <c r="R1688" i="16"/>
  <c r="T1354" i="16"/>
  <c r="S1628" i="16"/>
  <c r="S1517" i="16"/>
  <c r="S1443" i="16"/>
  <c r="S1591" i="16"/>
  <c r="S1480" i="16"/>
  <c r="S1406" i="16"/>
  <c r="S1554" i="16"/>
  <c r="S1702" i="16"/>
  <c r="S1665" i="16"/>
  <c r="R1545" i="16"/>
  <c r="R1397" i="16"/>
  <c r="T1397" i="16" s="1"/>
  <c r="T1359" i="16"/>
  <c r="R1434" i="16"/>
  <c r="T1434" i="16" s="1"/>
  <c r="R1508" i="16"/>
  <c r="T1508" i="16" s="1"/>
  <c r="R1619" i="16"/>
  <c r="T1619" i="16" s="1"/>
  <c r="R1693" i="16"/>
  <c r="T1693" i="16" s="1"/>
  <c r="R1582" i="16"/>
  <c r="T1582" i="16" s="1"/>
  <c r="R1471" i="16"/>
  <c r="R1656" i="16"/>
  <c r="T1656" i="16" s="1"/>
  <c r="S1426" i="16"/>
  <c r="S1611" i="16"/>
  <c r="S1500" i="16"/>
  <c r="S1537" i="16"/>
  <c r="S1685" i="16"/>
  <c r="S1463" i="16"/>
  <c r="S1574" i="16"/>
  <c r="S1389" i="16"/>
  <c r="S1648" i="16"/>
  <c r="R1623" i="16"/>
  <c r="R1586" i="16"/>
  <c r="R1697" i="16"/>
  <c r="R1438" i="16"/>
  <c r="R1512" i="16"/>
  <c r="R1401" i="16"/>
  <c r="R1660" i="16"/>
  <c r="R1475" i="16"/>
  <c r="R1549" i="16"/>
  <c r="T1363" i="16"/>
  <c r="R1550" i="16"/>
  <c r="R1661" i="16"/>
  <c r="T1364" i="16"/>
  <c r="R1402" i="16"/>
  <c r="R1587" i="16"/>
  <c r="R1513" i="16"/>
  <c r="R1698" i="16"/>
  <c r="R1439" i="16"/>
  <c r="R1624" i="16"/>
  <c r="R1476" i="16"/>
  <c r="R1511" i="16"/>
  <c r="T1511" i="16" s="1"/>
  <c r="R1696" i="16"/>
  <c r="T1696" i="16" s="1"/>
  <c r="R1585" i="16"/>
  <c r="T1585" i="16" s="1"/>
  <c r="R1400" i="16"/>
  <c r="T1400" i="16" s="1"/>
  <c r="R1622" i="16"/>
  <c r="T1622" i="16" s="1"/>
  <c r="R1474" i="16"/>
  <c r="R1659" i="16"/>
  <c r="T1659" i="16" s="1"/>
  <c r="R1437" i="16"/>
  <c r="T1437" i="16" s="1"/>
  <c r="T1362" i="16"/>
  <c r="R1548" i="16"/>
  <c r="S1515" i="16"/>
  <c r="S1626" i="16"/>
  <c r="S1700" i="16"/>
  <c r="S1441" i="16"/>
  <c r="S1663" i="16"/>
  <c r="S1552" i="16"/>
  <c r="S1589" i="16"/>
  <c r="S1404" i="16"/>
  <c r="S1478" i="16"/>
  <c r="R1551" i="16"/>
  <c r="R1625" i="16"/>
  <c r="T1365" i="16"/>
  <c r="R1662" i="16"/>
  <c r="R1699" i="16"/>
  <c r="R1477" i="16"/>
  <c r="R1588" i="16"/>
  <c r="R1440" i="16"/>
  <c r="R1514" i="16"/>
  <c r="R1403" i="16"/>
  <c r="R135" i="16"/>
  <c r="R98" i="16"/>
  <c r="T60" i="16"/>
  <c r="R209" i="16"/>
  <c r="R172" i="16"/>
  <c r="S218" i="16"/>
  <c r="S107" i="16"/>
  <c r="S181" i="16"/>
  <c r="S144" i="16"/>
  <c r="R102" i="16"/>
  <c r="T64" i="16"/>
  <c r="R139" i="16"/>
  <c r="R176" i="16"/>
  <c r="R213" i="16"/>
  <c r="S92" i="16"/>
  <c r="S129" i="16"/>
  <c r="S203" i="16"/>
  <c r="S166" i="16"/>
  <c r="S172" i="16"/>
  <c r="S98" i="16"/>
  <c r="S209" i="16"/>
  <c r="S135" i="16"/>
  <c r="R133" i="16"/>
  <c r="R170" i="16"/>
  <c r="T58" i="16"/>
  <c r="R207" i="16"/>
  <c r="R96" i="16"/>
  <c r="R217" i="16"/>
  <c r="R106" i="16"/>
  <c r="R180" i="16"/>
  <c r="T68" i="16"/>
  <c r="R143" i="16"/>
  <c r="R100" i="16"/>
  <c r="R174" i="16"/>
  <c r="R211" i="16"/>
  <c r="T62" i="16"/>
  <c r="R137" i="16"/>
  <c r="R204" i="16"/>
  <c r="R93" i="16"/>
  <c r="T55" i="16"/>
  <c r="R130" i="16"/>
  <c r="R167" i="16"/>
  <c r="R104" i="16"/>
  <c r="T66" i="16"/>
  <c r="R178" i="16"/>
  <c r="R215" i="16"/>
  <c r="R141" i="16"/>
  <c r="R199" i="16"/>
  <c r="R162" i="16"/>
  <c r="T50" i="16"/>
  <c r="R88" i="16"/>
  <c r="R125" i="16"/>
  <c r="S170" i="16"/>
  <c r="S96" i="16"/>
  <c r="S133" i="16"/>
  <c r="S207" i="16"/>
  <c r="R181" i="16"/>
  <c r="R107" i="16"/>
  <c r="T107" i="16" s="1"/>
  <c r="R218" i="16"/>
  <c r="T69" i="16"/>
  <c r="R144" i="16"/>
  <c r="T144" i="16" s="1"/>
  <c r="T63" i="16"/>
  <c r="R212" i="16"/>
  <c r="R138" i="16"/>
  <c r="R175" i="16"/>
  <c r="R101" i="16"/>
  <c r="S169" i="16"/>
  <c r="S95" i="16"/>
  <c r="S132" i="16"/>
  <c r="S206" i="16"/>
  <c r="R142" i="16"/>
  <c r="R105" i="16"/>
  <c r="R179" i="16"/>
  <c r="T67" i="16"/>
  <c r="R216" i="16"/>
  <c r="S213" i="16"/>
  <c r="S139" i="16"/>
  <c r="S102" i="16"/>
  <c r="S176" i="16"/>
  <c r="S94" i="16"/>
  <c r="S131" i="16"/>
  <c r="S205" i="16"/>
  <c r="S168" i="16"/>
  <c r="R136" i="16"/>
  <c r="R99" i="16"/>
  <c r="T61" i="16"/>
  <c r="R173" i="16"/>
  <c r="R210" i="16"/>
  <c r="S128" i="16"/>
  <c r="S202" i="16"/>
  <c r="S91" i="16"/>
  <c r="S165" i="16"/>
  <c r="R140" i="16"/>
  <c r="T65" i="16"/>
  <c r="R103" i="16"/>
  <c r="R177" i="16"/>
  <c r="R214" i="16"/>
  <c r="R627" i="16"/>
  <c r="R405" i="16"/>
  <c r="R701" i="16"/>
  <c r="R516" i="16"/>
  <c r="T256" i="16"/>
  <c r="R664" i="16"/>
  <c r="R331" i="16"/>
  <c r="R442" i="16"/>
  <c r="R368" i="16"/>
  <c r="R738" i="16"/>
  <c r="R553" i="16"/>
  <c r="R294" i="16"/>
  <c r="R590" i="16"/>
  <c r="R479" i="16"/>
  <c r="R462" i="16"/>
  <c r="R351" i="16"/>
  <c r="R277" i="16"/>
  <c r="R647" i="16"/>
  <c r="R536" i="16"/>
  <c r="R388" i="16"/>
  <c r="R314" i="16"/>
  <c r="R499" i="16"/>
  <c r="R721" i="16"/>
  <c r="R425" i="16"/>
  <c r="R610" i="16"/>
  <c r="R573" i="16"/>
  <c r="T239" i="16"/>
  <c r="R684" i="16"/>
  <c r="S625" i="16"/>
  <c r="S551" i="16"/>
  <c r="S329" i="16"/>
  <c r="S292" i="16"/>
  <c r="S440" i="16"/>
  <c r="S588" i="16"/>
  <c r="S477" i="16"/>
  <c r="S662" i="16"/>
  <c r="S736" i="16"/>
  <c r="S699" i="16"/>
  <c r="S403" i="16"/>
  <c r="S366" i="16"/>
  <c r="S514" i="16"/>
  <c r="R736" i="16"/>
  <c r="R662" i="16"/>
  <c r="T254" i="16"/>
  <c r="R514" i="16"/>
  <c r="T514" i="16" s="1"/>
  <c r="R366" i="16"/>
  <c r="T366" i="16" s="1"/>
  <c r="R440" i="16"/>
  <c r="T440" i="16" s="1"/>
  <c r="R551" i="16"/>
  <c r="T551" i="16" s="1"/>
  <c r="R588" i="16"/>
  <c r="R477" i="16"/>
  <c r="R625" i="16"/>
  <c r="T625" i="16" s="1"/>
  <c r="R292" i="16"/>
  <c r="T292" i="16" s="1"/>
  <c r="R699" i="16"/>
  <c r="R329" i="16"/>
  <c r="R403" i="16"/>
  <c r="T403" i="16" s="1"/>
  <c r="R737" i="16"/>
  <c r="R589" i="16"/>
  <c r="R293" i="16"/>
  <c r="R478" i="16"/>
  <c r="R330" i="16"/>
  <c r="R700" i="16"/>
  <c r="R441" i="16"/>
  <c r="R626" i="16"/>
  <c r="R367" i="16"/>
  <c r="R404" i="16"/>
  <c r="T255" i="16"/>
  <c r="R663" i="16"/>
  <c r="R515" i="16"/>
  <c r="R552" i="16"/>
  <c r="R550" i="16"/>
  <c r="R735" i="16"/>
  <c r="T253" i="16"/>
  <c r="R439" i="16"/>
  <c r="R513" i="16"/>
  <c r="R698" i="16"/>
  <c r="R624" i="16"/>
  <c r="R587" i="16"/>
  <c r="R365" i="16"/>
  <c r="R402" i="16"/>
  <c r="R291" i="16"/>
  <c r="R328" i="16"/>
  <c r="R476" i="16"/>
  <c r="R661" i="16"/>
  <c r="R732" i="16"/>
  <c r="R547" i="16"/>
  <c r="T250" i="16"/>
  <c r="R695" i="16"/>
  <c r="R584" i="16"/>
  <c r="R436" i="16"/>
  <c r="R621" i="16"/>
  <c r="R325" i="16"/>
  <c r="R473" i="16"/>
  <c r="R288" i="16"/>
  <c r="R510" i="16"/>
  <c r="R658" i="16"/>
  <c r="R399" i="16"/>
  <c r="R362" i="16"/>
  <c r="R506" i="16"/>
  <c r="R617" i="16"/>
  <c r="R654" i="16"/>
  <c r="R321" i="16"/>
  <c r="R728" i="16"/>
  <c r="T246" i="16"/>
  <c r="R358" i="16"/>
  <c r="R691" i="16"/>
  <c r="R543" i="16"/>
  <c r="R469" i="16"/>
  <c r="R580" i="16"/>
  <c r="R432" i="16"/>
  <c r="R395" i="16"/>
  <c r="R284" i="16"/>
  <c r="R474" i="16"/>
  <c r="R289" i="16"/>
  <c r="T251" i="16"/>
  <c r="R585" i="16"/>
  <c r="R437" i="16"/>
  <c r="R363" i="16"/>
  <c r="R326" i="16"/>
  <c r="R696" i="16"/>
  <c r="R511" i="16"/>
  <c r="R733" i="16"/>
  <c r="R622" i="16"/>
  <c r="R548" i="16"/>
  <c r="R400" i="16"/>
  <c r="R659" i="16"/>
  <c r="S583" i="16"/>
  <c r="S620" i="16"/>
  <c r="S361" i="16"/>
  <c r="S657" i="16"/>
  <c r="S398" i="16"/>
  <c r="S509" i="16"/>
  <c r="S472" i="16"/>
  <c r="S287" i="16"/>
  <c r="S694" i="16"/>
  <c r="S546" i="16"/>
  <c r="S324" i="16"/>
  <c r="S731" i="16"/>
  <c r="S435" i="16"/>
  <c r="R576" i="16"/>
  <c r="R650" i="16"/>
  <c r="R687" i="16"/>
  <c r="R428" i="16"/>
  <c r="R354" i="16"/>
  <c r="R613" i="16"/>
  <c r="R465" i="16"/>
  <c r="R539" i="16"/>
  <c r="R280" i="16"/>
  <c r="R317" i="16"/>
  <c r="R391" i="16"/>
  <c r="R502" i="16"/>
  <c r="T242" i="16"/>
  <c r="R724" i="16"/>
  <c r="S661" i="16"/>
  <c r="S624" i="16"/>
  <c r="S550" i="16"/>
  <c r="S402" i="16"/>
  <c r="S291" i="16"/>
  <c r="S698" i="16"/>
  <c r="S587" i="16"/>
  <c r="S476" i="16"/>
  <c r="S328" i="16"/>
  <c r="S735" i="16"/>
  <c r="S439" i="16"/>
  <c r="S513" i="16"/>
  <c r="S365" i="16"/>
  <c r="S644" i="16"/>
  <c r="S681" i="16"/>
  <c r="S274" i="16"/>
  <c r="S422" i="16"/>
  <c r="S311" i="16"/>
  <c r="S496" i="16"/>
  <c r="S459" i="16"/>
  <c r="S385" i="16"/>
  <c r="S607" i="16"/>
  <c r="S570" i="16"/>
  <c r="S348" i="16"/>
  <c r="S533" i="16"/>
  <c r="S718" i="16"/>
  <c r="S319" i="16"/>
  <c r="S652" i="16"/>
  <c r="S726" i="16"/>
  <c r="S504" i="16"/>
  <c r="S430" i="16"/>
  <c r="S541" i="16"/>
  <c r="S689" i="16"/>
  <c r="S356" i="16"/>
  <c r="S393" i="16"/>
  <c r="S578" i="16"/>
  <c r="S467" i="16"/>
  <c r="S282" i="16"/>
  <c r="S615" i="16"/>
  <c r="S349" i="16"/>
  <c r="S608" i="16"/>
  <c r="S534" i="16"/>
  <c r="S571" i="16"/>
  <c r="S719" i="16"/>
  <c r="S275" i="16"/>
  <c r="S386" i="16"/>
  <c r="S645" i="16"/>
  <c r="S682" i="16"/>
  <c r="S312" i="16"/>
  <c r="S460" i="16"/>
  <c r="S497" i="16"/>
  <c r="S423" i="16"/>
  <c r="R356" i="16"/>
  <c r="T356" i="16" s="1"/>
  <c r="R504" i="16"/>
  <c r="T504" i="16" s="1"/>
  <c r="T244" i="16"/>
  <c r="R578" i="16"/>
  <c r="T578" i="16" s="1"/>
  <c r="R689" i="16"/>
  <c r="T689" i="16" s="1"/>
  <c r="R319" i="16"/>
  <c r="R393" i="16"/>
  <c r="T393" i="16" s="1"/>
  <c r="R467" i="16"/>
  <c r="R541" i="16"/>
  <c r="T541" i="16" s="1"/>
  <c r="R430" i="16"/>
  <c r="R615" i="16"/>
  <c r="T615" i="16" s="1"/>
  <c r="R652" i="16"/>
  <c r="T652" i="16" s="1"/>
  <c r="R282" i="16"/>
  <c r="T282" i="16" s="1"/>
  <c r="R726" i="16"/>
  <c r="R537" i="16"/>
  <c r="R278" i="16"/>
  <c r="R315" i="16"/>
  <c r="R648" i="16"/>
  <c r="R426" i="16"/>
  <c r="R611" i="16"/>
  <c r="R500" i="16"/>
  <c r="R685" i="16"/>
  <c r="R574" i="16"/>
  <c r="T240" i="16"/>
  <c r="R389" i="16"/>
  <c r="R352" i="16"/>
  <c r="R722" i="16"/>
  <c r="R463" i="16"/>
  <c r="S320" i="16"/>
  <c r="S616" i="16"/>
  <c r="S542" i="16"/>
  <c r="S283" i="16"/>
  <c r="S727" i="16"/>
  <c r="S653" i="16"/>
  <c r="S394" i="16"/>
  <c r="S505" i="16"/>
  <c r="S468" i="16"/>
  <c r="S431" i="16"/>
  <c r="S357" i="16"/>
  <c r="S579" i="16"/>
  <c r="S690" i="16"/>
  <c r="S663" i="16"/>
  <c r="S367" i="16"/>
  <c r="S330" i="16"/>
  <c r="S552" i="16"/>
  <c r="S626" i="16"/>
  <c r="S478" i="16"/>
  <c r="S737" i="16"/>
  <c r="S515" i="16"/>
  <c r="S293" i="16"/>
  <c r="S700" i="16"/>
  <c r="S589" i="16"/>
  <c r="S404" i="16"/>
  <c r="S441" i="16"/>
  <c r="R318" i="16"/>
  <c r="T243" i="16"/>
  <c r="R355" i="16"/>
  <c r="R614" i="16"/>
  <c r="R540" i="16"/>
  <c r="R281" i="16"/>
  <c r="R503" i="16"/>
  <c r="R651" i="16"/>
  <c r="R688" i="16"/>
  <c r="R392" i="16"/>
  <c r="R725" i="16"/>
  <c r="R466" i="16"/>
  <c r="R577" i="16"/>
  <c r="R429" i="16"/>
  <c r="S613" i="16"/>
  <c r="S354" i="16"/>
  <c r="S280" i="16"/>
  <c r="S687" i="16"/>
  <c r="S428" i="16"/>
  <c r="S539" i="16"/>
  <c r="S650" i="16"/>
  <c r="S391" i="16"/>
  <c r="S317" i="16"/>
  <c r="S465" i="16"/>
  <c r="S502" i="16"/>
  <c r="S576" i="16"/>
  <c r="S724" i="16"/>
  <c r="Z11" i="24"/>
  <c r="Q90" i="24" s="1"/>
  <c r="Q22" i="24"/>
  <c r="Q37" i="14"/>
  <c r="P39" i="14"/>
  <c r="Q417" i="24"/>
  <c r="Q421" i="24" s="1"/>
  <c r="Q347" i="24"/>
  <c r="S297" i="14"/>
  <c r="R64" i="14"/>
  <c r="T38" i="14"/>
  <c r="R90" i="14"/>
  <c r="R142" i="14"/>
  <c r="R39" i="14"/>
  <c r="R116" i="14"/>
  <c r="S85" i="16"/>
  <c r="S70" i="16"/>
  <c r="H19" i="13" s="1"/>
  <c r="S159" i="16"/>
  <c r="S196" i="16"/>
  <c r="S122" i="16"/>
  <c r="R197" i="16"/>
  <c r="T48" i="16"/>
  <c r="R123" i="16"/>
  <c r="R86" i="16"/>
  <c r="R160" i="16"/>
  <c r="H36" i="1"/>
  <c r="H101" i="21"/>
  <c r="H45" i="13"/>
  <c r="Z27" i="24"/>
  <c r="Q110" i="24" s="1"/>
  <c r="Q146" i="24" s="1"/>
  <c r="Q150" i="24" s="1"/>
  <c r="Q157" i="24" s="1"/>
  <c r="Q42" i="24"/>
  <c r="Q49" i="24" s="1"/>
  <c r="Q636" i="14"/>
  <c r="P638" i="14"/>
  <c r="P645" i="14" s="1"/>
  <c r="G110" i="13" s="1"/>
  <c r="O1054" i="10"/>
  <c r="O1006" i="10"/>
  <c r="O958" i="10"/>
  <c r="Q886" i="10"/>
  <c r="O910" i="10"/>
  <c r="O1102" i="10"/>
  <c r="O1030" i="10"/>
  <c r="O1078" i="10"/>
  <c r="O934" i="10"/>
  <c r="O982" i="10"/>
  <c r="P1050" i="10"/>
  <c r="P1074" i="10"/>
  <c r="P1098" i="10"/>
  <c r="P1026" i="10"/>
  <c r="P906" i="10"/>
  <c r="P978" i="10"/>
  <c r="P930" i="10"/>
  <c r="P954" i="10"/>
  <c r="P1002" i="10"/>
  <c r="P1000" i="10"/>
  <c r="P976" i="10"/>
  <c r="P1048" i="10"/>
  <c r="P1024" i="10"/>
  <c r="P1096" i="10"/>
  <c r="P952" i="10"/>
  <c r="P1072" i="10"/>
  <c r="P928" i="10"/>
  <c r="P904" i="10"/>
  <c r="O973" i="10"/>
  <c r="O925" i="10"/>
  <c r="O997" i="10"/>
  <c r="O901" i="10"/>
  <c r="O1069" i="10"/>
  <c r="O887" i="10"/>
  <c r="O955" i="14" s="1"/>
  <c r="O1021" i="10"/>
  <c r="O1093" i="10"/>
  <c r="O1045" i="10"/>
  <c r="O949" i="10"/>
  <c r="Q877" i="10"/>
  <c r="O1099" i="10"/>
  <c r="O1075" i="10"/>
  <c r="O1003" i="10"/>
  <c r="Q883" i="10"/>
  <c r="O955" i="10"/>
  <c r="O979" i="10"/>
  <c r="O1027" i="10"/>
  <c r="O907" i="10"/>
  <c r="O931" i="10"/>
  <c r="O1051" i="10"/>
  <c r="O908" i="10"/>
  <c r="O1028" i="10"/>
  <c r="O980" i="10"/>
  <c r="O1052" i="10"/>
  <c r="O1076" i="10"/>
  <c r="O956" i="10"/>
  <c r="O1004" i="10"/>
  <c r="O1100" i="10"/>
  <c r="O932" i="10"/>
  <c r="Q884" i="10"/>
  <c r="O930" i="10"/>
  <c r="O954" i="10"/>
  <c r="Q954" i="10" s="1"/>
  <c r="O978" i="10"/>
  <c r="Q978" i="10" s="1"/>
  <c r="O1026" i="10"/>
  <c r="Q1026" i="10" s="1"/>
  <c r="Q882" i="10"/>
  <c r="O1002" i="10"/>
  <c r="Q1002" i="10" s="1"/>
  <c r="O1098" i="10"/>
  <c r="O1050" i="10"/>
  <c r="Q1050" i="10" s="1"/>
  <c r="O1074" i="10"/>
  <c r="Q1074" i="10" s="1"/>
  <c r="O906" i="10"/>
  <c r="Q906" i="10" s="1"/>
  <c r="O909" i="10"/>
  <c r="O1029" i="10"/>
  <c r="O1101" i="10"/>
  <c r="O1005" i="10"/>
  <c r="O981" i="10"/>
  <c r="O1077" i="10"/>
  <c r="O933" i="10"/>
  <c r="O1053" i="10"/>
  <c r="Q885" i="10"/>
  <c r="O957" i="10"/>
  <c r="P1049" i="10"/>
  <c r="P1097" i="10"/>
  <c r="P1073" i="10"/>
  <c r="P1025" i="10"/>
  <c r="P929" i="10"/>
  <c r="P953" i="10"/>
  <c r="P905" i="10"/>
  <c r="P1001" i="10"/>
  <c r="P977" i="10"/>
  <c r="P1051" i="10"/>
  <c r="P1075" i="10"/>
  <c r="P979" i="10"/>
  <c r="P1099" i="10"/>
  <c r="P907" i="10"/>
  <c r="P955" i="10"/>
  <c r="P1003" i="10"/>
  <c r="P931" i="10"/>
  <c r="P1027" i="10"/>
  <c r="P183" i="15"/>
  <c r="P119" i="15"/>
  <c r="P151" i="15"/>
  <c r="P87" i="15"/>
  <c r="P83" i="15"/>
  <c r="P147" i="15"/>
  <c r="P115" i="15"/>
  <c r="P179" i="15"/>
  <c r="P146" i="15"/>
  <c r="P82" i="15"/>
  <c r="P178" i="15"/>
  <c r="P114" i="15"/>
  <c r="Q47" i="15"/>
  <c r="O144" i="15"/>
  <c r="O80" i="15"/>
  <c r="O176" i="15"/>
  <c r="O112" i="15"/>
  <c r="P175" i="15"/>
  <c r="P111" i="15"/>
  <c r="P143" i="15"/>
  <c r="P79" i="15"/>
  <c r="P145" i="15"/>
  <c r="P81" i="15"/>
  <c r="P177" i="15"/>
  <c r="P113" i="15"/>
  <c r="P89" i="15"/>
  <c r="P153" i="15"/>
  <c r="P185" i="15"/>
  <c r="P121" i="15"/>
  <c r="O182" i="15"/>
  <c r="Q53" i="15"/>
  <c r="O86" i="15"/>
  <c r="O150" i="15"/>
  <c r="O118" i="15"/>
  <c r="P116" i="15"/>
  <c r="P180" i="15"/>
  <c r="P84" i="15"/>
  <c r="P148" i="15"/>
  <c r="Q49" i="15"/>
  <c r="O82" i="15"/>
  <c r="Q82" i="15" s="1"/>
  <c r="O114" i="15"/>
  <c r="O178" i="15"/>
  <c r="Q178" i="15" s="1"/>
  <c r="O146" i="15"/>
  <c r="Q146" i="15" s="1"/>
  <c r="O83" i="15"/>
  <c r="Q83" i="15" s="1"/>
  <c r="O179" i="15"/>
  <c r="O115" i="15"/>
  <c r="Q115" i="15" s="1"/>
  <c r="Q50" i="15"/>
  <c r="O147" i="15"/>
  <c r="Q147" i="15" s="1"/>
  <c r="O188" i="15"/>
  <c r="O156" i="15"/>
  <c r="O92" i="15"/>
  <c r="Q59" i="15"/>
  <c r="O124" i="15"/>
  <c r="O91" i="15"/>
  <c r="O123" i="15"/>
  <c r="Q58" i="15"/>
  <c r="O187" i="15"/>
  <c r="O155" i="15"/>
  <c r="P149" i="15"/>
  <c r="P85" i="15"/>
  <c r="P181" i="15"/>
  <c r="P117" i="15"/>
  <c r="P124" i="15"/>
  <c r="P92" i="15"/>
  <c r="P156" i="15"/>
  <c r="P188" i="15"/>
  <c r="P198" i="16"/>
  <c r="P124" i="16"/>
  <c r="P161" i="16"/>
  <c r="P87" i="16"/>
  <c r="P205" i="16"/>
  <c r="P94" i="16"/>
  <c r="P168" i="16"/>
  <c r="P131" i="16"/>
  <c r="P180" i="16"/>
  <c r="P106" i="16"/>
  <c r="P217" i="16"/>
  <c r="P143" i="16"/>
  <c r="O209" i="16"/>
  <c r="O98" i="16"/>
  <c r="Q60" i="16"/>
  <c r="O172" i="16"/>
  <c r="O135" i="16"/>
  <c r="P212" i="16"/>
  <c r="P175" i="16"/>
  <c r="P138" i="16"/>
  <c r="P101" i="16"/>
  <c r="Q64" i="16"/>
  <c r="O102" i="16"/>
  <c r="O139" i="16"/>
  <c r="O213" i="16"/>
  <c r="O176" i="16"/>
  <c r="O124" i="16"/>
  <c r="O87" i="16"/>
  <c r="Q87" i="16" s="1"/>
  <c r="O161" i="16"/>
  <c r="Q161" i="16" s="1"/>
  <c r="Q49" i="16"/>
  <c r="O198" i="16"/>
  <c r="Q198" i="16" s="1"/>
  <c r="Q67" i="16"/>
  <c r="O105" i="16"/>
  <c r="O216" i="16"/>
  <c r="O142" i="16"/>
  <c r="O179" i="16"/>
  <c r="O130" i="16"/>
  <c r="O93" i="16"/>
  <c r="O204" i="16"/>
  <c r="Q55" i="16"/>
  <c r="O167" i="16"/>
  <c r="O96" i="16"/>
  <c r="Q58" i="16"/>
  <c r="O133" i="16"/>
  <c r="O170" i="16"/>
  <c r="O207" i="16"/>
  <c r="O136" i="16"/>
  <c r="O99" i="16"/>
  <c r="Q61" i="16"/>
  <c r="O173" i="16"/>
  <c r="O210" i="16"/>
  <c r="P142" i="16"/>
  <c r="P105" i="16"/>
  <c r="P179" i="16"/>
  <c r="P216" i="16"/>
  <c r="O100" i="16"/>
  <c r="O137" i="16"/>
  <c r="O174" i="16"/>
  <c r="O211" i="16"/>
  <c r="Q62" i="16"/>
  <c r="P97" i="16"/>
  <c r="P134" i="16"/>
  <c r="P208" i="16"/>
  <c r="P171" i="16"/>
  <c r="O201" i="16"/>
  <c r="O90" i="16"/>
  <c r="Q52" i="16"/>
  <c r="O127" i="16"/>
  <c r="O164" i="16"/>
  <c r="P201" i="16"/>
  <c r="P164" i="16"/>
  <c r="P90" i="16"/>
  <c r="P127" i="16"/>
  <c r="P210" i="16"/>
  <c r="P99" i="16"/>
  <c r="P173" i="16"/>
  <c r="P136" i="16"/>
  <c r="Q63" i="16"/>
  <c r="O212" i="16"/>
  <c r="O175" i="16"/>
  <c r="Q175" i="16" s="1"/>
  <c r="O101" i="16"/>
  <c r="Q101" i="16" s="1"/>
  <c r="O138" i="16"/>
  <c r="Q138" i="16" s="1"/>
  <c r="P214" i="16"/>
  <c r="P103" i="16"/>
  <c r="P140" i="16"/>
  <c r="P177" i="16"/>
  <c r="Q69" i="16"/>
  <c r="O181" i="16"/>
  <c r="O144" i="16"/>
  <c r="O218" i="16"/>
  <c r="O107" i="16"/>
  <c r="O131" i="16"/>
  <c r="Q131" i="16" s="1"/>
  <c r="O94" i="16"/>
  <c r="O168" i="16"/>
  <c r="Q168" i="16" s="1"/>
  <c r="O205" i="16"/>
  <c r="Q205" i="16" s="1"/>
  <c r="Q56" i="16"/>
  <c r="P1170" i="10"/>
  <c r="P1146" i="10"/>
  <c r="O1173" i="10"/>
  <c r="Q1125" i="10"/>
  <c r="O1149" i="10"/>
  <c r="Q1121" i="10"/>
  <c r="O1169" i="10"/>
  <c r="O1145" i="10"/>
  <c r="P1169" i="10"/>
  <c r="P1145" i="10"/>
  <c r="P1175" i="10"/>
  <c r="P1151" i="10"/>
  <c r="P1147" i="10"/>
  <c r="P1171" i="10"/>
  <c r="O1174" i="10"/>
  <c r="Q1126" i="10"/>
  <c r="O1150" i="10"/>
  <c r="P1149" i="10"/>
  <c r="P1173" i="10"/>
  <c r="P1128" i="10"/>
  <c r="P1216" i="14" s="1"/>
  <c r="P1217" i="14" s="1"/>
  <c r="P1219" i="14" s="1"/>
  <c r="G172" i="13" s="1"/>
  <c r="G175" i="13" s="1"/>
  <c r="G179" i="13" s="1"/>
  <c r="P1142" i="10"/>
  <c r="P1166" i="10"/>
  <c r="P1143" i="10"/>
  <c r="P1167" i="10"/>
  <c r="O1802" i="16"/>
  <c r="O1765" i="16"/>
  <c r="Q1727" i="16"/>
  <c r="P1777" i="16"/>
  <c r="P1814" i="16"/>
  <c r="Q1740" i="16"/>
  <c r="O1815" i="16"/>
  <c r="O1778" i="16"/>
  <c r="P1779" i="16"/>
  <c r="P1816" i="16"/>
  <c r="Q1741" i="16"/>
  <c r="O1779" i="16"/>
  <c r="Q1779" i="16" s="1"/>
  <c r="O1816" i="16"/>
  <c r="P1801" i="16"/>
  <c r="P1764" i="16"/>
  <c r="P1810" i="16"/>
  <c r="P1773" i="16"/>
  <c r="Q1728" i="16"/>
  <c r="O1766" i="16"/>
  <c r="O1803" i="16"/>
  <c r="Q1803" i="16" s="1"/>
  <c r="P1808" i="16"/>
  <c r="P1771" i="16"/>
  <c r="P1802" i="16"/>
  <c r="P1765" i="16"/>
  <c r="O1798" i="16"/>
  <c r="O1761" i="16"/>
  <c r="Q1723" i="16"/>
  <c r="P1766" i="16"/>
  <c r="P1803" i="16"/>
  <c r="P1774" i="16"/>
  <c r="P1811" i="16"/>
  <c r="O1770" i="16"/>
  <c r="O1807" i="16"/>
  <c r="Q1732" i="16"/>
  <c r="P1815" i="16"/>
  <c r="P1778" i="16"/>
  <c r="P1799" i="16"/>
  <c r="P1762" i="16"/>
  <c r="O1814" i="16"/>
  <c r="Q1814" i="16" s="1"/>
  <c r="Q1739" i="16"/>
  <c r="O1777" i="16"/>
  <c r="O1772" i="16"/>
  <c r="O1809" i="16"/>
  <c r="Q1734" i="16"/>
  <c r="P1812" i="16"/>
  <c r="P1775" i="16"/>
  <c r="P1813" i="16"/>
  <c r="P1776" i="16"/>
  <c r="P1807" i="16"/>
  <c r="P1770" i="16"/>
  <c r="R250" i="14"/>
  <c r="R198" i="14"/>
  <c r="R510" i="14"/>
  <c r="R458" i="14"/>
  <c r="R406" i="14"/>
  <c r="R328" i="14"/>
  <c r="R276" i="14"/>
  <c r="R224" i="14"/>
  <c r="T172" i="14"/>
  <c r="R354" i="14"/>
  <c r="R432" i="14"/>
  <c r="R302" i="14"/>
  <c r="R174" i="14"/>
  <c r="R484" i="14"/>
  <c r="R380" i="14"/>
  <c r="S397" i="15"/>
  <c r="S269" i="15"/>
  <c r="S589" i="15"/>
  <c r="S525" i="15"/>
  <c r="S237" i="15"/>
  <c r="S557" i="15"/>
  <c r="S333" i="15"/>
  <c r="S461" i="15"/>
  <c r="S365" i="15"/>
  <c r="S301" i="15"/>
  <c r="S493" i="15"/>
  <c r="S429" i="15"/>
  <c r="S222" i="15"/>
  <c r="H49" i="13" s="1"/>
  <c r="S621" i="15"/>
  <c r="R269" i="15"/>
  <c r="R493" i="15"/>
  <c r="R525" i="15"/>
  <c r="T204" i="15"/>
  <c r="R333" i="15"/>
  <c r="R461" i="15"/>
  <c r="R589" i="15"/>
  <c r="R301" i="15"/>
  <c r="R429" i="15"/>
  <c r="R397" i="15"/>
  <c r="R621" i="15"/>
  <c r="R237" i="15"/>
  <c r="R557" i="15"/>
  <c r="R365" i="15"/>
  <c r="R222" i="15"/>
  <c r="H43" i="13" s="1"/>
  <c r="P1309" i="15"/>
  <c r="P1341" i="15"/>
  <c r="P1437" i="15"/>
  <c r="P1245" i="15"/>
  <c r="P1405" i="15"/>
  <c r="P1469" i="15"/>
  <c r="P1213" i="15"/>
  <c r="P1373" i="15"/>
  <c r="P1277" i="15"/>
  <c r="O1301" i="15"/>
  <c r="O1397" i="15"/>
  <c r="O1269" i="15"/>
  <c r="O1333" i="15"/>
  <c r="O1205" i="15"/>
  <c r="O1461" i="15"/>
  <c r="O1237" i="15"/>
  <c r="O1365" i="15"/>
  <c r="O1429" i="15"/>
  <c r="Q1172" i="15"/>
  <c r="P1342" i="15"/>
  <c r="P1406" i="15"/>
  <c r="P1246" i="15"/>
  <c r="P1470" i="15"/>
  <c r="P1310" i="15"/>
  <c r="P1374" i="15"/>
  <c r="P1214" i="15"/>
  <c r="P1278" i="15"/>
  <c r="P1438" i="15"/>
  <c r="O1272" i="15"/>
  <c r="O1464" i="15"/>
  <c r="O1336" i="15"/>
  <c r="O1400" i="15"/>
  <c r="O1208" i="15"/>
  <c r="O1240" i="15"/>
  <c r="O1304" i="15"/>
  <c r="O1368" i="15"/>
  <c r="O1432" i="15"/>
  <c r="Q1175" i="15"/>
  <c r="O1431" i="15"/>
  <c r="O1207" i="15"/>
  <c r="Q1174" i="15"/>
  <c r="O1463" i="15"/>
  <c r="O1271" i="15"/>
  <c r="O1303" i="15"/>
  <c r="O1367" i="15"/>
  <c r="O1335" i="15"/>
  <c r="O1399" i="15"/>
  <c r="O1239" i="15"/>
  <c r="O1283" i="15"/>
  <c r="O1347" i="15"/>
  <c r="Q1186" i="15"/>
  <c r="O1411" i="15"/>
  <c r="O1379" i="15"/>
  <c r="O1219" i="15"/>
  <c r="O1315" i="15"/>
  <c r="O1475" i="15"/>
  <c r="O1251" i="15"/>
  <c r="O1443" i="15"/>
  <c r="O1436" i="15"/>
  <c r="O1468" i="15"/>
  <c r="O1372" i="15"/>
  <c r="O1212" i="15"/>
  <c r="O1340" i="15"/>
  <c r="O1404" i="15"/>
  <c r="O1244" i="15"/>
  <c r="O1276" i="15"/>
  <c r="Q1179" i="15"/>
  <c r="O1308" i="15"/>
  <c r="P1274" i="15"/>
  <c r="P1434" i="15"/>
  <c r="P1242" i="15"/>
  <c r="P1466" i="15"/>
  <c r="P1210" i="15"/>
  <c r="P1402" i="15"/>
  <c r="P1370" i="15"/>
  <c r="P1306" i="15"/>
  <c r="P1338" i="15"/>
  <c r="P1433" i="15"/>
  <c r="P1273" i="15"/>
  <c r="P1305" i="15"/>
  <c r="P1465" i="15"/>
  <c r="P1241" i="15"/>
  <c r="P1369" i="15"/>
  <c r="P1401" i="15"/>
  <c r="P1209" i="15"/>
  <c r="P1337" i="15"/>
  <c r="O1250" i="15"/>
  <c r="O1346" i="15"/>
  <c r="O1410" i="15"/>
  <c r="O1378" i="15"/>
  <c r="O1282" i="15"/>
  <c r="O1474" i="15"/>
  <c r="O1442" i="15"/>
  <c r="Q1185" i="15"/>
  <c r="O1218" i="15"/>
  <c r="O1314" i="15"/>
  <c r="O1311" i="15"/>
  <c r="O1407" i="15"/>
  <c r="O1439" i="15"/>
  <c r="Q1182" i="15"/>
  <c r="O1343" i="15"/>
  <c r="O1279" i="15"/>
  <c r="O1215" i="15"/>
  <c r="O1375" i="15"/>
  <c r="O1471" i="15"/>
  <c r="O1247" i="15"/>
  <c r="P1409" i="15"/>
  <c r="P1217" i="15"/>
  <c r="P1281" i="15"/>
  <c r="P1345" i="15"/>
  <c r="P1473" i="15"/>
  <c r="P1441" i="15"/>
  <c r="P1249" i="15"/>
  <c r="P1313" i="15"/>
  <c r="P1377" i="15"/>
  <c r="O1441" i="15"/>
  <c r="Q1441" i="15" s="1"/>
  <c r="Q1184" i="15"/>
  <c r="O1409" i="15"/>
  <c r="Q1409" i="15" s="1"/>
  <c r="O1345" i="15"/>
  <c r="O1377" i="15"/>
  <c r="Q1377" i="15" s="1"/>
  <c r="O1313" i="15"/>
  <c r="O1281" i="15"/>
  <c r="Q1281" i="15" s="1"/>
  <c r="O1249" i="15"/>
  <c r="Q1249" i="15" s="1"/>
  <c r="O1473" i="15"/>
  <c r="Q1473" i="15" s="1"/>
  <c r="O1217" i="15"/>
  <c r="P1400" i="15"/>
  <c r="P1208" i="15"/>
  <c r="P1240" i="15"/>
  <c r="P1432" i="15"/>
  <c r="P1368" i="15"/>
  <c r="P1272" i="15"/>
  <c r="P1464" i="15"/>
  <c r="P1336" i="15"/>
  <c r="P1304" i="15"/>
  <c r="O1248" i="15"/>
  <c r="O1280" i="15"/>
  <c r="O1216" i="15"/>
  <c r="O1376" i="15"/>
  <c r="O1408" i="15"/>
  <c r="Q1183" i="15"/>
  <c r="O1440" i="15"/>
  <c r="O1344" i="15"/>
  <c r="O1472" i="15"/>
  <c r="O1312" i="15"/>
  <c r="P1573" i="16"/>
  <c r="P1425" i="16"/>
  <c r="P1462" i="16"/>
  <c r="P1684" i="16"/>
  <c r="P1388" i="16"/>
  <c r="P1610" i="16"/>
  <c r="P1499" i="16"/>
  <c r="P1647" i="16"/>
  <c r="P1536" i="16"/>
  <c r="O1482" i="16"/>
  <c r="O1667" i="16"/>
  <c r="O1593" i="16"/>
  <c r="O1704" i="16"/>
  <c r="Q1370" i="16"/>
  <c r="O1519" i="16"/>
  <c r="O1445" i="16"/>
  <c r="O1630" i="16"/>
  <c r="O1556" i="16"/>
  <c r="O1408" i="16"/>
  <c r="P1618" i="16"/>
  <c r="P1433" i="16"/>
  <c r="P1692" i="16"/>
  <c r="P1396" i="16"/>
  <c r="P1507" i="16"/>
  <c r="P1655" i="16"/>
  <c r="P1544" i="16"/>
  <c r="P1581" i="16"/>
  <c r="P1470" i="16"/>
  <c r="P1702" i="16"/>
  <c r="P1480" i="16"/>
  <c r="P1517" i="16"/>
  <c r="P1591" i="16"/>
  <c r="P1665" i="16"/>
  <c r="P1406" i="16"/>
  <c r="P1443" i="16"/>
  <c r="P1554" i="16"/>
  <c r="P1628" i="16"/>
  <c r="O1441" i="16"/>
  <c r="O1404" i="16"/>
  <c r="O1589" i="16"/>
  <c r="Q1366" i="16"/>
  <c r="O1663" i="16"/>
  <c r="O1515" i="16"/>
  <c r="O1478" i="16"/>
  <c r="O1552" i="16"/>
  <c r="O1700" i="16"/>
  <c r="O1626" i="16"/>
  <c r="O1469" i="16"/>
  <c r="O1506" i="16"/>
  <c r="O1432" i="16"/>
  <c r="O1654" i="16"/>
  <c r="O1395" i="16"/>
  <c r="O1617" i="16"/>
  <c r="O1543" i="16"/>
  <c r="Q1357" i="16"/>
  <c r="O1580" i="16"/>
  <c r="O1691" i="16"/>
  <c r="O1472" i="16"/>
  <c r="O1398" i="16"/>
  <c r="O1620" i="16"/>
  <c r="O1694" i="16"/>
  <c r="O1546" i="16"/>
  <c r="O1435" i="16"/>
  <c r="O1509" i="16"/>
  <c r="Q1360" i="16"/>
  <c r="O1583" i="16"/>
  <c r="O1657" i="16"/>
  <c r="O1394" i="16"/>
  <c r="O1616" i="16"/>
  <c r="O1579" i="16"/>
  <c r="O1542" i="16"/>
  <c r="O1431" i="16"/>
  <c r="Q1356" i="16"/>
  <c r="O1690" i="16"/>
  <c r="O1505" i="16"/>
  <c r="O1653" i="16"/>
  <c r="O1468" i="16"/>
  <c r="Q1358" i="16"/>
  <c r="O1581" i="16"/>
  <c r="Q1581" i="16" s="1"/>
  <c r="O1507" i="16"/>
  <c r="Q1507" i="16" s="1"/>
  <c r="O1396" i="16"/>
  <c r="Q1396" i="16" s="1"/>
  <c r="O1692" i="16"/>
  <c r="Q1692" i="16" s="1"/>
  <c r="O1618" i="16"/>
  <c r="O1655" i="16"/>
  <c r="Q1655" i="16" s="1"/>
  <c r="O1433" i="16"/>
  <c r="Q1433" i="16" s="1"/>
  <c r="O1544" i="16"/>
  <c r="Q1544" i="16" s="1"/>
  <c r="O1470" i="16"/>
  <c r="O1474" i="16"/>
  <c r="O1437" i="16"/>
  <c r="O1659" i="16"/>
  <c r="O1696" i="16"/>
  <c r="O1622" i="16"/>
  <c r="Q1362" i="16"/>
  <c r="O1585" i="16"/>
  <c r="O1548" i="16"/>
  <c r="O1511" i="16"/>
  <c r="O1400" i="16"/>
  <c r="P1389" i="16"/>
  <c r="P1463" i="16"/>
  <c r="P1574" i="16"/>
  <c r="P1648" i="16"/>
  <c r="P1537" i="16"/>
  <c r="P1500" i="16"/>
  <c r="P1685" i="16"/>
  <c r="P1426" i="16"/>
  <c r="P1611" i="16"/>
  <c r="O1551" i="16"/>
  <c r="Q1365" i="16"/>
  <c r="O1625" i="16"/>
  <c r="O1662" i="16"/>
  <c r="O1477" i="16"/>
  <c r="O1588" i="16"/>
  <c r="O1440" i="16"/>
  <c r="O1403" i="16"/>
  <c r="O1699" i="16"/>
  <c r="O1514" i="16"/>
  <c r="P1613" i="16"/>
  <c r="P1539" i="16"/>
  <c r="P1428" i="16"/>
  <c r="P1687" i="16"/>
  <c r="P1650" i="16"/>
  <c r="P1391" i="16"/>
  <c r="P1465" i="16"/>
  <c r="P1502" i="16"/>
  <c r="P1576" i="16"/>
  <c r="P1653" i="16"/>
  <c r="P1394" i="16"/>
  <c r="P1690" i="16"/>
  <c r="P1505" i="16"/>
  <c r="P1616" i="16"/>
  <c r="P1468" i="16"/>
  <c r="P1579" i="16"/>
  <c r="P1431" i="16"/>
  <c r="P1542" i="16"/>
  <c r="P1513" i="16"/>
  <c r="P1587" i="16"/>
  <c r="P1624" i="16"/>
  <c r="P1698" i="16"/>
  <c r="P1402" i="16"/>
  <c r="P1476" i="16"/>
  <c r="P1550" i="16"/>
  <c r="P1661" i="16"/>
  <c r="P1439" i="16"/>
  <c r="O1388" i="16"/>
  <c r="Q1388" i="16" s="1"/>
  <c r="O1610" i="16"/>
  <c r="O1684" i="16"/>
  <c r="Q1684" i="16" s="1"/>
  <c r="O1425" i="16"/>
  <c r="Q1350" i="16"/>
  <c r="O1536" i="16"/>
  <c r="Q1536" i="16" s="1"/>
  <c r="O1462" i="16"/>
  <c r="Q1462" i="16" s="1"/>
  <c r="O1573" i="16"/>
  <c r="Q1573" i="16" s="1"/>
  <c r="O1499" i="16"/>
  <c r="Q1499" i="16" s="1"/>
  <c r="O1647" i="16"/>
  <c r="P1466" i="16"/>
  <c r="P1503" i="16"/>
  <c r="P1577" i="16"/>
  <c r="P1688" i="16"/>
  <c r="P1392" i="16"/>
  <c r="P1651" i="16"/>
  <c r="P1614" i="16"/>
  <c r="P1429" i="16"/>
  <c r="P1540" i="16"/>
  <c r="O1473" i="16"/>
  <c r="O1510" i="16"/>
  <c r="O1695" i="16"/>
  <c r="O1621" i="16"/>
  <c r="O1436" i="16"/>
  <c r="O1658" i="16"/>
  <c r="O1399" i="16"/>
  <c r="Q1361" i="16"/>
  <c r="O1547" i="16"/>
  <c r="O1584" i="16"/>
  <c r="O1578" i="16"/>
  <c r="O1689" i="16"/>
  <c r="O1615" i="16"/>
  <c r="O1430" i="16"/>
  <c r="O1393" i="16"/>
  <c r="Q1355" i="16"/>
  <c r="O1652" i="16"/>
  <c r="O1541" i="16"/>
  <c r="O1504" i="16"/>
  <c r="O1467" i="16"/>
  <c r="Q1354" i="16"/>
  <c r="O1540" i="16"/>
  <c r="Q1540" i="16" s="1"/>
  <c r="O1392" i="16"/>
  <c r="O1577" i="16"/>
  <c r="Q1577" i="16" s="1"/>
  <c r="O1688" i="16"/>
  <c r="Q1688" i="16" s="1"/>
  <c r="O1503" i="16"/>
  <c r="Q1503" i="16" s="1"/>
  <c r="O1429" i="16"/>
  <c r="Q1429" i="16" s="1"/>
  <c r="O1651" i="16"/>
  <c r="Q1651" i="16" s="1"/>
  <c r="O1466" i="16"/>
  <c r="O1614" i="16"/>
  <c r="Q1614" i="16" s="1"/>
  <c r="Q1369" i="16"/>
  <c r="O1518" i="16"/>
  <c r="O1481" i="16"/>
  <c r="O1444" i="16"/>
  <c r="O1555" i="16"/>
  <c r="O1666" i="16"/>
  <c r="O1629" i="16"/>
  <c r="O1592" i="16"/>
  <c r="O1407" i="16"/>
  <c r="O1703" i="16"/>
  <c r="O1571" i="15"/>
  <c r="O1539" i="15"/>
  <c r="Q1506" i="15"/>
  <c r="O1534" i="15"/>
  <c r="Q1501" i="15"/>
  <c r="O1566" i="15"/>
  <c r="O1532" i="15"/>
  <c r="Q1499" i="15"/>
  <c r="O1564" i="15"/>
  <c r="P1566" i="15"/>
  <c r="P1534" i="15"/>
  <c r="P1573" i="15"/>
  <c r="P1541" i="15"/>
  <c r="O1561" i="15"/>
  <c r="O1529" i="15"/>
  <c r="Q1496" i="15"/>
  <c r="O1533" i="15"/>
  <c r="Q1500" i="15"/>
  <c r="O1565" i="15"/>
  <c r="Q1494" i="15"/>
  <c r="O1559" i="15"/>
  <c r="O1527" i="15"/>
  <c r="P1570" i="15"/>
  <c r="P1538" i="15"/>
  <c r="O1567" i="15"/>
  <c r="O1535" i="15"/>
  <c r="Q1502" i="15"/>
  <c r="P1539" i="15"/>
  <c r="P1571" i="15"/>
  <c r="P1564" i="15"/>
  <c r="P1532" i="15"/>
  <c r="P1560" i="15"/>
  <c r="P1528" i="15"/>
  <c r="P1572" i="15"/>
  <c r="P1540" i="15"/>
  <c r="O1528" i="15"/>
  <c r="Q1528" i="15" s="1"/>
  <c r="Q1495" i="15"/>
  <c r="O1560" i="15"/>
  <c r="Q1560" i="15" s="1"/>
  <c r="Q196" i="16"/>
  <c r="Q140" i="15"/>
  <c r="Q108" i="15"/>
  <c r="Q39" i="14"/>
  <c r="Q306" i="15"/>
  <c r="Q498" i="15"/>
  <c r="Q338" i="15"/>
  <c r="Q434" i="15"/>
  <c r="Q530" i="15"/>
  <c r="Q466" i="15"/>
  <c r="Q382" i="15"/>
  <c r="Q446" i="15"/>
  <c r="Q350" i="15"/>
  <c r="Q638" i="15"/>
  <c r="Q254" i="15"/>
  <c r="Q510" i="15"/>
  <c r="Q574" i="15"/>
  <c r="Q248" i="15"/>
  <c r="Q536" i="15"/>
  <c r="Q472" i="15"/>
  <c r="Q568" i="15"/>
  <c r="Q344" i="15"/>
  <c r="Q600" i="15"/>
  <c r="Q380" i="15"/>
  <c r="Q284" i="15"/>
  <c r="Q508" i="15"/>
  <c r="Q540" i="15"/>
  <c r="Q604" i="15"/>
  <c r="Q316" i="15"/>
  <c r="Q631" i="15"/>
  <c r="Q567" i="15"/>
  <c r="Q375" i="15"/>
  <c r="Q439" i="15"/>
  <c r="Q247" i="15"/>
  <c r="Q535" i="15"/>
  <c r="Q477" i="15"/>
  <c r="Q349" i="15"/>
  <c r="Q605" i="15"/>
  <c r="Q541" i="15"/>
  <c r="Q509" i="15"/>
  <c r="Q317" i="15"/>
  <c r="T564" i="10"/>
  <c r="T546" i="10"/>
  <c r="T524" i="10"/>
  <c r="T523" i="10"/>
  <c r="Q160" i="16"/>
  <c r="Q86" i="16"/>
  <c r="P598" i="24"/>
  <c r="O70" i="16"/>
  <c r="G13" i="13" s="1"/>
  <c r="O1087" i="15"/>
  <c r="O1151" i="15"/>
  <c r="O991" i="15"/>
  <c r="O831" i="15"/>
  <c r="O1119" i="15"/>
  <c r="O1023" i="15"/>
  <c r="O959" i="15"/>
  <c r="O927" i="15"/>
  <c r="O895" i="15"/>
  <c r="O1055" i="15"/>
  <c r="O863" i="15"/>
  <c r="Q798" i="15"/>
  <c r="O860" i="15"/>
  <c r="Q795" i="15"/>
  <c r="O956" i="15"/>
  <c r="Q956" i="15" s="1"/>
  <c r="O988" i="15"/>
  <c r="Q988" i="15" s="1"/>
  <c r="O828" i="15"/>
  <c r="O892" i="15"/>
  <c r="Q892" i="15" s="1"/>
  <c r="O1084" i="15"/>
  <c r="Q1084" i="15" s="1"/>
  <c r="O1148" i="15"/>
  <c r="Q1148" i="15" s="1"/>
  <c r="O1020" i="15"/>
  <c r="Q1020" i="15" s="1"/>
  <c r="O1116" i="15"/>
  <c r="Q1116" i="15" s="1"/>
  <c r="O1052" i="15"/>
  <c r="O924" i="15"/>
  <c r="Q924" i="15" s="1"/>
  <c r="P859" i="15"/>
  <c r="P955" i="15"/>
  <c r="P891" i="15"/>
  <c r="P1115" i="15"/>
  <c r="P1051" i="15"/>
  <c r="P1147" i="15"/>
  <c r="P923" i="15"/>
  <c r="P827" i="15"/>
  <c r="P987" i="15"/>
  <c r="P1019" i="15"/>
  <c r="P1083" i="15"/>
  <c r="O890" i="15"/>
  <c r="O1018" i="15"/>
  <c r="O858" i="15"/>
  <c r="O1082" i="15"/>
  <c r="O922" i="15"/>
  <c r="O986" i="15"/>
  <c r="O1114" i="15"/>
  <c r="O1050" i="15"/>
  <c r="O1146" i="15"/>
  <c r="O954" i="15"/>
  <c r="O826" i="15"/>
  <c r="Q793" i="15"/>
  <c r="P1087" i="15"/>
  <c r="P1023" i="15"/>
  <c r="P1151" i="15"/>
  <c r="P1055" i="15"/>
  <c r="P863" i="15"/>
  <c r="P927" i="15"/>
  <c r="P1119" i="15"/>
  <c r="P831" i="15"/>
  <c r="P895" i="15"/>
  <c r="P959" i="15"/>
  <c r="P991" i="15"/>
  <c r="O888" i="15"/>
  <c r="O824" i="15"/>
  <c r="Q824" i="15" s="1"/>
  <c r="O984" i="15"/>
  <c r="Q984" i="15" s="1"/>
  <c r="O1048" i="15"/>
  <c r="Q1048" i="15" s="1"/>
  <c r="O1016" i="15"/>
  <c r="O920" i="15"/>
  <c r="Q920" i="15" s="1"/>
  <c r="O1080" i="15"/>
  <c r="Q791" i="15"/>
  <c r="O952" i="15"/>
  <c r="O856" i="15"/>
  <c r="Q856" i="15" s="1"/>
  <c r="O1112" i="15"/>
  <c r="O1144" i="15"/>
  <c r="Q1144" i="15" s="1"/>
  <c r="O1083" i="15"/>
  <c r="O827" i="15"/>
  <c r="Q827" i="15" s="1"/>
  <c r="O923" i="15"/>
  <c r="Q923" i="15" s="1"/>
  <c r="O1147" i="15"/>
  <c r="Q1147" i="15" s="1"/>
  <c r="O1019" i="15"/>
  <c r="O859" i="15"/>
  <c r="O987" i="15"/>
  <c r="Q987" i="15" s="1"/>
  <c r="O1051" i="15"/>
  <c r="O891" i="15"/>
  <c r="Q891" i="15" s="1"/>
  <c r="O955" i="15"/>
  <c r="Q955" i="15" s="1"/>
  <c r="O1115" i="15"/>
  <c r="Q794" i="15"/>
  <c r="P864" i="15"/>
  <c r="P992" i="15"/>
  <c r="P1056" i="15"/>
  <c r="P1088" i="15"/>
  <c r="P1120" i="15"/>
  <c r="P1024" i="15"/>
  <c r="P928" i="15"/>
  <c r="P960" i="15"/>
  <c r="P1152" i="15"/>
  <c r="P896" i="15"/>
  <c r="P832" i="15"/>
  <c r="O1139" i="15"/>
  <c r="O979" i="15"/>
  <c r="O947" i="15"/>
  <c r="O1011" i="15"/>
  <c r="O1075" i="15"/>
  <c r="O1043" i="15"/>
  <c r="O819" i="15"/>
  <c r="O915" i="15"/>
  <c r="O1107" i="15"/>
  <c r="O851" i="15"/>
  <c r="O883" i="15"/>
  <c r="Q786" i="15"/>
  <c r="O981" i="15"/>
  <c r="Q788" i="15"/>
  <c r="O821" i="15"/>
  <c r="Q821" i="15" s="1"/>
  <c r="O1109" i="15"/>
  <c r="Q1109" i="15" s="1"/>
  <c r="O1045" i="15"/>
  <c r="Q1045" i="15" s="1"/>
  <c r="O853" i="15"/>
  <c r="O917" i="15"/>
  <c r="Q917" i="15" s="1"/>
  <c r="O1077" i="15"/>
  <c r="Q1077" i="15" s="1"/>
  <c r="O949" i="15"/>
  <c r="Q949" i="15" s="1"/>
  <c r="O1013" i="15"/>
  <c r="Q1013" i="15" s="1"/>
  <c r="O1141" i="15"/>
  <c r="Q1141" i="15" s="1"/>
  <c r="O885" i="15"/>
  <c r="Q885" i="15" s="1"/>
  <c r="P851" i="15"/>
  <c r="P1107" i="15"/>
  <c r="P947" i="15"/>
  <c r="P883" i="15"/>
  <c r="P819" i="15"/>
  <c r="P979" i="15"/>
  <c r="Q979" i="15" s="1"/>
  <c r="P915" i="15"/>
  <c r="P1043" i="15"/>
  <c r="P1011" i="15"/>
  <c r="P1075" i="15"/>
  <c r="P1139" i="15"/>
  <c r="P954" i="15"/>
  <c r="P986" i="15"/>
  <c r="P1050" i="15"/>
  <c r="P1018" i="15"/>
  <c r="P1082" i="15"/>
  <c r="P1146" i="15"/>
  <c r="P858" i="15"/>
  <c r="P1114" i="15"/>
  <c r="P826" i="15"/>
  <c r="P890" i="15"/>
  <c r="P922" i="15"/>
  <c r="O993" i="15"/>
  <c r="O1121" i="15"/>
  <c r="O929" i="15"/>
  <c r="O1153" i="15"/>
  <c r="O1057" i="15"/>
  <c r="O1089" i="15"/>
  <c r="O833" i="15"/>
  <c r="O1025" i="15"/>
  <c r="O897" i="15"/>
  <c r="O865" i="15"/>
  <c r="O961" i="15"/>
  <c r="Q800" i="15"/>
  <c r="O1022" i="15"/>
  <c r="O1086" i="15"/>
  <c r="Q1086" i="15" s="1"/>
  <c r="O958" i="15"/>
  <c r="Q958" i="15" s="1"/>
  <c r="O830" i="15"/>
  <c r="Q830" i="15" s="1"/>
  <c r="O1150" i="15"/>
  <c r="Q1150" i="15" s="1"/>
  <c r="O1054" i="15"/>
  <c r="Q1054" i="15" s="1"/>
  <c r="O990" i="15"/>
  <c r="Q990" i="15" s="1"/>
  <c r="O862" i="15"/>
  <c r="Q862" i="15" s="1"/>
  <c r="O1118" i="15"/>
  <c r="Q1118" i="15" s="1"/>
  <c r="O926" i="15"/>
  <c r="Q926" i="15" s="1"/>
  <c r="O894" i="15"/>
  <c r="Q797" i="15"/>
  <c r="P897" i="15"/>
  <c r="P1153" i="15"/>
  <c r="P1121" i="15"/>
  <c r="P833" i="15"/>
  <c r="P865" i="15"/>
  <c r="P1025" i="15"/>
  <c r="P1089" i="15"/>
  <c r="P961" i="15"/>
  <c r="P993" i="15"/>
  <c r="P1057" i="15"/>
  <c r="P929" i="15"/>
  <c r="P523" i="10"/>
  <c r="P547" i="10"/>
  <c r="P571" i="10"/>
  <c r="O541" i="10"/>
  <c r="Q541" i="10" s="1"/>
  <c r="O565" i="10"/>
  <c r="O517" i="10"/>
  <c r="Q517" i="10" s="1"/>
  <c r="Q493" i="10"/>
  <c r="P572" i="10"/>
  <c r="P524" i="10"/>
  <c r="P548" i="10"/>
  <c r="O569" i="10"/>
  <c r="O545" i="10"/>
  <c r="Q497" i="10"/>
  <c r="O521" i="10"/>
  <c r="P545" i="10"/>
  <c r="P569" i="10"/>
  <c r="P521" i="10"/>
  <c r="O542" i="10"/>
  <c r="Q542" i="10" s="1"/>
  <c r="O566" i="10"/>
  <c r="Q566" i="10" s="1"/>
  <c r="Q494" i="10"/>
  <c r="O518" i="10"/>
  <c r="Q518" i="10" s="1"/>
  <c r="O543" i="10"/>
  <c r="Q543" i="10" s="1"/>
  <c r="O519" i="10"/>
  <c r="Q519" i="10" s="1"/>
  <c r="Q495" i="10"/>
  <c r="O567" i="10"/>
  <c r="Q567" i="10" s="1"/>
  <c r="O547" i="10"/>
  <c r="Q547" i="10" s="1"/>
  <c r="O571" i="10"/>
  <c r="Q571" i="10" s="1"/>
  <c r="Q499" i="10"/>
  <c r="O523" i="10"/>
  <c r="Q523" i="10" s="1"/>
  <c r="P570" i="10"/>
  <c r="P546" i="10"/>
  <c r="P522" i="10"/>
  <c r="O570" i="10"/>
  <c r="Q498" i="10"/>
  <c r="O522" i="10"/>
  <c r="O546" i="10"/>
  <c r="Q139" i="15"/>
  <c r="Q107" i="15"/>
  <c r="O117" i="14"/>
  <c r="Q116" i="14"/>
  <c r="Q117" i="14" s="1"/>
  <c r="O91" i="14"/>
  <c r="Q90" i="14"/>
  <c r="Q91" i="14" s="1"/>
  <c r="Q142" i="14"/>
  <c r="Q143" i="14" s="1"/>
  <c r="O143" i="14"/>
  <c r="Z16" i="24"/>
  <c r="Q96" i="24" s="1"/>
  <c r="Q100" i="24" s="1"/>
  <c r="Q28" i="24"/>
  <c r="Q35" i="24" s="1"/>
  <c r="Q50" i="24" s="1"/>
  <c r="Q132" i="24"/>
  <c r="Q136" i="24" s="1"/>
  <c r="R1136" i="15"/>
  <c r="T783" i="15"/>
  <c r="R801" i="15"/>
  <c r="H105" i="13" s="1"/>
  <c r="R1072" i="15"/>
  <c r="R1008" i="15"/>
  <c r="R912" i="15"/>
  <c r="R1040" i="15"/>
  <c r="R1104" i="15"/>
  <c r="R816" i="15"/>
  <c r="R976" i="15"/>
  <c r="R880" i="15"/>
  <c r="R848" i="15"/>
  <c r="R944" i="15"/>
  <c r="R849" i="15"/>
  <c r="T849" i="15" s="1"/>
  <c r="R913" i="15"/>
  <c r="T913" i="15" s="1"/>
  <c r="R1009" i="15"/>
  <c r="R881" i="15"/>
  <c r="T881" i="15" s="1"/>
  <c r="R1041" i="15"/>
  <c r="T1041" i="15" s="1"/>
  <c r="R1137" i="15"/>
  <c r="T1137" i="15" s="1"/>
  <c r="R1105" i="15"/>
  <c r="T1105" i="15" s="1"/>
  <c r="R1073" i="15"/>
  <c r="T1073" i="15" s="1"/>
  <c r="R945" i="15"/>
  <c r="T945" i="15" s="1"/>
  <c r="R817" i="15"/>
  <c r="T817" i="15" s="1"/>
  <c r="T784" i="15"/>
  <c r="R977" i="15"/>
  <c r="T977" i="15" s="1"/>
  <c r="Q532" i="14"/>
  <c r="O610" i="14"/>
  <c r="O558" i="14"/>
  <c r="O584" i="14"/>
  <c r="O533" i="14"/>
  <c r="O913" i="15"/>
  <c r="Q913" i="15" s="1"/>
  <c r="Q784" i="15"/>
  <c r="O977" i="15"/>
  <c r="Q977" i="15" s="1"/>
  <c r="O1137" i="15"/>
  <c r="Q1137" i="15" s="1"/>
  <c r="O1041" i="15"/>
  <c r="Q1041" i="15" s="1"/>
  <c r="O881" i="15"/>
  <c r="Q881" i="15" s="1"/>
  <c r="O849" i="15"/>
  <c r="Q849" i="15" s="1"/>
  <c r="O1073" i="15"/>
  <c r="O1105" i="15"/>
  <c r="Q1105" i="15" s="1"/>
  <c r="O945" i="15"/>
  <c r="Q945" i="15" s="1"/>
  <c r="O1009" i="15"/>
  <c r="Q1009" i="15" s="1"/>
  <c r="O817" i="15"/>
  <c r="P1104" i="15"/>
  <c r="P912" i="15"/>
  <c r="P880" i="15"/>
  <c r="P976" i="15"/>
  <c r="P944" i="15"/>
  <c r="P1136" i="15"/>
  <c r="P801" i="15"/>
  <c r="G111" i="13" s="1"/>
  <c r="G113" i="13" s="1"/>
  <c r="G117" i="13" s="1"/>
  <c r="P1072" i="15"/>
  <c r="P816" i="15"/>
  <c r="P1008" i="15"/>
  <c r="P848" i="15"/>
  <c r="P1040" i="15"/>
  <c r="P1058" i="15" s="1"/>
  <c r="O350" i="14"/>
  <c r="O376" i="14"/>
  <c r="Q168" i="14"/>
  <c r="O402" i="14"/>
  <c r="O480" i="14"/>
  <c r="O169" i="14"/>
  <c r="O176" i="14" s="1"/>
  <c r="G42" i="13" s="1"/>
  <c r="O194" i="14"/>
  <c r="O428" i="14"/>
  <c r="O506" i="14"/>
  <c r="O454" i="14"/>
  <c r="O220" i="14"/>
  <c r="O246" i="14"/>
  <c r="O272" i="14"/>
  <c r="O298" i="14"/>
  <c r="O324" i="14"/>
  <c r="O237" i="15"/>
  <c r="O222" i="15"/>
  <c r="G43" i="13" s="1"/>
  <c r="O589" i="15"/>
  <c r="O525" i="15"/>
  <c r="O461" i="15"/>
  <c r="O397" i="15"/>
  <c r="O333" i="15"/>
  <c r="O269" i="15"/>
  <c r="Q204" i="15"/>
  <c r="Q222" i="15" s="1"/>
  <c r="O557" i="15"/>
  <c r="O429" i="15"/>
  <c r="O301" i="15"/>
  <c r="O621" i="15"/>
  <c r="O493" i="15"/>
  <c r="O365" i="15"/>
  <c r="P333" i="15"/>
  <c r="P351" i="15" s="1"/>
  <c r="P589" i="15"/>
  <c r="P607" i="15" s="1"/>
  <c r="P269" i="15"/>
  <c r="P287" i="15" s="1"/>
  <c r="P301" i="15"/>
  <c r="P319" i="15" s="1"/>
  <c r="P397" i="15"/>
  <c r="P415" i="15" s="1"/>
  <c r="P557" i="15"/>
  <c r="P575" i="15" s="1"/>
  <c r="P461" i="15"/>
  <c r="P479" i="15" s="1"/>
  <c r="P365" i="15"/>
  <c r="P383" i="15" s="1"/>
  <c r="P429" i="15"/>
  <c r="P447" i="15" s="1"/>
  <c r="P493" i="15"/>
  <c r="P511" i="15" s="1"/>
  <c r="P237" i="15"/>
  <c r="P255" i="15" s="1"/>
  <c r="P525" i="15"/>
  <c r="P543" i="15" s="1"/>
  <c r="P222" i="15"/>
  <c r="G49" i="13" s="1"/>
  <c r="P621" i="15"/>
  <c r="P639" i="15" s="1"/>
  <c r="O680" i="16"/>
  <c r="Q235" i="16"/>
  <c r="O606" i="16"/>
  <c r="O532" i="16"/>
  <c r="O458" i="16"/>
  <c r="O643" i="16"/>
  <c r="O569" i="16"/>
  <c r="O384" i="16"/>
  <c r="O310" i="16"/>
  <c r="O495" i="16"/>
  <c r="O421" i="16"/>
  <c r="O347" i="16"/>
  <c r="O717" i="16"/>
  <c r="O273" i="16"/>
  <c r="P606" i="16"/>
  <c r="P384" i="16"/>
  <c r="P643" i="16"/>
  <c r="P421" i="16"/>
  <c r="P680" i="16"/>
  <c r="P458" i="16"/>
  <c r="P717" i="16"/>
  <c r="P495" i="16"/>
  <c r="P273" i="16"/>
  <c r="P532" i="16"/>
  <c r="P310" i="16"/>
  <c r="P569" i="16"/>
  <c r="P347" i="16"/>
  <c r="S768" i="14"/>
  <c r="T766" i="14"/>
  <c r="R1025" i="10"/>
  <c r="R1073" i="10"/>
  <c r="T1073" i="10" s="1"/>
  <c r="R1049" i="10"/>
  <c r="T1049" i="10" s="1"/>
  <c r="R977" i="10"/>
  <c r="T977" i="10" s="1"/>
  <c r="R1097" i="10"/>
  <c r="T1097" i="10" s="1"/>
  <c r="R953" i="10"/>
  <c r="T953" i="10" s="1"/>
  <c r="R905" i="10"/>
  <c r="T905" i="10" s="1"/>
  <c r="T881" i="10"/>
  <c r="R1001" i="10"/>
  <c r="R929" i="10"/>
  <c r="T929" i="10" s="1"/>
  <c r="S999" i="10"/>
  <c r="S951" i="10"/>
  <c r="S903" i="10"/>
  <c r="S927" i="10"/>
  <c r="S1071" i="10"/>
  <c r="S1095" i="10"/>
  <c r="S975" i="10"/>
  <c r="S1023" i="10"/>
  <c r="S1047" i="10"/>
  <c r="R957" i="10"/>
  <c r="T957" i="10" s="1"/>
  <c r="R1077" i="10"/>
  <c r="T1077" i="10" s="1"/>
  <c r="T885" i="10"/>
  <c r="R1101" i="10"/>
  <c r="T1101" i="10" s="1"/>
  <c r="R981" i="10"/>
  <c r="T981" i="10" s="1"/>
  <c r="R1053" i="10"/>
  <c r="T1053" i="10" s="1"/>
  <c r="R933" i="10"/>
  <c r="T933" i="10" s="1"/>
  <c r="R909" i="10"/>
  <c r="T909" i="10" s="1"/>
  <c r="R1005" i="10"/>
  <c r="T1005" i="10" s="1"/>
  <c r="R1029" i="10"/>
  <c r="T1029" i="10" s="1"/>
  <c r="R997" i="10"/>
  <c r="R973" i="10"/>
  <c r="R1045" i="10"/>
  <c r="T877" i="10"/>
  <c r="R949" i="10"/>
  <c r="R925" i="10"/>
  <c r="R901" i="10"/>
  <c r="R1093" i="10"/>
  <c r="R1021" i="10"/>
  <c r="R887" i="10"/>
  <c r="R955" i="14" s="1"/>
  <c r="T955" i="14" s="1"/>
  <c r="R1069" i="10"/>
  <c r="R926" i="10"/>
  <c r="R974" i="10"/>
  <c r="R1094" i="10"/>
  <c r="R1022" i="10"/>
  <c r="R998" i="10"/>
  <c r="R902" i="10"/>
  <c r="R1046" i="10"/>
  <c r="T878" i="10"/>
  <c r="R950" i="10"/>
  <c r="R1070" i="10"/>
  <c r="S1046" i="10"/>
  <c r="S998" i="10"/>
  <c r="S1094" i="10"/>
  <c r="S1070" i="10"/>
  <c r="S902" i="10"/>
  <c r="S1022" i="10"/>
  <c r="S926" i="10"/>
  <c r="S950" i="10"/>
  <c r="S974" i="10"/>
  <c r="S956" i="10"/>
  <c r="S980" i="10"/>
  <c r="S1004" i="10"/>
  <c r="S1100" i="10"/>
  <c r="S1028" i="10"/>
  <c r="S1076" i="10"/>
  <c r="S932" i="10"/>
  <c r="S1052" i="10"/>
  <c r="S908" i="10"/>
  <c r="T908" i="10" s="1"/>
  <c r="R1078" i="10"/>
  <c r="T1078" i="10" s="1"/>
  <c r="R982" i="10"/>
  <c r="T982" i="10" s="1"/>
  <c r="R958" i="10"/>
  <c r="T958" i="10" s="1"/>
  <c r="T886" i="10"/>
  <c r="R1030" i="10"/>
  <c r="T1030" i="10" s="1"/>
  <c r="R1054" i="10"/>
  <c r="T1054" i="10" s="1"/>
  <c r="R1102" i="10"/>
  <c r="T1102" i="10" s="1"/>
  <c r="R1006" i="10"/>
  <c r="T1006" i="10" s="1"/>
  <c r="R910" i="10"/>
  <c r="T910" i="10" s="1"/>
  <c r="R934" i="10"/>
  <c r="T934" i="10" s="1"/>
  <c r="S1027" i="10"/>
  <c r="S1003" i="10"/>
  <c r="S1075" i="10"/>
  <c r="S955" i="10"/>
  <c r="S931" i="10"/>
  <c r="S1051" i="10"/>
  <c r="S979" i="10"/>
  <c r="S1099" i="10"/>
  <c r="S907" i="10"/>
  <c r="R1027" i="10"/>
  <c r="R1099" i="10"/>
  <c r="R955" i="10"/>
  <c r="T955" i="10" s="1"/>
  <c r="T883" i="10"/>
  <c r="R1003" i="10"/>
  <c r="T1003" i="10" s="1"/>
  <c r="R907" i="10"/>
  <c r="T907" i="10" s="1"/>
  <c r="R931" i="10"/>
  <c r="R1075" i="10"/>
  <c r="T1075" i="10" s="1"/>
  <c r="R979" i="10"/>
  <c r="R1051" i="10"/>
  <c r="S1616" i="16"/>
  <c r="S1579" i="16"/>
  <c r="S1653" i="16"/>
  <c r="S1431" i="16"/>
  <c r="S1505" i="16"/>
  <c r="S1690" i="16"/>
  <c r="S1394" i="16"/>
  <c r="S1468" i="16"/>
  <c r="S1542" i="16"/>
  <c r="T1360" i="16"/>
  <c r="R1546" i="16"/>
  <c r="R1620" i="16"/>
  <c r="R1657" i="16"/>
  <c r="R1694" i="16"/>
  <c r="R1583" i="16"/>
  <c r="R1509" i="16"/>
  <c r="R1472" i="16"/>
  <c r="R1398" i="16"/>
  <c r="R1435" i="16"/>
  <c r="R1473" i="16"/>
  <c r="R1510" i="16"/>
  <c r="R1547" i="16"/>
  <c r="R1399" i="16"/>
  <c r="T1361" i="16"/>
  <c r="R1658" i="16"/>
  <c r="R1584" i="16"/>
  <c r="R1621" i="16"/>
  <c r="R1436" i="16"/>
  <c r="R1695" i="16"/>
  <c r="S1391" i="16"/>
  <c r="S1650" i="16"/>
  <c r="S1539" i="16"/>
  <c r="S1428" i="16"/>
  <c r="S1576" i="16"/>
  <c r="S1465" i="16"/>
  <c r="S1502" i="16"/>
  <c r="S1613" i="16"/>
  <c r="S1687" i="16"/>
  <c r="S1512" i="16"/>
  <c r="S1697" i="16"/>
  <c r="S1438" i="16"/>
  <c r="S1586" i="16"/>
  <c r="S1660" i="16"/>
  <c r="S1549" i="16"/>
  <c r="S1623" i="16"/>
  <c r="S1475" i="16"/>
  <c r="S1401" i="16"/>
  <c r="S1695" i="16"/>
  <c r="S1658" i="16"/>
  <c r="S1436" i="16"/>
  <c r="S1473" i="16"/>
  <c r="S1584" i="16"/>
  <c r="S1399" i="16"/>
  <c r="S1510" i="16"/>
  <c r="S1621" i="16"/>
  <c r="S1547" i="16"/>
  <c r="R1575" i="16"/>
  <c r="T1575" i="16" s="1"/>
  <c r="R1686" i="16"/>
  <c r="R1390" i="16"/>
  <c r="T1390" i="16" s="1"/>
  <c r="R1464" i="16"/>
  <c r="R1649" i="16"/>
  <c r="T1649" i="16" s="1"/>
  <c r="R1538" i="16"/>
  <c r="T1538" i="16" s="1"/>
  <c r="R1501" i="16"/>
  <c r="T1501" i="16" s="1"/>
  <c r="R1427" i="16"/>
  <c r="T1427" i="16" s="1"/>
  <c r="R1612" i="16"/>
  <c r="T1612" i="16" s="1"/>
  <c r="T1352" i="16"/>
  <c r="R1610" i="16"/>
  <c r="R1573" i="16"/>
  <c r="R1499" i="16"/>
  <c r="R1388" i="16"/>
  <c r="T1350" i="16"/>
  <c r="R1425" i="16"/>
  <c r="R1684" i="16"/>
  <c r="R1536" i="16"/>
  <c r="R1647" i="16"/>
  <c r="R1462" i="16"/>
  <c r="R1580" i="16"/>
  <c r="T1580" i="16" s="1"/>
  <c r="R1469" i="16"/>
  <c r="T1469" i="16" s="1"/>
  <c r="R1617" i="16"/>
  <c r="T1617" i="16" s="1"/>
  <c r="R1691" i="16"/>
  <c r="T1691" i="16" s="1"/>
  <c r="R1395" i="16"/>
  <c r="T1395" i="16" s="1"/>
  <c r="R1506" i="16"/>
  <c r="T1506" i="16" s="1"/>
  <c r="R1654" i="16"/>
  <c r="T1654" i="16" s="1"/>
  <c r="T1357" i="16"/>
  <c r="R1543" i="16"/>
  <c r="T1543" i="16" s="1"/>
  <c r="R1432" i="16"/>
  <c r="T1432" i="16" s="1"/>
  <c r="S1578" i="16"/>
  <c r="S1541" i="16"/>
  <c r="S1393" i="16"/>
  <c r="S1652" i="16"/>
  <c r="S1430" i="16"/>
  <c r="S1467" i="16"/>
  <c r="S1615" i="16"/>
  <c r="S1689" i="16"/>
  <c r="S1504" i="16"/>
  <c r="S1699" i="16"/>
  <c r="S1625" i="16"/>
  <c r="S1551" i="16"/>
  <c r="S1662" i="16"/>
  <c r="S1477" i="16"/>
  <c r="S1403" i="16"/>
  <c r="S1440" i="16"/>
  <c r="S1514" i="16"/>
  <c r="S1588" i="16"/>
  <c r="R1517" i="16"/>
  <c r="T1517" i="16" s="1"/>
  <c r="R1554" i="16"/>
  <c r="T1554" i="16" s="1"/>
  <c r="R1406" i="16"/>
  <c r="T1406" i="16" s="1"/>
  <c r="R1665" i="16"/>
  <c r="T1665" i="16" s="1"/>
  <c r="R1591" i="16"/>
  <c r="T1591" i="16" s="1"/>
  <c r="R1443" i="16"/>
  <c r="T1443" i="16" s="1"/>
  <c r="R1628" i="16"/>
  <c r="T1628" i="16" s="1"/>
  <c r="T1368" i="16"/>
  <c r="R1480" i="16"/>
  <c r="T1480" i="16" s="1"/>
  <c r="R1702" i="16"/>
  <c r="T1702" i="16" s="1"/>
  <c r="S1593" i="16"/>
  <c r="S1519" i="16"/>
  <c r="S1704" i="16"/>
  <c r="S1630" i="16"/>
  <c r="S1445" i="16"/>
  <c r="S1556" i="16"/>
  <c r="S1408" i="16"/>
  <c r="S1667" i="16"/>
  <c r="S1482" i="16"/>
  <c r="T1355" i="16"/>
  <c r="R1504" i="16"/>
  <c r="T1504" i="16" s="1"/>
  <c r="R1430" i="16"/>
  <c r="R1689" i="16"/>
  <c r="R1541" i="16"/>
  <c r="T1541" i="16" s="1"/>
  <c r="R1578" i="16"/>
  <c r="T1578" i="16" s="1"/>
  <c r="R1615" i="16"/>
  <c r="R1467" i="16"/>
  <c r="R1652" i="16"/>
  <c r="T1652" i="16" s="1"/>
  <c r="R1393" i="16"/>
  <c r="T1393" i="16" s="1"/>
  <c r="S1507" i="16"/>
  <c r="S1470" i="16"/>
  <c r="S1655" i="16"/>
  <c r="S1618" i="16"/>
  <c r="S1396" i="16"/>
  <c r="S1581" i="16"/>
  <c r="S1433" i="16"/>
  <c r="S1544" i="16"/>
  <c r="S1692" i="16"/>
  <c r="S1499" i="16"/>
  <c r="S1647" i="16"/>
  <c r="S1684" i="16"/>
  <c r="S1462" i="16"/>
  <c r="S1388" i="16"/>
  <c r="S1573" i="16"/>
  <c r="S1610" i="16"/>
  <c r="S1425" i="16"/>
  <c r="S1536" i="16"/>
  <c r="S1398" i="16"/>
  <c r="S1509" i="16"/>
  <c r="S1546" i="16"/>
  <c r="S1435" i="16"/>
  <c r="S1472" i="16"/>
  <c r="S1657" i="16"/>
  <c r="S1620" i="16"/>
  <c r="S1583" i="16"/>
  <c r="S1694" i="16"/>
  <c r="R1650" i="16"/>
  <c r="T1650" i="16" s="1"/>
  <c r="R1539" i="16"/>
  <c r="T1539" i="16" s="1"/>
  <c r="R1576" i="16"/>
  <c r="R1687" i="16"/>
  <c r="T1687" i="16" s="1"/>
  <c r="R1391" i="16"/>
  <c r="R1428" i="16"/>
  <c r="T1353" i="16"/>
  <c r="R1613" i="16"/>
  <c r="R1502" i="16"/>
  <c r="R1465" i="16"/>
  <c r="R1592" i="16"/>
  <c r="T1592" i="16" s="1"/>
  <c r="R1444" i="16"/>
  <c r="T1444" i="16" s="1"/>
  <c r="R1481" i="16"/>
  <c r="T1481" i="16" s="1"/>
  <c r="R1518" i="16"/>
  <c r="T1518" i="16" s="1"/>
  <c r="R1629" i="16"/>
  <c r="T1629" i="16" s="1"/>
  <c r="R1407" i="16"/>
  <c r="T1407" i="16" s="1"/>
  <c r="T1369" i="16"/>
  <c r="R1703" i="16"/>
  <c r="T1703" i="16" s="1"/>
  <c r="R1555" i="16"/>
  <c r="T1555" i="16" s="1"/>
  <c r="R1666" i="16"/>
  <c r="T1666" i="16" s="1"/>
  <c r="S1476" i="16"/>
  <c r="S1439" i="16"/>
  <c r="S1698" i="16"/>
  <c r="S1550" i="16"/>
  <c r="S1402" i="16"/>
  <c r="S1513" i="16"/>
  <c r="S1587" i="16"/>
  <c r="S1624" i="16"/>
  <c r="S1661" i="16"/>
  <c r="S1540" i="16"/>
  <c r="S1614" i="16"/>
  <c r="S1503" i="16"/>
  <c r="S1651" i="16"/>
  <c r="S1392" i="16"/>
  <c r="S1577" i="16"/>
  <c r="S1466" i="16"/>
  <c r="S1429" i="16"/>
  <c r="S1688" i="16"/>
  <c r="S174" i="16"/>
  <c r="S100" i="16"/>
  <c r="S137" i="16"/>
  <c r="S211" i="16"/>
  <c r="T52" i="16"/>
  <c r="R201" i="16"/>
  <c r="R127" i="16"/>
  <c r="R90" i="16"/>
  <c r="R164" i="16"/>
  <c r="S104" i="16"/>
  <c r="S141" i="16"/>
  <c r="S178" i="16"/>
  <c r="S215" i="16"/>
  <c r="S88" i="16"/>
  <c r="S125" i="16"/>
  <c r="S199" i="16"/>
  <c r="S162" i="16"/>
  <c r="S134" i="16"/>
  <c r="S171" i="16"/>
  <c r="S97" i="16"/>
  <c r="S208" i="16"/>
  <c r="S143" i="16"/>
  <c r="S180" i="16"/>
  <c r="S106" i="16"/>
  <c r="S217" i="16"/>
  <c r="S200" i="16"/>
  <c r="S89" i="16"/>
  <c r="S126" i="16"/>
  <c r="S163" i="16"/>
  <c r="S101" i="16"/>
  <c r="S138" i="16"/>
  <c r="S175" i="16"/>
  <c r="S212" i="16"/>
  <c r="R161" i="16"/>
  <c r="R124" i="16"/>
  <c r="R87" i="16"/>
  <c r="T49" i="16"/>
  <c r="R198" i="16"/>
  <c r="S142" i="16"/>
  <c r="S105" i="16"/>
  <c r="S179" i="16"/>
  <c r="S216" i="16"/>
  <c r="S161" i="16"/>
  <c r="S124" i="16"/>
  <c r="S87" i="16"/>
  <c r="S198" i="16"/>
  <c r="S173" i="16"/>
  <c r="S99" i="16"/>
  <c r="S210" i="16"/>
  <c r="S136" i="16"/>
  <c r="R163" i="16"/>
  <c r="T163" i="16" s="1"/>
  <c r="R126" i="16"/>
  <c r="T126" i="16" s="1"/>
  <c r="T51" i="16"/>
  <c r="R200" i="16"/>
  <c r="T200" i="16" s="1"/>
  <c r="R89" i="16"/>
  <c r="T89" i="16" s="1"/>
  <c r="S177" i="16"/>
  <c r="S103" i="16"/>
  <c r="S214" i="16"/>
  <c r="S140" i="16"/>
  <c r="R97" i="16"/>
  <c r="T97" i="16" s="1"/>
  <c r="R208" i="16"/>
  <c r="T208" i="16" s="1"/>
  <c r="R134" i="16"/>
  <c r="T134" i="16" s="1"/>
  <c r="R171" i="16"/>
  <c r="T171" i="16" s="1"/>
  <c r="T59" i="16"/>
  <c r="R129" i="16"/>
  <c r="T129" i="16" s="1"/>
  <c r="T54" i="16"/>
  <c r="R166" i="16"/>
  <c r="T166" i="16" s="1"/>
  <c r="R92" i="16"/>
  <c r="T92" i="16" s="1"/>
  <c r="R203" i="16"/>
  <c r="T203" i="16" s="1"/>
  <c r="R165" i="16"/>
  <c r="R128" i="16"/>
  <c r="T128" i="16" s="1"/>
  <c r="T53" i="16"/>
  <c r="R202" i="16"/>
  <c r="T202" i="16" s="1"/>
  <c r="R91" i="16"/>
  <c r="T91" i="16" s="1"/>
  <c r="S90" i="16"/>
  <c r="S201" i="16"/>
  <c r="S164" i="16"/>
  <c r="S127" i="16"/>
  <c r="R169" i="16"/>
  <c r="T169" i="16" s="1"/>
  <c r="T57" i="16"/>
  <c r="R206" i="16"/>
  <c r="T206" i="16" s="1"/>
  <c r="R132" i="16"/>
  <c r="T132" i="16" s="1"/>
  <c r="R95" i="16"/>
  <c r="T95" i="16" s="1"/>
  <c r="T56" i="16"/>
  <c r="R131" i="16"/>
  <c r="T131" i="16" s="1"/>
  <c r="R94" i="16"/>
  <c r="T94" i="16" s="1"/>
  <c r="R205" i="16"/>
  <c r="T205" i="16" s="1"/>
  <c r="R168" i="16"/>
  <c r="T168" i="16" s="1"/>
  <c r="S130" i="16"/>
  <c r="S167" i="16"/>
  <c r="S93" i="16"/>
  <c r="S204" i="16"/>
  <c r="S284" i="16"/>
  <c r="S654" i="16"/>
  <c r="S728" i="16"/>
  <c r="S617" i="16"/>
  <c r="S543" i="16"/>
  <c r="S321" i="16"/>
  <c r="S432" i="16"/>
  <c r="S358" i="16"/>
  <c r="S691" i="16"/>
  <c r="S469" i="16"/>
  <c r="S395" i="16"/>
  <c r="S580" i="16"/>
  <c r="S506" i="16"/>
  <c r="R509" i="16"/>
  <c r="R398" i="16"/>
  <c r="T398" i="16" s="1"/>
  <c r="R435" i="16"/>
  <c r="T435" i="16" s="1"/>
  <c r="R620" i="16"/>
  <c r="T620" i="16" s="1"/>
  <c r="R472" i="16"/>
  <c r="T472" i="16" s="1"/>
  <c r="T249" i="16"/>
  <c r="R324" i="16"/>
  <c r="T324" i="16" s="1"/>
  <c r="R694" i="16"/>
  <c r="T694" i="16" s="1"/>
  <c r="R287" i="16"/>
  <c r="R583" i="16"/>
  <c r="T583" i="16" s="1"/>
  <c r="R731" i="16"/>
  <c r="R546" i="16"/>
  <c r="T546" i="16" s="1"/>
  <c r="R361" i="16"/>
  <c r="T361" i="16" s="1"/>
  <c r="R657" i="16"/>
  <c r="T657" i="16" s="1"/>
  <c r="R459" i="16"/>
  <c r="T459" i="16" s="1"/>
  <c r="R274" i="16"/>
  <c r="T274" i="16" s="1"/>
  <c r="R718" i="16"/>
  <c r="T718" i="16" s="1"/>
  <c r="R644" i="16"/>
  <c r="T644" i="16" s="1"/>
  <c r="R607" i="16"/>
  <c r="T607" i="16" s="1"/>
  <c r="R385" i="16"/>
  <c r="T385" i="16" s="1"/>
  <c r="R533" i="16"/>
  <c r="R570" i="16"/>
  <c r="T570" i="16" s="1"/>
  <c r="R422" i="16"/>
  <c r="R496" i="16"/>
  <c r="T496" i="16" s="1"/>
  <c r="R311" i="16"/>
  <c r="T311" i="16" s="1"/>
  <c r="T236" i="16"/>
  <c r="R681" i="16"/>
  <c r="R348" i="16"/>
  <c r="T348" i="16" s="1"/>
  <c r="S738" i="16"/>
  <c r="S331" i="16"/>
  <c r="S368" i="16"/>
  <c r="S553" i="16"/>
  <c r="S405" i="16"/>
  <c r="S479" i="16"/>
  <c r="S516" i="16"/>
  <c r="S294" i="16"/>
  <c r="S590" i="16"/>
  <c r="S664" i="16"/>
  <c r="S627" i="16"/>
  <c r="S701" i="16"/>
  <c r="S442" i="16"/>
  <c r="S326" i="16"/>
  <c r="S511" i="16"/>
  <c r="S733" i="16"/>
  <c r="S548" i="16"/>
  <c r="S363" i="16"/>
  <c r="S585" i="16"/>
  <c r="S659" i="16"/>
  <c r="S437" i="16"/>
  <c r="S474" i="16"/>
  <c r="S696" i="16"/>
  <c r="S622" i="16"/>
  <c r="S289" i="16"/>
  <c r="S400" i="16"/>
  <c r="R322" i="16"/>
  <c r="R581" i="16"/>
  <c r="R618" i="16"/>
  <c r="R544" i="16"/>
  <c r="T247" i="16"/>
  <c r="R470" i="16"/>
  <c r="R507" i="16"/>
  <c r="R655" i="16"/>
  <c r="R285" i="16"/>
  <c r="R359" i="16"/>
  <c r="R729" i="16"/>
  <c r="R433" i="16"/>
  <c r="R692" i="16"/>
  <c r="R396" i="16"/>
  <c r="S581" i="16"/>
  <c r="S285" i="16"/>
  <c r="S470" i="16"/>
  <c r="S729" i="16"/>
  <c r="S544" i="16"/>
  <c r="S618" i="16"/>
  <c r="S433" i="16"/>
  <c r="S507" i="16"/>
  <c r="S322" i="16"/>
  <c r="S396" i="16"/>
  <c r="S692" i="16"/>
  <c r="S359" i="16"/>
  <c r="S655" i="16"/>
  <c r="S327" i="16"/>
  <c r="S623" i="16"/>
  <c r="S549" i="16"/>
  <c r="S401" i="16"/>
  <c r="S290" i="16"/>
  <c r="S697" i="16"/>
  <c r="S586" i="16"/>
  <c r="S475" i="16"/>
  <c r="S438" i="16"/>
  <c r="S734" i="16"/>
  <c r="S660" i="16"/>
  <c r="S512" i="16"/>
  <c r="S364" i="16"/>
  <c r="R697" i="16"/>
  <c r="T697" i="16" s="1"/>
  <c r="R438" i="16"/>
  <c r="T438" i="16" s="1"/>
  <c r="R623" i="16"/>
  <c r="T623" i="16" s="1"/>
  <c r="T252" i="16"/>
  <c r="R290" i="16"/>
  <c r="R660" i="16"/>
  <c r="T660" i="16" s="1"/>
  <c r="R327" i="16"/>
  <c r="R734" i="16"/>
  <c r="R549" i="16"/>
  <c r="R512" i="16"/>
  <c r="R475" i="16"/>
  <c r="T475" i="16" s="1"/>
  <c r="R401" i="16"/>
  <c r="R586" i="16"/>
  <c r="R364" i="16"/>
  <c r="T364" i="16" s="1"/>
  <c r="S315" i="16"/>
  <c r="S537" i="16"/>
  <c r="S574" i="16"/>
  <c r="S611" i="16"/>
  <c r="S648" i="16"/>
  <c r="S278" i="16"/>
  <c r="S389" i="16"/>
  <c r="S463" i="16"/>
  <c r="S500" i="16"/>
  <c r="S426" i="16"/>
  <c r="S685" i="16"/>
  <c r="S722" i="16"/>
  <c r="S352" i="16"/>
  <c r="S313" i="16"/>
  <c r="S461" i="16"/>
  <c r="S387" i="16"/>
  <c r="S535" i="16"/>
  <c r="S572" i="16"/>
  <c r="S498" i="16"/>
  <c r="S720" i="16"/>
  <c r="S683" i="16"/>
  <c r="S424" i="16"/>
  <c r="S646" i="16"/>
  <c r="S609" i="16"/>
  <c r="S350" i="16"/>
  <c r="S276" i="16"/>
  <c r="S723" i="16"/>
  <c r="S316" i="16"/>
  <c r="S464" i="16"/>
  <c r="S686" i="16"/>
  <c r="S538" i="16"/>
  <c r="S353" i="16"/>
  <c r="S501" i="16"/>
  <c r="S279" i="16"/>
  <c r="S612" i="16"/>
  <c r="S575" i="16"/>
  <c r="S649" i="16"/>
  <c r="S427" i="16"/>
  <c r="S390" i="16"/>
  <c r="S693" i="16"/>
  <c r="S730" i="16"/>
  <c r="S471" i="16"/>
  <c r="S434" i="16"/>
  <c r="S619" i="16"/>
  <c r="S656" i="16"/>
  <c r="S582" i="16"/>
  <c r="S360" i="16"/>
  <c r="S323" i="16"/>
  <c r="S508" i="16"/>
  <c r="S545" i="16"/>
  <c r="S397" i="16"/>
  <c r="S286" i="16"/>
  <c r="R431" i="16"/>
  <c r="T431" i="16" s="1"/>
  <c r="R616" i="16"/>
  <c r="T616" i="16" s="1"/>
  <c r="R653" i="16"/>
  <c r="T653" i="16" s="1"/>
  <c r="R468" i="16"/>
  <c r="T468" i="16" s="1"/>
  <c r="R579" i="16"/>
  <c r="T579" i="16" s="1"/>
  <c r="R542" i="16"/>
  <c r="T542" i="16" s="1"/>
  <c r="R727" i="16"/>
  <c r="R505" i="16"/>
  <c r="T505" i="16" s="1"/>
  <c r="R283" i="16"/>
  <c r="T283" i="16" s="1"/>
  <c r="R357" i="16"/>
  <c r="T357" i="16" s="1"/>
  <c r="R394" i="16"/>
  <c r="T245" i="16"/>
  <c r="R690" i="16"/>
  <c r="R320" i="16"/>
  <c r="T320" i="16" s="1"/>
  <c r="R608" i="16"/>
  <c r="R275" i="16"/>
  <c r="T275" i="16" s="1"/>
  <c r="R571" i="16"/>
  <c r="R682" i="16"/>
  <c r="T682" i="16" s="1"/>
  <c r="R312" i="16"/>
  <c r="R349" i="16"/>
  <c r="T349" i="16" s="1"/>
  <c r="R534" i="16"/>
  <c r="T534" i="16" s="1"/>
  <c r="R386" i="16"/>
  <c r="T386" i="16" s="1"/>
  <c r="R460" i="16"/>
  <c r="T460" i="16" s="1"/>
  <c r="T237" i="16"/>
  <c r="R645" i="16"/>
  <c r="R497" i="16"/>
  <c r="T497" i="16" s="1"/>
  <c r="R423" i="16"/>
  <c r="T423" i="16" s="1"/>
  <c r="R719" i="16"/>
  <c r="T719" i="16" s="1"/>
  <c r="S466" i="16"/>
  <c r="S651" i="16"/>
  <c r="S429" i="16"/>
  <c r="S614" i="16"/>
  <c r="S281" i="16"/>
  <c r="S725" i="16"/>
  <c r="S503" i="16"/>
  <c r="S318" i="16"/>
  <c r="S688" i="16"/>
  <c r="S392" i="16"/>
  <c r="S355" i="16"/>
  <c r="S577" i="16"/>
  <c r="S540" i="16"/>
  <c r="R508" i="16"/>
  <c r="R360" i="16"/>
  <c r="T360" i="16" s="1"/>
  <c r="R286" i="16"/>
  <c r="T286" i="16" s="1"/>
  <c r="R397" i="16"/>
  <c r="T397" i="16" s="1"/>
  <c r="R471" i="16"/>
  <c r="T471" i="16" s="1"/>
  <c r="R656" i="16"/>
  <c r="T656" i="16" s="1"/>
  <c r="R323" i="16"/>
  <c r="T323" i="16" s="1"/>
  <c r="R582" i="16"/>
  <c r="R619" i="16"/>
  <c r="T619" i="16" s="1"/>
  <c r="T248" i="16"/>
  <c r="R545" i="16"/>
  <c r="T545" i="16" s="1"/>
  <c r="R434" i="16"/>
  <c r="T434" i="16" s="1"/>
  <c r="R693" i="16"/>
  <c r="T693" i="16" s="1"/>
  <c r="R730" i="16"/>
  <c r="T730" i="16" s="1"/>
  <c r="S388" i="16"/>
  <c r="S314" i="16"/>
  <c r="S573" i="16"/>
  <c r="S499" i="16"/>
  <c r="S462" i="16"/>
  <c r="S721" i="16"/>
  <c r="S425" i="16"/>
  <c r="S536" i="16"/>
  <c r="S277" i="16"/>
  <c r="S647" i="16"/>
  <c r="S351" i="16"/>
  <c r="S684" i="16"/>
  <c r="S610" i="16"/>
  <c r="R720" i="16"/>
  <c r="R535" i="16"/>
  <c r="R424" i="16"/>
  <c r="R387" i="16"/>
  <c r="T387" i="16" s="1"/>
  <c r="R609" i="16"/>
  <c r="T238" i="16"/>
  <c r="R313" i="16"/>
  <c r="R572" i="16"/>
  <c r="T572" i="16" s="1"/>
  <c r="R498" i="16"/>
  <c r="T498" i="16" s="1"/>
  <c r="R683" i="16"/>
  <c r="R350" i="16"/>
  <c r="T350" i="16" s="1"/>
  <c r="R461" i="16"/>
  <c r="R646" i="16"/>
  <c r="T646" i="16" s="1"/>
  <c r="R276" i="16"/>
  <c r="T276" i="16" s="1"/>
  <c r="R427" i="16"/>
  <c r="R686" i="16"/>
  <c r="T686" i="16" s="1"/>
  <c r="R723" i="16"/>
  <c r="T723" i="16" s="1"/>
  <c r="R353" i="16"/>
  <c r="T353" i="16" s="1"/>
  <c r="T241" i="16"/>
  <c r="R501" i="16"/>
  <c r="R316" i="16"/>
  <c r="R649" i="16"/>
  <c r="R538" i="16"/>
  <c r="T538" i="16" s="1"/>
  <c r="R279" i="16"/>
  <c r="T279" i="16" s="1"/>
  <c r="R390" i="16"/>
  <c r="T390" i="16" s="1"/>
  <c r="R612" i="16"/>
  <c r="R464" i="16"/>
  <c r="T464" i="16" s="1"/>
  <c r="R575" i="16"/>
  <c r="T575" i="16" s="1"/>
  <c r="S399" i="16"/>
  <c r="S584" i="16"/>
  <c r="S362" i="16"/>
  <c r="S658" i="16"/>
  <c r="S473" i="16"/>
  <c r="S510" i="16"/>
  <c r="S436" i="16"/>
  <c r="S621" i="16"/>
  <c r="S732" i="16"/>
  <c r="S325" i="16"/>
  <c r="S547" i="16"/>
  <c r="S288" i="16"/>
  <c r="S695" i="16"/>
  <c r="P951" i="14"/>
  <c r="Q949" i="14"/>
  <c r="T42" i="14"/>
  <c r="R44" i="14"/>
  <c r="R120" i="14"/>
  <c r="R146" i="14"/>
  <c r="R68" i="14"/>
  <c r="R94" i="14"/>
  <c r="S197" i="16"/>
  <c r="S160" i="16"/>
  <c r="S123" i="16"/>
  <c r="S86" i="16"/>
  <c r="R70" i="16"/>
  <c r="H13" i="13" s="1"/>
  <c r="T47" i="16"/>
  <c r="R122" i="16"/>
  <c r="R159" i="16"/>
  <c r="R85" i="16"/>
  <c r="R196" i="16"/>
  <c r="O905" i="10"/>
  <c r="Q905" i="10" s="1"/>
  <c r="O953" i="10"/>
  <c r="O977" i="10"/>
  <c r="Q977" i="10" s="1"/>
  <c r="O1001" i="10"/>
  <c r="O1097" i="10"/>
  <c r="Q1097" i="10" s="1"/>
  <c r="O1049" i="10"/>
  <c r="Q1049" i="10" s="1"/>
  <c r="O1073" i="10"/>
  <c r="Q1073" i="10" s="1"/>
  <c r="Q881" i="10"/>
  <c r="O929" i="10"/>
  <c r="Q929" i="10" s="1"/>
  <c r="O1025" i="10"/>
  <c r="P1022" i="10"/>
  <c r="P998" i="10"/>
  <c r="P1070" i="10"/>
  <c r="P974" i="10"/>
  <c r="P1046" i="10"/>
  <c r="P902" i="10"/>
  <c r="P1094" i="10"/>
  <c r="P950" i="10"/>
  <c r="P926" i="10"/>
  <c r="O976" i="10"/>
  <c r="O1048" i="10"/>
  <c r="Q1048" i="10" s="1"/>
  <c r="O1096" i="10"/>
  <c r="Q1096" i="10" s="1"/>
  <c r="O904" i="10"/>
  <c r="Q904" i="10" s="1"/>
  <c r="O1072" i="10"/>
  <c r="Q1072" i="10" s="1"/>
  <c r="O928" i="10"/>
  <c r="Q928" i="10" s="1"/>
  <c r="O1024" i="10"/>
  <c r="Q880" i="10"/>
  <c r="O1000" i="10"/>
  <c r="Q1000" i="10" s="1"/>
  <c r="O952" i="10"/>
  <c r="Q952" i="10" s="1"/>
  <c r="P999" i="10"/>
  <c r="P1047" i="10"/>
  <c r="P951" i="10"/>
  <c r="P975" i="10"/>
  <c r="P927" i="10"/>
  <c r="P1095" i="10"/>
  <c r="P1023" i="10"/>
  <c r="P903" i="10"/>
  <c r="P1071" i="10"/>
  <c r="P1102" i="10"/>
  <c r="P958" i="10"/>
  <c r="P1006" i="10"/>
  <c r="P934" i="10"/>
  <c r="P1054" i="10"/>
  <c r="P982" i="10"/>
  <c r="P1030" i="10"/>
  <c r="P910" i="10"/>
  <c r="P1078" i="10"/>
  <c r="P925" i="10"/>
  <c r="P949" i="10"/>
  <c r="P1093" i="10"/>
  <c r="P973" i="10"/>
  <c r="P887" i="10"/>
  <c r="P955" i="14" s="1"/>
  <c r="P956" i="14" s="1"/>
  <c r="P1045" i="10"/>
  <c r="P901" i="10"/>
  <c r="P1021" i="10"/>
  <c r="P1069" i="10"/>
  <c r="P997" i="10"/>
  <c r="P1076" i="10"/>
  <c r="P980" i="10"/>
  <c r="P1052" i="10"/>
  <c r="P1028" i="10"/>
  <c r="P932" i="10"/>
  <c r="P908" i="10"/>
  <c r="P956" i="10"/>
  <c r="P1100" i="10"/>
  <c r="P1004" i="10"/>
  <c r="Q878" i="10"/>
  <c r="O1070" i="10"/>
  <c r="O998" i="10"/>
  <c r="O950" i="10"/>
  <c r="Q950" i="10" s="1"/>
  <c r="O974" i="10"/>
  <c r="O1094" i="10"/>
  <c r="O1022" i="10"/>
  <c r="Q1022" i="10" s="1"/>
  <c r="O1046" i="10"/>
  <c r="O902" i="10"/>
  <c r="O926" i="10"/>
  <c r="Q879" i="10"/>
  <c r="O999" i="10"/>
  <c r="Q999" i="10" s="1"/>
  <c r="O1071" i="10"/>
  <c r="O927" i="10"/>
  <c r="Q927" i="10" s="1"/>
  <c r="O1095" i="10"/>
  <c r="Q1095" i="10" s="1"/>
  <c r="O903" i="10"/>
  <c r="O1047" i="10"/>
  <c r="Q1047" i="10" s="1"/>
  <c r="O1023" i="10"/>
  <c r="Q1023" i="10" s="1"/>
  <c r="O975" i="10"/>
  <c r="Q975" i="10" s="1"/>
  <c r="O951" i="10"/>
  <c r="Q951" i="10" s="1"/>
  <c r="P957" i="10"/>
  <c r="P1005" i="10"/>
  <c r="P1101" i="10"/>
  <c r="P1077" i="10"/>
  <c r="P981" i="10"/>
  <c r="P1053" i="10"/>
  <c r="P909" i="10"/>
  <c r="P1029" i="10"/>
  <c r="P933" i="10"/>
  <c r="O174" i="15"/>
  <c r="O142" i="15"/>
  <c r="Q45" i="15"/>
  <c r="O78" i="15"/>
  <c r="O110" i="15"/>
  <c r="O85" i="15"/>
  <c r="Q85" i="15" s="1"/>
  <c r="O181" i="15"/>
  <c r="Q181" i="15" s="1"/>
  <c r="O117" i="15"/>
  <c r="Q117" i="15" s="1"/>
  <c r="Q52" i="15"/>
  <c r="O149" i="15"/>
  <c r="Q149" i="15" s="1"/>
  <c r="P155" i="15"/>
  <c r="P91" i="15"/>
  <c r="P123" i="15"/>
  <c r="P187" i="15"/>
  <c r="Q46" i="15"/>
  <c r="O143" i="15"/>
  <c r="Q143" i="15" s="1"/>
  <c r="O79" i="15"/>
  <c r="Q79" i="15" s="1"/>
  <c r="O175" i="15"/>
  <c r="Q175" i="15" s="1"/>
  <c r="O111" i="15"/>
  <c r="Q111" i="15" s="1"/>
  <c r="P110" i="15"/>
  <c r="P174" i="15"/>
  <c r="P78" i="15"/>
  <c r="P142" i="15"/>
  <c r="O151" i="15"/>
  <c r="Q151" i="15" s="1"/>
  <c r="Q54" i="15"/>
  <c r="O87" i="15"/>
  <c r="Q87" i="15" s="1"/>
  <c r="O119" i="15"/>
  <c r="Q119" i="15" s="1"/>
  <c r="O183" i="15"/>
  <c r="Q183" i="15" s="1"/>
  <c r="P186" i="15"/>
  <c r="P122" i="15"/>
  <c r="P154" i="15"/>
  <c r="P90" i="15"/>
  <c r="O116" i="15"/>
  <c r="Q116" i="15" s="1"/>
  <c r="Q51" i="15"/>
  <c r="O148" i="15"/>
  <c r="O84" i="15"/>
  <c r="Q84" i="15" s="1"/>
  <c r="O180" i="15"/>
  <c r="P150" i="15"/>
  <c r="P86" i="15"/>
  <c r="P182" i="15"/>
  <c r="P118" i="15"/>
  <c r="P88" i="15"/>
  <c r="P152" i="15"/>
  <c r="P120" i="15"/>
  <c r="P184" i="15"/>
  <c r="O184" i="15"/>
  <c r="O120" i="15"/>
  <c r="Q55" i="15"/>
  <c r="O152" i="15"/>
  <c r="Q152" i="15" s="1"/>
  <c r="O88" i="15"/>
  <c r="Q88" i="15" s="1"/>
  <c r="O145" i="15"/>
  <c r="Q145" i="15" s="1"/>
  <c r="O177" i="15"/>
  <c r="Q177" i="15" s="1"/>
  <c r="Q48" i="15"/>
  <c r="O113" i="15"/>
  <c r="Q113" i="15" s="1"/>
  <c r="O81" i="15"/>
  <c r="Q81" i="15" s="1"/>
  <c r="P80" i="15"/>
  <c r="P144" i="15"/>
  <c r="P112" i="15"/>
  <c r="P176" i="15"/>
  <c r="O186" i="15"/>
  <c r="O122" i="15"/>
  <c r="O90" i="15"/>
  <c r="Q90" i="15" s="1"/>
  <c r="Q57" i="15"/>
  <c r="O154" i="15"/>
  <c r="O121" i="15"/>
  <c r="Q121" i="15" s="1"/>
  <c r="Q56" i="15"/>
  <c r="O185" i="15"/>
  <c r="Q185" i="15" s="1"/>
  <c r="O153" i="15"/>
  <c r="Q153" i="15" s="1"/>
  <c r="O89" i="15"/>
  <c r="Q89" i="15" s="1"/>
  <c r="P165" i="16"/>
  <c r="P128" i="16"/>
  <c r="P91" i="16"/>
  <c r="P202" i="16"/>
  <c r="O208" i="16"/>
  <c r="Q208" i="16" s="1"/>
  <c r="O134" i="16"/>
  <c r="O97" i="16"/>
  <c r="Q97" i="16" s="1"/>
  <c r="Q59" i="16"/>
  <c r="O171" i="16"/>
  <c r="Q171" i="16" s="1"/>
  <c r="P137" i="16"/>
  <c r="P211" i="16"/>
  <c r="P100" i="16"/>
  <c r="P174" i="16"/>
  <c r="Q54" i="16"/>
  <c r="O203" i="16"/>
  <c r="O166" i="16"/>
  <c r="O129" i="16"/>
  <c r="O92" i="16"/>
  <c r="P102" i="16"/>
  <c r="P176" i="16"/>
  <c r="P139" i="16"/>
  <c r="P213" i="16"/>
  <c r="P206" i="16"/>
  <c r="P169" i="16"/>
  <c r="P95" i="16"/>
  <c r="P132" i="16"/>
  <c r="P203" i="16"/>
  <c r="P166" i="16"/>
  <c r="P92" i="16"/>
  <c r="P129" i="16"/>
  <c r="P144" i="16"/>
  <c r="P181" i="16"/>
  <c r="P107" i="16"/>
  <c r="P218" i="16"/>
  <c r="P207" i="16"/>
  <c r="P133" i="16"/>
  <c r="P96" i="16"/>
  <c r="P170" i="16"/>
  <c r="P215" i="16"/>
  <c r="P141" i="16"/>
  <c r="P104" i="16"/>
  <c r="P178" i="16"/>
  <c r="O162" i="16"/>
  <c r="O88" i="16"/>
  <c r="O125" i="16"/>
  <c r="O199" i="16"/>
  <c r="Q50" i="16"/>
  <c r="Q53" i="16"/>
  <c r="O202" i="16"/>
  <c r="O165" i="16"/>
  <c r="O128" i="16"/>
  <c r="O91" i="16"/>
  <c r="P162" i="16"/>
  <c r="P199" i="16"/>
  <c r="P125" i="16"/>
  <c r="P88" i="16"/>
  <c r="P204" i="16"/>
  <c r="P167" i="16"/>
  <c r="P93" i="16"/>
  <c r="P130" i="16"/>
  <c r="O178" i="16"/>
  <c r="Q66" i="16"/>
  <c r="O215" i="16"/>
  <c r="Q215" i="16" s="1"/>
  <c r="O104" i="16"/>
  <c r="O141" i="16"/>
  <c r="P200" i="16"/>
  <c r="P89" i="16"/>
  <c r="P126" i="16"/>
  <c r="P163" i="16"/>
  <c r="O103" i="16"/>
  <c r="O214" i="16"/>
  <c r="Q214" i="16" s="1"/>
  <c r="O140" i="16"/>
  <c r="Q140" i="16" s="1"/>
  <c r="O177" i="16"/>
  <c r="Q177" i="16" s="1"/>
  <c r="Q65" i="16"/>
  <c r="O206" i="16"/>
  <c r="Q206" i="16" s="1"/>
  <c r="Q57" i="16"/>
  <c r="O95" i="16"/>
  <c r="Q95" i="16" s="1"/>
  <c r="O169" i="16"/>
  <c r="Q169" i="16" s="1"/>
  <c r="O132" i="16"/>
  <c r="O180" i="16"/>
  <c r="Q180" i="16" s="1"/>
  <c r="Q68" i="16"/>
  <c r="O143" i="16"/>
  <c r="Q143" i="16" s="1"/>
  <c r="O217" i="16"/>
  <c r="Q217" i="16" s="1"/>
  <c r="O106" i="16"/>
  <c r="Q106" i="16" s="1"/>
  <c r="O89" i="16"/>
  <c r="Q89" i="16" s="1"/>
  <c r="O163" i="16"/>
  <c r="O200" i="16"/>
  <c r="O126" i="16"/>
  <c r="Q126" i="16" s="1"/>
  <c r="Q51" i="16"/>
  <c r="P98" i="16"/>
  <c r="P135" i="16"/>
  <c r="P172" i="16"/>
  <c r="P209" i="16"/>
  <c r="O1175" i="10"/>
  <c r="Q1175" i="10" s="1"/>
  <c r="Q1127" i="10"/>
  <c r="O1151" i="10"/>
  <c r="P1150" i="10"/>
  <c r="P1174" i="10"/>
  <c r="O1148" i="10"/>
  <c r="Q1124" i="10"/>
  <c r="O1172" i="10"/>
  <c r="O1128" i="10"/>
  <c r="O1216" i="14" s="1"/>
  <c r="O1142" i="10"/>
  <c r="Q1118" i="10"/>
  <c r="O1166" i="10"/>
  <c r="P1148" i="10"/>
  <c r="P1172" i="10"/>
  <c r="P1144" i="10"/>
  <c r="P1168" i="10"/>
  <c r="Q1119" i="10"/>
  <c r="O1143" i="10"/>
  <c r="Q1143" i="10" s="1"/>
  <c r="O1167" i="10"/>
  <c r="O1168" i="10"/>
  <c r="Q1168" i="10" s="1"/>
  <c r="O1144" i="10"/>
  <c r="Q1144" i="10" s="1"/>
  <c r="Q1120" i="10"/>
  <c r="O1171" i="10"/>
  <c r="Q1171" i="10" s="1"/>
  <c r="Q1123" i="10"/>
  <c r="O1147" i="10"/>
  <c r="Q1147" i="10" s="1"/>
  <c r="O1170" i="10"/>
  <c r="Q1170" i="10" s="1"/>
  <c r="O1146" i="10"/>
  <c r="Q1146" i="10" s="1"/>
  <c r="Q1122" i="10"/>
  <c r="Q1735" i="16"/>
  <c r="O1773" i="16"/>
  <c r="Q1773" i="16" s="1"/>
  <c r="O1810" i="16"/>
  <c r="Q1724" i="16"/>
  <c r="O1799" i="16"/>
  <c r="Q1799" i="16" s="1"/>
  <c r="O1762" i="16"/>
  <c r="Q1762" i="16" s="1"/>
  <c r="O1764" i="16"/>
  <c r="Q1764" i="16" s="1"/>
  <c r="O1801" i="16"/>
  <c r="Q1801" i="16" s="1"/>
  <c r="Q1726" i="16"/>
  <c r="Q1725" i="16"/>
  <c r="O1800" i="16"/>
  <c r="O1763" i="16"/>
  <c r="Q1730" i="16"/>
  <c r="O1805" i="16"/>
  <c r="O1768" i="16"/>
  <c r="Q1733" i="16"/>
  <c r="O1808" i="16"/>
  <c r="Q1808" i="16" s="1"/>
  <c r="O1771" i="16"/>
  <c r="Q1771" i="16" s="1"/>
  <c r="O1813" i="16"/>
  <c r="Q1813" i="16" s="1"/>
  <c r="Q1738" i="16"/>
  <c r="O1776" i="16"/>
  <c r="P1805" i="16"/>
  <c r="P1768" i="16"/>
  <c r="P1797" i="16"/>
  <c r="P1760" i="16"/>
  <c r="P1798" i="16"/>
  <c r="P1761" i="16"/>
  <c r="P1767" i="16"/>
  <c r="P1804" i="16"/>
  <c r="O1812" i="16"/>
  <c r="Q1812" i="16" s="1"/>
  <c r="Q1737" i="16"/>
  <c r="O1775" i="16"/>
  <c r="Q1775" i="16" s="1"/>
  <c r="P1769" i="16"/>
  <c r="P1806" i="16"/>
  <c r="P1772" i="16"/>
  <c r="P1809" i="16"/>
  <c r="Q1729" i="16"/>
  <c r="O1804" i="16"/>
  <c r="O1767" i="16"/>
  <c r="P1763" i="16"/>
  <c r="P1800" i="16"/>
  <c r="Q1722" i="16"/>
  <c r="O1797" i="16"/>
  <c r="O1760" i="16"/>
  <c r="O1817" i="16"/>
  <c r="O1780" i="16"/>
  <c r="Q1742" i="16"/>
  <c r="O1806" i="16"/>
  <c r="Q1806" i="16" s="1"/>
  <c r="O1769" i="16"/>
  <c r="Q1769" i="16" s="1"/>
  <c r="Q1731" i="16"/>
  <c r="O1811" i="16"/>
  <c r="Q1811" i="16" s="1"/>
  <c r="O1774" i="16"/>
  <c r="Q1774" i="16" s="1"/>
  <c r="Q1736" i="16"/>
  <c r="P1817" i="16"/>
  <c r="P1780" i="16"/>
  <c r="R350" i="14"/>
  <c r="R220" i="14"/>
  <c r="T168" i="14"/>
  <c r="R480" i="14"/>
  <c r="R376" i="14"/>
  <c r="R298" i="14"/>
  <c r="R169" i="14"/>
  <c r="R176" i="14" s="1"/>
  <c r="H42" i="13" s="1"/>
  <c r="H46" i="13" s="1"/>
  <c r="R454" i="14"/>
  <c r="R194" i="14"/>
  <c r="R272" i="14"/>
  <c r="R246" i="14"/>
  <c r="R402" i="14"/>
  <c r="R506" i="14"/>
  <c r="R324" i="14"/>
  <c r="R428" i="14"/>
  <c r="R270" i="15"/>
  <c r="T205" i="15"/>
  <c r="R238" i="15"/>
  <c r="R558" i="15"/>
  <c r="R526" i="15"/>
  <c r="R590" i="15"/>
  <c r="R622" i="15"/>
  <c r="R398" i="15"/>
  <c r="R430" i="15"/>
  <c r="R494" i="15"/>
  <c r="R366" i="15"/>
  <c r="R462" i="15"/>
  <c r="R334" i="15"/>
  <c r="R302" i="15"/>
  <c r="S366" i="15"/>
  <c r="S334" i="15"/>
  <c r="S558" i="15"/>
  <c r="S238" i="15"/>
  <c r="S494" i="15"/>
  <c r="S622" i="15"/>
  <c r="S302" i="15"/>
  <c r="S462" i="15"/>
  <c r="S430" i="15"/>
  <c r="S398" i="15"/>
  <c r="S526" i="15"/>
  <c r="S270" i="15"/>
  <c r="S590" i="15"/>
  <c r="Q531" i="14"/>
  <c r="P533" i="14"/>
  <c r="P540" i="14" s="1"/>
  <c r="G79" i="13" s="1"/>
  <c r="G82" i="13" s="1"/>
  <c r="G86" i="13" s="1"/>
  <c r="P1408" i="15"/>
  <c r="P1248" i="15"/>
  <c r="P1312" i="15"/>
  <c r="P1376" i="15"/>
  <c r="P1216" i="15"/>
  <c r="P1440" i="15"/>
  <c r="P1280" i="15"/>
  <c r="P1344" i="15"/>
  <c r="P1472" i="15"/>
  <c r="P1462" i="15"/>
  <c r="P1334" i="15"/>
  <c r="P1238" i="15"/>
  <c r="P1270" i="15"/>
  <c r="P1302" i="15"/>
  <c r="P1398" i="15"/>
  <c r="P1430" i="15"/>
  <c r="P1366" i="15"/>
  <c r="P1206" i="15"/>
  <c r="P1315" i="15"/>
  <c r="P1443" i="15"/>
  <c r="P1251" i="15"/>
  <c r="P1347" i="15"/>
  <c r="P1411" i="15"/>
  <c r="P1219" i="15"/>
  <c r="P1475" i="15"/>
  <c r="P1283" i="15"/>
  <c r="P1379" i="15"/>
  <c r="P1461" i="15"/>
  <c r="P1237" i="15"/>
  <c r="P1269" i="15"/>
  <c r="P1301" i="15"/>
  <c r="P1205" i="15"/>
  <c r="P1365" i="15"/>
  <c r="P1333" i="15"/>
  <c r="P1429" i="15"/>
  <c r="P1397" i="15"/>
  <c r="O1270" i="15"/>
  <c r="Q1270" i="15" s="1"/>
  <c r="Q1173" i="15"/>
  <c r="O1366" i="15"/>
  <c r="Q1366" i="15" s="1"/>
  <c r="O1430" i="15"/>
  <c r="Q1430" i="15" s="1"/>
  <c r="O1462" i="15"/>
  <c r="O1302" i="15"/>
  <c r="Q1302" i="15" s="1"/>
  <c r="O1238" i="15"/>
  <c r="O1398" i="15"/>
  <c r="O1334" i="15"/>
  <c r="Q1334" i="15" s="1"/>
  <c r="O1206" i="15"/>
  <c r="Q1206" i="15" s="1"/>
  <c r="P1442" i="15"/>
  <c r="P1282" i="15"/>
  <c r="P1346" i="15"/>
  <c r="P1474" i="15"/>
  <c r="P1410" i="15"/>
  <c r="P1250" i="15"/>
  <c r="P1314" i="15"/>
  <c r="P1378" i="15"/>
  <c r="P1218" i="15"/>
  <c r="P1468" i="15"/>
  <c r="P1436" i="15"/>
  <c r="P1372" i="15"/>
  <c r="P1276" i="15"/>
  <c r="P1308" i="15"/>
  <c r="P1404" i="15"/>
  <c r="P1212" i="15"/>
  <c r="P1244" i="15"/>
  <c r="P1340" i="15"/>
  <c r="P1239" i="15"/>
  <c r="P1431" i="15"/>
  <c r="P1399" i="15"/>
  <c r="P1207" i="15"/>
  <c r="P1335" i="15"/>
  <c r="P1367" i="15"/>
  <c r="P1271" i="15"/>
  <c r="P1303" i="15"/>
  <c r="P1463" i="15"/>
  <c r="O1369" i="15"/>
  <c r="Q1369" i="15" s="1"/>
  <c r="O1337" i="15"/>
  <c r="Q1337" i="15" s="1"/>
  <c r="Q1176" i="15"/>
  <c r="O1433" i="15"/>
  <c r="Q1433" i="15" s="1"/>
  <c r="O1209" i="15"/>
  <c r="Q1209" i="15" s="1"/>
  <c r="O1465" i="15"/>
  <c r="Q1465" i="15" s="1"/>
  <c r="O1305" i="15"/>
  <c r="O1241" i="15"/>
  <c r="Q1241" i="15" s="1"/>
  <c r="O1273" i="15"/>
  <c r="Q1273" i="15" s="1"/>
  <c r="O1401" i="15"/>
  <c r="Q1401" i="15" s="1"/>
  <c r="O1338" i="15"/>
  <c r="Q1338" i="15" s="1"/>
  <c r="O1434" i="15"/>
  <c r="Q1434" i="15" s="1"/>
  <c r="O1370" i="15"/>
  <c r="Q1370" i="15" s="1"/>
  <c r="O1210" i="15"/>
  <c r="Q1210" i="15" s="1"/>
  <c r="O1242" i="15"/>
  <c r="Q1242" i="15" s="1"/>
  <c r="O1402" i="15"/>
  <c r="Q1402" i="15" s="1"/>
  <c r="Q1177" i="15"/>
  <c r="O1306" i="15"/>
  <c r="Q1306" i="15" s="1"/>
  <c r="O1466" i="15"/>
  <c r="O1274" i="15"/>
  <c r="Q1274" i="15" s="1"/>
  <c r="P1279" i="15"/>
  <c r="P1471" i="15"/>
  <c r="P1215" i="15"/>
  <c r="P1247" i="15"/>
  <c r="P1407" i="15"/>
  <c r="P1311" i="15"/>
  <c r="P1343" i="15"/>
  <c r="P1375" i="15"/>
  <c r="P1439" i="15"/>
  <c r="O1467" i="15"/>
  <c r="Q1178" i="15"/>
  <c r="O1307" i="15"/>
  <c r="O1275" i="15"/>
  <c r="O1243" i="15"/>
  <c r="O1211" i="15"/>
  <c r="O1403" i="15"/>
  <c r="O1339" i="15"/>
  <c r="O1371" i="15"/>
  <c r="O1435" i="15"/>
  <c r="O1309" i="15"/>
  <c r="Q1309" i="15" s="1"/>
  <c r="O1277" i="15"/>
  <c r="Q1277" i="15" s="1"/>
  <c r="O1373" i="15"/>
  <c r="Q1373" i="15" s="1"/>
  <c r="O1437" i="15"/>
  <c r="Q1437" i="15" s="1"/>
  <c r="O1213" i="15"/>
  <c r="Q1213" i="15" s="1"/>
  <c r="O1341" i="15"/>
  <c r="Q1341" i="15" s="1"/>
  <c r="Q1180" i="15"/>
  <c r="O1245" i="15"/>
  <c r="Q1245" i="15" s="1"/>
  <c r="O1405" i="15"/>
  <c r="Q1405" i="15" s="1"/>
  <c r="O1469" i="15"/>
  <c r="Q1469" i="15" s="1"/>
  <c r="Q1181" i="15"/>
  <c r="O1406" i="15"/>
  <c r="Q1406" i="15" s="1"/>
  <c r="O1374" i="15"/>
  <c r="Q1374" i="15" s="1"/>
  <c r="O1278" i="15"/>
  <c r="Q1278" i="15" s="1"/>
  <c r="O1470" i="15"/>
  <c r="Q1470" i="15" s="1"/>
  <c r="O1438" i="15"/>
  <c r="Q1438" i="15" s="1"/>
  <c r="O1246" i="15"/>
  <c r="Q1246" i="15" s="1"/>
  <c r="O1214" i="15"/>
  <c r="Q1214" i="15" s="1"/>
  <c r="O1342" i="15"/>
  <c r="Q1342" i="15" s="1"/>
  <c r="O1310" i="15"/>
  <c r="Q1310" i="15" s="1"/>
  <c r="P1467" i="15"/>
  <c r="P1371" i="15"/>
  <c r="P1435" i="15"/>
  <c r="P1403" i="15"/>
  <c r="P1211" i="15"/>
  <c r="P1339" i="15"/>
  <c r="P1307" i="15"/>
  <c r="P1243" i="15"/>
  <c r="P1275" i="15"/>
  <c r="P1445" i="16"/>
  <c r="P1519" i="16"/>
  <c r="P1704" i="16"/>
  <c r="P1630" i="16"/>
  <c r="P1556" i="16"/>
  <c r="P1408" i="16"/>
  <c r="P1482" i="16"/>
  <c r="P1667" i="16"/>
  <c r="P1593" i="16"/>
  <c r="P1436" i="16"/>
  <c r="P1584" i="16"/>
  <c r="P1473" i="16"/>
  <c r="P1695" i="16"/>
  <c r="P1399" i="16"/>
  <c r="P1547" i="16"/>
  <c r="P1510" i="16"/>
  <c r="P1658" i="16"/>
  <c r="P1621" i="16"/>
  <c r="P1444" i="16"/>
  <c r="P1629" i="16"/>
  <c r="P1555" i="16"/>
  <c r="P1407" i="16"/>
  <c r="P1481" i="16"/>
  <c r="P1703" i="16"/>
  <c r="P1592" i="16"/>
  <c r="P1518" i="16"/>
  <c r="P1666" i="16"/>
  <c r="O1465" i="16"/>
  <c r="Q1465" i="16" s="1"/>
  <c r="O1650" i="16"/>
  <c r="Q1650" i="16" s="1"/>
  <c r="O1576" i="16"/>
  <c r="Q1576" i="16" s="1"/>
  <c r="O1428" i="16"/>
  <c r="Q1428" i="16" s="1"/>
  <c r="O1539" i="16"/>
  <c r="Q1539" i="16" s="1"/>
  <c r="O1502" i="16"/>
  <c r="O1391" i="16"/>
  <c r="Q1391" i="16" s="1"/>
  <c r="O1687" i="16"/>
  <c r="O1613" i="16"/>
  <c r="Q1613" i="16" s="1"/>
  <c r="Q1353" i="16"/>
  <c r="O1439" i="16"/>
  <c r="Q1439" i="16" s="1"/>
  <c r="O1624" i="16"/>
  <c r="Q1624" i="16" s="1"/>
  <c r="Q1364" i="16"/>
  <c r="O1550" i="16"/>
  <c r="Q1550" i="16" s="1"/>
  <c r="O1402" i="16"/>
  <c r="Q1402" i="16" s="1"/>
  <c r="O1661" i="16"/>
  <c r="O1513" i="16"/>
  <c r="Q1513" i="16" s="1"/>
  <c r="O1698" i="16"/>
  <c r="O1476" i="16"/>
  <c r="Q1476" i="16" s="1"/>
  <c r="O1587" i="16"/>
  <c r="O1611" i="16"/>
  <c r="Q1611" i="16" s="1"/>
  <c r="O1389" i="16"/>
  <c r="O1648" i="16"/>
  <c r="Q1648" i="16" s="1"/>
  <c r="O1500" i="16"/>
  <c r="Q1500" i="16" s="1"/>
  <c r="O1685" i="16"/>
  <c r="Q1685" i="16" s="1"/>
  <c r="O1574" i="16"/>
  <c r="O1537" i="16"/>
  <c r="Q1537" i="16" s="1"/>
  <c r="O1463" i="16"/>
  <c r="Q1463" i="16" s="1"/>
  <c r="Q1351" i="16"/>
  <c r="O1426" i="16"/>
  <c r="Q1426" i="16" s="1"/>
  <c r="O1442" i="16"/>
  <c r="O1664" i="16"/>
  <c r="O1516" i="16"/>
  <c r="O1627" i="16"/>
  <c r="O1479" i="16"/>
  <c r="O1553" i="16"/>
  <c r="O1405" i="16"/>
  <c r="O1590" i="16"/>
  <c r="Q1367" i="16"/>
  <c r="O1701" i="16"/>
  <c r="P1694" i="16"/>
  <c r="P1435" i="16"/>
  <c r="P1472" i="16"/>
  <c r="P1398" i="16"/>
  <c r="P1620" i="16"/>
  <c r="P1583" i="16"/>
  <c r="P1546" i="16"/>
  <c r="P1657" i="16"/>
  <c r="P1509" i="16"/>
  <c r="P1390" i="16"/>
  <c r="P1427" i="16"/>
  <c r="P1501" i="16"/>
  <c r="P1538" i="16"/>
  <c r="P1464" i="16"/>
  <c r="P1575" i="16"/>
  <c r="P1686" i="16"/>
  <c r="P1612" i="16"/>
  <c r="P1649" i="16"/>
  <c r="P1700" i="16"/>
  <c r="P1404" i="16"/>
  <c r="P1441" i="16"/>
  <c r="P1552" i="16"/>
  <c r="P1663" i="16"/>
  <c r="P1478" i="16"/>
  <c r="P1515" i="16"/>
  <c r="P1589" i="16"/>
  <c r="P1626" i="16"/>
  <c r="P1506" i="16"/>
  <c r="P1543" i="16"/>
  <c r="P1432" i="16"/>
  <c r="P1654" i="16"/>
  <c r="P1691" i="16"/>
  <c r="P1469" i="16"/>
  <c r="P1580" i="16"/>
  <c r="P1617" i="16"/>
  <c r="P1395" i="16"/>
  <c r="P1588" i="16"/>
  <c r="P1477" i="16"/>
  <c r="P1699" i="16"/>
  <c r="P1403" i="16"/>
  <c r="P1551" i="16"/>
  <c r="P1514" i="16"/>
  <c r="P1662" i="16"/>
  <c r="P1625" i="16"/>
  <c r="P1440" i="16"/>
  <c r="O1512" i="16"/>
  <c r="Q1363" i="16"/>
  <c r="O1475" i="16"/>
  <c r="O1401" i="16"/>
  <c r="O1438" i="16"/>
  <c r="O1697" i="16"/>
  <c r="O1623" i="16"/>
  <c r="O1549" i="16"/>
  <c r="O1660" i="16"/>
  <c r="O1586" i="16"/>
  <c r="O1501" i="16"/>
  <c r="Q1501" i="16" s="1"/>
  <c r="O1649" i="16"/>
  <c r="O1538" i="16"/>
  <c r="Q1352" i="16"/>
  <c r="O1427" i="16"/>
  <c r="O1612" i="16"/>
  <c r="Q1612" i="16" s="1"/>
  <c r="O1575" i="16"/>
  <c r="O1686" i="16"/>
  <c r="O1464" i="16"/>
  <c r="Q1464" i="16" s="1"/>
  <c r="O1390" i="16"/>
  <c r="P1508" i="16"/>
  <c r="P1619" i="16"/>
  <c r="P1582" i="16"/>
  <c r="P1656" i="16"/>
  <c r="P1397" i="16"/>
  <c r="P1545" i="16"/>
  <c r="P1693" i="16"/>
  <c r="P1471" i="16"/>
  <c r="P1434" i="16"/>
  <c r="P1548" i="16"/>
  <c r="P1659" i="16"/>
  <c r="P1474" i="16"/>
  <c r="P1511" i="16"/>
  <c r="P1585" i="16"/>
  <c r="P1622" i="16"/>
  <c r="P1696" i="16"/>
  <c r="P1400" i="16"/>
  <c r="P1437" i="16"/>
  <c r="P1504" i="16"/>
  <c r="P1578" i="16"/>
  <c r="P1652" i="16"/>
  <c r="P1615" i="16"/>
  <c r="P1541" i="16"/>
  <c r="P1689" i="16"/>
  <c r="P1467" i="16"/>
  <c r="P1430" i="16"/>
  <c r="P1393" i="16"/>
  <c r="O1434" i="16"/>
  <c r="O1397" i="16"/>
  <c r="Q1397" i="16" s="1"/>
  <c r="O1693" i="16"/>
  <c r="O1656" i="16"/>
  <c r="Q1359" i="16"/>
  <c r="O1619" i="16"/>
  <c r="O1471" i="16"/>
  <c r="Q1471" i="16" s="1"/>
  <c r="O1582" i="16"/>
  <c r="Q1582" i="16" s="1"/>
  <c r="O1508" i="16"/>
  <c r="O1545" i="16"/>
  <c r="P1549" i="16"/>
  <c r="P1475" i="16"/>
  <c r="P1697" i="16"/>
  <c r="P1623" i="16"/>
  <c r="P1401" i="16"/>
  <c r="P1512" i="16"/>
  <c r="P1586" i="16"/>
  <c r="P1660" i="16"/>
  <c r="P1438" i="16"/>
  <c r="P1479" i="16"/>
  <c r="P1590" i="16"/>
  <c r="P1664" i="16"/>
  <c r="P1405" i="16"/>
  <c r="P1516" i="16"/>
  <c r="P1553" i="16"/>
  <c r="P1701" i="16"/>
  <c r="P1627" i="16"/>
  <c r="P1442" i="16"/>
  <c r="O1702" i="16"/>
  <c r="Q1702" i="16" s="1"/>
  <c r="O1665" i="16"/>
  <c r="Q1665" i="16" s="1"/>
  <c r="O1628" i="16"/>
  <c r="Q1628" i="16" s="1"/>
  <c r="O1591" i="16"/>
  <c r="Q1591" i="16" s="1"/>
  <c r="O1554" i="16"/>
  <c r="Q1554" i="16" s="1"/>
  <c r="O1517" i="16"/>
  <c r="Q1517" i="16" s="1"/>
  <c r="O1443" i="16"/>
  <c r="Q1443" i="16" s="1"/>
  <c r="O1480" i="16"/>
  <c r="Q1480" i="16" s="1"/>
  <c r="O1406" i="16"/>
  <c r="Q1406" i="16" s="1"/>
  <c r="Q1368" i="16"/>
  <c r="Q1498" i="15"/>
  <c r="O1563" i="15"/>
  <c r="O1531" i="15"/>
  <c r="O1562" i="15"/>
  <c r="Q1497" i="15"/>
  <c r="O1530" i="15"/>
  <c r="P1568" i="15"/>
  <c r="P1536" i="15"/>
  <c r="O1537" i="15"/>
  <c r="Q1504" i="15"/>
  <c r="O1569" i="15"/>
  <c r="O1570" i="15"/>
  <c r="Q1570" i="15" s="1"/>
  <c r="Q1505" i="15"/>
  <c r="O1538" i="15"/>
  <c r="P1537" i="15"/>
  <c r="P1569" i="15"/>
  <c r="O1572" i="15"/>
  <c r="Q1572" i="15" s="1"/>
  <c r="O1540" i="15"/>
  <c r="Q1540" i="15" s="1"/>
  <c r="Q1507" i="15"/>
  <c r="P1559" i="15"/>
  <c r="P1527" i="15"/>
  <c r="O1536" i="15"/>
  <c r="Q1536" i="15" s="1"/>
  <c r="O1568" i="15"/>
  <c r="Q1568" i="15" s="1"/>
  <c r="Q1503" i="15"/>
  <c r="P1563" i="15"/>
  <c r="P1531" i="15"/>
  <c r="P1561" i="15"/>
  <c r="P1529" i="15"/>
  <c r="P1567" i="15"/>
  <c r="P1535" i="15"/>
  <c r="O1573" i="15"/>
  <c r="Q1573" i="15" s="1"/>
  <c r="Q1508" i="15"/>
  <c r="O1541" i="15"/>
  <c r="Q1541" i="15" s="1"/>
  <c r="P1565" i="15"/>
  <c r="P1533" i="15"/>
  <c r="P1530" i="15"/>
  <c r="P1562" i="15"/>
  <c r="Z503" i="24"/>
  <c r="Q563" i="24" s="1"/>
  <c r="Q516" i="24"/>
  <c r="Q522" i="24" s="1"/>
  <c r="Q523" i="24" s="1"/>
  <c r="Q122" i="16"/>
  <c r="O145" i="16"/>
  <c r="Q85" i="16"/>
  <c r="O108" i="16"/>
  <c r="Q159" i="16"/>
  <c r="Z173" i="24"/>
  <c r="Q337" i="24" s="1"/>
  <c r="Q411" i="24" s="1"/>
  <c r="Q415" i="24" s="1"/>
  <c r="Q193" i="24"/>
  <c r="Q226" i="24" s="1"/>
  <c r="Q60" i="15"/>
  <c r="Q76" i="15"/>
  <c r="Q172" i="15"/>
  <c r="Q594" i="15"/>
  <c r="Q242" i="15"/>
  <c r="Q370" i="15"/>
  <c r="Q626" i="15"/>
  <c r="Q562" i="15"/>
  <c r="Q274" i="15"/>
  <c r="Q402" i="15"/>
  <c r="Q478" i="15"/>
  <c r="Q414" i="15"/>
  <c r="Q286" i="15"/>
  <c r="Q542" i="15"/>
  <c r="Q606" i="15"/>
  <c r="Q318" i="15"/>
  <c r="Q376" i="15"/>
  <c r="Q632" i="15"/>
  <c r="Q440" i="15"/>
  <c r="Q408" i="15"/>
  <c r="Q312" i="15"/>
  <c r="Q280" i="15"/>
  <c r="Q504" i="15"/>
  <c r="Q412" i="15"/>
  <c r="Q636" i="15"/>
  <c r="Q572" i="15"/>
  <c r="Q252" i="15"/>
  <c r="Q348" i="15"/>
  <c r="Q444" i="15"/>
  <c r="Q476" i="15"/>
  <c r="Q503" i="15"/>
  <c r="Q279" i="15"/>
  <c r="Q599" i="15"/>
  <c r="Q343" i="15"/>
  <c r="Q407" i="15"/>
  <c r="Q311" i="15"/>
  <c r="Q471" i="15"/>
  <c r="Q637" i="15"/>
  <c r="Q413" i="15"/>
  <c r="Q381" i="15"/>
  <c r="Q253" i="15"/>
  <c r="Q285" i="15"/>
  <c r="Q573" i="15"/>
  <c r="Q445" i="15"/>
  <c r="Q447" i="24"/>
  <c r="P143" i="24"/>
  <c r="P158" i="24" s="1"/>
  <c r="L33" i="17" s="1"/>
  <c r="T572" i="10"/>
  <c r="T548" i="10"/>
  <c r="T547" i="10"/>
  <c r="T571" i="10"/>
  <c r="Q123" i="16"/>
  <c r="Q1534" i="15" l="1"/>
  <c r="Q127" i="16"/>
  <c r="T87" i="15"/>
  <c r="T1410" i="15"/>
  <c r="T1801" i="16"/>
  <c r="T1119" i="15"/>
  <c r="T993" i="15"/>
  <c r="Q1431" i="16"/>
  <c r="Q1394" i="16"/>
  <c r="Q99" i="16"/>
  <c r="Q216" i="16"/>
  <c r="Q156" i="15"/>
  <c r="Q1075" i="10"/>
  <c r="T391" i="16"/>
  <c r="T465" i="16"/>
  <c r="T354" i="16"/>
  <c r="T687" i="16"/>
  <c r="T576" i="16"/>
  <c r="T402" i="16"/>
  <c r="T698" i="16"/>
  <c r="T735" i="16"/>
  <c r="T663" i="16"/>
  <c r="T626" i="16"/>
  <c r="T589" i="16"/>
  <c r="T699" i="16"/>
  <c r="T588" i="16"/>
  <c r="T662" i="16"/>
  <c r="T170" i="16"/>
  <c r="T139" i="16"/>
  <c r="T209" i="16"/>
  <c r="T1552" i="16"/>
  <c r="T1626" i="16"/>
  <c r="T1685" i="16"/>
  <c r="T1026" i="10"/>
  <c r="T1002" i="10"/>
  <c r="T1074" i="10"/>
  <c r="Q558" i="15"/>
  <c r="Q334" i="15"/>
  <c r="T210" i="10"/>
  <c r="T306" i="10"/>
  <c r="T474" i="10"/>
  <c r="T426" i="10"/>
  <c r="T234" i="10"/>
  <c r="T188" i="15"/>
  <c r="T156" i="15"/>
  <c r="T1282" i="15"/>
  <c r="T1023" i="15"/>
  <c r="T959" i="15"/>
  <c r="T1121" i="15"/>
  <c r="Q1207" i="16"/>
  <c r="Q1318" i="16"/>
  <c r="Q985" i="16"/>
  <c r="Q1204" i="16"/>
  <c r="Q1130" i="16"/>
  <c r="Q1056" i="16"/>
  <c r="Q1019" i="16"/>
  <c r="T1571" i="15"/>
  <c r="T1171" i="10"/>
  <c r="G20" i="9"/>
  <c r="T628" i="15"/>
  <c r="T468" i="15"/>
  <c r="Q844" i="16"/>
  <c r="Q1569" i="15"/>
  <c r="Q1531" i="15"/>
  <c r="Q1508" i="16"/>
  <c r="Q1693" i="16"/>
  <c r="Q1434" i="16"/>
  <c r="Q1390" i="16"/>
  <c r="Q1686" i="16"/>
  <c r="Q1649" i="16"/>
  <c r="Q1371" i="15"/>
  <c r="Q1238" i="15"/>
  <c r="Q1462" i="15"/>
  <c r="T302" i="15"/>
  <c r="T494" i="15"/>
  <c r="T590" i="15"/>
  <c r="T558" i="15"/>
  <c r="Q1780" i="16"/>
  <c r="Q1760" i="16"/>
  <c r="Q1804" i="16"/>
  <c r="Q1148" i="10"/>
  <c r="Q200" i="16"/>
  <c r="Q132" i="16"/>
  <c r="Q141" i="16"/>
  <c r="Q178" i="16"/>
  <c r="Q128" i="16"/>
  <c r="Q202" i="16"/>
  <c r="Q129" i="16"/>
  <c r="Q154" i="15"/>
  <c r="Q186" i="15"/>
  <c r="Q184" i="15"/>
  <c r="Q1071" i="10"/>
  <c r="Q902" i="10"/>
  <c r="Q974" i="10"/>
  <c r="Q998" i="10"/>
  <c r="T612" i="16"/>
  <c r="T649" i="16"/>
  <c r="T501" i="16"/>
  <c r="T461" i="16"/>
  <c r="T683" i="16"/>
  <c r="T535" i="16"/>
  <c r="T508" i="16"/>
  <c r="T401" i="16"/>
  <c r="T512" i="16"/>
  <c r="T734" i="16"/>
  <c r="T433" i="16"/>
  <c r="T655" i="16"/>
  <c r="T470" i="16"/>
  <c r="T544" i="16"/>
  <c r="T581" i="16"/>
  <c r="T124" i="16"/>
  <c r="T127" i="16"/>
  <c r="T1502" i="16"/>
  <c r="T1391" i="16"/>
  <c r="T1576" i="16"/>
  <c r="T1467" i="16"/>
  <c r="T1689" i="16"/>
  <c r="T1647" i="16"/>
  <c r="T1695" i="16"/>
  <c r="T1510" i="16"/>
  <c r="T1472" i="16"/>
  <c r="T1546" i="16"/>
  <c r="T979" i="10"/>
  <c r="T931" i="10"/>
  <c r="T1027" i="10"/>
  <c r="T902" i="10"/>
  <c r="T974" i="10"/>
  <c r="P866" i="15"/>
  <c r="P834" i="15"/>
  <c r="P962" i="15"/>
  <c r="P898" i="15"/>
  <c r="P1122" i="15"/>
  <c r="S1122" i="15"/>
  <c r="S994" i="15"/>
  <c r="S866" i="15"/>
  <c r="S834" i="15"/>
  <c r="Q1071" i="24"/>
  <c r="Q1080" i="24" s="1"/>
  <c r="Q1054" i="16"/>
  <c r="Q1128" i="16"/>
  <c r="Q1276" i="16"/>
  <c r="Q1109" i="16"/>
  <c r="Q998" i="16"/>
  <c r="Q1220" i="16"/>
  <c r="Q1294" i="16"/>
  <c r="S1574" i="15"/>
  <c r="T1569" i="15"/>
  <c r="T1175" i="10"/>
  <c r="T1019" i="16"/>
  <c r="T1093" i="16"/>
  <c r="T1315" i="16"/>
  <c r="T1091" i="16"/>
  <c r="T1239" i="16"/>
  <c r="T1054" i="16"/>
  <c r="T1322" i="16"/>
  <c r="T1063" i="16"/>
  <c r="T1211" i="16"/>
  <c r="T1164" i="16"/>
  <c r="T1330" i="16"/>
  <c r="T1145" i="16"/>
  <c r="T960" i="16"/>
  <c r="P116" i="10"/>
  <c r="P121" i="14" s="1"/>
  <c r="P122" i="14" s="1"/>
  <c r="P124" i="14" s="1"/>
  <c r="P92" i="10"/>
  <c r="P95" i="14" s="1"/>
  <c r="P96" i="14" s="1"/>
  <c r="P98" i="14" s="1"/>
  <c r="T1237" i="16"/>
  <c r="T1052" i="16"/>
  <c r="T1311" i="16"/>
  <c r="T1089" i="16"/>
  <c r="T1762" i="16"/>
  <c r="T1761" i="16"/>
  <c r="T785" i="10"/>
  <c r="T809" i="10"/>
  <c r="T926" i="15"/>
  <c r="T859" i="15"/>
  <c r="T891" i="15"/>
  <c r="T687" i="15"/>
  <c r="T829" i="16"/>
  <c r="T86" i="16"/>
  <c r="T688" i="16"/>
  <c r="T503" i="16"/>
  <c r="T540" i="16"/>
  <c r="T355" i="16"/>
  <c r="T389" i="16"/>
  <c r="T574" i="16"/>
  <c r="T500" i="16"/>
  <c r="T315" i="16"/>
  <c r="T548" i="16"/>
  <c r="T696" i="16"/>
  <c r="T585" i="16"/>
  <c r="T289" i="16"/>
  <c r="T469" i="16"/>
  <c r="T321" i="16"/>
  <c r="T617" i="16"/>
  <c r="T177" i="16"/>
  <c r="T136" i="16"/>
  <c r="T105" i="16"/>
  <c r="T101" i="16"/>
  <c r="T199" i="16"/>
  <c r="T143" i="16"/>
  <c r="T1440" i="16"/>
  <c r="T1477" i="16"/>
  <c r="T1549" i="16"/>
  <c r="T1697" i="16"/>
  <c r="T1468" i="16"/>
  <c r="T1690" i="16"/>
  <c r="T1579" i="16"/>
  <c r="T999" i="10"/>
  <c r="T1498" i="16"/>
  <c r="T1424" i="16"/>
  <c r="T1572" i="15"/>
  <c r="T1531" i="15"/>
  <c r="T1573" i="15"/>
  <c r="T1170" i="10"/>
  <c r="T1173" i="10"/>
  <c r="T1020" i="16"/>
  <c r="T983" i="16"/>
  <c r="T1094" i="16"/>
  <c r="T1104" i="16"/>
  <c r="T1141" i="16"/>
  <c r="T1031" i="16"/>
  <c r="T1290" i="16"/>
  <c r="T957" i="16"/>
  <c r="T1319" i="16"/>
  <c r="T1171" i="16"/>
  <c r="T1023" i="16"/>
  <c r="T986" i="16"/>
  <c r="T1245" i="16"/>
  <c r="T1146" i="16"/>
  <c r="T1183" i="16"/>
  <c r="T1035" i="16"/>
  <c r="T1109" i="16"/>
  <c r="T1132" i="16"/>
  <c r="T1021" i="16"/>
  <c r="T1243" i="16"/>
  <c r="T411" i="15"/>
  <c r="T603" i="15"/>
  <c r="T539" i="15"/>
  <c r="T406" i="15"/>
  <c r="T374" i="15"/>
  <c r="T342" i="15"/>
  <c r="T246" i="15"/>
  <c r="T88" i="15"/>
  <c r="T91" i="15"/>
  <c r="T187" i="15"/>
  <c r="T1468" i="15"/>
  <c r="T1817" i="16"/>
  <c r="T811" i="10"/>
  <c r="T739" i="10"/>
  <c r="T859" i="10"/>
  <c r="T711" i="10"/>
  <c r="T855" i="10"/>
  <c r="T858" i="15"/>
  <c r="T856" i="15"/>
  <c r="T1080" i="15"/>
  <c r="T1024" i="16"/>
  <c r="T1246" i="16"/>
  <c r="T1283" i="16"/>
  <c r="T1138" i="16"/>
  <c r="T1101" i="16"/>
  <c r="T990" i="16"/>
  <c r="T1323" i="16"/>
  <c r="T999" i="16"/>
  <c r="T1073" i="16"/>
  <c r="T1147" i="16"/>
  <c r="T338" i="15"/>
  <c r="T402" i="15"/>
  <c r="T61" i="10"/>
  <c r="T175" i="15"/>
  <c r="T1368" i="15"/>
  <c r="T1208" i="15"/>
  <c r="T1400" i="15"/>
  <c r="T1370" i="15"/>
  <c r="R46" i="14"/>
  <c r="H11" i="13" s="1"/>
  <c r="T1217" i="14"/>
  <c r="T1219" i="14" s="1"/>
  <c r="H125" i="1" s="1"/>
  <c r="R1217" i="14"/>
  <c r="P219" i="16"/>
  <c r="P157" i="15"/>
  <c r="P189" i="15"/>
  <c r="Q1535" i="15"/>
  <c r="Q1592" i="16"/>
  <c r="Q1666" i="16"/>
  <c r="Q1444" i="16"/>
  <c r="Q1467" i="16"/>
  <c r="Q1541" i="16"/>
  <c r="Q1584" i="16"/>
  <c r="Q1658" i="16"/>
  <c r="Q1514" i="16"/>
  <c r="Q1403" i="16"/>
  <c r="Q1583" i="16"/>
  <c r="Q1556" i="16"/>
  <c r="Q1445" i="16"/>
  <c r="Q1593" i="16"/>
  <c r="Q1482" i="16"/>
  <c r="Q1344" i="15"/>
  <c r="Q1376" i="15"/>
  <c r="Q1279" i="15"/>
  <c r="Q1407" i="15"/>
  <c r="Q1474" i="15"/>
  <c r="Q1378" i="15"/>
  <c r="Q1308" i="15"/>
  <c r="Q1212" i="15"/>
  <c r="Q1468" i="15"/>
  <c r="Q1443" i="15"/>
  <c r="Q1219" i="15"/>
  <c r="Q1347" i="15"/>
  <c r="Q1772" i="16"/>
  <c r="Q218" i="16"/>
  <c r="Q181" i="16"/>
  <c r="Q100" i="16"/>
  <c r="Q133" i="16"/>
  <c r="Q70" i="16"/>
  <c r="Q176" i="16"/>
  <c r="P108" i="16"/>
  <c r="P145" i="16"/>
  <c r="Q155" i="15"/>
  <c r="Q118" i="15"/>
  <c r="Q86" i="15"/>
  <c r="Q1053" i="10"/>
  <c r="Q1077" i="10"/>
  <c r="Q1005" i="10"/>
  <c r="Q1029" i="10"/>
  <c r="Q956" i="10"/>
  <c r="Q1052" i="10"/>
  <c r="Q934" i="10"/>
  <c r="Q910" i="10"/>
  <c r="Q958" i="10"/>
  <c r="Q888" i="15"/>
  <c r="Q982" i="15"/>
  <c r="Q1142" i="15"/>
  <c r="Q854" i="15"/>
  <c r="Q1149" i="15"/>
  <c r="Q1117" i="15"/>
  <c r="Q1145" i="15"/>
  <c r="Q953" i="15"/>
  <c r="Q1012" i="15"/>
  <c r="Q1044" i="15"/>
  <c r="Q831" i="16"/>
  <c r="Q841" i="16"/>
  <c r="Q880" i="16"/>
  <c r="Q846" i="16"/>
  <c r="Q842" i="16"/>
  <c r="Q883" i="16"/>
  <c r="Q804" i="16"/>
  <c r="Q734" i="15"/>
  <c r="Q857" i="10"/>
  <c r="Q809" i="10"/>
  <c r="Q689" i="10"/>
  <c r="Q666" i="10"/>
  <c r="Q738" i="10"/>
  <c r="P694" i="10"/>
  <c r="P746" i="14" s="1"/>
  <c r="P747" i="14" s="1"/>
  <c r="P749" i="14" s="1"/>
  <c r="P862" i="10"/>
  <c r="P928" i="14" s="1"/>
  <c r="P929" i="14" s="1"/>
  <c r="P931" i="14" s="1"/>
  <c r="Q642" i="10"/>
  <c r="Q637" i="10"/>
  <c r="Q853" i="10"/>
  <c r="Q867" i="16"/>
  <c r="Q848" i="16"/>
  <c r="Q689" i="15"/>
  <c r="Q721" i="15"/>
  <c r="Q811" i="10"/>
  <c r="Q739" i="10"/>
  <c r="Q715" i="10"/>
  <c r="Q765" i="10"/>
  <c r="Q813" i="10"/>
  <c r="Q621" i="10"/>
  <c r="Q1479" i="16"/>
  <c r="Q1516" i="16"/>
  <c r="Q1442" i="16"/>
  <c r="Q1403" i="15"/>
  <c r="Q1243" i="15"/>
  <c r="P93" i="15"/>
  <c r="P125" i="15"/>
  <c r="Q142" i="15"/>
  <c r="P1007" i="10"/>
  <c r="P1085" i="14" s="1"/>
  <c r="P1086" i="14" s="1"/>
  <c r="P1088" i="14" s="1"/>
  <c r="P1055" i="10"/>
  <c r="P1137" i="14" s="1"/>
  <c r="P1138" i="14" s="1"/>
  <c r="P1140" i="14" s="1"/>
  <c r="P958" i="14"/>
  <c r="G141" i="13" s="1"/>
  <c r="G144" i="13" s="1"/>
  <c r="G148" i="13" s="1"/>
  <c r="Q421" i="16"/>
  <c r="Q569" i="16"/>
  <c r="Q458" i="16"/>
  <c r="Q546" i="10"/>
  <c r="Q521" i="10"/>
  <c r="Q545" i="10"/>
  <c r="Q961" i="15"/>
  <c r="Q833" i="15"/>
  <c r="Q1057" i="15"/>
  <c r="Q883" i="15"/>
  <c r="Q1107" i="15"/>
  <c r="Q1075" i="15"/>
  <c r="Q859" i="15"/>
  <c r="Q826" i="15"/>
  <c r="Q922" i="15"/>
  <c r="Q858" i="15"/>
  <c r="Q1055" i="15"/>
  <c r="Q927" i="15"/>
  <c r="Q1023" i="15"/>
  <c r="Q831" i="15"/>
  <c r="P182" i="16"/>
  <c r="Q979" i="16"/>
  <c r="Q1053" i="16"/>
  <c r="Q1312" i="16"/>
  <c r="Q1127" i="16"/>
  <c r="Q1323" i="16"/>
  <c r="Q1027" i="16"/>
  <c r="Q1291" i="16"/>
  <c r="Q1143" i="16"/>
  <c r="Q995" i="16"/>
  <c r="Q1217" i="16"/>
  <c r="Q1026" i="16"/>
  <c r="Q1285" i="16"/>
  <c r="Q989" i="16"/>
  <c r="Q1256" i="16"/>
  <c r="Q960" i="16"/>
  <c r="Q1145" i="16"/>
  <c r="Q1147" i="16"/>
  <c r="Q1036" i="16"/>
  <c r="Q1131" i="16"/>
  <c r="Q1168" i="16"/>
  <c r="Q1094" i="16"/>
  <c r="Q1287" i="16"/>
  <c r="Q1250" i="16"/>
  <c r="Q1292" i="16"/>
  <c r="Q1033" i="16"/>
  <c r="Q1181" i="16"/>
  <c r="Q86" i="10"/>
  <c r="Q110" i="10"/>
  <c r="Q133" i="10"/>
  <c r="Q1052" i="16"/>
  <c r="Q1126" i="16"/>
  <c r="Q687" i="15"/>
  <c r="Q835" i="16"/>
  <c r="Q877" i="16"/>
  <c r="Q870" i="16"/>
  <c r="Q759" i="15"/>
  <c r="Q836" i="10"/>
  <c r="Q788" i="10"/>
  <c r="Q638" i="10"/>
  <c r="Q854" i="10"/>
  <c r="Q830" i="10"/>
  <c r="Q614" i="10"/>
  <c r="G12" i="1"/>
  <c r="G62" i="21"/>
  <c r="T428" i="14"/>
  <c r="T429" i="14" s="1"/>
  <c r="R429" i="14"/>
  <c r="T506" i="14"/>
  <c r="T507" i="14" s="1"/>
  <c r="R507" i="14"/>
  <c r="R247" i="14"/>
  <c r="T246" i="14"/>
  <c r="T247" i="14" s="1"/>
  <c r="R195" i="14"/>
  <c r="T194" i="14"/>
  <c r="R377" i="14"/>
  <c r="T376" i="14"/>
  <c r="T377" i="14" s="1"/>
  <c r="R351" i="14"/>
  <c r="T350" i="14"/>
  <c r="T351" i="14" s="1"/>
  <c r="O1176" i="10"/>
  <c r="O1268" i="14" s="1"/>
  <c r="Q1166" i="10"/>
  <c r="Q1142" i="10"/>
  <c r="O1152" i="10"/>
  <c r="O1242" i="14" s="1"/>
  <c r="T85" i="16"/>
  <c r="R108" i="16"/>
  <c r="T68" i="14"/>
  <c r="T120" i="14"/>
  <c r="T1021" i="10"/>
  <c r="R1031" i="10"/>
  <c r="R1111" i="14" s="1"/>
  <c r="T949" i="10"/>
  <c r="R959" i="10"/>
  <c r="R1033" i="14" s="1"/>
  <c r="R1034" i="14" s="1"/>
  <c r="R1007" i="10"/>
  <c r="R1085" i="14" s="1"/>
  <c r="T997" i="10"/>
  <c r="O511" i="15"/>
  <c r="Q493" i="15"/>
  <c r="Q272" i="14"/>
  <c r="Q273" i="14" s="1"/>
  <c r="O273" i="14"/>
  <c r="Q506" i="14"/>
  <c r="Q507" i="14" s="1"/>
  <c r="O507" i="14"/>
  <c r="Q480" i="14"/>
  <c r="Q481" i="14" s="1"/>
  <c r="O481" i="14"/>
  <c r="O585" i="14"/>
  <c r="Q584" i="14"/>
  <c r="Q585" i="14" s="1"/>
  <c r="R898" i="15"/>
  <c r="T880" i="15"/>
  <c r="T1008" i="15"/>
  <c r="R1026" i="15"/>
  <c r="Q341" i="24"/>
  <c r="Q374" i="24" s="1"/>
  <c r="S193" i="14"/>
  <c r="Q588" i="24"/>
  <c r="Q591" i="24" s="1"/>
  <c r="Q597" i="24" s="1"/>
  <c r="Q566" i="24"/>
  <c r="Q572" i="24" s="1"/>
  <c r="S535" i="14" s="1"/>
  <c r="S561" i="14"/>
  <c r="T561" i="14" s="1"/>
  <c r="T324" i="14"/>
  <c r="T325" i="14" s="1"/>
  <c r="R325" i="14"/>
  <c r="R403" i="14"/>
  <c r="T402" i="14"/>
  <c r="T403" i="14" s="1"/>
  <c r="R273" i="14"/>
  <c r="T272" i="14"/>
  <c r="T273" i="14" s="1"/>
  <c r="R455" i="14"/>
  <c r="T454" i="14"/>
  <c r="T455" i="14" s="1"/>
  <c r="R299" i="14"/>
  <c r="T298" i="14"/>
  <c r="R481" i="14"/>
  <c r="T480" i="14"/>
  <c r="T481" i="14" s="1"/>
  <c r="T220" i="14"/>
  <c r="T221" i="14" s="1"/>
  <c r="R221" i="14"/>
  <c r="R219" i="16"/>
  <c r="T196" i="16"/>
  <c r="T159" i="16"/>
  <c r="R182" i="16"/>
  <c r="T94" i="14"/>
  <c r="T146" i="14"/>
  <c r="R1103" i="10"/>
  <c r="R1189" i="14" s="1"/>
  <c r="T1093" i="10"/>
  <c r="R935" i="10"/>
  <c r="R1007" i="14" s="1"/>
  <c r="T925" i="10"/>
  <c r="R983" i="10"/>
  <c r="R1059" i="14" s="1"/>
  <c r="R1060" i="14" s="1"/>
  <c r="T973" i="10"/>
  <c r="O383" i="15"/>
  <c r="Q365" i="15"/>
  <c r="O639" i="15"/>
  <c r="Q621" i="15"/>
  <c r="O447" i="15"/>
  <c r="Q429" i="15"/>
  <c r="G34" i="1"/>
  <c r="G97" i="21"/>
  <c r="O351" i="15"/>
  <c r="Q333" i="15"/>
  <c r="Q351" i="15" s="1"/>
  <c r="O479" i="15"/>
  <c r="Q461" i="15"/>
  <c r="O607" i="15"/>
  <c r="Q589" i="15"/>
  <c r="O255" i="15"/>
  <c r="Q237" i="15"/>
  <c r="O299" i="14"/>
  <c r="Q298" i="14"/>
  <c r="Q299" i="14" s="1"/>
  <c r="O247" i="14"/>
  <c r="Q246" i="14"/>
  <c r="Q247" i="14" s="1"/>
  <c r="O455" i="14"/>
  <c r="Q454" i="14"/>
  <c r="Q455" i="14" s="1"/>
  <c r="Q428" i="14"/>
  <c r="Q429" i="14" s="1"/>
  <c r="O429" i="14"/>
  <c r="O403" i="14"/>
  <c r="Q402" i="14"/>
  <c r="Q403" i="14" s="1"/>
  <c r="Q376" i="14"/>
  <c r="Q377" i="14" s="1"/>
  <c r="O377" i="14"/>
  <c r="O559" i="14"/>
  <c r="Q558" i="14"/>
  <c r="Q559" i="14" s="1"/>
  <c r="T848" i="15"/>
  <c r="R866" i="15"/>
  <c r="R994" i="15"/>
  <c r="T976" i="15"/>
  <c r="R1122" i="15"/>
  <c r="T1104" i="15"/>
  <c r="R930" i="15"/>
  <c r="T912" i="15"/>
  <c r="R1090" i="15"/>
  <c r="T1072" i="15"/>
  <c r="R383" i="15"/>
  <c r="T365" i="15"/>
  <c r="T237" i="15"/>
  <c r="R255" i="15"/>
  <c r="T397" i="15"/>
  <c r="R415" i="15"/>
  <c r="R319" i="15"/>
  <c r="T301" i="15"/>
  <c r="T461" i="15"/>
  <c r="R479" i="15"/>
  <c r="R511" i="15"/>
  <c r="T493" i="15"/>
  <c r="T380" i="14"/>
  <c r="T432" i="14"/>
  <c r="T276" i="14"/>
  <c r="T406" i="14"/>
  <c r="T510" i="14"/>
  <c r="T250" i="14"/>
  <c r="Q949" i="10"/>
  <c r="O959" i="10"/>
  <c r="O1033" i="14" s="1"/>
  <c r="Q1093" i="10"/>
  <c r="O1103" i="10"/>
  <c r="O1189" i="14" s="1"/>
  <c r="O911" i="10"/>
  <c r="O981" i="14" s="1"/>
  <c r="Q901" i="10"/>
  <c r="Q925" i="10"/>
  <c r="O935" i="10"/>
  <c r="O1007" i="14" s="1"/>
  <c r="S67" i="14"/>
  <c r="T67" i="14" s="1"/>
  <c r="Q114" i="24"/>
  <c r="Q121" i="24" s="1"/>
  <c r="T116" i="14"/>
  <c r="T117" i="14" s="1"/>
  <c r="R117" i="14"/>
  <c r="T142" i="14"/>
  <c r="T143" i="14" s="1"/>
  <c r="R143" i="14"/>
  <c r="T297" i="14"/>
  <c r="S299" i="14"/>
  <c r="Q126" i="24"/>
  <c r="Q130" i="24" s="1"/>
  <c r="Q94" i="24"/>
  <c r="Q107" i="24" s="1"/>
  <c r="S37" i="14" s="1"/>
  <c r="S63" i="14"/>
  <c r="O480" i="16"/>
  <c r="Q457" i="16"/>
  <c r="Q480" i="16" s="1"/>
  <c r="Q605" i="16"/>
  <c r="O628" i="16"/>
  <c r="Q272" i="16"/>
  <c r="O295" i="16"/>
  <c r="Q420" i="16"/>
  <c r="O443" i="16"/>
  <c r="O591" i="16"/>
  <c r="Q568" i="16"/>
  <c r="Q591" i="16" s="1"/>
  <c r="Q716" i="16"/>
  <c r="O739" i="16"/>
  <c r="Q276" i="14"/>
  <c r="Q278" i="14" s="1"/>
  <c r="O278" i="14"/>
  <c r="Q510" i="14"/>
  <c r="O512" i="14"/>
  <c r="Q484" i="14"/>
  <c r="Q486" i="14" s="1"/>
  <c r="Q488" i="14" s="1"/>
  <c r="Q490" i="14" s="1"/>
  <c r="O329" i="6" s="1"/>
  <c r="O326" i="6" s="1"/>
  <c r="O330" i="6" s="1"/>
  <c r="O327" i="6" s="1"/>
  <c r="O328" i="6" s="1"/>
  <c r="P325" i="6" s="1"/>
  <c r="O486" i="14"/>
  <c r="Q224" i="14"/>
  <c r="O226" i="14"/>
  <c r="Q432" i="14"/>
  <c r="O434" i="14"/>
  <c r="Q354" i="14"/>
  <c r="O356" i="14"/>
  <c r="O866" i="15"/>
  <c r="Q848" i="15"/>
  <c r="O1026" i="15"/>
  <c r="Q1008" i="15"/>
  <c r="O962" i="15"/>
  <c r="Q944" i="15"/>
  <c r="Q1072" i="15"/>
  <c r="O1090" i="15"/>
  <c r="O1122" i="15"/>
  <c r="Q1104" i="15"/>
  <c r="O1058" i="15"/>
  <c r="Q1040" i="15"/>
  <c r="Q614" i="14"/>
  <c r="Q563" i="10"/>
  <c r="O573" i="10"/>
  <c r="O615" i="14" s="1"/>
  <c r="O616" i="14" s="1"/>
  <c r="Q539" i="10"/>
  <c r="O549" i="10"/>
  <c r="O589" i="14" s="1"/>
  <c r="O590" i="14" s="1"/>
  <c r="S1133" i="14"/>
  <c r="T1131" i="14"/>
  <c r="T1394" i="15"/>
  <c r="R1412" i="15"/>
  <c r="T1458" i="15"/>
  <c r="R1476" i="15"/>
  <c r="R1444" i="15"/>
  <c r="T1426" i="15"/>
  <c r="R1316" i="15"/>
  <c r="T1298" i="15"/>
  <c r="R1220" i="15"/>
  <c r="T1202" i="15"/>
  <c r="R1483" i="16"/>
  <c r="T1460" i="16"/>
  <c r="R1557" i="16"/>
  <c r="T1534" i="16"/>
  <c r="R1409" i="16"/>
  <c r="T1386" i="16"/>
  <c r="R1668" i="16"/>
  <c r="T1645" i="16"/>
  <c r="R1152" i="10"/>
  <c r="R1242" i="14" s="1"/>
  <c r="T1142" i="10"/>
  <c r="O1185" i="14"/>
  <c r="Q1184" i="14"/>
  <c r="Q1185" i="14" s="1"/>
  <c r="O1003" i="14"/>
  <c r="Q1002" i="14"/>
  <c r="Q1003" i="14" s="1"/>
  <c r="Q1132" i="14"/>
  <c r="Q1133" i="14" s="1"/>
  <c r="O1133" i="14"/>
  <c r="Q1080" i="14"/>
  <c r="Q1081" i="14" s="1"/>
  <c r="O1081" i="14"/>
  <c r="O1055" i="14"/>
  <c r="Q1054" i="14"/>
  <c r="Q1055" i="14" s="1"/>
  <c r="R429" i="10"/>
  <c r="R459" i="14" s="1"/>
  <c r="T419" i="10"/>
  <c r="R213" i="10"/>
  <c r="R225" i="14" s="1"/>
  <c r="T203" i="10"/>
  <c r="T299" i="10"/>
  <c r="R309" i="10"/>
  <c r="R329" i="14" s="1"/>
  <c r="R453" i="10"/>
  <c r="R485" i="14" s="1"/>
  <c r="T443" i="10"/>
  <c r="T179" i="10"/>
  <c r="R189" i="10"/>
  <c r="R199" i="14" s="1"/>
  <c r="T371" i="10"/>
  <c r="R381" i="10"/>
  <c r="R407" i="14" s="1"/>
  <c r="R408" i="14" s="1"/>
  <c r="Q927" i="14"/>
  <c r="Q771" i="14"/>
  <c r="Q667" i="14"/>
  <c r="Q901" i="14"/>
  <c r="Q686" i="15"/>
  <c r="O704" i="15"/>
  <c r="Q1024" i="24"/>
  <c r="Q1036" i="24" s="1"/>
  <c r="S953" i="14" s="1"/>
  <c r="S979" i="14"/>
  <c r="T979" i="14" s="1"/>
  <c r="P169" i="14"/>
  <c r="P176" i="14" s="1"/>
  <c r="G48" i="13" s="1"/>
  <c r="G51" i="13" s="1"/>
  <c r="G55" i="13" s="1"/>
  <c r="Q167" i="14"/>
  <c r="Q169" i="14" s="1"/>
  <c r="Q451" i="24"/>
  <c r="Q464" i="24" s="1"/>
  <c r="S197" i="14"/>
  <c r="Q390" i="24"/>
  <c r="Q406" i="24" s="1"/>
  <c r="S171" i="14" s="1"/>
  <c r="R872" i="14"/>
  <c r="T871" i="14"/>
  <c r="T872" i="14" s="1"/>
  <c r="T897" i="14"/>
  <c r="T898" i="14" s="1"/>
  <c r="R898" i="14"/>
  <c r="T819" i="14"/>
  <c r="T820" i="14" s="1"/>
  <c r="R820" i="14"/>
  <c r="T845" i="14"/>
  <c r="T846" i="14" s="1"/>
  <c r="R846" i="14"/>
  <c r="T793" i="14"/>
  <c r="T794" i="14" s="1"/>
  <c r="R794" i="14"/>
  <c r="R1000" i="16"/>
  <c r="T977" i="16"/>
  <c r="R1333" i="16"/>
  <c r="T1310" i="16"/>
  <c r="T940" i="16"/>
  <c r="R963" i="16"/>
  <c r="R1074" i="16"/>
  <c r="T1051" i="16"/>
  <c r="T1088" i="16"/>
  <c r="R1111" i="16"/>
  <c r="R1037" i="16"/>
  <c r="T1014" i="16"/>
  <c r="Q828" i="10"/>
  <c r="P838" i="10"/>
  <c r="P902" i="14" s="1"/>
  <c r="P903" i="14" s="1"/>
  <c r="P905" i="14" s="1"/>
  <c r="T1267" i="14"/>
  <c r="R1243" i="14"/>
  <c r="T1241" i="14"/>
  <c r="T1110" i="14"/>
  <c r="R1112" i="14"/>
  <c r="T1162" i="14"/>
  <c r="R1008" i="14"/>
  <c r="T1006" i="14"/>
  <c r="T1032" i="14"/>
  <c r="O1409" i="16"/>
  <c r="Q1386" i="16"/>
  <c r="O1483" i="16"/>
  <c r="Q1460" i="16"/>
  <c r="O1594" i="16"/>
  <c r="Q1571" i="16"/>
  <c r="O1668" i="16"/>
  <c r="Q1645" i="16"/>
  <c r="Q1423" i="16"/>
  <c r="O1446" i="16"/>
  <c r="R768" i="15"/>
  <c r="T750" i="15"/>
  <c r="R704" i="15"/>
  <c r="T686" i="15"/>
  <c r="H58" i="1"/>
  <c r="H134" i="21"/>
  <c r="R888" i="16"/>
  <c r="T865" i="16"/>
  <c r="R564" i="14"/>
  <c r="T562" i="14"/>
  <c r="R1542" i="15"/>
  <c r="T1524" i="15"/>
  <c r="T1079" i="14"/>
  <c r="S1081" i="14"/>
  <c r="Q1267" i="14"/>
  <c r="O1269" i="14"/>
  <c r="O1034" i="14"/>
  <c r="Q1032" i="14"/>
  <c r="O982" i="14"/>
  <c r="Q980" i="14"/>
  <c r="Q1110" i="14"/>
  <c r="O1008" i="14"/>
  <c r="Q1006" i="14"/>
  <c r="Q1136" i="14"/>
  <c r="Q43" i="14"/>
  <c r="Q44" i="14" s="1"/>
  <c r="Q46" i="14" s="1"/>
  <c r="O44" i="14"/>
  <c r="O46" i="14" s="1"/>
  <c r="G11" i="13" s="1"/>
  <c r="G15" i="13" s="1"/>
  <c r="O68" i="10"/>
  <c r="O69" i="14" s="1"/>
  <c r="Q58" i="10"/>
  <c r="Q82" i="10"/>
  <c r="O92" i="10"/>
  <c r="O95" i="14" s="1"/>
  <c r="T58" i="10"/>
  <c r="R68" i="10"/>
  <c r="R69" i="14" s="1"/>
  <c r="T130" i="10"/>
  <c r="R140" i="10"/>
  <c r="R147" i="14" s="1"/>
  <c r="O1222" i="16"/>
  <c r="Q1199" i="16"/>
  <c r="O1037" i="16"/>
  <c r="Q1014" i="16"/>
  <c r="O1296" i="16"/>
  <c r="Q1273" i="16"/>
  <c r="O1148" i="16"/>
  <c r="Q1125" i="16"/>
  <c r="Q741" i="14"/>
  <c r="Q742" i="14" s="1"/>
  <c r="O742" i="14"/>
  <c r="Q923" i="14"/>
  <c r="Q924" i="14" s="1"/>
  <c r="O924" i="14"/>
  <c r="O820" i="14"/>
  <c r="Q819" i="14"/>
  <c r="Q820" i="14" s="1"/>
  <c r="Q897" i="14"/>
  <c r="Q898" i="14" s="1"/>
  <c r="O898" i="14"/>
  <c r="Q663" i="14"/>
  <c r="Q664" i="14" s="1"/>
  <c r="O664" i="14"/>
  <c r="T1263" i="14"/>
  <c r="T1264" i="14" s="1"/>
  <c r="R1264" i="14"/>
  <c r="R1781" i="16"/>
  <c r="T1758" i="16"/>
  <c r="R1159" i="14"/>
  <c r="T1158" i="14"/>
  <c r="T1159" i="14" s="1"/>
  <c r="T1002" i="14"/>
  <c r="T1003" i="14" s="1"/>
  <c r="R1003" i="14"/>
  <c r="T1054" i="14"/>
  <c r="T1055" i="14" s="1"/>
  <c r="R1055" i="14"/>
  <c r="R977" i="14"/>
  <c r="T976" i="14"/>
  <c r="R838" i="10"/>
  <c r="R902" i="14" s="1"/>
  <c r="R903" i="14" s="1"/>
  <c r="T828" i="10"/>
  <c r="R718" i="10"/>
  <c r="R772" i="14" s="1"/>
  <c r="R773" i="14" s="1"/>
  <c r="T708" i="10"/>
  <c r="R742" i="10"/>
  <c r="R798" i="14" s="1"/>
  <c r="R799" i="14" s="1"/>
  <c r="T732" i="10"/>
  <c r="R814" i="10"/>
  <c r="R876" i="14" s="1"/>
  <c r="T804" i="10"/>
  <c r="R646" i="10"/>
  <c r="R694" i="14" s="1"/>
  <c r="R695" i="14" s="1"/>
  <c r="T636" i="10"/>
  <c r="T852" i="10"/>
  <c r="R862" i="10"/>
  <c r="R928" i="14" s="1"/>
  <c r="Q1795" i="16"/>
  <c r="O1818" i="16"/>
  <c r="T662" i="14"/>
  <c r="S664" i="14"/>
  <c r="T420" i="16"/>
  <c r="R443" i="16"/>
  <c r="T309" i="16"/>
  <c r="R332" i="16"/>
  <c r="T494" i="16"/>
  <c r="R517" i="16"/>
  <c r="T272" i="16"/>
  <c r="R295" i="16"/>
  <c r="R628" i="16"/>
  <c r="T605" i="16"/>
  <c r="R591" i="16"/>
  <c r="T568" i="16"/>
  <c r="R665" i="16"/>
  <c r="T642" i="16"/>
  <c r="R125" i="15"/>
  <c r="T107" i="15"/>
  <c r="R157" i="15"/>
  <c r="T139" i="15"/>
  <c r="R189" i="15"/>
  <c r="T171" i="15"/>
  <c r="Q1041" i="24"/>
  <c r="Q1045" i="24" s="1"/>
  <c r="Q1057" i="24" s="1"/>
  <c r="Q1000" i="24"/>
  <c r="Q1012" i="24" s="1"/>
  <c r="S975" i="14"/>
  <c r="K29" i="17"/>
  <c r="G29" i="21"/>
  <c r="Q791" i="16"/>
  <c r="O814" i="16"/>
  <c r="T771" i="14"/>
  <c r="T719" i="14"/>
  <c r="T745" i="14"/>
  <c r="T667" i="14"/>
  <c r="T927" i="14"/>
  <c r="R929" i="14"/>
  <c r="T849" i="14"/>
  <c r="Q756" i="10"/>
  <c r="O766" i="10"/>
  <c r="O824" i="14" s="1"/>
  <c r="O825" i="14" s="1"/>
  <c r="Q660" i="10"/>
  <c r="O670" i="10"/>
  <c r="O720" i="14" s="1"/>
  <c r="O721" i="14" s="1"/>
  <c r="Q852" i="10"/>
  <c r="O862" i="10"/>
  <c r="O928" i="14" s="1"/>
  <c r="Q928" i="14" s="1"/>
  <c r="Q684" i="10"/>
  <c r="O694" i="10"/>
  <c r="O746" i="14" s="1"/>
  <c r="Q746" i="14" s="1"/>
  <c r="Q1266" i="15"/>
  <c r="O1284" i="15"/>
  <c r="Q1234" i="15"/>
  <c r="O1252" i="15"/>
  <c r="Q1330" i="15"/>
  <c r="O1348" i="15"/>
  <c r="O1444" i="15"/>
  <c r="Q1426" i="15"/>
  <c r="T610" i="14"/>
  <c r="T611" i="14" s="1"/>
  <c r="R611" i="14"/>
  <c r="T584" i="14"/>
  <c r="R585" i="14"/>
  <c r="T558" i="14"/>
  <c r="R559" i="14"/>
  <c r="Q1537" i="15"/>
  <c r="Q1586" i="16"/>
  <c r="Q1697" i="16"/>
  <c r="Q1405" i="16"/>
  <c r="Q1467" i="15"/>
  <c r="T398" i="15"/>
  <c r="Q1805" i="16"/>
  <c r="Q162" i="16"/>
  <c r="P983" i="10"/>
  <c r="P1059" i="14" s="1"/>
  <c r="P1060" i="14" s="1"/>
  <c r="P1062" i="14" s="1"/>
  <c r="T396" i="16"/>
  <c r="T164" i="16"/>
  <c r="T1610" i="16"/>
  <c r="T1399" i="16"/>
  <c r="T1435" i="16"/>
  <c r="T1583" i="16"/>
  <c r="T1070" i="10"/>
  <c r="T1022" i="10"/>
  <c r="Q717" i="16"/>
  <c r="Q310" i="16"/>
  <c r="Q680" i="16"/>
  <c r="Q993" i="15"/>
  <c r="Q1139" i="15"/>
  <c r="Q448" i="24"/>
  <c r="O182" i="16"/>
  <c r="Q1538" i="15"/>
  <c r="Q1530" i="15"/>
  <c r="Q1562" i="15"/>
  <c r="Q1563" i="15"/>
  <c r="Q1545" i="16"/>
  <c r="Q1619" i="16"/>
  <c r="Q1656" i="16"/>
  <c r="Q1575" i="16"/>
  <c r="Q1427" i="16"/>
  <c r="Q1538" i="16"/>
  <c r="Q1660" i="16"/>
  <c r="Q1623" i="16"/>
  <c r="Q1438" i="16"/>
  <c r="Q1475" i="16"/>
  <c r="Q1512" i="16"/>
  <c r="Q1701" i="16"/>
  <c r="Q1590" i="16"/>
  <c r="Q1553" i="16"/>
  <c r="Q1627" i="16"/>
  <c r="Q1664" i="16"/>
  <c r="Q1574" i="16"/>
  <c r="Q1389" i="16"/>
  <c r="Q1587" i="16"/>
  <c r="Q1698" i="16"/>
  <c r="Q1661" i="16"/>
  <c r="Q1687" i="16"/>
  <c r="Q1502" i="16"/>
  <c r="Q1435" i="15"/>
  <c r="Q1339" i="15"/>
  <c r="Q1211" i="15"/>
  <c r="Q1275" i="15"/>
  <c r="Q1466" i="15"/>
  <c r="Q1305" i="15"/>
  <c r="Q1398" i="15"/>
  <c r="T334" i="15"/>
  <c r="T366" i="15"/>
  <c r="T430" i="15"/>
  <c r="T622" i="15"/>
  <c r="T526" i="15"/>
  <c r="T238" i="15"/>
  <c r="T270" i="15"/>
  <c r="Q1817" i="16"/>
  <c r="Q1797" i="16"/>
  <c r="Q1767" i="16"/>
  <c r="Q1776" i="16"/>
  <c r="Q1768" i="16"/>
  <c r="Q1800" i="16"/>
  <c r="Q1810" i="16"/>
  <c r="Q1167" i="10"/>
  <c r="Q1128" i="10"/>
  <c r="Q1216" i="14"/>
  <c r="Q1151" i="10"/>
  <c r="Q163" i="16"/>
  <c r="Q103" i="16"/>
  <c r="Q104" i="16"/>
  <c r="Q91" i="16"/>
  <c r="Q165" i="16"/>
  <c r="Q199" i="16"/>
  <c r="Q88" i="16"/>
  <c r="Q92" i="16"/>
  <c r="Q166" i="16"/>
  <c r="Q134" i="16"/>
  <c r="Q122" i="15"/>
  <c r="Q120" i="15"/>
  <c r="Q180" i="15"/>
  <c r="Q148" i="15"/>
  <c r="Q110" i="15"/>
  <c r="Q174" i="15"/>
  <c r="Q903" i="10"/>
  <c r="Q926" i="10"/>
  <c r="Q1046" i="10"/>
  <c r="Q1094" i="10"/>
  <c r="Q1070" i="10"/>
  <c r="P1079" i="10"/>
  <c r="P1163" i="14" s="1"/>
  <c r="P1164" i="14" s="1"/>
  <c r="P1166" i="14" s="1"/>
  <c r="P911" i="10"/>
  <c r="P981" i="14" s="1"/>
  <c r="P982" i="14" s="1"/>
  <c r="P984" i="14" s="1"/>
  <c r="P1103" i="10"/>
  <c r="P1189" i="14" s="1"/>
  <c r="P1190" i="14" s="1"/>
  <c r="P1192" i="14" s="1"/>
  <c r="P935" i="10"/>
  <c r="P1007" i="14" s="1"/>
  <c r="P1008" i="14" s="1"/>
  <c r="P1010" i="14" s="1"/>
  <c r="Q1024" i="10"/>
  <c r="Q976" i="10"/>
  <c r="Q1025" i="10"/>
  <c r="Q1001" i="10"/>
  <c r="Q953" i="10"/>
  <c r="T70" i="16"/>
  <c r="T316" i="16"/>
  <c r="T427" i="16"/>
  <c r="T313" i="16"/>
  <c r="T609" i="16"/>
  <c r="T424" i="16"/>
  <c r="T720" i="16"/>
  <c r="T582" i="16"/>
  <c r="T645" i="16"/>
  <c r="T312" i="16"/>
  <c r="T571" i="16"/>
  <c r="T608" i="16"/>
  <c r="T690" i="16"/>
  <c r="T394" i="16"/>
  <c r="T727" i="16"/>
  <c r="T586" i="16"/>
  <c r="T549" i="16"/>
  <c r="T327" i="16"/>
  <c r="T290" i="16"/>
  <c r="T692" i="16"/>
  <c r="T729" i="16"/>
  <c r="T285" i="16"/>
  <c r="T507" i="16"/>
  <c r="T618" i="16"/>
  <c r="T322" i="16"/>
  <c r="T681" i="16"/>
  <c r="T422" i="16"/>
  <c r="T533" i="16"/>
  <c r="T731" i="16"/>
  <c r="T287" i="16"/>
  <c r="T509" i="16"/>
  <c r="T165" i="16"/>
  <c r="T198" i="16"/>
  <c r="T87" i="16"/>
  <c r="T161" i="16"/>
  <c r="T90" i="16"/>
  <c r="T201" i="16"/>
  <c r="T1465" i="16"/>
  <c r="T1613" i="16"/>
  <c r="T1428" i="16"/>
  <c r="T1615" i="16"/>
  <c r="T1430" i="16"/>
  <c r="T1462" i="16"/>
  <c r="T1536" i="16"/>
  <c r="T1425" i="16"/>
  <c r="T1388" i="16"/>
  <c r="T1573" i="16"/>
  <c r="T1464" i="16"/>
  <c r="T1686" i="16"/>
  <c r="T1436" i="16"/>
  <c r="T1584" i="16"/>
  <c r="T1547" i="16"/>
  <c r="T1473" i="16"/>
  <c r="T1398" i="16"/>
  <c r="T1509" i="16"/>
  <c r="T1694" i="16"/>
  <c r="T1620" i="16"/>
  <c r="T1051" i="10"/>
  <c r="T1099" i="10"/>
  <c r="T950" i="10"/>
  <c r="T1046" i="10"/>
  <c r="T998" i="10"/>
  <c r="T1094" i="10"/>
  <c r="T926" i="10"/>
  <c r="T887" i="10"/>
  <c r="T1001" i="10"/>
  <c r="T1025" i="10"/>
  <c r="Q273" i="16"/>
  <c r="Q347" i="16"/>
  <c r="Q495" i="16"/>
  <c r="Q384" i="16"/>
  <c r="Q643" i="16"/>
  <c r="Q532" i="16"/>
  <c r="G46" i="13"/>
  <c r="P1026" i="15"/>
  <c r="P1090" i="15"/>
  <c r="P1154" i="15"/>
  <c r="P994" i="15"/>
  <c r="P930" i="15"/>
  <c r="Q817" i="15"/>
  <c r="Q1073" i="15"/>
  <c r="Q533" i="14"/>
  <c r="Q540" i="14" s="1"/>
  <c r="T1009" i="15"/>
  <c r="T801" i="15"/>
  <c r="O125" i="15"/>
  <c r="Q522" i="10"/>
  <c r="Q570" i="10"/>
  <c r="Q569" i="10"/>
  <c r="Q565" i="10"/>
  <c r="Q865" i="15"/>
  <c r="Q1025" i="15"/>
  <c r="Q1089" i="15"/>
  <c r="Q1153" i="15"/>
  <c r="Q1121" i="15"/>
  <c r="Q851" i="15"/>
  <c r="Q915" i="15"/>
  <c r="Q1043" i="15"/>
  <c r="Q1011" i="15"/>
  <c r="Q1115" i="15"/>
  <c r="Q1019" i="15"/>
  <c r="Q1112" i="15"/>
  <c r="Q952" i="15"/>
  <c r="Q1080" i="15"/>
  <c r="Q1016" i="15"/>
  <c r="Q954" i="15"/>
  <c r="Q1050" i="15"/>
  <c r="Q986" i="15"/>
  <c r="Q1082" i="15"/>
  <c r="Q1018" i="15"/>
  <c r="Q1083" i="15"/>
  <c r="Q1051" i="15"/>
  <c r="Q1052" i="15"/>
  <c r="Q828" i="15"/>
  <c r="Q860" i="15"/>
  <c r="Q863" i="15"/>
  <c r="Q895" i="15"/>
  <c r="Q959" i="15"/>
  <c r="Q1119" i="15"/>
  <c r="Q991" i="15"/>
  <c r="Q1087" i="15"/>
  <c r="Q1567" i="15"/>
  <c r="Q1559" i="15"/>
  <c r="Q1565" i="15"/>
  <c r="Q1533" i="15"/>
  <c r="Q1529" i="15"/>
  <c r="Q1564" i="15"/>
  <c r="Q1532" i="15"/>
  <c r="Q1571" i="15"/>
  <c r="Q1407" i="16"/>
  <c r="Q1629" i="16"/>
  <c r="Q1555" i="16"/>
  <c r="Q1481" i="16"/>
  <c r="Q1466" i="16"/>
  <c r="Q1392" i="16"/>
  <c r="Q1504" i="16"/>
  <c r="Q1652" i="16"/>
  <c r="Q1393" i="16"/>
  <c r="Q1615" i="16"/>
  <c r="Q1578" i="16"/>
  <c r="Q1547" i="16"/>
  <c r="Q1399" i="16"/>
  <c r="Q1436" i="16"/>
  <c r="Q1695" i="16"/>
  <c r="Q1473" i="16"/>
  <c r="Q1647" i="16"/>
  <c r="Q1425" i="16"/>
  <c r="Q1610" i="16"/>
  <c r="Q1699" i="16"/>
  <c r="Q1440" i="16"/>
  <c r="Q1477" i="16"/>
  <c r="Q1625" i="16"/>
  <c r="Q1551" i="16"/>
  <c r="Q1400" i="16"/>
  <c r="Q1548" i="16"/>
  <c r="Q1696" i="16"/>
  <c r="Q1437" i="16"/>
  <c r="Q1470" i="16"/>
  <c r="Q1618" i="16"/>
  <c r="Q1468" i="16"/>
  <c r="Q1505" i="16"/>
  <c r="Q1542" i="16"/>
  <c r="Q1616" i="16"/>
  <c r="Q1657" i="16"/>
  <c r="Q1435" i="16"/>
  <c r="Q1694" i="16"/>
  <c r="Q1398" i="16"/>
  <c r="Q1691" i="16"/>
  <c r="Q1617" i="16"/>
  <c r="Q1654" i="16"/>
  <c r="Q1506" i="16"/>
  <c r="Q1626" i="16"/>
  <c r="Q1552" i="16"/>
  <c r="Q1515" i="16"/>
  <c r="Q1404" i="16"/>
  <c r="Q1408" i="16"/>
  <c r="Q1630" i="16"/>
  <c r="Q1519" i="16"/>
  <c r="Q1704" i="16"/>
  <c r="Q1667" i="16"/>
  <c r="Q1472" i="15"/>
  <c r="Q1440" i="15"/>
  <c r="Q1408" i="15"/>
  <c r="Q1216" i="15"/>
  <c r="Q1248" i="15"/>
  <c r="Q1217" i="15"/>
  <c r="Q1313" i="15"/>
  <c r="Q1345" i="15"/>
  <c r="Q1471" i="15"/>
  <c r="Q1215" i="15"/>
  <c r="Q1343" i="15"/>
  <c r="Q1439" i="15"/>
  <c r="Q1311" i="15"/>
  <c r="Q1218" i="15"/>
  <c r="Q1442" i="15"/>
  <c r="Q1282" i="15"/>
  <c r="Q1410" i="15"/>
  <c r="Q1250" i="15"/>
  <c r="Q1244" i="15"/>
  <c r="Q1340" i="15"/>
  <c r="Q1372" i="15"/>
  <c r="Q1436" i="15"/>
  <c r="Q1251" i="15"/>
  <c r="Q1315" i="15"/>
  <c r="Q1379" i="15"/>
  <c r="Q1283" i="15"/>
  <c r="Q1399" i="15"/>
  <c r="Q1367" i="15"/>
  <c r="Q1271" i="15"/>
  <c r="Q1431" i="15"/>
  <c r="Q1432" i="15"/>
  <c r="Q1304" i="15"/>
  <c r="Q1208" i="15"/>
  <c r="Q1336" i="15"/>
  <c r="Q1272" i="15"/>
  <c r="Q1365" i="15"/>
  <c r="Q1461" i="15"/>
  <c r="Q1333" i="15"/>
  <c r="Q1397" i="15"/>
  <c r="T222" i="15"/>
  <c r="S639" i="15"/>
  <c r="S447" i="15"/>
  <c r="S319" i="15"/>
  <c r="S479" i="15"/>
  <c r="S575" i="15"/>
  <c r="S543" i="15"/>
  <c r="S287" i="15"/>
  <c r="Q1809" i="16"/>
  <c r="Q1777" i="16"/>
  <c r="Q1807" i="16"/>
  <c r="Q1798" i="16"/>
  <c r="Q1766" i="16"/>
  <c r="Q1816" i="16"/>
  <c r="Q1815" i="16"/>
  <c r="Q1802" i="16"/>
  <c r="P1152" i="10"/>
  <c r="P1242" i="14" s="1"/>
  <c r="P1243" i="14" s="1"/>
  <c r="P1245" i="14" s="1"/>
  <c r="Q1150" i="10"/>
  <c r="Q1174" i="10"/>
  <c r="Q1169" i="10"/>
  <c r="Q1149" i="10"/>
  <c r="Q1173" i="10"/>
  <c r="Q94" i="16"/>
  <c r="Q107" i="16"/>
  <c r="Q144" i="16"/>
  <c r="Q212" i="16"/>
  <c r="Q164" i="16"/>
  <c r="Q201" i="16"/>
  <c r="Q211" i="16"/>
  <c r="Q137" i="16"/>
  <c r="Q210" i="16"/>
  <c r="Q136" i="16"/>
  <c r="Q170" i="16"/>
  <c r="Q167" i="16"/>
  <c r="Q204" i="16"/>
  <c r="Q130" i="16"/>
  <c r="Q142" i="16"/>
  <c r="Q105" i="16"/>
  <c r="Q124" i="16"/>
  <c r="Q213" i="16"/>
  <c r="Q102" i="16"/>
  <c r="Q135" i="16"/>
  <c r="Q209" i="16"/>
  <c r="Q187" i="15"/>
  <c r="Q123" i="15"/>
  <c r="Q124" i="15"/>
  <c r="Q92" i="15"/>
  <c r="Q188" i="15"/>
  <c r="Q179" i="15"/>
  <c r="Q114" i="15"/>
  <c r="Q150" i="15"/>
  <c r="Q112" i="15"/>
  <c r="Q80" i="15"/>
  <c r="Q933" i="10"/>
  <c r="Q981" i="10"/>
  <c r="Q1101" i="10"/>
  <c r="Q909" i="10"/>
  <c r="Q1098" i="10"/>
  <c r="Q930" i="10"/>
  <c r="Q932" i="10"/>
  <c r="Q1004" i="10"/>
  <c r="Q1076" i="10"/>
  <c r="Q980" i="10"/>
  <c r="Q908" i="10"/>
  <c r="Q931" i="10"/>
  <c r="Q1027" i="10"/>
  <c r="Q955" i="10"/>
  <c r="Q1003" i="10"/>
  <c r="Q1099" i="10"/>
  <c r="Q955" i="14"/>
  <c r="Q956" i="14" s="1"/>
  <c r="Q982" i="10"/>
  <c r="Q1078" i="10"/>
  <c r="Q1102" i="10"/>
  <c r="Q1006" i="10"/>
  <c r="T160" i="16"/>
  <c r="T123" i="16"/>
  <c r="T197" i="16"/>
  <c r="S219" i="16"/>
  <c r="T429" i="16"/>
  <c r="T466" i="16"/>
  <c r="T392" i="16"/>
  <c r="T651" i="16"/>
  <c r="T281" i="16"/>
  <c r="T614" i="16"/>
  <c r="T463" i="16"/>
  <c r="T352" i="16"/>
  <c r="T685" i="16"/>
  <c r="T611" i="16"/>
  <c r="T648" i="16"/>
  <c r="T278" i="16"/>
  <c r="T726" i="16"/>
  <c r="T430" i="16"/>
  <c r="T467" i="16"/>
  <c r="T319" i="16"/>
  <c r="T724" i="16"/>
  <c r="T502" i="16"/>
  <c r="T317" i="16"/>
  <c r="T539" i="16"/>
  <c r="T613" i="16"/>
  <c r="T428" i="16"/>
  <c r="T650" i="16"/>
  <c r="T400" i="16"/>
  <c r="T622" i="16"/>
  <c r="T511" i="16"/>
  <c r="T326" i="16"/>
  <c r="T437" i="16"/>
  <c r="T474" i="16"/>
  <c r="T395" i="16"/>
  <c r="T580" i="16"/>
  <c r="T543" i="16"/>
  <c r="T358" i="16"/>
  <c r="T728" i="16"/>
  <c r="T654" i="16"/>
  <c r="T506" i="16"/>
  <c r="T399" i="16"/>
  <c r="T510" i="16"/>
  <c r="T473" i="16"/>
  <c r="T621" i="16"/>
  <c r="T584" i="16"/>
  <c r="T732" i="16"/>
  <c r="T476" i="16"/>
  <c r="T291" i="16"/>
  <c r="T365" i="16"/>
  <c r="T624" i="16"/>
  <c r="T513" i="16"/>
  <c r="T550" i="16"/>
  <c r="T515" i="16"/>
  <c r="T367" i="16"/>
  <c r="T441" i="16"/>
  <c r="T330" i="16"/>
  <c r="T293" i="16"/>
  <c r="T737" i="16"/>
  <c r="T329" i="16"/>
  <c r="T477" i="16"/>
  <c r="T736" i="16"/>
  <c r="T684" i="16"/>
  <c r="T573" i="16"/>
  <c r="T425" i="16"/>
  <c r="T499" i="16"/>
  <c r="T388" i="16"/>
  <c r="T647" i="16"/>
  <c r="T351" i="16"/>
  <c r="T479" i="16"/>
  <c r="T294" i="16"/>
  <c r="T738" i="16"/>
  <c r="T442" i="16"/>
  <c r="T664" i="16"/>
  <c r="T516" i="16"/>
  <c r="T405" i="16"/>
  <c r="T214" i="16"/>
  <c r="T103" i="16"/>
  <c r="T140" i="16"/>
  <c r="T173" i="16"/>
  <c r="T99" i="16"/>
  <c r="T216" i="16"/>
  <c r="T179" i="16"/>
  <c r="T142" i="16"/>
  <c r="T175" i="16"/>
  <c r="T212" i="16"/>
  <c r="T218" i="16"/>
  <c r="T181" i="16"/>
  <c r="T88" i="16"/>
  <c r="T162" i="16"/>
  <c r="T141" i="16"/>
  <c r="T178" i="16"/>
  <c r="T104" i="16"/>
  <c r="T130" i="16"/>
  <c r="T93" i="16"/>
  <c r="T137" i="16"/>
  <c r="T211" i="16"/>
  <c r="T100" i="16"/>
  <c r="T106" i="16"/>
  <c r="T96" i="16"/>
  <c r="T133" i="16"/>
  <c r="T176" i="16"/>
  <c r="T172" i="16"/>
  <c r="T135" i="16"/>
  <c r="T1514" i="16"/>
  <c r="T1588" i="16"/>
  <c r="T1699" i="16"/>
  <c r="T1551" i="16"/>
  <c r="T1548" i="16"/>
  <c r="T1474" i="16"/>
  <c r="T1476" i="16"/>
  <c r="T1439" i="16"/>
  <c r="T1513" i="16"/>
  <c r="T1402" i="16"/>
  <c r="T1661" i="16"/>
  <c r="T1475" i="16"/>
  <c r="T1401" i="16"/>
  <c r="T1438" i="16"/>
  <c r="T1586" i="16"/>
  <c r="T1471" i="16"/>
  <c r="T1545" i="16"/>
  <c r="T1429" i="16"/>
  <c r="T1614" i="16"/>
  <c r="T1540" i="16"/>
  <c r="T1503" i="16"/>
  <c r="T1404" i="16"/>
  <c r="T1515" i="16"/>
  <c r="T1700" i="16"/>
  <c r="T1441" i="16"/>
  <c r="T1589" i="16"/>
  <c r="T1463" i="16"/>
  <c r="T1648" i="16"/>
  <c r="T1500" i="16"/>
  <c r="T1574" i="16"/>
  <c r="T1426" i="16"/>
  <c r="T1616" i="16"/>
  <c r="T1542" i="16"/>
  <c r="T1653" i="16"/>
  <c r="T1431" i="16"/>
  <c r="T1394" i="16"/>
  <c r="T1445" i="16"/>
  <c r="T1519" i="16"/>
  <c r="T1630" i="16"/>
  <c r="T1556" i="16"/>
  <c r="T1442" i="16"/>
  <c r="T1618" i="16"/>
  <c r="T1470" i="16"/>
  <c r="T1433" i="16"/>
  <c r="T1544" i="16"/>
  <c r="T1692" i="16"/>
  <c r="T975" i="10"/>
  <c r="T903" i="10"/>
  <c r="T1071" i="10"/>
  <c r="T1095" i="10"/>
  <c r="T1047" i="10"/>
  <c r="T1052" i="10"/>
  <c r="T932" i="10"/>
  <c r="T1100" i="10"/>
  <c r="T956" i="10"/>
  <c r="T1048" i="10"/>
  <c r="T928" i="10"/>
  <c r="T954" i="10"/>
  <c r="T930" i="10"/>
  <c r="T978" i="10"/>
  <c r="T906" i="10"/>
  <c r="S983" i="10"/>
  <c r="S1059" i="14" s="1"/>
  <c r="S1060" i="14" s="1"/>
  <c r="S1062" i="14" s="1"/>
  <c r="S935" i="10"/>
  <c r="S1007" i="14" s="1"/>
  <c r="S1008" i="14" s="1"/>
  <c r="S1010" i="14" s="1"/>
  <c r="S1103" i="10"/>
  <c r="S1189" i="14" s="1"/>
  <c r="S1190" i="14" s="1"/>
  <c r="S1192" i="14" s="1"/>
  <c r="S911" i="10"/>
  <c r="S981" i="14" s="1"/>
  <c r="S982" i="14" s="1"/>
  <c r="P369" i="16"/>
  <c r="P628" i="16"/>
  <c r="P702" i="16"/>
  <c r="P332" i="16"/>
  <c r="P480" i="16"/>
  <c r="P739" i="16"/>
  <c r="P406" i="16"/>
  <c r="Q257" i="16"/>
  <c r="Q526" i="15"/>
  <c r="Q494" i="15"/>
  <c r="Q462" i="15"/>
  <c r="Q430" i="15"/>
  <c r="Q622" i="15"/>
  <c r="Q590" i="15"/>
  <c r="Q270" i="15"/>
  <c r="O538" i="14"/>
  <c r="O540" i="14" s="1"/>
  <c r="G73" i="13" s="1"/>
  <c r="G77" i="13" s="1"/>
  <c r="S1090" i="15"/>
  <c r="S898" i="15"/>
  <c r="S1026" i="15"/>
  <c r="S1154" i="15"/>
  <c r="S1058" i="15"/>
  <c r="Q138" i="24"/>
  <c r="Q142" i="24" s="1"/>
  <c r="Q516" i="10"/>
  <c r="Q540" i="10"/>
  <c r="Q501" i="10"/>
  <c r="Q524" i="10"/>
  <c r="P573" i="10"/>
  <c r="P615" i="14" s="1"/>
  <c r="P616" i="14" s="1"/>
  <c r="P618" i="14" s="1"/>
  <c r="P525" i="10"/>
  <c r="P563" i="14" s="1"/>
  <c r="P564" i="14" s="1"/>
  <c r="P566" i="14" s="1"/>
  <c r="Q829" i="15"/>
  <c r="Q853" i="15"/>
  <c r="Q918" i="15"/>
  <c r="Q1110" i="15"/>
  <c r="Q886" i="15"/>
  <c r="Q950" i="15"/>
  <c r="Q1022" i="15"/>
  <c r="Q1079" i="15"/>
  <c r="Q887" i="15"/>
  <c r="Q861" i="15"/>
  <c r="Q896" i="15"/>
  <c r="Q1120" i="15"/>
  <c r="Q1056" i="15"/>
  <c r="Q864" i="15"/>
  <c r="Q992" i="15"/>
  <c r="Q1024" i="15"/>
  <c r="Q985" i="15"/>
  <c r="Q1017" i="15"/>
  <c r="Q1049" i="15"/>
  <c r="Q1081" i="15"/>
  <c r="Q1140" i="15"/>
  <c r="Q820" i="15"/>
  <c r="Q1076" i="15"/>
  <c r="Q948" i="15"/>
  <c r="Q855" i="15"/>
  <c r="Q980" i="16"/>
  <c r="Q1165" i="16"/>
  <c r="Q943" i="16"/>
  <c r="Q1239" i="16"/>
  <c r="Q944" i="16"/>
  <c r="Q1257" i="16"/>
  <c r="Q961" i="16"/>
  <c r="Q1331" i="16"/>
  <c r="Q1095" i="16"/>
  <c r="Q942" i="16"/>
  <c r="Q1090" i="16"/>
  <c r="Q1275" i="16"/>
  <c r="Q1016" i="16"/>
  <c r="Q1201" i="16"/>
  <c r="Q1212" i="16"/>
  <c r="Q1138" i="16"/>
  <c r="Q990" i="16"/>
  <c r="Q1064" i="16"/>
  <c r="Q1175" i="16"/>
  <c r="Q1328" i="16"/>
  <c r="Q1180" i="16"/>
  <c r="Q958" i="16"/>
  <c r="Q1032" i="16"/>
  <c r="Q1106" i="16"/>
  <c r="Q1254" i="16"/>
  <c r="S1542" i="15"/>
  <c r="T1187" i="15"/>
  <c r="S1444" i="15"/>
  <c r="S1220" i="15"/>
  <c r="S1316" i="15"/>
  <c r="S1476" i="15"/>
  <c r="S1348" i="15"/>
  <c r="T1371" i="16"/>
  <c r="T1562" i="15"/>
  <c r="T1568" i="15"/>
  <c r="T1538" i="15"/>
  <c r="T1151" i="10"/>
  <c r="T1150" i="10"/>
  <c r="T1168" i="10"/>
  <c r="T1241" i="16"/>
  <c r="T982" i="16"/>
  <c r="T980" i="16"/>
  <c r="T943" i="16"/>
  <c r="T989" i="16"/>
  <c r="T1174" i="16"/>
  <c r="T1026" i="16"/>
  <c r="T952" i="16"/>
  <c r="T1053" i="16"/>
  <c r="T1238" i="16"/>
  <c r="T1182" i="16"/>
  <c r="T1034" i="16"/>
  <c r="T1108" i="16"/>
  <c r="T997" i="16"/>
  <c r="T1256" i="16"/>
  <c r="T948" i="16"/>
  <c r="T1133" i="16"/>
  <c r="T1207" i="16"/>
  <c r="T1059" i="16"/>
  <c r="T1281" i="16"/>
  <c r="P1542" i="15"/>
  <c r="P1574" i="15"/>
  <c r="Q1525" i="15"/>
  <c r="Q951" i="14"/>
  <c r="Q174" i="14"/>
  <c r="P140" i="10"/>
  <c r="P147" i="14" s="1"/>
  <c r="P148" i="14" s="1"/>
  <c r="P150" i="14" s="1"/>
  <c r="P68" i="10"/>
  <c r="P69" i="14" s="1"/>
  <c r="P70" i="14" s="1"/>
  <c r="P72" i="14" s="1"/>
  <c r="Q88" i="10"/>
  <c r="Q138" i="10"/>
  <c r="S369" i="16"/>
  <c r="S665" i="16"/>
  <c r="S702" i="16"/>
  <c r="S554" i="16"/>
  <c r="S295" i="16"/>
  <c r="S739" i="16"/>
  <c r="S443" i="16"/>
  <c r="T140" i="15"/>
  <c r="T108" i="15"/>
  <c r="S93" i="15"/>
  <c r="S157" i="15"/>
  <c r="S125" i="15"/>
  <c r="T549" i="10"/>
  <c r="T325" i="10"/>
  <c r="T181" i="10"/>
  <c r="T173" i="14"/>
  <c r="T472" i="10"/>
  <c r="T280" i="10"/>
  <c r="T400" i="10"/>
  <c r="T304" i="10"/>
  <c r="T330" i="10"/>
  <c r="T450" i="10"/>
  <c r="T378" i="10"/>
  <c r="T186" i="10"/>
  <c r="T258" i="10"/>
  <c r="T282" i="10"/>
  <c r="T508" i="15"/>
  <c r="T284" i="15"/>
  <c r="T476" i="15"/>
  <c r="T572" i="15"/>
  <c r="T540" i="15"/>
  <c r="T316" i="15"/>
  <c r="T400" i="15"/>
  <c r="T432" i="15"/>
  <c r="T272" i="15"/>
  <c r="T496" i="15"/>
  <c r="T240" i="15"/>
  <c r="T528" i="15"/>
  <c r="T601" i="15"/>
  <c r="T377" i="15"/>
  <c r="T313" i="15"/>
  <c r="T505" i="15"/>
  <c r="T569" i="15"/>
  <c r="T441" i="15"/>
  <c r="T345" i="15"/>
  <c r="T312" i="15"/>
  <c r="T408" i="15"/>
  <c r="T280" i="15"/>
  <c r="T465" i="15"/>
  <c r="T529" i="15"/>
  <c r="T561" i="15"/>
  <c r="T433" i="15"/>
  <c r="T137" i="10"/>
  <c r="T90" i="10"/>
  <c r="T114" i="10"/>
  <c r="T88" i="10"/>
  <c r="T136" i="10"/>
  <c r="T87" i="10"/>
  <c r="T83" i="10"/>
  <c r="T131" i="10"/>
  <c r="T178" i="15"/>
  <c r="T124" i="15"/>
  <c r="T92" i="15"/>
  <c r="T183" i="15"/>
  <c r="T119" i="15"/>
  <c r="T1443" i="15"/>
  <c r="T1347" i="15"/>
  <c r="T1442" i="15"/>
  <c r="T1346" i="15"/>
  <c r="T1250" i="15"/>
  <c r="T1218" i="15"/>
  <c r="T1314" i="15"/>
  <c r="T1238" i="15"/>
  <c r="T1302" i="15"/>
  <c r="T1270" i="15"/>
  <c r="T1307" i="15"/>
  <c r="T1467" i="15"/>
  <c r="T1313" i="15"/>
  <c r="T1441" i="15"/>
  <c r="T1376" i="15"/>
  <c r="T1440" i="15"/>
  <c r="Q258" i="24"/>
  <c r="Q259" i="24" s="1"/>
  <c r="P1222" i="16"/>
  <c r="P1259" i="16"/>
  <c r="P1037" i="16"/>
  <c r="P1111" i="16"/>
  <c r="P1074" i="16"/>
  <c r="Q671" i="15"/>
  <c r="Q866" i="16"/>
  <c r="Q829" i="16"/>
  <c r="P851" i="16"/>
  <c r="P814" i="16"/>
  <c r="Q1081" i="24"/>
  <c r="Q1082" i="24" s="1"/>
  <c r="S1296" i="16"/>
  <c r="S1148" i="16"/>
  <c r="S1037" i="16"/>
  <c r="S1259" i="16"/>
  <c r="S1333" i="16"/>
  <c r="S963" i="16"/>
  <c r="Q794" i="16"/>
  <c r="Q868" i="16"/>
  <c r="Q879" i="16"/>
  <c r="Q796" i="16"/>
  <c r="Q812" i="16"/>
  <c r="Q809" i="16"/>
  <c r="Q878" i="16"/>
  <c r="Q702" i="15"/>
  <c r="Q699" i="15"/>
  <c r="Q754" i="15"/>
  <c r="Q722" i="15"/>
  <c r="Q694" i="15"/>
  <c r="Q726" i="15"/>
  <c r="Q641" i="10"/>
  <c r="Q737" i="10"/>
  <c r="Q665" i="10"/>
  <c r="Q714" i="10"/>
  <c r="Q690" i="10"/>
  <c r="Q834" i="10"/>
  <c r="P742" i="10"/>
  <c r="P798" i="14" s="1"/>
  <c r="P799" i="14" s="1"/>
  <c r="P801" i="14" s="1"/>
  <c r="P622" i="10"/>
  <c r="P668" i="14" s="1"/>
  <c r="P669" i="14" s="1"/>
  <c r="P671" i="14" s="1"/>
  <c r="P718" i="10"/>
  <c r="P772" i="14" s="1"/>
  <c r="P773" i="14" s="1"/>
  <c r="P775" i="14" s="1"/>
  <c r="P670" i="10"/>
  <c r="P720" i="14" s="1"/>
  <c r="P721" i="14" s="1"/>
  <c r="P723" i="14" s="1"/>
  <c r="P766" i="10"/>
  <c r="P824" i="14" s="1"/>
  <c r="P825" i="14" s="1"/>
  <c r="P827" i="14" s="1"/>
  <c r="Q618" i="10"/>
  <c r="Q762" i="10"/>
  <c r="Q685" i="10"/>
  <c r="Q661" i="10"/>
  <c r="Q829" i="10"/>
  <c r="Q805" i="10"/>
  <c r="Q613" i="10"/>
  <c r="Q784" i="10"/>
  <c r="Q736" i="10"/>
  <c r="Q688" i="10"/>
  <c r="T1759" i="16"/>
  <c r="T1796" i="16"/>
  <c r="T1809" i="16"/>
  <c r="T1815" i="16"/>
  <c r="T1778" i="16"/>
  <c r="T1760" i="16"/>
  <c r="T1764" i="16"/>
  <c r="T1765" i="16"/>
  <c r="T693" i="10"/>
  <c r="T645" i="10"/>
  <c r="T861" i="10"/>
  <c r="T741" i="10"/>
  <c r="T669" i="10"/>
  <c r="T717" i="10"/>
  <c r="T758" i="10"/>
  <c r="T710" i="10"/>
  <c r="T662" i="10"/>
  <c r="T788" i="10"/>
  <c r="T836" i="10"/>
  <c r="T860" i="10"/>
  <c r="S622" i="10"/>
  <c r="S668" i="14" s="1"/>
  <c r="S718" i="10"/>
  <c r="S772" i="14" s="1"/>
  <c r="S773" i="14" s="1"/>
  <c r="S775" i="14" s="1"/>
  <c r="S766" i="10"/>
  <c r="S824" i="14" s="1"/>
  <c r="S825" i="14" s="1"/>
  <c r="S827" i="14" s="1"/>
  <c r="S838" i="10"/>
  <c r="S902" i="14" s="1"/>
  <c r="S903" i="14" s="1"/>
  <c r="S905" i="14" s="1"/>
  <c r="S742" i="10"/>
  <c r="S798" i="14" s="1"/>
  <c r="S799" i="14" s="1"/>
  <c r="S801" i="14" s="1"/>
  <c r="S862" i="10"/>
  <c r="S928" i="14" s="1"/>
  <c r="S929" i="14" s="1"/>
  <c r="S931" i="14" s="1"/>
  <c r="T985" i="15"/>
  <c r="T857" i="15"/>
  <c r="T1049" i="15"/>
  <c r="T949" i="15"/>
  <c r="T1056" i="15"/>
  <c r="T960" i="15"/>
  <c r="T957" i="15"/>
  <c r="T893" i="15"/>
  <c r="T1149" i="15"/>
  <c r="T1142" i="15"/>
  <c r="T918" i="15"/>
  <c r="T1078" i="15"/>
  <c r="T1087" i="15"/>
  <c r="T863" i="15"/>
  <c r="T927" i="15"/>
  <c r="T831" i="15"/>
  <c r="T1151" i="15"/>
  <c r="T897" i="15"/>
  <c r="T929" i="15"/>
  <c r="T833" i="15"/>
  <c r="T1153" i="15"/>
  <c r="T1089" i="15"/>
  <c r="Q213" i="10"/>
  <c r="Q407" i="14"/>
  <c r="Q303" i="14"/>
  <c r="Q199" i="14"/>
  <c r="Q405" i="10"/>
  <c r="Q1796" i="16"/>
  <c r="P1818" i="16"/>
  <c r="Q1427" i="15"/>
  <c r="Q1267" i="15"/>
  <c r="Q1331" i="15"/>
  <c r="Q1363" i="15"/>
  <c r="Q1203" i="15"/>
  <c r="S768" i="15"/>
  <c r="S814" i="16"/>
  <c r="Q1174" i="16"/>
  <c r="Q952" i="16"/>
  <c r="Q1137" i="16"/>
  <c r="Q1100" i="16"/>
  <c r="Q1063" i="16"/>
  <c r="Q1105" i="16"/>
  <c r="Q957" i="16"/>
  <c r="Q1253" i="16"/>
  <c r="Q1216" i="16"/>
  <c r="Q994" i="16"/>
  <c r="Q955" i="16"/>
  <c r="Q1325" i="16"/>
  <c r="Q1029" i="16"/>
  <c r="Q1140" i="16"/>
  <c r="Q1108" i="16"/>
  <c r="Q997" i="16"/>
  <c r="Q1219" i="16"/>
  <c r="Q1034" i="16"/>
  <c r="Q1293" i="16"/>
  <c r="Q1321" i="16"/>
  <c r="Q1173" i="16"/>
  <c r="Q1062" i="16"/>
  <c r="Q962" i="16"/>
  <c r="Q1073" i="16"/>
  <c r="Q1258" i="16"/>
  <c r="Q1110" i="16"/>
  <c r="Q1184" i="16"/>
  <c r="Q1057" i="16"/>
  <c r="Q1020" i="16"/>
  <c r="Q1316" i="16"/>
  <c r="Q1242" i="16"/>
  <c r="Q946" i="16"/>
  <c r="Q983" i="16"/>
  <c r="Q1028" i="16"/>
  <c r="Q1102" i="16"/>
  <c r="Q991" i="16"/>
  <c r="Q1176" i="16"/>
  <c r="Q1213" i="16"/>
  <c r="Q959" i="16"/>
  <c r="Q1107" i="16"/>
  <c r="Q996" i="16"/>
  <c r="Q1255" i="16"/>
  <c r="Q1070" i="16"/>
  <c r="Q1144" i="16"/>
  <c r="Q1281" i="16"/>
  <c r="Q1170" i="16"/>
  <c r="Q1022" i="16"/>
  <c r="Q1244" i="16"/>
  <c r="Q1059" i="16"/>
  <c r="Q982" i="16"/>
  <c r="Q945" i="16"/>
  <c r="Q1315" i="16"/>
  <c r="Q1278" i="16"/>
  <c r="Q1241" i="16"/>
  <c r="Q1167" i="16"/>
  <c r="Q1215" i="16"/>
  <c r="Q1104" i="16"/>
  <c r="Q1141" i="16"/>
  <c r="Q1067" i="16"/>
  <c r="Q1252" i="16"/>
  <c r="Q1320" i="16"/>
  <c r="Q1172" i="16"/>
  <c r="Q1061" i="16"/>
  <c r="Q950" i="16"/>
  <c r="Q1209" i="16"/>
  <c r="T1525" i="15"/>
  <c r="T1203" i="15"/>
  <c r="T1459" i="15"/>
  <c r="T1395" i="15"/>
  <c r="S1557" i="16"/>
  <c r="S1594" i="16"/>
  <c r="S1520" i="16"/>
  <c r="S1631" i="16"/>
  <c r="S1668" i="16"/>
  <c r="T1646" i="16"/>
  <c r="T1535" i="16"/>
  <c r="T1572" i="16"/>
  <c r="T1387" i="16"/>
  <c r="T1461" i="16"/>
  <c r="T1540" i="15"/>
  <c r="T1535" i="15"/>
  <c r="T1567" i="15"/>
  <c r="T1539" i="15"/>
  <c r="T1528" i="15"/>
  <c r="T1561" i="15"/>
  <c r="T1529" i="15"/>
  <c r="T1541" i="15"/>
  <c r="T1532" i="15"/>
  <c r="T1146" i="10"/>
  <c r="T1147" i="10"/>
  <c r="T1149" i="10"/>
  <c r="H175" i="13"/>
  <c r="H179" i="13" s="1"/>
  <c r="S1176" i="10"/>
  <c r="S1268" i="14" s="1"/>
  <c r="S1269" i="14" s="1"/>
  <c r="S1271" i="14" s="1"/>
  <c r="T1205" i="16"/>
  <c r="T1242" i="16"/>
  <c r="T1279" i="16"/>
  <c r="T1131" i="16"/>
  <c r="T1168" i="16"/>
  <c r="T993" i="16"/>
  <c r="T956" i="16"/>
  <c r="T1289" i="16"/>
  <c r="T1067" i="16"/>
  <c r="T1215" i="16"/>
  <c r="T1253" i="16"/>
  <c r="T1105" i="16"/>
  <c r="T1068" i="16"/>
  <c r="T994" i="16"/>
  <c r="T1327" i="16"/>
  <c r="T1097" i="16"/>
  <c r="T1060" i="16"/>
  <c r="T949" i="16"/>
  <c r="T1208" i="16"/>
  <c r="T1134" i="16"/>
  <c r="T1332" i="16"/>
  <c r="T996" i="16"/>
  <c r="T1144" i="16"/>
  <c r="T1255" i="16"/>
  <c r="T998" i="16"/>
  <c r="T961" i="16"/>
  <c r="T1072" i="16"/>
  <c r="T1294" i="16"/>
  <c r="T1220" i="16"/>
  <c r="T1210" i="16"/>
  <c r="T1025" i="16"/>
  <c r="T1062" i="16"/>
  <c r="T988" i="16"/>
  <c r="T1099" i="16"/>
  <c r="T984" i="16"/>
  <c r="T1206" i="16"/>
  <c r="T1095" i="16"/>
  <c r="T947" i="16"/>
  <c r="T1317" i="16"/>
  <c r="Q1217" i="14"/>
  <c r="Q1219" i="14" s="1"/>
  <c r="Q1509" i="15"/>
  <c r="Q62" i="10"/>
  <c r="Q61" i="10"/>
  <c r="Q85" i="10"/>
  <c r="Q109" i="10"/>
  <c r="S405" i="10"/>
  <c r="S433" i="14" s="1"/>
  <c r="S434" i="14" s="1"/>
  <c r="S436" i="14" s="1"/>
  <c r="S237" i="10"/>
  <c r="S251" i="14" s="1"/>
  <c r="S252" i="14" s="1"/>
  <c r="S254" i="14" s="1"/>
  <c r="S309" i="10"/>
  <c r="S329" i="14" s="1"/>
  <c r="S330" i="14" s="1"/>
  <c r="S332" i="14" s="1"/>
  <c r="S357" i="10"/>
  <c r="S381" i="14" s="1"/>
  <c r="S382" i="14" s="1"/>
  <c r="S384" i="14" s="1"/>
  <c r="S381" i="10"/>
  <c r="S407" i="14" s="1"/>
  <c r="S408" i="14" s="1"/>
  <c r="S410" i="14" s="1"/>
  <c r="S261" i="10"/>
  <c r="S277" i="14" s="1"/>
  <c r="S278" i="14" s="1"/>
  <c r="S280" i="14" s="1"/>
  <c r="S333" i="10"/>
  <c r="S355" i="14" s="1"/>
  <c r="S356" i="14" s="1"/>
  <c r="S358" i="14" s="1"/>
  <c r="T374" i="10"/>
  <c r="T422" i="10"/>
  <c r="T423" i="10"/>
  <c r="T471" i="10"/>
  <c r="T279" i="10"/>
  <c r="T379" i="15"/>
  <c r="T347" i="15"/>
  <c r="T443" i="15"/>
  <c r="T283" i="15"/>
  <c r="T635" i="15"/>
  <c r="T571" i="15"/>
  <c r="T475" i="15"/>
  <c r="T470" i="15"/>
  <c r="T438" i="15"/>
  <c r="T278" i="15"/>
  <c r="T598" i="15"/>
  <c r="T630" i="15"/>
  <c r="T310" i="15"/>
  <c r="T502" i="15"/>
  <c r="T596" i="15"/>
  <c r="T564" i="15"/>
  <c r="T436" i="15"/>
  <c r="T372" i="15"/>
  <c r="T532" i="15"/>
  <c r="T500" i="15"/>
  <c r="T244" i="15"/>
  <c r="T44" i="10"/>
  <c r="S92" i="10"/>
  <c r="S95" i="14" s="1"/>
  <c r="S96" i="14" s="1"/>
  <c r="S98" i="14" s="1"/>
  <c r="S68" i="10"/>
  <c r="S69" i="14" s="1"/>
  <c r="T184" i="15"/>
  <c r="T152" i="15"/>
  <c r="T155" i="15"/>
  <c r="T123" i="15"/>
  <c r="T1404" i="15"/>
  <c r="T1212" i="15"/>
  <c r="T1372" i="15"/>
  <c r="T1340" i="15"/>
  <c r="T1244" i="15"/>
  <c r="T1397" i="15"/>
  <c r="T1205" i="15"/>
  <c r="T1269" i="15"/>
  <c r="T1247" i="15"/>
  <c r="T1311" i="15"/>
  <c r="T1343" i="15"/>
  <c r="Q1015" i="16"/>
  <c r="Q1274" i="16"/>
  <c r="Q1089" i="16"/>
  <c r="Q941" i="16"/>
  <c r="Q978" i="16"/>
  <c r="Q1311" i="16"/>
  <c r="Q925" i="16"/>
  <c r="O645" i="14"/>
  <c r="G104" i="13" s="1"/>
  <c r="G108" i="13" s="1"/>
  <c r="Q638" i="14"/>
  <c r="Q719" i="15"/>
  <c r="Q751" i="15"/>
  <c r="Q836" i="16"/>
  <c r="Q847" i="16"/>
  <c r="Q872" i="16"/>
  <c r="Q833" i="16"/>
  <c r="Q881" i="16"/>
  <c r="Q807" i="16"/>
  <c r="Q695" i="15"/>
  <c r="Q727" i="15"/>
  <c r="Q732" i="15"/>
  <c r="Q644" i="10"/>
  <c r="Q860" i="10"/>
  <c r="Q758" i="10"/>
  <c r="Q710" i="10"/>
  <c r="Q806" i="10"/>
  <c r="R1219" i="14"/>
  <c r="H166" i="13" s="1"/>
  <c r="H170" i="13" s="1"/>
  <c r="S1781" i="16"/>
  <c r="S1818" i="16"/>
  <c r="T1813" i="16"/>
  <c r="T1808" i="16"/>
  <c r="T1771" i="16"/>
  <c r="T1810" i="16"/>
  <c r="T1773" i="16"/>
  <c r="T763" i="10"/>
  <c r="T619" i="10"/>
  <c r="T787" i="10"/>
  <c r="T715" i="10"/>
  <c r="T643" i="10"/>
  <c r="T667" i="10"/>
  <c r="T639" i="10"/>
  <c r="T615" i="10"/>
  <c r="T663" i="10"/>
  <c r="T807" i="10"/>
  <c r="T831" i="10"/>
  <c r="T690" i="10"/>
  <c r="T738" i="10"/>
  <c r="T762" i="10"/>
  <c r="T834" i="10"/>
  <c r="T598" i="10"/>
  <c r="T819" i="15"/>
  <c r="T1043" i="15"/>
  <c r="T1011" i="15"/>
  <c r="T1075" i="15"/>
  <c r="T922" i="15"/>
  <c r="T986" i="15"/>
  <c r="T826" i="15"/>
  <c r="T1050" i="15"/>
  <c r="T1146" i="15"/>
  <c r="T1082" i="15"/>
  <c r="T1144" i="15"/>
  <c r="T1048" i="15"/>
  <c r="T1016" i="15"/>
  <c r="T952" i="15"/>
  <c r="T1112" i="15"/>
  <c r="Q459" i="14"/>
  <c r="Q355" i="14"/>
  <c r="Q237" i="10"/>
  <c r="Q453" i="10"/>
  <c r="Q1743" i="16"/>
  <c r="P1483" i="16"/>
  <c r="P1446" i="16"/>
  <c r="P1520" i="16"/>
  <c r="P1594" i="16"/>
  <c r="P1412" i="15"/>
  <c r="P1220" i="15"/>
  <c r="P1252" i="15"/>
  <c r="P1348" i="15"/>
  <c r="P1284" i="15"/>
  <c r="T1167" i="10"/>
  <c r="T1148" i="10"/>
  <c r="T1129" i="16"/>
  <c r="T1203" i="16"/>
  <c r="T1277" i="16"/>
  <c r="T1055" i="16"/>
  <c r="T944" i="16"/>
  <c r="T1314" i="16"/>
  <c r="T987" i="16"/>
  <c r="T950" i="16"/>
  <c r="T1135" i="16"/>
  <c r="T1320" i="16"/>
  <c r="T1098" i="16"/>
  <c r="T1172" i="16"/>
  <c r="T1066" i="16"/>
  <c r="T1214" i="16"/>
  <c r="T1103" i="16"/>
  <c r="T1140" i="16"/>
  <c r="T1288" i="16"/>
  <c r="T1251" i="16"/>
  <c r="T953" i="16"/>
  <c r="T1175" i="16"/>
  <c r="T1027" i="16"/>
  <c r="T1212" i="16"/>
  <c r="T1064" i="16"/>
  <c r="T962" i="16"/>
  <c r="T1258" i="16"/>
  <c r="T1184" i="16"/>
  <c r="T1036" i="16"/>
  <c r="T1110" i="16"/>
  <c r="Q59" i="10"/>
  <c r="Q139" i="10"/>
  <c r="Q67" i="10"/>
  <c r="T563" i="14"/>
  <c r="T233" i="10"/>
  <c r="T185" i="10"/>
  <c r="T353" i="10"/>
  <c r="T425" i="10"/>
  <c r="T305" i="10"/>
  <c r="T473" i="10"/>
  <c r="T377" i="10"/>
  <c r="T350" i="15"/>
  <c r="T446" i="15"/>
  <c r="T506" i="15"/>
  <c r="T378" i="15"/>
  <c r="T602" i="15"/>
  <c r="T570" i="15"/>
  <c r="T314" i="15"/>
  <c r="T410" i="15"/>
  <c r="T466" i="15"/>
  <c r="T434" i="15"/>
  <c r="T498" i="15"/>
  <c r="T562" i="15"/>
  <c r="T530" i="15"/>
  <c r="T594" i="15"/>
  <c r="T445" i="15"/>
  <c r="T381" i="15"/>
  <c r="T637" i="15"/>
  <c r="T477" i="15"/>
  <c r="T541" i="15"/>
  <c r="T285" i="15"/>
  <c r="T573" i="15"/>
  <c r="T629" i="15"/>
  <c r="T597" i="15"/>
  <c r="T533" i="15"/>
  <c r="T373" i="15"/>
  <c r="T341" i="15"/>
  <c r="T437" i="15"/>
  <c r="T565" i="15"/>
  <c r="T109" i="10"/>
  <c r="T85" i="10"/>
  <c r="T134" i="10"/>
  <c r="T110" i="10"/>
  <c r="T62" i="10"/>
  <c r="T115" i="10"/>
  <c r="T181" i="15"/>
  <c r="T85" i="15"/>
  <c r="T182" i="15"/>
  <c r="T118" i="15"/>
  <c r="T113" i="15"/>
  <c r="T145" i="15"/>
  <c r="T177" i="15"/>
  <c r="T79" i="15"/>
  <c r="T111" i="15"/>
  <c r="T122" i="15"/>
  <c r="T154" i="15"/>
  <c r="T1374" i="15"/>
  <c r="T1406" i="15"/>
  <c r="T1342" i="15"/>
  <c r="T1470" i="15"/>
  <c r="T1278" i="15"/>
  <c r="T1336" i="15"/>
  <c r="T1240" i="15"/>
  <c r="T1464" i="15"/>
  <c r="T1272" i="15"/>
  <c r="T1210" i="15"/>
  <c r="T1338" i="15"/>
  <c r="T1466" i="15"/>
  <c r="T1306" i="15"/>
  <c r="T1309" i="15"/>
  <c r="T1405" i="15"/>
  <c r="T1373" i="15"/>
  <c r="T1245" i="15"/>
  <c r="T1213" i="15"/>
  <c r="P736" i="15"/>
  <c r="P768" i="15"/>
  <c r="Q776" i="16"/>
  <c r="T1126" i="16"/>
  <c r="T1015" i="16"/>
  <c r="T1163" i="16"/>
  <c r="T978" i="16"/>
  <c r="T941" i="16"/>
  <c r="Q793" i="16"/>
  <c r="Q887" i="16"/>
  <c r="Q797" i="16"/>
  <c r="Q801" i="16"/>
  <c r="Q800" i="16"/>
  <c r="Q811" i="16"/>
  <c r="Q691" i="15"/>
  <c r="Q753" i="15"/>
  <c r="Q757" i="15"/>
  <c r="Q701" i="15"/>
  <c r="Q765" i="15"/>
  <c r="Q735" i="15"/>
  <c r="O814" i="10"/>
  <c r="O876" i="14" s="1"/>
  <c r="Q642" i="14"/>
  <c r="Q643" i="14" s="1"/>
  <c r="Q835" i="10"/>
  <c r="Q619" i="10"/>
  <c r="Q691" i="10"/>
  <c r="Q667" i="10"/>
  <c r="Q763" i="10"/>
  <c r="Q837" i="10"/>
  <c r="Q693" i="10"/>
  <c r="Q717" i="10"/>
  <c r="Q789" i="10"/>
  <c r="Q861" i="10"/>
  <c r="T1798" i="16"/>
  <c r="T1763" i="16"/>
  <c r="T1767" i="16"/>
  <c r="T1775" i="16"/>
  <c r="T1777" i="16"/>
  <c r="T808" i="10"/>
  <c r="T712" i="10"/>
  <c r="T664" i="10"/>
  <c r="T856" i="10"/>
  <c r="T688" i="10"/>
  <c r="T760" i="10"/>
  <c r="T805" i="10"/>
  <c r="T733" i="10"/>
  <c r="T613" i="10"/>
  <c r="T757" i="10"/>
  <c r="T853" i="10"/>
  <c r="T689" i="10"/>
  <c r="T641" i="10"/>
  <c r="T761" i="10"/>
  <c r="T713" i="10"/>
  <c r="T665" i="10"/>
  <c r="T737" i="10"/>
  <c r="T1116" i="15"/>
  <c r="T988" i="15"/>
  <c r="T860" i="15"/>
  <c r="T828" i="15"/>
  <c r="T1148" i="15"/>
  <c r="T924" i="15"/>
  <c r="T980" i="15"/>
  <c r="T1044" i="15"/>
  <c r="T990" i="15"/>
  <c r="T1054" i="15"/>
  <c r="T830" i="15"/>
  <c r="T1022" i="15"/>
  <c r="T1118" i="15"/>
  <c r="T955" i="15"/>
  <c r="T1147" i="15"/>
  <c r="T827" i="15"/>
  <c r="T923" i="15"/>
  <c r="T1051" i="15"/>
  <c r="T987" i="15"/>
  <c r="T855" i="15"/>
  <c r="T1015" i="15"/>
  <c r="T1143" i="15"/>
  <c r="T983" i="15"/>
  <c r="T1047" i="15"/>
  <c r="Q477" i="10"/>
  <c r="Q329" i="14"/>
  <c r="Q261" i="10"/>
  <c r="T751" i="15"/>
  <c r="T866" i="16"/>
  <c r="H23" i="19"/>
  <c r="G14" i="22"/>
  <c r="G11" i="1"/>
  <c r="G61" i="21"/>
  <c r="T122" i="16"/>
  <c r="R145" i="16"/>
  <c r="T1069" i="10"/>
  <c r="R1079" i="10"/>
  <c r="R1163" i="14" s="1"/>
  <c r="R911" i="10"/>
  <c r="R981" i="14" s="1"/>
  <c r="T981" i="14" s="1"/>
  <c r="T901" i="10"/>
  <c r="R1055" i="10"/>
  <c r="R1137" i="14" s="1"/>
  <c r="R1138" i="14" s="1"/>
  <c r="T1045" i="10"/>
  <c r="Q301" i="15"/>
  <c r="O319" i="15"/>
  <c r="Q557" i="15"/>
  <c r="Q575" i="15" s="1"/>
  <c r="O575" i="15"/>
  <c r="Q269" i="15"/>
  <c r="Q287" i="15" s="1"/>
  <c r="O287" i="15"/>
  <c r="Q397" i="15"/>
  <c r="O415" i="15"/>
  <c r="Q525" i="15"/>
  <c r="Q543" i="15" s="1"/>
  <c r="O543" i="15"/>
  <c r="O325" i="14"/>
  <c r="Q324" i="14"/>
  <c r="Q325" i="14" s="1"/>
  <c r="Q220" i="14"/>
  <c r="Q221" i="14" s="1"/>
  <c r="O221" i="14"/>
  <c r="O195" i="14"/>
  <c r="Q194" i="14"/>
  <c r="Q195" i="14" s="1"/>
  <c r="O351" i="14"/>
  <c r="O358" i="14" s="1"/>
  <c r="Q350" i="14"/>
  <c r="Q351" i="14" s="1"/>
  <c r="O611" i="14"/>
  <c r="Q610" i="14"/>
  <c r="Q611" i="14" s="1"/>
  <c r="R962" i="15"/>
  <c r="T944" i="15"/>
  <c r="T816" i="15"/>
  <c r="R834" i="15"/>
  <c r="T1040" i="15"/>
  <c r="R1058" i="15"/>
  <c r="T1136" i="15"/>
  <c r="R1154" i="15"/>
  <c r="R575" i="15"/>
  <c r="T557" i="15"/>
  <c r="R639" i="15"/>
  <c r="T621" i="15"/>
  <c r="R447" i="15"/>
  <c r="T429" i="15"/>
  <c r="T589" i="15"/>
  <c r="R607" i="15"/>
  <c r="R351" i="15"/>
  <c r="T333" i="15"/>
  <c r="R543" i="15"/>
  <c r="T525" i="15"/>
  <c r="T269" i="15"/>
  <c r="R287" i="15"/>
  <c r="T484" i="14"/>
  <c r="R486" i="14"/>
  <c r="T302" i="14"/>
  <c r="T354" i="14"/>
  <c r="T224" i="14"/>
  <c r="R226" i="14"/>
  <c r="R330" i="14"/>
  <c r="T328" i="14"/>
  <c r="R460" i="14"/>
  <c r="T458" i="14"/>
  <c r="R200" i="14"/>
  <c r="T198" i="14"/>
  <c r="Q1045" i="10"/>
  <c r="O1055" i="10"/>
  <c r="O1137" i="14" s="1"/>
  <c r="Q1021" i="10"/>
  <c r="O1031" i="10"/>
  <c r="O1111" i="14" s="1"/>
  <c r="Q1069" i="10"/>
  <c r="Q1079" i="10" s="1"/>
  <c r="O1079" i="10"/>
  <c r="O1163" i="14" s="1"/>
  <c r="O1007" i="10"/>
  <c r="O1085" i="14" s="1"/>
  <c r="Q1085" i="14" s="1"/>
  <c r="Q997" i="10"/>
  <c r="Q973" i="10"/>
  <c r="O983" i="10"/>
  <c r="O1059" i="14" s="1"/>
  <c r="Q1059" i="14" s="1"/>
  <c r="R91" i="14"/>
  <c r="T90" i="14"/>
  <c r="T91" i="14" s="1"/>
  <c r="R65" i="14"/>
  <c r="T64" i="14"/>
  <c r="O406" i="16"/>
  <c r="Q383" i="16"/>
  <c r="Q406" i="16" s="1"/>
  <c r="Q531" i="16"/>
  <c r="Q554" i="16" s="1"/>
  <c r="O554" i="16"/>
  <c r="Q679" i="16"/>
  <c r="Q702" i="16" s="1"/>
  <c r="O702" i="16"/>
  <c r="Q346" i="16"/>
  <c r="Q369" i="16" s="1"/>
  <c r="O369" i="16"/>
  <c r="Q494" i="16"/>
  <c r="Q517" i="16" s="1"/>
  <c r="O517" i="16"/>
  <c r="O665" i="16"/>
  <c r="Q642" i="16"/>
  <c r="O332" i="16"/>
  <c r="Q309" i="16"/>
  <c r="Q332" i="16" s="1"/>
  <c r="Q198" i="14"/>
  <c r="Q200" i="14" s="1"/>
  <c r="Q202" i="14" s="1"/>
  <c r="Q204" i="14" s="1"/>
  <c r="O153" i="6" s="1"/>
  <c r="O150" i="6" s="1"/>
  <c r="O200" i="14"/>
  <c r="Q250" i="14"/>
  <c r="O252" i="14"/>
  <c r="Q406" i="14"/>
  <c r="Q408" i="14" s="1"/>
  <c r="Q410" i="14" s="1"/>
  <c r="Q412" i="14" s="1"/>
  <c r="O281" i="6" s="1"/>
  <c r="O278" i="6" s="1"/>
  <c r="O282" i="6" s="1"/>
  <c r="O279" i="6" s="1"/>
  <c r="O280" i="6" s="1"/>
  <c r="P277" i="6" s="1"/>
  <c r="O408" i="14"/>
  <c r="Q380" i="14"/>
  <c r="Q382" i="14" s="1"/>
  <c r="Q384" i="14" s="1"/>
  <c r="Q386" i="14" s="1"/>
  <c r="O265" i="6" s="1"/>
  <c r="O262" i="6" s="1"/>
  <c r="O266" i="6" s="1"/>
  <c r="O263" i="6" s="1"/>
  <c r="O264" i="6" s="1"/>
  <c r="P261" i="6" s="1"/>
  <c r="O382" i="14"/>
  <c r="Q328" i="14"/>
  <c r="Q330" i="14" s="1"/>
  <c r="Q332" i="14" s="1"/>
  <c r="Q334" i="14" s="1"/>
  <c r="O233" i="6" s="1"/>
  <c r="O230" i="6" s="1"/>
  <c r="O234" i="6" s="1"/>
  <c r="O231" i="6" s="1"/>
  <c r="O232" i="6" s="1"/>
  <c r="P229" i="6" s="1"/>
  <c r="O330" i="14"/>
  <c r="Q302" i="14"/>
  <c r="Q304" i="14" s="1"/>
  <c r="Q306" i="14" s="1"/>
  <c r="Q308" i="14" s="1"/>
  <c r="O217" i="6" s="1"/>
  <c r="O214" i="6" s="1"/>
  <c r="O218" i="6" s="1"/>
  <c r="O215" i="6" s="1"/>
  <c r="O216" i="6" s="1"/>
  <c r="P213" i="6" s="1"/>
  <c r="O304" i="14"/>
  <c r="Q458" i="14"/>
  <c r="Q460" i="14" s="1"/>
  <c r="Q462" i="14" s="1"/>
  <c r="Q464" i="14" s="1"/>
  <c r="O313" i="6" s="1"/>
  <c r="O310" i="6" s="1"/>
  <c r="O314" i="6" s="1"/>
  <c r="O311" i="6" s="1"/>
  <c r="O312" i="6" s="1"/>
  <c r="P309" i="6" s="1"/>
  <c r="O460" i="14"/>
  <c r="Q1136" i="15"/>
  <c r="O1154" i="15"/>
  <c r="Q912" i="15"/>
  <c r="O930" i="15"/>
  <c r="Q880" i="15"/>
  <c r="O898" i="15"/>
  <c r="O994" i="15"/>
  <c r="Q976" i="15"/>
  <c r="Q816" i="15"/>
  <c r="O834" i="15"/>
  <c r="Q588" i="14"/>
  <c r="Q562" i="14"/>
  <c r="Q515" i="10"/>
  <c r="Q525" i="10" s="1"/>
  <c r="O525" i="10"/>
  <c r="O563" i="14" s="1"/>
  <c r="O564" i="14" s="1"/>
  <c r="T1234" i="15"/>
  <c r="R1252" i="15"/>
  <c r="R1284" i="15"/>
  <c r="T1266" i="15"/>
  <c r="T1330" i="15"/>
  <c r="R1348" i="15"/>
  <c r="R1380" i="15"/>
  <c r="T1362" i="15"/>
  <c r="R1594" i="16"/>
  <c r="T1571" i="16"/>
  <c r="R1631" i="16"/>
  <c r="T1608" i="16"/>
  <c r="R1520" i="16"/>
  <c r="T1497" i="16"/>
  <c r="R1446" i="16"/>
  <c r="T1423" i="16"/>
  <c r="R1705" i="16"/>
  <c r="T1682" i="16"/>
  <c r="R1176" i="10"/>
  <c r="R1268" i="14" s="1"/>
  <c r="T1268" i="14" s="1"/>
  <c r="T1166" i="10"/>
  <c r="O1264" i="14"/>
  <c r="O1271" i="14" s="1"/>
  <c r="Q1263" i="14"/>
  <c r="Q1264" i="14" s="1"/>
  <c r="O1238" i="14"/>
  <c r="Q1237" i="14"/>
  <c r="Q1238" i="14" s="1"/>
  <c r="O1159" i="14"/>
  <c r="Q1158" i="14"/>
  <c r="Q1159" i="14" s="1"/>
  <c r="Q1106" i="14"/>
  <c r="Q1107" i="14" s="1"/>
  <c r="O1107" i="14"/>
  <c r="Q1028" i="14"/>
  <c r="Q1029" i="14" s="1"/>
  <c r="O1029" i="14"/>
  <c r="Q976" i="14"/>
  <c r="Q977" i="14" s="1"/>
  <c r="O977" i="14"/>
  <c r="Q577" i="24"/>
  <c r="Q578" i="24" s="1"/>
  <c r="Q585" i="24" s="1"/>
  <c r="S557" i="14"/>
  <c r="Q553" i="24"/>
  <c r="Q560" i="24" s="1"/>
  <c r="H29" i="21"/>
  <c r="M29" i="17"/>
  <c r="T323" i="10"/>
  <c r="R333" i="10"/>
  <c r="R355" i="14" s="1"/>
  <c r="T355" i="14" s="1"/>
  <c r="R405" i="10"/>
  <c r="R433" i="14" s="1"/>
  <c r="T395" i="10"/>
  <c r="T227" i="10"/>
  <c r="T237" i="10" s="1"/>
  <c r="R237" i="10"/>
  <c r="R251" i="14" s="1"/>
  <c r="T251" i="14" s="1"/>
  <c r="R261" i="10"/>
  <c r="R277" i="14" s="1"/>
  <c r="T277" i="14" s="1"/>
  <c r="T251" i="10"/>
  <c r="R357" i="10"/>
  <c r="R381" i="14" s="1"/>
  <c r="T381" i="14" s="1"/>
  <c r="T347" i="10"/>
  <c r="T275" i="10"/>
  <c r="R285" i="10"/>
  <c r="R303" i="14" s="1"/>
  <c r="R304" i="14" s="1"/>
  <c r="R477" i="10"/>
  <c r="R511" i="14" s="1"/>
  <c r="T467" i="10"/>
  <c r="T477" i="10" s="1"/>
  <c r="Q797" i="14"/>
  <c r="Q823" i="14"/>
  <c r="Q875" i="14"/>
  <c r="O877" i="14"/>
  <c r="Q745" i="14"/>
  <c r="Q747" i="14" s="1"/>
  <c r="Q693" i="14"/>
  <c r="Q849" i="14"/>
  <c r="Q719" i="14"/>
  <c r="Q750" i="15"/>
  <c r="O768" i="15"/>
  <c r="Q718" i="15"/>
  <c r="O736" i="15"/>
  <c r="P13" i="14"/>
  <c r="P20" i="14" s="1"/>
  <c r="Q11" i="14"/>
  <c r="Q13" i="14" s="1"/>
  <c r="Q20" i="14" s="1"/>
  <c r="Q22" i="14" s="1"/>
  <c r="T923" i="14"/>
  <c r="T924" i="14" s="1"/>
  <c r="R924" i="14"/>
  <c r="R931" i="14" s="1"/>
  <c r="R742" i="14"/>
  <c r="T741" i="14"/>
  <c r="T742" i="14" s="1"/>
  <c r="R768" i="14"/>
  <c r="T767" i="14"/>
  <c r="T768" i="14" s="1"/>
  <c r="T689" i="14"/>
  <c r="T690" i="14" s="1"/>
  <c r="R690" i="14"/>
  <c r="R716" i="14"/>
  <c r="T715" i="14"/>
  <c r="T716" i="14" s="1"/>
  <c r="T663" i="14"/>
  <c r="T664" i="14" s="1"/>
  <c r="R664" i="14"/>
  <c r="T1125" i="16"/>
  <c r="R1148" i="16"/>
  <c r="T1199" i="16"/>
  <c r="R1222" i="16"/>
  <c r="T1273" i="16"/>
  <c r="R1296" i="16"/>
  <c r="T1162" i="16"/>
  <c r="R1185" i="16"/>
  <c r="T1236" i="16"/>
  <c r="R1259" i="16"/>
  <c r="Q636" i="10"/>
  <c r="P646" i="10"/>
  <c r="P694" i="14" s="1"/>
  <c r="P695" i="14" s="1"/>
  <c r="P697" i="14" s="1"/>
  <c r="Q804" i="10"/>
  <c r="P814" i="10"/>
  <c r="P876" i="14" s="1"/>
  <c r="P877" i="14" s="1"/>
  <c r="P879" i="14" s="1"/>
  <c r="Q853" i="24"/>
  <c r="Q864" i="24" s="1"/>
  <c r="Q878" i="24" s="1"/>
  <c r="Q879" i="24" s="1"/>
  <c r="Q800" i="24"/>
  <c r="Q814" i="24" s="1"/>
  <c r="S640" i="14" s="1"/>
  <c r="S666" i="14"/>
  <c r="T666" i="14" s="1"/>
  <c r="T1221" i="14"/>
  <c r="T980" i="14"/>
  <c r="R982" i="14"/>
  <c r="T1084" i="14"/>
  <c r="R1086" i="14"/>
  <c r="T1058" i="14"/>
  <c r="T1188" i="14"/>
  <c r="R1190" i="14"/>
  <c r="T1136" i="14"/>
  <c r="S585" i="14"/>
  <c r="S592" i="14" s="1"/>
  <c r="T583" i="14"/>
  <c r="O1705" i="16"/>
  <c r="Q1682" i="16"/>
  <c r="O1557" i="16"/>
  <c r="Q1534" i="16"/>
  <c r="O1631" i="16"/>
  <c r="Q1608" i="16"/>
  <c r="O1520" i="16"/>
  <c r="Q1497" i="16"/>
  <c r="H133" i="21"/>
  <c r="H57" i="1"/>
  <c r="T718" i="15"/>
  <c r="R736" i="15"/>
  <c r="R814" i="16"/>
  <c r="T791" i="16"/>
  <c r="R851" i="16"/>
  <c r="T828" i="16"/>
  <c r="T851" i="16" s="1"/>
  <c r="T588" i="14"/>
  <c r="T590" i="14" s="1"/>
  <c r="R590" i="14"/>
  <c r="R616" i="14"/>
  <c r="T614" i="14"/>
  <c r="T616" i="14" s="1"/>
  <c r="T618" i="14" s="1"/>
  <c r="T620" i="14" s="1"/>
  <c r="P410" i="6" s="1"/>
  <c r="P407" i="6" s="1"/>
  <c r="R1574" i="15"/>
  <c r="T1556" i="15"/>
  <c r="Q1241" i="14"/>
  <c r="O1243" i="14"/>
  <c r="O1574" i="15"/>
  <c r="Q1556" i="15"/>
  <c r="Q1524" i="15"/>
  <c r="O1542" i="15"/>
  <c r="Q1084" i="14"/>
  <c r="Q1086" i="14" s="1"/>
  <c r="Q1058" i="14"/>
  <c r="Q1060" i="14" s="1"/>
  <c r="O1060" i="14"/>
  <c r="Q1188" i="14"/>
  <c r="O1190" i="14"/>
  <c r="Q1162" i="14"/>
  <c r="O1164" i="14"/>
  <c r="H18" i="9"/>
  <c r="H19" i="9" s="1"/>
  <c r="H24" i="20" s="1"/>
  <c r="G39" i="22"/>
  <c r="O116" i="10"/>
  <c r="O121" i="14" s="1"/>
  <c r="Q106" i="10"/>
  <c r="Q130" i="10"/>
  <c r="O140" i="10"/>
  <c r="O147" i="14" s="1"/>
  <c r="R116" i="10"/>
  <c r="R121" i="14" s="1"/>
  <c r="R122" i="14" s="1"/>
  <c r="T106" i="10"/>
  <c r="R92" i="10"/>
  <c r="R95" i="14" s="1"/>
  <c r="T82" i="10"/>
  <c r="O1074" i="16"/>
  <c r="Q1051" i="16"/>
  <c r="Q1162" i="16"/>
  <c r="O1185" i="16"/>
  <c r="Q977" i="16"/>
  <c r="O1000" i="16"/>
  <c r="Q1088" i="16"/>
  <c r="O1111" i="16"/>
  <c r="Q1310" i="16"/>
  <c r="O1333" i="16"/>
  <c r="Q940" i="16"/>
  <c r="O963" i="16"/>
  <c r="O1259" i="16"/>
  <c r="Q1236" i="16"/>
  <c r="Q793" i="14"/>
  <c r="Q794" i="14" s="1"/>
  <c r="O794" i="14"/>
  <c r="O690" i="14"/>
  <c r="Q689" i="14"/>
  <c r="Q690" i="14" s="1"/>
  <c r="O768" i="14"/>
  <c r="Q767" i="14"/>
  <c r="Q768" i="14" s="1"/>
  <c r="O846" i="14"/>
  <c r="Q845" i="14"/>
  <c r="Q846" i="14" s="1"/>
  <c r="Q715" i="14"/>
  <c r="Q716" i="14" s="1"/>
  <c r="O716" i="14"/>
  <c r="O872" i="14"/>
  <c r="O879" i="14" s="1"/>
  <c r="Q871" i="14"/>
  <c r="Q872" i="14" s="1"/>
  <c r="T1237" i="14"/>
  <c r="T1238" i="14" s="1"/>
  <c r="R1238" i="14"/>
  <c r="R1245" i="14" s="1"/>
  <c r="R1818" i="16"/>
  <c r="T1795" i="16"/>
  <c r="T1132" i="14"/>
  <c r="R1133" i="14"/>
  <c r="R1029" i="14"/>
  <c r="T1028" i="14"/>
  <c r="T1029" i="14" s="1"/>
  <c r="R1107" i="14"/>
  <c r="T1106" i="14"/>
  <c r="T1107" i="14" s="1"/>
  <c r="T1184" i="14"/>
  <c r="T1185" i="14" s="1"/>
  <c r="R1185" i="14"/>
  <c r="R1192" i="14" s="1"/>
  <c r="R1081" i="14"/>
  <c r="T1080" i="14"/>
  <c r="T1081" i="14" s="1"/>
  <c r="R670" i="10"/>
  <c r="R720" i="14" s="1"/>
  <c r="R721" i="14" s="1"/>
  <c r="T660" i="10"/>
  <c r="T780" i="10"/>
  <c r="R790" i="10"/>
  <c r="R850" i="14" s="1"/>
  <c r="R694" i="10"/>
  <c r="R746" i="14" s="1"/>
  <c r="T684" i="10"/>
  <c r="R622" i="10"/>
  <c r="R668" i="14" s="1"/>
  <c r="T668" i="14" s="1"/>
  <c r="T612" i="10"/>
  <c r="T756" i="10"/>
  <c r="R766" i="10"/>
  <c r="R824" i="14" s="1"/>
  <c r="T824" i="14" s="1"/>
  <c r="O1781" i="16"/>
  <c r="Q1758" i="16"/>
  <c r="S636" i="14"/>
  <c r="Q815" i="24"/>
  <c r="T346" i="16"/>
  <c r="R369" i="16"/>
  <c r="R554" i="16"/>
  <c r="T531" i="16"/>
  <c r="R480" i="16"/>
  <c r="T457" i="16"/>
  <c r="R702" i="16"/>
  <c r="T679" i="16"/>
  <c r="R406" i="16"/>
  <c r="T383" i="16"/>
  <c r="R739" i="16"/>
  <c r="T716" i="16"/>
  <c r="R93" i="15"/>
  <c r="T75" i="15"/>
  <c r="O851" i="16"/>
  <c r="Q828" i="16"/>
  <c r="Q865" i="16"/>
  <c r="O888" i="16"/>
  <c r="T797" i="14"/>
  <c r="T875" i="14"/>
  <c r="R877" i="14"/>
  <c r="T901" i="14"/>
  <c r="T693" i="14"/>
  <c r="T823" i="14"/>
  <c r="R825" i="14"/>
  <c r="Q708" i="10"/>
  <c r="O718" i="10"/>
  <c r="O772" i="14" s="1"/>
  <c r="Q772" i="14" s="1"/>
  <c r="Q780" i="10"/>
  <c r="O790" i="10"/>
  <c r="O850" i="14" s="1"/>
  <c r="Q732" i="10"/>
  <c r="O742" i="10"/>
  <c r="O798" i="14" s="1"/>
  <c r="Q798" i="14" s="1"/>
  <c r="Q612" i="10"/>
  <c r="O622" i="10"/>
  <c r="O668" i="14" s="1"/>
  <c r="Q668" i="14" s="1"/>
  <c r="Q1362" i="15"/>
  <c r="O1380" i="15"/>
  <c r="O1476" i="15"/>
  <c r="Q1458" i="15"/>
  <c r="Q1394" i="15"/>
  <c r="O1412" i="15"/>
  <c r="O1220" i="15"/>
  <c r="Q1202" i="15"/>
  <c r="Q1298" i="15"/>
  <c r="O1316" i="15"/>
  <c r="Q1549" i="16"/>
  <c r="Q1401" i="16"/>
  <c r="Q1307" i="15"/>
  <c r="T462" i="15"/>
  <c r="Q1763" i="16"/>
  <c r="Q1172" i="10"/>
  <c r="Q125" i="16"/>
  <c r="Q203" i="16"/>
  <c r="Q78" i="15"/>
  <c r="P1031" i="10"/>
  <c r="P1111" i="14" s="1"/>
  <c r="P1112" i="14" s="1"/>
  <c r="P1114" i="14" s="1"/>
  <c r="P959" i="10"/>
  <c r="P1033" i="14" s="1"/>
  <c r="P1034" i="14" s="1"/>
  <c r="P1036" i="14" s="1"/>
  <c r="T359" i="16"/>
  <c r="T1684" i="16"/>
  <c r="T1499" i="16"/>
  <c r="T1621" i="16"/>
  <c r="T1658" i="16"/>
  <c r="T1657" i="16"/>
  <c r="Q606" i="16"/>
  <c r="O157" i="15"/>
  <c r="Q897" i="15"/>
  <c r="Q929" i="15"/>
  <c r="Q819" i="15"/>
  <c r="Q947" i="15"/>
  <c r="Q1146" i="15"/>
  <c r="Q1114" i="15"/>
  <c r="Q890" i="15"/>
  <c r="Q1151" i="15"/>
  <c r="O219" i="16"/>
  <c r="Q1527" i="15"/>
  <c r="Q1561" i="15"/>
  <c r="Q1566" i="15"/>
  <c r="Q1539" i="15"/>
  <c r="Q1703" i="16"/>
  <c r="Q1518" i="16"/>
  <c r="Q1430" i="16"/>
  <c r="Q1689" i="16"/>
  <c r="Q1621" i="16"/>
  <c r="Q1510" i="16"/>
  <c r="Q1588" i="16"/>
  <c r="Q1662" i="16"/>
  <c r="Q1511" i="16"/>
  <c r="Q1585" i="16"/>
  <c r="Q1622" i="16"/>
  <c r="Q1659" i="16"/>
  <c r="Q1474" i="16"/>
  <c r="Q1653" i="16"/>
  <c r="Q1690" i="16"/>
  <c r="Q1579" i="16"/>
  <c r="Q1509" i="16"/>
  <c r="Q1546" i="16"/>
  <c r="Q1620" i="16"/>
  <c r="Q1472" i="16"/>
  <c r="Q1580" i="16"/>
  <c r="Q1543" i="16"/>
  <c r="Q1395" i="16"/>
  <c r="Q1432" i="16"/>
  <c r="Q1469" i="16"/>
  <c r="Q1700" i="16"/>
  <c r="Q1478" i="16"/>
  <c r="Q1663" i="16"/>
  <c r="Q1589" i="16"/>
  <c r="Q1441" i="16"/>
  <c r="Q1312" i="15"/>
  <c r="Q1280" i="15"/>
  <c r="Q1247" i="15"/>
  <c r="Q1375" i="15"/>
  <c r="Q1314" i="15"/>
  <c r="Q1346" i="15"/>
  <c r="Q1276" i="15"/>
  <c r="Q1404" i="15"/>
  <c r="Q1475" i="15"/>
  <c r="Q1411" i="15"/>
  <c r="Q1239" i="15"/>
  <c r="Q1335" i="15"/>
  <c r="Q1303" i="15"/>
  <c r="Q1463" i="15"/>
  <c r="Q1207" i="15"/>
  <c r="Q1368" i="15"/>
  <c r="Q1240" i="15"/>
  <c r="Q1400" i="15"/>
  <c r="Q1464" i="15"/>
  <c r="Q1429" i="15"/>
  <c r="Q1237" i="15"/>
  <c r="Q1205" i="15"/>
  <c r="Q1269" i="15"/>
  <c r="Q1301" i="15"/>
  <c r="S511" i="15"/>
  <c r="S383" i="15"/>
  <c r="S351" i="15"/>
  <c r="S255" i="15"/>
  <c r="S607" i="15"/>
  <c r="S415" i="15"/>
  <c r="Q1770" i="16"/>
  <c r="Q1761" i="16"/>
  <c r="Q1778" i="16"/>
  <c r="Q1765" i="16"/>
  <c r="P1176" i="10"/>
  <c r="P1268" i="14" s="1"/>
  <c r="P1269" i="14" s="1"/>
  <c r="P1271" i="14" s="1"/>
  <c r="Q1145" i="10"/>
  <c r="Q90" i="16"/>
  <c r="Q174" i="16"/>
  <c r="Q173" i="16"/>
  <c r="Q207" i="16"/>
  <c r="Q96" i="16"/>
  <c r="Q93" i="16"/>
  <c r="Q179" i="16"/>
  <c r="Q139" i="16"/>
  <c r="Q172" i="16"/>
  <c r="Q98" i="16"/>
  <c r="Q91" i="15"/>
  <c r="Q182" i="15"/>
  <c r="Q176" i="15"/>
  <c r="Q144" i="15"/>
  <c r="Q157" i="15" s="1"/>
  <c r="Q957" i="10"/>
  <c r="Q1100" i="10"/>
  <c r="Q1028" i="10"/>
  <c r="Q1051" i="10"/>
  <c r="Q907" i="10"/>
  <c r="Q979" i="10"/>
  <c r="Q887" i="10"/>
  <c r="Q1030" i="10"/>
  <c r="Q1054" i="10"/>
  <c r="S145" i="16"/>
  <c r="S182" i="16"/>
  <c r="S108" i="16"/>
  <c r="H15" i="13"/>
  <c r="P46" i="14"/>
  <c r="G17" i="13" s="1"/>
  <c r="G20" i="13" s="1"/>
  <c r="G24" i="13" s="1"/>
  <c r="T577" i="16"/>
  <c r="T725" i="16"/>
  <c r="T318" i="16"/>
  <c r="T722" i="16"/>
  <c r="T426" i="16"/>
  <c r="T537" i="16"/>
  <c r="T280" i="16"/>
  <c r="T659" i="16"/>
  <c r="T733" i="16"/>
  <c r="T363" i="16"/>
  <c r="T284" i="16"/>
  <c r="T432" i="16"/>
  <c r="T691" i="16"/>
  <c r="T362" i="16"/>
  <c r="T658" i="16"/>
  <c r="T288" i="16"/>
  <c r="T325" i="16"/>
  <c r="T436" i="16"/>
  <c r="T695" i="16"/>
  <c r="T547" i="16"/>
  <c r="T661" i="16"/>
  <c r="T328" i="16"/>
  <c r="T587" i="16"/>
  <c r="T439" i="16"/>
  <c r="T552" i="16"/>
  <c r="T404" i="16"/>
  <c r="T700" i="16"/>
  <c r="T478" i="16"/>
  <c r="T610" i="16"/>
  <c r="T721" i="16"/>
  <c r="T314" i="16"/>
  <c r="T536" i="16"/>
  <c r="T277" i="16"/>
  <c r="T462" i="16"/>
  <c r="T590" i="16"/>
  <c r="T553" i="16"/>
  <c r="T368" i="16"/>
  <c r="T331" i="16"/>
  <c r="T701" i="16"/>
  <c r="T627" i="16"/>
  <c r="T210" i="16"/>
  <c r="T138" i="16"/>
  <c r="T125" i="16"/>
  <c r="T215" i="16"/>
  <c r="T167" i="16"/>
  <c r="T204" i="16"/>
  <c r="T174" i="16"/>
  <c r="T180" i="16"/>
  <c r="T217" i="16"/>
  <c r="T207" i="16"/>
  <c r="T213" i="16"/>
  <c r="T102" i="16"/>
  <c r="T98" i="16"/>
  <c r="T1403" i="16"/>
  <c r="T1662" i="16"/>
  <c r="T1625" i="16"/>
  <c r="T1624" i="16"/>
  <c r="T1698" i="16"/>
  <c r="T1587" i="16"/>
  <c r="T1550" i="16"/>
  <c r="T1660" i="16"/>
  <c r="T1512" i="16"/>
  <c r="T1623" i="16"/>
  <c r="T1688" i="16"/>
  <c r="T1651" i="16"/>
  <c r="T1577" i="16"/>
  <c r="T1392" i="16"/>
  <c r="T1466" i="16"/>
  <c r="T1478" i="16"/>
  <c r="T1663" i="16"/>
  <c r="T1611" i="16"/>
  <c r="T1389" i="16"/>
  <c r="T1537" i="16"/>
  <c r="T1505" i="16"/>
  <c r="T1704" i="16"/>
  <c r="T1482" i="16"/>
  <c r="T1593" i="16"/>
  <c r="T1667" i="16"/>
  <c r="T1408" i="16"/>
  <c r="T1396" i="16"/>
  <c r="T1581" i="16"/>
  <c r="T1655" i="16"/>
  <c r="T1507" i="16"/>
  <c r="T927" i="10"/>
  <c r="T1023" i="10"/>
  <c r="T951" i="10"/>
  <c r="T1028" i="10"/>
  <c r="T1004" i="10"/>
  <c r="T1076" i="10"/>
  <c r="T980" i="10"/>
  <c r="T1098" i="10"/>
  <c r="T1050" i="10"/>
  <c r="S959" i="10"/>
  <c r="S1033" i="14" s="1"/>
  <c r="S1034" i="14" s="1"/>
  <c r="S1036" i="14" s="1"/>
  <c r="S1055" i="10"/>
  <c r="S1137" i="14" s="1"/>
  <c r="S1138" i="14" s="1"/>
  <c r="S1140" i="14" s="1"/>
  <c r="S1079" i="10"/>
  <c r="S1163" i="14" s="1"/>
  <c r="S1164" i="14" s="1"/>
  <c r="S1166" i="14" s="1"/>
  <c r="S1007" i="10"/>
  <c r="S1085" i="14" s="1"/>
  <c r="S1086" i="14" s="1"/>
  <c r="S1088" i="14" s="1"/>
  <c r="S1031" i="10"/>
  <c r="S1111" i="14" s="1"/>
  <c r="S1112" i="14" s="1"/>
  <c r="S1114" i="14" s="1"/>
  <c r="P517" i="16"/>
  <c r="P665" i="16"/>
  <c r="P443" i="16"/>
  <c r="P591" i="16"/>
  <c r="P295" i="16"/>
  <c r="P554" i="16"/>
  <c r="Q238" i="15"/>
  <c r="Q398" i="15"/>
  <c r="Q366" i="15"/>
  <c r="Q302" i="15"/>
  <c r="Q801" i="15"/>
  <c r="S962" i="15"/>
  <c r="S930" i="15"/>
  <c r="O93" i="15"/>
  <c r="O189" i="15"/>
  <c r="Q572" i="10"/>
  <c r="Q548" i="10"/>
  <c r="P549" i="10"/>
  <c r="P589" i="14" s="1"/>
  <c r="P590" i="14" s="1"/>
  <c r="P592" i="14" s="1"/>
  <c r="Q981" i="15"/>
  <c r="Q1046" i="15"/>
  <c r="Q894" i="15"/>
  <c r="Q832" i="15"/>
  <c r="Q960" i="15"/>
  <c r="Q1088" i="15"/>
  <c r="Q1152" i="15"/>
  <c r="Q928" i="15"/>
  <c r="Q889" i="15"/>
  <c r="Q1113" i="15"/>
  <c r="Q921" i="15"/>
  <c r="Q825" i="15"/>
  <c r="Q852" i="15"/>
  <c r="Q1108" i="15"/>
  <c r="Q884" i="15"/>
  <c r="Q951" i="15"/>
  <c r="S564" i="14"/>
  <c r="Q1238" i="16"/>
  <c r="Q1164" i="16"/>
  <c r="Q1286" i="16"/>
  <c r="Q1101" i="16"/>
  <c r="Q1249" i="16"/>
  <c r="Q953" i="16"/>
  <c r="Q1069" i="16"/>
  <c r="T1536" i="15"/>
  <c r="T1128" i="10"/>
  <c r="T1071" i="16"/>
  <c r="T1293" i="16"/>
  <c r="T1219" i="16"/>
  <c r="S517" i="16"/>
  <c r="S332" i="16"/>
  <c r="S406" i="16"/>
  <c r="S628" i="16"/>
  <c r="S591" i="16"/>
  <c r="S480" i="16"/>
  <c r="T402" i="10"/>
  <c r="T354" i="10"/>
  <c r="T636" i="15"/>
  <c r="T252" i="15"/>
  <c r="T604" i="15"/>
  <c r="T304" i="15"/>
  <c r="T624" i="15"/>
  <c r="T336" i="15"/>
  <c r="T592" i="15"/>
  <c r="T473" i="15"/>
  <c r="T537" i="15"/>
  <c r="T107" i="10"/>
  <c r="T151" i="15"/>
  <c r="T1474" i="15"/>
  <c r="T1378" i="15"/>
  <c r="Q480" i="24"/>
  <c r="P1333" i="16"/>
  <c r="P1148" i="16"/>
  <c r="P1296" i="16"/>
  <c r="P963" i="16"/>
  <c r="P1185" i="16"/>
  <c r="P1000" i="16"/>
  <c r="Q946" i="24"/>
  <c r="S1111" i="16"/>
  <c r="S1185" i="16"/>
  <c r="S1222" i="16"/>
  <c r="S1074" i="16"/>
  <c r="S1000" i="16"/>
  <c r="T925" i="16"/>
  <c r="Q849" i="16"/>
  <c r="Q886" i="16"/>
  <c r="Q758" i="15"/>
  <c r="Q785" i="10"/>
  <c r="Q617" i="10"/>
  <c r="Q833" i="10"/>
  <c r="P790" i="10"/>
  <c r="P850" i="14" s="1"/>
  <c r="P851" i="14" s="1"/>
  <c r="P853" i="14" s="1"/>
  <c r="Q598" i="10"/>
  <c r="Q786" i="10"/>
  <c r="Q709" i="10"/>
  <c r="Q733" i="10"/>
  <c r="Q781" i="10"/>
  <c r="Q757" i="10"/>
  <c r="R956" i="14"/>
  <c r="T1797" i="16"/>
  <c r="T765" i="10"/>
  <c r="T621" i="10"/>
  <c r="T789" i="10"/>
  <c r="S694" i="10"/>
  <c r="S746" i="14" s="1"/>
  <c r="S747" i="14" s="1"/>
  <c r="S749" i="14" s="1"/>
  <c r="S790" i="10"/>
  <c r="S850" i="14" s="1"/>
  <c r="S851" i="14" s="1"/>
  <c r="S853" i="14" s="1"/>
  <c r="S814" i="10"/>
  <c r="S876" i="14" s="1"/>
  <c r="S877" i="14" s="1"/>
  <c r="S879" i="14" s="1"/>
  <c r="S646" i="10"/>
  <c r="S694" i="14" s="1"/>
  <c r="S695" i="14" s="1"/>
  <c r="S697" i="14" s="1"/>
  <c r="S670" i="10"/>
  <c r="S720" i="14" s="1"/>
  <c r="S721" i="14" s="1"/>
  <c r="S723" i="14" s="1"/>
  <c r="T895" i="15"/>
  <c r="T991" i="15"/>
  <c r="T1055" i="15"/>
  <c r="T1025" i="15"/>
  <c r="T961" i="15"/>
  <c r="T1057" i="15"/>
  <c r="T865" i="15"/>
  <c r="Q225" i="14"/>
  <c r="Q381" i="10"/>
  <c r="Q285" i="10"/>
  <c r="Q189" i="10"/>
  <c r="Q357" i="10"/>
  <c r="Q433" i="14"/>
  <c r="P1781" i="16"/>
  <c r="Q1371" i="16"/>
  <c r="Q1299" i="15"/>
  <c r="Q1459" i="15"/>
  <c r="Q1395" i="15"/>
  <c r="Q1322" i="16"/>
  <c r="Q1248" i="16"/>
  <c r="Q1211" i="16"/>
  <c r="Q1330" i="16"/>
  <c r="Q1071" i="16"/>
  <c r="Q1182" i="16"/>
  <c r="Q1221" i="16"/>
  <c r="Q999" i="16"/>
  <c r="Q1295" i="16"/>
  <c r="Q1332" i="16"/>
  <c r="Q1279" i="16"/>
  <c r="Q1205" i="16"/>
  <c r="Q1324" i="16"/>
  <c r="Q954" i="16"/>
  <c r="Q1065" i="16"/>
  <c r="Q1139" i="16"/>
  <c r="Q1218" i="16"/>
  <c r="Q1329" i="16"/>
  <c r="Q1133" i="16"/>
  <c r="Q1096" i="16"/>
  <c r="Q948" i="16"/>
  <c r="Q1093" i="16"/>
  <c r="Q1326" i="16"/>
  <c r="Q956" i="16"/>
  <c r="Q1030" i="16"/>
  <c r="Q993" i="16"/>
  <c r="Q1289" i="16"/>
  <c r="Q1178" i="16"/>
  <c r="Q1246" i="16"/>
  <c r="Q987" i="16"/>
  <c r="Q1098" i="16"/>
  <c r="Q1024" i="16"/>
  <c r="Q1135" i="16"/>
  <c r="Q1283" i="16"/>
  <c r="T1509" i="15"/>
  <c r="T1557" i="15"/>
  <c r="S1446" i="16"/>
  <c r="S1705" i="16"/>
  <c r="S1409" i="16"/>
  <c r="S1483" i="16"/>
  <c r="T1683" i="16"/>
  <c r="T1609" i="16"/>
  <c r="T1563" i="15"/>
  <c r="T1560" i="15"/>
  <c r="T1564" i="15"/>
  <c r="S1152" i="10"/>
  <c r="S1242" i="14" s="1"/>
  <c r="S1243" i="14" s="1"/>
  <c r="S1245" i="14" s="1"/>
  <c r="T946" i="16"/>
  <c r="T1057" i="16"/>
  <c r="T1316" i="16"/>
  <c r="T1178" i="16"/>
  <c r="T1030" i="16"/>
  <c r="T1252" i="16"/>
  <c r="T1326" i="16"/>
  <c r="T1179" i="16"/>
  <c r="T1142" i="16"/>
  <c r="T1216" i="16"/>
  <c r="T1282" i="16"/>
  <c r="T1257" i="16"/>
  <c r="T1331" i="16"/>
  <c r="T1058" i="16"/>
  <c r="T1169" i="16"/>
  <c r="T1280" i="16"/>
  <c r="O1217" i="14"/>
  <c r="O1219" i="14" s="1"/>
  <c r="G166" i="13" s="1"/>
  <c r="G170" i="13" s="1"/>
  <c r="O956" i="14"/>
  <c r="O958" i="14" s="1"/>
  <c r="G135" i="13" s="1"/>
  <c r="G139" i="13" s="1"/>
  <c r="Q44" i="10"/>
  <c r="Q134" i="10"/>
  <c r="T573" i="10"/>
  <c r="S477" i="10"/>
  <c r="S511" i="14" s="1"/>
  <c r="S512" i="14" s="1"/>
  <c r="S514" i="14" s="1"/>
  <c r="S213" i="10"/>
  <c r="S225" i="14" s="1"/>
  <c r="S226" i="14" s="1"/>
  <c r="S228" i="14" s="1"/>
  <c r="S285" i="10"/>
  <c r="S303" i="14" s="1"/>
  <c r="S304" i="14" s="1"/>
  <c r="S453" i="10"/>
  <c r="S485" i="14" s="1"/>
  <c r="S486" i="14" s="1"/>
  <c r="S488" i="14" s="1"/>
  <c r="S429" i="10"/>
  <c r="S459" i="14" s="1"/>
  <c r="S460" i="14" s="1"/>
  <c r="S462" i="14" s="1"/>
  <c r="S189" i="10"/>
  <c r="S199" i="14" s="1"/>
  <c r="T251" i="15"/>
  <c r="T315" i="15"/>
  <c r="T507" i="15"/>
  <c r="T534" i="15"/>
  <c r="T566" i="15"/>
  <c r="T340" i="15"/>
  <c r="T308" i="15"/>
  <c r="T276" i="15"/>
  <c r="T404" i="15"/>
  <c r="S140" i="10"/>
  <c r="S147" i="14" s="1"/>
  <c r="S148" i="14" s="1"/>
  <c r="S150" i="14" s="1"/>
  <c r="S116" i="10"/>
  <c r="S121" i="14" s="1"/>
  <c r="S122" i="14" s="1"/>
  <c r="S124" i="14" s="1"/>
  <c r="T120" i="15"/>
  <c r="T1276" i="15"/>
  <c r="T1436" i="15"/>
  <c r="T1308" i="15"/>
  <c r="Q1163" i="16"/>
  <c r="Q1237" i="16"/>
  <c r="Q1200" i="16"/>
  <c r="T1743" i="16"/>
  <c r="R958" i="14"/>
  <c r="H135" i="13" s="1"/>
  <c r="H139" i="13" s="1"/>
  <c r="T1780" i="16"/>
  <c r="T835" i="10"/>
  <c r="T691" i="10"/>
  <c r="T687" i="10"/>
  <c r="T783" i="10"/>
  <c r="T735" i="10"/>
  <c r="T759" i="10"/>
  <c r="T642" i="14"/>
  <c r="T890" i="15"/>
  <c r="T1114" i="15"/>
  <c r="T954" i="15"/>
  <c r="T1018" i="15"/>
  <c r="T888" i="15"/>
  <c r="T920" i="15"/>
  <c r="T984" i="15"/>
  <c r="T824" i="15"/>
  <c r="Q429" i="10"/>
  <c r="Q333" i="10"/>
  <c r="Q251" i="14"/>
  <c r="P1557" i="16"/>
  <c r="P1668" i="16"/>
  <c r="P1705" i="16"/>
  <c r="P1631" i="16"/>
  <c r="P1409" i="16"/>
  <c r="P1444" i="15"/>
  <c r="P1476" i="15"/>
  <c r="P1380" i="15"/>
  <c r="P1316" i="15"/>
  <c r="T1143" i="10"/>
  <c r="T1172" i="10"/>
  <c r="T1018" i="16"/>
  <c r="T1092" i="16"/>
  <c r="T1166" i="16"/>
  <c r="T1240" i="16"/>
  <c r="T981" i="16"/>
  <c r="T1209" i="16"/>
  <c r="T1061" i="16"/>
  <c r="T1177" i="16"/>
  <c r="T1325" i="16"/>
  <c r="T955" i="16"/>
  <c r="T1029" i="16"/>
  <c r="T992" i="16"/>
  <c r="T1249" i="16"/>
  <c r="T1286" i="16"/>
  <c r="T1221" i="16"/>
  <c r="T1295" i="16"/>
  <c r="Q91" i="10"/>
  <c r="Q115" i="10"/>
  <c r="T257" i="16"/>
  <c r="T60" i="15"/>
  <c r="T525" i="10"/>
  <c r="Q947" i="24"/>
  <c r="T257" i="10"/>
  <c r="T449" i="10"/>
  <c r="T209" i="10"/>
  <c r="T401" i="10"/>
  <c r="T329" i="10"/>
  <c r="T281" i="10"/>
  <c r="T442" i="15"/>
  <c r="T634" i="15"/>
  <c r="T538" i="15"/>
  <c r="T282" i="15"/>
  <c r="T250" i="15"/>
  <c r="T474" i="15"/>
  <c r="T346" i="15"/>
  <c r="T242" i="15"/>
  <c r="T306" i="15"/>
  <c r="T274" i="15"/>
  <c r="T626" i="15"/>
  <c r="T370" i="15"/>
  <c r="T253" i="15"/>
  <c r="T605" i="15"/>
  <c r="T349" i="15"/>
  <c r="T413" i="15"/>
  <c r="T509" i="15"/>
  <c r="T317" i="15"/>
  <c r="T277" i="15"/>
  <c r="T405" i="15"/>
  <c r="T501" i="15"/>
  <c r="T469" i="15"/>
  <c r="T309" i="15"/>
  <c r="T245" i="15"/>
  <c r="T133" i="10"/>
  <c r="T86" i="10"/>
  <c r="T149" i="15"/>
  <c r="T117" i="15"/>
  <c r="T86" i="15"/>
  <c r="T150" i="15"/>
  <c r="T81" i="15"/>
  <c r="T143" i="15"/>
  <c r="T90" i="15"/>
  <c r="T186" i="15"/>
  <c r="T1246" i="15"/>
  <c r="T1310" i="15"/>
  <c r="T1214" i="15"/>
  <c r="T1438" i="15"/>
  <c r="T1304" i="15"/>
  <c r="T1432" i="15"/>
  <c r="T1402" i="15"/>
  <c r="T1274" i="15"/>
  <c r="T1242" i="15"/>
  <c r="T1434" i="15"/>
  <c r="T1277" i="15"/>
  <c r="T1341" i="15"/>
  <c r="T1437" i="15"/>
  <c r="T1469" i="15"/>
  <c r="P704" i="15"/>
  <c r="R643" i="14"/>
  <c r="R645" i="14" s="1"/>
  <c r="H104" i="13" s="1"/>
  <c r="H108" i="13" s="1"/>
  <c r="T1274" i="16"/>
  <c r="T1200" i="16"/>
  <c r="Q845" i="16"/>
  <c r="Q795" i="16"/>
  <c r="Q813" i="16"/>
  <c r="Q802" i="16"/>
  <c r="Q837" i="16"/>
  <c r="Q874" i="16"/>
  <c r="Q723" i="15"/>
  <c r="Q755" i="15"/>
  <c r="Q693" i="15"/>
  <c r="Q725" i="15"/>
  <c r="Q733" i="15"/>
  <c r="Q703" i="15"/>
  <c r="Q767" i="15"/>
  <c r="O646" i="10"/>
  <c r="O694" i="14" s="1"/>
  <c r="Q694" i="14" s="1"/>
  <c r="O838" i="10"/>
  <c r="O902" i="14" s="1"/>
  <c r="Q902" i="14" s="1"/>
  <c r="Q814" i="10"/>
  <c r="Q643" i="10"/>
  <c r="Q787" i="10"/>
  <c r="Q669" i="10"/>
  <c r="Q645" i="10"/>
  <c r="Q741" i="10"/>
  <c r="T1799" i="16"/>
  <c r="T1800" i="16"/>
  <c r="T1804" i="16"/>
  <c r="T1774" i="16"/>
  <c r="T1811" i="16"/>
  <c r="T1812" i="16"/>
  <c r="T1814" i="16"/>
  <c r="T640" i="10"/>
  <c r="T736" i="10"/>
  <c r="T832" i="10"/>
  <c r="T784" i="10"/>
  <c r="T616" i="10"/>
  <c r="T685" i="10"/>
  <c r="T661" i="10"/>
  <c r="T829" i="10"/>
  <c r="T709" i="10"/>
  <c r="T781" i="10"/>
  <c r="T637" i="10"/>
  <c r="T857" i="10"/>
  <c r="T617" i="10"/>
  <c r="T833" i="10"/>
  <c r="T956" i="15"/>
  <c r="T1052" i="15"/>
  <c r="T1084" i="15"/>
  <c r="T1020" i="15"/>
  <c r="T892" i="15"/>
  <c r="T1086" i="15"/>
  <c r="T862" i="15"/>
  <c r="T958" i="15"/>
  <c r="T1150" i="15"/>
  <c r="T894" i="15"/>
  <c r="T1115" i="15"/>
  <c r="T1083" i="15"/>
  <c r="T1019" i="15"/>
  <c r="T919" i="15"/>
  <c r="T1079" i="15"/>
  <c r="T887" i="15"/>
  <c r="T823" i="15"/>
  <c r="T1111" i="15"/>
  <c r="T951" i="15"/>
  <c r="Q511" i="14"/>
  <c r="Q309" i="10"/>
  <c r="Q1187" i="15"/>
  <c r="T719" i="15"/>
  <c r="T792" i="16"/>
  <c r="R540" i="14"/>
  <c r="H73" i="13" s="1"/>
  <c r="H77" i="13" s="1"/>
  <c r="R566" i="14" l="1"/>
  <c r="R1140" i="14"/>
  <c r="O723" i="14"/>
  <c r="R775" i="14"/>
  <c r="O618" i="14"/>
  <c r="Q189" i="15"/>
  <c r="Q182" i="16"/>
  <c r="T825" i="14"/>
  <c r="T827" i="14" s="1"/>
  <c r="T829" i="14" s="1"/>
  <c r="P545" i="6" s="1"/>
  <c r="P542" i="6" s="1"/>
  <c r="R1088" i="14"/>
  <c r="R1114" i="14"/>
  <c r="R1036" i="14"/>
  <c r="T1133" i="14"/>
  <c r="T95" i="14"/>
  <c r="O1086" i="14"/>
  <c r="O747" i="14"/>
  <c r="T433" i="14"/>
  <c r="O984" i="14"/>
  <c r="O1036" i="14"/>
  <c r="T1446" i="16"/>
  <c r="Q563" i="14"/>
  <c r="Q665" i="16"/>
  <c r="Q1007" i="10"/>
  <c r="Q1163" i="14"/>
  <c r="Q1164" i="14" s="1"/>
  <c r="Q1166" i="14" s="1"/>
  <c r="Q1168" i="14" s="1"/>
  <c r="O757" i="6" s="1"/>
  <c r="O754" i="6" s="1"/>
  <c r="O758" i="6" s="1"/>
  <c r="O755" i="6" s="1"/>
  <c r="O756" i="6" s="1"/>
  <c r="P753" i="6" s="1"/>
  <c r="Q1137" i="14"/>
  <c r="O228" i="14"/>
  <c r="T911" i="10"/>
  <c r="S70" i="14"/>
  <c r="R1010" i="14"/>
  <c r="T704" i="15"/>
  <c r="Q443" i="16"/>
  <c r="Q219" i="16"/>
  <c r="Q93" i="15"/>
  <c r="Q145" i="16"/>
  <c r="Q125" i="15"/>
  <c r="Q108" i="16"/>
  <c r="G153" i="13"/>
  <c r="G152" i="13"/>
  <c r="G10" i="1"/>
  <c r="Q48" i="14"/>
  <c r="G125" i="1"/>
  <c r="Q1221" i="14"/>
  <c r="G184" i="13"/>
  <c r="G183" i="13"/>
  <c r="G90" i="13"/>
  <c r="G91" i="13"/>
  <c r="G205" i="21"/>
  <c r="G103" i="1"/>
  <c r="H98" i="21"/>
  <c r="H35" i="1"/>
  <c r="H127" i="1"/>
  <c r="H242" i="21"/>
  <c r="Q147" i="14"/>
  <c r="Q148" i="14" s="1"/>
  <c r="Q150" i="14" s="1"/>
  <c r="Q152" i="14" s="1"/>
  <c r="O120" i="6" s="1"/>
  <c r="O117" i="6" s="1"/>
  <c r="O121" i="6" s="1"/>
  <c r="O118" i="6" s="1"/>
  <c r="O119" i="6" s="1"/>
  <c r="O148" i="14"/>
  <c r="O150" i="14" s="1"/>
  <c r="H43" i="19"/>
  <c r="H20" i="25"/>
  <c r="H21" i="25" s="1"/>
  <c r="I20" i="25"/>
  <c r="I21" i="25" s="1"/>
  <c r="S559" i="14"/>
  <c r="T557" i="14"/>
  <c r="G58" i="1"/>
  <c r="G134" i="21"/>
  <c r="G127" i="1"/>
  <c r="G242" i="21"/>
  <c r="G170" i="21"/>
  <c r="G81" i="1"/>
  <c r="H34" i="1"/>
  <c r="H97" i="21"/>
  <c r="H80" i="1"/>
  <c r="H169" i="21"/>
  <c r="Q542" i="14"/>
  <c r="G56" i="1"/>
  <c r="H12" i="1"/>
  <c r="H62" i="21"/>
  <c r="L29" i="17"/>
  <c r="L31" i="17" s="1"/>
  <c r="G56" i="20"/>
  <c r="G60" i="20" s="1"/>
  <c r="G62" i="20" s="1"/>
  <c r="G64" i="20" s="1"/>
  <c r="K31" i="17"/>
  <c r="S949" i="14"/>
  <c r="Q1037" i="24"/>
  <c r="Q95" i="14"/>
  <c r="Q96" i="14" s="1"/>
  <c r="Q98" i="14" s="1"/>
  <c r="Q100" i="14" s="1"/>
  <c r="O88" i="6" s="1"/>
  <c r="O85" i="6" s="1"/>
  <c r="O89" i="6" s="1"/>
  <c r="O86" i="6" s="1"/>
  <c r="O87" i="6" s="1"/>
  <c r="O96" i="14"/>
  <c r="O98" i="14" s="1"/>
  <c r="G28" i="13"/>
  <c r="G29" i="13"/>
  <c r="T171" i="14"/>
  <c r="T174" i="14" s="1"/>
  <c r="S174" i="14"/>
  <c r="S956" i="14"/>
  <c r="T953" i="14"/>
  <c r="T956" i="14" s="1"/>
  <c r="S39" i="14"/>
  <c r="T37" i="14"/>
  <c r="T39" i="14" s="1"/>
  <c r="Q122" i="24"/>
  <c r="S41" i="14"/>
  <c r="S15" i="14"/>
  <c r="S11" i="14"/>
  <c r="Q407" i="24"/>
  <c r="S167" i="14"/>
  <c r="S566" i="14"/>
  <c r="Q1220" i="15"/>
  <c r="Q1476" i="15"/>
  <c r="Q850" i="14"/>
  <c r="Q851" i="16"/>
  <c r="T93" i="15"/>
  <c r="T739" i="16"/>
  <c r="T406" i="16"/>
  <c r="T702" i="16"/>
  <c r="T480" i="16"/>
  <c r="T554" i="16"/>
  <c r="Q1781" i="16"/>
  <c r="T622" i="10"/>
  <c r="T694" i="10"/>
  <c r="T850" i="14"/>
  <c r="T670" i="10"/>
  <c r="T1818" i="16"/>
  <c r="Q1259" i="16"/>
  <c r="Q1074" i="16"/>
  <c r="T92" i="10"/>
  <c r="T116" i="10"/>
  <c r="Q116" i="10"/>
  <c r="Q1574" i="15"/>
  <c r="T1574" i="15"/>
  <c r="T814" i="16"/>
  <c r="Q1520" i="16"/>
  <c r="Q1631" i="16"/>
  <c r="Q1557" i="16"/>
  <c r="Q1705" i="16"/>
  <c r="T669" i="14"/>
  <c r="T671" i="14" s="1"/>
  <c r="T673" i="14" s="1"/>
  <c r="P443" i="6" s="1"/>
  <c r="P440" i="6" s="1"/>
  <c r="Q646" i="10"/>
  <c r="T1259" i="16"/>
  <c r="T1185" i="16"/>
  <c r="T1296" i="16"/>
  <c r="T1222" i="16"/>
  <c r="T1148" i="16"/>
  <c r="R723" i="14"/>
  <c r="Q736" i="15"/>
  <c r="Q768" i="15"/>
  <c r="Q851" i="14"/>
  <c r="Q853" i="14" s="1"/>
  <c r="Q855" i="14" s="1"/>
  <c r="O562" i="6" s="1"/>
  <c r="O559" i="6" s="1"/>
  <c r="O563" i="6" s="1"/>
  <c r="O560" i="6" s="1"/>
  <c r="O561" i="6" s="1"/>
  <c r="P558" i="6" s="1"/>
  <c r="O695" i="14"/>
  <c r="O799" i="14"/>
  <c r="O801" i="14" s="1"/>
  <c r="T511" i="14"/>
  <c r="T285" i="10"/>
  <c r="T333" i="10"/>
  <c r="T1176" i="10"/>
  <c r="T1705" i="16"/>
  <c r="T1520" i="16"/>
  <c r="T1631" i="16"/>
  <c r="T1594" i="16"/>
  <c r="T1380" i="15"/>
  <c r="T1284" i="15"/>
  <c r="Q564" i="14"/>
  <c r="Q994" i="15"/>
  <c r="Q1111" i="14"/>
  <c r="R356" i="14"/>
  <c r="T543" i="15"/>
  <c r="T351" i="15"/>
  <c r="T447" i="15"/>
  <c r="T639" i="15"/>
  <c r="T575" i="15"/>
  <c r="T962" i="15"/>
  <c r="T1055" i="10"/>
  <c r="T1163" i="14"/>
  <c r="Q645" i="14"/>
  <c r="Q481" i="24"/>
  <c r="T559" i="14"/>
  <c r="T585" i="14"/>
  <c r="Q1348" i="15"/>
  <c r="Q1252" i="15"/>
  <c r="Q1284" i="15"/>
  <c r="Q694" i="10"/>
  <c r="Q862" i="10"/>
  <c r="Q670" i="10"/>
  <c r="Q766" i="10"/>
  <c r="R851" i="14"/>
  <c r="R669" i="14"/>
  <c r="Q814" i="16"/>
  <c r="T189" i="15"/>
  <c r="T157" i="15"/>
  <c r="T125" i="15"/>
  <c r="T665" i="16"/>
  <c r="T591" i="16"/>
  <c r="T628" i="16"/>
  <c r="T928" i="14"/>
  <c r="T929" i="14" s="1"/>
  <c r="T931" i="14" s="1"/>
  <c r="T933" i="14" s="1"/>
  <c r="P612" i="6" s="1"/>
  <c r="P609" i="6" s="1"/>
  <c r="T646" i="10"/>
  <c r="T814" i="10"/>
  <c r="T742" i="10"/>
  <c r="T718" i="10"/>
  <c r="T838" i="10"/>
  <c r="R1062" i="14"/>
  <c r="T1781" i="16"/>
  <c r="O749" i="14"/>
  <c r="Q1148" i="16"/>
  <c r="Q1296" i="16"/>
  <c r="Q1037" i="16"/>
  <c r="Q1222" i="16"/>
  <c r="T147" i="14"/>
  <c r="T69" i="14"/>
  <c r="T70" i="14" s="1"/>
  <c r="Q68" i="10"/>
  <c r="O1138" i="14"/>
  <c r="O1112" i="14"/>
  <c r="O1114" i="14" s="1"/>
  <c r="T1542" i="15"/>
  <c r="T888" i="16"/>
  <c r="T768" i="15"/>
  <c r="Q1668" i="16"/>
  <c r="Q1594" i="16"/>
  <c r="Q1483" i="16"/>
  <c r="Q1409" i="16"/>
  <c r="T1164" i="14"/>
  <c r="T1166" i="14" s="1"/>
  <c r="T1168" i="14" s="1"/>
  <c r="P757" i="6" s="1"/>
  <c r="P754" i="6" s="1"/>
  <c r="R1269" i="14"/>
  <c r="R1271" i="14" s="1"/>
  <c r="T1037" i="16"/>
  <c r="T1074" i="16"/>
  <c r="T1333" i="16"/>
  <c r="T1000" i="16"/>
  <c r="R801" i="14"/>
  <c r="R853" i="14"/>
  <c r="R827" i="14"/>
  <c r="R905" i="14"/>
  <c r="Q704" i="15"/>
  <c r="Q903" i="14"/>
  <c r="O669" i="14"/>
  <c r="O671" i="14" s="1"/>
  <c r="O773" i="14"/>
  <c r="O929" i="14"/>
  <c r="O931" i="14" s="1"/>
  <c r="T381" i="10"/>
  <c r="T189" i="10"/>
  <c r="T485" i="14"/>
  <c r="T309" i="10"/>
  <c r="T225" i="14"/>
  <c r="T459" i="14"/>
  <c r="T460" i="14" s="1"/>
  <c r="T462" i="14" s="1"/>
  <c r="T464" i="14" s="1"/>
  <c r="P313" i="6" s="1"/>
  <c r="P310" i="6" s="1"/>
  <c r="P314" i="6" s="1"/>
  <c r="P311" i="6" s="1"/>
  <c r="P312" i="6" s="1"/>
  <c r="O1062" i="14"/>
  <c r="Q1088" i="14"/>
  <c r="Q1090" i="14" s="1"/>
  <c r="O709" i="6" s="1"/>
  <c r="O706" i="6" s="1"/>
  <c r="O710" i="6" s="1"/>
  <c r="O707" i="6" s="1"/>
  <c r="O708" i="6" s="1"/>
  <c r="P705" i="6" s="1"/>
  <c r="O1010" i="14"/>
  <c r="O1192" i="14"/>
  <c r="T1242" i="14"/>
  <c r="T1243" i="14" s="1"/>
  <c r="T1245" i="14" s="1"/>
  <c r="T1247" i="14" s="1"/>
  <c r="P806" i="6" s="1"/>
  <c r="P803" i="6" s="1"/>
  <c r="T1476" i="15"/>
  <c r="T1412" i="15"/>
  <c r="Q549" i="10"/>
  <c r="Q573" i="10"/>
  <c r="Q1090" i="15"/>
  <c r="Q356" i="14"/>
  <c r="Q358" i="14" s="1"/>
  <c r="Q360" i="14" s="1"/>
  <c r="O249" i="6" s="1"/>
  <c r="O246" i="6" s="1"/>
  <c r="O250" i="6" s="1"/>
  <c r="O247" i="6" s="1"/>
  <c r="O248" i="6" s="1"/>
  <c r="P245" i="6" s="1"/>
  <c r="Q434" i="14"/>
  <c r="Q436" i="14" s="1"/>
  <c r="Q438" i="14" s="1"/>
  <c r="O297" i="6" s="1"/>
  <c r="O294" i="6" s="1"/>
  <c r="O298" i="6" s="1"/>
  <c r="O295" i="6" s="1"/>
  <c r="O296" i="6" s="1"/>
  <c r="P293" i="6" s="1"/>
  <c r="Q226" i="14"/>
  <c r="Q228" i="14" s="1"/>
  <c r="Q230" i="14" s="1"/>
  <c r="O169" i="6" s="1"/>
  <c r="O166" i="6" s="1"/>
  <c r="O170" i="6" s="1"/>
  <c r="O167" i="6" s="1"/>
  <c r="O168" i="6" s="1"/>
  <c r="P165" i="6" s="1"/>
  <c r="Q512" i="14"/>
  <c r="Q514" i="14" s="1"/>
  <c r="Q516" i="14" s="1"/>
  <c r="O345" i="6" s="1"/>
  <c r="O342" i="6" s="1"/>
  <c r="O346" i="6" s="1"/>
  <c r="O343" i="6" s="1"/>
  <c r="O344" i="6" s="1"/>
  <c r="P341" i="6" s="1"/>
  <c r="Q739" i="16"/>
  <c r="Q295" i="16"/>
  <c r="Q628" i="16"/>
  <c r="S306" i="14"/>
  <c r="R124" i="14"/>
  <c r="Q1007" i="14"/>
  <c r="Q1008" i="14" s="1"/>
  <c r="Q1010" i="14" s="1"/>
  <c r="Q1012" i="14" s="1"/>
  <c r="O661" i="6" s="1"/>
  <c r="O658" i="6" s="1"/>
  <c r="O662" i="6" s="1"/>
  <c r="O659" i="6" s="1"/>
  <c r="O660" i="6" s="1"/>
  <c r="P657" i="6" s="1"/>
  <c r="Q911" i="10"/>
  <c r="Q1189" i="14"/>
  <c r="Q1033" i="14"/>
  <c r="Q1034" i="14" s="1"/>
  <c r="Q1036" i="14" s="1"/>
  <c r="Q1038" i="14" s="1"/>
  <c r="O677" i="6" s="1"/>
  <c r="O674" i="6" s="1"/>
  <c r="O678" i="6" s="1"/>
  <c r="O675" i="6" s="1"/>
  <c r="O676" i="6" s="1"/>
  <c r="P673" i="6" s="1"/>
  <c r="T252" i="14"/>
  <c r="T254" i="14" s="1"/>
  <c r="T256" i="14" s="1"/>
  <c r="P185" i="6" s="1"/>
  <c r="P182" i="6" s="1"/>
  <c r="T512" i="14"/>
  <c r="T514" i="14" s="1"/>
  <c r="T516" i="14" s="1"/>
  <c r="P345" i="6" s="1"/>
  <c r="P342" i="6" s="1"/>
  <c r="T278" i="14"/>
  <c r="T280" i="14" s="1"/>
  <c r="T282" i="14" s="1"/>
  <c r="P201" i="6" s="1"/>
  <c r="P198" i="6" s="1"/>
  <c r="T434" i="14"/>
  <c r="T436" i="14" s="1"/>
  <c r="T438" i="14" s="1"/>
  <c r="P297" i="6" s="1"/>
  <c r="P294" i="6" s="1"/>
  <c r="R382" i="14"/>
  <c r="T511" i="15"/>
  <c r="T319" i="15"/>
  <c r="T383" i="15"/>
  <c r="T1090" i="15"/>
  <c r="T930" i="15"/>
  <c r="T1122" i="15"/>
  <c r="T994" i="15"/>
  <c r="Q566" i="14"/>
  <c r="Q568" i="14" s="1"/>
  <c r="O378" i="6" s="1"/>
  <c r="O375" i="6" s="1"/>
  <c r="O384" i="14"/>
  <c r="O436" i="14"/>
  <c r="Q255" i="15"/>
  <c r="Q607" i="15"/>
  <c r="Q479" i="15"/>
  <c r="Q447" i="15"/>
  <c r="Q639" i="15"/>
  <c r="Q383" i="15"/>
  <c r="T983" i="10"/>
  <c r="T935" i="10"/>
  <c r="T1103" i="10"/>
  <c r="T148" i="14"/>
  <c r="T150" i="14" s="1"/>
  <c r="T152" i="14" s="1"/>
  <c r="P120" i="6" s="1"/>
  <c r="P117" i="6" s="1"/>
  <c r="P121" i="6" s="1"/>
  <c r="P118" i="6" s="1"/>
  <c r="P119" i="6" s="1"/>
  <c r="R96" i="14"/>
  <c r="T219" i="16"/>
  <c r="R228" i="14"/>
  <c r="T299" i="14"/>
  <c r="R332" i="14"/>
  <c r="T564" i="14"/>
  <c r="T566" i="14" s="1"/>
  <c r="T568" i="14" s="1"/>
  <c r="P378" i="6" s="1"/>
  <c r="P375" i="6" s="1"/>
  <c r="Q598" i="24"/>
  <c r="T1026" i="15"/>
  <c r="O592" i="14"/>
  <c r="Q280" i="14"/>
  <c r="Q282" i="14" s="1"/>
  <c r="O201" i="6" s="1"/>
  <c r="O198" i="6" s="1"/>
  <c r="O202" i="6" s="1"/>
  <c r="O199" i="6" s="1"/>
  <c r="O200" i="6" s="1"/>
  <c r="P197" i="6" s="1"/>
  <c r="T1085" i="14"/>
  <c r="T1086" i="14" s="1"/>
  <c r="T1088" i="14" s="1"/>
  <c r="T1090" i="14" s="1"/>
  <c r="P709" i="6" s="1"/>
  <c r="P706" i="6" s="1"/>
  <c r="P710" i="6" s="1"/>
  <c r="P707" i="6" s="1"/>
  <c r="P708" i="6" s="1"/>
  <c r="T959" i="10"/>
  <c r="T1031" i="10"/>
  <c r="T108" i="16"/>
  <c r="Q1152" i="10"/>
  <c r="Q1268" i="14"/>
  <c r="R358" i="14"/>
  <c r="R384" i="14"/>
  <c r="R202" i="14"/>
  <c r="G14" i="1"/>
  <c r="G18" i="1" s="1"/>
  <c r="G21" i="1" s="1"/>
  <c r="H11" i="1"/>
  <c r="H61" i="21"/>
  <c r="H126" i="1"/>
  <c r="H241" i="21"/>
  <c r="G104" i="1"/>
  <c r="G206" i="21"/>
  <c r="H170" i="21"/>
  <c r="H81" i="1"/>
  <c r="G169" i="21"/>
  <c r="G80" i="1"/>
  <c r="T636" i="14"/>
  <c r="T638" i="14" s="1"/>
  <c r="S638" i="14"/>
  <c r="Q121" i="14"/>
  <c r="Q122" i="14" s="1"/>
  <c r="Q124" i="14" s="1"/>
  <c r="Q126" i="14" s="1"/>
  <c r="O104" i="6" s="1"/>
  <c r="O101" i="6" s="1"/>
  <c r="O105" i="6" s="1"/>
  <c r="O102" i="6" s="1"/>
  <c r="O103" i="6" s="1"/>
  <c r="O122" i="14"/>
  <c r="O124" i="14" s="1"/>
  <c r="T640" i="14"/>
  <c r="T643" i="14" s="1"/>
  <c r="S643" i="14"/>
  <c r="H56" i="20"/>
  <c r="N29" i="17"/>
  <c r="N31" i="17" s="1"/>
  <c r="M31" i="17"/>
  <c r="Q573" i="24"/>
  <c r="S531" i="14"/>
  <c r="O154" i="6"/>
  <c r="O151" i="6" s="1"/>
  <c r="H184" i="13"/>
  <c r="H183" i="13"/>
  <c r="G122" i="13"/>
  <c r="G121" i="13"/>
  <c r="G241" i="21"/>
  <c r="G126" i="1"/>
  <c r="G57" i="1"/>
  <c r="G133" i="21"/>
  <c r="H104" i="1"/>
  <c r="H206" i="21"/>
  <c r="H205" i="21"/>
  <c r="H103" i="1"/>
  <c r="G35" i="1"/>
  <c r="G98" i="21"/>
  <c r="G59" i="13"/>
  <c r="G60" i="13"/>
  <c r="S977" i="14"/>
  <c r="T975" i="14"/>
  <c r="T977" i="14" s="1"/>
  <c r="Q69" i="14"/>
  <c r="Q70" i="14" s="1"/>
  <c r="Q72" i="14" s="1"/>
  <c r="Q74" i="14" s="1"/>
  <c r="O72" i="6" s="1"/>
  <c r="O69" i="6" s="1"/>
  <c r="O70" i="14"/>
  <c r="O72" i="14" s="1"/>
  <c r="S200" i="14"/>
  <c r="T197" i="14"/>
  <c r="S65" i="14"/>
  <c r="S72" i="14" s="1"/>
  <c r="T63" i="14"/>
  <c r="T65" i="14" s="1"/>
  <c r="T535" i="14"/>
  <c r="T538" i="14" s="1"/>
  <c r="S538" i="14"/>
  <c r="S195" i="14"/>
  <c r="S202" i="14" s="1"/>
  <c r="T193" i="14"/>
  <c r="T195" i="14" s="1"/>
  <c r="Q1316" i="15"/>
  <c r="Q1412" i="15"/>
  <c r="Q1380" i="15"/>
  <c r="Q622" i="10"/>
  <c r="Q742" i="10"/>
  <c r="Q790" i="10"/>
  <c r="Q718" i="10"/>
  <c r="Q888" i="16"/>
  <c r="T369" i="16"/>
  <c r="T766" i="10"/>
  <c r="T746" i="14"/>
  <c r="T747" i="14" s="1"/>
  <c r="T749" i="14" s="1"/>
  <c r="T751" i="14" s="1"/>
  <c r="P494" i="6" s="1"/>
  <c r="P491" i="6" s="1"/>
  <c r="T790" i="10"/>
  <c r="T720" i="14"/>
  <c r="T721" i="14" s="1"/>
  <c r="T723" i="14" s="1"/>
  <c r="T725" i="14" s="1"/>
  <c r="P477" i="6" s="1"/>
  <c r="P474" i="6" s="1"/>
  <c r="O775" i="14"/>
  <c r="O697" i="14"/>
  <c r="Q963" i="16"/>
  <c r="Q1333" i="16"/>
  <c r="Q1111" i="16"/>
  <c r="Q1000" i="16"/>
  <c r="Q1185" i="16"/>
  <c r="T121" i="14"/>
  <c r="Q140" i="10"/>
  <c r="Q1190" i="14"/>
  <c r="Q1542" i="15"/>
  <c r="T592" i="14"/>
  <c r="T594" i="14" s="1"/>
  <c r="P394" i="6" s="1"/>
  <c r="P391" i="6" s="1"/>
  <c r="T736" i="15"/>
  <c r="R671" i="14"/>
  <c r="R697" i="14"/>
  <c r="O851" i="14"/>
  <c r="O853" i="14" s="1"/>
  <c r="Q695" i="14"/>
  <c r="Q697" i="14" s="1"/>
  <c r="Q699" i="14" s="1"/>
  <c r="O460" i="6" s="1"/>
  <c r="O457" i="6" s="1"/>
  <c r="O461" i="6" s="1"/>
  <c r="O458" i="6" s="1"/>
  <c r="O459" i="6" s="1"/>
  <c r="P456" i="6" s="1"/>
  <c r="Q799" i="14"/>
  <c r="Q801" i="14" s="1"/>
  <c r="Q803" i="14" s="1"/>
  <c r="O528" i="6" s="1"/>
  <c r="O525" i="6" s="1"/>
  <c r="O529" i="6" s="1"/>
  <c r="O526" i="6" s="1"/>
  <c r="O527" i="6" s="1"/>
  <c r="P524" i="6" s="1"/>
  <c r="T303" i="14"/>
  <c r="T304" i="14" s="1"/>
  <c r="T306" i="14" s="1"/>
  <c r="T308" i="14" s="1"/>
  <c r="P217" i="6" s="1"/>
  <c r="P214" i="6" s="1"/>
  <c r="P218" i="6" s="1"/>
  <c r="P215" i="6" s="1"/>
  <c r="P216" i="6" s="1"/>
  <c r="T357" i="10"/>
  <c r="T261" i="10"/>
  <c r="T405" i="10"/>
  <c r="O1166" i="14"/>
  <c r="O1245" i="14"/>
  <c r="T1348" i="15"/>
  <c r="T1252" i="15"/>
  <c r="Q834" i="15"/>
  <c r="Q898" i="15"/>
  <c r="Q930" i="15"/>
  <c r="Q1154" i="15"/>
  <c r="Q252" i="14"/>
  <c r="Q254" i="14" s="1"/>
  <c r="Q256" i="14" s="1"/>
  <c r="O185" i="6" s="1"/>
  <c r="O182" i="6" s="1"/>
  <c r="R98" i="14"/>
  <c r="Q983" i="10"/>
  <c r="Q1031" i="10"/>
  <c r="Q1055" i="10"/>
  <c r="T226" i="14"/>
  <c r="T228" i="14" s="1"/>
  <c r="T230" i="14" s="1"/>
  <c r="P169" i="6" s="1"/>
  <c r="P166" i="6" s="1"/>
  <c r="P170" i="6" s="1"/>
  <c r="P167" i="6" s="1"/>
  <c r="P168" i="6" s="1"/>
  <c r="T356" i="14"/>
  <c r="T358" i="14" s="1"/>
  <c r="T360" i="14" s="1"/>
  <c r="P249" i="6" s="1"/>
  <c r="P246" i="6" s="1"/>
  <c r="P250" i="6" s="1"/>
  <c r="P247" i="6" s="1"/>
  <c r="P248" i="6" s="1"/>
  <c r="T486" i="14"/>
  <c r="T488" i="14" s="1"/>
  <c r="T490" i="14" s="1"/>
  <c r="P329" i="6" s="1"/>
  <c r="P326" i="6" s="1"/>
  <c r="P330" i="6" s="1"/>
  <c r="P327" i="6" s="1"/>
  <c r="P328" i="6" s="1"/>
  <c r="T287" i="15"/>
  <c r="T607" i="15"/>
  <c r="T1154" i="15"/>
  <c r="T1058" i="15"/>
  <c r="T834" i="15"/>
  <c r="O202" i="14"/>
  <c r="O332" i="14"/>
  <c r="Q415" i="15"/>
  <c r="Q319" i="15"/>
  <c r="T1137" i="14"/>
  <c r="T1138" i="14" s="1"/>
  <c r="T1140" i="14" s="1"/>
  <c r="T1142" i="14" s="1"/>
  <c r="P741" i="6" s="1"/>
  <c r="P738" i="6" s="1"/>
  <c r="T1079" i="10"/>
  <c r="T145" i="16"/>
  <c r="H18" i="25"/>
  <c r="H19" i="25" s="1"/>
  <c r="Q876" i="14"/>
  <c r="Q877" i="14" s="1"/>
  <c r="Q879" i="14" s="1"/>
  <c r="Q881" i="14" s="1"/>
  <c r="O579" i="6" s="1"/>
  <c r="O576" i="6" s="1"/>
  <c r="O580" i="6" s="1"/>
  <c r="O577" i="6" s="1"/>
  <c r="O578" i="6" s="1"/>
  <c r="P575" i="6" s="1"/>
  <c r="S669" i="14"/>
  <c r="S671" i="14" s="1"/>
  <c r="Q958" i="14"/>
  <c r="S984" i="14"/>
  <c r="R592" i="14"/>
  <c r="R618" i="14"/>
  <c r="Q1444" i="15"/>
  <c r="Q720" i="14"/>
  <c r="Q721" i="14" s="1"/>
  <c r="Q723" i="14" s="1"/>
  <c r="Q725" i="14" s="1"/>
  <c r="O477" i="6" s="1"/>
  <c r="O474" i="6" s="1"/>
  <c r="O478" i="6" s="1"/>
  <c r="O475" i="6" s="1"/>
  <c r="O476" i="6" s="1"/>
  <c r="P473" i="6" s="1"/>
  <c r="Q824" i="14"/>
  <c r="Q825" i="14" s="1"/>
  <c r="Q827" i="14" s="1"/>
  <c r="Q829" i="14" s="1"/>
  <c r="O545" i="6" s="1"/>
  <c r="O542" i="6" s="1"/>
  <c r="O546" i="6" s="1"/>
  <c r="O543" i="6" s="1"/>
  <c r="O544" i="6" s="1"/>
  <c r="P541" i="6" s="1"/>
  <c r="P546" i="6" s="1"/>
  <c r="P543" i="6" s="1"/>
  <c r="P544" i="6" s="1"/>
  <c r="T851" i="14"/>
  <c r="T853" i="14" s="1"/>
  <c r="T855" i="14" s="1"/>
  <c r="P562" i="6" s="1"/>
  <c r="P559" i="6" s="1"/>
  <c r="R747" i="14"/>
  <c r="R749" i="14" s="1"/>
  <c r="T295" i="16"/>
  <c r="T517" i="16"/>
  <c r="T332" i="16"/>
  <c r="T443" i="16"/>
  <c r="Q1818" i="16"/>
  <c r="T862" i="10"/>
  <c r="T694" i="14"/>
  <c r="T695" i="14" s="1"/>
  <c r="T697" i="14" s="1"/>
  <c r="T699" i="14" s="1"/>
  <c r="P460" i="6" s="1"/>
  <c r="P457" i="6" s="1"/>
  <c r="P461" i="6" s="1"/>
  <c r="P458" i="6" s="1"/>
  <c r="P459" i="6" s="1"/>
  <c r="T876" i="14"/>
  <c r="T877" i="14" s="1"/>
  <c r="T879" i="14" s="1"/>
  <c r="T881" i="14" s="1"/>
  <c r="P579" i="6" s="1"/>
  <c r="P576" i="6" s="1"/>
  <c r="T798" i="14"/>
  <c r="T799" i="14" s="1"/>
  <c r="T801" i="14" s="1"/>
  <c r="T803" i="14" s="1"/>
  <c r="P528" i="6" s="1"/>
  <c r="P525" i="6" s="1"/>
  <c r="P529" i="6" s="1"/>
  <c r="P526" i="6" s="1"/>
  <c r="P527" i="6" s="1"/>
  <c r="T772" i="14"/>
  <c r="T773" i="14" s="1"/>
  <c r="T775" i="14" s="1"/>
  <c r="T777" i="14" s="1"/>
  <c r="P511" i="6" s="1"/>
  <c r="P508" i="6" s="1"/>
  <c r="T902" i="14"/>
  <c r="T903" i="14" s="1"/>
  <c r="T905" i="14" s="1"/>
  <c r="T907" i="14" s="1"/>
  <c r="P595" i="6" s="1"/>
  <c r="P592" i="6" s="1"/>
  <c r="R984" i="14"/>
  <c r="Q905" i="14"/>
  <c r="Q907" i="14" s="1"/>
  <c r="O595" i="6" s="1"/>
  <c r="O592" i="6" s="1"/>
  <c r="O596" i="6" s="1"/>
  <c r="O593" i="6" s="1"/>
  <c r="O594" i="6" s="1"/>
  <c r="P591" i="6" s="1"/>
  <c r="O827" i="14"/>
  <c r="Q749" i="14"/>
  <c r="Q751" i="14" s="1"/>
  <c r="O494" i="6" s="1"/>
  <c r="O491" i="6" s="1"/>
  <c r="O495" i="6" s="1"/>
  <c r="O492" i="6" s="1"/>
  <c r="O493" i="6" s="1"/>
  <c r="P490" i="6" s="1"/>
  <c r="T140" i="10"/>
  <c r="T68" i="10"/>
  <c r="Q92" i="10"/>
  <c r="Q1138" i="14"/>
  <c r="Q1140" i="14" s="1"/>
  <c r="Q1142" i="14" s="1"/>
  <c r="O741" i="6" s="1"/>
  <c r="O738" i="6" s="1"/>
  <c r="O742" i="6" s="1"/>
  <c r="O739" i="6" s="1"/>
  <c r="O740" i="6" s="1"/>
  <c r="P737" i="6" s="1"/>
  <c r="Q1112" i="14"/>
  <c r="Q1114" i="14" s="1"/>
  <c r="Q1116" i="14" s="1"/>
  <c r="O725" i="6" s="1"/>
  <c r="O722" i="6" s="1"/>
  <c r="O726" i="6" s="1"/>
  <c r="O723" i="6" s="1"/>
  <c r="O724" i="6" s="1"/>
  <c r="P721" i="6" s="1"/>
  <c r="Q1269" i="14"/>
  <c r="Q1271" i="14" s="1"/>
  <c r="Q1273" i="14" s="1"/>
  <c r="O822" i="6" s="1"/>
  <c r="O819" i="6" s="1"/>
  <c r="O823" i="6" s="1"/>
  <c r="O820" i="6" s="1"/>
  <c r="O821" i="6" s="1"/>
  <c r="P818" i="6" s="1"/>
  <c r="Q1446" i="16"/>
  <c r="R1164" i="14"/>
  <c r="R1166" i="14" s="1"/>
  <c r="T1269" i="14"/>
  <c r="T1271" i="14" s="1"/>
  <c r="T1273" i="14" s="1"/>
  <c r="P822" i="6" s="1"/>
  <c r="P819" i="6" s="1"/>
  <c r="Q838" i="10"/>
  <c r="T1111" i="16"/>
  <c r="T963" i="16"/>
  <c r="R879" i="14"/>
  <c r="Q176" i="14"/>
  <c r="T982" i="14"/>
  <c r="O903" i="14"/>
  <c r="O905" i="14" s="1"/>
  <c r="Q669" i="14"/>
  <c r="Q671" i="14" s="1"/>
  <c r="Q673" i="14" s="1"/>
  <c r="O443" i="6" s="1"/>
  <c r="O440" i="6" s="1"/>
  <c r="Q773" i="14"/>
  <c r="Q775" i="14" s="1"/>
  <c r="Q777" i="14" s="1"/>
  <c r="O511" i="6" s="1"/>
  <c r="O508" i="6" s="1"/>
  <c r="O512" i="6" s="1"/>
  <c r="O509" i="6" s="1"/>
  <c r="O510" i="6" s="1"/>
  <c r="P507" i="6" s="1"/>
  <c r="Q929" i="14"/>
  <c r="Q931" i="14" s="1"/>
  <c r="Q933" i="14" s="1"/>
  <c r="O612" i="6" s="1"/>
  <c r="O609" i="6" s="1"/>
  <c r="O613" i="6" s="1"/>
  <c r="O610" i="6" s="1"/>
  <c r="O611" i="6" s="1"/>
  <c r="P608" i="6" s="1"/>
  <c r="T407" i="14"/>
  <c r="T408" i="14" s="1"/>
  <c r="T410" i="14" s="1"/>
  <c r="T412" i="14" s="1"/>
  <c r="P281" i="6" s="1"/>
  <c r="P278" i="6" s="1"/>
  <c r="P282" i="6" s="1"/>
  <c r="P279" i="6" s="1"/>
  <c r="P280" i="6" s="1"/>
  <c r="T199" i="14"/>
  <c r="T453" i="10"/>
  <c r="T329" i="14"/>
  <c r="T330" i="14" s="1"/>
  <c r="T332" i="14" s="1"/>
  <c r="T334" i="14" s="1"/>
  <c r="P233" i="6" s="1"/>
  <c r="P230" i="6" s="1"/>
  <c r="P234" i="6" s="1"/>
  <c r="P231" i="6" s="1"/>
  <c r="P232" i="6" s="1"/>
  <c r="T213" i="10"/>
  <c r="T429" i="10"/>
  <c r="Q1062" i="14"/>
  <c r="Q1064" i="14" s="1"/>
  <c r="O693" i="6" s="1"/>
  <c r="O690" i="6" s="1"/>
  <c r="O694" i="6" s="1"/>
  <c r="O691" i="6" s="1"/>
  <c r="O692" i="6" s="1"/>
  <c r="P689" i="6" s="1"/>
  <c r="O1088" i="14"/>
  <c r="O1140" i="14"/>
  <c r="Q1192" i="14"/>
  <c r="Q1194" i="14" s="1"/>
  <c r="O773" i="6" s="1"/>
  <c r="O770" i="6" s="1"/>
  <c r="O774" i="6" s="1"/>
  <c r="O771" i="6" s="1"/>
  <c r="O772" i="6" s="1"/>
  <c r="P769" i="6" s="1"/>
  <c r="T1152" i="10"/>
  <c r="T1668" i="16"/>
  <c r="T1409" i="16"/>
  <c r="T1557" i="16"/>
  <c r="T1483" i="16"/>
  <c r="T1220" i="15"/>
  <c r="T1316" i="15"/>
  <c r="T1444" i="15"/>
  <c r="Q589" i="14"/>
  <c r="Q590" i="14" s="1"/>
  <c r="Q592" i="14" s="1"/>
  <c r="Q594" i="14" s="1"/>
  <c r="O394" i="6" s="1"/>
  <c r="O391" i="6" s="1"/>
  <c r="O395" i="6" s="1"/>
  <c r="O392" i="6" s="1"/>
  <c r="O393" i="6" s="1"/>
  <c r="P390" i="6" s="1"/>
  <c r="Q615" i="14"/>
  <c r="Q616" i="14" s="1"/>
  <c r="Q618" i="14" s="1"/>
  <c r="Q620" i="14" s="1"/>
  <c r="O410" i="6" s="1"/>
  <c r="O407" i="6" s="1"/>
  <c r="O411" i="6" s="1"/>
  <c r="O408" i="6" s="1"/>
  <c r="O409" i="6" s="1"/>
  <c r="P406" i="6" s="1"/>
  <c r="P411" i="6" s="1"/>
  <c r="P408" i="6" s="1"/>
  <c r="P409" i="6" s="1"/>
  <c r="Q1058" i="15"/>
  <c r="Q1122" i="15"/>
  <c r="Q962" i="15"/>
  <c r="Q1026" i="15"/>
  <c r="Q866" i="15"/>
  <c r="Q143" i="24"/>
  <c r="Q158" i="24" s="1"/>
  <c r="Q935" i="10"/>
  <c r="Q981" i="14"/>
  <c r="Q982" i="14" s="1"/>
  <c r="Q984" i="14" s="1"/>
  <c r="Q986" i="14" s="1"/>
  <c r="O645" i="6" s="1"/>
  <c r="O642" i="6" s="1"/>
  <c r="Q1103" i="10"/>
  <c r="Q959" i="10"/>
  <c r="R252" i="14"/>
  <c r="R254" i="14" s="1"/>
  <c r="R512" i="14"/>
  <c r="R514" i="14" s="1"/>
  <c r="R278" i="14"/>
  <c r="R280" i="14" s="1"/>
  <c r="R434" i="14"/>
  <c r="T382" i="14"/>
  <c r="T384" i="14" s="1"/>
  <c r="T386" i="14" s="1"/>
  <c r="P265" i="6" s="1"/>
  <c r="P262" i="6" s="1"/>
  <c r="P266" i="6" s="1"/>
  <c r="P263" i="6" s="1"/>
  <c r="P264" i="6" s="1"/>
  <c r="T479" i="15"/>
  <c r="T415" i="15"/>
  <c r="T255" i="15"/>
  <c r="T866" i="15"/>
  <c r="O566" i="14"/>
  <c r="O410" i="14"/>
  <c r="O462" i="14"/>
  <c r="O254" i="14"/>
  <c r="O306" i="14"/>
  <c r="T1059" i="14"/>
  <c r="T1060" i="14" s="1"/>
  <c r="T1062" i="14" s="1"/>
  <c r="T1064" i="14" s="1"/>
  <c r="P693" i="6" s="1"/>
  <c r="P690" i="6" s="1"/>
  <c r="P694" i="6" s="1"/>
  <c r="P691" i="6" s="1"/>
  <c r="P692" i="6" s="1"/>
  <c r="T1007" i="14"/>
  <c r="T1008" i="14" s="1"/>
  <c r="T1010" i="14" s="1"/>
  <c r="T1012" i="14" s="1"/>
  <c r="P661" i="6" s="1"/>
  <c r="P658" i="6" s="1"/>
  <c r="P662" i="6" s="1"/>
  <c r="P659" i="6" s="1"/>
  <c r="P660" i="6" s="1"/>
  <c r="T1189" i="14"/>
  <c r="T1190" i="14" s="1"/>
  <c r="T1192" i="14" s="1"/>
  <c r="T1194" i="14" s="1"/>
  <c r="P773" i="6" s="1"/>
  <c r="P770" i="6" s="1"/>
  <c r="P774" i="6" s="1"/>
  <c r="P771" i="6" s="1"/>
  <c r="P772" i="6" s="1"/>
  <c r="R148" i="14"/>
  <c r="R150" i="14" s="1"/>
  <c r="T96" i="14"/>
  <c r="T98" i="14" s="1"/>
  <c r="T100" i="14" s="1"/>
  <c r="P88" i="6" s="1"/>
  <c r="P85" i="6" s="1"/>
  <c r="P89" i="6" s="1"/>
  <c r="P86" i="6" s="1"/>
  <c r="P87" i="6" s="1"/>
  <c r="T182" i="16"/>
  <c r="R488" i="14"/>
  <c r="R306" i="14"/>
  <c r="R462" i="14"/>
  <c r="R410" i="14"/>
  <c r="T898" i="15"/>
  <c r="O488" i="14"/>
  <c r="O514" i="14"/>
  <c r="O280" i="14"/>
  <c r="Q511" i="15"/>
  <c r="T1007" i="10"/>
  <c r="T1033" i="14"/>
  <c r="T1034" i="14" s="1"/>
  <c r="T1036" i="14" s="1"/>
  <c r="T1038" i="14" s="1"/>
  <c r="P677" i="6" s="1"/>
  <c r="P674" i="6" s="1"/>
  <c r="P678" i="6" s="1"/>
  <c r="P675" i="6" s="1"/>
  <c r="P676" i="6" s="1"/>
  <c r="T1111" i="14"/>
  <c r="T1112" i="14" s="1"/>
  <c r="T1114" i="14" s="1"/>
  <c r="T1116" i="14" s="1"/>
  <c r="P725" i="6" s="1"/>
  <c r="P722" i="6" s="1"/>
  <c r="P726" i="6" s="1"/>
  <c r="P723" i="6" s="1"/>
  <c r="P724" i="6" s="1"/>
  <c r="T122" i="14"/>
  <c r="T124" i="14" s="1"/>
  <c r="T126" i="14" s="1"/>
  <c r="P104" i="6" s="1"/>
  <c r="P101" i="6" s="1"/>
  <c r="P105" i="6" s="1"/>
  <c r="P102" i="6" s="1"/>
  <c r="P103" i="6" s="1"/>
  <c r="R70" i="14"/>
  <c r="R72" i="14" s="1"/>
  <c r="Q1242" i="14"/>
  <c r="Q1243" i="14" s="1"/>
  <c r="Q1245" i="14" s="1"/>
  <c r="Q1247" i="14" s="1"/>
  <c r="O806" i="6" s="1"/>
  <c r="O803" i="6" s="1"/>
  <c r="Q1176" i="10"/>
  <c r="R436" i="14"/>
  <c r="P298" i="6" l="1"/>
  <c r="P295" i="6" s="1"/>
  <c r="P296" i="6" s="1"/>
  <c r="P478" i="6"/>
  <c r="P475" i="6" s="1"/>
  <c r="P476" i="6" s="1"/>
  <c r="P346" i="6"/>
  <c r="P343" i="6" s="1"/>
  <c r="P344" i="6" s="1"/>
  <c r="P758" i="6"/>
  <c r="P755" i="6" s="1"/>
  <c r="P756" i="6" s="1"/>
  <c r="P580" i="6"/>
  <c r="P577" i="6" s="1"/>
  <c r="P578" i="6" s="1"/>
  <c r="P596" i="6"/>
  <c r="P593" i="6" s="1"/>
  <c r="P594" i="6" s="1"/>
  <c r="P495" i="6"/>
  <c r="P492" i="6" s="1"/>
  <c r="P493" i="6" s="1"/>
  <c r="O646" i="6"/>
  <c r="O643" i="6" s="1"/>
  <c r="O628" i="6" s="1"/>
  <c r="O30" i="6" s="1"/>
  <c r="O627" i="6"/>
  <c r="O644" i="6"/>
  <c r="O186" i="6"/>
  <c r="O183" i="6" s="1"/>
  <c r="O184" i="6" s="1"/>
  <c r="P181" i="6" s="1"/>
  <c r="O135" i="6"/>
  <c r="P742" i="6"/>
  <c r="P739" i="6" s="1"/>
  <c r="P740" i="6" s="1"/>
  <c r="O807" i="6"/>
  <c r="O804" i="6" s="1"/>
  <c r="O789" i="6" s="1"/>
  <c r="O31" i="6" s="1"/>
  <c r="O788" i="6"/>
  <c r="O805" i="6"/>
  <c r="O425" i="6"/>
  <c r="O444" i="6"/>
  <c r="O441" i="6" s="1"/>
  <c r="O426" i="6" s="1"/>
  <c r="O29" i="6" s="1"/>
  <c r="P788" i="6"/>
  <c r="P512" i="6"/>
  <c r="P509" i="6" s="1"/>
  <c r="P510" i="6" s="1"/>
  <c r="P613" i="6"/>
  <c r="P610" i="6" s="1"/>
  <c r="P611" i="6" s="1"/>
  <c r="G102" i="1"/>
  <c r="Q960" i="14"/>
  <c r="O73" i="6"/>
  <c r="O70" i="6" s="1"/>
  <c r="O54" i="6"/>
  <c r="S533" i="14"/>
  <c r="S540" i="14" s="1"/>
  <c r="H79" i="13" s="1"/>
  <c r="H82" i="13" s="1"/>
  <c r="H86" i="13" s="1"/>
  <c r="T531" i="14"/>
  <c r="T533" i="14" s="1"/>
  <c r="T540" i="14" s="1"/>
  <c r="G79" i="1"/>
  <c r="G83" i="1" s="1"/>
  <c r="G87" i="1" s="1"/>
  <c r="G90" i="1" s="1"/>
  <c r="Q647" i="14"/>
  <c r="P425" i="6"/>
  <c r="T15" i="14"/>
  <c r="T18" i="14" s="1"/>
  <c r="S18" i="14"/>
  <c r="S951" i="14"/>
  <c r="S958" i="14" s="1"/>
  <c r="H141" i="13" s="1"/>
  <c r="H144" i="13" s="1"/>
  <c r="H148" i="13" s="1"/>
  <c r="T949" i="14"/>
  <c r="T951" i="14" s="1"/>
  <c r="T958" i="14" s="1"/>
  <c r="G68" i="20"/>
  <c r="G70" i="20" s="1"/>
  <c r="G71" i="20" s="1"/>
  <c r="G66" i="20"/>
  <c r="T72" i="14"/>
  <c r="T74" i="14" s="1"/>
  <c r="P72" i="6" s="1"/>
  <c r="P69" i="6" s="1"/>
  <c r="T984" i="14"/>
  <c r="T986" i="14" s="1"/>
  <c r="P645" i="6" s="1"/>
  <c r="P642" i="6" s="1"/>
  <c r="O136" i="6"/>
  <c r="O27" i="6" s="1"/>
  <c r="T645" i="14"/>
  <c r="G106" i="1"/>
  <c r="G110" i="1" s="1"/>
  <c r="G113" i="1" s="1"/>
  <c r="N33" i="17"/>
  <c r="M33" i="17"/>
  <c r="G60" i="1"/>
  <c r="G64" i="1" s="1"/>
  <c r="G67" i="1" s="1"/>
  <c r="H129" i="1"/>
  <c r="H133" i="1" s="1"/>
  <c r="H136" i="1" s="1"/>
  <c r="G129" i="1"/>
  <c r="G133" i="1" s="1"/>
  <c r="G136" i="1" s="1"/>
  <c r="Q178" i="14"/>
  <c r="G33" i="1"/>
  <c r="G37" i="1" s="1"/>
  <c r="G41" i="1" s="1"/>
  <c r="G44" i="1" s="1"/>
  <c r="P360" i="6"/>
  <c r="O379" i="6"/>
  <c r="O376" i="6" s="1"/>
  <c r="O360" i="6"/>
  <c r="S169" i="14"/>
  <c r="S176" i="14" s="1"/>
  <c r="H48" i="13" s="1"/>
  <c r="H51" i="13" s="1"/>
  <c r="H55" i="13" s="1"/>
  <c r="T167" i="14"/>
  <c r="T169" i="14" s="1"/>
  <c r="T176" i="14" s="1"/>
  <c r="S13" i="14"/>
  <c r="S20" i="14" s="1"/>
  <c r="T11" i="14"/>
  <c r="T13" i="14" s="1"/>
  <c r="T20" i="14" s="1"/>
  <c r="T22" i="14" s="1"/>
  <c r="S44" i="14"/>
  <c r="S46" i="14" s="1"/>
  <c r="H17" i="13" s="1"/>
  <c r="H20" i="13" s="1"/>
  <c r="H24" i="13" s="1"/>
  <c r="T41" i="14"/>
  <c r="T44" i="14" s="1"/>
  <c r="T46" i="14" s="1"/>
  <c r="P823" i="6"/>
  <c r="P820" i="6" s="1"/>
  <c r="P821" i="6" s="1"/>
  <c r="P563" i="6"/>
  <c r="P560" i="6" s="1"/>
  <c r="P561" i="6" s="1"/>
  <c r="P395" i="6"/>
  <c r="P392" i="6" s="1"/>
  <c r="P393" i="6" s="1"/>
  <c r="T200" i="14"/>
  <c r="T202" i="14" s="1"/>
  <c r="T204" i="14" s="1"/>
  <c r="P153" i="6" s="1"/>
  <c r="P150" i="6" s="1"/>
  <c r="O152" i="6"/>
  <c r="S645" i="14"/>
  <c r="H110" i="13" s="1"/>
  <c r="H113" i="13" s="1"/>
  <c r="H117" i="13" s="1"/>
  <c r="P202" i="6"/>
  <c r="P199" i="6" s="1"/>
  <c r="P200" i="6" s="1"/>
  <c r="P186" i="6"/>
  <c r="P183" i="6" s="1"/>
  <c r="P184" i="6" s="1"/>
  <c r="O442" i="6" l="1"/>
  <c r="O427" i="6" s="1"/>
  <c r="H28" i="13"/>
  <c r="H29" i="13"/>
  <c r="P149" i="6"/>
  <c r="O137" i="6"/>
  <c r="O20" i="6"/>
  <c r="G128" i="21"/>
  <c r="P54" i="6"/>
  <c r="P73" i="6"/>
  <c r="P70" i="6" s="1"/>
  <c r="P55" i="6" s="1"/>
  <c r="P26" i="6" s="1"/>
  <c r="G73" i="20"/>
  <c r="G13" i="22" s="1"/>
  <c r="H22" i="19" s="1"/>
  <c r="G40" i="22"/>
  <c r="H44" i="19" s="1"/>
  <c r="H72" i="20"/>
  <c r="H152" i="13"/>
  <c r="H153" i="13"/>
  <c r="P21" i="6"/>
  <c r="H164" i="21"/>
  <c r="H91" i="13"/>
  <c r="H90" i="13"/>
  <c r="O71" i="6"/>
  <c r="O56" i="6" s="1"/>
  <c r="O55" i="6"/>
  <c r="O26" i="6" s="1"/>
  <c r="H236" i="21"/>
  <c r="P23" i="6"/>
  <c r="P802" i="6"/>
  <c r="O790" i="6"/>
  <c r="O19" i="6"/>
  <c r="G92" i="21"/>
  <c r="O629" i="6"/>
  <c r="P641" i="6"/>
  <c r="H10" i="1"/>
  <c r="H14" i="1" s="1"/>
  <c r="H18" i="1" s="1"/>
  <c r="H21" i="1" s="1"/>
  <c r="T48" i="14"/>
  <c r="P135" i="6"/>
  <c r="P154" i="6"/>
  <c r="P151" i="6" s="1"/>
  <c r="P136" i="6" s="1"/>
  <c r="P27" i="6" s="1"/>
  <c r="T178" i="14"/>
  <c r="H33" i="1"/>
  <c r="H37" i="1" s="1"/>
  <c r="H41" i="1" s="1"/>
  <c r="H44" i="1" s="1"/>
  <c r="P20" i="6"/>
  <c r="H128" i="21"/>
  <c r="H122" i="13"/>
  <c r="H121" i="13"/>
  <c r="H59" i="13"/>
  <c r="H60" i="13"/>
  <c r="O377" i="6"/>
  <c r="O361" i="6"/>
  <c r="O28" i="6" s="1"/>
  <c r="H14" i="22"/>
  <c r="I18" i="25" s="1"/>
  <c r="I19" i="25" s="1"/>
  <c r="I23" i="19"/>
  <c r="H79" i="1"/>
  <c r="H83" i="1" s="1"/>
  <c r="H87" i="1" s="1"/>
  <c r="H90" i="1" s="1"/>
  <c r="T647" i="14"/>
  <c r="P627" i="6"/>
  <c r="P646" i="6"/>
  <c r="P643" i="6" s="1"/>
  <c r="P628" i="6" s="1"/>
  <c r="P30" i="6" s="1"/>
  <c r="H102" i="1"/>
  <c r="H106" i="1" s="1"/>
  <c r="H110" i="1" s="1"/>
  <c r="H113" i="1" s="1"/>
  <c r="T960" i="14"/>
  <c r="T542" i="14"/>
  <c r="H56" i="1"/>
  <c r="H60" i="1" s="1"/>
  <c r="H64" i="1" s="1"/>
  <c r="H67" i="1" s="1"/>
  <c r="O18" i="6"/>
  <c r="G56" i="21"/>
  <c r="P439" i="6"/>
  <c r="O21" i="6"/>
  <c r="G164" i="21"/>
  <c r="G236" i="21"/>
  <c r="O23" i="6"/>
  <c r="O22" i="6"/>
  <c r="G200" i="21"/>
  <c r="P424" i="6" l="1"/>
  <c r="P444" i="6"/>
  <c r="P441" i="6" s="1"/>
  <c r="P426" i="6" s="1"/>
  <c r="P29" i="6" s="1"/>
  <c r="H200" i="21"/>
  <c r="P22" i="6"/>
  <c r="G165" i="21"/>
  <c r="G166" i="21" s="1"/>
  <c r="G168" i="21" s="1"/>
  <c r="G172" i="21" s="1"/>
  <c r="G175" i="21" s="1"/>
  <c r="G176" i="21" s="1"/>
  <c r="G178" i="21" s="1"/>
  <c r="G179" i="21" s="1"/>
  <c r="G181" i="21" s="1"/>
  <c r="G182" i="21" s="1"/>
  <c r="G184" i="21" s="1"/>
  <c r="O37" i="6"/>
  <c r="O362" i="6"/>
  <c r="P374" i="6"/>
  <c r="H92" i="21"/>
  <c r="P19" i="6"/>
  <c r="O38" i="6"/>
  <c r="G201" i="21"/>
  <c r="G202" i="21" s="1"/>
  <c r="G204" i="21" s="1"/>
  <c r="G208" i="21" s="1"/>
  <c r="G211" i="21" s="1"/>
  <c r="G212" i="21" s="1"/>
  <c r="G214" i="21" s="1"/>
  <c r="G215" i="21" s="1"/>
  <c r="G217" i="21" s="1"/>
  <c r="G218" i="21" s="1"/>
  <c r="G220" i="21" s="1"/>
  <c r="P787" i="6"/>
  <c r="P807" i="6"/>
  <c r="P804" i="6" s="1"/>
  <c r="P789" i="6" s="1"/>
  <c r="P31" i="6" s="1"/>
  <c r="G57" i="21"/>
  <c r="O34" i="6"/>
  <c r="H56" i="21"/>
  <c r="P18" i="6"/>
  <c r="P24" i="6" s="1"/>
  <c r="H20" i="21" s="1"/>
  <c r="P134" i="6"/>
  <c r="P152" i="6"/>
  <c r="P137" i="6" s="1"/>
  <c r="G58" i="21"/>
  <c r="G60" i="21" s="1"/>
  <c r="G64" i="21" s="1"/>
  <c r="G67" i="21" s="1"/>
  <c r="G68" i="21" s="1"/>
  <c r="G70" i="21" s="1"/>
  <c r="G71" i="21" s="1"/>
  <c r="G73" i="21" s="1"/>
  <c r="G74" i="21" s="1"/>
  <c r="G76" i="21" s="1"/>
  <c r="P71" i="6"/>
  <c r="P56" i="6" s="1"/>
  <c r="P626" i="6"/>
  <c r="P644" i="6"/>
  <c r="P629" i="6" s="1"/>
  <c r="G237" i="21"/>
  <c r="G238" i="21" s="1"/>
  <c r="G240" i="21" s="1"/>
  <c r="G244" i="21" s="1"/>
  <c r="G247" i="21" s="1"/>
  <c r="G248" i="21" s="1"/>
  <c r="G250" i="21" s="1"/>
  <c r="G251" i="21" s="1"/>
  <c r="G253" i="21" s="1"/>
  <c r="G254" i="21" s="1"/>
  <c r="G256" i="21" s="1"/>
  <c r="O39" i="6"/>
  <c r="O35" i="6"/>
  <c r="G93" i="21"/>
  <c r="G94" i="21" s="1"/>
  <c r="G96" i="21" s="1"/>
  <c r="G100" i="21" s="1"/>
  <c r="G103" i="21" s="1"/>
  <c r="G104" i="21" s="1"/>
  <c r="G106" i="21" s="1"/>
  <c r="G107" i="21" s="1"/>
  <c r="G109" i="21" s="1"/>
  <c r="G110" i="21" s="1"/>
  <c r="G112" i="21" s="1"/>
  <c r="O24" i="6"/>
  <c r="G20" i="21" s="1"/>
  <c r="O32" i="6"/>
  <c r="K34" i="17" s="1"/>
  <c r="K35" i="17" s="1"/>
  <c r="K37" i="17" s="1"/>
  <c r="P442" i="6" l="1"/>
  <c r="P427" i="6" s="1"/>
  <c r="H165" i="21" s="1"/>
  <c r="P14" i="6"/>
  <c r="H199" i="21"/>
  <c r="P11" i="6"/>
  <c r="H91" i="21"/>
  <c r="P15" i="6"/>
  <c r="H235" i="21"/>
  <c r="P359" i="6"/>
  <c r="P379" i="6"/>
  <c r="P376" i="6" s="1"/>
  <c r="P361" i="6" s="1"/>
  <c r="P28" i="6" s="1"/>
  <c r="P32" i="6" s="1"/>
  <c r="M34" i="17" s="1"/>
  <c r="M35" i="17" s="1"/>
  <c r="M37" i="17" s="1"/>
  <c r="H163" i="21"/>
  <c r="P13" i="6"/>
  <c r="H201" i="21"/>
  <c r="P38" i="6"/>
  <c r="P34" i="6"/>
  <c r="H57" i="21"/>
  <c r="H58" i="21" s="1"/>
  <c r="H60" i="21" s="1"/>
  <c r="H64" i="21" s="1"/>
  <c r="H67" i="21" s="1"/>
  <c r="H68" i="21" s="1"/>
  <c r="H70" i="21" s="1"/>
  <c r="H71" i="21" s="1"/>
  <c r="H73" i="21" s="1"/>
  <c r="H74" i="21" s="1"/>
  <c r="H76" i="21" s="1"/>
  <c r="P35" i="6"/>
  <c r="H93" i="21"/>
  <c r="G129" i="21"/>
  <c r="G130" i="21" s="1"/>
  <c r="G132" i="21" s="1"/>
  <c r="G136" i="21" s="1"/>
  <c r="G139" i="21" s="1"/>
  <c r="G140" i="21" s="1"/>
  <c r="G142" i="21" s="1"/>
  <c r="G143" i="21" s="1"/>
  <c r="G145" i="21" s="1"/>
  <c r="G146" i="21" s="1"/>
  <c r="G148" i="21" s="1"/>
  <c r="O36" i="6"/>
  <c r="O40" i="6" s="1"/>
  <c r="P37" i="6"/>
  <c r="P805" i="6"/>
  <c r="P790" i="6" s="1"/>
  <c r="H166" i="21" l="1"/>
  <c r="H168" i="21" s="1"/>
  <c r="H172" i="21" s="1"/>
  <c r="H175" i="21" s="1"/>
  <c r="H176" i="21" s="1"/>
  <c r="H178" i="21" s="1"/>
  <c r="H179" i="21" s="1"/>
  <c r="H181" i="21" s="1"/>
  <c r="H182" i="21" s="1"/>
  <c r="H184" i="21" s="1"/>
  <c r="P377" i="6"/>
  <c r="P362" i="6" s="1"/>
  <c r="H237" i="21"/>
  <c r="P39" i="6"/>
  <c r="L34" i="17"/>
  <c r="G21" i="21"/>
  <c r="H127" i="21"/>
  <c r="P12" i="6"/>
  <c r="P16" i="6" s="1"/>
  <c r="H238" i="21"/>
  <c r="H240" i="21" s="1"/>
  <c r="H244" i="21" s="1"/>
  <c r="H247" i="21" s="1"/>
  <c r="H248" i="21" s="1"/>
  <c r="H250" i="21" s="1"/>
  <c r="H251" i="21" s="1"/>
  <c r="H253" i="21" s="1"/>
  <c r="H254" i="21" s="1"/>
  <c r="H256" i="21" s="1"/>
  <c r="H94" i="21"/>
  <c r="H96" i="21" s="1"/>
  <c r="H100" i="21" s="1"/>
  <c r="H103" i="21" s="1"/>
  <c r="H104" i="21" s="1"/>
  <c r="H106" i="21" s="1"/>
  <c r="H107" i="21" s="1"/>
  <c r="H109" i="21" s="1"/>
  <c r="H110" i="21" s="1"/>
  <c r="H112" i="21" s="1"/>
  <c r="H202" i="21"/>
  <c r="H204" i="21" s="1"/>
  <c r="H208" i="21" s="1"/>
  <c r="H211" i="21" s="1"/>
  <c r="H212" i="21" s="1"/>
  <c r="H214" i="21" s="1"/>
  <c r="H215" i="21" s="1"/>
  <c r="H217" i="21" s="1"/>
  <c r="H218" i="21" s="1"/>
  <c r="H220" i="21" s="1"/>
  <c r="H19" i="21" l="1"/>
  <c r="G22" i="21"/>
  <c r="H129" i="21"/>
  <c r="P36" i="6"/>
  <c r="P40" i="6" s="1"/>
  <c r="H130" i="21"/>
  <c r="H132" i="21" s="1"/>
  <c r="H136" i="21" s="1"/>
  <c r="H139" i="21" s="1"/>
  <c r="H140" i="21" s="1"/>
  <c r="H142" i="21" s="1"/>
  <c r="H143" i="21" s="1"/>
  <c r="H145" i="21" s="1"/>
  <c r="H146" i="21" s="1"/>
  <c r="H148" i="21" s="1"/>
  <c r="H24" i="19"/>
  <c r="H25" i="19" s="1"/>
  <c r="H31" i="19" s="1"/>
  <c r="G15" i="22"/>
  <c r="G16" i="22" s="1"/>
  <c r="L35" i="17"/>
  <c r="L37" i="17" s="1"/>
  <c r="G33" i="22" l="1"/>
  <c r="N34" i="17"/>
  <c r="H21" i="21"/>
  <c r="H22" i="21" s="1"/>
  <c r="H16" i="25"/>
  <c r="H17" i="25" s="1"/>
  <c r="G24" i="21"/>
  <c r="G28" i="21" s="1"/>
  <c r="G31" i="21" s="1"/>
  <c r="G32" i="21" s="1"/>
  <c r="H24" i="21" l="1"/>
  <c r="H28" i="21" s="1"/>
  <c r="H31" i="21" s="1"/>
  <c r="H32" i="21" s="1"/>
  <c r="G34" i="21"/>
  <c r="G35" i="21" s="1"/>
  <c r="H41" i="19"/>
  <c r="H58" i="20"/>
  <c r="G37" i="22"/>
  <c r="I24" i="19"/>
  <c r="H15" i="22"/>
  <c r="I16" i="25" s="1"/>
  <c r="I17" i="25" s="1"/>
  <c r="N35" i="17"/>
  <c r="N37" i="17" s="1"/>
  <c r="H34" i="21" l="1"/>
  <c r="H35" i="21" s="1"/>
  <c r="H37" i="21" s="1"/>
  <c r="I41" i="19"/>
  <c r="H37" i="22"/>
  <c r="G37" i="21"/>
  <c r="H42" i="19"/>
  <c r="H46" i="19" s="1"/>
  <c r="G38" i="22"/>
  <c r="G41" i="22" s="1"/>
  <c r="H59" i="20"/>
  <c r="H60" i="20" s="1"/>
  <c r="H62" i="20" s="1"/>
  <c r="H64" i="20" s="1"/>
  <c r="H66" i="20" l="1"/>
  <c r="H68" i="20"/>
  <c r="H70" i="20" s="1"/>
  <c r="H38" i="21"/>
  <c r="H40" i="21" s="1"/>
  <c r="G45" i="22"/>
  <c r="H12" i="25"/>
  <c r="H11" i="25"/>
  <c r="G38" i="21"/>
  <c r="G49" i="22" s="1"/>
  <c r="H38" i="22"/>
  <c r="I42" i="19"/>
  <c r="H36" i="19" l="1"/>
  <c r="H51" i="22"/>
  <c r="I38" i="19" s="1"/>
  <c r="I26" i="25"/>
  <c r="H71" i="20"/>
  <c r="H40" i="22" s="1"/>
  <c r="H23" i="25"/>
  <c r="G40" i="21"/>
  <c r="H49" i="22"/>
  <c r="H29" i="25" l="1"/>
  <c r="G51" i="22"/>
  <c r="H26" i="25"/>
  <c r="H27" i="25"/>
  <c r="I36" i="19"/>
  <c r="H73" i="20"/>
  <c r="H13" i="22" s="1"/>
  <c r="I44" i="19"/>
  <c r="I46" i="19" s="1"/>
  <c r="H41" i="22"/>
  <c r="H45" i="22" s="1"/>
  <c r="I22" i="19" l="1"/>
  <c r="I25" i="19" s="1"/>
  <c r="I31" i="19" s="1"/>
  <c r="H16" i="22"/>
  <c r="H50" i="22"/>
  <c r="H38" i="19"/>
  <c r="H39" i="19" s="1"/>
  <c r="H49" i="19" s="1"/>
  <c r="H51" i="19" s="1"/>
  <c r="G52" i="22"/>
  <c r="H33" i="22" l="1"/>
  <c r="I12" i="25"/>
  <c r="I11" i="25"/>
  <c r="H24" i="25"/>
  <c r="G53" i="22"/>
  <c r="G55" i="22" s="1"/>
  <c r="H28" i="25"/>
  <c r="I37" i="19"/>
  <c r="I39" i="19" s="1"/>
  <c r="I49" i="19" s="1"/>
  <c r="I51" i="19" s="1"/>
  <c r="H52" i="22"/>
  <c r="I24" i="25" l="1"/>
  <c r="I28" i="25"/>
  <c r="H53" i="22"/>
  <c r="H55" i="22" s="1"/>
  <c r="I27" i="25"/>
  <c r="I29" i="25"/>
  <c r="I23" i="25"/>
</calcChain>
</file>

<file path=xl/sharedStrings.xml><?xml version="1.0" encoding="utf-8"?>
<sst xmlns="http://schemas.openxmlformats.org/spreadsheetml/2006/main" count="18022" uniqueCount="956">
  <si>
    <t>Cuadro Nº 1.1</t>
  </si>
  <si>
    <t>DETERMINACIÓN DEL MARGEN DE UTILIDAD</t>
  </si>
  <si>
    <t>(En valores)</t>
  </si>
  <si>
    <t>Descripción</t>
  </si>
  <si>
    <t>Costo de Producción</t>
  </si>
  <si>
    <t>Gastos de Ventas</t>
  </si>
  <si>
    <t>Gastos Administrativos</t>
  </si>
  <si>
    <t>Gastos Financieros</t>
  </si>
  <si>
    <t>TOTAL</t>
  </si>
  <si>
    <t>UNIDADES PRODUCIDAS</t>
  </si>
  <si>
    <t>En unidades</t>
  </si>
  <si>
    <t>COSTO UNITARIO</t>
  </si>
  <si>
    <t>Por unidades</t>
  </si>
  <si>
    <t>PRECIO VENTA</t>
  </si>
  <si>
    <t>Margen Porcentual</t>
  </si>
  <si>
    <t>Cuadro Nº 1.2</t>
  </si>
  <si>
    <t>Cuadro Nº 1.3</t>
  </si>
  <si>
    <t>Cuadro Nº 1.4</t>
  </si>
  <si>
    <t>Cuadro Nº 1.5</t>
  </si>
  <si>
    <t>Cuadro Nº 1.6</t>
  </si>
  <si>
    <t>SUEÑOS S.A.</t>
  </si>
  <si>
    <t>ALMOHADAS</t>
  </si>
  <si>
    <t>COBERTORES</t>
  </si>
  <si>
    <t>COBIJAS</t>
  </si>
  <si>
    <t>PROTECTORES</t>
  </si>
  <si>
    <t>SABANAS</t>
  </si>
  <si>
    <t>VARIOS</t>
  </si>
  <si>
    <t>Cuadro No 2.1</t>
  </si>
  <si>
    <t>Cuadro No 2.2</t>
  </si>
  <si>
    <t>Cuadro No 2.3</t>
  </si>
  <si>
    <t>CORAL SOFT</t>
  </si>
  <si>
    <t>PRESUPUESTO DE VENTAS POR LÍNEA DE PRODUCTO</t>
  </si>
  <si>
    <t>PRESUPUESTO DE COBRANZAS</t>
  </si>
  <si>
    <t>(En cantidades)</t>
  </si>
  <si>
    <t>Concepto</t>
  </si>
  <si>
    <t>Distribución</t>
  </si>
  <si>
    <t>Año 2008</t>
  </si>
  <si>
    <t>Año 2009</t>
  </si>
  <si>
    <t>Año 2010</t>
  </si>
  <si>
    <t>Año 2011</t>
  </si>
  <si>
    <t>Año 2012</t>
  </si>
  <si>
    <t>Almohadas</t>
  </si>
  <si>
    <t>Sábanas, forros almohadas, f.colchón</t>
  </si>
  <si>
    <t>Cobertores</t>
  </si>
  <si>
    <t>Protectores Colchón</t>
  </si>
  <si>
    <t>Toallas</t>
  </si>
  <si>
    <t>Douvets</t>
  </si>
  <si>
    <t>Total</t>
  </si>
  <si>
    <t>Total cobrado año</t>
  </si>
  <si>
    <t>Cobros año anterior</t>
  </si>
  <si>
    <t>Cobro total</t>
  </si>
  <si>
    <t>Saldo cuentas por cobrar</t>
  </si>
  <si>
    <t>Cuadro No 2.1.1</t>
  </si>
  <si>
    <t>Cuadro No 2.2.1</t>
  </si>
  <si>
    <t>Venta total</t>
  </si>
  <si>
    <t>Días cartera</t>
  </si>
  <si>
    <t>Almohada 50*70</t>
  </si>
  <si>
    <t>Almohada 45*70</t>
  </si>
  <si>
    <t>Almohada 40*60</t>
  </si>
  <si>
    <t>Almohadón 50*90</t>
  </si>
  <si>
    <t>Cuadro No 2.1.2</t>
  </si>
  <si>
    <t>Cuadro No 2.2.2</t>
  </si>
  <si>
    <t>Cuadro No 2.1.3</t>
  </si>
  <si>
    <t>Cuadro No 2.2.3</t>
  </si>
  <si>
    <t>Cuadro No 2.1.4</t>
  </si>
  <si>
    <t>Cuadro No 2.2.4</t>
  </si>
  <si>
    <t>PVP</t>
  </si>
  <si>
    <t>Cuadro No 2.1.5</t>
  </si>
  <si>
    <t>Cuadro No 2.2.5</t>
  </si>
  <si>
    <t>Cobijas</t>
  </si>
  <si>
    <t>Protectores</t>
  </si>
  <si>
    <t>Sábanas</t>
  </si>
  <si>
    <t>Varios</t>
  </si>
  <si>
    <t>Almohada 40*70</t>
  </si>
  <si>
    <t>Otros</t>
  </si>
  <si>
    <t>Cobertor MicroCuero/Brocado 105</t>
  </si>
  <si>
    <t>Cobertor MicroCuero/Brocado 135</t>
  </si>
  <si>
    <t>Cobertor MicroCuero/Brocado 160</t>
  </si>
  <si>
    <t>Cobertor MicroCuero/Brocado 200</t>
  </si>
  <si>
    <t>Cobertor Bramante 105</t>
  </si>
  <si>
    <t>Cobertor Bramante 135</t>
  </si>
  <si>
    <t>Cobertor Bramante 160</t>
  </si>
  <si>
    <t>Cobertor Bramante 200</t>
  </si>
  <si>
    <t>Cobertor Infantil/Deportivo 105</t>
  </si>
  <si>
    <t>Cobertor Infantil/Deportivo 135</t>
  </si>
  <si>
    <t>Cobertor Económico 105</t>
  </si>
  <si>
    <t>Cobertor Económico 135</t>
  </si>
  <si>
    <t>Otros Cobertores / Douvet / Edredones</t>
  </si>
  <si>
    <t>Cobija térmica</t>
  </si>
  <si>
    <t>Cobija Tiffany</t>
  </si>
  <si>
    <t>Otros (Tela Cobija)</t>
  </si>
  <si>
    <t>PRESUPUESTO DE VENTAS (ALMOHADAS)</t>
  </si>
  <si>
    <t>PRESUPUESTO DE VENTAS (COBERTOR / EDREDÓN / DOUVET)</t>
  </si>
  <si>
    <t>PRESUPUESTO DE VENTAS (COBIJAS)</t>
  </si>
  <si>
    <t>PRESUPUESTO DE VENTAS (PROTECTORES DE COLCHÓN / FORROS)</t>
  </si>
  <si>
    <t>Protector de colchón 105</t>
  </si>
  <si>
    <t>Protector de colchón 135</t>
  </si>
  <si>
    <t>Protector de colchón 160</t>
  </si>
  <si>
    <t>Protector de colchón 200</t>
  </si>
  <si>
    <t>Forro de colchón 105</t>
  </si>
  <si>
    <t>Forro de colchón 135</t>
  </si>
  <si>
    <t>Forro de colchón 160</t>
  </si>
  <si>
    <t>Forro de colchón 200</t>
  </si>
  <si>
    <t>Protector económico 105</t>
  </si>
  <si>
    <t>Protector económico 135</t>
  </si>
  <si>
    <t>Otros protectores o forros</t>
  </si>
  <si>
    <t>PRESUPUESTO DE VENTAS (SABANAS)</t>
  </si>
  <si>
    <t>Sábana Bramante 105</t>
  </si>
  <si>
    <t>Sábana Bramante 135</t>
  </si>
  <si>
    <t>Sábana Bramante 160</t>
  </si>
  <si>
    <t>Sábana Bramante 200</t>
  </si>
  <si>
    <t>Sábana Infantil / Deportivo 105</t>
  </si>
  <si>
    <t>Sábana Infantil / Deportivo 135</t>
  </si>
  <si>
    <t>Sábana Económica 105</t>
  </si>
  <si>
    <t xml:space="preserve">Otros </t>
  </si>
  <si>
    <t>Sábana Económica 135</t>
  </si>
  <si>
    <t>Cuadro No 2.1.6</t>
  </si>
  <si>
    <t>PRESUPUESTO DE VENTAS (VARIOS)</t>
  </si>
  <si>
    <t>Cuadro No 2.2.6</t>
  </si>
  <si>
    <t>Cuadro No 3</t>
  </si>
  <si>
    <t>COMISIONES</t>
  </si>
  <si>
    <t>Año 2013</t>
  </si>
  <si>
    <t>Año 2014</t>
  </si>
  <si>
    <t>Total Comisiones</t>
  </si>
  <si>
    <t>Nota:</t>
  </si>
  <si>
    <t>Cuadro No 4.1</t>
  </si>
  <si>
    <t>Cuadro No 4.2</t>
  </si>
  <si>
    <t>PRESUPUESTO DE PRODUCCIÓN CONSOLIDADO</t>
  </si>
  <si>
    <t>(En unidades)</t>
  </si>
  <si>
    <t>Saldo Inicial</t>
  </si>
  <si>
    <t>Total Saldo Inicial</t>
  </si>
  <si>
    <t>Producción</t>
  </si>
  <si>
    <t>Total Producción</t>
  </si>
  <si>
    <t>Ventas</t>
  </si>
  <si>
    <t>Total Ventas</t>
  </si>
  <si>
    <t>Saldo Final</t>
  </si>
  <si>
    <t>Total Saldo Final</t>
  </si>
  <si>
    <t>Cuadro No 4.1.1</t>
  </si>
  <si>
    <t>Cuadro No 4.2.1</t>
  </si>
  <si>
    <t>PRESUPUESTO DE PRODUCCIÓN</t>
  </si>
  <si>
    <t>Inventario inicial</t>
  </si>
  <si>
    <t>Saldo final</t>
  </si>
  <si>
    <t>Cuadro No 4.1.1.1</t>
  </si>
  <si>
    <t>Cuadro No 4.2.1.1</t>
  </si>
  <si>
    <t>Costo unitario</t>
  </si>
  <si>
    <t>Promedio ponderado</t>
  </si>
  <si>
    <t>Cuadro No 4.1.1.2</t>
  </si>
  <si>
    <t>Cuadro No 4.2.1.2</t>
  </si>
  <si>
    <t>Cuadro No 4.1.1.3</t>
  </si>
  <si>
    <t>Cuadro No 4.2.1.3</t>
  </si>
  <si>
    <t>Cuadro No 4.1.1.4</t>
  </si>
  <si>
    <t>Cuadro No 4.2.1.4</t>
  </si>
  <si>
    <t>Cuadro No 4.1.2</t>
  </si>
  <si>
    <t>Cuadro No 4.2.2</t>
  </si>
  <si>
    <t>Cuadro No 4.1.2.1</t>
  </si>
  <si>
    <t>Cuadro No 4.2.2.1</t>
  </si>
  <si>
    <t>Dias inventario</t>
  </si>
  <si>
    <t>Cuadro No 4.1.2.2</t>
  </si>
  <si>
    <t>Cuadro No 4.2.2.2</t>
  </si>
  <si>
    <t>Cuadro No 4.1.2.3</t>
  </si>
  <si>
    <t>Cuadro No 4.2.2.3</t>
  </si>
  <si>
    <t>Cuadro No 4.1.2.4</t>
  </si>
  <si>
    <t>Cuadro No 4.2.2.4</t>
  </si>
  <si>
    <t>Cuadro No 4.1.2.5</t>
  </si>
  <si>
    <t>Cuadro No 4.2.2.5</t>
  </si>
  <si>
    <t>Cuadro No 4.1.2.6</t>
  </si>
  <si>
    <t>Cuadro No 4.2.2.6</t>
  </si>
  <si>
    <t>Cuadro No 4.1.2.7</t>
  </si>
  <si>
    <t>Cuadro No 4.2.2.7</t>
  </si>
  <si>
    <t>Cuadro No 4.1.2.8</t>
  </si>
  <si>
    <t>Cuadro No 4.2.2.8</t>
  </si>
  <si>
    <t>Cuadro No 4.1.2.9</t>
  </si>
  <si>
    <t>Cuadro No 4.2.2.9</t>
  </si>
  <si>
    <t>Cuadro No 4.1.2.10</t>
  </si>
  <si>
    <t>Cuadro No 4.2.2.10</t>
  </si>
  <si>
    <t>Cuadro No 4.1.2.11</t>
  </si>
  <si>
    <t>Cuadro No 4.2.2.11</t>
  </si>
  <si>
    <t>Cuadro No 4.1.2.12</t>
  </si>
  <si>
    <t>Cuadro No 4.2.2.12</t>
  </si>
  <si>
    <t>Cuadro No 4.1.2.13</t>
  </si>
  <si>
    <t>Cuadro No 4.2.2.13</t>
  </si>
  <si>
    <t>Cuadro No 4.1.3</t>
  </si>
  <si>
    <t>Cuadro No 4.2.3</t>
  </si>
  <si>
    <t>Cuadro No 4.1.3.1</t>
  </si>
  <si>
    <t>Cuadro No 4.2.3.1</t>
  </si>
  <si>
    <t>Cuadro No 4.1.3.2</t>
  </si>
  <si>
    <t>Cuadro No 4.2.3.2</t>
  </si>
  <si>
    <t>Cuadro No 4.1.3.3</t>
  </si>
  <si>
    <t>Cuadro No 4.2.3.3</t>
  </si>
  <si>
    <t>Cuadro No 4.1.4</t>
  </si>
  <si>
    <t>Cuadro No 4.2.4</t>
  </si>
  <si>
    <t>Cuadro No 4.1.4.1</t>
  </si>
  <si>
    <t>Cuadro No 4.2.4.1</t>
  </si>
  <si>
    <t>Cuadro No 4.1.4.2</t>
  </si>
  <si>
    <t>Cuadro No 4.2.4.2</t>
  </si>
  <si>
    <t>Protec.colchón acolch.1.5P 105*190 Blanco/C</t>
  </si>
  <si>
    <t>Cuadro No 4.1.4.3</t>
  </si>
  <si>
    <t>Cuadro No 4.2.4.3</t>
  </si>
  <si>
    <t>Cuadro No 4.1.4.4</t>
  </si>
  <si>
    <t>Cuadro No 4.2.4.4</t>
  </si>
  <si>
    <t>Cuadro No 4.1.4.5</t>
  </si>
  <si>
    <t>Cuadro No 4.2.4.5</t>
  </si>
  <si>
    <t>Cuadro No 4.1.4.6</t>
  </si>
  <si>
    <t>Cuadro No 4.2.4.6</t>
  </si>
  <si>
    <t>Cuadro No 4.1.4.7</t>
  </si>
  <si>
    <t>Cuadro No 4.2.4.7</t>
  </si>
  <si>
    <t>Cuadro No 4.1.4.8</t>
  </si>
  <si>
    <t>Cuadro No 4.2.4.8</t>
  </si>
  <si>
    <t>Cuadro No 4.1.5</t>
  </si>
  <si>
    <t>Cuadro No 4.2.5</t>
  </si>
  <si>
    <t>Cuadro No 4.1.6</t>
  </si>
  <si>
    <t>Cuadro No 4.2.6</t>
  </si>
  <si>
    <t>Cuadro No 5.1</t>
  </si>
  <si>
    <t>Cuadro No 5.2</t>
  </si>
  <si>
    <t>Cuadro No 5.3</t>
  </si>
  <si>
    <t>Cuadro No 5.4</t>
  </si>
  <si>
    <t>RESUMEN DE PRODUCCIÓN</t>
  </si>
  <si>
    <t>DISTRIBUCIÓN DE LA PRODUCCIÓN</t>
  </si>
  <si>
    <t>VALORACIÓN DE LA PRODUCCIÓN EN BASE A LA MANO DE OBRA</t>
  </si>
  <si>
    <t>DISTRIBUCIÓN DE LA PRODUCCIÓN EN BASE A LA MANO DE OBRA</t>
  </si>
  <si>
    <t>(En porcentaje)</t>
  </si>
  <si>
    <t>(En porcentajes)</t>
  </si>
  <si>
    <t>Asig. MO</t>
  </si>
  <si>
    <t>Cuadro No 5.1.1</t>
  </si>
  <si>
    <t>Cuadro No 5.2.1</t>
  </si>
  <si>
    <t>Cuadro No 5.3.1</t>
  </si>
  <si>
    <t>Cuadro No 5.4.1</t>
  </si>
  <si>
    <t>Cuadro No 5.1.2</t>
  </si>
  <si>
    <t>Cuadro No 5.2.2</t>
  </si>
  <si>
    <t>Cuadro No 5.3.2</t>
  </si>
  <si>
    <t>Cuadro No 5.4.2</t>
  </si>
  <si>
    <t>Cuadro No 5.1.3</t>
  </si>
  <si>
    <t>Cuadro No 5.2.3</t>
  </si>
  <si>
    <t>Cuadro No 5.3.3</t>
  </si>
  <si>
    <t>Cuadro No 5.4.3</t>
  </si>
  <si>
    <t>Cuadro No 5.1.4</t>
  </si>
  <si>
    <t>Cuadro No 5.2.4</t>
  </si>
  <si>
    <t>Cuadro No 5.3.4</t>
  </si>
  <si>
    <t>Cuadro No 5.4.4</t>
  </si>
  <si>
    <t>Cuadro No 5.1.5</t>
  </si>
  <si>
    <t>Cuadro No 5.2.5</t>
  </si>
  <si>
    <t>Cuadro No 5.3.5</t>
  </si>
  <si>
    <t>Cuadro No 5.4.5</t>
  </si>
  <si>
    <t>Cuadro No 5.1.6</t>
  </si>
  <si>
    <t>Cuadro No 5.2.6</t>
  </si>
  <si>
    <t>Cuadro No 5.3.6</t>
  </si>
  <si>
    <t>Cuadro No 5.4.6</t>
  </si>
  <si>
    <t>Unidad</t>
  </si>
  <si>
    <t>Materia Prima Indirecta</t>
  </si>
  <si>
    <t>Metro</t>
  </si>
  <si>
    <t>Materia Prima Directa</t>
  </si>
  <si>
    <t>medida</t>
  </si>
  <si>
    <t>% por</t>
  </si>
  <si>
    <t>Por unidad</t>
  </si>
  <si>
    <t>de</t>
  </si>
  <si>
    <t>Cuadro No 6.6</t>
  </si>
  <si>
    <t>Cuadro No 6.5</t>
  </si>
  <si>
    <t>Acolchado</t>
  </si>
  <si>
    <t>Cuadro No 6.4</t>
  </si>
  <si>
    <t xml:space="preserve"> </t>
  </si>
  <si>
    <t>Plumón</t>
  </si>
  <si>
    <t>Cuadro No 6.3</t>
  </si>
  <si>
    <t>mat.prima</t>
  </si>
  <si>
    <t>producto</t>
  </si>
  <si>
    <t>Estándares</t>
  </si>
  <si>
    <t>Cuadro No 6.2</t>
  </si>
  <si>
    <t>Funda plástica</t>
  </si>
  <si>
    <t>Metros</t>
  </si>
  <si>
    <t>Tela Bolsillo 180 ancho</t>
  </si>
  <si>
    <t>ESTANDARES DE MATERIA PRIMA PARA ALMOHADAS</t>
  </si>
  <si>
    <t>Cuadro No 6.1</t>
  </si>
  <si>
    <t>Cuadro No 8.1</t>
  </si>
  <si>
    <t>PRESUPUESTO DE PAGOS</t>
  </si>
  <si>
    <t>Total Compras</t>
  </si>
  <si>
    <t>Pagos</t>
  </si>
  <si>
    <t>En el período</t>
  </si>
  <si>
    <t>En el próximo período</t>
  </si>
  <si>
    <t>Total pagado</t>
  </si>
  <si>
    <t>Cuentas por pagar</t>
  </si>
  <si>
    <t>Días proveedores</t>
  </si>
  <si>
    <t>Cuadro No 9.1</t>
  </si>
  <si>
    <t>ESTÁNDARES DE CARGA FABRIL</t>
  </si>
  <si>
    <t>Detalle</t>
  </si>
  <si>
    <t>Fijo</t>
  </si>
  <si>
    <t>Variable</t>
  </si>
  <si>
    <t>Luz y fuerza</t>
  </si>
  <si>
    <t>Agua y mantenimiento</t>
  </si>
  <si>
    <t>Suministros de oficina</t>
  </si>
  <si>
    <t>Seguros</t>
  </si>
  <si>
    <t>Imprevistos</t>
  </si>
  <si>
    <t>Telefono fija</t>
  </si>
  <si>
    <t>Telefono  movil</t>
  </si>
  <si>
    <t>Arriendo</t>
  </si>
  <si>
    <t>Internet</t>
  </si>
  <si>
    <t>Depreciación</t>
  </si>
  <si>
    <t>Unidades producidas</t>
  </si>
  <si>
    <t>Cuadro No 9.1.1</t>
  </si>
  <si>
    <t>Porcentaje de participación</t>
  </si>
  <si>
    <t>Cuadro No 9.1.1.1</t>
  </si>
  <si>
    <t>Cuadro No 9.1.1.2</t>
  </si>
  <si>
    <t>Cuadro No 9.1.1.3</t>
  </si>
  <si>
    <t>Cuadro No 9.1.1.4</t>
  </si>
  <si>
    <t>Cuadro No 9.1.2</t>
  </si>
  <si>
    <t>Cuadro No 9.1.2.1</t>
  </si>
  <si>
    <t>Cuadro No 9.1.2.2</t>
  </si>
  <si>
    <t>Cuadro No 9.1.2.3</t>
  </si>
  <si>
    <t>Cuadro No 9.1.2.4</t>
  </si>
  <si>
    <t>Cuadro No 9.1.2.5</t>
  </si>
  <si>
    <t>Cuadro No 9.1.2.6</t>
  </si>
  <si>
    <t>Cuadro No 9.1.2.7</t>
  </si>
  <si>
    <t>Cuadro No 9.1.2.8</t>
  </si>
  <si>
    <t>Cuadro No 9.1.2.9</t>
  </si>
  <si>
    <t>Cuadro No 9.1.2.10</t>
  </si>
  <si>
    <t>Cuadro No 9.1.2.11</t>
  </si>
  <si>
    <t>Cuadro No 9.1.2.12</t>
  </si>
  <si>
    <t>Cuadro No 9.1.2.13</t>
  </si>
  <si>
    <t>Cuadro No 9.1.3</t>
  </si>
  <si>
    <t>Cuadro No 9.1.3.1</t>
  </si>
  <si>
    <t>Cuadro No 9.1.3.2</t>
  </si>
  <si>
    <t>Cuadro No 9.1.3.3</t>
  </si>
  <si>
    <t>Cuadro No 9.1.4</t>
  </si>
  <si>
    <t>Cuadro No 9.1.4.1</t>
  </si>
  <si>
    <t>Cuadro No 9.1.4.2</t>
  </si>
  <si>
    <t>Cuadro No 9.1.4.3</t>
  </si>
  <si>
    <t>Cuadro No 9.1.4.4</t>
  </si>
  <si>
    <t>Cuadro No 9.1.4.5</t>
  </si>
  <si>
    <t>Cuadro No 9.1.4.6</t>
  </si>
  <si>
    <t>Cuadro No 9.1.4.7</t>
  </si>
  <si>
    <t>Cuadro No 9.1.4.8</t>
  </si>
  <si>
    <t>Cuadro No 9.1.5</t>
  </si>
  <si>
    <t>Cuadro No 9.1.6</t>
  </si>
  <si>
    <t>Cuadro Nº 10.1.1</t>
  </si>
  <si>
    <t>Cuadro Nº 10.1.2</t>
  </si>
  <si>
    <t>DISTRIBUTIVO DE SUELDOS Y BENEFICIOS SOCIALES</t>
  </si>
  <si>
    <t>CÁLCULO DE BENEFICIOS SOCIALES</t>
  </si>
  <si>
    <t>CARGOS</t>
  </si>
  <si>
    <t>Num.</t>
  </si>
  <si>
    <t>Sueldo y Salarios</t>
  </si>
  <si>
    <t>Beneficios Sociales</t>
  </si>
  <si>
    <t>Décimo Tercero</t>
  </si>
  <si>
    <t>Décimo Cuarto</t>
  </si>
  <si>
    <t>Vacaciones</t>
  </si>
  <si>
    <t>Aporte IESS</t>
  </si>
  <si>
    <t>Total Beneficios</t>
  </si>
  <si>
    <t>Empl.</t>
  </si>
  <si>
    <t>Mensual</t>
  </si>
  <si>
    <t>I Semestre</t>
  </si>
  <si>
    <t>II Semestre</t>
  </si>
  <si>
    <t>Anual</t>
  </si>
  <si>
    <t>Total Administración</t>
  </si>
  <si>
    <t>ÁREA DE VENTAS</t>
  </si>
  <si>
    <t>ÁREA DE PRODUCCIÓN</t>
  </si>
  <si>
    <t>Mano de Obra Directa</t>
  </si>
  <si>
    <t>Acolchadora</t>
  </si>
  <si>
    <t>Total MOD</t>
  </si>
  <si>
    <t>Mano de Obra Indirecta</t>
  </si>
  <si>
    <t>Total MOI</t>
  </si>
  <si>
    <t>Cuadro Nº 10.2.1</t>
  </si>
  <si>
    <t>Cuadro Nº 10.2.2</t>
  </si>
  <si>
    <t>Cuadro Nº 10.3.1</t>
  </si>
  <si>
    <t>Cuadro Nº 10.3.2</t>
  </si>
  <si>
    <t>Incremento</t>
  </si>
  <si>
    <t>Cuadro Nº 10.4.1</t>
  </si>
  <si>
    <t>Cuadro Nº 10.4.2</t>
  </si>
  <si>
    <t>Cuadro Nº 10.5.1</t>
  </si>
  <si>
    <t>Cuadro Nº 10.5.2</t>
  </si>
  <si>
    <t>Cuadro Nº 10.6.1</t>
  </si>
  <si>
    <t>Cuadro Nº 10.6.2</t>
  </si>
  <si>
    <t>Cuadro Nº 11.1</t>
  </si>
  <si>
    <t>TABLA DE AMORTIZACIÓN</t>
  </si>
  <si>
    <t>INSTITUCIÓN FINANCIERA</t>
  </si>
  <si>
    <t>PRODUBANCO</t>
  </si>
  <si>
    <t>MONTO</t>
  </si>
  <si>
    <t>UM</t>
  </si>
  <si>
    <t>TASA DE INTERÉS</t>
  </si>
  <si>
    <t>ANUAL</t>
  </si>
  <si>
    <t>NÚMERO DE PERÍODOS</t>
  </si>
  <si>
    <t>AÑOS</t>
  </si>
  <si>
    <t>CUOTA</t>
  </si>
  <si>
    <t>Período</t>
  </si>
  <si>
    <t>Valor Inicio</t>
  </si>
  <si>
    <t>Intereses</t>
  </si>
  <si>
    <t>Amortiz</t>
  </si>
  <si>
    <t>Cuota</t>
  </si>
  <si>
    <t>Capital Reducido</t>
  </si>
  <si>
    <t>Cuadro Nº 11.2</t>
  </si>
  <si>
    <t>DISTRIBUCIÓN DEL GASTO FINANCIERO</t>
  </si>
  <si>
    <t>Subtotal</t>
  </si>
  <si>
    <t>Total Gastos Financieros</t>
  </si>
  <si>
    <t>Cuadro Nº 12.1</t>
  </si>
  <si>
    <t>INFORMACIÓN RELATIVA AL PUNTO DE EQUILIBRIO</t>
  </si>
  <si>
    <t>(En cantidades y valores)</t>
  </si>
  <si>
    <t>COSTOS FIJOS</t>
  </si>
  <si>
    <t>Costos de Producción</t>
  </si>
  <si>
    <t>Gastos de Administración</t>
  </si>
  <si>
    <t>COSTOS VARIABLES</t>
  </si>
  <si>
    <t>PRODUCCIÓN</t>
  </si>
  <si>
    <t>COSTOS VARIABLES UNITARIOS</t>
  </si>
  <si>
    <t>Promedio por unidad</t>
  </si>
  <si>
    <t>PRECIO DE VENTA</t>
  </si>
  <si>
    <t>Punto de Equilibrio</t>
  </si>
  <si>
    <t>En valores</t>
  </si>
  <si>
    <t>Cuadro Nº 12.2</t>
  </si>
  <si>
    <t>Cuadro Nº 12.3</t>
  </si>
  <si>
    <t>Cuadro Nº 12.4</t>
  </si>
  <si>
    <t>Cuadro Nº 12.5</t>
  </si>
  <si>
    <t>Cuadro Nº 12.6</t>
  </si>
  <si>
    <t>Cuadro No 13.1</t>
  </si>
  <si>
    <t>COSTOS DIRECTOS</t>
  </si>
  <si>
    <t>Total Costos Directos</t>
  </si>
  <si>
    <t>COSTOS INDIRECTOS</t>
  </si>
  <si>
    <t>Carga Fabril</t>
  </si>
  <si>
    <t>Total Costos Indirectos</t>
  </si>
  <si>
    <t>Total Costo de producción</t>
  </si>
  <si>
    <t>Unidades Producidas</t>
  </si>
  <si>
    <t>Costo Unitario de Producción</t>
  </si>
  <si>
    <t>Cuadro No 13.1.1</t>
  </si>
  <si>
    <t>Cuadro No 13.1.2</t>
  </si>
  <si>
    <t>Cuadro No 13.1.3</t>
  </si>
  <si>
    <t>Tela</t>
  </si>
  <si>
    <t>Cuadro No 13.1.4</t>
  </si>
  <si>
    <t>Cuadro No 13.1.3.2</t>
  </si>
  <si>
    <t>Cuadro No 13.1.3.3</t>
  </si>
  <si>
    <t>Cuadro No 14.1</t>
  </si>
  <si>
    <t>Sueldos y salarios</t>
  </si>
  <si>
    <t>Beneficios sociales</t>
  </si>
  <si>
    <t>Comisiones</t>
  </si>
  <si>
    <t>Combustible transporte quito</t>
  </si>
  <si>
    <t>Transporte provincia</t>
  </si>
  <si>
    <t>Mantenimiento Vehículo</t>
  </si>
  <si>
    <t>Cuadro No 14.1.1</t>
  </si>
  <si>
    <t>Porcentaje de distribución</t>
  </si>
  <si>
    <t>Porcentaje de distribución sueldos y beneficios</t>
  </si>
  <si>
    <t>Cuadro No 14.1.1.1</t>
  </si>
  <si>
    <t>Cuadro No 14.1.1.2</t>
  </si>
  <si>
    <t>Cuadro No 14.1.1.3</t>
  </si>
  <si>
    <t>Cuadro No 14.1.1.4</t>
  </si>
  <si>
    <t>Cuadro No 14.1.2</t>
  </si>
  <si>
    <t>Cuadro No 14.1.2.1</t>
  </si>
  <si>
    <t>Cuadro No 14.1.2.2</t>
  </si>
  <si>
    <t>Cuadro No 14.1.2.3</t>
  </si>
  <si>
    <t>Cuadro No 14.1.2.4</t>
  </si>
  <si>
    <t>Cuadro No 14.1.2.5</t>
  </si>
  <si>
    <t>Cuadro No 14.1.2.6</t>
  </si>
  <si>
    <t>Cuadro No 14.1.2.7</t>
  </si>
  <si>
    <t>Cuadro No 14.1.2.8</t>
  </si>
  <si>
    <t>Cuadro No 14.1.2.9</t>
  </si>
  <si>
    <t>Cuadro No 14.1.2.10</t>
  </si>
  <si>
    <t>Cuadro No 14.1.2.11</t>
  </si>
  <si>
    <t>Cuadro No 14.1.2.12</t>
  </si>
  <si>
    <t>Cuadro No 14.1.2.13</t>
  </si>
  <si>
    <t>Cuadro No 14.1.3</t>
  </si>
  <si>
    <t>Cuadro No 14.1.3.1</t>
  </si>
  <si>
    <t>Cuadro No 14.1.3.2</t>
  </si>
  <si>
    <t>Cuadro No 14.1.3.3</t>
  </si>
  <si>
    <t>Cuadro No 14.1.4</t>
  </si>
  <si>
    <t>Cuadro No 14.1.4.1</t>
  </si>
  <si>
    <t>Cuadro No 14.1.4.2</t>
  </si>
  <si>
    <t>Cuadro No 14.1.4.3</t>
  </si>
  <si>
    <t>Cuadro No 14.1.4.4</t>
  </si>
  <si>
    <t>Cuadro No 14.1.4.5</t>
  </si>
  <si>
    <t>Cuadro No 14.1.4.6</t>
  </si>
  <si>
    <t>Cuadro No 14.1.4.7</t>
  </si>
  <si>
    <t>Cuadro No 14.1.4.8</t>
  </si>
  <si>
    <t>Cuadro No 14.1.5</t>
  </si>
  <si>
    <t>Cuadro No 14.1.6</t>
  </si>
  <si>
    <t>Cuadro No 15.1</t>
  </si>
  <si>
    <t>Cuadro No 15.1.1</t>
  </si>
  <si>
    <t>Cuadro No 15.1.1.1</t>
  </si>
  <si>
    <t>Cuadro No 15.1.1.2</t>
  </si>
  <si>
    <t>Cuadro No 15.1.1.3</t>
  </si>
  <si>
    <t>Cuadro No 15.1.1.4</t>
  </si>
  <si>
    <t>Cuadro No 15.1.2</t>
  </si>
  <si>
    <t>Cuadro No 15.1.2.1</t>
  </si>
  <si>
    <t>Cuadro No 15.1.2.2</t>
  </si>
  <si>
    <t>Cuadro No 15.1.2.3</t>
  </si>
  <si>
    <t>Cuadro No 15.1.2.4</t>
  </si>
  <si>
    <t>Cuadro No 15.1.2.5</t>
  </si>
  <si>
    <t>Cuadro No 15.1.2.6</t>
  </si>
  <si>
    <t>Cuadro No 15.1.2.7</t>
  </si>
  <si>
    <t>Cuadro No 15.1.2.8</t>
  </si>
  <si>
    <t>Cuadro No 15.1.2.9</t>
  </si>
  <si>
    <t>Cuadro No 15.1.2.10</t>
  </si>
  <si>
    <t>Cuadro No 15.1.2.11</t>
  </si>
  <si>
    <t>Cuadro No 15.1.2.12</t>
  </si>
  <si>
    <t>Cuadro No 15.1.2.13</t>
  </si>
  <si>
    <t>Cuadro No 15.1.3</t>
  </si>
  <si>
    <t>Cuadro No 15.1.3.1</t>
  </si>
  <si>
    <t>Cuadro No 15.1.3.2</t>
  </si>
  <si>
    <t>Cuadro No 15.1.3.3</t>
  </si>
  <si>
    <t>Cuadro No 15.1.4</t>
  </si>
  <si>
    <t>Cuadro No 15.1.4.1</t>
  </si>
  <si>
    <t>Cuadro No 15.1.4.2</t>
  </si>
  <si>
    <t>Cuadro No 15.1.4.3</t>
  </si>
  <si>
    <t>Cuadro No 15.1.4.4</t>
  </si>
  <si>
    <t>Cuadro No 15.1.4.5</t>
  </si>
  <si>
    <t>Cuadro No 15.1.4.6</t>
  </si>
  <si>
    <t>Cuadro No 15.1.4.7</t>
  </si>
  <si>
    <t>Cuadro No 15.1.4.8</t>
  </si>
  <si>
    <t>Cuadro No 15.1.5</t>
  </si>
  <si>
    <t>Cuadro No 15.1.6</t>
  </si>
  <si>
    <t>Cuadro No 16</t>
  </si>
  <si>
    <t>CÁLCULO REQUERIMIENTOS DE CAPITAL DE TRABAJO CONSOLIDADO</t>
  </si>
  <si>
    <t>Valor</t>
  </si>
  <si>
    <t>Requerido</t>
  </si>
  <si>
    <t>Sueldos Dpto.Administración</t>
  </si>
  <si>
    <t>Sueldos Dpto. Ventas</t>
  </si>
  <si>
    <t>Sueldos Dpto. Producción</t>
  </si>
  <si>
    <t>Beneficios Sociales Administración</t>
  </si>
  <si>
    <t>Beneficios Sociales Ventas</t>
  </si>
  <si>
    <t>Beneficios Sociales Producción</t>
  </si>
  <si>
    <t>Amortización de Capital</t>
  </si>
  <si>
    <t>TOTAL EFECTIVO CAJA BANCOS</t>
  </si>
  <si>
    <t>INVENTARIOS</t>
  </si>
  <si>
    <t>Materia Prima</t>
  </si>
  <si>
    <t>Productos Terminados</t>
  </si>
  <si>
    <t>Total Inventarios</t>
  </si>
  <si>
    <t xml:space="preserve">CAPITAL DE TRABAJO TOTAL </t>
  </si>
  <si>
    <t>Cuadro No 16.1</t>
  </si>
  <si>
    <t>CÁLCULO REQUERIMIENTOS DE CAPITAL DE TRABAJO</t>
  </si>
  <si>
    <t>Cuadro No 16.2</t>
  </si>
  <si>
    <t>Cuadro No 16.3</t>
  </si>
  <si>
    <t>Cuadro No 16.4</t>
  </si>
  <si>
    <t>Cuadro No 16.5</t>
  </si>
  <si>
    <t>Cuadro No 16.6</t>
  </si>
  <si>
    <t>Cuadro No 17</t>
  </si>
  <si>
    <t>INVERSIÓN FIJA E INTANGIBLE POR UNIDAD ADMINISTRATIVA</t>
  </si>
  <si>
    <t>Útil</t>
  </si>
  <si>
    <t>ADMINISTRACION</t>
  </si>
  <si>
    <t>Terreno</t>
  </si>
  <si>
    <t>Edificaciones</t>
  </si>
  <si>
    <t>Equipo de oficina</t>
  </si>
  <si>
    <t>TOTAL ADMINISTRACION</t>
  </si>
  <si>
    <t>VENTAS</t>
  </si>
  <si>
    <t>TOTAL VENTAS</t>
  </si>
  <si>
    <t>PRODUCCION</t>
  </si>
  <si>
    <t>Maquinaria</t>
  </si>
  <si>
    <t>Herramientas</t>
  </si>
  <si>
    <t>Muebles de taller</t>
  </si>
  <si>
    <t>Equipo de cocina</t>
  </si>
  <si>
    <t>Máquinas de coser</t>
  </si>
  <si>
    <t>Acolchadora continua</t>
  </si>
  <si>
    <t>TOTAL PRODUCCION</t>
  </si>
  <si>
    <t>TOTAL ACTIVOS</t>
  </si>
  <si>
    <t>Cuadro No 18</t>
  </si>
  <si>
    <t>INVERSIÓN TOTAL Y FINANCIAMIENTO</t>
  </si>
  <si>
    <t>INVERSIÓN</t>
  </si>
  <si>
    <t>Terrenos</t>
  </si>
  <si>
    <t>Vehículo</t>
  </si>
  <si>
    <t>Mubles y enseres</t>
  </si>
  <si>
    <t>CAPITAL DE TRABAJO</t>
  </si>
  <si>
    <t>Cuentas por cobrar</t>
  </si>
  <si>
    <t>Inversiones Temporales</t>
  </si>
  <si>
    <t>Inventario de Materia prima</t>
  </si>
  <si>
    <t>Inventario de Productos Terminados</t>
  </si>
  <si>
    <t>Total Capital de Trabajo</t>
  </si>
  <si>
    <t>INVERSIÓN TOTAL</t>
  </si>
  <si>
    <t>FINANCIAMIENTO</t>
  </si>
  <si>
    <t>PATRIMONIO</t>
  </si>
  <si>
    <t>Capital Social</t>
  </si>
  <si>
    <t>Reserva Legal</t>
  </si>
  <si>
    <t>Utilidades Retenidas</t>
  </si>
  <si>
    <t>Utilidad del Ejercicio</t>
  </si>
  <si>
    <t>Total Patrimonio</t>
  </si>
  <si>
    <t>PASIVOS</t>
  </si>
  <si>
    <t>Participación Trabajadores</t>
  </si>
  <si>
    <t>Impuesto a la Renta</t>
  </si>
  <si>
    <t>Proveedores</t>
  </si>
  <si>
    <t>Préstamos terceros</t>
  </si>
  <si>
    <t>Crédito a Largo Plazo</t>
  </si>
  <si>
    <t>Total Pasivo</t>
  </si>
  <si>
    <t>DEPRECIACIONES</t>
  </si>
  <si>
    <t>TOTAL FINANCIAMIENTO</t>
  </si>
  <si>
    <t>INVERSIÓN - FINANCIAMIENTO</t>
  </si>
  <si>
    <t>Cuadro No 19</t>
  </si>
  <si>
    <t>PRESUPUESTO DE CAJA</t>
  </si>
  <si>
    <t xml:space="preserve">INGRESOS </t>
  </si>
  <si>
    <t xml:space="preserve">Préstamos </t>
  </si>
  <si>
    <t>Cobranzas del año</t>
  </si>
  <si>
    <t>Subtotal cobros</t>
  </si>
  <si>
    <t>TOTAL INGRESOS</t>
  </si>
  <si>
    <t>EGRESOS</t>
  </si>
  <si>
    <t>Compra de Materia Prima</t>
  </si>
  <si>
    <t>Compra de Activos Fijos</t>
  </si>
  <si>
    <t>15% Participación a Trabajadores</t>
  </si>
  <si>
    <t>25% Impuesto a la Renta</t>
  </si>
  <si>
    <t xml:space="preserve">TOTAL EGRESOS </t>
  </si>
  <si>
    <t>SUPERÁVIT/DÉFICIT</t>
  </si>
  <si>
    <t>TRANSACCIONES FINANCIERAS SIN AJUSTE</t>
  </si>
  <si>
    <t>Superávit / Déficit</t>
  </si>
  <si>
    <t>Saldo Inicial de Caja</t>
  </si>
  <si>
    <t>Saldo Final de Caja</t>
  </si>
  <si>
    <t>TRANSACCIONES FINANCIERAS AJUSTADAS</t>
  </si>
  <si>
    <t xml:space="preserve">SALDO FINAL DE CAJA </t>
  </si>
  <si>
    <t>Cuadro No 20</t>
  </si>
  <si>
    <t>ESTADO DE PERDIDAS Y GANANCIAS</t>
  </si>
  <si>
    <t>Ventas Totales</t>
  </si>
  <si>
    <t>COSTO DE VENTAS</t>
  </si>
  <si>
    <t>Inventario Inicial Productos Terminados</t>
  </si>
  <si>
    <t>Inventario Final Productos Terminados</t>
  </si>
  <si>
    <t>Total Costo de Ventas</t>
  </si>
  <si>
    <t>UTILIDAD BRUTA EN VENTAS</t>
  </si>
  <si>
    <t>Gastos de Venta</t>
  </si>
  <si>
    <t>UTILIDAD OPERACIONAL</t>
  </si>
  <si>
    <t>UTILIDAD REPARTIBLE</t>
  </si>
  <si>
    <t>UTIL. ANTES IMPUESTOS</t>
  </si>
  <si>
    <t>UTIL. DESPUES IMPUESTOS</t>
  </si>
  <si>
    <t>10 % Reserva Legal</t>
  </si>
  <si>
    <t>(En unidades monetarias)</t>
  </si>
  <si>
    <t>Cuadro No 21</t>
  </si>
  <si>
    <t>BALANCE GENERAL PROFORMA</t>
  </si>
  <si>
    <t>ACTIVO</t>
  </si>
  <si>
    <t>Activo Corriente</t>
  </si>
  <si>
    <t>Caja Bancos</t>
  </si>
  <si>
    <t>Inventario de Materia Prima</t>
  </si>
  <si>
    <t>Total Activo Corriente</t>
  </si>
  <si>
    <t>Activo Fijo</t>
  </si>
  <si>
    <t>Depreciación Acumulada</t>
  </si>
  <si>
    <t>Total activo fijo</t>
  </si>
  <si>
    <t>TOTAL ACTIVO</t>
  </si>
  <si>
    <t>PASIVO</t>
  </si>
  <si>
    <t>Pasivo Corriente</t>
  </si>
  <si>
    <t>Total Pasivo Corriente</t>
  </si>
  <si>
    <t>Pasivo a Largo Plazo</t>
  </si>
  <si>
    <t xml:space="preserve">Préstamo Bancario </t>
  </si>
  <si>
    <t>Total Pasivo Largo Plazo</t>
  </si>
  <si>
    <t>TOTAL PASIVO</t>
  </si>
  <si>
    <t>Capital</t>
  </si>
  <si>
    <t>Utilidad del ejercicio</t>
  </si>
  <si>
    <t>Total patrimonio</t>
  </si>
  <si>
    <t>TOTAL PASIVO Y PATRIMONIO</t>
  </si>
  <si>
    <t>ACTIVO - PASIVO Y PATRIMONIO</t>
  </si>
  <si>
    <t>Cuadro No 22</t>
  </si>
  <si>
    <t>Año 2015</t>
  </si>
  <si>
    <t>GERENTE</t>
  </si>
  <si>
    <t>ASISTENTE DE GERENCIA</t>
  </si>
  <si>
    <t>SUBGERENTE ADMINISTRATIVO</t>
  </si>
  <si>
    <t>CONTADOR</t>
  </si>
  <si>
    <t>AUXILIAR CONTABLE</t>
  </si>
  <si>
    <t>CHOFER</t>
  </si>
  <si>
    <t>ÁREA ADMIN-FINANCIERA</t>
  </si>
  <si>
    <t>AÑO 2010</t>
  </si>
  <si>
    <t>JEFE DE VENTAS</t>
  </si>
  <si>
    <t>EJECUTIVOS DE VENTAS</t>
  </si>
  <si>
    <t>COSTURERAS</t>
  </si>
  <si>
    <t>OPERARIOS</t>
  </si>
  <si>
    <t>OBREROS</t>
  </si>
  <si>
    <t>JEFE DE PRODUCCION</t>
  </si>
  <si>
    <t>JEFE DE BODEGA</t>
  </si>
  <si>
    <t>ASISTENTE DE BODEGA</t>
  </si>
  <si>
    <t>F. Reserva</t>
  </si>
  <si>
    <t>Cuadro No 7.1.1</t>
  </si>
  <si>
    <t>Cuadro No 7.1.2</t>
  </si>
  <si>
    <t>Cuadro No 7.1.3</t>
  </si>
  <si>
    <t>PRESUPUESTO DE MATERIA PRIMA ALMOHADAS</t>
  </si>
  <si>
    <t>AUXILIAR DEL COSTO PROMEDIO PONDERADO DE MATERIA PRIMA</t>
  </si>
  <si>
    <t>Und.de medida</t>
  </si>
  <si>
    <t>Unidades a producir</t>
  </si>
  <si>
    <t>Tela Bolsillo 180</t>
  </si>
  <si>
    <t>Subtotal Tela bolsillo 180</t>
  </si>
  <si>
    <t>Subtotal Plumón</t>
  </si>
  <si>
    <t>Subtotal Materia Prima Directa</t>
  </si>
  <si>
    <t>Subtotal Funda Plástica</t>
  </si>
  <si>
    <t>Subtotal Materia Prima Indirecta</t>
  </si>
  <si>
    <t>Saldo Inicial Total</t>
  </si>
  <si>
    <t>Entradas</t>
  </si>
  <si>
    <t>Entradas Totales</t>
  </si>
  <si>
    <t>Salidas</t>
  </si>
  <si>
    <t>Salidas Totales</t>
  </si>
  <si>
    <t>Saldo Final Total</t>
  </si>
  <si>
    <t>Días inventario</t>
  </si>
  <si>
    <t>Cuadro No 7.2.1</t>
  </si>
  <si>
    <t>Cuadro No 7.2.2</t>
  </si>
  <si>
    <t>Estuche Plástico</t>
  </si>
  <si>
    <t>Subtotal Estuche Plástico</t>
  </si>
  <si>
    <t>Cuadro No 7.3.1</t>
  </si>
  <si>
    <t>Cuadro No 7.3.2</t>
  </si>
  <si>
    <t>Cuadro No 7.3.3</t>
  </si>
  <si>
    <t>Subtotal Acolchado</t>
  </si>
  <si>
    <t>Cuadro No 7.4.1</t>
  </si>
  <si>
    <t>Cuadro No 7.4.2</t>
  </si>
  <si>
    <t>Cuadro No 7.5.1</t>
  </si>
  <si>
    <t>Cuadro No 7.5.2</t>
  </si>
  <si>
    <t>Cobija Térmica</t>
  </si>
  <si>
    <t xml:space="preserve">PROTECTORES Y FORROS DE COLCHÓN </t>
  </si>
  <si>
    <t>Cuadro No 4.1.4.9</t>
  </si>
  <si>
    <t>Cuadro No 4.1.4.10</t>
  </si>
  <si>
    <t>Cuadro No 4.1.4.11</t>
  </si>
  <si>
    <t>Cuadro No 4.1.5.1</t>
  </si>
  <si>
    <t>Cuadro No 4.1.5.2</t>
  </si>
  <si>
    <t>Cuadro No 4.1.5.3</t>
  </si>
  <si>
    <t>Cuadro No 4.1.5.4</t>
  </si>
  <si>
    <t>Cuadro No 4.1.5.5</t>
  </si>
  <si>
    <t>Cuadro No 4.1.5.6</t>
  </si>
  <si>
    <t>Cuadro No 4.1.5.7</t>
  </si>
  <si>
    <t>Cuadro No 4.1.5.8</t>
  </si>
  <si>
    <t>Cuadro No 4.1.5.9</t>
  </si>
  <si>
    <t>Cuadro No 4.1.6.1</t>
  </si>
  <si>
    <t>Cuadro No 4.1.6.2</t>
  </si>
  <si>
    <t>Cuadro No 4.2.4.9</t>
  </si>
  <si>
    <t>Cuadro No 4.2.4.10</t>
  </si>
  <si>
    <t>Cuadro No 4.2.4.11</t>
  </si>
  <si>
    <t>Cuadro No 4.2.5.1</t>
  </si>
  <si>
    <t>Cuadro No 4.2.5.2</t>
  </si>
  <si>
    <t>Cuadro No 4.2.5.3</t>
  </si>
  <si>
    <t>Cuadro No 4.2.5.4</t>
  </si>
  <si>
    <t>Cuadro No 4.2.5.5</t>
  </si>
  <si>
    <t>Cuadro No 4.2.5.6</t>
  </si>
  <si>
    <t>Cuadro No 4.2.5.7</t>
  </si>
  <si>
    <t>Cuadro No 4.2.5.8</t>
  </si>
  <si>
    <t>Cuadro No 4.2.5.9</t>
  </si>
  <si>
    <t>Cuadro No 4.2.6.1</t>
  </si>
  <si>
    <t>Cuadro No 4.2.6.2</t>
  </si>
  <si>
    <t>Precio unitario MP</t>
  </si>
  <si>
    <t>Relleno</t>
  </si>
  <si>
    <t>Luz y Agua</t>
  </si>
  <si>
    <t>Mantenimiento</t>
  </si>
  <si>
    <t xml:space="preserve">Mantenimiento </t>
  </si>
  <si>
    <t>Equipo de computación</t>
  </si>
  <si>
    <t>Muebles y enseres</t>
  </si>
  <si>
    <t>Software</t>
  </si>
  <si>
    <t>PROTECTORES Y FORROS DE COLCHON</t>
  </si>
  <si>
    <t>Cuadro No 9.1.4.9</t>
  </si>
  <si>
    <t>Cuadro No 9.1.4.10</t>
  </si>
  <si>
    <t>Cuadro No 9.1.4.11</t>
  </si>
  <si>
    <t>Cuadro No 9.1.5.1</t>
  </si>
  <si>
    <t>Cuadro No 9.1.5.2</t>
  </si>
  <si>
    <t>Cuadro No 9.1.5.3</t>
  </si>
  <si>
    <t>Cuadro No 9.1.5.4</t>
  </si>
  <si>
    <t>Cuadro No 9.1.5.5</t>
  </si>
  <si>
    <t>Cuadro No 9.1.5.6</t>
  </si>
  <si>
    <t>Cuadro No 9.1.5.7</t>
  </si>
  <si>
    <t>Cuadro No 9.1.5.8</t>
  </si>
  <si>
    <t>Cuadro No 9.1.5.9</t>
  </si>
  <si>
    <t>Cuadro No 9.1.6.1</t>
  </si>
  <si>
    <t>Cuadro No 9.1.6.2</t>
  </si>
  <si>
    <t>Marquilla y Otros</t>
  </si>
  <si>
    <t>Otras almohadas y almohadones</t>
  </si>
  <si>
    <t xml:space="preserve">Telas </t>
  </si>
  <si>
    <t>Subtotal Relleno</t>
  </si>
  <si>
    <t>Subtotal Marquilla y Otros</t>
  </si>
  <si>
    <t>Marquilla y otros</t>
  </si>
  <si>
    <t>Desperdicio</t>
  </si>
  <si>
    <t>Cuadro No 14.1.4.9</t>
  </si>
  <si>
    <t>Cuadro No 14.1.4.10</t>
  </si>
  <si>
    <t>Cuadro No 14.1.4.11</t>
  </si>
  <si>
    <t>Cuadro No 14.1.5.1</t>
  </si>
  <si>
    <t>Cuadro No 14.1.5.2</t>
  </si>
  <si>
    <t>Cuadro No 14.1.5.3</t>
  </si>
  <si>
    <t>Cuadro No 14.1.5.4</t>
  </si>
  <si>
    <t>Cuadro No 14.1.5.5</t>
  </si>
  <si>
    <t>Cuadro No 14.1.5.6</t>
  </si>
  <si>
    <t>Cuadro No 14.1.5.7</t>
  </si>
  <si>
    <t>Cuadro No 14.1.5.8</t>
  </si>
  <si>
    <t>Cuadro No 14.1.5.9</t>
  </si>
  <si>
    <t>Cuadro No 14.1.6.1</t>
  </si>
  <si>
    <t>Cuadro No 14.1.6.2</t>
  </si>
  <si>
    <t>Cuadro No 15.1.4.9</t>
  </si>
  <si>
    <t>Cuadro No 15.1.4.10</t>
  </si>
  <si>
    <t>Cuadro No 15.1.4.11</t>
  </si>
  <si>
    <t>Cuadro No 15.1.5.1</t>
  </si>
  <si>
    <t>Cuadro No 15.1.5.2</t>
  </si>
  <si>
    <t>Cuadro No 15.1.5.3</t>
  </si>
  <si>
    <t>Cuadro No 15.1.5.4</t>
  </si>
  <si>
    <t>Cuadro No 15.1.5.5</t>
  </si>
  <si>
    <t>Cuadro No 15.1.5.6</t>
  </si>
  <si>
    <t>Cuadro No 15.1.5.7</t>
  </si>
  <si>
    <t>Cuadro No 15.1.5.8</t>
  </si>
  <si>
    <t>Cuadro No 15.1.5.9</t>
  </si>
  <si>
    <t>Cuadro No 15.1.6.1</t>
  </si>
  <si>
    <t>Cuadro No 15.1.6.2</t>
  </si>
  <si>
    <t>Cuadro No 13</t>
  </si>
  <si>
    <t>PRESUPUESTO DE MATERIA PRIMA COBERTORES</t>
  </si>
  <si>
    <t>ESTANDARES DE MATERIA PRIMA PARA COBERTORES</t>
  </si>
  <si>
    <t>Deperdicio</t>
  </si>
  <si>
    <t>Tela Micro Cuero / Brocada</t>
  </si>
  <si>
    <t>Tela Bramante</t>
  </si>
  <si>
    <t>Tela Infantil / Deportiva</t>
  </si>
  <si>
    <t>Tela Económica</t>
  </si>
  <si>
    <t>Telas Especiales</t>
  </si>
  <si>
    <t>Subtotal Tela Micro Cuero / Brocada</t>
  </si>
  <si>
    <t>Subtotal Tela Bramante</t>
  </si>
  <si>
    <t>Subtotal Tela Infantil / Deportiva</t>
  </si>
  <si>
    <t>Subtotal Tela Económica</t>
  </si>
  <si>
    <t>Subtotal Telas Especiales</t>
  </si>
  <si>
    <t>Set Accesorios y Etiquetas</t>
  </si>
  <si>
    <t>Subtotal Set Accesorios y Etiquetas</t>
  </si>
  <si>
    <t>Set de Accesorios y Etiquetas</t>
  </si>
  <si>
    <t>Estuches</t>
  </si>
  <si>
    <t>Subtotal Estuches</t>
  </si>
  <si>
    <t>Cuadro No 13.2</t>
  </si>
  <si>
    <t>Cuadro No 13.2.1</t>
  </si>
  <si>
    <t>Cuadro No 13.2.2</t>
  </si>
  <si>
    <t>Cuadro No 13.2.3</t>
  </si>
  <si>
    <t>Cuadro No 13.2.4</t>
  </si>
  <si>
    <t>Cuadro No 13.2.5</t>
  </si>
  <si>
    <t>Cuadro No 13.2.6</t>
  </si>
  <si>
    <t>Cuadro No 13.2.7</t>
  </si>
  <si>
    <t>Cuadro No 13.2.8</t>
  </si>
  <si>
    <t>Cuadro No 13.2.9</t>
  </si>
  <si>
    <t>Cuadro No 13.2.10</t>
  </si>
  <si>
    <t>Cuadro No 13.2.11</t>
  </si>
  <si>
    <t>Cuadro No 13.2.12</t>
  </si>
  <si>
    <t>Cuadro No 13.2.13</t>
  </si>
  <si>
    <t>ESTANDARES DE MATERIA PRIMA PARA COBIJAS</t>
  </si>
  <si>
    <t>Estuche</t>
  </si>
  <si>
    <t>PRESUPUESTO DE MATERIA PRIMA COBIJAS</t>
  </si>
  <si>
    <t>Tela Térmica</t>
  </si>
  <si>
    <t>Subtotal Tela Térmica</t>
  </si>
  <si>
    <t>Tela Tipo Tiffany</t>
  </si>
  <si>
    <t>Subtotal Tela Tiffany</t>
  </si>
  <si>
    <t>Subtotal Tela Corriente</t>
  </si>
  <si>
    <t>Subtotal Accesorios y Etiquetas</t>
  </si>
  <si>
    <t>Subtotal Estuche</t>
  </si>
  <si>
    <t>Tela Corriente</t>
  </si>
  <si>
    <t>Cuadro No 13.3</t>
  </si>
  <si>
    <t>Cuadro No 13.3.1</t>
  </si>
  <si>
    <t>ESTANDARES DE MATERIA PRIMA PARA PROTECTORES Y FORROS DE COLCHON</t>
  </si>
  <si>
    <t>Cuadro No 13.4</t>
  </si>
  <si>
    <t>Cuadro No 13.5</t>
  </si>
  <si>
    <t>Cuadro No 13.6</t>
  </si>
  <si>
    <t>ESTANDARES DE MATERIA PRIMA PARA SABANAS</t>
  </si>
  <si>
    <t>ESTANDARES DE MATERIA PRIMA PARA VARIOS</t>
  </si>
  <si>
    <t>Tela Otros</t>
  </si>
  <si>
    <t>Subtotal Tela Otros</t>
  </si>
  <si>
    <t>Tela Protectores</t>
  </si>
  <si>
    <t>Subtotal Tela Protectores</t>
  </si>
  <si>
    <t>Tela Forros</t>
  </si>
  <si>
    <t>Subtotal Tela Forros</t>
  </si>
  <si>
    <t>Tela Protectores Económicos</t>
  </si>
  <si>
    <t>Subtotal Tela Protectores Económicos</t>
  </si>
  <si>
    <t>Cuadro No 7.4.3</t>
  </si>
  <si>
    <t>PRESUPUESTO DE MATERIA PRIMA PROTECTORES Y FORROS DE COLCHON</t>
  </si>
  <si>
    <t>PRESUPUESTO DE MATERIA PRIMA SABANAS</t>
  </si>
  <si>
    <t>Subtotal Tela infantil / Deportiva</t>
  </si>
  <si>
    <t>Telas Varias</t>
  </si>
  <si>
    <t>Subtotal Telas Varias</t>
  </si>
  <si>
    <t>Cuadro No 7.6.1</t>
  </si>
  <si>
    <t>Cuadro No 7.6.2</t>
  </si>
  <si>
    <t>PRESUPUESTO DE MATERIA PRIMA VARIOS</t>
  </si>
  <si>
    <t>Tela Toallas</t>
  </si>
  <si>
    <t>Subtotal Tela Toallas</t>
  </si>
  <si>
    <t>Otras Telas Ocasionales</t>
  </si>
  <si>
    <t>Subtotal Otras Telas Ocasionales</t>
  </si>
  <si>
    <t>Cuadro No 13.4.1</t>
  </si>
  <si>
    <t>Cuadro No 13.4.2</t>
  </si>
  <si>
    <t>Cuadro No 13.4.3</t>
  </si>
  <si>
    <t>Cuadro No 13.4.4</t>
  </si>
  <si>
    <t>Cuadro No 13.4.5</t>
  </si>
  <si>
    <t>Cuadro No 13.5.6</t>
  </si>
  <si>
    <t>Cuadro No 13.5.7</t>
  </si>
  <si>
    <t>Cuadro No 13.5.8</t>
  </si>
  <si>
    <t>Otros protectores o forros (Almohadas)</t>
  </si>
  <si>
    <t>Cuadro No 13.5.1</t>
  </si>
  <si>
    <t>Cuadro No 13.4.11</t>
  </si>
  <si>
    <t>Cuadro No 13.4.10</t>
  </si>
  <si>
    <t>Cuadro No 13.4.9</t>
  </si>
  <si>
    <t>Cuadro No 13.4.8</t>
  </si>
  <si>
    <t>Cuadro No 13.4.7</t>
  </si>
  <si>
    <t>Cuadro No 13.4.6</t>
  </si>
  <si>
    <t>Cuadro No 13.5.2</t>
  </si>
  <si>
    <t>Cuadro No 13.5.3</t>
  </si>
  <si>
    <t>Cuadro No 13.5.4</t>
  </si>
  <si>
    <t>Cuadro No 13.5.5</t>
  </si>
  <si>
    <t>Cuadro No 13.5.9</t>
  </si>
  <si>
    <t>Otros (Especiales)</t>
  </si>
  <si>
    <t>Telas</t>
  </si>
  <si>
    <t>Proyecto X3 (M4)</t>
  </si>
  <si>
    <t>Proyecto X4 (M5)</t>
  </si>
  <si>
    <t>Proyecto X5 (M6)</t>
  </si>
  <si>
    <t>Proyecto X5 (M7)</t>
  </si>
  <si>
    <t>Proyecto X6 (M8 / M9)</t>
  </si>
  <si>
    <t>Proyecto X1  (M1 / M2)</t>
  </si>
  <si>
    <t>Proyecto X7 (M10 / M11)</t>
  </si>
  <si>
    <t>Proyecto X12 (M25 / M26)</t>
  </si>
  <si>
    <t>Proyecto X8 (Amortización)</t>
  </si>
  <si>
    <t>Proyecto X2  (M3)</t>
  </si>
  <si>
    <t>Proyecto X9  (M15 / M16 / M17)</t>
  </si>
  <si>
    <t>Proyecto X11  (M23)</t>
  </si>
  <si>
    <t xml:space="preserve">Proyecto X10 (Amortización) </t>
  </si>
  <si>
    <t>Proyecto X11 (M24)</t>
  </si>
  <si>
    <t>Proyecto X8 (M12 / M13 / M14)</t>
  </si>
  <si>
    <t>Proyecto X10 (M18 / M19 / M20 / M21)</t>
  </si>
  <si>
    <t>Cuadro No 21.1</t>
  </si>
  <si>
    <t>Cuadro No 21.2</t>
  </si>
  <si>
    <t>Cuadro No 21.3</t>
  </si>
  <si>
    <t>Cuadro No 21.4</t>
  </si>
  <si>
    <t>Cuadro No 21.5</t>
  </si>
  <si>
    <t>Cuadro No 21.6</t>
  </si>
  <si>
    <t>Protectores y Forros</t>
  </si>
  <si>
    <t>UTILIDAD NETA</t>
  </si>
  <si>
    <t>Edificaciones (Galpon B)</t>
  </si>
  <si>
    <t>Muebles y enseres (Galpon B)</t>
  </si>
  <si>
    <t>Telefono  móvil</t>
  </si>
  <si>
    <t>Aportaciones socio A</t>
  </si>
  <si>
    <t>Aportaciones socio B</t>
  </si>
  <si>
    <t>Proyecto X11 (M22/ M24)</t>
  </si>
  <si>
    <t>Camión (M24)</t>
  </si>
  <si>
    <t>CREDITO INDUSTRIAL</t>
  </si>
  <si>
    <t>CREDITO COMPRA OFICINAS</t>
  </si>
  <si>
    <t>Activo no corriente</t>
  </si>
  <si>
    <t>INVERSIÓN FIJA</t>
  </si>
  <si>
    <t>Total Inversión Fija</t>
  </si>
  <si>
    <t>Maquinaria Producción</t>
  </si>
  <si>
    <t>INICIAL</t>
  </si>
  <si>
    <t>INCREMENTO</t>
  </si>
  <si>
    <t>DEPRECIACION</t>
  </si>
  <si>
    <t>DEPRECIACION ACUMULADA</t>
  </si>
  <si>
    <t>Equipos y paquetes informaticos</t>
  </si>
  <si>
    <t>CFN</t>
  </si>
  <si>
    <t>GASTOS DE VENTA</t>
  </si>
  <si>
    <t>GASTOS DE ADMINISTRACION</t>
  </si>
  <si>
    <t>Amortización Activo Diferido</t>
  </si>
  <si>
    <t>AMORTIZACIONES</t>
  </si>
  <si>
    <t>Activo Diferido</t>
  </si>
  <si>
    <t>Gastos de constitución</t>
  </si>
  <si>
    <t>Total Activo Diferido</t>
  </si>
  <si>
    <t>Amortización Acumulada</t>
  </si>
  <si>
    <t xml:space="preserve">Efectivo Caja Bancos </t>
  </si>
  <si>
    <t>Flujo de Caja</t>
  </si>
  <si>
    <t>TIR</t>
  </si>
  <si>
    <t>Cancelaciones</t>
  </si>
  <si>
    <t>Préstamos</t>
  </si>
  <si>
    <t>LIQUIDEZ</t>
  </si>
  <si>
    <t>RATIO</t>
  </si>
  <si>
    <t>Razón Corriente</t>
  </si>
  <si>
    <t>ACTIVIDAD</t>
  </si>
  <si>
    <t>Prueba Ácida</t>
  </si>
  <si>
    <t>Rotación de Cuentas x Cobrar</t>
  </si>
  <si>
    <t>Ventas mayores a 50 mil, 2.5% del exceso</t>
  </si>
  <si>
    <t>Plazo medio de Cobros</t>
  </si>
  <si>
    <t>Plazo medio de Inventarios</t>
  </si>
  <si>
    <t>Rotación de Inventario de Materias Primas</t>
  </si>
  <si>
    <t xml:space="preserve">Plazo medio de Inventarios de Materias Primas </t>
  </si>
  <si>
    <t>Rotación de Cuentas x Pagar</t>
  </si>
  <si>
    <t>Plazo medio de Pagos</t>
  </si>
  <si>
    <t>ENDEUDAMIENTO</t>
  </si>
  <si>
    <t>Endeudamiento Total</t>
  </si>
  <si>
    <t>Pasivo no corriente a Patrimonio</t>
  </si>
  <si>
    <t>Rentabilidad sobre ventas</t>
  </si>
  <si>
    <t>Rentabilidad sobre activos</t>
  </si>
  <si>
    <t>(Indices)</t>
  </si>
  <si>
    <t>ANALISIS FINANCIERO</t>
  </si>
  <si>
    <t>Rotación de Inventarios de Productos Terminados</t>
  </si>
  <si>
    <t>Dólares</t>
  </si>
  <si>
    <t>Días</t>
  </si>
  <si>
    <t>Veces</t>
  </si>
  <si>
    <t>%</t>
  </si>
  <si>
    <t>Sistema Dupont</t>
  </si>
  <si>
    <t>Razón</t>
  </si>
  <si>
    <t>AÑO</t>
  </si>
  <si>
    <t>Rentabilidad sobre el Patrimonio (ROE)</t>
  </si>
  <si>
    <t>RENTABILIDAD</t>
  </si>
  <si>
    <t>Cuadro No 7.2.3</t>
  </si>
  <si>
    <t>Cuadro No 7.5.3</t>
  </si>
  <si>
    <t>Cuadro No 7.6.3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</si>
</sst>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#,##0.0000"/>
    <numFmt numFmtId="166" formatCode="0.00000"/>
    <numFmt numFmtId="167" formatCode="0.0000"/>
    <numFmt numFmtId="168" formatCode="#,##0.000"/>
    <numFmt numFmtId="169" formatCode="0.00_ ;\-0.00\ "/>
    <numFmt numFmtId="170" formatCode="#,##0.0000000"/>
    <numFmt numFmtId="171" formatCode="_ * #,##0_ ;_ * \-#,##0_ ;_ * &quot;-&quot;??_ ;_ @_ "/>
    <numFmt numFmtId="172" formatCode="0.000_ ;\-0.000\ "/>
    <numFmt numFmtId="173" formatCode="#,##0.00_ ;[Red]\-#,##0.00\ "/>
    <numFmt numFmtId="174" formatCode="_(* #,##0_);_(* \(#,##0\);_(* &quot;-&quot;??_);_(@_)"/>
    <numFmt numFmtId="175" formatCode="_-* #,##0.00\ _P_t_s_-;\-* #,##0.00\ _P_t_s_-;_-* &quot;-&quot;??\ _P_t_s_-;_-@_-"/>
    <numFmt numFmtId="176" formatCode="#,##0.00000"/>
    <numFmt numFmtId="177" formatCode="0.000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0" fillId="0" borderId="0"/>
    <xf numFmtId="9" fontId="10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006">
    <xf numFmtId="0" fontId="0" fillId="0" borderId="0" xfId="0"/>
    <xf numFmtId="0" fontId="2" fillId="0" borderId="0" xfId="1" applyFont="1"/>
    <xf numFmtId="0" fontId="3" fillId="0" borderId="1" xfId="1" applyFont="1" applyFill="1" applyBorder="1" applyAlignment="1"/>
    <xf numFmtId="0" fontId="3" fillId="0" borderId="0" xfId="1" applyFont="1" applyFill="1" applyBorder="1" applyAlignment="1">
      <alignment horizontal="center"/>
    </xf>
    <xf numFmtId="0" fontId="2" fillId="0" borderId="0" xfId="1" applyFont="1" applyFill="1" applyBorder="1"/>
    <xf numFmtId="0" fontId="2" fillId="0" borderId="4" xfId="1" applyFont="1" applyFill="1" applyBorder="1"/>
    <xf numFmtId="0" fontId="2" fillId="0" borderId="3" xfId="1" applyFont="1" applyFill="1" applyBorder="1"/>
    <xf numFmtId="0" fontId="2" fillId="0" borderId="0" xfId="1" applyFont="1" applyFill="1"/>
    <xf numFmtId="0" fontId="2" fillId="0" borderId="7" xfId="1" applyFont="1" applyFill="1" applyBorder="1"/>
    <xf numFmtId="0" fontId="3" fillId="0" borderId="9" xfId="1" applyFont="1" applyFill="1" applyBorder="1" applyAlignment="1">
      <alignment horizontal="centerContinuous"/>
    </xf>
    <xf numFmtId="0" fontId="3" fillId="0" borderId="0" xfId="1" applyFont="1" applyFill="1" applyBorder="1" applyAlignment="1">
      <alignment horizontal="centerContinuous"/>
    </xf>
    <xf numFmtId="0" fontId="3" fillId="0" borderId="10" xfId="1" applyFont="1" applyFill="1" applyBorder="1"/>
    <xf numFmtId="0" fontId="3" fillId="0" borderId="12" xfId="1" applyFont="1" applyFill="1" applyBorder="1" applyAlignment="1">
      <alignment horizontal="centerContinuous"/>
    </xf>
    <xf numFmtId="0" fontId="2" fillId="0" borderId="10" xfId="1" applyFont="1" applyFill="1" applyBorder="1"/>
    <xf numFmtId="0" fontId="3" fillId="0" borderId="4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centerContinuous"/>
    </xf>
    <xf numFmtId="0" fontId="3" fillId="0" borderId="8" xfId="1" applyFont="1" applyFill="1" applyBorder="1" applyAlignment="1">
      <alignment horizontal="centerContinuous"/>
    </xf>
    <xf numFmtId="0" fontId="3" fillId="0" borderId="14" xfId="1" applyFont="1" applyFill="1" applyBorder="1" applyAlignment="1">
      <alignment horizontal="centerContinuous"/>
    </xf>
    <xf numFmtId="0" fontId="3" fillId="0" borderId="11" xfId="1" applyFont="1" applyFill="1" applyBorder="1"/>
    <xf numFmtId="0" fontId="2" fillId="0" borderId="9" xfId="1" applyFont="1" applyFill="1" applyBorder="1"/>
    <xf numFmtId="0" fontId="2" fillId="0" borderId="6" xfId="1" applyFont="1" applyFill="1" applyBorder="1"/>
    <xf numFmtId="4" fontId="2" fillId="0" borderId="4" xfId="1" applyNumberFormat="1" applyFont="1" applyFill="1" applyBorder="1"/>
    <xf numFmtId="4" fontId="2" fillId="0" borderId="7" xfId="1" applyNumberFormat="1" applyFont="1" applyFill="1" applyBorder="1"/>
    <xf numFmtId="4" fontId="2" fillId="0" borderId="3" xfId="1" applyNumberFormat="1" applyFont="1" applyFill="1" applyBorder="1"/>
    <xf numFmtId="4" fontId="3" fillId="0" borderId="7" xfId="1" applyNumberFormat="1" applyFont="1" applyFill="1" applyBorder="1"/>
    <xf numFmtId="4" fontId="3" fillId="0" borderId="3" xfId="1" applyNumberFormat="1" applyFont="1" applyFill="1" applyBorder="1"/>
    <xf numFmtId="4" fontId="3" fillId="0" borderId="6" xfId="1" applyNumberFormat="1" applyFont="1" applyFill="1" applyBorder="1"/>
    <xf numFmtId="0" fontId="3" fillId="0" borderId="6" xfId="1" applyFont="1" applyFill="1" applyBorder="1" applyAlignment="1">
      <alignment horizontal="center"/>
    </xf>
    <xf numFmtId="0" fontId="3" fillId="0" borderId="6" xfId="1" applyFont="1" applyFill="1" applyBorder="1"/>
    <xf numFmtId="0" fontId="3" fillId="0" borderId="2" xfId="1" applyFont="1" applyFill="1" applyBorder="1" applyAlignment="1">
      <alignment horizontal="left"/>
    </xf>
    <xf numFmtId="0" fontId="3" fillId="0" borderId="5" xfId="1" applyFont="1" applyFill="1" applyBorder="1" applyAlignment="1">
      <alignment horizontal="left"/>
    </xf>
    <xf numFmtId="2" fontId="3" fillId="0" borderId="9" xfId="1" applyNumberFormat="1" applyFont="1" applyFill="1" applyBorder="1" applyAlignment="1">
      <alignment horizontal="centerContinuous" vertical="center"/>
    </xf>
    <xf numFmtId="3" fontId="2" fillId="0" borderId="10" xfId="1" applyNumberFormat="1" applyFont="1" applyFill="1" applyBorder="1"/>
    <xf numFmtId="165" fontId="2" fillId="0" borderId="10" xfId="2" applyNumberFormat="1" applyFont="1" applyFill="1" applyBorder="1"/>
    <xf numFmtId="10" fontId="2" fillId="0" borderId="10" xfId="3" applyNumberFormat="1" applyFont="1" applyFill="1" applyBorder="1"/>
    <xf numFmtId="165" fontId="2" fillId="0" borderId="4" xfId="1" applyNumberFormat="1" applyFont="1" applyFill="1" applyBorder="1"/>
    <xf numFmtId="4" fontId="2" fillId="0" borderId="6" xfId="1" applyNumberFormat="1" applyFont="1" applyFill="1" applyBorder="1"/>
    <xf numFmtId="0" fontId="3" fillId="2" borderId="7" xfId="1" applyFont="1" applyFill="1" applyBorder="1" applyAlignment="1">
      <alignment horizontal="centerContinuous"/>
    </xf>
    <xf numFmtId="0" fontId="3" fillId="2" borderId="3" xfId="1" applyFont="1" applyFill="1" applyBorder="1" applyAlignment="1">
      <alignment horizontal="centerContinuous"/>
    </xf>
    <xf numFmtId="0" fontId="2" fillId="0" borderId="13" xfId="1" applyFont="1" applyFill="1" applyBorder="1"/>
    <xf numFmtId="0" fontId="3" fillId="0" borderId="2" xfId="1" applyFont="1" applyFill="1" applyBorder="1" applyAlignment="1"/>
    <xf numFmtId="4" fontId="4" fillId="0" borderId="2" xfId="1" applyNumberFormat="1" applyFont="1" applyFill="1" applyBorder="1" applyAlignment="1">
      <alignment horizontal="right"/>
    </xf>
    <xf numFmtId="4" fontId="4" fillId="0" borderId="0" xfId="1" applyNumberFormat="1" applyFont="1" applyFill="1" applyBorder="1" applyAlignment="1">
      <alignment horizontal="centerContinuous"/>
    </xf>
    <xf numFmtId="4" fontId="3" fillId="0" borderId="0" xfId="1" applyNumberFormat="1" applyFont="1" applyFill="1" applyBorder="1" applyAlignment="1">
      <alignment horizontal="centerContinuous"/>
    </xf>
    <xf numFmtId="4" fontId="2" fillId="0" borderId="0" xfId="1" applyNumberFormat="1" applyFont="1" applyFill="1" applyAlignment="1">
      <alignment horizontal="right"/>
    </xf>
    <xf numFmtId="0" fontId="3" fillId="0" borderId="0" xfId="1" applyFont="1" applyFill="1" applyAlignment="1">
      <alignment horizontal="center"/>
    </xf>
    <xf numFmtId="4" fontId="2" fillId="0" borderId="10" xfId="2" applyNumberFormat="1" applyFont="1" applyFill="1" applyBorder="1" applyAlignment="1">
      <alignment horizontal="right"/>
    </xf>
    <xf numFmtId="166" fontId="2" fillId="0" borderId="0" xfId="1" applyNumberFormat="1" applyFont="1" applyFill="1"/>
    <xf numFmtId="1" fontId="2" fillId="0" borderId="0" xfId="1" applyNumberFormat="1" applyFont="1" applyFill="1"/>
    <xf numFmtId="4" fontId="2" fillId="0" borderId="4" xfId="2" applyNumberFormat="1" applyFont="1" applyFill="1" applyBorder="1" applyAlignment="1">
      <alignment horizontal="right"/>
    </xf>
    <xf numFmtId="9" fontId="2" fillId="0" borderId="0" xfId="3" applyFont="1" applyFill="1"/>
    <xf numFmtId="0" fontId="3" fillId="0" borderId="4" xfId="1" applyFont="1" applyFill="1" applyBorder="1"/>
    <xf numFmtId="10" fontId="3" fillId="0" borderId="4" xfId="3" applyNumberFormat="1" applyFont="1" applyFill="1" applyBorder="1" applyAlignment="1">
      <alignment horizontal="right"/>
    </xf>
    <xf numFmtId="4" fontId="3" fillId="0" borderId="4" xfId="2" applyNumberFormat="1" applyFont="1" applyFill="1" applyBorder="1" applyAlignment="1">
      <alignment horizontal="right"/>
    </xf>
    <xf numFmtId="4" fontId="3" fillId="0" borderId="4" xfId="3" applyNumberFormat="1" applyFont="1" applyFill="1" applyBorder="1" applyAlignment="1">
      <alignment horizontal="right"/>
    </xf>
    <xf numFmtId="0" fontId="3" fillId="0" borderId="0" xfId="1" applyFont="1" applyFill="1" applyBorder="1"/>
    <xf numFmtId="4" fontId="3" fillId="0" borderId="0" xfId="2" applyNumberFormat="1" applyFont="1" applyFill="1" applyBorder="1" applyAlignment="1">
      <alignment horizontal="right"/>
    </xf>
    <xf numFmtId="4" fontId="3" fillId="0" borderId="0" xfId="1" applyNumberFormat="1" applyFont="1" applyFill="1" applyBorder="1"/>
    <xf numFmtId="1" fontId="2" fillId="0" borderId="4" xfId="1" applyNumberFormat="1" applyFont="1" applyFill="1" applyBorder="1"/>
    <xf numFmtId="4" fontId="2" fillId="0" borderId="0" xfId="1" applyNumberFormat="1" applyFont="1" applyFill="1" applyBorder="1" applyAlignment="1">
      <alignment horizontal="right"/>
    </xf>
    <xf numFmtId="4" fontId="2" fillId="0" borderId="0" xfId="1" applyNumberFormat="1" applyFont="1" applyFill="1" applyBorder="1"/>
    <xf numFmtId="167" fontId="2" fillId="0" borderId="0" xfId="1" applyNumberFormat="1" applyFont="1" applyFill="1"/>
    <xf numFmtId="4" fontId="3" fillId="0" borderId="4" xfId="1" applyNumberFormat="1" applyFont="1" applyFill="1" applyBorder="1"/>
    <xf numFmtId="4" fontId="2" fillId="0" borderId="0" xfId="1" applyNumberFormat="1" applyFont="1" applyFill="1"/>
    <xf numFmtId="167" fontId="2" fillId="0" borderId="4" xfId="1" applyNumberFormat="1" applyFont="1" applyFill="1" applyBorder="1"/>
    <xf numFmtId="0" fontId="2" fillId="0" borderId="4" xfId="1" applyFont="1" applyFill="1" applyBorder="1" applyAlignment="1">
      <alignment horizontal="left"/>
    </xf>
    <xf numFmtId="10" fontId="2" fillId="0" borderId="4" xfId="3" applyNumberFormat="1" applyFont="1" applyFill="1" applyBorder="1" applyAlignment="1">
      <alignment horizontal="right"/>
    </xf>
    <xf numFmtId="4" fontId="2" fillId="0" borderId="4" xfId="1" applyNumberFormat="1" applyFont="1" applyFill="1" applyBorder="1" applyAlignment="1">
      <alignment horizontal="right"/>
    </xf>
    <xf numFmtId="4" fontId="2" fillId="0" borderId="4" xfId="3" applyNumberFormat="1" applyFont="1" applyFill="1" applyBorder="1" applyAlignment="1">
      <alignment horizontal="right"/>
    </xf>
    <xf numFmtId="4" fontId="3" fillId="0" borderId="4" xfId="1" applyNumberFormat="1" applyFont="1" applyFill="1" applyBorder="1" applyAlignment="1">
      <alignment horizontal="right"/>
    </xf>
    <xf numFmtId="10" fontId="3" fillId="0" borderId="4" xfId="1" applyNumberFormat="1" applyFont="1" applyFill="1" applyBorder="1"/>
    <xf numFmtId="0" fontId="3" fillId="3" borderId="1" xfId="1" applyFont="1" applyFill="1" applyBorder="1" applyAlignment="1">
      <alignment vertical="center"/>
    </xf>
    <xf numFmtId="0" fontId="3" fillId="3" borderId="2" xfId="1" applyFont="1" applyFill="1" applyBorder="1" applyAlignment="1"/>
    <xf numFmtId="0" fontId="3" fillId="3" borderId="9" xfId="1" applyFont="1" applyFill="1" applyBorder="1" applyAlignment="1">
      <alignment horizontal="centerContinuous"/>
    </xf>
    <xf numFmtId="0" fontId="3" fillId="3" borderId="0" xfId="1" applyFont="1" applyFill="1" applyBorder="1" applyAlignment="1">
      <alignment horizontal="centerContinuous"/>
    </xf>
    <xf numFmtId="4" fontId="4" fillId="3" borderId="0" xfId="1" applyNumberFormat="1" applyFont="1" applyFill="1" applyBorder="1" applyAlignment="1">
      <alignment horizontal="centerContinuous"/>
    </xf>
    <xf numFmtId="4" fontId="2" fillId="3" borderId="0" xfId="1" applyNumberFormat="1" applyFont="1" applyFill="1" applyBorder="1" applyAlignment="1">
      <alignment horizontal="centerContinuous"/>
    </xf>
    <xf numFmtId="0" fontId="3" fillId="3" borderId="12" xfId="1" applyFont="1" applyFill="1" applyBorder="1" applyAlignment="1">
      <alignment horizontal="centerContinuous"/>
    </xf>
    <xf numFmtId="0" fontId="3" fillId="3" borderId="8" xfId="1" applyFont="1" applyFill="1" applyBorder="1" applyAlignment="1">
      <alignment horizontal="centerContinuous"/>
    </xf>
    <xf numFmtId="4" fontId="2" fillId="3" borderId="8" xfId="1" applyNumberFormat="1" applyFont="1" applyFill="1" applyBorder="1" applyAlignment="1">
      <alignment horizontal="right"/>
    </xf>
    <xf numFmtId="0" fontId="3" fillId="3" borderId="5" xfId="1" applyFont="1" applyFill="1" applyBorder="1" applyAlignment="1"/>
    <xf numFmtId="4" fontId="2" fillId="3" borderId="13" xfId="1" applyNumberFormat="1" applyFont="1" applyFill="1" applyBorder="1" applyAlignment="1">
      <alignment horizontal="centerContinuous"/>
    </xf>
    <xf numFmtId="4" fontId="2" fillId="3" borderId="14" xfId="1" applyNumberFormat="1" applyFont="1" applyFill="1" applyBorder="1" applyAlignment="1">
      <alignment horizontal="right"/>
    </xf>
    <xf numFmtId="0" fontId="3" fillId="3" borderId="1" xfId="1" applyFont="1" applyFill="1" applyBorder="1" applyAlignment="1"/>
    <xf numFmtId="4" fontId="4" fillId="3" borderId="2" xfId="1" applyNumberFormat="1" applyFont="1" applyFill="1" applyBorder="1" applyAlignment="1">
      <alignment horizontal="right"/>
    </xf>
    <xf numFmtId="4" fontId="2" fillId="3" borderId="2" xfId="1" applyNumberFormat="1" applyFont="1" applyFill="1" applyBorder="1" applyAlignment="1">
      <alignment horizontal="right"/>
    </xf>
    <xf numFmtId="4" fontId="2" fillId="3" borderId="5" xfId="1" applyNumberFormat="1" applyFont="1" applyFill="1" applyBorder="1" applyAlignment="1">
      <alignment horizontal="right"/>
    </xf>
    <xf numFmtId="0" fontId="1" fillId="0" borderId="4" xfId="1" applyFont="1" applyFill="1" applyBorder="1" applyAlignment="1">
      <alignment horizontal="left"/>
    </xf>
    <xf numFmtId="0" fontId="2" fillId="0" borderId="0" xfId="1" applyFont="1" applyFill="1" applyBorder="1" applyAlignment="1">
      <alignment horizontal="left"/>
    </xf>
    <xf numFmtId="4" fontId="3" fillId="3" borderId="2" xfId="1" applyNumberFormat="1" applyFont="1" applyFill="1" applyBorder="1" applyAlignment="1"/>
    <xf numFmtId="4" fontId="3" fillId="3" borderId="0" xfId="1" applyNumberFormat="1" applyFont="1" applyFill="1" applyBorder="1" applyAlignment="1">
      <alignment horizontal="centerContinuous"/>
    </xf>
    <xf numFmtId="4" fontId="3" fillId="3" borderId="8" xfId="1" applyNumberFormat="1" applyFont="1" applyFill="1" applyBorder="1" applyAlignment="1">
      <alignment horizontal="centerContinuous"/>
    </xf>
    <xf numFmtId="0" fontId="1" fillId="0" borderId="4" xfId="1" applyFont="1" applyFill="1" applyBorder="1" applyAlignment="1">
      <alignment horizontal="left" vertical="center"/>
    </xf>
    <xf numFmtId="2" fontId="1" fillId="0" borderId="4" xfId="1" applyNumberFormat="1" applyFont="1" applyFill="1" applyBorder="1" applyAlignment="1">
      <alignment horizontal="right" vertical="center"/>
    </xf>
    <xf numFmtId="9" fontId="1" fillId="0" borderId="4" xfId="4" applyFont="1" applyFill="1" applyBorder="1" applyAlignment="1">
      <alignment horizontal="right" vertical="center"/>
    </xf>
    <xf numFmtId="4" fontId="1" fillId="0" borderId="4" xfId="1" applyNumberFormat="1" applyFont="1" applyFill="1" applyBorder="1" applyAlignment="1">
      <alignment horizontal="right" vertical="center"/>
    </xf>
    <xf numFmtId="4" fontId="1" fillId="0" borderId="4" xfId="3" applyNumberFormat="1" applyFont="1" applyFill="1" applyBorder="1" applyAlignment="1">
      <alignment horizontal="right"/>
    </xf>
    <xf numFmtId="4" fontId="1" fillId="0" borderId="4" xfId="1" applyNumberFormat="1" applyFont="1" applyFill="1" applyBorder="1" applyAlignment="1">
      <alignment horizontal="right"/>
    </xf>
    <xf numFmtId="10" fontId="3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right"/>
    </xf>
    <xf numFmtId="10" fontId="3" fillId="0" borderId="4" xfId="4" applyNumberFormat="1" applyFont="1" applyFill="1" applyBorder="1" applyAlignment="1">
      <alignment horizontal="right"/>
    </xf>
    <xf numFmtId="0" fontId="1" fillId="0" borderId="0" xfId="1" applyFont="1"/>
    <xf numFmtId="0" fontId="3" fillId="0" borderId="0" xfId="1" applyFont="1" applyFill="1" applyBorder="1" applyAlignment="1">
      <alignment horizontal="left"/>
    </xf>
    <xf numFmtId="0" fontId="1" fillId="0" borderId="12" xfId="1" applyFont="1" applyFill="1" applyBorder="1"/>
    <xf numFmtId="4" fontId="1" fillId="0" borderId="4" xfId="1" applyNumberFormat="1" applyFont="1" applyBorder="1"/>
    <xf numFmtId="0" fontId="1" fillId="0" borderId="11" xfId="1" applyFont="1" applyFill="1" applyBorder="1"/>
    <xf numFmtId="4" fontId="3" fillId="0" borderId="4" xfId="1" applyNumberFormat="1" applyFont="1" applyBorder="1"/>
    <xf numFmtId="0" fontId="1" fillId="0" borderId="6" xfId="1" applyFont="1" applyFill="1" applyBorder="1"/>
    <xf numFmtId="0" fontId="1" fillId="0" borderId="10" xfId="1" applyFont="1" applyFill="1" applyBorder="1"/>
    <xf numFmtId="0" fontId="1" fillId="0" borderId="0" xfId="1" applyFill="1"/>
    <xf numFmtId="0" fontId="3" fillId="0" borderId="6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left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1" fillId="0" borderId="4" xfId="1" applyFont="1" applyFill="1" applyBorder="1"/>
    <xf numFmtId="0" fontId="3" fillId="0" borderId="6" xfId="1" applyFont="1" applyFill="1" applyBorder="1" applyAlignment="1">
      <alignment horizontal="left" vertical="center"/>
    </xf>
    <xf numFmtId="4" fontId="3" fillId="0" borderId="6" xfId="1" applyNumberFormat="1" applyFont="1" applyFill="1" applyBorder="1" applyAlignment="1">
      <alignment horizontal="right" vertical="center"/>
    </xf>
    <xf numFmtId="4" fontId="1" fillId="0" borderId="10" xfId="1" applyNumberFormat="1" applyFont="1" applyFill="1" applyBorder="1" applyAlignment="1">
      <alignment horizontal="right" vertical="center"/>
    </xf>
    <xf numFmtId="4" fontId="1" fillId="0" borderId="4" xfId="1" applyNumberFormat="1" applyFill="1" applyBorder="1"/>
    <xf numFmtId="4" fontId="1" fillId="0" borderId="4" xfId="1" applyNumberFormat="1" applyFont="1" applyFill="1" applyBorder="1"/>
    <xf numFmtId="0" fontId="3" fillId="0" borderId="4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1" fillId="0" borderId="0" xfId="1" applyFill="1" applyBorder="1"/>
    <xf numFmtId="0" fontId="1" fillId="0" borderId="0" xfId="1" applyFont="1" applyFill="1" applyBorder="1"/>
    <xf numFmtId="165" fontId="1" fillId="0" borderId="0" xfId="1" applyNumberFormat="1" applyFill="1" applyBorder="1"/>
    <xf numFmtId="4" fontId="3" fillId="2" borderId="11" xfId="1" applyNumberFormat="1" applyFont="1" applyFill="1" applyBorder="1" applyAlignment="1">
      <alignment horizontal="left" vertical="center"/>
    </xf>
    <xf numFmtId="0" fontId="1" fillId="0" borderId="10" xfId="1" applyFont="1" applyFill="1" applyBorder="1" applyAlignment="1">
      <alignment horizontal="left"/>
    </xf>
    <xf numFmtId="4" fontId="1" fillId="0" borderId="10" xfId="1" applyNumberFormat="1" applyFill="1" applyBorder="1"/>
    <xf numFmtId="4" fontId="3" fillId="0" borderId="10" xfId="1" applyNumberFormat="1" applyFont="1" applyFill="1" applyBorder="1"/>
    <xf numFmtId="0" fontId="3" fillId="6" borderId="11" xfId="1" applyFont="1" applyFill="1" applyBorder="1"/>
    <xf numFmtId="0" fontId="1" fillId="6" borderId="7" xfId="1" applyFill="1" applyBorder="1"/>
    <xf numFmtId="0" fontId="1" fillId="6" borderId="3" xfId="1" applyFill="1" applyBorder="1"/>
    <xf numFmtId="165" fontId="1" fillId="0" borderId="4" xfId="1" applyNumberFormat="1" applyFill="1" applyBorder="1"/>
    <xf numFmtId="0" fontId="3" fillId="4" borderId="11" xfId="1" applyFont="1" applyFill="1" applyBorder="1"/>
    <xf numFmtId="0" fontId="1" fillId="4" borderId="7" xfId="1" applyFill="1" applyBorder="1"/>
    <xf numFmtId="0" fontId="1" fillId="0" borderId="0" xfId="1" applyFont="1" applyFill="1"/>
    <xf numFmtId="4" fontId="1" fillId="0" borderId="2" xfId="1" applyNumberFormat="1" applyFont="1" applyFill="1" applyBorder="1" applyAlignment="1">
      <alignment horizontal="right"/>
    </xf>
    <xf numFmtId="4" fontId="1" fillId="0" borderId="5" xfId="1" applyNumberFormat="1" applyFont="1" applyFill="1" applyBorder="1" applyAlignment="1">
      <alignment horizontal="right"/>
    </xf>
    <xf numFmtId="4" fontId="1" fillId="0" borderId="0" xfId="1" applyNumberFormat="1" applyFont="1" applyFill="1" applyBorder="1" applyAlignment="1">
      <alignment horizontal="centerContinuous"/>
    </xf>
    <xf numFmtId="4" fontId="1" fillId="0" borderId="13" xfId="1" applyNumberFormat="1" applyFont="1" applyFill="1" applyBorder="1" applyAlignment="1">
      <alignment horizontal="centerContinuous"/>
    </xf>
    <xf numFmtId="4" fontId="1" fillId="0" borderId="8" xfId="1" applyNumberFormat="1" applyFont="1" applyFill="1" applyBorder="1" applyAlignment="1">
      <alignment horizontal="right"/>
    </xf>
    <xf numFmtId="4" fontId="1" fillId="0" borderId="14" xfId="1" applyNumberFormat="1" applyFont="1" applyFill="1" applyBorder="1" applyAlignment="1">
      <alignment horizontal="right"/>
    </xf>
    <xf numFmtId="4" fontId="1" fillId="0" borderId="0" xfId="1" applyNumberFormat="1" applyFont="1" applyFill="1" applyAlignment="1">
      <alignment horizontal="right"/>
    </xf>
    <xf numFmtId="43" fontId="1" fillId="0" borderId="0" xfId="2" applyFont="1" applyFill="1"/>
    <xf numFmtId="4" fontId="1" fillId="0" borderId="10" xfId="2" applyNumberFormat="1" applyFont="1" applyFill="1" applyBorder="1" applyAlignment="1">
      <alignment horizontal="right"/>
    </xf>
    <xf numFmtId="166" fontId="1" fillId="0" borderId="0" xfId="1" applyNumberFormat="1" applyFont="1" applyFill="1"/>
    <xf numFmtId="10" fontId="1" fillId="0" borderId="10" xfId="3" applyNumberFormat="1" applyFont="1" applyFill="1" applyBorder="1" applyAlignment="1">
      <alignment horizontal="right"/>
    </xf>
    <xf numFmtId="1" fontId="1" fillId="0" borderId="0" xfId="1" applyNumberFormat="1" applyFont="1" applyFill="1"/>
    <xf numFmtId="43" fontId="1" fillId="0" borderId="0" xfId="2" quotePrefix="1" applyFont="1" applyFill="1"/>
    <xf numFmtId="9" fontId="1" fillId="0" borderId="0" xfId="3" applyFont="1" applyFill="1"/>
    <xf numFmtId="4" fontId="1" fillId="0" borderId="4" xfId="2" applyNumberFormat="1" applyFont="1" applyFill="1" applyBorder="1"/>
    <xf numFmtId="4" fontId="1" fillId="0" borderId="0" xfId="1" applyNumberFormat="1" applyFont="1" applyFill="1" applyBorder="1" applyAlignment="1">
      <alignment horizontal="right"/>
    </xf>
    <xf numFmtId="167" fontId="1" fillId="0" borderId="0" xfId="1" applyNumberFormat="1" applyFont="1" applyFill="1"/>
    <xf numFmtId="10" fontId="1" fillId="0" borderId="4" xfId="3" applyNumberFormat="1" applyFont="1" applyFill="1" applyBorder="1" applyAlignment="1">
      <alignment horizontal="right"/>
    </xf>
    <xf numFmtId="43" fontId="1" fillId="0" borderId="0" xfId="2" applyFont="1"/>
    <xf numFmtId="168" fontId="1" fillId="0" borderId="0" xfId="1" applyNumberFormat="1" applyFont="1"/>
    <xf numFmtId="4" fontId="1" fillId="0" borderId="0" xfId="1" applyNumberFormat="1" applyFont="1"/>
    <xf numFmtId="168" fontId="1" fillId="0" borderId="0" xfId="1" applyNumberFormat="1" applyFont="1" applyFill="1" applyBorder="1"/>
    <xf numFmtId="0" fontId="1" fillId="0" borderId="0" xfId="1" applyFont="1" applyFill="1" applyBorder="1" applyAlignment="1"/>
    <xf numFmtId="168" fontId="1" fillId="0" borderId="4" xfId="1" applyNumberFormat="1" applyFont="1" applyBorder="1"/>
    <xf numFmtId="169" fontId="1" fillId="0" borderId="4" xfId="3" applyNumberFormat="1" applyFont="1" applyBorder="1"/>
    <xf numFmtId="10" fontId="1" fillId="0" borderId="4" xfId="3" applyNumberFormat="1" applyFont="1" applyBorder="1"/>
    <xf numFmtId="4" fontId="1" fillId="0" borderId="4" xfId="1" applyNumberFormat="1" applyFont="1" applyFill="1" applyBorder="1" applyAlignment="1">
      <alignment horizontal="center"/>
    </xf>
    <xf numFmtId="168" fontId="1" fillId="0" borderId="13" xfId="1" applyNumberFormat="1" applyFont="1" applyBorder="1"/>
    <xf numFmtId="168" fontId="1" fillId="0" borderId="0" xfId="1" applyNumberFormat="1" applyFont="1" applyBorder="1"/>
    <xf numFmtId="169" fontId="3" fillId="0" borderId="7" xfId="1" applyNumberFormat="1" applyFont="1" applyFill="1" applyBorder="1"/>
    <xf numFmtId="3" fontId="3" fillId="0" borderId="7" xfId="1" applyNumberFormat="1" applyFont="1" applyFill="1" applyBorder="1"/>
    <xf numFmtId="4" fontId="3" fillId="0" borderId="7" xfId="1" applyNumberFormat="1" applyFont="1" applyFill="1" applyBorder="1" applyAlignment="1">
      <alignment horizontal="center"/>
    </xf>
    <xf numFmtId="0" fontId="1" fillId="0" borderId="7" xfId="1" applyFont="1" applyFill="1" applyBorder="1" applyAlignment="1">
      <alignment horizontal="center"/>
    </xf>
    <xf numFmtId="0" fontId="3" fillId="0" borderId="11" xfId="1" applyFont="1" applyFill="1" applyBorder="1" applyAlignment="1"/>
    <xf numFmtId="4" fontId="1" fillId="0" borderId="6" xfId="1" applyNumberFormat="1" applyFont="1" applyFill="1" applyBorder="1" applyAlignment="1">
      <alignment horizontal="center"/>
    </xf>
    <xf numFmtId="169" fontId="1" fillId="0" borderId="4" xfId="3" applyNumberFormat="1" applyFont="1" applyBorder="1" applyAlignment="1">
      <alignment horizontal="right"/>
    </xf>
    <xf numFmtId="9" fontId="1" fillId="0" borderId="5" xfId="3" applyFont="1" applyFill="1" applyBorder="1" applyAlignment="1"/>
    <xf numFmtId="9" fontId="1" fillId="0" borderId="2" xfId="3" applyFont="1" applyFill="1" applyBorder="1" applyAlignment="1"/>
    <xf numFmtId="9" fontId="1" fillId="0" borderId="7" xfId="3" applyFont="1" applyFill="1" applyBorder="1" applyAlignment="1"/>
    <xf numFmtId="169" fontId="1" fillId="0" borderId="7" xfId="3" applyNumberFormat="1" applyFont="1" applyFill="1" applyBorder="1" applyAlignment="1"/>
    <xf numFmtId="0" fontId="1" fillId="6" borderId="3" xfId="1" applyFont="1" applyFill="1" applyBorder="1"/>
    <xf numFmtId="0" fontId="1" fillId="6" borderId="7" xfId="1" applyFont="1" applyFill="1" applyBorder="1"/>
    <xf numFmtId="0" fontId="1" fillId="6" borderId="7" xfId="1" applyFont="1" applyFill="1" applyBorder="1" applyAlignment="1"/>
    <xf numFmtId="4" fontId="1" fillId="6" borderId="7" xfId="1" applyNumberFormat="1" applyFont="1" applyFill="1" applyBorder="1"/>
    <xf numFmtId="168" fontId="1" fillId="0" borderId="15" xfId="1" applyNumberFormat="1" applyFont="1" applyBorder="1"/>
    <xf numFmtId="0" fontId="1" fillId="0" borderId="9" xfId="1" applyFont="1" applyFill="1" applyBorder="1"/>
    <xf numFmtId="171" fontId="3" fillId="0" borderId="15" xfId="2" applyNumberFormat="1" applyFont="1" applyFill="1" applyBorder="1" applyAlignment="1">
      <alignment horizontal="center" vertical="center" wrapText="1"/>
    </xf>
    <xf numFmtId="4" fontId="3" fillId="0" borderId="15" xfId="2" applyNumberFormat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3" fillId="0" borderId="15" xfId="1" applyFont="1" applyFill="1" applyBorder="1" applyAlignment="1">
      <alignment horizontal="centerContinuous" vertical="center"/>
    </xf>
    <xf numFmtId="2" fontId="1" fillId="0" borderId="0" xfId="1" applyNumberFormat="1" applyFont="1"/>
    <xf numFmtId="168" fontId="3" fillId="0" borderId="6" xfId="1" applyNumberFormat="1" applyFont="1" applyFill="1" applyBorder="1" applyAlignment="1">
      <alignment horizontal="center" vertical="center"/>
    </xf>
    <xf numFmtId="40" fontId="3" fillId="0" borderId="1" xfId="1" applyNumberFormat="1" applyFont="1" applyFill="1" applyBorder="1" applyAlignment="1">
      <alignment horizontal="center" vertical="center"/>
    </xf>
    <xf numFmtId="43" fontId="3" fillId="0" borderId="6" xfId="2" applyNumberFormat="1" applyFont="1" applyFill="1" applyBorder="1" applyAlignment="1">
      <alignment horizontal="center"/>
    </xf>
    <xf numFmtId="4" fontId="3" fillId="0" borderId="6" xfId="2" applyNumberFormat="1" applyFont="1" applyFill="1" applyBorder="1" applyAlignment="1">
      <alignment horizontal="center"/>
    </xf>
    <xf numFmtId="0" fontId="3" fillId="0" borderId="15" xfId="1" applyFont="1" applyFill="1" applyBorder="1" applyAlignment="1">
      <alignment horizontal="center"/>
    </xf>
    <xf numFmtId="171" fontId="3" fillId="0" borderId="3" xfId="2" applyNumberFormat="1" applyFont="1" applyFill="1" applyBorder="1" applyAlignment="1">
      <alignment horizontal="centerContinuous"/>
    </xf>
    <xf numFmtId="171" fontId="3" fillId="0" borderId="7" xfId="2" applyNumberFormat="1" applyFont="1" applyFill="1" applyBorder="1" applyAlignment="1">
      <alignment horizontal="centerContinuous"/>
    </xf>
    <xf numFmtId="4" fontId="3" fillId="0" borderId="11" xfId="2" applyNumberFormat="1" applyFont="1" applyFill="1" applyBorder="1" applyAlignment="1">
      <alignment horizontal="centerContinuous"/>
    </xf>
    <xf numFmtId="0" fontId="3" fillId="0" borderId="1" xfId="1" applyFont="1" applyFill="1" applyBorder="1" applyAlignment="1">
      <alignment horizontal="center" vertical="center" wrapText="1"/>
    </xf>
    <xf numFmtId="0" fontId="1" fillId="0" borderId="6" xfId="1" applyFont="1" applyBorder="1"/>
    <xf numFmtId="0" fontId="1" fillId="0" borderId="8" xfId="1" applyFont="1" applyBorder="1"/>
    <xf numFmtId="4" fontId="1" fillId="0" borderId="8" xfId="1" applyNumberFormat="1" applyFont="1" applyBorder="1"/>
    <xf numFmtId="0" fontId="1" fillId="0" borderId="0" xfId="1" applyFont="1" applyBorder="1" applyAlignment="1">
      <alignment horizontal="centerContinuous"/>
    </xf>
    <xf numFmtId="0" fontId="1" fillId="0" borderId="0" xfId="1" applyFont="1" applyFill="1" applyBorder="1" applyAlignment="1">
      <alignment horizontal="centerContinuous"/>
    </xf>
    <xf numFmtId="0" fontId="3" fillId="0" borderId="9" xfId="1" applyFont="1" applyBorder="1" applyAlignment="1">
      <alignment horizontal="centerContinuous"/>
    </xf>
    <xf numFmtId="168" fontId="1" fillId="0" borderId="0" xfId="1" applyNumberFormat="1" applyFont="1" applyFill="1" applyBorder="1" applyAlignment="1"/>
    <xf numFmtId="10" fontId="1" fillId="0" borderId="4" xfId="3" applyNumberFormat="1" applyFont="1" applyBorder="1" applyAlignment="1">
      <alignment horizontal="right"/>
    </xf>
    <xf numFmtId="0" fontId="1" fillId="0" borderId="4" xfId="1" applyFont="1" applyFill="1" applyBorder="1" applyAlignment="1"/>
    <xf numFmtId="3" fontId="3" fillId="0" borderId="8" xfId="1" applyNumberFormat="1" applyFont="1" applyFill="1" applyBorder="1"/>
    <xf numFmtId="4" fontId="3" fillId="0" borderId="8" xfId="1" applyNumberFormat="1" applyFont="1" applyFill="1" applyBorder="1" applyAlignment="1">
      <alignment horizontal="center"/>
    </xf>
    <xf numFmtId="0" fontId="1" fillId="0" borderId="8" xfId="1" applyFont="1" applyFill="1" applyBorder="1" applyAlignment="1">
      <alignment horizontal="center"/>
    </xf>
    <xf numFmtId="0" fontId="3" fillId="0" borderId="12" xfId="1" applyFont="1" applyFill="1" applyBorder="1" applyAlignment="1"/>
    <xf numFmtId="4" fontId="1" fillId="6" borderId="3" xfId="1" applyNumberFormat="1" applyFont="1" applyFill="1" applyBorder="1"/>
    <xf numFmtId="10" fontId="1" fillId="0" borderId="4" xfId="3" applyNumberFormat="1" applyFont="1" applyFill="1" applyBorder="1"/>
    <xf numFmtId="43" fontId="1" fillId="0" borderId="0" xfId="1" applyNumberFormat="1" applyFont="1"/>
    <xf numFmtId="168" fontId="3" fillId="0" borderId="0" xfId="1" applyNumberFormat="1" applyFont="1" applyFill="1" applyBorder="1"/>
    <xf numFmtId="0" fontId="6" fillId="0" borderId="0" xfId="1" applyFont="1" applyFill="1" applyBorder="1"/>
    <xf numFmtId="168" fontId="6" fillId="0" borderId="0" xfId="1" applyNumberFormat="1" applyFont="1" applyFill="1" applyBorder="1"/>
    <xf numFmtId="0" fontId="1" fillId="0" borderId="0" xfId="1" applyFont="1" applyBorder="1"/>
    <xf numFmtId="3" fontId="3" fillId="0" borderId="0" xfId="1" applyNumberFormat="1" applyFont="1" applyFill="1" applyBorder="1"/>
    <xf numFmtId="0" fontId="3" fillId="0" borderId="7" xfId="1" applyFont="1" applyFill="1" applyBorder="1"/>
    <xf numFmtId="4" fontId="3" fillId="0" borderId="0" xfId="1" applyNumberFormat="1" applyFont="1" applyFill="1" applyBorder="1" applyAlignment="1">
      <alignment horizontal="center"/>
    </xf>
    <xf numFmtId="9" fontId="3" fillId="0" borderId="0" xfId="3" applyFont="1" applyBorder="1"/>
    <xf numFmtId="0" fontId="1" fillId="0" borderId="6" xfId="1" applyFont="1" applyFill="1" applyBorder="1" applyAlignment="1">
      <alignment horizontal="left"/>
    </xf>
    <xf numFmtId="0" fontId="1" fillId="0" borderId="4" xfId="1" applyFont="1" applyFill="1" applyBorder="1" applyAlignment="1">
      <alignment horizontal="center"/>
    </xf>
    <xf numFmtId="164" fontId="1" fillId="0" borderId="0" xfId="1" applyNumberFormat="1" applyFont="1"/>
    <xf numFmtId="172" fontId="1" fillId="0" borderId="4" xfId="1" applyNumberFormat="1" applyFont="1" applyFill="1" applyBorder="1"/>
    <xf numFmtId="169" fontId="1" fillId="0" borderId="0" xfId="3" applyNumberFormat="1" applyFont="1" applyBorder="1"/>
    <xf numFmtId="9" fontId="1" fillId="0" borderId="0" xfId="3" applyFont="1" applyBorder="1"/>
    <xf numFmtId="4" fontId="1" fillId="0" borderId="0" xfId="1" applyNumberFormat="1" applyFont="1" applyBorder="1" applyAlignment="1">
      <alignment horizontal="center"/>
    </xf>
    <xf numFmtId="0" fontId="1" fillId="0" borderId="5" xfId="1" applyFont="1" applyBorder="1"/>
    <xf numFmtId="0" fontId="1" fillId="0" borderId="2" xfId="1" applyFont="1" applyBorder="1"/>
    <xf numFmtId="0" fontId="3" fillId="0" borderId="2" xfId="1" applyFont="1" applyFill="1" applyBorder="1"/>
    <xf numFmtId="4" fontId="1" fillId="0" borderId="4" xfId="1" applyNumberFormat="1" applyFont="1" applyBorder="1" applyAlignment="1">
      <alignment horizontal="center"/>
    </xf>
    <xf numFmtId="4" fontId="1" fillId="0" borderId="14" xfId="1" applyNumberFormat="1" applyFont="1" applyFill="1" applyBorder="1"/>
    <xf numFmtId="4" fontId="3" fillId="6" borderId="3" xfId="1" applyNumberFormat="1" applyFont="1" applyFill="1" applyBorder="1" applyAlignment="1">
      <alignment horizontal="center"/>
    </xf>
    <xf numFmtId="0" fontId="3" fillId="6" borderId="7" xfId="1" applyFont="1" applyFill="1" applyBorder="1" applyAlignment="1">
      <alignment horizontal="center"/>
    </xf>
    <xf numFmtId="4" fontId="3" fillId="6" borderId="7" xfId="1" applyNumberFormat="1" applyFont="1" applyFill="1" applyBorder="1" applyAlignment="1">
      <alignment horizontal="center"/>
    </xf>
    <xf numFmtId="0" fontId="3" fillId="6" borderId="1" xfId="1" applyFont="1" applyFill="1" applyBorder="1"/>
    <xf numFmtId="10" fontId="1" fillId="0" borderId="0" xfId="3" applyNumberFormat="1" applyFont="1" applyFill="1" applyBorder="1" applyAlignment="1">
      <alignment horizontal="right"/>
    </xf>
    <xf numFmtId="168" fontId="1" fillId="0" borderId="0" xfId="3" applyNumberFormat="1" applyFont="1" applyFill="1" applyBorder="1" applyAlignment="1">
      <alignment horizontal="right"/>
    </xf>
    <xf numFmtId="4" fontId="1" fillId="0" borderId="7" xfId="1" applyNumberFormat="1" applyFont="1" applyFill="1" applyBorder="1"/>
    <xf numFmtId="0" fontId="1" fillId="0" borderId="7" xfId="1" applyFont="1" applyFill="1" applyBorder="1"/>
    <xf numFmtId="0" fontId="1" fillId="0" borderId="3" xfId="1" applyFont="1" applyBorder="1"/>
    <xf numFmtId="0" fontId="1" fillId="0" borderId="11" xfId="1" applyFont="1" applyBorder="1"/>
    <xf numFmtId="168" fontId="1" fillId="0" borderId="0" xfId="1" applyNumberFormat="1" applyFont="1" applyFill="1"/>
    <xf numFmtId="4" fontId="3" fillId="0" borderId="8" xfId="1" applyNumberFormat="1" applyFont="1" applyFill="1" applyBorder="1"/>
    <xf numFmtId="0" fontId="3" fillId="0" borderId="8" xfId="1" applyFont="1" applyFill="1" applyBorder="1"/>
    <xf numFmtId="169" fontId="1" fillId="0" borderId="8" xfId="3" applyNumberFormat="1" applyFont="1" applyFill="1" applyBorder="1" applyAlignment="1"/>
    <xf numFmtId="9" fontId="1" fillId="0" borderId="8" xfId="3" applyFont="1" applyFill="1" applyBorder="1" applyAlignment="1"/>
    <xf numFmtId="4" fontId="1" fillId="0" borderId="8" xfId="1" applyNumberFormat="1" applyFont="1" applyFill="1" applyBorder="1" applyAlignment="1">
      <alignment horizontal="center"/>
    </xf>
    <xf numFmtId="0" fontId="1" fillId="0" borderId="3" xfId="1" applyFont="1" applyFill="1" applyBorder="1"/>
    <xf numFmtId="4" fontId="1" fillId="0" borderId="7" xfId="1" applyNumberFormat="1" applyFont="1" applyFill="1" applyBorder="1" applyAlignment="1">
      <alignment horizontal="center"/>
    </xf>
    <xf numFmtId="0" fontId="3" fillId="6" borderId="3" xfId="1" applyFont="1" applyFill="1" applyBorder="1" applyAlignment="1">
      <alignment horizontal="center"/>
    </xf>
    <xf numFmtId="4" fontId="1" fillId="6" borderId="7" xfId="1" applyNumberFormat="1" applyFont="1" applyFill="1" applyBorder="1" applyAlignment="1"/>
    <xf numFmtId="169" fontId="1" fillId="0" borderId="0" xfId="3" applyNumberFormat="1" applyFont="1"/>
    <xf numFmtId="9" fontId="1" fillId="0" borderId="0" xfId="3" applyFont="1"/>
    <xf numFmtId="4" fontId="1" fillId="0" borderId="0" xfId="1" applyNumberFormat="1" applyFont="1" applyAlignment="1">
      <alignment horizontal="center"/>
    </xf>
    <xf numFmtId="0" fontId="1" fillId="0" borderId="0" xfId="1"/>
    <xf numFmtId="0" fontId="3" fillId="0" borderId="12" xfId="1" applyFont="1" applyBorder="1"/>
    <xf numFmtId="4" fontId="1" fillId="0" borderId="4" xfId="1" applyNumberFormat="1" applyBorder="1"/>
    <xf numFmtId="0" fontId="1" fillId="0" borderId="7" xfId="1" applyBorder="1"/>
    <xf numFmtId="0" fontId="1" fillId="0" borderId="3" xfId="1" applyBorder="1"/>
    <xf numFmtId="4" fontId="1" fillId="0" borderId="0" xfId="1" applyNumberFormat="1"/>
    <xf numFmtId="43" fontId="0" fillId="0" borderId="0" xfId="2" applyFont="1"/>
    <xf numFmtId="0" fontId="1" fillId="0" borderId="13" xfId="1" applyFont="1" applyBorder="1" applyAlignment="1">
      <alignment horizontal="centerContinuous"/>
    </xf>
    <xf numFmtId="0" fontId="1" fillId="0" borderId="14" xfId="1" applyFont="1" applyBorder="1"/>
    <xf numFmtId="0" fontId="3" fillId="0" borderId="0" xfId="1" applyFont="1"/>
    <xf numFmtId="4" fontId="3" fillId="0" borderId="6" xfId="1" applyNumberFormat="1" applyFont="1" applyFill="1" applyBorder="1" applyAlignment="1">
      <alignment horizontal="center"/>
    </xf>
    <xf numFmtId="4" fontId="3" fillId="0" borderId="5" xfId="1" applyNumberFormat="1" applyFont="1" applyFill="1" applyBorder="1" applyAlignment="1">
      <alignment horizontal="center"/>
    </xf>
    <xf numFmtId="3" fontId="3" fillId="0" borderId="3" xfId="1" applyNumberFormat="1" applyFont="1" applyFill="1" applyBorder="1" applyAlignment="1">
      <alignment horizontal="centerContinuous"/>
    </xf>
    <xf numFmtId="4" fontId="3" fillId="0" borderId="7" xfId="1" applyNumberFormat="1" applyFont="1" applyBorder="1" applyAlignment="1">
      <alignment horizontal="centerContinuous" vertical="center"/>
    </xf>
    <xf numFmtId="4" fontId="3" fillId="0" borderId="3" xfId="1" applyNumberFormat="1" applyFont="1" applyBorder="1" applyAlignment="1">
      <alignment horizontal="centerContinuous" vertical="center"/>
    </xf>
    <xf numFmtId="3" fontId="3" fillId="0" borderId="4" xfId="1" applyNumberFormat="1" applyFont="1" applyFill="1" applyBorder="1" applyAlignment="1">
      <alignment horizontal="centerContinuous"/>
    </xf>
    <xf numFmtId="4" fontId="3" fillId="0" borderId="2" xfId="1" applyNumberFormat="1" applyFont="1" applyBorder="1" applyAlignment="1">
      <alignment horizontal="centerContinuous" vertical="center"/>
    </xf>
    <xf numFmtId="4" fontId="3" fillId="0" borderId="11" xfId="1" applyNumberFormat="1" applyFont="1" applyBorder="1" applyAlignment="1">
      <alignment horizontal="centerContinuous" vertical="center"/>
    </xf>
    <xf numFmtId="4" fontId="3" fillId="0" borderId="10" xfId="1" applyNumberFormat="1" applyFont="1" applyBorder="1" applyAlignment="1">
      <alignment horizontal="center" vertical="center"/>
    </xf>
    <xf numFmtId="4" fontId="3" fillId="0" borderId="3" xfId="1" applyNumberFormat="1" applyFont="1" applyFill="1" applyBorder="1" applyAlignment="1">
      <alignment horizontal="center"/>
    </xf>
    <xf numFmtId="4" fontId="3" fillId="0" borderId="4" xfId="1" applyNumberFormat="1" applyFont="1" applyFill="1" applyBorder="1" applyAlignment="1">
      <alignment horizontal="center"/>
    </xf>
    <xf numFmtId="4" fontId="3" fillId="0" borderId="10" xfId="1" applyNumberFormat="1" applyFont="1" applyFill="1" applyBorder="1" applyAlignment="1">
      <alignment horizontal="center"/>
    </xf>
    <xf numFmtId="0" fontId="1" fillId="0" borderId="4" xfId="1" applyFont="1" applyBorder="1"/>
    <xf numFmtId="0" fontId="7" fillId="0" borderId="12" xfId="1" applyFont="1" applyFill="1" applyBorder="1"/>
    <xf numFmtId="0" fontId="8" fillId="0" borderId="11" xfId="1" applyFont="1" applyFill="1" applyBorder="1"/>
    <xf numFmtId="0" fontId="1" fillId="0" borderId="7" xfId="1" applyFont="1" applyBorder="1"/>
    <xf numFmtId="10" fontId="1" fillId="0" borderId="0" xfId="3" applyNumberFormat="1" applyFont="1"/>
    <xf numFmtId="4" fontId="3" fillId="2" borderId="7" xfId="1" applyNumberFormat="1" applyFont="1" applyFill="1" applyBorder="1" applyAlignment="1">
      <alignment horizontal="center"/>
    </xf>
    <xf numFmtId="4" fontId="3" fillId="2" borderId="3" xfId="1" applyNumberFormat="1" applyFont="1" applyFill="1" applyBorder="1" applyAlignment="1">
      <alignment horizontal="center"/>
    </xf>
    <xf numFmtId="4" fontId="1" fillId="0" borderId="4" xfId="3" applyNumberFormat="1" applyFont="1" applyBorder="1"/>
    <xf numFmtId="10" fontId="3" fillId="0" borderId="4" xfId="3" applyNumberFormat="1" applyFont="1" applyBorder="1"/>
    <xf numFmtId="4" fontId="3" fillId="6" borderId="11" xfId="1" applyNumberFormat="1" applyFont="1" applyFill="1" applyBorder="1" applyAlignment="1">
      <alignment horizontal="left" vertical="center"/>
    </xf>
    <xf numFmtId="0" fontId="3" fillId="0" borderId="0" xfId="1" applyFont="1" applyFill="1"/>
    <xf numFmtId="0" fontId="1" fillId="0" borderId="2" xfId="1" applyFont="1" applyFill="1" applyBorder="1"/>
    <xf numFmtId="0" fontId="1" fillId="0" borderId="5" xfId="1" applyFont="1" applyFill="1" applyBorder="1"/>
    <xf numFmtId="0" fontId="1" fillId="0" borderId="13" xfId="1" applyFont="1" applyFill="1" applyBorder="1" applyAlignment="1">
      <alignment horizontal="centerContinuous"/>
    </xf>
    <xf numFmtId="0" fontId="1" fillId="0" borderId="8" xfId="1" applyFont="1" applyFill="1" applyBorder="1"/>
    <xf numFmtId="0" fontId="1" fillId="0" borderId="14" xfId="1" applyFont="1" applyFill="1" applyBorder="1"/>
    <xf numFmtId="0" fontId="3" fillId="0" borderId="6" xfId="1" applyFont="1" applyFill="1" applyBorder="1" applyAlignment="1">
      <alignment horizontal="centerContinuous"/>
    </xf>
    <xf numFmtId="0" fontId="3" fillId="0" borderId="11" xfId="1" applyFont="1" applyFill="1" applyBorder="1" applyAlignment="1">
      <alignment horizontal="centerContinuous"/>
    </xf>
    <xf numFmtId="0" fontId="3" fillId="0" borderId="7" xfId="1" applyFont="1" applyFill="1" applyBorder="1" applyAlignment="1">
      <alignment horizontal="centerContinuous"/>
    </xf>
    <xf numFmtId="0" fontId="1" fillId="0" borderId="7" xfId="1" applyFont="1" applyFill="1" applyBorder="1" applyAlignment="1">
      <alignment horizontal="centerContinuous"/>
    </xf>
    <xf numFmtId="0" fontId="3" fillId="0" borderId="3" xfId="1" applyFont="1" applyFill="1" applyBorder="1" applyAlignment="1">
      <alignment horizontal="centerContinuous"/>
    </xf>
    <xf numFmtId="0" fontId="3" fillId="0" borderId="5" xfId="1" applyFont="1" applyFill="1" applyBorder="1" applyAlignment="1">
      <alignment horizontal="center"/>
    </xf>
    <xf numFmtId="4" fontId="3" fillId="0" borderId="3" xfId="1" applyNumberFormat="1" applyFont="1" applyFill="1" applyBorder="1" applyAlignment="1">
      <alignment horizontal="centerContinuous" vertical="center"/>
    </xf>
    <xf numFmtId="4" fontId="3" fillId="0" borderId="4" xfId="1" applyNumberFormat="1" applyFont="1" applyFill="1" applyBorder="1" applyAlignment="1">
      <alignment horizontal="centerContinuous" vertical="center"/>
    </xf>
    <xf numFmtId="4" fontId="3" fillId="0" borderId="11" xfId="1" applyNumberFormat="1" applyFont="1" applyFill="1" applyBorder="1" applyAlignment="1">
      <alignment horizontal="centerContinuous" vertical="center"/>
    </xf>
    <xf numFmtId="41" fontId="3" fillId="0" borderId="7" xfId="1" applyNumberFormat="1" applyFont="1" applyFill="1" applyBorder="1" applyAlignment="1">
      <alignment horizontal="centerContinuous"/>
    </xf>
    <xf numFmtId="41" fontId="3" fillId="0" borderId="3" xfId="1" applyNumberFormat="1" applyFont="1" applyFill="1" applyBorder="1" applyAlignment="1">
      <alignment horizontal="centerContinuous"/>
    </xf>
    <xf numFmtId="0" fontId="3" fillId="0" borderId="15" xfId="1" applyFont="1" applyFill="1" applyBorder="1" applyAlignment="1">
      <alignment horizontal="centerContinuous"/>
    </xf>
    <xf numFmtId="0" fontId="3" fillId="0" borderId="9" xfId="1" applyFont="1" applyFill="1" applyBorder="1" applyAlignment="1">
      <alignment horizontal="center"/>
    </xf>
    <xf numFmtId="4" fontId="3" fillId="0" borderId="15" xfId="1" applyNumberFormat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center"/>
    </xf>
    <xf numFmtId="3" fontId="3" fillId="0" borderId="6" xfId="1" applyNumberFormat="1" applyFont="1" applyFill="1" applyBorder="1" applyAlignment="1" applyProtection="1">
      <alignment horizontal="center"/>
      <protection locked="0"/>
    </xf>
    <xf numFmtId="43" fontId="3" fillId="0" borderId="7" xfId="1" applyNumberFormat="1" applyFont="1" applyFill="1" applyBorder="1" applyAlignment="1">
      <alignment horizontal="center"/>
    </xf>
    <xf numFmtId="43" fontId="1" fillId="0" borderId="7" xfId="1" applyNumberFormat="1" applyFont="1" applyFill="1" applyBorder="1"/>
    <xf numFmtId="43" fontId="1" fillId="0" borderId="5" xfId="1" applyNumberFormat="1" applyFont="1" applyFill="1" applyBorder="1"/>
    <xf numFmtId="4" fontId="1" fillId="0" borderId="2" xfId="1" applyNumberFormat="1" applyFont="1" applyFill="1" applyBorder="1"/>
    <xf numFmtId="43" fontId="1" fillId="0" borderId="3" xfId="1" applyNumberFormat="1" applyFont="1" applyFill="1" applyBorder="1"/>
    <xf numFmtId="0" fontId="1" fillId="0" borderId="10" xfId="1" applyFont="1" applyFill="1" applyBorder="1" applyAlignment="1">
      <alignment horizontal="center"/>
    </xf>
    <xf numFmtId="4" fontId="1" fillId="0" borderId="10" xfId="1" applyNumberFormat="1" applyFont="1" applyFill="1" applyBorder="1" applyAlignment="1">
      <alignment horizontal="right"/>
    </xf>
    <xf numFmtId="4" fontId="1" fillId="0" borderId="10" xfId="1" applyNumberFormat="1" applyFont="1" applyFill="1" applyBorder="1"/>
    <xf numFmtId="4" fontId="3" fillId="0" borderId="6" xfId="1" applyNumberFormat="1" applyFont="1" applyFill="1" applyBorder="1" applyAlignment="1">
      <alignment horizontal="right"/>
    </xf>
    <xf numFmtId="4" fontId="3" fillId="0" borderId="15" xfId="1" applyNumberFormat="1" applyFont="1" applyFill="1" applyBorder="1" applyAlignment="1">
      <alignment horizontal="right"/>
    </xf>
    <xf numFmtId="0" fontId="3" fillId="0" borderId="4" xfId="1" applyFont="1" applyFill="1" applyBorder="1" applyAlignment="1">
      <alignment horizontal="center"/>
    </xf>
    <xf numFmtId="4" fontId="3" fillId="0" borderId="7" xfId="1" applyNumberFormat="1" applyFont="1" applyFill="1" applyBorder="1" applyAlignment="1">
      <alignment horizontal="right"/>
    </xf>
    <xf numFmtId="4" fontId="1" fillId="0" borderId="7" xfId="1" applyNumberFormat="1" applyFont="1" applyFill="1" applyBorder="1" applyAlignment="1">
      <alignment horizontal="right"/>
    </xf>
    <xf numFmtId="4" fontId="1" fillId="0" borderId="3" xfId="1" applyNumberFormat="1" applyFont="1" applyFill="1" applyBorder="1"/>
    <xf numFmtId="4" fontId="3" fillId="0" borderId="2" xfId="1" applyNumberFormat="1" applyFont="1" applyFill="1" applyBorder="1" applyAlignment="1">
      <alignment horizontal="right"/>
    </xf>
    <xf numFmtId="4" fontId="1" fillId="0" borderId="5" xfId="1" applyNumberFormat="1" applyFont="1" applyFill="1" applyBorder="1"/>
    <xf numFmtId="0" fontId="3" fillId="0" borderId="7" xfId="1" applyFont="1" applyFill="1" applyBorder="1" applyAlignment="1">
      <alignment horizontal="center"/>
    </xf>
    <xf numFmtId="0" fontId="3" fillId="0" borderId="10" xfId="1" applyFont="1" applyFill="1" applyBorder="1" applyAlignment="1">
      <alignment horizontal="center"/>
    </xf>
    <xf numFmtId="9" fontId="1" fillId="0" borderId="0" xfId="3" applyFont="1" applyFill="1" applyBorder="1"/>
    <xf numFmtId="9" fontId="3" fillId="0" borderId="4" xfId="3" applyFont="1" applyFill="1" applyBorder="1" applyAlignment="1">
      <alignment horizontal="center"/>
    </xf>
    <xf numFmtId="0" fontId="3" fillId="0" borderId="1" xfId="1" applyFont="1" applyFill="1" applyBorder="1"/>
    <xf numFmtId="0" fontId="8" fillId="0" borderId="2" xfId="1" applyFont="1" applyBorder="1"/>
    <xf numFmtId="0" fontId="8" fillId="0" borderId="0" xfId="1" applyFont="1" applyBorder="1"/>
    <xf numFmtId="0" fontId="1" fillId="0" borderId="1" xfId="1" applyFont="1" applyBorder="1" applyAlignment="1">
      <alignment vertical="top" wrapText="1"/>
    </xf>
    <xf numFmtId="0" fontId="1" fillId="0" borderId="2" xfId="1" applyFont="1" applyBorder="1" applyAlignment="1">
      <alignment horizontal="left" vertical="top"/>
    </xf>
    <xf numFmtId="0" fontId="1" fillId="0" borderId="2" xfId="1" applyFont="1" applyBorder="1" applyAlignment="1">
      <alignment horizontal="right" vertical="top"/>
    </xf>
    <xf numFmtId="0" fontId="1" fillId="0" borderId="2" xfId="1" applyFont="1" applyBorder="1" applyAlignment="1">
      <alignment horizontal="centerContinuous" vertical="top" wrapText="1"/>
    </xf>
    <xf numFmtId="0" fontId="1" fillId="0" borderId="5" xfId="1" applyFont="1" applyBorder="1" applyAlignment="1">
      <alignment horizontal="center" vertical="top" wrapText="1"/>
    </xf>
    <xf numFmtId="0" fontId="1" fillId="0" borderId="9" xfId="1" applyFont="1" applyBorder="1" applyAlignment="1">
      <alignment vertical="top" wrapText="1"/>
    </xf>
    <xf numFmtId="0" fontId="1" fillId="0" borderId="0" xfId="1" applyFont="1" applyBorder="1" applyAlignment="1">
      <alignment horizontal="left" vertical="top" wrapText="1"/>
    </xf>
    <xf numFmtId="0" fontId="1" fillId="0" borderId="13" xfId="1" applyFont="1" applyBorder="1" applyAlignment="1">
      <alignment horizontal="center" vertical="top" wrapText="1"/>
    </xf>
    <xf numFmtId="0" fontId="1" fillId="0" borderId="9" xfId="1" applyFont="1" applyBorder="1" applyAlignment="1">
      <alignment horizontal="left" vertical="top" wrapText="1"/>
    </xf>
    <xf numFmtId="0" fontId="8" fillId="0" borderId="13" xfId="1" applyFont="1" applyBorder="1"/>
    <xf numFmtId="0" fontId="1" fillId="0" borderId="12" xfId="1" applyFont="1" applyBorder="1" applyAlignment="1">
      <alignment vertical="top" wrapText="1"/>
    </xf>
    <xf numFmtId="173" fontId="9" fillId="0" borderId="8" xfId="1" applyNumberFormat="1" applyFont="1" applyBorder="1" applyAlignment="1">
      <alignment horizontal="right"/>
    </xf>
    <xf numFmtId="0" fontId="1" fillId="0" borderId="8" xfId="1" applyFont="1" applyBorder="1" applyAlignment="1">
      <alignment vertical="top" wrapText="1"/>
    </xf>
    <xf numFmtId="0" fontId="1" fillId="0" borderId="14" xfId="1" applyFont="1" applyBorder="1" applyAlignment="1">
      <alignment vertical="top" wrapText="1"/>
    </xf>
    <xf numFmtId="15" fontId="1" fillId="0" borderId="4" xfId="1" applyNumberFormat="1" applyFont="1" applyBorder="1" applyAlignment="1">
      <alignment horizontal="center" vertical="top" wrapText="1"/>
    </xf>
    <xf numFmtId="4" fontId="1" fillId="0" borderId="4" xfId="1" applyNumberFormat="1" applyFont="1" applyBorder="1" applyAlignment="1">
      <alignment horizontal="center" vertical="top" wrapText="1"/>
    </xf>
    <xf numFmtId="43" fontId="3" fillId="0" borderId="11" xfId="1" applyNumberFormat="1" applyFont="1" applyBorder="1" applyAlignment="1">
      <alignment vertical="top" wrapText="1"/>
    </xf>
    <xf numFmtId="4" fontId="3" fillId="0" borderId="3" xfId="1" applyNumberFormat="1" applyFont="1" applyBorder="1" applyAlignment="1">
      <alignment vertical="top" wrapText="1"/>
    </xf>
    <xf numFmtId="4" fontId="3" fillId="0" borderId="3" xfId="1" applyNumberFormat="1" applyFont="1" applyBorder="1" applyAlignment="1">
      <alignment horizontal="center" vertical="top" wrapText="1"/>
    </xf>
    <xf numFmtId="4" fontId="3" fillId="0" borderId="4" xfId="1" applyNumberFormat="1" applyFont="1" applyBorder="1" applyAlignment="1">
      <alignment horizontal="center" vertical="top" wrapText="1"/>
    </xf>
    <xf numFmtId="4" fontId="3" fillId="2" borderId="7" xfId="1" applyNumberFormat="1" applyFont="1" applyFill="1" applyBorder="1" applyAlignment="1">
      <alignment horizontal="left" vertical="center"/>
    </xf>
    <xf numFmtId="4" fontId="3" fillId="2" borderId="3" xfId="1" applyNumberFormat="1" applyFont="1" applyFill="1" applyBorder="1" applyAlignment="1">
      <alignment horizontal="left" vertical="center"/>
    </xf>
    <xf numFmtId="173" fontId="8" fillId="0" borderId="10" xfId="1" applyNumberFormat="1" applyFont="1" applyBorder="1" applyAlignment="1">
      <alignment horizontal="right"/>
    </xf>
    <xf numFmtId="0" fontId="3" fillId="0" borderId="4" xfId="1" applyFont="1" applyFill="1" applyBorder="1" applyAlignment="1">
      <alignment horizontal="left"/>
    </xf>
    <xf numFmtId="0" fontId="3" fillId="0" borderId="11" xfId="1" applyFont="1" applyFill="1" applyBorder="1" applyAlignment="1">
      <alignment horizontal="left"/>
    </xf>
    <xf numFmtId="4" fontId="3" fillId="0" borderId="3" xfId="1" applyNumberFormat="1" applyFont="1" applyFill="1" applyBorder="1" applyAlignment="1">
      <alignment horizontal="right"/>
    </xf>
    <xf numFmtId="0" fontId="7" fillId="7" borderId="11" xfId="1" applyFont="1" applyFill="1" applyBorder="1"/>
    <xf numFmtId="173" fontId="8" fillId="7" borderId="7" xfId="1" applyNumberFormat="1" applyFont="1" applyFill="1" applyBorder="1"/>
    <xf numFmtId="0" fontId="8" fillId="7" borderId="7" xfId="1" applyFont="1" applyFill="1" applyBorder="1"/>
    <xf numFmtId="0" fontId="1" fillId="7" borderId="3" xfId="1" applyFont="1" applyFill="1" applyBorder="1"/>
    <xf numFmtId="4" fontId="3" fillId="2" borderId="8" xfId="1" applyNumberFormat="1" applyFont="1" applyFill="1" applyBorder="1" applyAlignment="1">
      <alignment horizontal="left" vertical="center"/>
    </xf>
    <xf numFmtId="4" fontId="3" fillId="2" borderId="14" xfId="1" applyNumberFormat="1" applyFont="1" applyFill="1" applyBorder="1" applyAlignment="1">
      <alignment horizontal="left" vertical="center"/>
    </xf>
    <xf numFmtId="4" fontId="8" fillId="7" borderId="7" xfId="1" applyNumberFormat="1" applyFont="1" applyFill="1" applyBorder="1"/>
    <xf numFmtId="0" fontId="3" fillId="0" borderId="9" xfId="5" applyFont="1" applyFill="1" applyBorder="1" applyAlignment="1">
      <alignment horizontal="centerContinuous"/>
    </xf>
    <xf numFmtId="0" fontId="3" fillId="0" borderId="0" xfId="5" applyFont="1" applyFill="1" applyBorder="1" applyAlignment="1">
      <alignment horizontal="centerContinuous"/>
    </xf>
    <xf numFmtId="0" fontId="3" fillId="0" borderId="15" xfId="1" applyFont="1" applyFill="1" applyBorder="1"/>
    <xf numFmtId="4" fontId="1" fillId="0" borderId="0" xfId="1" applyNumberFormat="1" applyFont="1" applyFill="1" applyBorder="1"/>
    <xf numFmtId="0" fontId="1" fillId="0" borderId="15" xfId="1" applyFont="1" applyFill="1" applyBorder="1"/>
    <xf numFmtId="4" fontId="1" fillId="0" borderId="15" xfId="1" applyNumberFormat="1" applyFont="1" applyFill="1" applyBorder="1"/>
    <xf numFmtId="165" fontId="1" fillId="0" borderId="15" xfId="1" applyNumberFormat="1" applyFont="1" applyFill="1" applyBorder="1"/>
    <xf numFmtId="165" fontId="1" fillId="0" borderId="10" xfId="1" applyNumberFormat="1" applyFont="1" applyFill="1" applyBorder="1"/>
    <xf numFmtId="3" fontId="1" fillId="0" borderId="4" xfId="1" applyNumberFormat="1" applyBorder="1"/>
    <xf numFmtId="4" fontId="3" fillId="0" borderId="7" xfId="1" applyNumberFormat="1" applyFont="1" applyFill="1" applyBorder="1" applyAlignment="1">
      <alignment horizontal="left"/>
    </xf>
    <xf numFmtId="0" fontId="1" fillId="0" borderId="0" xfId="1" applyFont="1" applyFill="1" applyAlignment="1">
      <alignment horizontal="center"/>
    </xf>
    <xf numFmtId="169" fontId="1" fillId="0" borderId="0" xfId="3" applyNumberFormat="1" applyFont="1" applyFill="1"/>
    <xf numFmtId="43" fontId="1" fillId="0" borderId="0" xfId="3" applyNumberFormat="1" applyFont="1" applyFill="1"/>
    <xf numFmtId="0" fontId="3" fillId="0" borderId="12" xfId="1" applyFont="1" applyFill="1" applyBorder="1"/>
    <xf numFmtId="4" fontId="3" fillId="0" borderId="15" xfId="1" applyNumberFormat="1" applyFont="1" applyFill="1" applyBorder="1" applyAlignment="1">
      <alignment horizontal="center"/>
    </xf>
    <xf numFmtId="4" fontId="3" fillId="0" borderId="11" xfId="1" applyNumberFormat="1" applyFont="1" applyFill="1" applyBorder="1" applyAlignment="1">
      <alignment horizontal="left"/>
    </xf>
    <xf numFmtId="9" fontId="1" fillId="0" borderId="7" xfId="3" applyFont="1" applyFill="1" applyBorder="1"/>
    <xf numFmtId="169" fontId="1" fillId="0" borderId="7" xfId="3" applyNumberFormat="1" applyFont="1" applyFill="1" applyBorder="1"/>
    <xf numFmtId="43" fontId="1" fillId="0" borderId="7" xfId="3" applyNumberFormat="1" applyFont="1" applyFill="1" applyBorder="1"/>
    <xf numFmtId="4" fontId="1" fillId="0" borderId="4" xfId="3" applyNumberFormat="1" applyFont="1" applyFill="1" applyBorder="1"/>
    <xf numFmtId="4" fontId="3" fillId="0" borderId="11" xfId="1" applyNumberFormat="1" applyFont="1" applyFill="1" applyBorder="1"/>
    <xf numFmtId="4" fontId="1" fillId="0" borderId="7" xfId="3" applyNumberFormat="1" applyFont="1" applyFill="1" applyBorder="1" applyAlignment="1">
      <alignment horizontal="right"/>
    </xf>
    <xf numFmtId="4" fontId="1" fillId="0" borderId="7" xfId="3" applyNumberFormat="1" applyFont="1" applyFill="1" applyBorder="1"/>
    <xf numFmtId="4" fontId="1" fillId="0" borderId="3" xfId="3" applyNumberFormat="1" applyFont="1" applyFill="1" applyBorder="1"/>
    <xf numFmtId="4" fontId="1" fillId="0" borderId="12" xfId="1" applyNumberFormat="1" applyFont="1" applyFill="1" applyBorder="1"/>
    <xf numFmtId="4" fontId="1" fillId="0" borderId="14" xfId="1" applyNumberFormat="1" applyFont="1" applyFill="1" applyBorder="1" applyAlignment="1">
      <alignment horizontal="center"/>
    </xf>
    <xf numFmtId="4" fontId="3" fillId="0" borderId="10" xfId="2" applyNumberFormat="1" applyFont="1" applyFill="1" applyBorder="1"/>
    <xf numFmtId="4" fontId="1" fillId="0" borderId="14" xfId="3" applyNumberFormat="1" applyFont="1" applyFill="1" applyBorder="1"/>
    <xf numFmtId="4" fontId="1" fillId="0" borderId="12" xfId="3" applyNumberFormat="1" applyFont="1" applyFill="1" applyBorder="1"/>
    <xf numFmtId="4" fontId="1" fillId="0" borderId="11" xfId="3" applyNumberFormat="1" applyFont="1" applyFill="1" applyBorder="1"/>
    <xf numFmtId="4" fontId="3" fillId="0" borderId="4" xfId="2" applyNumberFormat="1" applyFont="1" applyFill="1" applyBorder="1"/>
    <xf numFmtId="4" fontId="1" fillId="0" borderId="11" xfId="1" applyNumberFormat="1" applyFont="1" applyFill="1" applyBorder="1"/>
    <xf numFmtId="4" fontId="1" fillId="0" borderId="3" xfId="1" applyNumberFormat="1" applyFont="1" applyFill="1" applyBorder="1" applyAlignment="1">
      <alignment horizontal="center"/>
    </xf>
    <xf numFmtId="4" fontId="3" fillId="0" borderId="4" xfId="3" applyNumberFormat="1" applyFont="1" applyFill="1" applyBorder="1"/>
    <xf numFmtId="43" fontId="1" fillId="0" borderId="0" xfId="1" applyNumberFormat="1" applyFont="1" applyFill="1"/>
    <xf numFmtId="0" fontId="1" fillId="2" borderId="2" xfId="1" applyFont="1" applyFill="1" applyBorder="1"/>
    <xf numFmtId="4" fontId="3" fillId="0" borderId="6" xfId="3" applyNumberFormat="1" applyFont="1" applyFill="1" applyBorder="1"/>
    <xf numFmtId="4" fontId="1" fillId="0" borderId="1" xfId="3" applyNumberFormat="1" applyFont="1" applyFill="1" applyBorder="1"/>
    <xf numFmtId="4" fontId="1" fillId="0" borderId="5" xfId="3" applyNumberFormat="1" applyFont="1" applyFill="1" applyBorder="1"/>
    <xf numFmtId="0" fontId="1" fillId="6" borderId="2" xfId="1" applyFont="1" applyFill="1" applyBorder="1"/>
    <xf numFmtId="9" fontId="1" fillId="0" borderId="0" xfId="1" applyNumberFormat="1" applyFont="1" applyFill="1"/>
    <xf numFmtId="4" fontId="1" fillId="0" borderId="0" xfId="1" applyNumberFormat="1" applyFont="1" applyFill="1"/>
    <xf numFmtId="4" fontId="1" fillId="0" borderId="3" xfId="1" applyNumberFormat="1" applyFont="1" applyFill="1" applyBorder="1" applyAlignment="1">
      <alignment horizontal="right"/>
    </xf>
    <xf numFmtId="4" fontId="1" fillId="0" borderId="4" xfId="1" applyNumberFormat="1" applyFont="1" applyBorder="1" applyAlignment="1">
      <alignment horizontal="right"/>
    </xf>
    <xf numFmtId="10" fontId="3" fillId="0" borderId="11" xfId="1" applyNumberFormat="1" applyFont="1" applyBorder="1"/>
    <xf numFmtId="10" fontId="3" fillId="0" borderId="4" xfId="1" applyNumberFormat="1" applyFont="1" applyBorder="1"/>
    <xf numFmtId="0" fontId="8" fillId="0" borderId="0" xfId="1" applyFont="1" applyFill="1" applyBorder="1"/>
    <xf numFmtId="10" fontId="1" fillId="0" borderId="0" xfId="1" applyNumberFormat="1" applyFont="1"/>
    <xf numFmtId="10" fontId="3" fillId="0" borderId="0" xfId="1" applyNumberFormat="1" applyFont="1"/>
    <xf numFmtId="10" fontId="3" fillId="0" borderId="0" xfId="1" applyNumberFormat="1" applyFont="1" applyBorder="1"/>
    <xf numFmtId="171" fontId="3" fillId="0" borderId="2" xfId="2" applyNumberFormat="1" applyFont="1" applyFill="1" applyBorder="1" applyAlignment="1">
      <alignment horizontal="centerContinuous"/>
    </xf>
    <xf numFmtId="171" fontId="3" fillId="0" borderId="5" xfId="2" applyNumberFormat="1" applyFont="1" applyFill="1" applyBorder="1" applyAlignment="1">
      <alignment horizontal="centerContinuous"/>
    </xf>
    <xf numFmtId="171" fontId="3" fillId="0" borderId="0" xfId="2" applyNumberFormat="1" applyFont="1" applyFill="1" applyBorder="1" applyAlignment="1">
      <alignment horizontal="centerContinuous"/>
    </xf>
    <xf numFmtId="171" fontId="3" fillId="0" borderId="13" xfId="2" applyNumberFormat="1" applyFont="1" applyFill="1" applyBorder="1" applyAlignment="1">
      <alignment horizontal="centerContinuous"/>
    </xf>
    <xf numFmtId="171" fontId="3" fillId="0" borderId="8" xfId="2" applyNumberFormat="1" applyFont="1" applyFill="1" applyBorder="1" applyAlignment="1">
      <alignment horizontal="centerContinuous"/>
    </xf>
    <xf numFmtId="171" fontId="3" fillId="0" borderId="14" xfId="2" applyNumberFormat="1" applyFont="1" applyFill="1" applyBorder="1" applyAlignment="1">
      <alignment horizontal="centerContinuous"/>
    </xf>
    <xf numFmtId="171" fontId="3" fillId="0" borderId="0" xfId="2" applyNumberFormat="1" applyFont="1" applyFill="1" applyAlignment="1">
      <alignment horizontal="centerContinuous"/>
    </xf>
    <xf numFmtId="4" fontId="3" fillId="0" borderId="15" xfId="2" applyNumberFormat="1" applyFont="1" applyFill="1" applyBorder="1"/>
    <xf numFmtId="4" fontId="1" fillId="0" borderId="7" xfId="2" applyNumberFormat="1" applyFont="1" applyFill="1" applyBorder="1"/>
    <xf numFmtId="4" fontId="3" fillId="0" borderId="6" xfId="2" applyNumberFormat="1" applyFont="1" applyFill="1" applyBorder="1"/>
    <xf numFmtId="4" fontId="3" fillId="0" borderId="7" xfId="2" applyNumberFormat="1" applyFont="1" applyFill="1" applyBorder="1"/>
    <xf numFmtId="0" fontId="3" fillId="0" borderId="1" xfId="1" applyFont="1" applyFill="1" applyBorder="1" applyAlignment="1">
      <alignment horizontal="centerContinuous"/>
    </xf>
    <xf numFmtId="171" fontId="1" fillId="0" borderId="0" xfId="1" applyNumberFormat="1" applyFont="1" applyFill="1"/>
    <xf numFmtId="0" fontId="3" fillId="0" borderId="11" xfId="1" applyFont="1" applyBorder="1"/>
    <xf numFmtId="43" fontId="1" fillId="0" borderId="7" xfId="1" applyNumberFormat="1" applyFont="1" applyBorder="1" applyAlignment="1">
      <alignment horizontal="center"/>
    </xf>
    <xf numFmtId="0" fontId="1" fillId="0" borderId="7" xfId="1" applyFont="1" applyBorder="1" applyAlignment="1">
      <alignment horizontal="center"/>
    </xf>
    <xf numFmtId="43" fontId="1" fillId="0" borderId="7" xfId="2" applyFont="1" applyBorder="1"/>
    <xf numFmtId="4" fontId="3" fillId="0" borderId="4" xfId="1" applyNumberFormat="1" applyFont="1" applyBorder="1" applyAlignment="1">
      <alignment horizontal="right"/>
    </xf>
    <xf numFmtId="4" fontId="1" fillId="0" borderId="10" xfId="1" applyNumberFormat="1" applyFont="1" applyFill="1" applyBorder="1" applyAlignment="1">
      <alignment horizontal="left"/>
    </xf>
    <xf numFmtId="4" fontId="1" fillId="0" borderId="4" xfId="1" applyNumberFormat="1" applyFont="1" applyFill="1" applyBorder="1" applyAlignment="1">
      <alignment horizontal="left"/>
    </xf>
    <xf numFmtId="4" fontId="1" fillId="0" borderId="4" xfId="2" applyNumberFormat="1" applyFont="1" applyFill="1" applyBorder="1" applyAlignment="1">
      <alignment horizontal="right"/>
    </xf>
    <xf numFmtId="4" fontId="3" fillId="0" borderId="6" xfId="2" applyNumberFormat="1" applyFont="1" applyFill="1" applyBorder="1" applyAlignment="1">
      <alignment horizontal="right"/>
    </xf>
    <xf numFmtId="4" fontId="3" fillId="0" borderId="7" xfId="2" applyNumberFormat="1" applyFont="1" applyFill="1" applyBorder="1" applyAlignment="1">
      <alignment horizontal="right"/>
    </xf>
    <xf numFmtId="4" fontId="1" fillId="0" borderId="6" xfId="1" applyNumberFormat="1" applyFont="1" applyFill="1" applyBorder="1" applyAlignment="1">
      <alignment horizontal="left"/>
    </xf>
    <xf numFmtId="4" fontId="1" fillId="0" borderId="6" xfId="2" applyNumberFormat="1" applyFont="1" applyFill="1" applyBorder="1" applyAlignment="1">
      <alignment horizontal="right"/>
    </xf>
    <xf numFmtId="9" fontId="1" fillId="0" borderId="4" xfId="1" applyNumberFormat="1" applyFont="1" applyFill="1" applyBorder="1" applyAlignment="1"/>
    <xf numFmtId="49" fontId="1" fillId="0" borderId="4" xfId="1" applyNumberFormat="1" applyFont="1" applyFill="1" applyBorder="1"/>
    <xf numFmtId="4" fontId="3" fillId="0" borderId="10" xfId="2" applyNumberFormat="1" applyFont="1" applyFill="1" applyBorder="1" applyAlignment="1">
      <alignment horizontal="right"/>
    </xf>
    <xf numFmtId="2" fontId="1" fillId="0" borderId="7" xfId="1" applyNumberFormat="1" applyFont="1" applyFill="1" applyBorder="1"/>
    <xf numFmtId="4" fontId="1" fillId="0" borderId="10" xfId="1" applyNumberFormat="1" applyFont="1" applyBorder="1"/>
    <xf numFmtId="4" fontId="1" fillId="0" borderId="10" xfId="2" applyNumberFormat="1" applyFont="1" applyFill="1" applyBorder="1"/>
    <xf numFmtId="4" fontId="1" fillId="0" borderId="15" xfId="2" applyNumberFormat="1" applyFont="1" applyFill="1" applyBorder="1"/>
    <xf numFmtId="4" fontId="1" fillId="0" borderId="14" xfId="2" applyNumberFormat="1" applyFont="1" applyFill="1" applyBorder="1"/>
    <xf numFmtId="4" fontId="1" fillId="0" borderId="6" xfId="2" applyNumberFormat="1" applyFont="1" applyFill="1" applyBorder="1"/>
    <xf numFmtId="4" fontId="1" fillId="0" borderId="5" xfId="2" applyNumberFormat="1" applyFont="1" applyFill="1" applyBorder="1"/>
    <xf numFmtId="4" fontId="3" fillId="0" borderId="0" xfId="2" applyNumberFormat="1" applyFont="1" applyFill="1" applyBorder="1"/>
    <xf numFmtId="43" fontId="3" fillId="0" borderId="11" xfId="2" applyFont="1" applyFill="1" applyBorder="1"/>
    <xf numFmtId="43" fontId="3" fillId="0" borderId="6" xfId="2" applyFont="1" applyFill="1" applyBorder="1"/>
    <xf numFmtId="43" fontId="3" fillId="0" borderId="10" xfId="2" applyFont="1" applyFill="1" applyBorder="1"/>
    <xf numFmtId="43" fontId="1" fillId="0" borderId="4" xfId="2" applyFont="1" applyFill="1" applyBorder="1"/>
    <xf numFmtId="43" fontId="1" fillId="0" borderId="4" xfId="1" applyNumberFormat="1" applyFont="1" applyBorder="1"/>
    <xf numFmtId="43" fontId="1" fillId="0" borderId="6" xfId="2" applyFont="1" applyFill="1" applyBorder="1"/>
    <xf numFmtId="43" fontId="1" fillId="0" borderId="6" xfId="1" applyNumberFormat="1" applyFont="1" applyBorder="1"/>
    <xf numFmtId="43" fontId="1" fillId="0" borderId="11" xfId="2" applyFont="1" applyFill="1" applyBorder="1"/>
    <xf numFmtId="43" fontId="3" fillId="0" borderId="4" xfId="2" applyFont="1" applyFill="1" applyBorder="1"/>
    <xf numFmtId="43" fontId="1" fillId="0" borderId="12" xfId="2" applyFont="1" applyFill="1" applyBorder="1"/>
    <xf numFmtId="4" fontId="1" fillId="0" borderId="8" xfId="2" applyNumberFormat="1" applyFont="1" applyFill="1" applyBorder="1"/>
    <xf numFmtId="0" fontId="3" fillId="0" borderId="4" xfId="1" applyFont="1" applyFill="1" applyBorder="1" applyAlignment="1"/>
    <xf numFmtId="0" fontId="1" fillId="0" borderId="1" xfId="1" applyFont="1" applyFill="1" applyBorder="1"/>
    <xf numFmtId="4" fontId="1" fillId="0" borderId="2" xfId="2" applyNumberFormat="1" applyFont="1" applyFill="1" applyBorder="1"/>
    <xf numFmtId="49" fontId="3" fillId="0" borderId="11" xfId="2" applyNumberFormat="1" applyFont="1" applyFill="1" applyBorder="1" applyAlignment="1">
      <alignment horizontal="left"/>
    </xf>
    <xf numFmtId="4" fontId="1" fillId="0" borderId="7" xfId="1" applyNumberFormat="1" applyFill="1" applyBorder="1"/>
    <xf numFmtId="4" fontId="1" fillId="0" borderId="3" xfId="1" applyNumberFormat="1" applyFill="1" applyBorder="1"/>
    <xf numFmtId="49" fontId="3" fillId="0" borderId="4" xfId="2" applyNumberFormat="1" applyFont="1" applyFill="1" applyBorder="1" applyAlignment="1">
      <alignment horizontal="left"/>
    </xf>
    <xf numFmtId="49" fontId="1" fillId="0" borderId="4" xfId="2" applyNumberFormat="1" applyFont="1" applyFill="1" applyBorder="1" applyAlignment="1">
      <alignment horizontal="left"/>
    </xf>
    <xf numFmtId="4" fontId="1" fillId="0" borderId="10" xfId="1" applyNumberFormat="1" applyFont="1" applyFill="1" applyBorder="1" applyAlignment="1"/>
    <xf numFmtId="43" fontId="1" fillId="0" borderId="0" xfId="2" applyNumberFormat="1" applyFont="1"/>
    <xf numFmtId="174" fontId="0" fillId="0" borderId="0" xfId="2" applyNumberFormat="1" applyFont="1" applyFill="1" applyAlignment="1">
      <alignment horizontal="right"/>
    </xf>
    <xf numFmtId="175" fontId="1" fillId="0" borderId="0" xfId="1" applyNumberFormat="1" applyFont="1"/>
    <xf numFmtId="164" fontId="0" fillId="0" borderId="0" xfId="2" applyNumberFormat="1" applyFont="1" applyFill="1" applyAlignment="1">
      <alignment horizontal="right"/>
    </xf>
    <xf numFmtId="0" fontId="1" fillId="0" borderId="9" xfId="1" applyBorder="1"/>
    <xf numFmtId="0" fontId="1" fillId="0" borderId="0" xfId="1" applyBorder="1"/>
    <xf numFmtId="0" fontId="1" fillId="0" borderId="13" xfId="1" applyBorder="1"/>
    <xf numFmtId="9" fontId="1" fillId="3" borderId="2" xfId="3" applyFont="1" applyFill="1" applyBorder="1"/>
    <xf numFmtId="9" fontId="1" fillId="3" borderId="5" xfId="3" applyFont="1" applyFill="1" applyBorder="1"/>
    <xf numFmtId="9" fontId="1" fillId="3" borderId="0" xfId="3" applyFont="1" applyFill="1" applyBorder="1" applyAlignment="1">
      <alignment horizontal="centerContinuous"/>
    </xf>
    <xf numFmtId="9" fontId="1" fillId="3" borderId="13" xfId="3" applyFont="1" applyFill="1" applyBorder="1" applyAlignment="1">
      <alignment horizontal="centerContinuous"/>
    </xf>
    <xf numFmtId="0" fontId="3" fillId="3" borderId="13" xfId="1" applyFont="1" applyFill="1" applyBorder="1" applyAlignment="1">
      <alignment horizontal="centerContinuous"/>
    </xf>
    <xf numFmtId="0" fontId="1" fillId="3" borderId="12" xfId="1" applyFont="1" applyFill="1" applyBorder="1" applyAlignment="1"/>
    <xf numFmtId="0" fontId="1" fillId="3" borderId="8" xfId="1" applyFont="1" applyFill="1" applyBorder="1" applyAlignment="1"/>
    <xf numFmtId="0" fontId="1" fillId="3" borderId="14" xfId="1" applyFont="1" applyFill="1" applyBorder="1" applyAlignment="1"/>
    <xf numFmtId="0" fontId="3" fillId="3" borderId="2" xfId="1" applyFont="1" applyFill="1" applyBorder="1" applyAlignment="1">
      <alignment horizontal="centerContinuous"/>
    </xf>
    <xf numFmtId="0" fontId="3" fillId="3" borderId="5" xfId="1" applyFont="1" applyFill="1" applyBorder="1" applyAlignment="1">
      <alignment horizontal="centerContinuous"/>
    </xf>
    <xf numFmtId="0" fontId="3" fillId="3" borderId="14" xfId="1" applyFont="1" applyFill="1" applyBorder="1" applyAlignment="1">
      <alignment horizontal="centerContinuous"/>
    </xf>
    <xf numFmtId="0" fontId="3" fillId="6" borderId="4" xfId="1" applyFont="1" applyFill="1" applyBorder="1" applyAlignment="1">
      <alignment horizontal="left"/>
    </xf>
    <xf numFmtId="0" fontId="1" fillId="3" borderId="2" xfId="1" applyFont="1" applyFill="1" applyBorder="1"/>
    <xf numFmtId="0" fontId="1" fillId="3" borderId="5" xfId="1" applyFont="1" applyFill="1" applyBorder="1"/>
    <xf numFmtId="0" fontId="1" fillId="3" borderId="0" xfId="1" applyFont="1" applyFill="1" applyBorder="1" applyAlignment="1">
      <alignment horizontal="centerContinuous"/>
    </xf>
    <xf numFmtId="0" fontId="1" fillId="3" borderId="13" xfId="1" applyFont="1" applyFill="1" applyBorder="1" applyAlignment="1">
      <alignment horizontal="centerContinuous"/>
    </xf>
    <xf numFmtId="0" fontId="3" fillId="3" borderId="12" xfId="1" applyFont="1" applyFill="1" applyBorder="1"/>
    <xf numFmtId="0" fontId="1" fillId="3" borderId="8" xfId="1" applyFont="1" applyFill="1" applyBorder="1"/>
    <xf numFmtId="0" fontId="1" fillId="3" borderId="14" xfId="1" applyFont="1" applyFill="1" applyBorder="1"/>
    <xf numFmtId="0" fontId="1" fillId="3" borderId="12" xfId="1" applyFont="1" applyFill="1" applyBorder="1"/>
    <xf numFmtId="10" fontId="3" fillId="0" borderId="3" xfId="3" applyNumberFormat="1" applyFont="1" applyFill="1" applyBorder="1" applyAlignment="1">
      <alignment horizontal="center"/>
    </xf>
    <xf numFmtId="4" fontId="3" fillId="0" borderId="7" xfId="1" applyNumberFormat="1" applyFont="1" applyFill="1" applyBorder="1" applyAlignment="1">
      <alignment horizontal="center" vertical="center"/>
    </xf>
    <xf numFmtId="10" fontId="3" fillId="0" borderId="3" xfId="4" applyNumberFormat="1" applyFont="1" applyFill="1" applyBorder="1" applyAlignment="1">
      <alignment horizontal="center" vertical="center"/>
    </xf>
    <xf numFmtId="0" fontId="3" fillId="0" borderId="1" xfId="6" applyFont="1" applyFill="1" applyBorder="1" applyAlignment="1"/>
    <xf numFmtId="0" fontId="1" fillId="0" borderId="2" xfId="6" applyFont="1" applyBorder="1"/>
    <xf numFmtId="0" fontId="1" fillId="0" borderId="0" xfId="6" applyFont="1"/>
    <xf numFmtId="0" fontId="1" fillId="0" borderId="5" xfId="6" applyFont="1" applyBorder="1"/>
    <xf numFmtId="0" fontId="3" fillId="0" borderId="9" xfId="6" applyFont="1" applyFill="1" applyBorder="1" applyAlignment="1">
      <alignment horizontal="centerContinuous"/>
    </xf>
    <xf numFmtId="0" fontId="1" fillId="0" borderId="0" xfId="6" applyFont="1" applyBorder="1" applyAlignment="1">
      <alignment horizontal="centerContinuous"/>
    </xf>
    <xf numFmtId="43" fontId="1" fillId="0" borderId="0" xfId="7" applyNumberFormat="1" applyFont="1"/>
    <xf numFmtId="169" fontId="1" fillId="0" borderId="0" xfId="7" applyNumberFormat="1" applyFont="1" applyBorder="1" applyAlignment="1">
      <alignment horizontal="centerContinuous"/>
    </xf>
    <xf numFmtId="43" fontId="1" fillId="0" borderId="13" xfId="7" applyNumberFormat="1" applyFont="1" applyBorder="1" applyAlignment="1">
      <alignment horizontal="centerContinuous"/>
    </xf>
    <xf numFmtId="0" fontId="3" fillId="0" borderId="9" xfId="6" applyFont="1" applyBorder="1" applyAlignment="1">
      <alignment horizontal="centerContinuous"/>
    </xf>
    <xf numFmtId="0" fontId="3" fillId="0" borderId="12" xfId="6" applyFont="1" applyBorder="1"/>
    <xf numFmtId="0" fontId="1" fillId="0" borderId="8" xfId="6" applyFont="1" applyBorder="1"/>
    <xf numFmtId="169" fontId="1" fillId="0" borderId="8" xfId="7" applyNumberFormat="1" applyFont="1" applyBorder="1"/>
    <xf numFmtId="43" fontId="1" fillId="0" borderId="14" xfId="7" applyNumberFormat="1" applyFont="1" applyBorder="1"/>
    <xf numFmtId="0" fontId="3" fillId="0" borderId="0" xfId="6" applyFont="1"/>
    <xf numFmtId="4" fontId="1" fillId="0" borderId="0" xfId="7" applyNumberFormat="1" applyFont="1"/>
    <xf numFmtId="4" fontId="3" fillId="0" borderId="0" xfId="7" applyNumberFormat="1" applyFont="1"/>
    <xf numFmtId="40" fontId="1" fillId="0" borderId="0" xfId="6" applyNumberFormat="1" applyFont="1"/>
    <xf numFmtId="0" fontId="3" fillId="0" borderId="4" xfId="6" applyFont="1" applyFill="1" applyBorder="1" applyAlignment="1">
      <alignment horizontal="center" vertical="center"/>
    </xf>
    <xf numFmtId="0" fontId="3" fillId="0" borderId="4" xfId="6" applyFont="1" applyFill="1" applyBorder="1" applyAlignment="1">
      <alignment horizontal="centerContinuous" vertical="center" wrapText="1"/>
    </xf>
    <xf numFmtId="4" fontId="3" fillId="0" borderId="6" xfId="6" applyNumberFormat="1" applyFont="1" applyFill="1" applyBorder="1" applyAlignment="1">
      <alignment horizontal="center" vertical="center"/>
    </xf>
    <xf numFmtId="0" fontId="3" fillId="0" borderId="6" xfId="6" applyFont="1" applyFill="1" applyBorder="1" applyAlignment="1">
      <alignment horizontal="center" vertical="center"/>
    </xf>
    <xf numFmtId="0" fontId="3" fillId="0" borderId="11" xfId="6" applyFont="1" applyFill="1" applyBorder="1" applyAlignment="1"/>
    <xf numFmtId="0" fontId="1" fillId="0" borderId="7" xfId="6" applyFont="1" applyFill="1" applyBorder="1"/>
    <xf numFmtId="0" fontId="1" fillId="0" borderId="7" xfId="6" applyFont="1" applyBorder="1"/>
    <xf numFmtId="0" fontId="1" fillId="0" borderId="3" xfId="6" applyFont="1" applyBorder="1"/>
    <xf numFmtId="4" fontId="3" fillId="0" borderId="3" xfId="6" applyNumberFormat="1" applyFont="1" applyBorder="1" applyAlignment="1">
      <alignment horizontal="right"/>
    </xf>
    <xf numFmtId="0" fontId="3" fillId="0" borderId="4" xfId="6" applyFont="1" applyFill="1" applyBorder="1" applyAlignment="1"/>
    <xf numFmtId="40" fontId="3" fillId="0" borderId="3" xfId="6" applyNumberFormat="1" applyFont="1" applyBorder="1" applyAlignment="1">
      <alignment horizontal="right"/>
    </xf>
    <xf numFmtId="0" fontId="1" fillId="0" borderId="4" xfId="6" applyFont="1" applyFill="1" applyBorder="1" applyAlignment="1">
      <alignment horizontal="left"/>
    </xf>
    <xf numFmtId="0" fontId="1" fillId="0" borderId="4" xfId="6" applyFont="1" applyFill="1" applyBorder="1"/>
    <xf numFmtId="4" fontId="1" fillId="0" borderId="4" xfId="6" applyNumberFormat="1" applyFont="1" applyFill="1" applyBorder="1"/>
    <xf numFmtId="0" fontId="1" fillId="0" borderId="0" xfId="6" applyFont="1" applyFill="1" applyBorder="1"/>
    <xf numFmtId="40" fontId="1" fillId="0" borderId="4" xfId="6" applyNumberFormat="1" applyFont="1" applyFill="1" applyBorder="1"/>
    <xf numFmtId="176" fontId="1" fillId="0" borderId="4" xfId="6" applyNumberFormat="1" applyFont="1" applyBorder="1"/>
    <xf numFmtId="4" fontId="1" fillId="0" borderId="7" xfId="6" applyNumberFormat="1" applyFont="1" applyFill="1" applyBorder="1"/>
    <xf numFmtId="4" fontId="3" fillId="0" borderId="7" xfId="6" applyNumberFormat="1" applyFont="1" applyFill="1" applyBorder="1"/>
    <xf numFmtId="4" fontId="3" fillId="0" borderId="3" xfId="6" applyNumberFormat="1" applyFont="1" applyFill="1" applyBorder="1"/>
    <xf numFmtId="40" fontId="3" fillId="0" borderId="7" xfId="6" applyNumberFormat="1" applyFont="1" applyFill="1" applyBorder="1"/>
    <xf numFmtId="40" fontId="3" fillId="0" borderId="3" xfId="6" applyNumberFormat="1" applyFont="1" applyFill="1" applyBorder="1"/>
    <xf numFmtId="0" fontId="3" fillId="0" borderId="11" xfId="6" applyFont="1" applyFill="1" applyBorder="1"/>
    <xf numFmtId="2" fontId="1" fillId="0" borderId="7" xfId="6" applyNumberFormat="1" applyFont="1" applyFill="1" applyBorder="1"/>
    <xf numFmtId="40" fontId="1" fillId="0" borderId="8" xfId="6" applyNumberFormat="1" applyFont="1" applyFill="1" applyBorder="1"/>
    <xf numFmtId="40" fontId="1" fillId="0" borderId="14" xfId="6" applyNumberFormat="1" applyFont="1" applyFill="1" applyBorder="1"/>
    <xf numFmtId="40" fontId="1" fillId="0" borderId="7" xfId="6" applyNumberFormat="1" applyFont="1" applyFill="1" applyBorder="1"/>
    <xf numFmtId="40" fontId="1" fillId="0" borderId="3" xfId="6" applyNumberFormat="1" applyFont="1" applyFill="1" applyBorder="1"/>
    <xf numFmtId="176" fontId="1" fillId="0" borderId="0" xfId="6" applyNumberFormat="1" applyFont="1" applyFill="1" applyBorder="1"/>
    <xf numFmtId="170" fontId="1" fillId="0" borderId="4" xfId="6" applyNumberFormat="1" applyFont="1" applyBorder="1"/>
    <xf numFmtId="0" fontId="3" fillId="0" borderId="6" xfId="6" applyFont="1" applyFill="1" applyBorder="1" applyAlignment="1">
      <alignment horizontal="left"/>
    </xf>
    <xf numFmtId="0" fontId="1" fillId="0" borderId="6" xfId="6" applyFont="1" applyFill="1" applyBorder="1"/>
    <xf numFmtId="4" fontId="3" fillId="0" borderId="6" xfId="6" applyNumberFormat="1" applyFont="1" applyFill="1" applyBorder="1"/>
    <xf numFmtId="40" fontId="3" fillId="0" borderId="6" xfId="6" applyNumberFormat="1" applyFont="1" applyFill="1" applyBorder="1"/>
    <xf numFmtId="4" fontId="3" fillId="0" borderId="7" xfId="6" applyNumberFormat="1" applyFont="1" applyFill="1" applyBorder="1" applyAlignment="1">
      <alignment vertical="center" wrapText="1"/>
    </xf>
    <xf numFmtId="40" fontId="3" fillId="0" borderId="7" xfId="6" applyNumberFormat="1" applyFont="1" applyFill="1" applyBorder="1" applyAlignment="1">
      <alignment wrapText="1"/>
    </xf>
    <xf numFmtId="40" fontId="3" fillId="0" borderId="3" xfId="6" applyNumberFormat="1" applyFont="1" applyFill="1" applyBorder="1" applyAlignment="1">
      <alignment wrapText="1"/>
    </xf>
    <xf numFmtId="176" fontId="1" fillId="0" borderId="7" xfId="6" applyNumberFormat="1" applyFont="1" applyFill="1" applyBorder="1"/>
    <xf numFmtId="176" fontId="1" fillId="0" borderId="3" xfId="6" applyNumberFormat="1" applyFont="1" applyFill="1" applyBorder="1"/>
    <xf numFmtId="0" fontId="3" fillId="0" borderId="11" xfId="6" applyFont="1" applyFill="1" applyBorder="1" applyAlignment="1">
      <alignment horizontal="left"/>
    </xf>
    <xf numFmtId="2" fontId="1" fillId="0" borderId="4" xfId="6" applyNumberFormat="1" applyFont="1" applyFill="1" applyBorder="1"/>
    <xf numFmtId="0" fontId="3" fillId="0" borderId="0" xfId="6" applyFont="1" applyFill="1" applyBorder="1" applyAlignment="1">
      <alignment horizontal="left"/>
    </xf>
    <xf numFmtId="0" fontId="3" fillId="0" borderId="4" xfId="6" applyFont="1" applyFill="1" applyBorder="1" applyAlignment="1">
      <alignment horizontal="left"/>
    </xf>
    <xf numFmtId="0" fontId="3" fillId="0" borderId="4" xfId="6" applyFont="1" applyFill="1" applyBorder="1"/>
    <xf numFmtId="4" fontId="3" fillId="0" borderId="4" xfId="6" applyNumberFormat="1" applyFont="1" applyFill="1" applyBorder="1" applyAlignment="1">
      <alignment wrapText="1"/>
    </xf>
    <xf numFmtId="40" fontId="3" fillId="0" borderId="4" xfId="6" applyNumberFormat="1" applyFont="1" applyFill="1" applyBorder="1" applyAlignment="1">
      <alignment wrapText="1"/>
    </xf>
    <xf numFmtId="4" fontId="3" fillId="0" borderId="7" xfId="6" applyNumberFormat="1" applyFont="1" applyFill="1" applyBorder="1" applyAlignment="1"/>
    <xf numFmtId="40" fontId="1" fillId="0" borderId="7" xfId="6" applyNumberFormat="1" applyFont="1" applyFill="1" applyBorder="1" applyAlignment="1"/>
    <xf numFmtId="40" fontId="1" fillId="0" borderId="3" xfId="6" applyNumberFormat="1" applyFont="1" applyFill="1" applyBorder="1" applyAlignment="1"/>
    <xf numFmtId="0" fontId="3" fillId="0" borderId="0" xfId="6" applyFont="1" applyFill="1" applyBorder="1" applyAlignment="1"/>
    <xf numFmtId="4" fontId="1" fillId="0" borderId="2" xfId="6" applyNumberFormat="1" applyFont="1" applyFill="1" applyBorder="1"/>
    <xf numFmtId="4" fontId="3" fillId="0" borderId="2" xfId="6" applyNumberFormat="1" applyFont="1" applyFill="1" applyBorder="1"/>
    <xf numFmtId="4" fontId="3" fillId="0" borderId="5" xfId="6" applyNumberFormat="1" applyFont="1" applyFill="1" applyBorder="1"/>
    <xf numFmtId="4" fontId="3" fillId="0" borderId="4" xfId="6" applyNumberFormat="1" applyFont="1" applyFill="1" applyBorder="1"/>
    <xf numFmtId="0" fontId="1" fillId="0" borderId="3" xfId="6" applyFont="1" applyFill="1" applyBorder="1"/>
    <xf numFmtId="0" fontId="1" fillId="0" borderId="0" xfId="6" applyFont="1" applyFill="1" applyBorder="1" applyAlignment="1"/>
    <xf numFmtId="4" fontId="3" fillId="0" borderId="4" xfId="6" applyNumberFormat="1" applyFont="1" applyFill="1" applyBorder="1" applyAlignment="1">
      <alignment vertical="center" wrapText="1"/>
    </xf>
    <xf numFmtId="0" fontId="1" fillId="0" borderId="2" xfId="6" applyFont="1" applyFill="1" applyBorder="1"/>
    <xf numFmtId="0" fontId="3" fillId="0" borderId="1" xfId="6" applyFont="1" applyFill="1" applyBorder="1"/>
    <xf numFmtId="40" fontId="3" fillId="0" borderId="6" xfId="6" applyNumberFormat="1" applyFont="1" applyFill="1" applyBorder="1" applyAlignment="1"/>
    <xf numFmtId="4" fontId="1" fillId="0" borderId="7" xfId="7" applyNumberFormat="1" applyFont="1" applyFill="1" applyBorder="1"/>
    <xf numFmtId="4" fontId="3" fillId="0" borderId="7" xfId="7" applyNumberFormat="1" applyFont="1" applyFill="1" applyBorder="1"/>
    <xf numFmtId="4" fontId="3" fillId="0" borderId="3" xfId="7" applyNumberFormat="1" applyFont="1" applyFill="1" applyBorder="1"/>
    <xf numFmtId="43" fontId="1" fillId="0" borderId="0" xfId="7" applyNumberFormat="1" applyFont="1" applyFill="1" applyBorder="1"/>
    <xf numFmtId="0" fontId="3" fillId="0" borderId="7" xfId="6" applyFont="1" applyFill="1" applyBorder="1" applyAlignment="1">
      <alignment horizontal="center" vertical="center"/>
    </xf>
    <xf numFmtId="4" fontId="3" fillId="0" borderId="7" xfId="6" applyNumberFormat="1" applyFont="1" applyFill="1" applyBorder="1" applyAlignment="1">
      <alignment horizontal="center" vertical="center"/>
    </xf>
    <xf numFmtId="4" fontId="3" fillId="0" borderId="2" xfId="6" applyNumberFormat="1" applyFont="1" applyFill="1" applyBorder="1" applyAlignment="1">
      <alignment horizontal="center" vertical="center"/>
    </xf>
    <xf numFmtId="4" fontId="3" fillId="0" borderId="5" xfId="6" applyNumberFormat="1" applyFont="1" applyFill="1" applyBorder="1" applyAlignment="1">
      <alignment horizontal="center" vertical="center"/>
    </xf>
    <xf numFmtId="169" fontId="3" fillId="0" borderId="0" xfId="6" applyNumberFormat="1" applyFont="1" applyFill="1" applyBorder="1" applyAlignment="1">
      <alignment horizontal="center" vertical="center"/>
    </xf>
    <xf numFmtId="4" fontId="1" fillId="0" borderId="4" xfId="6" applyNumberFormat="1" applyFont="1" applyFill="1" applyBorder="1" applyAlignment="1">
      <alignment vertical="center" wrapText="1"/>
    </xf>
    <xf numFmtId="40" fontId="1" fillId="0" borderId="10" xfId="6" applyNumberFormat="1" applyFont="1" applyFill="1" applyBorder="1" applyAlignment="1">
      <alignment wrapText="1"/>
    </xf>
    <xf numFmtId="40" fontId="1" fillId="0" borderId="4" xfId="6" applyNumberFormat="1" applyFont="1" applyFill="1" applyBorder="1" applyAlignment="1">
      <alignment wrapText="1"/>
    </xf>
    <xf numFmtId="169" fontId="3" fillId="0" borderId="0" xfId="7" applyNumberFormat="1" applyFont="1" applyFill="1" applyBorder="1" applyAlignment="1">
      <alignment horizontal="center" vertical="center"/>
    </xf>
    <xf numFmtId="0" fontId="3" fillId="0" borderId="9" xfId="6" applyFont="1" applyFill="1" applyBorder="1" applyAlignment="1"/>
    <xf numFmtId="4" fontId="3" fillId="0" borderId="0" xfId="6" applyNumberFormat="1" applyFont="1" applyFill="1" applyBorder="1" applyAlignment="1"/>
    <xf numFmtId="4" fontId="3" fillId="0" borderId="4" xfId="6" applyNumberFormat="1" applyFont="1" applyFill="1" applyBorder="1" applyAlignment="1"/>
    <xf numFmtId="169" fontId="3" fillId="0" borderId="0" xfId="6" applyNumberFormat="1" applyFont="1" applyFill="1" applyBorder="1" applyAlignment="1">
      <alignment horizontal="center" vertical="center" wrapText="1"/>
    </xf>
    <xf numFmtId="40" fontId="3" fillId="0" borderId="4" xfId="6" applyNumberFormat="1" applyFont="1" applyFill="1" applyBorder="1" applyAlignment="1"/>
    <xf numFmtId="4" fontId="1" fillId="0" borderId="0" xfId="7" applyNumberFormat="1" applyFont="1" applyBorder="1" applyAlignment="1">
      <alignment horizontal="right"/>
    </xf>
    <xf numFmtId="4" fontId="3" fillId="0" borderId="0" xfId="7" applyNumberFormat="1" applyFont="1" applyBorder="1" applyAlignment="1">
      <alignment horizontal="right"/>
    </xf>
    <xf numFmtId="0" fontId="3" fillId="0" borderId="2" xfId="6" applyFont="1" applyFill="1" applyBorder="1"/>
    <xf numFmtId="40" fontId="3" fillId="0" borderId="2" xfId="6" applyNumberFormat="1" applyFont="1" applyFill="1" applyBorder="1" applyAlignment="1"/>
    <xf numFmtId="0" fontId="3" fillId="0" borderId="0" xfId="6" applyFont="1" applyFill="1" applyBorder="1"/>
    <xf numFmtId="40" fontId="3" fillId="0" borderId="0" xfId="6" applyNumberFormat="1" applyFont="1" applyFill="1" applyBorder="1" applyAlignment="1"/>
    <xf numFmtId="0" fontId="1" fillId="0" borderId="5" xfId="6" applyFont="1" applyFill="1" applyBorder="1"/>
    <xf numFmtId="40" fontId="3" fillId="0" borderId="4" xfId="6" applyNumberFormat="1" applyFont="1" applyFill="1" applyBorder="1"/>
    <xf numFmtId="176" fontId="1" fillId="0" borderId="2" xfId="6" applyNumberFormat="1" applyFont="1" applyFill="1" applyBorder="1"/>
    <xf numFmtId="176" fontId="1" fillId="0" borderId="5" xfId="6" applyNumberFormat="1" applyFont="1" applyFill="1" applyBorder="1"/>
    <xf numFmtId="4" fontId="1" fillId="0" borderId="10" xfId="6" applyNumberFormat="1" applyFont="1" applyFill="1" applyBorder="1"/>
    <xf numFmtId="4" fontId="3" fillId="0" borderId="3" xfId="6" applyNumberFormat="1" applyFont="1" applyFill="1" applyBorder="1" applyAlignment="1"/>
    <xf numFmtId="4" fontId="1" fillId="0" borderId="0" xfId="6" applyNumberFormat="1" applyFont="1"/>
    <xf numFmtId="4" fontId="3" fillId="0" borderId="0" xfId="6" applyNumberFormat="1" applyFont="1"/>
    <xf numFmtId="0" fontId="1" fillId="0" borderId="4" xfId="6" applyFont="1" applyBorder="1"/>
    <xf numFmtId="4" fontId="1" fillId="0" borderId="4" xfId="6" applyNumberFormat="1" applyFont="1" applyBorder="1"/>
    <xf numFmtId="40" fontId="1" fillId="0" borderId="4" xfId="6" applyNumberFormat="1" applyFont="1" applyBorder="1"/>
    <xf numFmtId="0" fontId="1" fillId="0" borderId="0" xfId="6" applyFont="1" applyBorder="1"/>
    <xf numFmtId="0" fontId="1" fillId="0" borderId="13" xfId="6" applyFont="1" applyBorder="1"/>
    <xf numFmtId="0" fontId="1" fillId="0" borderId="8" xfId="6" applyFont="1" applyFill="1" applyBorder="1"/>
    <xf numFmtId="177" fontId="1" fillId="0" borderId="4" xfId="6" applyNumberFormat="1" applyFont="1" applyBorder="1"/>
    <xf numFmtId="40" fontId="1" fillId="0" borderId="6" xfId="6" applyNumberFormat="1" applyFont="1" applyBorder="1"/>
    <xf numFmtId="40" fontId="3" fillId="0" borderId="0" xfId="6" applyNumberFormat="1" applyFont="1" applyFill="1" applyBorder="1"/>
    <xf numFmtId="4" fontId="3" fillId="0" borderId="4" xfId="6" applyNumberFormat="1" applyFont="1" applyBorder="1"/>
    <xf numFmtId="40" fontId="3" fillId="0" borderId="4" xfId="6" applyNumberFormat="1" applyFont="1" applyBorder="1"/>
    <xf numFmtId="0" fontId="3" fillId="4" borderId="1" xfId="1" applyFont="1" applyFill="1" applyBorder="1" applyAlignment="1"/>
    <xf numFmtId="0" fontId="3" fillId="4" borderId="2" xfId="1" applyFont="1" applyFill="1" applyBorder="1" applyAlignment="1">
      <alignment horizontal="centerContinuous"/>
    </xf>
    <xf numFmtId="0" fontId="3" fillId="4" borderId="9" xfId="1" applyFont="1" applyFill="1" applyBorder="1" applyAlignment="1">
      <alignment horizontal="centerContinuous"/>
    </xf>
    <xf numFmtId="0" fontId="3" fillId="4" borderId="0" xfId="1" applyFont="1" applyFill="1" applyBorder="1" applyAlignment="1">
      <alignment horizontal="centerContinuous"/>
    </xf>
    <xf numFmtId="0" fontId="3" fillId="4" borderId="12" xfId="1" applyFont="1" applyFill="1" applyBorder="1" applyAlignment="1">
      <alignment horizontal="centerContinuous"/>
    </xf>
    <xf numFmtId="0" fontId="3" fillId="4" borderId="8" xfId="1" applyFont="1" applyFill="1" applyBorder="1" applyAlignment="1">
      <alignment horizontal="centerContinuous"/>
    </xf>
    <xf numFmtId="0" fontId="3" fillId="4" borderId="5" xfId="1" applyFont="1" applyFill="1" applyBorder="1" applyAlignment="1">
      <alignment horizontal="centerContinuous"/>
    </xf>
    <xf numFmtId="0" fontId="3" fillId="4" borderId="13" xfId="1" applyFont="1" applyFill="1" applyBorder="1" applyAlignment="1">
      <alignment horizontal="centerContinuous"/>
    </xf>
    <xf numFmtId="0" fontId="3" fillId="4" borderId="14" xfId="1" applyFont="1" applyFill="1" applyBorder="1" applyAlignment="1">
      <alignment horizontal="centerContinuous"/>
    </xf>
    <xf numFmtId="0" fontId="1" fillId="4" borderId="3" xfId="1" applyFill="1" applyBorder="1"/>
    <xf numFmtId="4" fontId="3" fillId="4" borderId="11" xfId="1" applyNumberFormat="1" applyFont="1" applyFill="1" applyBorder="1" applyAlignment="1">
      <alignment horizontal="left" vertical="center"/>
    </xf>
    <xf numFmtId="4" fontId="1" fillId="3" borderId="2" xfId="1" applyNumberFormat="1" applyFont="1" applyFill="1" applyBorder="1" applyAlignment="1">
      <alignment horizontal="right"/>
    </xf>
    <xf numFmtId="4" fontId="1" fillId="3" borderId="5" xfId="1" applyNumberFormat="1" applyFont="1" applyFill="1" applyBorder="1" applyAlignment="1">
      <alignment horizontal="right"/>
    </xf>
    <xf numFmtId="4" fontId="1" fillId="3" borderId="0" xfId="1" applyNumberFormat="1" applyFont="1" applyFill="1" applyBorder="1" applyAlignment="1">
      <alignment horizontal="centerContinuous"/>
    </xf>
    <xf numFmtId="4" fontId="1" fillId="3" borderId="13" xfId="1" applyNumberFormat="1" applyFont="1" applyFill="1" applyBorder="1" applyAlignment="1">
      <alignment horizontal="centerContinuous"/>
    </xf>
    <xf numFmtId="4" fontId="1" fillId="3" borderId="8" xfId="1" applyNumberFormat="1" applyFont="1" applyFill="1" applyBorder="1" applyAlignment="1">
      <alignment horizontal="right"/>
    </xf>
    <xf numFmtId="4" fontId="1" fillId="3" borderId="14" xfId="1" applyNumberFormat="1" applyFont="1" applyFill="1" applyBorder="1" applyAlignment="1">
      <alignment horizontal="right"/>
    </xf>
    <xf numFmtId="4" fontId="1" fillId="0" borderId="4" xfId="1" applyNumberFormat="1" applyFont="1" applyFill="1" applyBorder="1" applyAlignment="1">
      <alignment vertical="center"/>
    </xf>
    <xf numFmtId="4" fontId="1" fillId="0" borderId="4" xfId="1" applyNumberFormat="1" applyFont="1" applyFill="1" applyBorder="1" applyAlignment="1"/>
    <xf numFmtId="10" fontId="1" fillId="0" borderId="4" xfId="4" applyNumberFormat="1" applyFont="1" applyFill="1" applyBorder="1" applyAlignment="1">
      <alignment horizontal="right" vertical="center"/>
    </xf>
    <xf numFmtId="10" fontId="1" fillId="0" borderId="4" xfId="4" applyNumberFormat="1" applyFont="1" applyFill="1" applyBorder="1" applyAlignment="1">
      <alignment horizontal="right"/>
    </xf>
    <xf numFmtId="4" fontId="1" fillId="3" borderId="2" xfId="1" applyNumberFormat="1" applyFont="1" applyFill="1" applyBorder="1"/>
    <xf numFmtId="169" fontId="1" fillId="3" borderId="0" xfId="3" applyNumberFormat="1" applyFont="1" applyFill="1" applyBorder="1" applyAlignment="1">
      <alignment horizontal="centerContinuous"/>
    </xf>
    <xf numFmtId="169" fontId="1" fillId="3" borderId="13" xfId="3" applyNumberFormat="1" applyFont="1" applyFill="1" applyBorder="1" applyAlignment="1">
      <alignment horizontal="centerContinuous"/>
    </xf>
    <xf numFmtId="4" fontId="1" fillId="3" borderId="8" xfId="1" applyNumberFormat="1" applyFont="1" applyFill="1" applyBorder="1" applyAlignment="1">
      <alignment horizontal="center"/>
    </xf>
    <xf numFmtId="9" fontId="1" fillId="3" borderId="8" xfId="3" applyFont="1" applyFill="1" applyBorder="1"/>
    <xf numFmtId="169" fontId="1" fillId="3" borderId="8" xfId="3" applyNumberFormat="1" applyFont="1" applyFill="1" applyBorder="1"/>
    <xf numFmtId="169" fontId="1" fillId="3" borderId="14" xfId="3" applyNumberFormat="1" applyFont="1" applyFill="1" applyBorder="1"/>
    <xf numFmtId="171" fontId="3" fillId="0" borderId="11" xfId="8" applyNumberFormat="1" applyFont="1" applyFill="1" applyBorder="1" applyAlignment="1">
      <alignment horizontal="centerContinuous"/>
    </xf>
    <xf numFmtId="168" fontId="1" fillId="0" borderId="4" xfId="1" applyNumberFormat="1" applyFont="1" applyFill="1" applyBorder="1"/>
    <xf numFmtId="172" fontId="1" fillId="0" borderId="6" xfId="3" applyNumberFormat="1" applyFont="1" applyBorder="1" applyAlignment="1">
      <alignment horizontal="right"/>
    </xf>
    <xf numFmtId="172" fontId="1" fillId="0" borderId="4" xfId="3" applyNumberFormat="1" applyFont="1" applyBorder="1" applyAlignment="1">
      <alignment horizontal="right"/>
    </xf>
    <xf numFmtId="171" fontId="3" fillId="3" borderId="2" xfId="2" applyNumberFormat="1" applyFont="1" applyFill="1" applyBorder="1" applyAlignment="1">
      <alignment horizontal="centerContinuous"/>
    </xf>
    <xf numFmtId="171" fontId="3" fillId="3" borderId="5" xfId="2" applyNumberFormat="1" applyFont="1" applyFill="1" applyBorder="1" applyAlignment="1">
      <alignment horizontal="centerContinuous"/>
    </xf>
    <xf numFmtId="171" fontId="3" fillId="3" borderId="0" xfId="2" applyNumberFormat="1" applyFont="1" applyFill="1" applyBorder="1" applyAlignment="1">
      <alignment horizontal="centerContinuous"/>
    </xf>
    <xf numFmtId="171" fontId="3" fillId="3" borderId="13" xfId="2" applyNumberFormat="1" applyFont="1" applyFill="1" applyBorder="1" applyAlignment="1">
      <alignment horizontal="centerContinuous"/>
    </xf>
    <xf numFmtId="171" fontId="3" fillId="3" borderId="8" xfId="2" applyNumberFormat="1" applyFont="1" applyFill="1" applyBorder="1" applyAlignment="1">
      <alignment horizontal="centerContinuous"/>
    </xf>
    <xf numFmtId="171" fontId="3" fillId="3" borderId="14" xfId="2" applyNumberFormat="1" applyFont="1" applyFill="1" applyBorder="1" applyAlignment="1">
      <alignment horizontal="centerContinuous"/>
    </xf>
    <xf numFmtId="0" fontId="1" fillId="0" borderId="4" xfId="0" applyFont="1" applyFill="1" applyBorder="1"/>
    <xf numFmtId="0" fontId="3" fillId="3" borderId="2" xfId="1" applyFont="1" applyFill="1" applyBorder="1" applyAlignment="1">
      <alignment horizontal="center"/>
    </xf>
    <xf numFmtId="4" fontId="3" fillId="0" borderId="7" xfId="1" applyNumberFormat="1" applyFont="1" applyFill="1" applyBorder="1" applyAlignment="1">
      <alignment horizontal="centerContinuous" vertical="center"/>
    </xf>
    <xf numFmtId="4" fontId="3" fillId="0" borderId="2" xfId="1" applyNumberFormat="1" applyFont="1" applyFill="1" applyBorder="1" applyAlignment="1">
      <alignment horizontal="centerContinuous" vertical="center"/>
    </xf>
    <xf numFmtId="4" fontId="3" fillId="0" borderId="10" xfId="1" applyNumberFormat="1" applyFont="1" applyFill="1" applyBorder="1" applyAlignment="1">
      <alignment horizontal="center" vertical="center"/>
    </xf>
    <xf numFmtId="4" fontId="1" fillId="0" borderId="10" xfId="1" applyNumberFormat="1" applyFont="1" applyFill="1" applyBorder="1" applyAlignment="1">
      <alignment horizontal="left" vertical="center"/>
    </xf>
    <xf numFmtId="4" fontId="1" fillId="0" borderId="4" xfId="0" applyNumberFormat="1" applyFont="1" applyFill="1" applyBorder="1"/>
    <xf numFmtId="0" fontId="11" fillId="0" borderId="0" xfId="1" applyFont="1"/>
    <xf numFmtId="0" fontId="11" fillId="0" borderId="0" xfId="1" applyFont="1" applyFill="1"/>
    <xf numFmtId="0" fontId="3" fillId="2" borderId="1" xfId="1" applyFont="1" applyFill="1" applyBorder="1" applyAlignment="1"/>
    <xf numFmtId="0" fontId="1" fillId="2" borderId="5" xfId="1" applyFont="1" applyFill="1" applyBorder="1"/>
    <xf numFmtId="0" fontId="3" fillId="2" borderId="9" xfId="1" applyFont="1" applyFill="1" applyBorder="1" applyAlignment="1">
      <alignment horizontal="centerContinuous"/>
    </xf>
    <xf numFmtId="0" fontId="1" fillId="2" borderId="0" xfId="1" applyFont="1" applyFill="1" applyBorder="1" applyAlignment="1">
      <alignment horizontal="centerContinuous"/>
    </xf>
    <xf numFmtId="0" fontId="1" fillId="2" borderId="13" xfId="1" applyFont="1" applyFill="1" applyBorder="1" applyAlignment="1">
      <alignment horizontal="centerContinuous"/>
    </xf>
    <xf numFmtId="0" fontId="3" fillId="2" borderId="12" xfId="1" applyFont="1" applyFill="1" applyBorder="1"/>
    <xf numFmtId="0" fontId="1" fillId="2" borderId="8" xfId="1" applyFont="1" applyFill="1" applyBorder="1"/>
    <xf numFmtId="0" fontId="1" fillId="2" borderId="14" xfId="1" applyFont="1" applyFill="1" applyBorder="1"/>
    <xf numFmtId="10" fontId="3" fillId="0" borderId="4" xfId="3" applyNumberFormat="1" applyFont="1" applyFill="1" applyBorder="1"/>
    <xf numFmtId="0" fontId="3" fillId="0" borderId="12" xfId="1" applyFont="1" applyBorder="1" applyAlignment="1">
      <alignment horizontal="centerContinuous"/>
    </xf>
    <xf numFmtId="0" fontId="1" fillId="0" borderId="8" xfId="1" applyFont="1" applyBorder="1" applyAlignment="1">
      <alignment horizontal="centerContinuous"/>
    </xf>
    <xf numFmtId="0" fontId="1" fillId="0" borderId="14" xfId="1" applyFont="1" applyBorder="1" applyAlignment="1">
      <alignment horizontal="centerContinuous"/>
    </xf>
    <xf numFmtId="169" fontId="3" fillId="0" borderId="0" xfId="1" applyNumberFormat="1" applyFont="1" applyFill="1" applyBorder="1"/>
    <xf numFmtId="0" fontId="12" fillId="0" borderId="11" xfId="6" applyFont="1" applyFill="1" applyBorder="1" applyAlignment="1"/>
    <xf numFmtId="43" fontId="12" fillId="0" borderId="11" xfId="6" applyNumberFormat="1" applyFont="1" applyBorder="1"/>
    <xf numFmtId="0" fontId="12" fillId="0" borderId="11" xfId="6" applyFont="1" applyFill="1" applyBorder="1" applyAlignment="1">
      <alignment horizontal="left"/>
    </xf>
    <xf numFmtId="172" fontId="1" fillId="0" borderId="4" xfId="3" applyNumberFormat="1" applyFont="1" applyBorder="1"/>
    <xf numFmtId="165" fontId="1" fillId="0" borderId="6" xfId="3" applyNumberFormat="1" applyFont="1" applyFill="1" applyBorder="1"/>
    <xf numFmtId="4" fontId="1" fillId="0" borderId="9" xfId="1" applyNumberFormat="1" applyFont="1" applyFill="1" applyBorder="1"/>
    <xf numFmtId="4" fontId="3" fillId="0" borderId="14" xfId="2" applyNumberFormat="1" applyFont="1" applyFill="1" applyBorder="1"/>
    <xf numFmtId="4" fontId="3" fillId="0" borderId="5" xfId="3" applyNumberFormat="1" applyFont="1" applyFill="1" applyBorder="1"/>
    <xf numFmtId="10" fontId="1" fillId="0" borderId="3" xfId="3" applyNumberFormat="1" applyFont="1" applyFill="1" applyBorder="1"/>
    <xf numFmtId="4" fontId="1" fillId="0" borderId="1" xfId="1" applyNumberFormat="1" applyFont="1" applyFill="1" applyBorder="1"/>
    <xf numFmtId="4" fontId="1" fillId="0" borderId="5" xfId="1" applyNumberFormat="1" applyFont="1" applyFill="1" applyBorder="1" applyAlignment="1">
      <alignment horizontal="center"/>
    </xf>
    <xf numFmtId="4" fontId="1" fillId="0" borderId="13" xfId="1" applyNumberFormat="1" applyFont="1" applyFill="1" applyBorder="1" applyAlignment="1">
      <alignment horizontal="center"/>
    </xf>
    <xf numFmtId="0" fontId="1" fillId="0" borderId="14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Continuous"/>
    </xf>
    <xf numFmtId="0" fontId="3" fillId="0" borderId="5" xfId="1" applyFont="1" applyFill="1" applyBorder="1" applyAlignment="1">
      <alignment horizontal="centerContinuous"/>
    </xf>
    <xf numFmtId="4" fontId="3" fillId="6" borderId="11" xfId="1" applyNumberFormat="1" applyFont="1" applyFill="1" applyBorder="1" applyAlignment="1">
      <alignment horizontal="center"/>
    </xf>
    <xf numFmtId="0" fontId="3" fillId="2" borderId="1" xfId="6" applyFont="1" applyFill="1" applyBorder="1"/>
    <xf numFmtId="0" fontId="1" fillId="2" borderId="2" xfId="6" applyFont="1" applyFill="1" applyBorder="1"/>
    <xf numFmtId="4" fontId="3" fillId="2" borderId="7" xfId="7" applyNumberFormat="1" applyFont="1" applyFill="1" applyBorder="1"/>
    <xf numFmtId="4" fontId="1" fillId="2" borderId="7" xfId="7" applyNumberFormat="1" applyFont="1" applyFill="1" applyBorder="1"/>
    <xf numFmtId="4" fontId="3" fillId="2" borderId="3" xfId="7" applyNumberFormat="1" applyFont="1" applyFill="1" applyBorder="1"/>
    <xf numFmtId="40" fontId="3" fillId="2" borderId="7" xfId="7" applyNumberFormat="1" applyFont="1" applyFill="1" applyBorder="1"/>
    <xf numFmtId="40" fontId="1" fillId="2" borderId="7" xfId="7" applyNumberFormat="1" applyFont="1" applyFill="1" applyBorder="1"/>
    <xf numFmtId="40" fontId="3" fillId="2" borderId="3" xfId="7" applyNumberFormat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6" borderId="5" xfId="1" applyFont="1" applyFill="1" applyBorder="1"/>
    <xf numFmtId="4" fontId="1" fillId="0" borderId="3" xfId="3" applyNumberFormat="1" applyFont="1" applyFill="1" applyBorder="1" applyAlignment="1">
      <alignment horizontal="right"/>
    </xf>
    <xf numFmtId="4" fontId="3" fillId="0" borderId="8" xfId="2" applyNumberFormat="1" applyFont="1" applyFill="1" applyBorder="1"/>
    <xf numFmtId="4" fontId="3" fillId="0" borderId="2" xfId="3" applyNumberFormat="1" applyFont="1" applyFill="1" applyBorder="1"/>
    <xf numFmtId="10" fontId="1" fillId="0" borderId="7" xfId="3" applyNumberFormat="1" applyFont="1" applyFill="1" applyBorder="1"/>
    <xf numFmtId="4" fontId="1" fillId="0" borderId="9" xfId="3" applyNumberFormat="1" applyFont="1" applyFill="1" applyBorder="1"/>
    <xf numFmtId="4" fontId="1" fillId="0" borderId="13" xfId="3" applyNumberFormat="1" applyFont="1" applyFill="1" applyBorder="1"/>
    <xf numFmtId="172" fontId="1" fillId="0" borderId="7" xfId="3" applyNumberFormat="1" applyFont="1" applyFill="1" applyBorder="1" applyAlignment="1"/>
    <xf numFmtId="4" fontId="3" fillId="5" borderId="5" xfId="3" applyNumberFormat="1" applyFont="1" applyFill="1" applyBorder="1"/>
    <xf numFmtId="4" fontId="3" fillId="5" borderId="2" xfId="3" applyNumberFormat="1" applyFont="1" applyFill="1" applyBorder="1"/>
    <xf numFmtId="4" fontId="3" fillId="5" borderId="6" xfId="3" applyNumberFormat="1" applyFont="1" applyFill="1" applyBorder="1"/>
    <xf numFmtId="172" fontId="1" fillId="0" borderId="4" xfId="1" applyNumberFormat="1" applyFont="1" applyBorder="1"/>
    <xf numFmtId="172" fontId="3" fillId="0" borderId="7" xfId="1" applyNumberFormat="1" applyFont="1" applyFill="1" applyBorder="1"/>
    <xf numFmtId="172" fontId="1" fillId="0" borderId="14" xfId="1" applyNumberFormat="1" applyFont="1" applyFill="1" applyBorder="1"/>
    <xf numFmtId="0" fontId="1" fillId="0" borderId="0" xfId="6" applyFont="1" applyFill="1" applyBorder="1" applyAlignment="1">
      <alignment horizontal="centerContinuous"/>
    </xf>
    <xf numFmtId="0" fontId="3" fillId="0" borderId="12" xfId="6" applyFont="1" applyFill="1" applyBorder="1"/>
    <xf numFmtId="169" fontId="1" fillId="0" borderId="0" xfId="7" applyNumberFormat="1" applyFont="1" applyFill="1" applyBorder="1" applyAlignment="1">
      <alignment horizontal="centerContinuous"/>
    </xf>
    <xf numFmtId="43" fontId="1" fillId="0" borderId="13" xfId="7" applyNumberFormat="1" applyFont="1" applyFill="1" applyBorder="1" applyAlignment="1">
      <alignment horizontal="centerContinuous"/>
    </xf>
    <xf numFmtId="169" fontId="1" fillId="0" borderId="8" xfId="7" applyNumberFormat="1" applyFont="1" applyFill="1" applyBorder="1"/>
    <xf numFmtId="43" fontId="1" fillId="0" borderId="14" xfId="7" applyNumberFormat="1" applyFont="1" applyFill="1" applyBorder="1"/>
    <xf numFmtId="0" fontId="1" fillId="0" borderId="2" xfId="6" applyFont="1" applyFill="1" applyBorder="1" applyAlignment="1">
      <alignment horizontal="center"/>
    </xf>
    <xf numFmtId="0" fontId="1" fillId="0" borderId="0" xfId="6" applyFont="1" applyFill="1" applyBorder="1" applyAlignment="1">
      <alignment horizontal="center"/>
    </xf>
    <xf numFmtId="0" fontId="1" fillId="0" borderId="8" xfId="6" applyFont="1" applyFill="1" applyBorder="1" applyAlignment="1">
      <alignment horizontal="center"/>
    </xf>
    <xf numFmtId="0" fontId="1" fillId="0" borderId="4" xfId="6" applyFont="1" applyFill="1" applyBorder="1" applyAlignment="1">
      <alignment horizontal="center"/>
    </xf>
    <xf numFmtId="0" fontId="1" fillId="0" borderId="7" xfId="6" applyFont="1" applyFill="1" applyBorder="1" applyAlignment="1">
      <alignment horizontal="center"/>
    </xf>
    <xf numFmtId="0" fontId="1" fillId="0" borderId="6" xfId="6" applyFont="1" applyFill="1" applyBorder="1" applyAlignment="1">
      <alignment horizontal="center"/>
    </xf>
    <xf numFmtId="2" fontId="1" fillId="0" borderId="7" xfId="6" applyNumberFormat="1" applyFont="1" applyFill="1" applyBorder="1" applyAlignment="1">
      <alignment horizontal="center"/>
    </xf>
    <xf numFmtId="2" fontId="1" fillId="0" borderId="4" xfId="6" applyNumberFormat="1" applyFont="1" applyFill="1" applyBorder="1" applyAlignment="1">
      <alignment horizontal="center"/>
    </xf>
    <xf numFmtId="0" fontId="1" fillId="0" borderId="3" xfId="6" applyFont="1" applyFill="1" applyBorder="1" applyAlignment="1">
      <alignment horizontal="center"/>
    </xf>
    <xf numFmtId="0" fontId="3" fillId="0" borderId="4" xfId="6" applyFont="1" applyFill="1" applyBorder="1" applyAlignment="1">
      <alignment horizontal="center"/>
    </xf>
    <xf numFmtId="0" fontId="1" fillId="0" borderId="10" xfId="6" applyFont="1" applyFill="1" applyBorder="1" applyAlignment="1">
      <alignment horizontal="center"/>
    </xf>
    <xf numFmtId="0" fontId="1" fillId="0" borderId="4" xfId="6" applyFont="1" applyBorder="1" applyAlignment="1">
      <alignment horizontal="center"/>
    </xf>
    <xf numFmtId="2" fontId="1" fillId="0" borderId="4" xfId="1" applyNumberFormat="1" applyFont="1" applyFill="1" applyBorder="1" applyAlignment="1">
      <alignment horizontal="center"/>
    </xf>
    <xf numFmtId="2" fontId="1" fillId="0" borderId="6" xfId="1" applyNumberFormat="1" applyFont="1" applyFill="1" applyBorder="1" applyAlignment="1">
      <alignment horizontal="center"/>
    </xf>
    <xf numFmtId="0" fontId="1" fillId="0" borderId="6" xfId="1" applyFont="1" applyFill="1" applyBorder="1" applyAlignment="1">
      <alignment horizontal="center"/>
    </xf>
    <xf numFmtId="0" fontId="3" fillId="0" borderId="4" xfId="6" applyFont="1" applyBorder="1"/>
    <xf numFmtId="4" fontId="3" fillId="0" borderId="7" xfId="6" applyNumberFormat="1" applyFont="1" applyFill="1" applyBorder="1" applyAlignment="1">
      <alignment wrapText="1"/>
    </xf>
    <xf numFmtId="4" fontId="3" fillId="0" borderId="2" xfId="6" applyNumberFormat="1" applyFont="1" applyFill="1" applyBorder="1" applyAlignment="1">
      <alignment wrapText="1"/>
    </xf>
    <xf numFmtId="4" fontId="3" fillId="0" borderId="5" xfId="6" applyNumberFormat="1" applyFont="1" applyFill="1" applyBorder="1" applyAlignment="1">
      <alignment wrapText="1"/>
    </xf>
    <xf numFmtId="4" fontId="1" fillId="0" borderId="3" xfId="6" applyNumberFormat="1" applyFont="1" applyFill="1" applyBorder="1"/>
    <xf numFmtId="0" fontId="3" fillId="0" borderId="1" xfId="1" applyFont="1" applyFill="1" applyBorder="1" applyAlignment="1">
      <alignment horizontal="left"/>
    </xf>
    <xf numFmtId="4" fontId="1" fillId="0" borderId="10" xfId="6" applyNumberFormat="1" applyFont="1" applyBorder="1"/>
    <xf numFmtId="0" fontId="3" fillId="0" borderId="11" xfId="6" applyFont="1" applyBorder="1"/>
    <xf numFmtId="4" fontId="1" fillId="0" borderId="7" xfId="6" applyNumberFormat="1" applyFont="1" applyBorder="1"/>
    <xf numFmtId="4" fontId="3" fillId="0" borderId="3" xfId="6" applyNumberFormat="1" applyFont="1" applyBorder="1"/>
    <xf numFmtId="0" fontId="3" fillId="0" borderId="6" xfId="6" applyFont="1" applyBorder="1"/>
    <xf numFmtId="0" fontId="1" fillId="0" borderId="6" xfId="6" applyFont="1" applyBorder="1"/>
    <xf numFmtId="4" fontId="3" fillId="0" borderId="6" xfId="6" applyNumberFormat="1" applyFont="1" applyBorder="1"/>
    <xf numFmtId="4" fontId="3" fillId="0" borderId="2" xfId="6" applyNumberFormat="1" applyFont="1" applyFill="1" applyBorder="1" applyAlignment="1"/>
    <xf numFmtId="4" fontId="3" fillId="0" borderId="3" xfId="6" applyNumberFormat="1" applyFont="1" applyFill="1" applyBorder="1" applyAlignment="1">
      <alignment wrapText="1"/>
    </xf>
    <xf numFmtId="0" fontId="3" fillId="0" borderId="6" xfId="6" applyFont="1" applyFill="1" applyBorder="1"/>
    <xf numFmtId="43" fontId="12" fillId="0" borderId="12" xfId="6" applyNumberFormat="1" applyFont="1" applyBorder="1"/>
    <xf numFmtId="0" fontId="12" fillId="0" borderId="12" xfId="6" applyFont="1" applyFill="1" applyBorder="1" applyAlignment="1">
      <alignment horizontal="left"/>
    </xf>
    <xf numFmtId="0" fontId="12" fillId="0" borderId="12" xfId="6" applyFont="1" applyFill="1" applyBorder="1" applyAlignment="1"/>
    <xf numFmtId="0" fontId="3" fillId="0" borderId="10" xfId="6" applyFont="1" applyFill="1" applyBorder="1"/>
    <xf numFmtId="0" fontId="3" fillId="0" borderId="10" xfId="6" applyFont="1" applyFill="1" applyBorder="1" applyAlignment="1">
      <alignment horizontal="center"/>
    </xf>
    <xf numFmtId="176" fontId="1" fillId="0" borderId="7" xfId="6" applyNumberFormat="1" applyFont="1" applyBorder="1"/>
    <xf numFmtId="176" fontId="1" fillId="0" borderId="3" xfId="6" applyNumberFormat="1" applyFont="1" applyBorder="1"/>
    <xf numFmtId="0" fontId="3" fillId="0" borderId="12" xfId="1" applyFont="1" applyFill="1" applyBorder="1" applyAlignment="1">
      <alignment horizontal="left"/>
    </xf>
    <xf numFmtId="176" fontId="1" fillId="0" borderId="6" xfId="6" applyNumberFormat="1" applyFont="1" applyBorder="1"/>
    <xf numFmtId="0" fontId="1" fillId="0" borderId="15" xfId="1" applyFont="1" applyFill="1" applyBorder="1" applyAlignment="1">
      <alignment horizontal="left"/>
    </xf>
    <xf numFmtId="0" fontId="1" fillId="0" borderId="15" xfId="6" applyFont="1" applyFill="1" applyBorder="1" applyAlignment="1">
      <alignment horizontal="center"/>
    </xf>
    <xf numFmtId="176" fontId="1" fillId="0" borderId="13" xfId="6" applyNumberFormat="1" applyFont="1" applyFill="1" applyBorder="1"/>
    <xf numFmtId="176" fontId="1" fillId="0" borderId="4" xfId="6" applyNumberFormat="1" applyFont="1" applyFill="1" applyBorder="1"/>
    <xf numFmtId="166" fontId="1" fillId="0" borderId="4" xfId="6" applyNumberFormat="1" applyFont="1" applyBorder="1"/>
    <xf numFmtId="166" fontId="1" fillId="0" borderId="7" xfId="6" applyNumberFormat="1" applyFont="1" applyFill="1" applyBorder="1"/>
    <xf numFmtId="166" fontId="1" fillId="0" borderId="3" xfId="6" applyNumberFormat="1" applyFont="1" applyFill="1" applyBorder="1"/>
    <xf numFmtId="166" fontId="1" fillId="0" borderId="4" xfId="6" applyNumberFormat="1" applyFont="1" applyFill="1" applyBorder="1"/>
    <xf numFmtId="172" fontId="3" fillId="0" borderId="3" xfId="1" applyNumberFormat="1" applyFont="1" applyFill="1" applyBorder="1"/>
    <xf numFmtId="0" fontId="1" fillId="3" borderId="2" xfId="1" applyFont="1" applyFill="1" applyBorder="1" applyAlignment="1"/>
    <xf numFmtId="4" fontId="1" fillId="3" borderId="2" xfId="1" applyNumberFormat="1" applyFont="1" applyFill="1" applyBorder="1" applyAlignment="1">
      <alignment horizontal="center"/>
    </xf>
    <xf numFmtId="9" fontId="1" fillId="3" borderId="2" xfId="3" applyFont="1" applyFill="1" applyBorder="1" applyAlignment="1"/>
    <xf numFmtId="169" fontId="1" fillId="3" borderId="2" xfId="3" applyNumberFormat="1" applyFont="1" applyFill="1" applyBorder="1" applyAlignment="1"/>
    <xf numFmtId="4" fontId="1" fillId="3" borderId="5" xfId="3" applyNumberFormat="1" applyFont="1" applyFill="1" applyBorder="1" applyAlignment="1"/>
    <xf numFmtId="4" fontId="1" fillId="3" borderId="13" xfId="3" applyNumberFormat="1" applyFont="1" applyFill="1" applyBorder="1" applyAlignment="1">
      <alignment horizontal="centerContinuous"/>
    </xf>
    <xf numFmtId="4" fontId="1" fillId="3" borderId="8" xfId="1" applyNumberFormat="1" applyFont="1" applyFill="1" applyBorder="1"/>
    <xf numFmtId="4" fontId="1" fillId="3" borderId="14" xfId="1" applyNumberFormat="1" applyFont="1" applyFill="1" applyBorder="1"/>
    <xf numFmtId="4" fontId="1" fillId="0" borderId="0" xfId="1" applyNumberFormat="1" applyFont="1" applyBorder="1"/>
    <xf numFmtId="0" fontId="3" fillId="2" borderId="11" xfId="6" applyFont="1" applyFill="1" applyBorder="1"/>
    <xf numFmtId="0" fontId="1" fillId="2" borderId="7" xfId="6" applyFont="1" applyFill="1" applyBorder="1"/>
    <xf numFmtId="0" fontId="1" fillId="0" borderId="10" xfId="1" applyFont="1" applyFill="1" applyBorder="1" applyAlignment="1">
      <alignment horizontal="left" vertical="center"/>
    </xf>
    <xf numFmtId="0" fontId="1" fillId="0" borderId="10" xfId="6" applyFont="1" applyBorder="1" applyAlignment="1">
      <alignment horizontal="center"/>
    </xf>
    <xf numFmtId="0" fontId="1" fillId="0" borderId="6" xfId="1" applyFont="1" applyFill="1" applyBorder="1" applyAlignment="1">
      <alignment horizontal="left" vertical="center"/>
    </xf>
    <xf numFmtId="0" fontId="1" fillId="0" borderId="6" xfId="6" applyFont="1" applyBorder="1" applyAlignment="1">
      <alignment horizontal="center"/>
    </xf>
    <xf numFmtId="0" fontId="1" fillId="0" borderId="15" xfId="6" applyFont="1" applyBorder="1" applyAlignment="1">
      <alignment horizontal="center"/>
    </xf>
    <xf numFmtId="166" fontId="1" fillId="0" borderId="6" xfId="6" applyNumberFormat="1" applyFont="1" applyBorder="1"/>
    <xf numFmtId="166" fontId="1" fillId="0" borderId="7" xfId="6" applyNumberFormat="1" applyFont="1" applyBorder="1"/>
    <xf numFmtId="166" fontId="1" fillId="0" borderId="3" xfId="6" applyNumberFormat="1" applyFont="1" applyBorder="1"/>
    <xf numFmtId="166" fontId="1" fillId="0" borderId="15" xfId="6" applyNumberFormat="1" applyFont="1" applyBorder="1"/>
    <xf numFmtId="166" fontId="1" fillId="0" borderId="2" xfId="6" applyNumberFormat="1" applyFont="1" applyBorder="1"/>
    <xf numFmtId="166" fontId="1" fillId="0" borderId="5" xfId="6" applyNumberFormat="1" applyFont="1" applyBorder="1"/>
    <xf numFmtId="166" fontId="1" fillId="0" borderId="10" xfId="6" applyNumberFormat="1" applyFont="1" applyBorder="1"/>
    <xf numFmtId="166" fontId="1" fillId="0" borderId="0" xfId="6" applyNumberFormat="1" applyFont="1" applyBorder="1"/>
    <xf numFmtId="166" fontId="1" fillId="0" borderId="13" xfId="6" applyNumberFormat="1" applyFont="1" applyBorder="1"/>
    <xf numFmtId="172" fontId="1" fillId="0" borderId="0" xfId="1" applyNumberFormat="1" applyFont="1"/>
    <xf numFmtId="172" fontId="3" fillId="0" borderId="0" xfId="1" applyNumberFormat="1" applyFont="1" applyFill="1" applyBorder="1"/>
    <xf numFmtId="172" fontId="1" fillId="6" borderId="7" xfId="1" applyNumberFormat="1" applyFont="1" applyFill="1" applyBorder="1"/>
    <xf numFmtId="172" fontId="1" fillId="6" borderId="3" xfId="1" applyNumberFormat="1" applyFont="1" applyFill="1" applyBorder="1"/>
    <xf numFmtId="172" fontId="3" fillId="0" borderId="8" xfId="1" applyNumberFormat="1" applyFont="1" applyFill="1" applyBorder="1"/>
    <xf numFmtId="172" fontId="3" fillId="0" borderId="14" xfId="1" applyNumberFormat="1" applyFont="1" applyFill="1" applyBorder="1"/>
    <xf numFmtId="172" fontId="1" fillId="0" borderId="0" xfId="1" applyNumberFormat="1" applyFont="1" applyFill="1" applyBorder="1"/>
    <xf numFmtId="172" fontId="1" fillId="0" borderId="7" xfId="1" applyNumberFormat="1" applyFont="1" applyBorder="1"/>
    <xf numFmtId="172" fontId="1" fillId="0" borderId="3" xfId="1" applyNumberFormat="1" applyFont="1" applyBorder="1"/>
    <xf numFmtId="0" fontId="3" fillId="2" borderId="1" xfId="6" applyFont="1" applyFill="1" applyBorder="1" applyAlignment="1"/>
    <xf numFmtId="4" fontId="3" fillId="2" borderId="2" xfId="6" applyNumberFormat="1" applyFont="1" applyFill="1" applyBorder="1"/>
    <xf numFmtId="4" fontId="1" fillId="2" borderId="2" xfId="6" applyNumberFormat="1" applyFont="1" applyFill="1" applyBorder="1"/>
    <xf numFmtId="4" fontId="3" fillId="2" borderId="5" xfId="6" applyNumberFormat="1" applyFont="1" applyFill="1" applyBorder="1"/>
    <xf numFmtId="0" fontId="1" fillId="2" borderId="0" xfId="6" applyFont="1" applyFill="1" applyBorder="1" applyAlignment="1">
      <alignment horizontal="centerContinuous"/>
    </xf>
    <xf numFmtId="4" fontId="3" fillId="2" borderId="0" xfId="7" applyNumberFormat="1" applyFont="1" applyFill="1" applyBorder="1" applyAlignment="1">
      <alignment horizontal="centerContinuous"/>
    </xf>
    <xf numFmtId="4" fontId="1" fillId="2" borderId="0" xfId="7" applyNumberFormat="1" applyFont="1" applyFill="1" applyBorder="1" applyAlignment="1">
      <alignment horizontal="centerContinuous"/>
    </xf>
    <xf numFmtId="4" fontId="3" fillId="2" borderId="13" xfId="7" applyNumberFormat="1" applyFont="1" applyFill="1" applyBorder="1" applyAlignment="1">
      <alignment horizontal="centerContinuous"/>
    </xf>
    <xf numFmtId="0" fontId="3" fillId="2" borderId="9" xfId="6" applyFont="1" applyFill="1" applyBorder="1" applyAlignment="1">
      <alignment horizontal="centerContinuous"/>
    </xf>
    <xf numFmtId="4" fontId="13" fillId="2" borderId="0" xfId="7" applyNumberFormat="1" applyFont="1" applyFill="1" applyBorder="1" applyAlignment="1">
      <alignment horizontal="centerContinuous"/>
    </xf>
    <xf numFmtId="0" fontId="3" fillId="2" borderId="12" xfId="6" applyFont="1" applyFill="1" applyBorder="1"/>
    <xf numFmtId="0" fontId="1" fillId="2" borderId="8" xfId="6" applyFont="1" applyFill="1" applyBorder="1"/>
    <xf numFmtId="4" fontId="3" fillId="2" borderId="8" xfId="7" applyNumberFormat="1" applyFont="1" applyFill="1" applyBorder="1"/>
    <xf numFmtId="4" fontId="1" fillId="2" borderId="8" xfId="7" applyNumberFormat="1" applyFont="1" applyFill="1" applyBorder="1"/>
    <xf numFmtId="4" fontId="3" fillId="2" borderId="14" xfId="7" applyNumberFormat="1" applyFont="1" applyFill="1" applyBorder="1"/>
    <xf numFmtId="40" fontId="1" fillId="2" borderId="2" xfId="6" applyNumberFormat="1" applyFont="1" applyFill="1" applyBorder="1"/>
    <xf numFmtId="40" fontId="1" fillId="2" borderId="5" xfId="6" applyNumberFormat="1" applyFont="1" applyFill="1" applyBorder="1"/>
    <xf numFmtId="40" fontId="1" fillId="2" borderId="0" xfId="7" applyNumberFormat="1" applyFont="1" applyFill="1" applyBorder="1" applyAlignment="1">
      <alignment horizontal="centerContinuous"/>
    </xf>
    <xf numFmtId="40" fontId="1" fillId="2" borderId="13" xfId="7" applyNumberFormat="1" applyFont="1" applyFill="1" applyBorder="1" applyAlignment="1">
      <alignment horizontal="centerContinuous"/>
    </xf>
    <xf numFmtId="40" fontId="1" fillId="2" borderId="8" xfId="7" applyNumberFormat="1" applyFont="1" applyFill="1" applyBorder="1"/>
    <xf numFmtId="40" fontId="1" fillId="2" borderId="14" xfId="7" applyNumberFormat="1" applyFont="1" applyFill="1" applyBorder="1"/>
    <xf numFmtId="4" fontId="3" fillId="0" borderId="6" xfId="6" applyNumberFormat="1" applyFont="1" applyFill="1" applyBorder="1" applyAlignment="1"/>
    <xf numFmtId="0" fontId="13" fillId="0" borderId="7" xfId="6" applyFont="1" applyFill="1" applyBorder="1"/>
    <xf numFmtId="4" fontId="12" fillId="0" borderId="7" xfId="6" applyNumberFormat="1" applyFont="1" applyFill="1" applyBorder="1"/>
    <xf numFmtId="0" fontId="13" fillId="0" borderId="0" xfId="6" applyFont="1" applyFill="1" applyBorder="1"/>
    <xf numFmtId="40" fontId="12" fillId="0" borderId="4" xfId="6" applyNumberFormat="1" applyFont="1" applyFill="1" applyBorder="1"/>
    <xf numFmtId="0" fontId="13" fillId="0" borderId="0" xfId="6" applyFont="1"/>
    <xf numFmtId="40" fontId="12" fillId="0" borderId="7" xfId="6" applyNumberFormat="1" applyFont="1" applyFill="1" applyBorder="1"/>
    <xf numFmtId="40" fontId="12" fillId="0" borderId="3" xfId="6" applyNumberFormat="1" applyFont="1" applyFill="1" applyBorder="1"/>
    <xf numFmtId="177" fontId="1" fillId="0" borderId="10" xfId="6" applyNumberFormat="1" applyFont="1" applyBorder="1"/>
    <xf numFmtId="177" fontId="1" fillId="0" borderId="7" xfId="6" applyNumberFormat="1" applyFont="1" applyBorder="1"/>
    <xf numFmtId="177" fontId="1" fillId="0" borderId="3" xfId="6" applyNumberFormat="1" applyFont="1" applyBorder="1"/>
    <xf numFmtId="177" fontId="1" fillId="0" borderId="15" xfId="6" applyNumberFormat="1" applyFont="1" applyBorder="1"/>
    <xf numFmtId="177" fontId="1" fillId="0" borderId="2" xfId="6" applyNumberFormat="1" applyFont="1" applyBorder="1"/>
    <xf numFmtId="177" fontId="1" fillId="0" borderId="5" xfId="6" applyNumberFormat="1" applyFont="1" applyBorder="1"/>
    <xf numFmtId="40" fontId="1" fillId="0" borderId="4" xfId="6" applyNumberFormat="1" applyFont="1" applyBorder="1" applyAlignment="1">
      <alignment horizontal="right"/>
    </xf>
    <xf numFmtId="166" fontId="1" fillId="0" borderId="8" xfId="6" applyNumberFormat="1" applyFont="1" applyBorder="1"/>
    <xf numFmtId="166" fontId="1" fillId="0" borderId="14" xfId="6" applyNumberFormat="1" applyFont="1" applyBorder="1"/>
    <xf numFmtId="0" fontId="1" fillId="0" borderId="15" xfId="1" applyFont="1" applyFill="1" applyBorder="1" applyAlignment="1">
      <alignment horizontal="left" vertical="center"/>
    </xf>
    <xf numFmtId="0" fontId="3" fillId="0" borderId="6" xfId="6" applyFont="1" applyFill="1" applyBorder="1" applyAlignment="1">
      <alignment horizontal="centerContinuous" vertical="center" wrapText="1"/>
    </xf>
    <xf numFmtId="0" fontId="3" fillId="0" borderId="12" xfId="6" applyFont="1" applyFill="1" applyBorder="1" applyAlignment="1"/>
    <xf numFmtId="0" fontId="1" fillId="0" borderId="14" xfId="6" applyFont="1" applyBorder="1"/>
    <xf numFmtId="0" fontId="3" fillId="0" borderId="4" xfId="1" applyFont="1" applyBorder="1" applyAlignment="1">
      <alignment horizontal="center" vertical="center" wrapText="1"/>
    </xf>
    <xf numFmtId="4" fontId="1" fillId="0" borderId="0" xfId="1" applyNumberFormat="1" applyFont="1" applyBorder="1" applyAlignment="1">
      <alignment horizontal="left" vertical="top" wrapText="1"/>
    </xf>
    <xf numFmtId="10" fontId="1" fillId="0" borderId="0" xfId="1" applyNumberFormat="1" applyFont="1" applyBorder="1" applyAlignment="1">
      <alignment horizontal="left" vertical="top" wrapText="1"/>
    </xf>
    <xf numFmtId="173" fontId="8" fillId="0" borderId="0" xfId="1" applyNumberFormat="1" applyFont="1" applyBorder="1" applyAlignment="1">
      <alignment horizontal="left"/>
    </xf>
    <xf numFmtId="10" fontId="1" fillId="0" borderId="10" xfId="3" applyNumberFormat="1" applyFont="1" applyFill="1" applyBorder="1"/>
    <xf numFmtId="0" fontId="3" fillId="9" borderId="1" xfId="1" applyFont="1" applyFill="1" applyBorder="1" applyAlignment="1"/>
    <xf numFmtId="0" fontId="1" fillId="9" borderId="2" xfId="1" applyFill="1" applyBorder="1"/>
    <xf numFmtId="0" fontId="1" fillId="9" borderId="5" xfId="1" applyFill="1" applyBorder="1"/>
    <xf numFmtId="0" fontId="3" fillId="9" borderId="9" xfId="1" applyFont="1" applyFill="1" applyBorder="1" applyAlignment="1">
      <alignment horizontal="centerContinuous"/>
    </xf>
    <xf numFmtId="2" fontId="1" fillId="9" borderId="0" xfId="1" applyNumberFormat="1" applyFill="1" applyBorder="1" applyAlignment="1">
      <alignment horizontal="centerContinuous"/>
    </xf>
    <xf numFmtId="2" fontId="1" fillId="9" borderId="13" xfId="1" applyNumberFormat="1" applyFill="1" applyBorder="1" applyAlignment="1">
      <alignment horizontal="centerContinuous"/>
    </xf>
    <xf numFmtId="2" fontId="3" fillId="9" borderId="9" xfId="1" applyNumberFormat="1" applyFont="1" applyFill="1" applyBorder="1" applyAlignment="1">
      <alignment horizontal="centerContinuous"/>
    </xf>
    <xf numFmtId="0" fontId="3" fillId="9" borderId="12" xfId="1" applyFont="1" applyFill="1" applyBorder="1"/>
    <xf numFmtId="0" fontId="1" fillId="9" borderId="8" xfId="1" applyFill="1" applyBorder="1"/>
    <xf numFmtId="0" fontId="1" fillId="9" borderId="14" xfId="1" applyFill="1" applyBorder="1"/>
    <xf numFmtId="0" fontId="1" fillId="5" borderId="4" xfId="1" applyFont="1" applyFill="1" applyBorder="1"/>
    <xf numFmtId="43" fontId="3" fillId="3" borderId="0" xfId="2" applyFont="1" applyFill="1" applyBorder="1" applyAlignment="1">
      <alignment horizontal="centerContinuous"/>
    </xf>
    <xf numFmtId="43" fontId="3" fillId="3" borderId="13" xfId="2" applyFont="1" applyFill="1" applyBorder="1" applyAlignment="1">
      <alignment horizontal="centerContinuous"/>
    </xf>
    <xf numFmtId="43" fontId="3" fillId="3" borderId="9" xfId="2" applyFont="1" applyFill="1" applyBorder="1" applyAlignment="1">
      <alignment horizontal="centerContinuous"/>
    </xf>
    <xf numFmtId="43" fontId="3" fillId="3" borderId="8" xfId="2" applyFont="1" applyFill="1" applyBorder="1" applyAlignment="1">
      <alignment horizontal="centerContinuous"/>
    </xf>
    <xf numFmtId="43" fontId="3" fillId="3" borderId="14" xfId="2" applyFont="1" applyFill="1" applyBorder="1" applyAlignment="1">
      <alignment horizontal="centerContinuous"/>
    </xf>
    <xf numFmtId="4" fontId="1" fillId="5" borderId="4" xfId="1" applyNumberFormat="1" applyFont="1" applyFill="1" applyBorder="1"/>
    <xf numFmtId="4" fontId="1" fillId="5" borderId="4" xfId="1" applyNumberFormat="1" applyFont="1" applyFill="1" applyBorder="1" applyAlignment="1">
      <alignment horizontal="right"/>
    </xf>
    <xf numFmtId="0" fontId="1" fillId="10" borderId="4" xfId="1" applyFont="1" applyFill="1" applyBorder="1"/>
    <xf numFmtId="4" fontId="1" fillId="10" borderId="4" xfId="1" applyNumberFormat="1" applyFont="1" applyFill="1" applyBorder="1"/>
    <xf numFmtId="4" fontId="1" fillId="10" borderId="4" xfId="1" applyNumberFormat="1" applyFont="1" applyFill="1" applyBorder="1" applyAlignment="1">
      <alignment horizontal="right"/>
    </xf>
    <xf numFmtId="0" fontId="1" fillId="12" borderId="4" xfId="1" applyFont="1" applyFill="1" applyBorder="1"/>
    <xf numFmtId="0" fontId="1" fillId="11" borderId="10" xfId="1" applyFont="1" applyFill="1" applyBorder="1"/>
    <xf numFmtId="0" fontId="1" fillId="11" borderId="4" xfId="1" applyFont="1" applyFill="1" applyBorder="1" applyAlignment="1">
      <alignment horizontal="center"/>
    </xf>
    <xf numFmtId="4" fontId="1" fillId="6" borderId="4" xfId="1" applyNumberFormat="1" applyFont="1" applyFill="1" applyBorder="1"/>
    <xf numFmtId="4" fontId="1" fillId="6" borderId="4" xfId="1" applyNumberFormat="1" applyFont="1" applyFill="1" applyBorder="1" applyAlignment="1">
      <alignment horizontal="right"/>
    </xf>
    <xf numFmtId="0" fontId="1" fillId="6" borderId="4" xfId="1" applyFont="1" applyFill="1" applyBorder="1"/>
    <xf numFmtId="4" fontId="1" fillId="12" borderId="4" xfId="1" applyNumberFormat="1" applyFont="1" applyFill="1" applyBorder="1" applyAlignment="1">
      <alignment horizontal="right"/>
    </xf>
    <xf numFmtId="4" fontId="1" fillId="12" borderId="4" xfId="1" applyNumberFormat="1" applyFont="1" applyFill="1" applyBorder="1"/>
    <xf numFmtId="0" fontId="1" fillId="11" borderId="4" xfId="1" applyFont="1" applyFill="1" applyBorder="1"/>
    <xf numFmtId="4" fontId="1" fillId="11" borderId="4" xfId="1" applyNumberFormat="1" applyFont="1" applyFill="1" applyBorder="1" applyAlignment="1">
      <alignment horizontal="right"/>
    </xf>
    <xf numFmtId="4" fontId="1" fillId="11" borderId="10" xfId="1" applyNumberFormat="1" applyFont="1" applyFill="1" applyBorder="1" applyAlignment="1">
      <alignment horizontal="right"/>
    </xf>
    <xf numFmtId="4" fontId="1" fillId="11" borderId="3" xfId="1" applyNumberFormat="1" applyFont="1" applyFill="1" applyBorder="1" applyAlignment="1">
      <alignment horizontal="right"/>
    </xf>
    <xf numFmtId="4" fontId="3" fillId="0" borderId="6" xfId="1" applyNumberFormat="1" applyFont="1" applyBorder="1" applyAlignment="1">
      <alignment horizontal="right"/>
    </xf>
    <xf numFmtId="4" fontId="1" fillId="0" borderId="2" xfId="1" applyNumberFormat="1" applyFont="1" applyFill="1" applyBorder="1" applyAlignment="1">
      <alignment horizontal="center"/>
    </xf>
    <xf numFmtId="4" fontId="1" fillId="0" borderId="10" xfId="1" applyNumberFormat="1" applyFont="1" applyFill="1" applyBorder="1" applyAlignment="1">
      <alignment horizontal="center"/>
    </xf>
    <xf numFmtId="0" fontId="3" fillId="0" borderId="10" xfId="1" applyFont="1" applyBorder="1"/>
    <xf numFmtId="4" fontId="3" fillId="0" borderId="10" xfId="1" applyNumberFormat="1" applyFont="1" applyBorder="1" applyAlignment="1">
      <alignment horizontal="right"/>
    </xf>
    <xf numFmtId="0" fontId="1" fillId="5" borderId="10" xfId="1" applyFont="1" applyFill="1" applyBorder="1"/>
    <xf numFmtId="0" fontId="1" fillId="4" borderId="2" xfId="1" applyFont="1" applyFill="1" applyBorder="1"/>
    <xf numFmtId="0" fontId="1" fillId="4" borderId="5" xfId="1" applyFont="1" applyFill="1" applyBorder="1"/>
    <xf numFmtId="43" fontId="3" fillId="4" borderId="0" xfId="2" applyFont="1" applyFill="1" applyBorder="1" applyAlignment="1">
      <alignment horizontal="centerContinuous"/>
    </xf>
    <xf numFmtId="43" fontId="3" fillId="4" borderId="13" xfId="2" applyFont="1" applyFill="1" applyBorder="1" applyAlignment="1">
      <alignment horizontal="centerContinuous"/>
    </xf>
    <xf numFmtId="43" fontId="3" fillId="4" borderId="9" xfId="2" applyFont="1" applyFill="1" applyBorder="1" applyAlignment="1">
      <alignment horizontal="centerContinuous"/>
    </xf>
    <xf numFmtId="43" fontId="3" fillId="4" borderId="8" xfId="2" applyFont="1" applyFill="1" applyBorder="1" applyAlignment="1">
      <alignment horizontal="centerContinuous"/>
    </xf>
    <xf numFmtId="43" fontId="3" fillId="4" borderId="14" xfId="2" applyFont="1" applyFill="1" applyBorder="1" applyAlignment="1">
      <alignment horizontal="centerContinuous"/>
    </xf>
    <xf numFmtId="0" fontId="3" fillId="4" borderId="10" xfId="1" applyFont="1" applyFill="1" applyBorder="1"/>
    <xf numFmtId="0" fontId="3" fillId="4" borderId="4" xfId="1" applyFont="1" applyFill="1" applyBorder="1"/>
    <xf numFmtId="0" fontId="1" fillId="0" borderId="4" xfId="1" applyFill="1" applyBorder="1"/>
    <xf numFmtId="0" fontId="14" fillId="0" borderId="0" xfId="1" applyFont="1" applyFill="1" applyBorder="1"/>
    <xf numFmtId="173" fontId="14" fillId="0" borderId="0" xfId="1" applyNumberFormat="1" applyFont="1" applyFill="1" applyBorder="1" applyAlignment="1"/>
    <xf numFmtId="0" fontId="14" fillId="13" borderId="4" xfId="1" applyFont="1" applyFill="1" applyBorder="1"/>
    <xf numFmtId="173" fontId="14" fillId="13" borderId="4" xfId="1" applyNumberFormat="1" applyFont="1" applyFill="1" applyBorder="1" applyAlignment="1"/>
    <xf numFmtId="0" fontId="1" fillId="0" borderId="0" xfId="1" applyFont="1" applyFill="1" applyBorder="1" applyAlignment="1">
      <alignment horizontal="left"/>
    </xf>
    <xf numFmtId="40" fontId="1" fillId="0" borderId="4" xfId="1" applyNumberFormat="1" applyFont="1" applyBorder="1"/>
    <xf numFmtId="4" fontId="1" fillId="0" borderId="4" xfId="1" applyNumberFormat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15" fontId="1" fillId="0" borderId="4" xfId="1" applyNumberFormat="1" applyFont="1" applyBorder="1" applyAlignment="1">
      <alignment horizontal="center"/>
    </xf>
    <xf numFmtId="0" fontId="3" fillId="3" borderId="1" xfId="1" applyFont="1" applyFill="1" applyBorder="1"/>
    <xf numFmtId="0" fontId="8" fillId="3" borderId="2" xfId="1" applyFont="1" applyFill="1" applyBorder="1"/>
    <xf numFmtId="0" fontId="8" fillId="3" borderId="5" xfId="1" applyFont="1" applyFill="1" applyBorder="1"/>
    <xf numFmtId="0" fontId="8" fillId="3" borderId="0" xfId="1" applyFont="1" applyFill="1" applyBorder="1" applyAlignment="1">
      <alignment horizontal="centerContinuous"/>
    </xf>
    <xf numFmtId="0" fontId="8" fillId="3" borderId="13" xfId="1" applyFont="1" applyFill="1" applyBorder="1" applyAlignment="1">
      <alignment horizontal="centerContinuous"/>
    </xf>
    <xf numFmtId="0" fontId="7" fillId="3" borderId="9" xfId="1" applyFont="1" applyFill="1" applyBorder="1" applyAlignment="1">
      <alignment horizontal="centerContinuous"/>
    </xf>
    <xf numFmtId="0" fontId="7" fillId="3" borderId="0" xfId="1" applyFont="1" applyFill="1" applyBorder="1" applyAlignment="1">
      <alignment horizontal="centerContinuous"/>
    </xf>
    <xf numFmtId="0" fontId="7" fillId="3" borderId="13" xfId="1" applyFont="1" applyFill="1" applyBorder="1" applyAlignment="1">
      <alignment horizontal="centerContinuous"/>
    </xf>
    <xf numFmtId="0" fontId="7" fillId="3" borderId="12" xfId="1" applyFont="1" applyFill="1" applyBorder="1" applyAlignment="1">
      <alignment horizontal="centerContinuous"/>
    </xf>
    <xf numFmtId="0" fontId="7" fillId="3" borderId="8" xfId="1" applyFont="1" applyFill="1" applyBorder="1" applyAlignment="1">
      <alignment horizontal="centerContinuous"/>
    </xf>
    <xf numFmtId="0" fontId="7" fillId="3" borderId="14" xfId="1" applyFont="1" applyFill="1" applyBorder="1" applyAlignment="1">
      <alignment horizontal="centerContinuous"/>
    </xf>
    <xf numFmtId="4" fontId="3" fillId="0" borderId="2" xfId="2" applyNumberFormat="1" applyFont="1" applyFill="1" applyBorder="1"/>
    <xf numFmtId="4" fontId="3" fillId="0" borderId="5" xfId="2" applyNumberFormat="1" applyFont="1" applyFill="1" applyBorder="1"/>
    <xf numFmtId="0" fontId="1" fillId="0" borderId="4" xfId="1" applyFont="1" applyFill="1" applyBorder="1" applyAlignment="1">
      <alignment horizontal="left" indent="1"/>
    </xf>
    <xf numFmtId="4" fontId="1" fillId="0" borderId="4" xfId="1" applyNumberFormat="1" applyFont="1" applyFill="1" applyBorder="1" applyAlignment="1">
      <alignment horizontal="left" indent="1"/>
    </xf>
    <xf numFmtId="0" fontId="3" fillId="0" borderId="4" xfId="1" applyFont="1" applyFill="1" applyBorder="1" applyAlignment="1">
      <alignment horizontal="left" indent="1"/>
    </xf>
    <xf numFmtId="4" fontId="1" fillId="0" borderId="10" xfId="1" applyNumberFormat="1" applyFont="1" applyFill="1" applyBorder="1" applyAlignment="1">
      <alignment horizontal="left" indent="1"/>
    </xf>
    <xf numFmtId="0" fontId="3" fillId="0" borderId="6" xfId="1" applyFont="1" applyFill="1" applyBorder="1" applyAlignment="1">
      <alignment horizontal="left" indent="1"/>
    </xf>
    <xf numFmtId="4" fontId="1" fillId="0" borderId="0" xfId="2" applyNumberFormat="1" applyFont="1" applyFill="1" applyBorder="1"/>
    <xf numFmtId="0" fontId="3" fillId="3" borderId="8" xfId="1" applyFont="1" applyFill="1" applyBorder="1" applyAlignment="1">
      <alignment horizontal="center"/>
    </xf>
    <xf numFmtId="4" fontId="3" fillId="0" borderId="10" xfId="1" applyNumberFormat="1" applyFont="1" applyBorder="1" applyAlignment="1">
      <alignment horizontal="center"/>
    </xf>
    <xf numFmtId="0" fontId="1" fillId="0" borderId="0" xfId="1" applyFont="1" applyAlignment="1">
      <alignment horizontal="center"/>
    </xf>
    <xf numFmtId="4" fontId="1" fillId="5" borderId="10" xfId="1" applyNumberFormat="1" applyFont="1" applyFill="1" applyBorder="1" applyAlignment="1">
      <alignment horizontal="right"/>
    </xf>
    <xf numFmtId="4" fontId="3" fillId="0" borderId="7" xfId="1" applyNumberFormat="1" applyFont="1" applyBorder="1" applyAlignment="1">
      <alignment horizontal="center"/>
    </xf>
    <xf numFmtId="4" fontId="3" fillId="0" borderId="7" xfId="1" applyNumberFormat="1" applyFont="1" applyBorder="1" applyAlignment="1">
      <alignment horizontal="right"/>
    </xf>
    <xf numFmtId="4" fontId="3" fillId="0" borderId="3" xfId="1" applyNumberFormat="1" applyFont="1" applyBorder="1" applyAlignment="1">
      <alignment horizontal="right"/>
    </xf>
    <xf numFmtId="0" fontId="3" fillId="14" borderId="3" xfId="1" applyFont="1" applyFill="1" applyBorder="1" applyAlignment="1">
      <alignment horizontal="center"/>
    </xf>
    <xf numFmtId="0" fontId="3" fillId="14" borderId="6" xfId="1" applyFont="1" applyFill="1" applyBorder="1" applyAlignment="1">
      <alignment horizontal="center"/>
    </xf>
    <xf numFmtId="43" fontId="1" fillId="14" borderId="7" xfId="1" applyNumberFormat="1" applyFont="1" applyFill="1" applyBorder="1" applyAlignment="1">
      <alignment horizontal="center"/>
    </xf>
    <xf numFmtId="4" fontId="1" fillId="14" borderId="4" xfId="1" applyNumberFormat="1" applyFont="1" applyFill="1" applyBorder="1" applyAlignment="1">
      <alignment horizontal="right"/>
    </xf>
    <xf numFmtId="4" fontId="3" fillId="14" borderId="6" xfId="1" applyNumberFormat="1" applyFont="1" applyFill="1" applyBorder="1" applyAlignment="1">
      <alignment horizontal="right"/>
    </xf>
    <xf numFmtId="4" fontId="1" fillId="14" borderId="2" xfId="1" applyNumberFormat="1" applyFont="1" applyFill="1" applyBorder="1" applyAlignment="1">
      <alignment horizontal="right"/>
    </xf>
    <xf numFmtId="4" fontId="1" fillId="14" borderId="7" xfId="1" applyNumberFormat="1" applyFont="1" applyFill="1" applyBorder="1" applyAlignment="1">
      <alignment horizontal="right"/>
    </xf>
    <xf numFmtId="4" fontId="1" fillId="14" borderId="10" xfId="1" applyNumberFormat="1" applyFont="1" applyFill="1" applyBorder="1" applyAlignment="1">
      <alignment horizontal="right"/>
    </xf>
    <xf numFmtId="4" fontId="3" fillId="14" borderId="7" xfId="1" applyNumberFormat="1" applyFont="1" applyFill="1" applyBorder="1" applyAlignment="1">
      <alignment horizontal="right"/>
    </xf>
    <xf numFmtId="4" fontId="3" fillId="14" borderId="10" xfId="1" applyNumberFormat="1" applyFont="1" applyFill="1" applyBorder="1" applyAlignment="1">
      <alignment horizontal="right"/>
    </xf>
    <xf numFmtId="4" fontId="3" fillId="14" borderId="4" xfId="1" applyNumberFormat="1" applyFont="1" applyFill="1" applyBorder="1" applyAlignment="1">
      <alignment horizontal="right"/>
    </xf>
    <xf numFmtId="0" fontId="3" fillId="3" borderId="2" xfId="1" applyFont="1" applyFill="1" applyBorder="1" applyAlignment="1">
      <alignment horizontal="right"/>
    </xf>
    <xf numFmtId="0" fontId="3" fillId="3" borderId="8" xfId="1" applyFont="1" applyFill="1" applyBorder="1" applyAlignment="1">
      <alignment horizontal="right"/>
    </xf>
    <xf numFmtId="0" fontId="1" fillId="0" borderId="0" xfId="1" applyFont="1" applyFill="1" applyAlignment="1">
      <alignment horizontal="right"/>
    </xf>
    <xf numFmtId="43" fontId="1" fillId="0" borderId="7" xfId="1" applyNumberFormat="1" applyFont="1" applyBorder="1" applyAlignment="1">
      <alignment horizontal="right"/>
    </xf>
    <xf numFmtId="0" fontId="1" fillId="0" borderId="0" xfId="1" applyFont="1" applyAlignment="1">
      <alignment horizontal="right"/>
    </xf>
    <xf numFmtId="0" fontId="3" fillId="0" borderId="0" xfId="1" applyFont="1" applyFill="1" applyBorder="1" applyAlignment="1">
      <alignment horizontal="right"/>
    </xf>
    <xf numFmtId="4" fontId="3" fillId="0" borderId="4" xfId="7" applyNumberFormat="1" applyFont="1" applyFill="1" applyBorder="1" applyAlignment="1">
      <alignment horizontal="right"/>
    </xf>
    <xf numFmtId="40" fontId="1" fillId="0" borderId="4" xfId="6" applyNumberFormat="1" applyFont="1" applyFill="1" applyBorder="1" applyAlignment="1">
      <alignment horizontal="right"/>
    </xf>
    <xf numFmtId="2" fontId="2" fillId="0" borderId="4" xfId="1" applyNumberFormat="1" applyFont="1" applyFill="1" applyBorder="1"/>
    <xf numFmtId="167" fontId="1" fillId="0" borderId="10" xfId="6" applyNumberFormat="1" applyFont="1" applyBorder="1"/>
    <xf numFmtId="0" fontId="3" fillId="0" borderId="11" xfId="1" applyFont="1" applyFill="1" applyBorder="1" applyAlignment="1">
      <alignment horizontal="center"/>
    </xf>
    <xf numFmtId="0" fontId="3" fillId="0" borderId="7" xfId="1" applyFont="1" applyFill="1" applyBorder="1" applyAlignment="1">
      <alignment horizontal="left"/>
    </xf>
    <xf numFmtId="9" fontId="1" fillId="0" borderId="6" xfId="1" applyNumberFormat="1" applyFont="1" applyFill="1" applyBorder="1" applyAlignment="1"/>
    <xf numFmtId="0" fontId="3" fillId="0" borderId="0" xfId="1" applyFont="1" applyFill="1" applyBorder="1" applyAlignment="1">
      <alignment horizontal="center" vertical="center"/>
    </xf>
    <xf numFmtId="4" fontId="3" fillId="0" borderId="0" xfId="1" applyNumberFormat="1" applyFont="1" applyFill="1" applyBorder="1" applyAlignment="1">
      <alignment horizontal="left" vertical="center"/>
    </xf>
    <xf numFmtId="9" fontId="1" fillId="0" borderId="4" xfId="1" applyNumberFormat="1" applyFont="1" applyBorder="1"/>
    <xf numFmtId="4" fontId="1" fillId="0" borderId="4" xfId="2" applyNumberFormat="1" applyFont="1" applyFill="1" applyBorder="1" applyAlignment="1">
      <alignment horizontal="center" vertical="center"/>
    </xf>
    <xf numFmtId="4" fontId="1" fillId="0" borderId="4" xfId="1" applyNumberFormat="1" applyBorder="1" applyAlignment="1">
      <alignment horizontal="center" vertical="center"/>
    </xf>
    <xf numFmtId="173" fontId="8" fillId="0" borderId="0" xfId="1" applyNumberFormat="1" applyFont="1" applyFill="1" applyBorder="1" applyAlignment="1">
      <alignment horizontal="right"/>
    </xf>
    <xf numFmtId="3" fontId="1" fillId="0" borderId="4" xfId="1" applyNumberFormat="1" applyBorder="1" applyAlignment="1">
      <alignment horizontal="center" vertical="center"/>
    </xf>
    <xf numFmtId="4" fontId="1" fillId="0" borderId="4" xfId="2" applyNumberFormat="1" applyFont="1" applyFill="1" applyBorder="1" applyAlignment="1">
      <alignment horizontal="center"/>
    </xf>
    <xf numFmtId="4" fontId="1" fillId="0" borderId="4" xfId="1" applyNumberFormat="1" applyBorder="1" applyAlignment="1">
      <alignment horizontal="center"/>
    </xf>
    <xf numFmtId="9" fontId="1" fillId="0" borderId="4" xfId="4" applyFont="1" applyBorder="1" applyAlignment="1">
      <alignment horizontal="center"/>
    </xf>
    <xf numFmtId="10" fontId="1" fillId="0" borderId="4" xfId="4" applyNumberFormat="1" applyFont="1" applyBorder="1" applyAlignment="1">
      <alignment horizontal="center"/>
    </xf>
    <xf numFmtId="3" fontId="2" fillId="0" borderId="10" xfId="2" applyNumberFormat="1" applyFont="1" applyFill="1" applyBorder="1" applyAlignment="1">
      <alignment horizontal="right"/>
    </xf>
    <xf numFmtId="3" fontId="2" fillId="0" borderId="4" xfId="2" applyNumberFormat="1" applyFont="1" applyFill="1" applyBorder="1" applyAlignment="1">
      <alignment horizontal="right"/>
    </xf>
    <xf numFmtId="3" fontId="3" fillId="0" borderId="4" xfId="2" applyNumberFormat="1" applyFont="1" applyFill="1" applyBorder="1" applyAlignment="1">
      <alignment horizontal="right"/>
    </xf>
    <xf numFmtId="0" fontId="0" fillId="0" borderId="4" xfId="0" applyBorder="1" applyAlignment="1">
      <alignment horizontal="center"/>
    </xf>
    <xf numFmtId="3" fontId="3" fillId="0" borderId="4" xfId="2" applyNumberFormat="1" applyFont="1" applyFill="1" applyBorder="1" applyAlignment="1">
      <alignment horizontal="center"/>
    </xf>
    <xf numFmtId="0" fontId="3" fillId="0" borderId="4" xfId="1" applyNumberFormat="1" applyFont="1" applyFill="1" applyBorder="1" applyAlignment="1">
      <alignment horizontal="center" vertical="center"/>
    </xf>
    <xf numFmtId="9" fontId="11" fillId="0" borderId="0" xfId="3" applyNumberFormat="1" applyFont="1" applyFill="1" applyBorder="1" applyAlignment="1">
      <alignment horizontal="right"/>
    </xf>
    <xf numFmtId="0" fontId="3" fillId="0" borderId="9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3" fillId="0" borderId="13" xfId="1" applyFont="1" applyFill="1" applyBorder="1" applyAlignment="1">
      <alignment horizontal="center"/>
    </xf>
    <xf numFmtId="2" fontId="3" fillId="0" borderId="9" xfId="1" applyNumberFormat="1" applyFont="1" applyFill="1" applyBorder="1" applyAlignment="1">
      <alignment horizontal="center"/>
    </xf>
    <xf numFmtId="2" fontId="3" fillId="0" borderId="0" xfId="1" applyNumberFormat="1" applyFont="1" applyFill="1" applyBorder="1" applyAlignment="1">
      <alignment horizontal="center"/>
    </xf>
    <xf numFmtId="2" fontId="3" fillId="0" borderId="13" xfId="1" applyNumberFormat="1" applyFont="1" applyFill="1" applyBorder="1" applyAlignment="1">
      <alignment horizontal="center"/>
    </xf>
    <xf numFmtId="0" fontId="3" fillId="0" borderId="9" xfId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13" xfId="1" applyFont="1" applyBorder="1" applyAlignment="1">
      <alignment horizontal="center"/>
    </xf>
    <xf numFmtId="0" fontId="3" fillId="0" borderId="11" xfId="1" applyFont="1" applyFill="1" applyBorder="1" applyAlignment="1">
      <alignment horizontal="center"/>
    </xf>
    <xf numFmtId="0" fontId="3" fillId="0" borderId="7" xfId="1" applyFont="1" applyFill="1" applyBorder="1" applyAlignment="1">
      <alignment horizontal="center"/>
    </xf>
    <xf numFmtId="0" fontId="3" fillId="0" borderId="3" xfId="1" applyFont="1" applyFill="1" applyBorder="1" applyAlignment="1">
      <alignment horizontal="center"/>
    </xf>
    <xf numFmtId="0" fontId="3" fillId="8" borderId="11" xfId="1" applyFont="1" applyFill="1" applyBorder="1" applyAlignment="1">
      <alignment horizontal="center" wrapText="1"/>
    </xf>
    <xf numFmtId="0" fontId="3" fillId="8" borderId="7" xfId="1" applyFont="1" applyFill="1" applyBorder="1" applyAlignment="1">
      <alignment horizontal="center" wrapText="1"/>
    </xf>
    <xf numFmtId="0" fontId="3" fillId="8" borderId="3" xfId="1" applyFont="1" applyFill="1" applyBorder="1" applyAlignment="1">
      <alignment horizontal="center" wrapText="1"/>
    </xf>
    <xf numFmtId="0" fontId="3" fillId="5" borderId="11" xfId="1" applyFont="1" applyFill="1" applyBorder="1" applyAlignment="1">
      <alignment horizontal="center" vertical="center"/>
    </xf>
    <xf numFmtId="0" fontId="3" fillId="5" borderId="7" xfId="1" applyFont="1" applyFill="1" applyBorder="1" applyAlignment="1">
      <alignment horizontal="center" vertical="center"/>
    </xf>
    <xf numFmtId="0" fontId="1" fillId="5" borderId="7" xfId="1" applyFont="1" applyFill="1" applyBorder="1" applyAlignment="1">
      <alignment horizontal="center" vertical="center"/>
    </xf>
    <xf numFmtId="0" fontId="1" fillId="5" borderId="3" xfId="1" applyFont="1" applyFill="1" applyBorder="1" applyAlignment="1">
      <alignment horizontal="center" vertical="center"/>
    </xf>
    <xf numFmtId="4" fontId="3" fillId="5" borderId="11" xfId="1" applyNumberFormat="1" applyFont="1" applyFill="1" applyBorder="1" applyAlignment="1">
      <alignment horizontal="center" vertical="center"/>
    </xf>
    <xf numFmtId="4" fontId="3" fillId="5" borderId="7" xfId="1" applyNumberFormat="1" applyFont="1" applyFill="1" applyBorder="1" applyAlignment="1">
      <alignment horizontal="center" vertical="center"/>
    </xf>
    <xf numFmtId="4" fontId="3" fillId="5" borderId="3" xfId="1" applyNumberFormat="1" applyFont="1" applyFill="1" applyBorder="1" applyAlignment="1">
      <alignment horizontal="center" vertical="center"/>
    </xf>
  </cellXfs>
  <cellStyles count="9">
    <cellStyle name="Millares" xfId="8" builtinId="3"/>
    <cellStyle name="Millares 2" xfId="2"/>
    <cellStyle name="Normal" xfId="0" builtinId="0"/>
    <cellStyle name="Normal 2" xfId="1"/>
    <cellStyle name="Normal 3" xfId="6"/>
    <cellStyle name="Normal_IMPERMEABILIZANTES" xfId="5"/>
    <cellStyle name="Porcentaje" xfId="4" builtinId="5"/>
    <cellStyle name="Porcentual 2" xfId="3"/>
    <cellStyle name="Porcentual 3" xfId="7"/>
  </cellStyles>
  <dxfs count="0"/>
  <tableStyles count="0" defaultTableStyle="TableStyleMedium9" defaultPivotStyle="PivotStyleLight16"/>
  <colors>
    <mruColors>
      <color rgb="FF00FFFF"/>
      <color rgb="FFD60093"/>
      <color rgb="FFFF990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C"/>
            </a:pPr>
            <a:r>
              <a:rPr lang="es-EC"/>
              <a:t>PROYECCION DE VENTAS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cat>
            <c:numRef>
              <c:f>Hoja1!$A$5:$A$10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Hoja1!$B$5:$B$10</c:f>
              <c:numCache>
                <c:formatCode>#,##0</c:formatCode>
                <c:ptCount val="6"/>
                <c:pt idx="0">
                  <c:v>88905</c:v>
                </c:pt>
                <c:pt idx="1">
                  <c:v>113709</c:v>
                </c:pt>
                <c:pt idx="2">
                  <c:v>136451</c:v>
                </c:pt>
                <c:pt idx="3">
                  <c:v>163741.19999999998</c:v>
                </c:pt>
                <c:pt idx="4">
                  <c:v>205605</c:v>
                </c:pt>
                <c:pt idx="5">
                  <c:v>259335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B-45FA-8A05-385828152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93696"/>
        <c:axId val="93143808"/>
      </c:lineChart>
      <c:catAx>
        <c:axId val="5609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EC"/>
            </a:pPr>
            <a:endParaRPr lang="es-EC"/>
          </a:p>
        </c:txPr>
        <c:crossAx val="93143808"/>
        <c:crosses val="autoZero"/>
        <c:auto val="0"/>
        <c:lblAlgn val="ctr"/>
        <c:lblOffset val="100"/>
        <c:tickMarkSkip val="1"/>
        <c:noMultiLvlLbl val="0"/>
      </c:catAx>
      <c:valAx>
        <c:axId val="9314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EC"/>
                </a:pPr>
                <a:r>
                  <a:rPr lang="es-EC"/>
                  <a:t>Unidades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43515237678623508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EC"/>
            </a:pPr>
            <a:endParaRPr lang="es-EC"/>
          </a:p>
        </c:txPr>
        <c:crossAx val="56093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C"/>
          </a:pPr>
          <a:endParaRPr lang="es-EC"/>
        </a:p>
      </c:txPr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752475</xdr:colOff>
      <xdr:row>3</xdr:row>
      <xdr:rowOff>0</xdr:rowOff>
    </xdr:from>
    <xdr:to>
      <xdr:col>8</xdr:col>
      <xdr:colOff>752475</xdr:colOff>
      <xdr:row>17</xdr:row>
      <xdr:rowOff>76200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UE&#209;OS%20S.A\04%20ANEXOS\MODELO%20PRESUPUESTARIO%20Y%20FINANCIERO\003%20PROYECCION%20VENTAS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UE&#209;OS%20S.A\04%20ANEXOS\MODELO%20PRESUPUESTARIO%20Y%20FINANCIERO\002%20CALCULOS%20DE%20PROYECCION%20Y%20TENDENC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UE&#209;OS%20S.A\04%20ANEXOS\MODELO%20PRESUPUESTARIO%20Y%20FINANCIERO\001%20AGRUPAC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M"/>
      <sheetName val="COB"/>
      <sheetName val="MAN"/>
      <sheetName val="PRO"/>
      <sheetName val="SAB"/>
      <sheetName val="VAR"/>
      <sheetName val="CODIGOS"/>
      <sheetName val="MAPA"/>
      <sheetName val="2010"/>
      <sheetName val="2011"/>
      <sheetName val="RESPALDOS CU"/>
      <sheetName val="COSTOS 2011 "/>
      <sheetName val="CU"/>
      <sheetName val="POR MESES 2011"/>
      <sheetName val="CU PRODUCCION"/>
      <sheetName val="PVP 2011"/>
      <sheetName val="MESES 2010"/>
      <sheetName val="MESES 2011"/>
      <sheetName val="CU PRODUCCION (2)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>
            <v>0.15</v>
          </cell>
        </row>
        <row r="7">
          <cell r="E7">
            <v>8370</v>
          </cell>
          <cell r="F7">
            <v>9626</v>
          </cell>
        </row>
        <row r="8">
          <cell r="E8">
            <v>7969</v>
          </cell>
          <cell r="F8">
            <v>9164</v>
          </cell>
        </row>
        <row r="9">
          <cell r="E9">
            <v>2742</v>
          </cell>
          <cell r="F9">
            <v>3153</v>
          </cell>
        </row>
        <row r="10">
          <cell r="E10">
            <v>5701</v>
          </cell>
          <cell r="F10">
            <v>6556</v>
          </cell>
        </row>
        <row r="11">
          <cell r="E11">
            <v>48</v>
          </cell>
          <cell r="F11">
            <v>55</v>
          </cell>
        </row>
        <row r="12">
          <cell r="E12">
            <v>678</v>
          </cell>
          <cell r="F12">
            <v>780</v>
          </cell>
        </row>
        <row r="13">
          <cell r="E13">
            <v>180</v>
          </cell>
          <cell r="F13">
            <v>207</v>
          </cell>
        </row>
        <row r="14">
          <cell r="E14">
            <v>59</v>
          </cell>
          <cell r="F14">
            <v>68</v>
          </cell>
        </row>
        <row r="15">
          <cell r="E15">
            <v>392</v>
          </cell>
          <cell r="F15">
            <v>451</v>
          </cell>
        </row>
        <row r="16">
          <cell r="E16">
            <v>2388</v>
          </cell>
          <cell r="F16">
            <v>2746</v>
          </cell>
        </row>
        <row r="17">
          <cell r="E17">
            <v>365</v>
          </cell>
          <cell r="F17">
            <v>420</v>
          </cell>
        </row>
        <row r="18">
          <cell r="E18">
            <v>136</v>
          </cell>
          <cell r="F18">
            <v>156</v>
          </cell>
        </row>
        <row r="19">
          <cell r="E19">
            <v>2275</v>
          </cell>
          <cell r="F19">
            <v>2616</v>
          </cell>
        </row>
        <row r="20">
          <cell r="E20">
            <v>1728</v>
          </cell>
          <cell r="F20">
            <v>1987</v>
          </cell>
        </row>
        <row r="21">
          <cell r="E21">
            <v>216</v>
          </cell>
          <cell r="F21">
            <v>248</v>
          </cell>
        </row>
        <row r="22">
          <cell r="E22">
            <v>1490</v>
          </cell>
          <cell r="F22">
            <v>1714</v>
          </cell>
        </row>
        <row r="23">
          <cell r="E23">
            <v>677</v>
          </cell>
          <cell r="F23">
            <v>779</v>
          </cell>
        </row>
        <row r="24">
          <cell r="E24">
            <v>34836</v>
          </cell>
          <cell r="F24">
            <v>40061</v>
          </cell>
        </row>
        <row r="25">
          <cell r="E25">
            <v>463</v>
          </cell>
          <cell r="F25">
            <v>12000</v>
          </cell>
        </row>
        <row r="26">
          <cell r="E26">
            <v>863</v>
          </cell>
          <cell r="F26">
            <v>992</v>
          </cell>
        </row>
        <row r="27">
          <cell r="E27">
            <v>945</v>
          </cell>
          <cell r="F27">
            <v>1087</v>
          </cell>
        </row>
        <row r="28">
          <cell r="E28">
            <v>2672</v>
          </cell>
          <cell r="F28">
            <v>3073</v>
          </cell>
        </row>
        <row r="29">
          <cell r="E29">
            <v>625</v>
          </cell>
          <cell r="F29">
            <v>719</v>
          </cell>
        </row>
        <row r="30">
          <cell r="E30">
            <v>144</v>
          </cell>
          <cell r="F30">
            <v>166</v>
          </cell>
        </row>
        <row r="31">
          <cell r="E31">
            <v>52</v>
          </cell>
          <cell r="F31">
            <v>60</v>
          </cell>
        </row>
        <row r="32">
          <cell r="E32">
            <v>141</v>
          </cell>
          <cell r="F32">
            <v>162</v>
          </cell>
        </row>
        <row r="33">
          <cell r="E33">
            <v>41</v>
          </cell>
          <cell r="F33">
            <v>47</v>
          </cell>
        </row>
        <row r="34">
          <cell r="E34">
            <v>5</v>
          </cell>
          <cell r="F34">
            <v>6</v>
          </cell>
        </row>
        <row r="35">
          <cell r="E35">
            <v>119</v>
          </cell>
          <cell r="F35">
            <v>137</v>
          </cell>
        </row>
        <row r="36">
          <cell r="E36">
            <v>545</v>
          </cell>
          <cell r="F36">
            <v>627</v>
          </cell>
        </row>
        <row r="37">
          <cell r="E37">
            <v>623</v>
          </cell>
          <cell r="F37">
            <v>716</v>
          </cell>
        </row>
        <row r="38">
          <cell r="E38">
            <v>978</v>
          </cell>
          <cell r="F38">
            <v>1125</v>
          </cell>
        </row>
        <row r="39">
          <cell r="E39">
            <v>5288</v>
          </cell>
          <cell r="F39">
            <v>6081</v>
          </cell>
        </row>
        <row r="40">
          <cell r="E40">
            <v>681</v>
          </cell>
          <cell r="F40">
            <v>783</v>
          </cell>
        </row>
        <row r="41">
          <cell r="E41">
            <v>231</v>
          </cell>
          <cell r="F41">
            <v>266</v>
          </cell>
        </row>
        <row r="42">
          <cell r="E42">
            <v>785</v>
          </cell>
          <cell r="F42">
            <v>903</v>
          </cell>
        </row>
        <row r="43">
          <cell r="E43">
            <v>462</v>
          </cell>
          <cell r="F43">
            <v>531</v>
          </cell>
        </row>
        <row r="44">
          <cell r="E44">
            <v>956</v>
          </cell>
          <cell r="F44">
            <v>1099</v>
          </cell>
        </row>
        <row r="45">
          <cell r="E45">
            <v>60</v>
          </cell>
          <cell r="F45">
            <v>69</v>
          </cell>
        </row>
        <row r="46">
          <cell r="E46">
            <v>309</v>
          </cell>
          <cell r="F46">
            <v>355</v>
          </cell>
        </row>
        <row r="47">
          <cell r="E47">
            <v>737</v>
          </cell>
          <cell r="F47">
            <v>848</v>
          </cell>
        </row>
        <row r="48">
          <cell r="E48">
            <v>930</v>
          </cell>
          <cell r="F48">
            <v>1070</v>
          </cell>
        </row>
      </sheetData>
      <sheetData sheetId="9">
        <row r="5">
          <cell r="H5">
            <v>4.0999999999999996</v>
          </cell>
        </row>
        <row r="6">
          <cell r="H6">
            <v>3.5</v>
          </cell>
        </row>
        <row r="7">
          <cell r="H7">
            <v>3.75</v>
          </cell>
        </row>
        <row r="8">
          <cell r="H8">
            <v>6.3</v>
          </cell>
        </row>
        <row r="9">
          <cell r="H9">
            <v>41.65</v>
          </cell>
        </row>
        <row r="10">
          <cell r="H10">
            <v>46.63</v>
          </cell>
        </row>
        <row r="11">
          <cell r="H11">
            <v>50.6</v>
          </cell>
        </row>
        <row r="12">
          <cell r="H12">
            <v>59.8</v>
          </cell>
        </row>
        <row r="13">
          <cell r="H13">
            <v>30</v>
          </cell>
        </row>
        <row r="14">
          <cell r="H14">
            <v>32.299999999999997</v>
          </cell>
        </row>
        <row r="15">
          <cell r="H15">
            <v>34</v>
          </cell>
        </row>
        <row r="16">
          <cell r="H16">
            <v>41.2</v>
          </cell>
        </row>
        <row r="17">
          <cell r="H17">
            <v>30.67</v>
          </cell>
        </row>
        <row r="18">
          <cell r="H18">
            <v>32.01</v>
          </cell>
        </row>
        <row r="19">
          <cell r="H19">
            <v>15.4</v>
          </cell>
        </row>
        <row r="20">
          <cell r="H20">
            <v>17</v>
          </cell>
        </row>
        <row r="21">
          <cell r="H21">
            <v>33.229999999999997</v>
          </cell>
        </row>
        <row r="22">
          <cell r="H22">
            <v>4.53</v>
          </cell>
        </row>
        <row r="23">
          <cell r="H23">
            <v>11.5</v>
          </cell>
        </row>
        <row r="24">
          <cell r="H24">
            <v>2.1</v>
          </cell>
        </row>
        <row r="25">
          <cell r="H25">
            <v>13.66</v>
          </cell>
        </row>
        <row r="26">
          <cell r="H26">
            <v>16.45</v>
          </cell>
        </row>
        <row r="27">
          <cell r="H27">
            <v>20.3</v>
          </cell>
        </row>
        <row r="28">
          <cell r="H28">
            <v>24.98</v>
          </cell>
        </row>
        <row r="29">
          <cell r="H29">
            <v>24.67</v>
          </cell>
        </row>
        <row r="30">
          <cell r="H30">
            <v>28.97</v>
          </cell>
        </row>
        <row r="31">
          <cell r="H31">
            <v>35.82</v>
          </cell>
        </row>
        <row r="32">
          <cell r="H32">
            <v>44.36</v>
          </cell>
        </row>
        <row r="33">
          <cell r="H33">
            <v>11.38</v>
          </cell>
        </row>
        <row r="34">
          <cell r="H34">
            <v>13.79</v>
          </cell>
        </row>
        <row r="35">
          <cell r="H35">
            <v>4.26</v>
          </cell>
        </row>
        <row r="36">
          <cell r="H36">
            <v>14.56</v>
          </cell>
        </row>
        <row r="37">
          <cell r="H37">
            <v>16.36</v>
          </cell>
        </row>
        <row r="38">
          <cell r="H38">
            <v>17.760000000000002</v>
          </cell>
        </row>
        <row r="39">
          <cell r="H39">
            <v>24.21</v>
          </cell>
        </row>
        <row r="40">
          <cell r="H40">
            <v>16.399999999999999</v>
          </cell>
        </row>
        <row r="41">
          <cell r="H41">
            <v>22.7</v>
          </cell>
        </row>
        <row r="42">
          <cell r="H42">
            <v>6.5</v>
          </cell>
        </row>
        <row r="43">
          <cell r="H43">
            <v>7.5</v>
          </cell>
        </row>
        <row r="44">
          <cell r="H44">
            <v>20.23</v>
          </cell>
        </row>
        <row r="45">
          <cell r="H45">
            <v>4.96</v>
          </cell>
        </row>
        <row r="46">
          <cell r="H46">
            <v>23.22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5">
          <cell r="M5">
            <v>24782</v>
          </cell>
        </row>
        <row r="11">
          <cell r="M11">
            <v>10632</v>
          </cell>
        </row>
        <row r="17">
          <cell r="M17">
            <v>36162</v>
          </cell>
        </row>
        <row r="23">
          <cell r="M23">
            <v>5912</v>
          </cell>
        </row>
        <row r="29">
          <cell r="M29">
            <v>9750</v>
          </cell>
        </row>
        <row r="35">
          <cell r="M35">
            <v>1667</v>
          </cell>
        </row>
      </sheetData>
      <sheetData sheetId="17">
        <row r="4">
          <cell r="N4">
            <v>28499</v>
          </cell>
        </row>
        <row r="12">
          <cell r="N12">
            <v>12227</v>
          </cell>
        </row>
        <row r="20">
          <cell r="N20">
            <v>53053</v>
          </cell>
        </row>
        <row r="28">
          <cell r="N28">
            <v>6800</v>
          </cell>
        </row>
        <row r="36">
          <cell r="N36">
            <v>11212</v>
          </cell>
        </row>
        <row r="44">
          <cell r="N44">
            <v>1918</v>
          </cell>
        </row>
      </sheetData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"/>
      <sheetName val="PROMEDIOS"/>
      <sheetName val="PROBABILIDAD Q."/>
      <sheetName val="PROBABILIDAD V."/>
      <sheetName val="DEPURACION ARTICULOS"/>
    </sheetNames>
    <sheetDataSet>
      <sheetData sheetId="0"/>
      <sheetData sheetId="1"/>
      <sheetData sheetId="2">
        <row r="80">
          <cell r="D80">
            <v>2038062.8928571427</v>
          </cell>
          <cell r="L80">
            <v>1235313.6071428573</v>
          </cell>
          <cell r="T80">
            <v>680433.78571428568</v>
          </cell>
          <cell r="AB80">
            <v>122882.35714285714</v>
          </cell>
        </row>
        <row r="84">
          <cell r="D84">
            <v>2166779.2857142854</v>
          </cell>
          <cell r="L84">
            <v>1319655.5714285716</v>
          </cell>
          <cell r="T84">
            <v>716822.14285714296</v>
          </cell>
          <cell r="AB84">
            <v>130971.28571428571</v>
          </cell>
        </row>
        <row r="87">
          <cell r="F87">
            <v>4.0012014581952519E-2</v>
          </cell>
          <cell r="N87">
            <v>1.4027104924950675E-2</v>
          </cell>
          <cell r="V87">
            <v>6.3720349806735008E-2</v>
          </cell>
          <cell r="AD87">
            <v>0.15337463319204434</v>
          </cell>
        </row>
        <row r="91">
          <cell r="AJ91">
            <v>10436.800000000001</v>
          </cell>
        </row>
        <row r="95">
          <cell r="AJ95">
            <v>11046.4</v>
          </cell>
        </row>
        <row r="97">
          <cell r="AL97">
            <v>0.99641810485183968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M"/>
      <sheetName val="ALMOHADAS"/>
      <sheetName val="COB"/>
      <sheetName val="COBERTORES"/>
      <sheetName val="MAN"/>
      <sheetName val="COBIJAS"/>
      <sheetName val="PRO"/>
      <sheetName val="PROTECTORES"/>
      <sheetName val="SAB"/>
      <sheetName val="SABANAS"/>
      <sheetName val="VARIOS"/>
      <sheetName val="CODIGOS"/>
      <sheetName val="TOTALES"/>
      <sheetName val="POR MESES"/>
      <sheetName val="POR MESES 2011"/>
    </sheetNames>
    <sheetDataSet>
      <sheetData sheetId="0"/>
      <sheetData sheetId="1">
        <row r="8">
          <cell r="F8">
            <v>48693.38</v>
          </cell>
        </row>
        <row r="12">
          <cell r="F12">
            <v>19617.39</v>
          </cell>
        </row>
        <row r="16">
          <cell r="F16">
            <v>8532.94</v>
          </cell>
        </row>
        <row r="40">
          <cell r="F40">
            <v>20170.350000000006</v>
          </cell>
        </row>
      </sheetData>
      <sheetData sheetId="2"/>
      <sheetData sheetId="3">
        <row r="12">
          <cell r="F12">
            <v>1642.9399999999998</v>
          </cell>
        </row>
        <row r="25">
          <cell r="F25">
            <v>34732.54</v>
          </cell>
        </row>
        <row r="37">
          <cell r="F37">
            <v>7917.75</v>
          </cell>
        </row>
        <row r="43">
          <cell r="F43">
            <v>2829.28</v>
          </cell>
        </row>
        <row r="52">
          <cell r="F52">
            <v>11510.81</v>
          </cell>
        </row>
        <row r="62">
          <cell r="F62">
            <v>68258.440000000017</v>
          </cell>
        </row>
        <row r="69">
          <cell r="F69">
            <v>11899.47</v>
          </cell>
        </row>
        <row r="73">
          <cell r="F73">
            <v>4454.0200000000004</v>
          </cell>
        </row>
        <row r="107">
          <cell r="F107">
            <v>60697.610000000008</v>
          </cell>
        </row>
        <row r="144">
          <cell r="F144">
            <v>47363.420000000006</v>
          </cell>
        </row>
        <row r="149">
          <cell r="F149">
            <v>3094.26</v>
          </cell>
        </row>
        <row r="152">
          <cell r="F152">
            <v>23412.37</v>
          </cell>
        </row>
        <row r="175">
          <cell r="F175">
            <v>32001.799999999996</v>
          </cell>
        </row>
      </sheetData>
      <sheetData sheetId="4"/>
      <sheetData sheetId="5">
        <row r="12">
          <cell r="F12">
            <v>160743.43</v>
          </cell>
        </row>
        <row r="16">
          <cell r="F16">
            <v>6069.54</v>
          </cell>
        </row>
        <row r="25">
          <cell r="F25">
            <v>1818.4199999999998</v>
          </cell>
        </row>
      </sheetData>
      <sheetData sheetId="6"/>
      <sheetData sheetId="7">
        <row r="15">
          <cell r="F15">
            <v>15788.240000000002</v>
          </cell>
        </row>
        <row r="25">
          <cell r="F25">
            <v>39185.68</v>
          </cell>
        </row>
        <row r="34">
          <cell r="F34">
            <v>13586.490000000002</v>
          </cell>
        </row>
        <row r="43">
          <cell r="F43">
            <v>2776.8</v>
          </cell>
        </row>
        <row r="48">
          <cell r="F48">
            <v>964.06999999999994</v>
          </cell>
        </row>
        <row r="51">
          <cell r="F51">
            <v>3016.8100000000004</v>
          </cell>
        </row>
        <row r="55">
          <cell r="F55">
            <v>1026.75</v>
          </cell>
        </row>
        <row r="59">
          <cell r="F59">
            <v>169.2</v>
          </cell>
        </row>
        <row r="64">
          <cell r="F64">
            <v>1129.42</v>
          </cell>
        </row>
        <row r="69">
          <cell r="F69">
            <v>6696.2999999999993</v>
          </cell>
        </row>
        <row r="79">
          <cell r="F79">
            <v>2404.66</v>
          </cell>
        </row>
      </sheetData>
      <sheetData sheetId="8"/>
      <sheetData sheetId="9">
        <row r="12">
          <cell r="F12">
            <v>14934.63</v>
          </cell>
        </row>
        <row r="18">
          <cell r="F18">
            <v>73299.75</v>
          </cell>
        </row>
        <row r="24">
          <cell r="F24">
            <v>14123.85</v>
          </cell>
        </row>
        <row r="29">
          <cell r="F29">
            <v>4596.96</v>
          </cell>
        </row>
        <row r="55">
          <cell r="F55">
            <v>11408.47</v>
          </cell>
        </row>
        <row r="79">
          <cell r="F79">
            <v>10456.279999999999</v>
          </cell>
        </row>
        <row r="85">
          <cell r="F85">
            <v>8022.43</v>
          </cell>
        </row>
        <row r="87">
          <cell r="F87">
            <v>493.18</v>
          </cell>
        </row>
        <row r="103">
          <cell r="F103">
            <v>7476.43</v>
          </cell>
        </row>
      </sheetData>
      <sheetData sheetId="10">
        <row r="12">
          <cell r="F12">
            <v>14402.720000000001</v>
          </cell>
        </row>
        <row r="57">
          <cell r="F57">
            <v>9602.61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H136"/>
  <sheetViews>
    <sheetView zoomScale="70" zoomScaleNormal="70" workbookViewId="0">
      <selection activeCell="M20" sqref="M20"/>
    </sheetView>
  </sheetViews>
  <sheetFormatPr baseColWidth="10" defaultRowHeight="15" x14ac:dyDescent="0.25"/>
  <cols>
    <col min="2" max="2" width="29.42578125" customWidth="1"/>
    <col min="3" max="8" width="15.7109375" customWidth="1"/>
  </cols>
  <sheetData>
    <row r="1" spans="2:8" ht="12.75" customHeight="1" x14ac:dyDescent="0.25"/>
    <row r="2" spans="2:8" ht="12.75" customHeight="1" x14ac:dyDescent="0.25">
      <c r="B2" s="2" t="s">
        <v>0</v>
      </c>
      <c r="C2" s="29"/>
      <c r="D2" s="29"/>
      <c r="E2" s="29"/>
      <c r="F2" s="29"/>
      <c r="G2" s="29"/>
      <c r="H2" s="30"/>
    </row>
    <row r="3" spans="2:8" ht="12.75" customHeight="1" x14ac:dyDescent="0.25">
      <c r="B3" s="9" t="s">
        <v>20</v>
      </c>
      <c r="C3" s="10"/>
      <c r="D3" s="15"/>
      <c r="E3" s="10"/>
      <c r="F3" s="10"/>
      <c r="G3" s="10"/>
      <c r="H3" s="15"/>
    </row>
    <row r="4" spans="2:8" ht="12.75" customHeight="1" x14ac:dyDescent="0.25">
      <c r="B4" s="9" t="s">
        <v>1</v>
      </c>
      <c r="C4" s="10"/>
      <c r="D4" s="15"/>
      <c r="E4" s="10"/>
      <c r="F4" s="10"/>
      <c r="G4" s="10"/>
      <c r="H4" s="15"/>
    </row>
    <row r="5" spans="2:8" ht="12.75" customHeight="1" x14ac:dyDescent="0.25">
      <c r="B5" s="31" t="s">
        <v>2</v>
      </c>
      <c r="C5" s="10"/>
      <c r="D5" s="15"/>
      <c r="E5" s="10"/>
      <c r="F5" s="10"/>
      <c r="G5" s="10"/>
      <c r="H5" s="15"/>
    </row>
    <row r="6" spans="2:8" ht="12.75" customHeight="1" x14ac:dyDescent="0.25">
      <c r="B6" s="12"/>
      <c r="C6" s="16"/>
      <c r="D6" s="16"/>
      <c r="E6" s="16"/>
      <c r="F6" s="16"/>
      <c r="G6" s="16"/>
      <c r="H6" s="17"/>
    </row>
    <row r="7" spans="2:8" ht="12.75" customHeight="1" x14ac:dyDescent="0.25">
      <c r="B7" s="7"/>
      <c r="C7" s="7"/>
      <c r="D7" s="7"/>
      <c r="E7" s="7"/>
      <c r="F7" s="7"/>
      <c r="G7" s="7"/>
      <c r="H7" s="7"/>
    </row>
    <row r="8" spans="2:8" ht="12.75" customHeight="1" x14ac:dyDescent="0.25">
      <c r="B8" s="27" t="s">
        <v>3</v>
      </c>
      <c r="C8" s="37" t="s">
        <v>21</v>
      </c>
      <c r="D8" s="37"/>
      <c r="E8" s="37"/>
      <c r="F8" s="37"/>
      <c r="G8" s="37"/>
      <c r="H8" s="38"/>
    </row>
    <row r="9" spans="2:8" ht="12.75" customHeight="1" x14ac:dyDescent="0.25">
      <c r="B9" s="11"/>
      <c r="C9" s="14">
        <v>2010</v>
      </c>
      <c r="D9" s="14">
        <v>2011</v>
      </c>
      <c r="E9" s="14">
        <v>2012</v>
      </c>
      <c r="F9" s="14">
        <v>2013</v>
      </c>
      <c r="G9" s="14">
        <v>2014</v>
      </c>
      <c r="H9" s="14">
        <v>2015</v>
      </c>
    </row>
    <row r="10" spans="2:8" ht="12.75" customHeight="1" x14ac:dyDescent="0.25">
      <c r="B10" s="13" t="s">
        <v>4</v>
      </c>
      <c r="C10" s="21">
        <f>Cost.Prod!E46</f>
        <v>74478.620409829935</v>
      </c>
      <c r="D10" s="21">
        <f>Cost.Prod!H46</f>
        <v>88851.615798467377</v>
      </c>
      <c r="E10" s="21">
        <f>Cost.Prod!K46</f>
        <v>108866.62177644967</v>
      </c>
      <c r="F10" s="21">
        <f>Cost.Prod!N46</f>
        <v>133771.77513952291</v>
      </c>
      <c r="G10" s="21">
        <f>Cost.Prod!Q46</f>
        <v>179568.3773751609</v>
      </c>
      <c r="H10" s="21">
        <f>Cost.Prod!T46</f>
        <v>228072.05424808551</v>
      </c>
    </row>
    <row r="11" spans="2:8" ht="12.75" customHeight="1" x14ac:dyDescent="0.25">
      <c r="B11" s="5" t="s">
        <v>5</v>
      </c>
      <c r="C11" s="21">
        <f>Gto.Vtas!E60</f>
        <v>5302.3792406835555</v>
      </c>
      <c r="D11" s="21">
        <f>Gto.Vtas!H60</f>
        <v>10570.74423588305</v>
      </c>
      <c r="E11" s="21">
        <f>Gto.Vtas!K60</f>
        <v>13298.459185388154</v>
      </c>
      <c r="F11" s="21">
        <f>Gto.Vtas!N60</f>
        <v>20619.584915250314</v>
      </c>
      <c r="G11" s="21">
        <f>Gto.Vtas!Q60</f>
        <v>23011.916852491209</v>
      </c>
      <c r="H11" s="21">
        <f>Gto.Vtas!T60</f>
        <v>29915.574559391178</v>
      </c>
    </row>
    <row r="12" spans="2:8" ht="12.75" customHeight="1" x14ac:dyDescent="0.25">
      <c r="B12" s="5" t="s">
        <v>6</v>
      </c>
      <c r="C12" s="21">
        <f>'Gto Adm'!E70</f>
        <v>6271.0586602802623</v>
      </c>
      <c r="D12" s="21">
        <f>'Gto Adm'!H70</f>
        <v>11429.09193480563</v>
      </c>
      <c r="E12" s="21">
        <f>'Gto Adm'!K70</f>
        <v>15562.183191886204</v>
      </c>
      <c r="F12" s="21">
        <f>'Gto Adm'!N70</f>
        <v>19020.650767139578</v>
      </c>
      <c r="G12" s="21">
        <f>'Gto Adm'!Q70</f>
        <v>20936.802132724115</v>
      </c>
      <c r="H12" s="21">
        <f>'Gto Adm'!T70</f>
        <v>19539.563594164614</v>
      </c>
    </row>
    <row r="13" spans="2:8" ht="12.75" customHeight="1" x14ac:dyDescent="0.25">
      <c r="B13" s="20" t="s">
        <v>7</v>
      </c>
      <c r="C13" s="36">
        <f>'Gtos Finan'!C42</f>
        <v>0</v>
      </c>
      <c r="D13" s="36">
        <f>'Gtos Finan'!D42</f>
        <v>0</v>
      </c>
      <c r="E13" s="36">
        <f>'Gtos Finan'!E42</f>
        <v>0</v>
      </c>
      <c r="F13" s="36">
        <f>'Gtos Finan'!F42</f>
        <v>0</v>
      </c>
      <c r="G13" s="36">
        <f>'Gtos Finan'!G42</f>
        <v>2521.7605847184404</v>
      </c>
      <c r="H13" s="36">
        <f>'Gtos Finan'!H42</f>
        <v>3229.4647957012421</v>
      </c>
    </row>
    <row r="14" spans="2:8" ht="12.75" customHeight="1" x14ac:dyDescent="0.25">
      <c r="B14" s="28" t="s">
        <v>8</v>
      </c>
      <c r="C14" s="26">
        <f>SUM(C10:C13)</f>
        <v>86052.058310793756</v>
      </c>
      <c r="D14" s="26">
        <f t="shared" ref="D14:H14" si="0">SUM(D10:D13)</f>
        <v>110851.45196915606</v>
      </c>
      <c r="E14" s="26">
        <f t="shared" si="0"/>
        <v>137727.26415372404</v>
      </c>
      <c r="F14" s="26">
        <f t="shared" si="0"/>
        <v>173412.01082191279</v>
      </c>
      <c r="G14" s="26">
        <f t="shared" si="0"/>
        <v>226038.85694509465</v>
      </c>
      <c r="H14" s="26">
        <f t="shared" si="0"/>
        <v>280756.65719734255</v>
      </c>
    </row>
    <row r="15" spans="2:8" ht="12.75" customHeight="1" x14ac:dyDescent="0.25">
      <c r="B15" s="18" t="s">
        <v>9</v>
      </c>
      <c r="C15" s="24"/>
      <c r="D15" s="24"/>
      <c r="E15" s="24"/>
      <c r="F15" s="24"/>
      <c r="G15" s="24"/>
      <c r="H15" s="25"/>
    </row>
    <row r="16" spans="2:8" ht="12.75" customHeight="1" x14ac:dyDescent="0.25">
      <c r="B16" s="13" t="s">
        <v>10</v>
      </c>
      <c r="C16" s="32">
        <f>'Pres Produc'!C18</f>
        <v>24782</v>
      </c>
      <c r="D16" s="32">
        <f>'Pres Produc'!D18</f>
        <v>28499</v>
      </c>
      <c r="E16" s="32">
        <f>'Pres Produc'!E18</f>
        <v>34199</v>
      </c>
      <c r="F16" s="32">
        <f>'Pres Produc'!F18</f>
        <v>41038.799999999996</v>
      </c>
      <c r="G16" s="32">
        <f>'Pres Produc'!G18</f>
        <v>51161.999999999993</v>
      </c>
      <c r="H16" s="32">
        <f>'Pres Produc'!H18</f>
        <v>63946.999999999993</v>
      </c>
    </row>
    <row r="17" spans="2:8" ht="12.75" customHeight="1" x14ac:dyDescent="0.25">
      <c r="B17" s="18" t="s">
        <v>11</v>
      </c>
      <c r="C17" s="22"/>
      <c r="D17" s="22"/>
      <c r="E17" s="22"/>
      <c r="F17" s="22"/>
      <c r="G17" s="22"/>
      <c r="H17" s="23"/>
    </row>
    <row r="18" spans="2:8" ht="12.75" customHeight="1" x14ac:dyDescent="0.25">
      <c r="B18" s="13" t="s">
        <v>12</v>
      </c>
      <c r="C18" s="33">
        <f>C14/C16</f>
        <v>3.4723613231697907</v>
      </c>
      <c r="D18" s="33">
        <f t="shared" ref="D18:H18" si="1">D14/D16</f>
        <v>3.8896611098338907</v>
      </c>
      <c r="E18" s="33">
        <f t="shared" si="1"/>
        <v>4.0272307422358562</v>
      </c>
      <c r="F18" s="33">
        <f t="shared" si="1"/>
        <v>4.2255624146396293</v>
      </c>
      <c r="G18" s="33">
        <f t="shared" si="1"/>
        <v>4.4181004836615978</v>
      </c>
      <c r="H18" s="33">
        <f t="shared" si="1"/>
        <v>4.3904586172508884</v>
      </c>
    </row>
    <row r="19" spans="2:8" ht="12.75" customHeight="1" x14ac:dyDescent="0.25">
      <c r="B19" s="18" t="s">
        <v>13</v>
      </c>
      <c r="C19" s="8"/>
      <c r="D19" s="8"/>
      <c r="E19" s="8"/>
      <c r="F19" s="8"/>
      <c r="G19" s="8"/>
      <c r="H19" s="6"/>
    </row>
    <row r="20" spans="2:8" ht="12.75" customHeight="1" x14ac:dyDescent="0.25">
      <c r="B20" s="13" t="s">
        <v>12</v>
      </c>
      <c r="C20" s="35">
        <f>Pres.Vtas!M9/Pres.Vtas!D9</f>
        <v>3.9146985715438625</v>
      </c>
      <c r="D20" s="35">
        <f>Pres.Vtas!N9/Pres.Vtas!E9</f>
        <v>4.3744394540159304</v>
      </c>
      <c r="E20" s="35">
        <f>Pres.Vtas!O9/Pres.Vtas!F9</f>
        <v>4.5056702041804533</v>
      </c>
      <c r="F20" s="35">
        <f>Pres.Vtas!P9/Pres.Vtas!G9</f>
        <v>4.640840310305868</v>
      </c>
      <c r="G20" s="35">
        <f>Pres.Vtas!Q9/Pres.Vtas!H9</f>
        <v>4.780065519615043</v>
      </c>
      <c r="H20" s="35">
        <f>Pres.Vtas!R9/Pres.Vtas!I9</f>
        <v>4.9234674852034948</v>
      </c>
    </row>
    <row r="21" spans="2:8" ht="12.75" customHeight="1" x14ac:dyDescent="0.25">
      <c r="B21" s="13" t="s">
        <v>14</v>
      </c>
      <c r="C21" s="857">
        <f>1-(C18/C20)</f>
        <v>0.11299394839476096</v>
      </c>
      <c r="D21" s="857">
        <f t="shared" ref="D21:H21" si="2">1-(D18/D20)</f>
        <v>0.1108206775469236</v>
      </c>
      <c r="E21" s="857">
        <f t="shared" si="2"/>
        <v>0.10618608115185424</v>
      </c>
      <c r="F21" s="857">
        <f t="shared" si="2"/>
        <v>8.9483340925141319E-2</v>
      </c>
      <c r="G21" s="857">
        <f t="shared" si="2"/>
        <v>7.572386496965744E-2</v>
      </c>
      <c r="H21" s="857">
        <f t="shared" si="2"/>
        <v>0.10825883781185897</v>
      </c>
    </row>
    <row r="22" spans="2:8" ht="12.75" customHeight="1" x14ac:dyDescent="0.25">
      <c r="B22" s="7"/>
      <c r="C22" s="7"/>
      <c r="D22" s="7"/>
      <c r="E22" s="7"/>
      <c r="F22" s="7"/>
      <c r="G22" s="7"/>
      <c r="H22" s="7"/>
    </row>
    <row r="23" spans="2:8" ht="12.75" customHeight="1" x14ac:dyDescent="0.25">
      <c r="B23" s="7"/>
      <c r="C23" s="7"/>
      <c r="D23" s="7"/>
      <c r="E23" s="7"/>
      <c r="F23" s="7"/>
      <c r="G23" s="7"/>
      <c r="H23" s="7"/>
    </row>
    <row r="24" spans="2:8" ht="12.75" customHeight="1" x14ac:dyDescent="0.25">
      <c r="B24" s="3"/>
      <c r="C24" s="4"/>
      <c r="D24" s="3"/>
      <c r="E24" s="3"/>
      <c r="F24" s="7"/>
      <c r="G24" s="3"/>
      <c r="H24" s="7"/>
    </row>
    <row r="25" spans="2:8" ht="12.75" customHeight="1" x14ac:dyDescent="0.25">
      <c r="B25" s="2" t="s">
        <v>15</v>
      </c>
      <c r="C25" s="29"/>
      <c r="D25" s="29"/>
      <c r="E25" s="29"/>
      <c r="F25" s="29"/>
      <c r="G25" s="29"/>
      <c r="H25" s="30"/>
    </row>
    <row r="26" spans="2:8" ht="12.75" customHeight="1" x14ac:dyDescent="0.25">
      <c r="B26" s="9" t="s">
        <v>20</v>
      </c>
      <c r="C26" s="10"/>
      <c r="D26" s="15"/>
      <c r="E26" s="10"/>
      <c r="F26" s="10"/>
      <c r="G26" s="10"/>
      <c r="H26" s="15"/>
    </row>
    <row r="27" spans="2:8" ht="12.75" customHeight="1" x14ac:dyDescent="0.25">
      <c r="B27" s="9" t="s">
        <v>1</v>
      </c>
      <c r="C27" s="10"/>
      <c r="D27" s="15"/>
      <c r="E27" s="10"/>
      <c r="F27" s="10"/>
      <c r="G27" s="10"/>
      <c r="H27" s="15"/>
    </row>
    <row r="28" spans="2:8" ht="12.75" customHeight="1" x14ac:dyDescent="0.25">
      <c r="B28" s="31" t="s">
        <v>2</v>
      </c>
      <c r="C28" s="10"/>
      <c r="D28" s="15"/>
      <c r="E28" s="10"/>
      <c r="F28" s="10"/>
      <c r="G28" s="10"/>
      <c r="H28" s="15"/>
    </row>
    <row r="29" spans="2:8" ht="12.75" customHeight="1" x14ac:dyDescent="0.25">
      <c r="B29" s="12"/>
      <c r="C29" s="16"/>
      <c r="D29" s="16"/>
      <c r="E29" s="16"/>
      <c r="F29" s="16"/>
      <c r="G29" s="16"/>
      <c r="H29" s="17"/>
    </row>
    <row r="30" spans="2:8" ht="12.75" customHeight="1" x14ac:dyDescent="0.25">
      <c r="B30" s="7"/>
      <c r="C30" s="7"/>
      <c r="D30" s="7"/>
      <c r="E30" s="7"/>
      <c r="F30" s="7"/>
      <c r="G30" s="7"/>
      <c r="H30" s="7"/>
    </row>
    <row r="31" spans="2:8" ht="12.75" customHeight="1" x14ac:dyDescent="0.25">
      <c r="B31" s="27" t="s">
        <v>3</v>
      </c>
      <c r="C31" s="37" t="s">
        <v>22</v>
      </c>
      <c r="D31" s="37"/>
      <c r="E31" s="37"/>
      <c r="F31" s="37"/>
      <c r="G31" s="37"/>
      <c r="H31" s="38"/>
    </row>
    <row r="32" spans="2:8" ht="12.75" customHeight="1" x14ac:dyDescent="0.25">
      <c r="B32" s="11"/>
      <c r="C32" s="14">
        <v>2010</v>
      </c>
      <c r="D32" s="14">
        <v>2011</v>
      </c>
      <c r="E32" s="14">
        <v>2012</v>
      </c>
      <c r="F32" s="14">
        <v>2013</v>
      </c>
      <c r="G32" s="14">
        <v>2014</v>
      </c>
      <c r="H32" s="14">
        <v>2015</v>
      </c>
    </row>
    <row r="33" spans="2:8" ht="12.75" customHeight="1" x14ac:dyDescent="0.25">
      <c r="B33" s="13" t="s">
        <v>4</v>
      </c>
      <c r="C33" s="21">
        <f>Cost.Prod!E176</f>
        <v>250193.40194252762</v>
      </c>
      <c r="D33" s="21">
        <f>Cost.Prod!H176</f>
        <v>283270.78711690701</v>
      </c>
      <c r="E33" s="21">
        <f>Cost.Prod!K176</f>
        <v>346920.60059002659</v>
      </c>
      <c r="F33" s="21">
        <f>Cost.Prod!N176</f>
        <v>426875.37083449628</v>
      </c>
      <c r="G33" s="21">
        <f>Cost.Prod!Q176</f>
        <v>584232.8125993727</v>
      </c>
      <c r="H33" s="21">
        <f>Cost.Prod!T176</f>
        <v>752366.77800250705</v>
      </c>
    </row>
    <row r="34" spans="2:8" ht="12.75" customHeight="1" x14ac:dyDescent="0.25">
      <c r="B34" s="5" t="s">
        <v>5</v>
      </c>
      <c r="C34" s="21">
        <f>Gto.Vtas!E222</f>
        <v>18047.475731058315</v>
      </c>
      <c r="D34" s="21">
        <f>Gto.Vtas!H222</f>
        <v>26098.182939198279</v>
      </c>
      <c r="E34" s="21">
        <f>Gto.Vtas!K222</f>
        <v>29962.835697032704</v>
      </c>
      <c r="F34" s="21">
        <f>Gto.Vtas!N222</f>
        <v>45277.566161838164</v>
      </c>
      <c r="G34" s="21">
        <f>Gto.Vtas!Q222</f>
        <v>51547.924953858768</v>
      </c>
      <c r="H34" s="21">
        <f>Gto.Vtas!T222</f>
        <v>75167.033463546017</v>
      </c>
    </row>
    <row r="35" spans="2:8" ht="12.75" customHeight="1" x14ac:dyDescent="0.25">
      <c r="B35" s="5" t="s">
        <v>6</v>
      </c>
      <c r="C35" s="21">
        <f>'Gto Adm'!E257</f>
        <v>14027.180725236891</v>
      </c>
      <c r="D35" s="21">
        <f>'Gto Adm'!H257</f>
        <v>22921.575832446208</v>
      </c>
      <c r="E35" s="21">
        <f>'Gto Adm'!K257</f>
        <v>27589.515587654252</v>
      </c>
      <c r="F35" s="21">
        <f>'Gto Adm'!N257</f>
        <v>34327.22993843077</v>
      </c>
      <c r="G35" s="21">
        <f>'Gto Adm'!Q257</f>
        <v>36514.475698525886</v>
      </c>
      <c r="H35" s="21">
        <f>'Gto Adm'!T257</f>
        <v>37361.827675668006</v>
      </c>
    </row>
    <row r="36" spans="2:8" ht="12.75" customHeight="1" x14ac:dyDescent="0.25">
      <c r="B36" s="20" t="s">
        <v>7</v>
      </c>
      <c r="C36" s="36">
        <f>'Gtos Finan'!C57</f>
        <v>0</v>
      </c>
      <c r="D36" s="36">
        <f>'Gtos Finan'!D57</f>
        <v>0</v>
      </c>
      <c r="E36" s="36">
        <f>'Gtos Finan'!E57</f>
        <v>0</v>
      </c>
      <c r="F36" s="36">
        <f>'Gtos Finan'!F57</f>
        <v>0</v>
      </c>
      <c r="G36" s="36">
        <f>'Gtos Finan'!G57</f>
        <v>10476.310355829875</v>
      </c>
      <c r="H36" s="36">
        <f>'Gtos Finan'!H57</f>
        <v>13574.752890351367</v>
      </c>
    </row>
    <row r="37" spans="2:8" ht="12.75" customHeight="1" x14ac:dyDescent="0.25">
      <c r="B37" s="28" t="s">
        <v>8</v>
      </c>
      <c r="C37" s="26">
        <f>SUM(C33:C36)</f>
        <v>282268.05839882285</v>
      </c>
      <c r="D37" s="26">
        <f t="shared" ref="D37:H37" si="3">SUM(D33:D36)</f>
        <v>332290.54588855151</v>
      </c>
      <c r="E37" s="26">
        <f t="shared" si="3"/>
        <v>404472.95187471353</v>
      </c>
      <c r="F37" s="26">
        <f t="shared" si="3"/>
        <v>506480.16693476524</v>
      </c>
      <c r="G37" s="26">
        <f t="shared" si="3"/>
        <v>682771.52360758721</v>
      </c>
      <c r="H37" s="26">
        <f t="shared" si="3"/>
        <v>878470.39203207253</v>
      </c>
    </row>
    <row r="38" spans="2:8" ht="12.75" customHeight="1" x14ac:dyDescent="0.25">
      <c r="B38" s="18" t="s">
        <v>9</v>
      </c>
      <c r="C38" s="24"/>
      <c r="D38" s="24"/>
      <c r="E38" s="24"/>
      <c r="F38" s="24"/>
      <c r="G38" s="24"/>
      <c r="H38" s="25"/>
    </row>
    <row r="39" spans="2:8" ht="12.75" customHeight="1" x14ac:dyDescent="0.25">
      <c r="B39" s="13" t="s">
        <v>10</v>
      </c>
      <c r="C39" s="32">
        <f>'Pres Produc'!C19</f>
        <v>11492</v>
      </c>
      <c r="D39" s="32">
        <f>'Pres Produc'!D19</f>
        <v>12417</v>
      </c>
      <c r="E39" s="32">
        <f>'Pres Produc'!E19</f>
        <v>14881.000000000002</v>
      </c>
      <c r="F39" s="32">
        <f>'Pres Produc'!F19</f>
        <v>17857.399999999998</v>
      </c>
      <c r="G39" s="32">
        <f>'Pres Produc'!G19</f>
        <v>22638</v>
      </c>
      <c r="H39" s="32">
        <f>'Pres Produc'!H19</f>
        <v>28629</v>
      </c>
    </row>
    <row r="40" spans="2:8" ht="12.75" customHeight="1" x14ac:dyDescent="0.25">
      <c r="B40" s="18" t="s">
        <v>11</v>
      </c>
      <c r="C40" s="22"/>
      <c r="D40" s="22"/>
      <c r="E40" s="22"/>
      <c r="F40" s="22"/>
      <c r="G40" s="22"/>
      <c r="H40" s="23"/>
    </row>
    <row r="41" spans="2:8" ht="12.75" customHeight="1" x14ac:dyDescent="0.25">
      <c r="B41" s="13" t="s">
        <v>12</v>
      </c>
      <c r="C41" s="33">
        <f>C37/C39</f>
        <v>24.562135259208393</v>
      </c>
      <c r="D41" s="33">
        <f t="shared" ref="D41:H41" si="4">D37/D39</f>
        <v>26.760936288036685</v>
      </c>
      <c r="E41" s="33">
        <f t="shared" si="4"/>
        <v>27.180495388395503</v>
      </c>
      <c r="F41" s="33">
        <f t="shared" si="4"/>
        <v>28.362480928621483</v>
      </c>
      <c r="G41" s="33">
        <f t="shared" si="4"/>
        <v>30.160417157327821</v>
      </c>
      <c r="H41" s="33">
        <f t="shared" si="4"/>
        <v>30.684634183243304</v>
      </c>
    </row>
    <row r="42" spans="2:8" ht="12.75" customHeight="1" x14ac:dyDescent="0.25">
      <c r="B42" s="18" t="s">
        <v>13</v>
      </c>
      <c r="C42" s="8"/>
      <c r="D42" s="8"/>
      <c r="E42" s="8"/>
      <c r="F42" s="8"/>
      <c r="G42" s="8"/>
      <c r="H42" s="6"/>
    </row>
    <row r="43" spans="2:8" ht="12.75" customHeight="1" x14ac:dyDescent="0.25">
      <c r="B43" s="13" t="s">
        <v>12</v>
      </c>
      <c r="C43" s="35">
        <f>Pres.Vtas!M10/Pres.Vtas!D10</f>
        <v>29.139833521444697</v>
      </c>
      <c r="D43" s="35">
        <f>Pres.Vtas!N10/Pres.Vtas!E10</f>
        <v>30.98190152940214</v>
      </c>
      <c r="E43" s="35">
        <f>Pres.Vtas!O10/Pres.Vtas!F10</f>
        <v>31.911087603461251</v>
      </c>
      <c r="F43" s="35">
        <f>Pres.Vtas!P10/Pres.Vtas!G10</f>
        <v>32.868420231565089</v>
      </c>
      <c r="G43" s="35">
        <f>Pres.Vtas!Q10/Pres.Vtas!H10</f>
        <v>33.854472838512038</v>
      </c>
      <c r="H43" s="35">
        <f>Pres.Vtas!R10/Pres.Vtas!I10</f>
        <v>34.870107023667408</v>
      </c>
    </row>
    <row r="44" spans="2:8" ht="12.75" customHeight="1" x14ac:dyDescent="0.25">
      <c r="B44" s="13" t="s">
        <v>14</v>
      </c>
      <c r="C44" s="34">
        <f>1-(C41/C43)</f>
        <v>0.15709418033797162</v>
      </c>
      <c r="D44" s="34">
        <f t="shared" ref="D44:H44" si="5">1-(D41/D43)</f>
        <v>0.13623970876544544</v>
      </c>
      <c r="E44" s="34">
        <f t="shared" si="5"/>
        <v>0.14824290145951158</v>
      </c>
      <c r="F44" s="34">
        <f t="shared" si="5"/>
        <v>0.13709023041564805</v>
      </c>
      <c r="G44" s="34">
        <f t="shared" si="5"/>
        <v>0.10911573483377202</v>
      </c>
      <c r="H44" s="34">
        <f t="shared" si="5"/>
        <v>0.1200303984608736</v>
      </c>
    </row>
    <row r="45" spans="2:8" ht="12.75" customHeight="1" x14ac:dyDescent="0.25">
      <c r="B45" s="7"/>
      <c r="C45" s="7"/>
      <c r="D45" s="7"/>
      <c r="E45" s="7"/>
      <c r="F45" s="7"/>
      <c r="G45" s="7"/>
      <c r="H45" s="7"/>
    </row>
    <row r="46" spans="2:8" ht="12.75" customHeight="1" x14ac:dyDescent="0.25">
      <c r="B46" s="7"/>
      <c r="C46" s="7"/>
      <c r="D46" s="7"/>
      <c r="E46" s="7"/>
      <c r="F46" s="7"/>
      <c r="G46" s="7"/>
      <c r="H46" s="7"/>
    </row>
    <row r="47" spans="2:8" ht="12.75" customHeight="1" x14ac:dyDescent="0.25"/>
    <row r="48" spans="2:8" ht="12.75" customHeight="1" x14ac:dyDescent="0.25">
      <c r="B48" s="2" t="s">
        <v>16</v>
      </c>
      <c r="C48" s="29"/>
      <c r="D48" s="29"/>
      <c r="E48" s="29"/>
      <c r="F48" s="29"/>
      <c r="G48" s="29"/>
      <c r="H48" s="30"/>
    </row>
    <row r="49" spans="2:8" ht="12.75" customHeight="1" x14ac:dyDescent="0.25">
      <c r="B49" s="9" t="s">
        <v>20</v>
      </c>
      <c r="C49" s="10"/>
      <c r="D49" s="15"/>
      <c r="E49" s="10"/>
      <c r="F49" s="10"/>
      <c r="G49" s="10"/>
      <c r="H49" s="15"/>
    </row>
    <row r="50" spans="2:8" ht="12.75" customHeight="1" x14ac:dyDescent="0.25">
      <c r="B50" s="9" t="s">
        <v>1</v>
      </c>
      <c r="C50" s="10"/>
      <c r="D50" s="15"/>
      <c r="E50" s="10"/>
      <c r="F50" s="10"/>
      <c r="G50" s="10"/>
      <c r="H50" s="15"/>
    </row>
    <row r="51" spans="2:8" ht="12.75" customHeight="1" x14ac:dyDescent="0.25">
      <c r="B51" s="31" t="s">
        <v>2</v>
      </c>
      <c r="C51" s="10"/>
      <c r="D51" s="15"/>
      <c r="E51" s="10"/>
      <c r="F51" s="10"/>
      <c r="G51" s="10"/>
      <c r="H51" s="15"/>
    </row>
    <row r="52" spans="2:8" ht="12.75" customHeight="1" x14ac:dyDescent="0.25">
      <c r="B52" s="12"/>
      <c r="C52" s="16"/>
      <c r="D52" s="16"/>
      <c r="E52" s="16"/>
      <c r="F52" s="16"/>
      <c r="G52" s="16"/>
      <c r="H52" s="17"/>
    </row>
    <row r="53" spans="2:8" ht="12.75" customHeight="1" x14ac:dyDescent="0.25">
      <c r="B53" s="7"/>
      <c r="C53" s="7"/>
      <c r="D53" s="7"/>
      <c r="E53" s="7"/>
      <c r="F53" s="7"/>
      <c r="G53" s="7"/>
      <c r="H53" s="7"/>
    </row>
    <row r="54" spans="2:8" ht="12.75" customHeight="1" x14ac:dyDescent="0.25">
      <c r="B54" s="27" t="s">
        <v>3</v>
      </c>
      <c r="C54" s="37" t="s">
        <v>23</v>
      </c>
      <c r="D54" s="37"/>
      <c r="E54" s="37"/>
      <c r="F54" s="37"/>
      <c r="G54" s="37"/>
      <c r="H54" s="38"/>
    </row>
    <row r="55" spans="2:8" ht="12.75" customHeight="1" x14ac:dyDescent="0.25">
      <c r="B55" s="11"/>
      <c r="C55" s="14">
        <v>2010</v>
      </c>
      <c r="D55" s="14">
        <v>2011</v>
      </c>
      <c r="E55" s="14">
        <v>2012</v>
      </c>
      <c r="F55" s="14">
        <v>2013</v>
      </c>
      <c r="G55" s="14">
        <v>2014</v>
      </c>
      <c r="H55" s="14">
        <v>2015</v>
      </c>
    </row>
    <row r="56" spans="2:8" ht="12.75" customHeight="1" x14ac:dyDescent="0.25">
      <c r="B56" s="13" t="s">
        <v>4</v>
      </c>
      <c r="C56" s="21">
        <f>Cost.Prod!E540</f>
        <v>129343.85005966319</v>
      </c>
      <c r="D56" s="21">
        <f>Cost.Prod!H540</f>
        <v>248471.51720920217</v>
      </c>
      <c r="E56" s="21">
        <f>Cost.Prod!K540</f>
        <v>298319.65578862629</v>
      </c>
      <c r="F56" s="21">
        <f>Cost.Prod!N540</f>
        <v>366672.62963924906</v>
      </c>
      <c r="G56" s="21">
        <f>Cost.Prod!Q540</f>
        <v>498677.6502484323</v>
      </c>
      <c r="H56" s="21">
        <f>Cost.Prod!T540</f>
        <v>639579.85082541872</v>
      </c>
    </row>
    <row r="57" spans="2:8" ht="12.75" customHeight="1" x14ac:dyDescent="0.25">
      <c r="B57" s="5" t="s">
        <v>5</v>
      </c>
      <c r="C57" s="21">
        <f>Gto.Vtas!E671</f>
        <v>12436.895954420927</v>
      </c>
      <c r="D57" s="21">
        <f>Gto.Vtas!H671</f>
        <v>27936.794596858526</v>
      </c>
      <c r="E57" s="21">
        <f>Gto.Vtas!K671</f>
        <v>33508.076198144678</v>
      </c>
      <c r="F57" s="21">
        <f>Gto.Vtas!N671</f>
        <v>51008.775019819288</v>
      </c>
      <c r="G57" s="21">
        <f>Gto.Vtas!Q671</f>
        <v>57401.174777455824</v>
      </c>
      <c r="H57" s="21">
        <f>Gto.Vtas!T671</f>
        <v>77269.95312189273</v>
      </c>
    </row>
    <row r="58" spans="2:8" ht="12.75" customHeight="1" x14ac:dyDescent="0.25">
      <c r="B58" s="5" t="s">
        <v>6</v>
      </c>
      <c r="C58" s="21">
        <f>'Gto Adm'!E776</f>
        <v>12085.711335081627</v>
      </c>
      <c r="D58" s="21">
        <f>'Gto Adm'!H776</f>
        <v>27588.45135826413</v>
      </c>
      <c r="E58" s="21">
        <f>'Gto Adm'!K776</f>
        <v>35858.98951907421</v>
      </c>
      <c r="F58" s="21">
        <f>'Gto Adm'!N776</f>
        <v>44023.176796805172</v>
      </c>
      <c r="G58" s="21">
        <f>'Gto Adm'!Q776</f>
        <v>48425.421399906634</v>
      </c>
      <c r="H58" s="21">
        <f>'Gto Adm'!T776</f>
        <v>46530.237100331957</v>
      </c>
    </row>
    <row r="59" spans="2:8" ht="12.75" customHeight="1" x14ac:dyDescent="0.25">
      <c r="B59" s="20" t="s">
        <v>7</v>
      </c>
      <c r="C59" s="36">
        <f>'Gtos Finan'!C62</f>
        <v>0</v>
      </c>
      <c r="D59" s="36">
        <f>'Gtos Finan'!D62</f>
        <v>0</v>
      </c>
      <c r="E59" s="36">
        <f>'Gtos Finan'!E62</f>
        <v>0</v>
      </c>
      <c r="F59" s="36">
        <f>'Gtos Finan'!F62</f>
        <v>0</v>
      </c>
      <c r="G59" s="36">
        <f>'Gtos Finan'!G62</f>
        <v>7776.7451508489021</v>
      </c>
      <c r="H59" s="36">
        <f>'Gtos Finan'!H62</f>
        <v>10051.124031388816</v>
      </c>
    </row>
    <row r="60" spans="2:8" ht="12.75" customHeight="1" x14ac:dyDescent="0.25">
      <c r="B60" s="28" t="s">
        <v>8</v>
      </c>
      <c r="C60" s="26">
        <f>SUM(C56:C59)</f>
        <v>153866.45734916575</v>
      </c>
      <c r="D60" s="26">
        <f t="shared" ref="D60:H60" si="6">SUM(D56:D59)</f>
        <v>303996.76316432486</v>
      </c>
      <c r="E60" s="26">
        <f t="shared" si="6"/>
        <v>367686.7215058452</v>
      </c>
      <c r="F60" s="26">
        <f t="shared" si="6"/>
        <v>461704.5814558735</v>
      </c>
      <c r="G60" s="26">
        <f t="shared" si="6"/>
        <v>612280.99157664366</v>
      </c>
      <c r="H60" s="26">
        <f t="shared" si="6"/>
        <v>773431.16507903219</v>
      </c>
    </row>
    <row r="61" spans="2:8" ht="12.75" customHeight="1" x14ac:dyDescent="0.25">
      <c r="B61" s="18" t="s">
        <v>9</v>
      </c>
      <c r="C61" s="24"/>
      <c r="D61" s="24"/>
      <c r="E61" s="24"/>
      <c r="F61" s="24"/>
      <c r="G61" s="24"/>
      <c r="H61" s="25"/>
    </row>
    <row r="62" spans="2:8" ht="12.75" customHeight="1" x14ac:dyDescent="0.25">
      <c r="B62" s="13" t="s">
        <v>10</v>
      </c>
      <c r="C62" s="32">
        <f>'Pres Produc'!C20</f>
        <v>37162</v>
      </c>
      <c r="D62" s="32">
        <f>'Pres Produc'!D20</f>
        <v>54222</v>
      </c>
      <c r="E62" s="32">
        <f>'Pres Produc'!E20</f>
        <v>64098</v>
      </c>
      <c r="F62" s="32">
        <f>'Pres Produc'!F20</f>
        <v>76917.800000000017</v>
      </c>
      <c r="G62" s="32">
        <f>'Pres Produc'!G20</f>
        <v>97036</v>
      </c>
      <c r="H62" s="32">
        <f>'Pres Produc'!H20</f>
        <v>122404</v>
      </c>
    </row>
    <row r="63" spans="2:8" ht="12.75" customHeight="1" x14ac:dyDescent="0.25">
      <c r="B63" s="18" t="s">
        <v>11</v>
      </c>
      <c r="C63" s="22"/>
      <c r="D63" s="22"/>
      <c r="E63" s="22"/>
      <c r="F63" s="22"/>
      <c r="G63" s="22"/>
      <c r="H63" s="23"/>
    </row>
    <row r="64" spans="2:8" ht="12.75" customHeight="1" x14ac:dyDescent="0.25">
      <c r="B64" s="13" t="s">
        <v>12</v>
      </c>
      <c r="C64" s="33">
        <f>C60/C62</f>
        <v>4.1404245559756134</v>
      </c>
      <c r="D64" s="33">
        <f t="shared" ref="D64:H64" si="7">D60/D62</f>
        <v>5.6065206588529541</v>
      </c>
      <c r="E64" s="33">
        <f t="shared" si="7"/>
        <v>5.7363212815664326</v>
      </c>
      <c r="F64" s="33">
        <f t="shared" si="7"/>
        <v>6.0025713353199572</v>
      </c>
      <c r="G64" s="33">
        <f t="shared" si="7"/>
        <v>6.3098333770625716</v>
      </c>
      <c r="H64" s="33">
        <f t="shared" si="7"/>
        <v>6.3186755749733035</v>
      </c>
    </row>
    <row r="65" spans="2:8" ht="12.75" customHeight="1" x14ac:dyDescent="0.25">
      <c r="B65" s="18" t="s">
        <v>13</v>
      </c>
      <c r="C65" s="8"/>
      <c r="D65" s="8"/>
      <c r="E65" s="8"/>
      <c r="F65" s="8"/>
      <c r="G65" s="8"/>
      <c r="H65" s="6"/>
    </row>
    <row r="66" spans="2:8" ht="12.75" customHeight="1" x14ac:dyDescent="0.25">
      <c r="B66" s="13" t="s">
        <v>12</v>
      </c>
      <c r="C66" s="35">
        <f>Pres.Vtas!M11/Pres.Vtas!D11</f>
        <v>4.6632207842486588</v>
      </c>
      <c r="D66" s="35">
        <f>Pres.Vtas!N11/Pres.Vtas!E11</f>
        <v>6.0610998435526744</v>
      </c>
      <c r="E66" s="35">
        <f>Pres.Vtas!O11/Pres.Vtas!F11</f>
        <v>6.2429328388592547</v>
      </c>
      <c r="F66" s="35">
        <f>Pres.Vtas!P11/Pres.Vtas!G11</f>
        <v>6.4302208240250325</v>
      </c>
      <c r="G66" s="35">
        <f>Pres.Vtas!Q11/Pres.Vtas!H11</f>
        <v>6.6231274487457821</v>
      </c>
      <c r="H66" s="35">
        <f>Pres.Vtas!R11/Pres.Vtas!I11</f>
        <v>6.8218212722081564</v>
      </c>
    </row>
    <row r="67" spans="2:8" ht="12.75" customHeight="1" x14ac:dyDescent="0.25">
      <c r="B67" s="13" t="s">
        <v>14</v>
      </c>
      <c r="C67" s="34">
        <f>1-(C64/C66)</f>
        <v>0.1121105460069437</v>
      </c>
      <c r="D67" s="34">
        <f t="shared" ref="D67:H67" si="8">1-(D64/D66)</f>
        <v>7.499945495589655E-2</v>
      </c>
      <c r="E67" s="34">
        <f t="shared" si="8"/>
        <v>8.1149608744692681E-2</v>
      </c>
      <c r="F67" s="34">
        <f t="shared" si="8"/>
        <v>6.6506190130712461E-2</v>
      </c>
      <c r="G67" s="34">
        <f t="shared" si="8"/>
        <v>4.7303041366437704E-2</v>
      </c>
      <c r="H67" s="34">
        <f t="shared" si="8"/>
        <v>7.3755332653561267E-2</v>
      </c>
    </row>
    <row r="68" spans="2:8" ht="12.75" customHeight="1" x14ac:dyDescent="0.25"/>
    <row r="69" spans="2:8" ht="12.75" customHeight="1" x14ac:dyDescent="0.25">
      <c r="B69" s="1"/>
      <c r="C69" s="1"/>
      <c r="D69" s="1"/>
      <c r="E69" s="1"/>
      <c r="F69" s="1"/>
      <c r="G69" s="1"/>
      <c r="H69" s="1"/>
    </row>
    <row r="70" spans="2:8" ht="12.75" customHeight="1" x14ac:dyDescent="0.25">
      <c r="B70" s="1"/>
      <c r="C70" s="1"/>
      <c r="D70" s="1"/>
      <c r="E70" s="1"/>
      <c r="F70" s="1"/>
      <c r="G70" s="1"/>
      <c r="H70" s="1"/>
    </row>
    <row r="71" spans="2:8" ht="12.75" customHeight="1" x14ac:dyDescent="0.25">
      <c r="B71" s="2" t="s">
        <v>17</v>
      </c>
      <c r="C71" s="29"/>
      <c r="D71" s="29"/>
      <c r="E71" s="29"/>
      <c r="F71" s="29"/>
      <c r="G71" s="29"/>
      <c r="H71" s="30"/>
    </row>
    <row r="72" spans="2:8" ht="12.75" customHeight="1" x14ac:dyDescent="0.25">
      <c r="B72" s="9" t="s">
        <v>20</v>
      </c>
      <c r="C72" s="10"/>
      <c r="D72" s="15"/>
      <c r="E72" s="10"/>
      <c r="F72" s="10"/>
      <c r="G72" s="10"/>
      <c r="H72" s="15"/>
    </row>
    <row r="73" spans="2:8" ht="12.75" customHeight="1" x14ac:dyDescent="0.25">
      <c r="B73" s="9" t="s">
        <v>1</v>
      </c>
      <c r="C73" s="10"/>
      <c r="D73" s="15"/>
      <c r="E73" s="10"/>
      <c r="F73" s="10"/>
      <c r="G73" s="10"/>
      <c r="H73" s="15"/>
    </row>
    <row r="74" spans="2:8" ht="12.75" customHeight="1" x14ac:dyDescent="0.25">
      <c r="B74" s="31" t="s">
        <v>2</v>
      </c>
      <c r="C74" s="10"/>
      <c r="D74" s="15"/>
      <c r="E74" s="10"/>
      <c r="F74" s="10"/>
      <c r="G74" s="10"/>
      <c r="H74" s="15"/>
    </row>
    <row r="75" spans="2:8" ht="12.75" customHeight="1" x14ac:dyDescent="0.25">
      <c r="B75" s="12"/>
      <c r="C75" s="16"/>
      <c r="D75" s="16"/>
      <c r="E75" s="16"/>
      <c r="F75" s="16"/>
      <c r="G75" s="16"/>
      <c r="H75" s="17"/>
    </row>
    <row r="76" spans="2:8" ht="12.75" customHeight="1" x14ac:dyDescent="0.25">
      <c r="B76" s="7"/>
      <c r="C76" s="7"/>
      <c r="D76" s="7"/>
      <c r="E76" s="7"/>
      <c r="F76" s="7"/>
      <c r="G76" s="7"/>
      <c r="H76" s="7"/>
    </row>
    <row r="77" spans="2:8" ht="12.75" customHeight="1" x14ac:dyDescent="0.25">
      <c r="B77" s="27" t="s">
        <v>3</v>
      </c>
      <c r="C77" s="37" t="s">
        <v>24</v>
      </c>
      <c r="D77" s="37"/>
      <c r="E77" s="37"/>
      <c r="F77" s="37"/>
      <c r="G77" s="37"/>
      <c r="H77" s="38"/>
    </row>
    <row r="78" spans="2:8" ht="12.75" customHeight="1" x14ac:dyDescent="0.25">
      <c r="B78" s="11"/>
      <c r="C78" s="14">
        <v>2010</v>
      </c>
      <c r="D78" s="14">
        <v>2011</v>
      </c>
      <c r="E78" s="14">
        <v>2012</v>
      </c>
      <c r="F78" s="14">
        <v>2013</v>
      </c>
      <c r="G78" s="14">
        <v>2014</v>
      </c>
      <c r="H78" s="14">
        <v>2015</v>
      </c>
    </row>
    <row r="79" spans="2:8" ht="12.75" customHeight="1" x14ac:dyDescent="0.25">
      <c r="B79" s="13" t="s">
        <v>4</v>
      </c>
      <c r="C79" s="21">
        <f>Cost.Prod!E645</f>
        <v>80883.075738089683</v>
      </c>
      <c r="D79" s="21">
        <f>Cost.Prod!H645</f>
        <v>81686.14250668489</v>
      </c>
      <c r="E79" s="21">
        <f>Cost.Prod!K645</f>
        <v>100391.29887255213</v>
      </c>
      <c r="F79" s="21">
        <f>Cost.Prod!N645</f>
        <v>124254.97654093096</v>
      </c>
      <c r="G79" s="21">
        <f>Cost.Prod!Q645</f>
        <v>168268.62776222255</v>
      </c>
      <c r="H79" s="21">
        <f>Cost.Prod!T645</f>
        <v>216851.6204628339</v>
      </c>
    </row>
    <row r="80" spans="2:8" ht="12.75" customHeight="1" x14ac:dyDescent="0.25">
      <c r="B80" s="5" t="s">
        <v>5</v>
      </c>
      <c r="C80" s="21">
        <f>Gto.Vtas!E801</f>
        <v>3544.8681295609435</v>
      </c>
      <c r="D80" s="21">
        <f>Gto.Vtas!H801</f>
        <v>5815.3970780244426</v>
      </c>
      <c r="E80" s="21">
        <f>Gto.Vtas!K801</f>
        <v>7039.2410883739858</v>
      </c>
      <c r="F80" s="21">
        <f>Gto.Vtas!N801</f>
        <v>10961.455005864289</v>
      </c>
      <c r="G80" s="21">
        <f>Gto.Vtas!Q801</f>
        <v>12649.871591544636</v>
      </c>
      <c r="H80" s="21">
        <f>Gto.Vtas!T801</f>
        <v>17935.150928153518</v>
      </c>
    </row>
    <row r="81" spans="2:8" ht="12.75" customHeight="1" x14ac:dyDescent="0.25">
      <c r="B81" s="5" t="s">
        <v>6</v>
      </c>
      <c r="C81" s="21">
        <f>'Gto Adm'!E925</f>
        <v>3795.8111244759566</v>
      </c>
      <c r="D81" s="21">
        <f>'Gto Adm'!H925</f>
        <v>5724.4974411191288</v>
      </c>
      <c r="E81" s="21">
        <f>'Gto Adm'!K925</f>
        <v>7189.7312956720834</v>
      </c>
      <c r="F81" s="21">
        <f>'Gto Adm'!N925</f>
        <v>8885.2760548050774</v>
      </c>
      <c r="G81" s="21">
        <f>'Gto Adm'!Q925</f>
        <v>9606.5786231607726</v>
      </c>
      <c r="H81" s="21">
        <f>'Gto Adm'!T925</f>
        <v>9468.7706636832918</v>
      </c>
    </row>
    <row r="82" spans="2:8" ht="12.75" customHeight="1" x14ac:dyDescent="0.25">
      <c r="B82" s="20" t="s">
        <v>7</v>
      </c>
      <c r="C82" s="36">
        <f>'Gtos Finan'!C75</f>
        <v>0</v>
      </c>
      <c r="D82" s="36">
        <f>'Gtos Finan'!D75</f>
        <v>0</v>
      </c>
      <c r="E82" s="36">
        <f>'Gtos Finan'!E75</f>
        <v>0</v>
      </c>
      <c r="F82" s="36">
        <f>'Gtos Finan'!F75</f>
        <v>0</v>
      </c>
      <c r="G82" s="36">
        <f>'Gtos Finan'!G75</f>
        <v>2129.1065650160072</v>
      </c>
      <c r="H82" s="36">
        <f>'Gtos Finan'!H75</f>
        <v>2740.4886443105988</v>
      </c>
    </row>
    <row r="83" spans="2:8" ht="12.75" customHeight="1" x14ac:dyDescent="0.25">
      <c r="B83" s="28" t="s">
        <v>8</v>
      </c>
      <c r="C83" s="26">
        <f>SUM(C79:C82)</f>
        <v>88223.754992126575</v>
      </c>
      <c r="D83" s="26">
        <f t="shared" ref="D83:H83" si="9">SUM(D79:D82)</f>
        <v>93226.037025828467</v>
      </c>
      <c r="E83" s="26">
        <f t="shared" si="9"/>
        <v>114620.27125659819</v>
      </c>
      <c r="F83" s="26">
        <f t="shared" si="9"/>
        <v>144101.70760160033</v>
      </c>
      <c r="G83" s="26">
        <f t="shared" si="9"/>
        <v>192654.18454194395</v>
      </c>
      <c r="H83" s="26">
        <f t="shared" si="9"/>
        <v>246996.03069898131</v>
      </c>
    </row>
    <row r="84" spans="2:8" ht="12.75" customHeight="1" x14ac:dyDescent="0.25">
      <c r="B84" s="18" t="s">
        <v>9</v>
      </c>
      <c r="C84" s="24"/>
      <c r="D84" s="24"/>
      <c r="E84" s="24"/>
      <c r="F84" s="24"/>
      <c r="G84" s="24"/>
      <c r="H84" s="25"/>
    </row>
    <row r="85" spans="2:8" ht="12.75" customHeight="1" x14ac:dyDescent="0.25">
      <c r="B85" s="13" t="s">
        <v>10</v>
      </c>
      <c r="C85" s="32">
        <f>'Pres Produc'!C21</f>
        <v>7157</v>
      </c>
      <c r="D85" s="32">
        <f>'Pres Produc'!D21</f>
        <v>7078</v>
      </c>
      <c r="E85" s="32">
        <f>'Pres Produc'!E21</f>
        <v>8463</v>
      </c>
      <c r="F85" s="32">
        <f>'Pres Produc'!F21</f>
        <v>10156</v>
      </c>
      <c r="G85" s="32">
        <f>'Pres Produc'!G21</f>
        <v>12825.999999999998</v>
      </c>
      <c r="H85" s="32">
        <f>'Pres Produc'!H21</f>
        <v>16111.999999999998</v>
      </c>
    </row>
    <row r="86" spans="2:8" ht="12.75" customHeight="1" x14ac:dyDescent="0.25">
      <c r="B86" s="18" t="s">
        <v>11</v>
      </c>
      <c r="C86" s="22"/>
      <c r="D86" s="22"/>
      <c r="E86" s="22"/>
      <c r="F86" s="22"/>
      <c r="G86" s="22"/>
      <c r="H86" s="23"/>
    </row>
    <row r="87" spans="2:8" ht="12.75" customHeight="1" x14ac:dyDescent="0.25">
      <c r="B87" s="13" t="s">
        <v>12</v>
      </c>
      <c r="C87" s="33">
        <f>C83/C85</f>
        <v>12.3269184004648</v>
      </c>
      <c r="D87" s="33">
        <f t="shared" ref="D87:H87" si="10">D83/D85</f>
        <v>13.171240043208316</v>
      </c>
      <c r="E87" s="33">
        <f t="shared" si="10"/>
        <v>13.543692692496537</v>
      </c>
      <c r="F87" s="33">
        <f t="shared" si="10"/>
        <v>14.18882508877514</v>
      </c>
      <c r="G87" s="33">
        <f t="shared" si="10"/>
        <v>15.020597578508029</v>
      </c>
      <c r="H87" s="33">
        <f t="shared" si="10"/>
        <v>15.329942322429329</v>
      </c>
    </row>
    <row r="88" spans="2:8" ht="12.75" customHeight="1" x14ac:dyDescent="0.25">
      <c r="B88" s="18" t="s">
        <v>13</v>
      </c>
      <c r="C88" s="8"/>
      <c r="D88" s="8"/>
      <c r="E88" s="8"/>
      <c r="F88" s="8"/>
      <c r="G88" s="8"/>
      <c r="H88" s="6"/>
    </row>
    <row r="89" spans="2:8" ht="12.75" customHeight="1" x14ac:dyDescent="0.25">
      <c r="B89" s="13" t="s">
        <v>12</v>
      </c>
      <c r="C89" s="35">
        <f>Pres.Vtas!M12/Pres.Vtas!D12</f>
        <v>14.672601488497973</v>
      </c>
      <c r="D89" s="35">
        <f>Pres.Vtas!N12/Pres.Vtas!E12</f>
        <v>15.517682352941176</v>
      </c>
      <c r="E89" s="35">
        <f>Pres.Vtas!O12/Pres.Vtas!F12</f>
        <v>15.981289749661704</v>
      </c>
      <c r="F89" s="35">
        <f>Pres.Vtas!P12/Pres.Vtas!G12</f>
        <v>16.460728442151556</v>
      </c>
      <c r="G89" s="35">
        <f>Pres.Vtas!Q12/Pres.Vtas!H12</f>
        <v>16.954550295416102</v>
      </c>
      <c r="H89" s="35">
        <f>Pres.Vtas!R12/Pres.Vtas!I12</f>
        <v>17.463186804278585</v>
      </c>
    </row>
    <row r="90" spans="2:8" ht="12.75" customHeight="1" x14ac:dyDescent="0.25">
      <c r="B90" s="13" t="s">
        <v>14</v>
      </c>
      <c r="C90" s="34">
        <f>1-(C87/C89)</f>
        <v>0.15986824762275331</v>
      </c>
      <c r="D90" s="34">
        <f t="shared" ref="D90:H90" si="11">1-(D87/D89)</f>
        <v>0.15121087391559618</v>
      </c>
      <c r="E90" s="34">
        <f t="shared" si="11"/>
        <v>0.1525281811010758</v>
      </c>
      <c r="F90" s="34">
        <f t="shared" si="11"/>
        <v>0.13801961203361302</v>
      </c>
      <c r="G90" s="34">
        <f t="shared" si="11"/>
        <v>0.11406688371032425</v>
      </c>
      <c r="H90" s="34">
        <f t="shared" si="11"/>
        <v>0.12215665478231041</v>
      </c>
    </row>
    <row r="91" spans="2:8" ht="12.75" customHeight="1" x14ac:dyDescent="0.25">
      <c r="B91" s="1"/>
      <c r="C91" s="1"/>
      <c r="D91" s="1"/>
      <c r="E91" s="1"/>
      <c r="F91" s="1"/>
      <c r="G91" s="1"/>
      <c r="H91" s="1"/>
    </row>
    <row r="92" spans="2:8" ht="12.75" customHeight="1" x14ac:dyDescent="0.25">
      <c r="B92" s="1"/>
      <c r="C92" s="1"/>
      <c r="D92" s="1"/>
      <c r="E92" s="1"/>
      <c r="F92" s="1"/>
      <c r="G92" s="1"/>
      <c r="H92" s="1"/>
    </row>
    <row r="93" spans="2:8" ht="12.75" customHeight="1" x14ac:dyDescent="0.25">
      <c r="B93" s="1"/>
      <c r="C93" s="1"/>
      <c r="D93" s="1"/>
      <c r="E93" s="1"/>
      <c r="F93" s="1"/>
      <c r="G93" s="1"/>
      <c r="H93" s="1"/>
    </row>
    <row r="94" spans="2:8" ht="12.75" customHeight="1" x14ac:dyDescent="0.25">
      <c r="B94" s="2" t="s">
        <v>18</v>
      </c>
      <c r="C94" s="29"/>
      <c r="D94" s="29"/>
      <c r="E94" s="29"/>
      <c r="F94" s="29"/>
      <c r="G94" s="29"/>
      <c r="H94" s="30"/>
    </row>
    <row r="95" spans="2:8" ht="12.75" customHeight="1" x14ac:dyDescent="0.25">
      <c r="B95" s="9" t="s">
        <v>20</v>
      </c>
      <c r="C95" s="10"/>
      <c r="D95" s="15"/>
      <c r="E95" s="10"/>
      <c r="F95" s="10"/>
      <c r="G95" s="10"/>
      <c r="H95" s="15"/>
    </row>
    <row r="96" spans="2:8" ht="12.75" customHeight="1" x14ac:dyDescent="0.25">
      <c r="B96" s="9" t="s">
        <v>1</v>
      </c>
      <c r="C96" s="10"/>
      <c r="D96" s="15"/>
      <c r="E96" s="10"/>
      <c r="F96" s="10"/>
      <c r="G96" s="10"/>
      <c r="H96" s="15"/>
    </row>
    <row r="97" spans="2:8" ht="12.75" customHeight="1" x14ac:dyDescent="0.25">
      <c r="B97" s="31" t="s">
        <v>2</v>
      </c>
      <c r="C97" s="10"/>
      <c r="D97" s="15"/>
      <c r="E97" s="10"/>
      <c r="F97" s="10"/>
      <c r="G97" s="10"/>
      <c r="H97" s="15"/>
    </row>
    <row r="98" spans="2:8" ht="12.75" customHeight="1" x14ac:dyDescent="0.25">
      <c r="B98" s="12"/>
      <c r="C98" s="16"/>
      <c r="D98" s="16"/>
      <c r="E98" s="16"/>
      <c r="F98" s="16"/>
      <c r="G98" s="16"/>
      <c r="H98" s="17"/>
    </row>
    <row r="99" spans="2:8" ht="12.75" customHeight="1" x14ac:dyDescent="0.25">
      <c r="B99" s="19"/>
      <c r="C99" s="4"/>
      <c r="D99" s="4"/>
      <c r="E99" s="4"/>
      <c r="F99" s="4"/>
      <c r="G99" s="4"/>
      <c r="H99" s="39"/>
    </row>
    <row r="100" spans="2:8" ht="12.75" customHeight="1" x14ac:dyDescent="0.25">
      <c r="B100" s="27" t="s">
        <v>3</v>
      </c>
      <c r="C100" s="37" t="s">
        <v>25</v>
      </c>
      <c r="D100" s="37"/>
      <c r="E100" s="37"/>
      <c r="F100" s="37"/>
      <c r="G100" s="37"/>
      <c r="H100" s="38"/>
    </row>
    <row r="101" spans="2:8" ht="12.75" customHeight="1" x14ac:dyDescent="0.25">
      <c r="B101" s="11"/>
      <c r="C101" s="14">
        <v>2010</v>
      </c>
      <c r="D101" s="14">
        <v>2011</v>
      </c>
      <c r="E101" s="14">
        <v>2012</v>
      </c>
      <c r="F101" s="14">
        <v>2013</v>
      </c>
      <c r="G101" s="14">
        <v>2014</v>
      </c>
      <c r="H101" s="14">
        <v>2015</v>
      </c>
    </row>
    <row r="102" spans="2:8" ht="12.75" customHeight="1" x14ac:dyDescent="0.25">
      <c r="B102" s="13" t="s">
        <v>4</v>
      </c>
      <c r="C102" s="21">
        <f>Cost.Prod!E958</f>
        <v>125768.09567700024</v>
      </c>
      <c r="D102" s="21">
        <f>Cost.Prod!H958</f>
        <v>141364.05950132737</v>
      </c>
      <c r="E102" s="21">
        <f>Cost.Prod!K958</f>
        <v>176950.34144089633</v>
      </c>
      <c r="F102" s="21">
        <f>Cost.Prod!N958</f>
        <v>220315.32688035411</v>
      </c>
      <c r="G102" s="21">
        <f>Cost.Prod!Q958</f>
        <v>298295.67014161992</v>
      </c>
      <c r="H102" s="21">
        <f>Cost.Prod!T958</f>
        <v>390506.59440539475</v>
      </c>
    </row>
    <row r="103" spans="2:8" ht="12.75" customHeight="1" x14ac:dyDescent="0.25">
      <c r="B103" s="5" t="s">
        <v>5</v>
      </c>
      <c r="C103" s="21">
        <f>Gto.Vtas!E1187</f>
        <v>5538.2211842048991</v>
      </c>
      <c r="D103" s="21">
        <f>Gto.Vtas!H1187</f>
        <v>8981.5217333393211</v>
      </c>
      <c r="E103" s="21">
        <f>Gto.Vtas!K1187</f>
        <v>10956.84375589702</v>
      </c>
      <c r="F103" s="21">
        <f>Gto.Vtas!N1187</f>
        <v>16416.714424692746</v>
      </c>
      <c r="G103" s="21">
        <f>Gto.Vtas!Q1187</f>
        <v>19275.675117252205</v>
      </c>
      <c r="H103" s="21">
        <f>Gto.Vtas!T1187</f>
        <v>26782.065949067957</v>
      </c>
    </row>
    <row r="104" spans="2:8" ht="12.75" customHeight="1" x14ac:dyDescent="0.25">
      <c r="B104" s="5" t="s">
        <v>6</v>
      </c>
      <c r="C104" s="21">
        <f>'Gto Adm'!E1371</f>
        <v>4508.7432573700144</v>
      </c>
      <c r="D104" s="21">
        <f>'Gto Adm'!H1371</f>
        <v>7503.6107316141542</v>
      </c>
      <c r="E104" s="21">
        <f>'Gto Adm'!K1371</f>
        <v>9631.5337288971241</v>
      </c>
      <c r="F104" s="21">
        <f>'Gto Adm'!N1371</f>
        <v>11871.019602880655</v>
      </c>
      <c r="G104" s="21">
        <f>'Gto Adm'!Q1371</f>
        <v>13012.63062032698</v>
      </c>
      <c r="H104" s="21">
        <f>'Gto Adm'!T1371</f>
        <v>12788.929336852641</v>
      </c>
    </row>
    <row r="105" spans="2:8" ht="12.75" customHeight="1" x14ac:dyDescent="0.25">
      <c r="B105" s="20" t="s">
        <v>7</v>
      </c>
      <c r="C105" s="36">
        <f>'Gtos Finan'!C86</f>
        <v>0</v>
      </c>
      <c r="D105" s="36">
        <f>'Gtos Finan'!D86</f>
        <v>0</v>
      </c>
      <c r="E105" s="36">
        <f>'Gtos Finan'!E86</f>
        <v>0</v>
      </c>
      <c r="F105" s="36">
        <f>'Gtos Finan'!F86</f>
        <v>0</v>
      </c>
      <c r="G105" s="36">
        <f>'Gtos Finan'!G86</f>
        <v>2568.3945726301968</v>
      </c>
      <c r="H105" s="36">
        <f>'Gtos Finan'!H86</f>
        <v>3334.9792905791578</v>
      </c>
    </row>
    <row r="106" spans="2:8" ht="12.75" customHeight="1" x14ac:dyDescent="0.25">
      <c r="B106" s="28" t="s">
        <v>8</v>
      </c>
      <c r="C106" s="26">
        <f>SUM(C102:C105)</f>
        <v>135815.06011857514</v>
      </c>
      <c r="D106" s="26">
        <f t="shared" ref="D106:H106" si="12">SUM(D102:D105)</f>
        <v>157849.19196628084</v>
      </c>
      <c r="E106" s="26">
        <f t="shared" si="12"/>
        <v>197538.71892569048</v>
      </c>
      <c r="F106" s="26">
        <f t="shared" si="12"/>
        <v>248603.06090792752</v>
      </c>
      <c r="G106" s="26">
        <f t="shared" si="12"/>
        <v>333152.37045182928</v>
      </c>
      <c r="H106" s="26">
        <f t="shared" si="12"/>
        <v>433412.56898189447</v>
      </c>
    </row>
    <row r="107" spans="2:8" ht="12.75" customHeight="1" x14ac:dyDescent="0.25">
      <c r="B107" s="18" t="s">
        <v>9</v>
      </c>
      <c r="C107" s="24"/>
      <c r="D107" s="24"/>
      <c r="E107" s="24"/>
      <c r="F107" s="24"/>
      <c r="G107" s="24"/>
      <c r="H107" s="25"/>
    </row>
    <row r="108" spans="2:8" ht="12.75" customHeight="1" x14ac:dyDescent="0.25">
      <c r="B108" s="13" t="s">
        <v>10</v>
      </c>
      <c r="C108" s="32">
        <f>'Pres Produc'!C22</f>
        <v>10580</v>
      </c>
      <c r="D108" s="32">
        <f>'Pres Produc'!D22</f>
        <v>11377</v>
      </c>
      <c r="E108" s="32">
        <f>'Pres Produc'!E22</f>
        <v>13653.000000000004</v>
      </c>
      <c r="F108" s="32">
        <f>'Pres Produc'!F22</f>
        <v>16382.800000000001</v>
      </c>
      <c r="G108" s="32">
        <f>'Pres Produc'!G22</f>
        <v>20830.999999999996</v>
      </c>
      <c r="H108" s="32">
        <f>'Pres Produc'!H22</f>
        <v>26399.000000000007</v>
      </c>
    </row>
    <row r="109" spans="2:8" ht="12.75" customHeight="1" x14ac:dyDescent="0.25">
      <c r="B109" s="18" t="s">
        <v>11</v>
      </c>
      <c r="C109" s="22"/>
      <c r="D109" s="22"/>
      <c r="E109" s="22"/>
      <c r="F109" s="22"/>
      <c r="G109" s="22"/>
      <c r="H109" s="23"/>
    </row>
    <row r="110" spans="2:8" ht="12.75" customHeight="1" x14ac:dyDescent="0.25">
      <c r="B110" s="13" t="s">
        <v>12</v>
      </c>
      <c r="C110" s="33">
        <f>C106/C108</f>
        <v>12.836962204024116</v>
      </c>
      <c r="D110" s="33">
        <f t="shared" ref="D110:H110" si="13">D106/D108</f>
        <v>13.874412583834125</v>
      </c>
      <c r="E110" s="33">
        <f t="shared" si="13"/>
        <v>14.468521125444257</v>
      </c>
      <c r="F110" s="33">
        <f t="shared" si="13"/>
        <v>15.174638090431886</v>
      </c>
      <c r="G110" s="33">
        <f t="shared" si="13"/>
        <v>15.993105009448866</v>
      </c>
      <c r="H110" s="33">
        <f t="shared" si="13"/>
        <v>16.417764649490298</v>
      </c>
    </row>
    <row r="111" spans="2:8" ht="12.75" customHeight="1" x14ac:dyDescent="0.25">
      <c r="B111" s="18" t="s">
        <v>13</v>
      </c>
      <c r="C111" s="8"/>
      <c r="D111" s="8"/>
      <c r="E111" s="8"/>
      <c r="F111" s="8"/>
      <c r="G111" s="8"/>
      <c r="H111" s="6"/>
    </row>
    <row r="112" spans="2:8" ht="12.75" customHeight="1" x14ac:dyDescent="0.25">
      <c r="B112" s="13" t="s">
        <v>12</v>
      </c>
      <c r="C112" s="35">
        <f>Pres.Vtas!M13/Pres.Vtas!D13</f>
        <v>14.85251076923077</v>
      </c>
      <c r="D112" s="35">
        <f>Pres.Vtas!N13/Pres.Vtas!E13</f>
        <v>15.86841330717089</v>
      </c>
      <c r="E112" s="35">
        <f>Pres.Vtas!O13/Pres.Vtas!F13</f>
        <v>16.344240717948718</v>
      </c>
      <c r="F112" s="35">
        <f>Pres.Vtas!P13/Pres.Vtas!G13</f>
        <v>16.834567939487183</v>
      </c>
      <c r="G112" s="35">
        <f>Pres.Vtas!Q13/Pres.Vtas!H13</f>
        <v>17.339604977671797</v>
      </c>
      <c r="H112" s="35">
        <f>Pres.Vtas!R13/Pres.Vtas!I13</f>
        <v>17.85979312700195</v>
      </c>
    </row>
    <row r="113" spans="2:8" ht="12.75" customHeight="1" x14ac:dyDescent="0.25">
      <c r="B113" s="13" t="s">
        <v>14</v>
      </c>
      <c r="C113" s="34">
        <f>1-(C110/C112)</f>
        <v>0.1357042318651045</v>
      </c>
      <c r="D113" s="34">
        <f t="shared" ref="D113:H113" si="14">1-(D110/D112)</f>
        <v>0.12565848171068761</v>
      </c>
      <c r="E113" s="34">
        <f t="shared" si="14"/>
        <v>0.11476333620347423</v>
      </c>
      <c r="F113" s="34">
        <f t="shared" si="14"/>
        <v>9.8602462208831843E-2</v>
      </c>
      <c r="G113" s="34">
        <f t="shared" si="14"/>
        <v>7.7654593051965093E-2</v>
      </c>
      <c r="H113" s="34">
        <f t="shared" si="14"/>
        <v>8.0741611465334984E-2</v>
      </c>
    </row>
    <row r="114" spans="2:8" ht="12.75" customHeight="1" x14ac:dyDescent="0.25">
      <c r="B114" s="1"/>
      <c r="C114" s="1"/>
      <c r="D114" s="1"/>
      <c r="E114" s="1"/>
      <c r="F114" s="1"/>
      <c r="G114" s="1"/>
      <c r="H114" s="1"/>
    </row>
    <row r="115" spans="2:8" ht="12.75" customHeight="1" x14ac:dyDescent="0.25">
      <c r="B115" s="1"/>
      <c r="C115" s="1"/>
      <c r="D115" s="1"/>
      <c r="E115" s="1"/>
      <c r="F115" s="1"/>
      <c r="G115" s="1"/>
      <c r="H115" s="1"/>
    </row>
    <row r="116" spans="2:8" ht="12.75" customHeight="1" x14ac:dyDescent="0.25">
      <c r="B116" s="1"/>
      <c r="C116" s="1"/>
      <c r="D116" s="1"/>
      <c r="E116" s="1"/>
      <c r="F116" s="1"/>
      <c r="G116" s="1"/>
      <c r="H116" s="1"/>
    </row>
    <row r="117" spans="2:8" ht="12.75" customHeight="1" x14ac:dyDescent="0.25">
      <c r="B117" s="2" t="s">
        <v>19</v>
      </c>
      <c r="C117" s="29"/>
      <c r="D117" s="29"/>
      <c r="E117" s="29"/>
      <c r="F117" s="29"/>
      <c r="G117" s="29"/>
      <c r="H117" s="30"/>
    </row>
    <row r="118" spans="2:8" ht="12.75" customHeight="1" x14ac:dyDescent="0.25">
      <c r="B118" s="9" t="s">
        <v>20</v>
      </c>
      <c r="C118" s="10"/>
      <c r="D118" s="15"/>
      <c r="E118" s="10"/>
      <c r="F118" s="10"/>
      <c r="G118" s="10"/>
      <c r="H118" s="15"/>
    </row>
    <row r="119" spans="2:8" ht="12.75" customHeight="1" x14ac:dyDescent="0.25">
      <c r="B119" s="9" t="s">
        <v>1</v>
      </c>
      <c r="C119" s="10"/>
      <c r="D119" s="15"/>
      <c r="E119" s="10"/>
      <c r="F119" s="10"/>
      <c r="G119" s="10"/>
      <c r="H119" s="15"/>
    </row>
    <row r="120" spans="2:8" ht="12.75" customHeight="1" x14ac:dyDescent="0.25">
      <c r="B120" s="31" t="s">
        <v>2</v>
      </c>
      <c r="C120" s="10"/>
      <c r="D120" s="15"/>
      <c r="E120" s="10"/>
      <c r="F120" s="10"/>
      <c r="G120" s="10"/>
      <c r="H120" s="15"/>
    </row>
    <row r="121" spans="2:8" ht="12.75" customHeight="1" x14ac:dyDescent="0.25">
      <c r="B121" s="12"/>
      <c r="C121" s="16"/>
      <c r="D121" s="16"/>
      <c r="E121" s="16"/>
      <c r="F121" s="16"/>
      <c r="G121" s="16"/>
      <c r="H121" s="17"/>
    </row>
    <row r="122" spans="2:8" ht="12.75" customHeight="1" x14ac:dyDescent="0.25">
      <c r="B122" s="19"/>
      <c r="C122" s="4"/>
      <c r="D122" s="4"/>
      <c r="E122" s="4"/>
      <c r="F122" s="4"/>
      <c r="G122" s="4"/>
      <c r="H122" s="39"/>
    </row>
    <row r="123" spans="2:8" ht="12.75" customHeight="1" x14ac:dyDescent="0.25">
      <c r="B123" s="27" t="s">
        <v>3</v>
      </c>
      <c r="C123" s="37" t="s">
        <v>26</v>
      </c>
      <c r="D123" s="37"/>
      <c r="E123" s="37"/>
      <c r="F123" s="37"/>
      <c r="G123" s="37"/>
      <c r="H123" s="38"/>
    </row>
    <row r="124" spans="2:8" ht="12.75" customHeight="1" x14ac:dyDescent="0.25">
      <c r="B124" s="11"/>
      <c r="C124" s="14">
        <v>2010</v>
      </c>
      <c r="D124" s="14">
        <v>2011</v>
      </c>
      <c r="E124" s="14">
        <v>2012</v>
      </c>
      <c r="F124" s="14">
        <v>2013</v>
      </c>
      <c r="G124" s="14">
        <v>2014</v>
      </c>
      <c r="H124" s="14">
        <v>2015</v>
      </c>
    </row>
    <row r="125" spans="2:8" ht="12.75" customHeight="1" x14ac:dyDescent="0.25">
      <c r="B125" s="13" t="s">
        <v>4</v>
      </c>
      <c r="C125" s="21">
        <f>Cost.Prod!E1219</f>
        <v>17600.45167288938</v>
      </c>
      <c r="D125" s="21">
        <f>Cost.Prod!H1219</f>
        <v>20932.418056827148</v>
      </c>
      <c r="E125" s="21">
        <f>Cost.Prod!K1219</f>
        <v>25805.888501585596</v>
      </c>
      <c r="F125" s="21">
        <f>Cost.Prod!N1219</f>
        <v>31919.977742208779</v>
      </c>
      <c r="G125" s="21">
        <f>Cost.Prod!Q1219</f>
        <v>40369.56464392817</v>
      </c>
      <c r="H125" s="21">
        <f>Cost.Prod!T1219</f>
        <v>58075.663811472419</v>
      </c>
    </row>
    <row r="126" spans="2:8" ht="12.75" customHeight="1" x14ac:dyDescent="0.25">
      <c r="B126" s="5" t="s">
        <v>5</v>
      </c>
      <c r="C126" s="21">
        <f>Gto.Vtas!E1509</f>
        <v>663.92376007136932</v>
      </c>
      <c r="D126" s="21">
        <f>Gto.Vtas!H1509</f>
        <v>1181.4240316963856</v>
      </c>
      <c r="E126" s="21">
        <f>Gto.Vtas!K1509</f>
        <v>1348.5750866736621</v>
      </c>
      <c r="F126" s="21">
        <f>Gto.Vtas!N1509</f>
        <v>2193.3937704218329</v>
      </c>
      <c r="G126" s="21">
        <f>Gto.Vtas!Q1509</f>
        <v>2276.9110381041692</v>
      </c>
      <c r="H126" s="21">
        <f>Gto.Vtas!T1509</f>
        <v>4170.4395350686527</v>
      </c>
    </row>
    <row r="127" spans="2:8" ht="12.75" customHeight="1" x14ac:dyDescent="0.25">
      <c r="B127" s="5" t="s">
        <v>6</v>
      </c>
      <c r="C127" s="21">
        <f>'Gto Adm'!E1743</f>
        <v>872.39223088858034</v>
      </c>
      <c r="D127" s="21">
        <f>'Gto Adm'!H1743</f>
        <v>1528.1166500840864</v>
      </c>
      <c r="E127" s="21">
        <f>'Gto Adm'!K1743</f>
        <v>1928.7684584828028</v>
      </c>
      <c r="F127" s="21">
        <f>'Gto Adm'!N1743</f>
        <v>2383.273938272082</v>
      </c>
      <c r="G127" s="21">
        <f>'Gto Adm'!Q1743</f>
        <v>2407.8022386889556</v>
      </c>
      <c r="H127" s="21">
        <f>'Gto Adm'!T1743</f>
        <v>2648.1241791328221</v>
      </c>
    </row>
    <row r="128" spans="2:8" ht="12.75" customHeight="1" x14ac:dyDescent="0.25">
      <c r="B128" s="20" t="s">
        <v>7</v>
      </c>
      <c r="C128" s="36">
        <f>'Gtos Finan'!C90</f>
        <v>0</v>
      </c>
      <c r="D128" s="36">
        <f>'Gtos Finan'!D90</f>
        <v>0</v>
      </c>
      <c r="E128" s="36">
        <f>'Gtos Finan'!E90</f>
        <v>0</v>
      </c>
      <c r="F128" s="36">
        <f>'Gtos Finan'!F90</f>
        <v>0</v>
      </c>
      <c r="G128" s="36">
        <f>'Gtos Finan'!G90</f>
        <v>527.68277095657743</v>
      </c>
      <c r="H128" s="36">
        <f>'Gtos Finan'!H90</f>
        <v>757.66189613094446</v>
      </c>
    </row>
    <row r="129" spans="2:8" ht="12.75" customHeight="1" x14ac:dyDescent="0.25">
      <c r="B129" s="28" t="s">
        <v>8</v>
      </c>
      <c r="C129" s="26">
        <f>SUM(C125:C128)</f>
        <v>19136.767663849329</v>
      </c>
      <c r="D129" s="26">
        <f t="shared" ref="D129:H129" si="15">SUM(D125:D128)</f>
        <v>23641.958738607616</v>
      </c>
      <c r="E129" s="26">
        <f t="shared" si="15"/>
        <v>29083.232046742061</v>
      </c>
      <c r="F129" s="26">
        <f t="shared" si="15"/>
        <v>36496.645450902695</v>
      </c>
      <c r="G129" s="26">
        <f t="shared" si="15"/>
        <v>45581.960691677872</v>
      </c>
      <c r="H129" s="26">
        <f t="shared" si="15"/>
        <v>65651.889421804837</v>
      </c>
    </row>
    <row r="130" spans="2:8" ht="12.75" customHeight="1" x14ac:dyDescent="0.25">
      <c r="B130" s="18" t="s">
        <v>9</v>
      </c>
      <c r="C130" s="24"/>
      <c r="D130" s="24"/>
      <c r="E130" s="24"/>
      <c r="F130" s="24"/>
      <c r="G130" s="24"/>
      <c r="H130" s="25"/>
    </row>
    <row r="131" spans="2:8" ht="12.75" customHeight="1" x14ac:dyDescent="0.25">
      <c r="B131" s="13" t="s">
        <v>10</v>
      </c>
      <c r="C131" s="32">
        <f>'Pres Produc'!C23</f>
        <v>1727</v>
      </c>
      <c r="D131" s="32">
        <f>'Pres Produc'!D23</f>
        <v>1936</v>
      </c>
      <c r="E131" s="32">
        <f>'Pres Produc'!E23</f>
        <v>2317</v>
      </c>
      <c r="F131" s="32">
        <f>'Pres Produc'!F23</f>
        <v>2781.4000000000005</v>
      </c>
      <c r="G131" s="32">
        <f>'Pres Produc'!G23</f>
        <v>3280</v>
      </c>
      <c r="H131" s="32">
        <f>'Pres Produc'!H23</f>
        <v>4617</v>
      </c>
    </row>
    <row r="132" spans="2:8" ht="12.75" customHeight="1" x14ac:dyDescent="0.25">
      <c r="B132" s="18" t="s">
        <v>11</v>
      </c>
      <c r="C132" s="22"/>
      <c r="D132" s="22"/>
      <c r="E132" s="22"/>
      <c r="F132" s="22"/>
      <c r="G132" s="22"/>
      <c r="H132" s="23"/>
    </row>
    <row r="133" spans="2:8" ht="12.75" customHeight="1" x14ac:dyDescent="0.25">
      <c r="B133" s="13" t="s">
        <v>12</v>
      </c>
      <c r="C133" s="33">
        <f>C129/C131</f>
        <v>11.080930899739045</v>
      </c>
      <c r="D133" s="33">
        <f t="shared" ref="D133:H133" si="16">D129/D131</f>
        <v>12.211755546801454</v>
      </c>
      <c r="E133" s="33">
        <f t="shared" si="16"/>
        <v>12.552107055132526</v>
      </c>
      <c r="F133" s="33">
        <f t="shared" si="16"/>
        <v>13.121681689401987</v>
      </c>
      <c r="G133" s="33">
        <f t="shared" si="16"/>
        <v>13.896939235267643</v>
      </c>
      <c r="H133" s="33">
        <f t="shared" si="16"/>
        <v>14.219599181677461</v>
      </c>
    </row>
    <row r="134" spans="2:8" ht="12.75" customHeight="1" x14ac:dyDescent="0.25">
      <c r="B134" s="18" t="s">
        <v>13</v>
      </c>
      <c r="C134" s="8"/>
      <c r="D134" s="8"/>
      <c r="E134" s="8"/>
      <c r="F134" s="8"/>
      <c r="G134" s="8"/>
      <c r="H134" s="6"/>
    </row>
    <row r="135" spans="2:8" ht="12.75" customHeight="1" x14ac:dyDescent="0.25">
      <c r="B135" s="13" t="s">
        <v>12</v>
      </c>
      <c r="C135" s="35">
        <f>Pres.Vtas!M14/Pres.Vtas!D14</f>
        <v>14.400317936412719</v>
      </c>
      <c r="D135" s="35">
        <f>Pres.Vtas!N14/Pres.Vtas!E14</f>
        <v>15.146757038581853</v>
      </c>
      <c r="E135" s="35">
        <f>Pres.Vtas!O14/Pres.Vtas!F14</f>
        <v>15.601453869226154</v>
      </c>
      <c r="F135" s="35">
        <f>Pres.Vtas!P14/Pres.Vtas!G14</f>
        <v>16.069497485302939</v>
      </c>
      <c r="G135" s="35">
        <f>Pres.Vtas!Q14/Pres.Vtas!H14</f>
        <v>16.551582409862029</v>
      </c>
      <c r="H135" s="35">
        <f>Pres.Vtas!R14/Pres.Vtas!I14</f>
        <v>17.048129882157887</v>
      </c>
    </row>
    <row r="136" spans="2:8" ht="12.75" customHeight="1" x14ac:dyDescent="0.25">
      <c r="B136" s="13" t="s">
        <v>14</v>
      </c>
      <c r="C136" s="34">
        <f>1-(C133/C135)</f>
        <v>0.23050789929299098</v>
      </c>
      <c r="D136" s="34">
        <f t="shared" ref="D136:H136" si="17">1-(D133/D135)</f>
        <v>0.19377094940549699</v>
      </c>
      <c r="E136" s="34">
        <f t="shared" si="17"/>
        <v>0.19545273406271835</v>
      </c>
      <c r="F136" s="34">
        <f t="shared" si="17"/>
        <v>0.18344169122880205</v>
      </c>
      <c r="G136" s="34">
        <f t="shared" si="17"/>
        <v>0.16038606514218567</v>
      </c>
      <c r="H136" s="34">
        <f t="shared" si="17"/>
        <v>0.16591442698009295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A239"/>
  <sheetViews>
    <sheetView topLeftCell="A95" zoomScale="70" zoomScaleNormal="70" workbookViewId="0">
      <selection activeCell="C116" sqref="C116"/>
    </sheetView>
  </sheetViews>
  <sheetFormatPr baseColWidth="10" defaultRowHeight="12.75" x14ac:dyDescent="0.2"/>
  <cols>
    <col min="1" max="1" width="11.42578125" style="101"/>
    <col min="2" max="2" width="31.5703125" style="101" customWidth="1"/>
    <col min="3" max="3" width="11.28515625" style="101" customWidth="1"/>
    <col min="4" max="4" width="12" style="101" bestFit="1" customWidth="1"/>
    <col min="5" max="5" width="12.85546875" style="101" customWidth="1"/>
    <col min="6" max="6" width="13" style="101" customWidth="1"/>
    <col min="7" max="7" width="14" style="101" customWidth="1"/>
    <col min="8" max="8" width="12.42578125" style="101" customWidth="1"/>
    <col min="9" max="9" width="13.28515625" style="101" customWidth="1"/>
    <col min="10" max="10" width="15.42578125" style="101" customWidth="1"/>
    <col min="11" max="11" width="14" style="101" customWidth="1"/>
    <col min="12" max="12" width="11.42578125" style="101"/>
    <col min="13" max="13" width="31.140625" style="101" customWidth="1"/>
    <col min="14" max="14" width="7.42578125" style="101" bestFit="1" customWidth="1"/>
    <col min="15" max="15" width="12.85546875" style="101" bestFit="1" customWidth="1"/>
    <col min="16" max="27" width="13.28515625" style="101" customWidth="1"/>
    <col min="28" max="16384" width="11.42578125" style="101"/>
  </cols>
  <sheetData>
    <row r="1" spans="2:27" s="135" customFormat="1" x14ac:dyDescent="0.2">
      <c r="B1" s="287"/>
    </row>
    <row r="2" spans="2:27" s="135" customFormat="1" x14ac:dyDescent="0.2">
      <c r="B2" s="83" t="s">
        <v>331</v>
      </c>
      <c r="C2" s="490"/>
      <c r="D2" s="490"/>
      <c r="E2" s="490"/>
      <c r="F2" s="490"/>
      <c r="G2" s="490"/>
      <c r="H2" s="490"/>
      <c r="I2" s="490"/>
      <c r="J2" s="490"/>
      <c r="K2" s="491"/>
      <c r="M2" s="83" t="s">
        <v>332</v>
      </c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1"/>
    </row>
    <row r="3" spans="2:27" s="135" customFormat="1" x14ac:dyDescent="0.2">
      <c r="B3" s="73" t="s">
        <v>20</v>
      </c>
      <c r="C3" s="74"/>
      <c r="D3" s="74"/>
      <c r="E3" s="74"/>
      <c r="F3" s="74"/>
      <c r="G3" s="74"/>
      <c r="H3" s="74"/>
      <c r="I3" s="74"/>
      <c r="J3" s="74"/>
      <c r="K3" s="482"/>
      <c r="M3" s="73" t="s">
        <v>20</v>
      </c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482"/>
    </row>
    <row r="4" spans="2:27" s="135" customFormat="1" x14ac:dyDescent="0.2">
      <c r="B4" s="73" t="s">
        <v>333</v>
      </c>
      <c r="C4" s="74"/>
      <c r="D4" s="74"/>
      <c r="E4" s="74"/>
      <c r="F4" s="74"/>
      <c r="G4" s="74"/>
      <c r="H4" s="74"/>
      <c r="I4" s="74"/>
      <c r="J4" s="74"/>
      <c r="K4" s="482"/>
      <c r="M4" s="73" t="s">
        <v>334</v>
      </c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482"/>
    </row>
    <row r="5" spans="2:27" s="135" customFormat="1" x14ac:dyDescent="0.2">
      <c r="B5" s="73" t="s">
        <v>2</v>
      </c>
      <c r="C5" s="74"/>
      <c r="D5" s="74"/>
      <c r="E5" s="74"/>
      <c r="F5" s="74"/>
      <c r="G5" s="74"/>
      <c r="H5" s="74"/>
      <c r="I5" s="74"/>
      <c r="J5" s="74"/>
      <c r="K5" s="482"/>
      <c r="M5" s="73" t="s">
        <v>2</v>
      </c>
      <c r="N5" s="492"/>
      <c r="O5" s="492"/>
      <c r="P5" s="492"/>
      <c r="Q5" s="492"/>
      <c r="R5" s="492"/>
      <c r="S5" s="492"/>
      <c r="T5" s="492"/>
      <c r="U5" s="492"/>
      <c r="V5" s="492"/>
      <c r="W5" s="492"/>
      <c r="X5" s="492"/>
      <c r="Y5" s="492"/>
      <c r="Z5" s="492"/>
      <c r="AA5" s="493"/>
    </row>
    <row r="6" spans="2:27" s="135" customFormat="1" x14ac:dyDescent="0.2">
      <c r="B6" s="77"/>
      <c r="C6" s="78"/>
      <c r="D6" s="78"/>
      <c r="E6" s="78"/>
      <c r="F6" s="78"/>
      <c r="G6" s="78"/>
      <c r="H6" s="78"/>
      <c r="I6" s="78"/>
      <c r="J6" s="78"/>
      <c r="K6" s="488"/>
      <c r="M6" s="497"/>
      <c r="N6" s="495"/>
      <c r="O6" s="495"/>
      <c r="P6" s="495"/>
      <c r="Q6" s="495"/>
      <c r="R6" s="495"/>
      <c r="S6" s="495"/>
      <c r="T6" s="495"/>
      <c r="U6" s="495"/>
      <c r="V6" s="495"/>
      <c r="W6" s="495"/>
      <c r="X6" s="495"/>
      <c r="Y6" s="495"/>
      <c r="Z6" s="495"/>
      <c r="AA6" s="496"/>
    </row>
    <row r="7" spans="2:27" s="135" customFormat="1" x14ac:dyDescent="0.2"/>
    <row r="8" spans="2:27" s="135" customFormat="1" x14ac:dyDescent="0.2">
      <c r="B8" s="293" t="s">
        <v>335</v>
      </c>
      <c r="C8" s="27" t="s">
        <v>336</v>
      </c>
      <c r="D8" s="294" t="s">
        <v>337</v>
      </c>
      <c r="E8" s="295"/>
      <c r="F8" s="295"/>
      <c r="G8" s="296"/>
      <c r="H8" s="294" t="s">
        <v>338</v>
      </c>
      <c r="I8" s="296"/>
      <c r="J8" s="297"/>
      <c r="K8" s="298" t="s">
        <v>47</v>
      </c>
      <c r="M8" s="293" t="s">
        <v>335</v>
      </c>
      <c r="N8" s="27" t="s">
        <v>336</v>
      </c>
      <c r="O8" s="294" t="s">
        <v>339</v>
      </c>
      <c r="P8" s="299"/>
      <c r="Q8" s="294" t="s">
        <v>340</v>
      </c>
      <c r="R8" s="300"/>
      <c r="S8" s="301" t="s">
        <v>341</v>
      </c>
      <c r="T8" s="301"/>
      <c r="U8" s="356" t="s">
        <v>650</v>
      </c>
      <c r="V8" s="500">
        <v>8.3299999999999999E-2</v>
      </c>
      <c r="W8" s="499" t="s">
        <v>342</v>
      </c>
      <c r="X8" s="498">
        <v>0.1215</v>
      </c>
      <c r="Y8" s="302" t="s">
        <v>343</v>
      </c>
      <c r="Z8" s="302"/>
      <c r="AA8" s="303"/>
    </row>
    <row r="9" spans="2:27" s="135" customFormat="1" x14ac:dyDescent="0.2">
      <c r="B9" s="304"/>
      <c r="C9" s="305" t="s">
        <v>344</v>
      </c>
      <c r="D9" s="27" t="s">
        <v>345</v>
      </c>
      <c r="E9" s="27" t="s">
        <v>346</v>
      </c>
      <c r="F9" s="27" t="s">
        <v>347</v>
      </c>
      <c r="G9" s="27" t="s">
        <v>348</v>
      </c>
      <c r="H9" s="27" t="s">
        <v>346</v>
      </c>
      <c r="I9" s="27" t="s">
        <v>347</v>
      </c>
      <c r="J9" s="27" t="s">
        <v>348</v>
      </c>
      <c r="K9" s="191">
        <v>2010</v>
      </c>
      <c r="M9" s="304"/>
      <c r="N9" s="305" t="s">
        <v>344</v>
      </c>
      <c r="O9" s="27" t="s">
        <v>346</v>
      </c>
      <c r="P9" s="306" t="s">
        <v>347</v>
      </c>
      <c r="Q9" s="27" t="s">
        <v>346</v>
      </c>
      <c r="R9" s="306" t="s">
        <v>347</v>
      </c>
      <c r="S9" s="27" t="s">
        <v>346</v>
      </c>
      <c r="T9" s="306" t="s">
        <v>347</v>
      </c>
      <c r="U9" s="307" t="s">
        <v>346</v>
      </c>
      <c r="V9" s="306" t="s">
        <v>347</v>
      </c>
      <c r="W9" s="307" t="s">
        <v>346</v>
      </c>
      <c r="X9" s="306" t="s">
        <v>347</v>
      </c>
      <c r="Y9" s="308" t="s">
        <v>346</v>
      </c>
      <c r="Z9" s="308" t="s">
        <v>347</v>
      </c>
      <c r="AA9" s="191" t="s">
        <v>641</v>
      </c>
    </row>
    <row r="10" spans="2:27" s="135" customFormat="1" x14ac:dyDescent="0.2">
      <c r="B10" s="18" t="s">
        <v>640</v>
      </c>
      <c r="C10" s="239"/>
      <c r="D10" s="309"/>
      <c r="E10" s="239"/>
      <c r="F10" s="239"/>
      <c r="G10" s="310"/>
      <c r="H10" s="239"/>
      <c r="I10" s="239"/>
      <c r="J10" s="310"/>
      <c r="K10" s="311"/>
      <c r="M10" s="18" t="s">
        <v>640</v>
      </c>
      <c r="N10" s="239"/>
      <c r="O10" s="312"/>
      <c r="P10" s="309"/>
      <c r="Q10" s="239"/>
      <c r="R10" s="310"/>
      <c r="S10" s="310"/>
      <c r="T10" s="310"/>
      <c r="U10" s="239"/>
      <c r="V10" s="239"/>
      <c r="W10" s="239"/>
      <c r="X10" s="239"/>
      <c r="Y10" s="239"/>
      <c r="Z10" s="310"/>
      <c r="AA10" s="313"/>
    </row>
    <row r="11" spans="2:27" s="135" customFormat="1" x14ac:dyDescent="0.2">
      <c r="B11" s="114" t="s">
        <v>634</v>
      </c>
      <c r="C11" s="314">
        <v>1</v>
      </c>
      <c r="D11" s="315">
        <v>800</v>
      </c>
      <c r="E11" s="316">
        <f>+C11*D11*6</f>
        <v>4800</v>
      </c>
      <c r="F11" s="316">
        <f>+C11*D11*6</f>
        <v>4800</v>
      </c>
      <c r="G11" s="315">
        <f>SUM(E11:F11)</f>
        <v>9600</v>
      </c>
      <c r="H11" s="316">
        <f t="shared" ref="H11:I16" si="0">+Y11</f>
        <v>583.19999999999993</v>
      </c>
      <c r="I11" s="316">
        <f t="shared" si="0"/>
        <v>2223.12</v>
      </c>
      <c r="J11" s="315">
        <f>SUM(H11:I11)</f>
        <v>2806.3199999999997</v>
      </c>
      <c r="K11" s="119">
        <f>G11+J11</f>
        <v>12406.32</v>
      </c>
      <c r="M11" s="114" t="s">
        <v>634</v>
      </c>
      <c r="N11" s="314">
        <f>+C11</f>
        <v>1</v>
      </c>
      <c r="O11" s="97">
        <v>0</v>
      </c>
      <c r="P11" s="97">
        <f>(G11/12)</f>
        <v>800</v>
      </c>
      <c r="Q11" s="119">
        <v>0</v>
      </c>
      <c r="R11" s="97">
        <f>240/12*12*C11</f>
        <v>240</v>
      </c>
      <c r="S11" s="97">
        <v>0</v>
      </c>
      <c r="T11" s="97">
        <f>G11/24</f>
        <v>400</v>
      </c>
      <c r="U11" s="119">
        <v>0</v>
      </c>
      <c r="V11" s="119">
        <f>D11*$V$8*N11*3</f>
        <v>199.92000000000002</v>
      </c>
      <c r="W11" s="119">
        <f t="shared" ref="W11:X16" si="1">+E11*$X$8</f>
        <v>583.19999999999993</v>
      </c>
      <c r="X11" s="119">
        <f t="shared" si="1"/>
        <v>583.19999999999993</v>
      </c>
      <c r="Y11" s="119">
        <f t="shared" ref="Y11:Z16" si="2">+O11+Q11+S11+U11+W11</f>
        <v>583.19999999999993</v>
      </c>
      <c r="Z11" s="119">
        <f t="shared" si="2"/>
        <v>2223.12</v>
      </c>
      <c r="AA11" s="119">
        <f>SUM(Y11:Z11)</f>
        <v>2806.3199999999997</v>
      </c>
    </row>
    <row r="12" spans="2:27" s="135" customFormat="1" x14ac:dyDescent="0.2">
      <c r="B12" s="114" t="s">
        <v>635</v>
      </c>
      <c r="C12" s="221">
        <v>0</v>
      </c>
      <c r="D12" s="315">
        <v>300</v>
      </c>
      <c r="E12" s="316">
        <f t="shared" ref="E12:E16" si="3">+C12*D12*6</f>
        <v>0</v>
      </c>
      <c r="F12" s="316">
        <f t="shared" ref="F12:F16" si="4">+C12*D12*6</f>
        <v>0</v>
      </c>
      <c r="G12" s="315">
        <f t="shared" ref="G12:G16" si="5">SUM(E12:F12)</f>
        <v>0</v>
      </c>
      <c r="H12" s="316">
        <f t="shared" si="0"/>
        <v>0</v>
      </c>
      <c r="I12" s="316">
        <f t="shared" si="0"/>
        <v>0</v>
      </c>
      <c r="J12" s="315">
        <f t="shared" ref="J12:J16" si="6">SUM(H12:I12)</f>
        <v>0</v>
      </c>
      <c r="K12" s="119">
        <f t="shared" ref="K12:K16" si="7">G12+J12</f>
        <v>0</v>
      </c>
      <c r="M12" s="114" t="s">
        <v>635</v>
      </c>
      <c r="N12" s="314">
        <f>+C12</f>
        <v>0</v>
      </c>
      <c r="O12" s="97">
        <v>0</v>
      </c>
      <c r="P12" s="97">
        <f t="shared" ref="P12:P15" si="8">(G12/12)</f>
        <v>0</v>
      </c>
      <c r="Q12" s="119">
        <v>0</v>
      </c>
      <c r="R12" s="97">
        <f t="shared" ref="R12:R16" si="9">240/12*12*C12</f>
        <v>0</v>
      </c>
      <c r="S12" s="97">
        <v>0</v>
      </c>
      <c r="T12" s="97">
        <f t="shared" ref="T12:T16" si="10">G12/24</f>
        <v>0</v>
      </c>
      <c r="U12" s="119">
        <v>0</v>
      </c>
      <c r="V12" s="119">
        <f t="shared" ref="V12:V16" si="11">D12*$V$8*N12*3</f>
        <v>0</v>
      </c>
      <c r="W12" s="119">
        <f t="shared" si="1"/>
        <v>0</v>
      </c>
      <c r="X12" s="119">
        <f t="shared" si="1"/>
        <v>0</v>
      </c>
      <c r="Y12" s="119">
        <f t="shared" si="2"/>
        <v>0</v>
      </c>
      <c r="Z12" s="119">
        <f t="shared" si="2"/>
        <v>0</v>
      </c>
      <c r="AA12" s="119">
        <f t="shared" ref="AA12:AA16" si="12">SUM(Y12:Z12)</f>
        <v>0</v>
      </c>
    </row>
    <row r="13" spans="2:27" s="135" customFormat="1" x14ac:dyDescent="0.2">
      <c r="B13" s="114" t="s">
        <v>636</v>
      </c>
      <c r="C13" s="221">
        <v>0</v>
      </c>
      <c r="D13" s="315">
        <v>500</v>
      </c>
      <c r="E13" s="316">
        <f t="shared" si="3"/>
        <v>0</v>
      </c>
      <c r="F13" s="316">
        <f t="shared" si="4"/>
        <v>0</v>
      </c>
      <c r="G13" s="315">
        <f t="shared" si="5"/>
        <v>0</v>
      </c>
      <c r="H13" s="316">
        <f t="shared" si="0"/>
        <v>0</v>
      </c>
      <c r="I13" s="316">
        <f t="shared" si="0"/>
        <v>124.94999999999999</v>
      </c>
      <c r="J13" s="315">
        <f t="shared" si="6"/>
        <v>124.94999999999999</v>
      </c>
      <c r="K13" s="119">
        <f t="shared" si="7"/>
        <v>124.94999999999999</v>
      </c>
      <c r="M13" s="114" t="s">
        <v>636</v>
      </c>
      <c r="N13" s="314">
        <v>1</v>
      </c>
      <c r="O13" s="97">
        <v>0</v>
      </c>
      <c r="P13" s="97">
        <f t="shared" si="8"/>
        <v>0</v>
      </c>
      <c r="Q13" s="119">
        <v>0</v>
      </c>
      <c r="R13" s="97">
        <f t="shared" si="9"/>
        <v>0</v>
      </c>
      <c r="S13" s="97">
        <v>0</v>
      </c>
      <c r="T13" s="97">
        <f t="shared" si="10"/>
        <v>0</v>
      </c>
      <c r="U13" s="119">
        <v>0</v>
      </c>
      <c r="V13" s="119">
        <f t="shared" si="11"/>
        <v>124.94999999999999</v>
      </c>
      <c r="W13" s="119">
        <f t="shared" si="1"/>
        <v>0</v>
      </c>
      <c r="X13" s="119">
        <f t="shared" si="1"/>
        <v>0</v>
      </c>
      <c r="Y13" s="119">
        <f t="shared" si="2"/>
        <v>0</v>
      </c>
      <c r="Z13" s="119">
        <f t="shared" si="2"/>
        <v>124.94999999999999</v>
      </c>
      <c r="AA13" s="119">
        <f t="shared" si="12"/>
        <v>124.94999999999999</v>
      </c>
    </row>
    <row r="14" spans="2:27" s="135" customFormat="1" x14ac:dyDescent="0.2">
      <c r="B14" s="114" t="s">
        <v>637</v>
      </c>
      <c r="C14" s="221">
        <v>1</v>
      </c>
      <c r="D14" s="315">
        <v>450</v>
      </c>
      <c r="E14" s="316">
        <f t="shared" si="3"/>
        <v>2700</v>
      </c>
      <c r="F14" s="316">
        <f t="shared" si="4"/>
        <v>2700</v>
      </c>
      <c r="G14" s="315">
        <f t="shared" si="5"/>
        <v>5400</v>
      </c>
      <c r="H14" s="316">
        <f t="shared" si="0"/>
        <v>328.05</v>
      </c>
      <c r="I14" s="316">
        <f t="shared" si="0"/>
        <v>1355.5049999999999</v>
      </c>
      <c r="J14" s="315">
        <f t="shared" si="6"/>
        <v>1683.5549999999998</v>
      </c>
      <c r="K14" s="119">
        <f t="shared" si="7"/>
        <v>7083.5550000000003</v>
      </c>
      <c r="M14" s="114" t="s">
        <v>637</v>
      </c>
      <c r="N14" s="314">
        <v>1</v>
      </c>
      <c r="O14" s="97">
        <v>0</v>
      </c>
      <c r="P14" s="97">
        <f t="shared" si="8"/>
        <v>450</v>
      </c>
      <c r="Q14" s="119">
        <v>0</v>
      </c>
      <c r="R14" s="97">
        <f t="shared" si="9"/>
        <v>240</v>
      </c>
      <c r="S14" s="97">
        <v>0</v>
      </c>
      <c r="T14" s="97">
        <f t="shared" si="10"/>
        <v>225</v>
      </c>
      <c r="U14" s="119">
        <v>0</v>
      </c>
      <c r="V14" s="119">
        <f t="shared" si="11"/>
        <v>112.455</v>
      </c>
      <c r="W14" s="119">
        <f t="shared" si="1"/>
        <v>328.05</v>
      </c>
      <c r="X14" s="119">
        <f t="shared" si="1"/>
        <v>328.05</v>
      </c>
      <c r="Y14" s="119">
        <f t="shared" si="2"/>
        <v>328.05</v>
      </c>
      <c r="Z14" s="119">
        <f t="shared" si="2"/>
        <v>1355.5049999999999</v>
      </c>
      <c r="AA14" s="119">
        <f t="shared" si="12"/>
        <v>1683.5549999999998</v>
      </c>
    </row>
    <row r="15" spans="2:27" s="135" customFormat="1" x14ac:dyDescent="0.2">
      <c r="B15" s="114" t="s">
        <v>638</v>
      </c>
      <c r="C15" s="221">
        <v>1</v>
      </c>
      <c r="D15" s="315">
        <v>300</v>
      </c>
      <c r="E15" s="316">
        <f t="shared" si="3"/>
        <v>1800</v>
      </c>
      <c r="F15" s="316">
        <f t="shared" si="4"/>
        <v>1800</v>
      </c>
      <c r="G15" s="315">
        <f t="shared" si="5"/>
        <v>3600</v>
      </c>
      <c r="H15" s="316">
        <f t="shared" si="0"/>
        <v>218.7</v>
      </c>
      <c r="I15" s="316">
        <f t="shared" si="0"/>
        <v>983.67000000000007</v>
      </c>
      <c r="J15" s="315">
        <f t="shared" si="6"/>
        <v>1202.3700000000001</v>
      </c>
      <c r="K15" s="119">
        <f t="shared" si="7"/>
        <v>4802.37</v>
      </c>
      <c r="M15" s="114" t="s">
        <v>638</v>
      </c>
      <c r="N15" s="314">
        <v>1</v>
      </c>
      <c r="O15" s="97">
        <v>0</v>
      </c>
      <c r="P15" s="97">
        <f t="shared" si="8"/>
        <v>300</v>
      </c>
      <c r="Q15" s="119">
        <v>0</v>
      </c>
      <c r="R15" s="97">
        <f t="shared" si="9"/>
        <v>240</v>
      </c>
      <c r="S15" s="97">
        <v>0</v>
      </c>
      <c r="T15" s="97">
        <f t="shared" si="10"/>
        <v>150</v>
      </c>
      <c r="U15" s="119">
        <v>0</v>
      </c>
      <c r="V15" s="119">
        <f t="shared" si="11"/>
        <v>74.97</v>
      </c>
      <c r="W15" s="119">
        <f t="shared" si="1"/>
        <v>218.7</v>
      </c>
      <c r="X15" s="119">
        <f t="shared" si="1"/>
        <v>218.7</v>
      </c>
      <c r="Y15" s="119">
        <f t="shared" si="2"/>
        <v>218.7</v>
      </c>
      <c r="Z15" s="119">
        <f t="shared" si="2"/>
        <v>983.67000000000007</v>
      </c>
      <c r="AA15" s="119">
        <f t="shared" si="12"/>
        <v>1202.3700000000001</v>
      </c>
    </row>
    <row r="16" spans="2:27" s="135" customFormat="1" x14ac:dyDescent="0.2">
      <c r="B16" s="114" t="s">
        <v>639</v>
      </c>
      <c r="C16" s="221">
        <v>1</v>
      </c>
      <c r="D16" s="315">
        <v>270</v>
      </c>
      <c r="E16" s="316">
        <f t="shared" si="3"/>
        <v>1620</v>
      </c>
      <c r="F16" s="316">
        <f t="shared" si="4"/>
        <v>1620</v>
      </c>
      <c r="G16" s="315">
        <f t="shared" si="5"/>
        <v>3240</v>
      </c>
      <c r="H16" s="316">
        <f t="shared" si="0"/>
        <v>196.82999999999998</v>
      </c>
      <c r="I16" s="316">
        <f t="shared" si="0"/>
        <v>909.30299999999988</v>
      </c>
      <c r="J16" s="315">
        <f t="shared" si="6"/>
        <v>1106.1329999999998</v>
      </c>
      <c r="K16" s="119">
        <f t="shared" si="7"/>
        <v>4346.1329999999998</v>
      </c>
      <c r="M16" s="114" t="s">
        <v>639</v>
      </c>
      <c r="N16" s="314">
        <f>+C16</f>
        <v>1</v>
      </c>
      <c r="O16" s="315">
        <v>0</v>
      </c>
      <c r="P16" s="97">
        <f>(G16/12)</f>
        <v>270</v>
      </c>
      <c r="Q16" s="119">
        <v>0</v>
      </c>
      <c r="R16" s="97">
        <f t="shared" si="9"/>
        <v>240</v>
      </c>
      <c r="S16" s="97">
        <v>0</v>
      </c>
      <c r="T16" s="97">
        <f t="shared" si="10"/>
        <v>135</v>
      </c>
      <c r="U16" s="119">
        <v>0</v>
      </c>
      <c r="V16" s="119">
        <f t="shared" si="11"/>
        <v>67.472999999999999</v>
      </c>
      <c r="W16" s="119">
        <f t="shared" si="1"/>
        <v>196.82999999999998</v>
      </c>
      <c r="X16" s="119">
        <f t="shared" si="1"/>
        <v>196.82999999999998</v>
      </c>
      <c r="Y16" s="119">
        <f t="shared" si="2"/>
        <v>196.82999999999998</v>
      </c>
      <c r="Z16" s="119">
        <f t="shared" si="2"/>
        <v>909.30299999999988</v>
      </c>
      <c r="AA16" s="119">
        <f t="shared" si="12"/>
        <v>1106.1329999999998</v>
      </c>
    </row>
    <row r="17" spans="2:27" s="135" customFormat="1" x14ac:dyDescent="0.2">
      <c r="B17" s="28" t="s">
        <v>349</v>
      </c>
      <c r="C17" s="27">
        <f t="shared" ref="C17:K17" si="13">SUM(C11:C16)</f>
        <v>4</v>
      </c>
      <c r="D17" s="317">
        <f t="shared" si="13"/>
        <v>2620</v>
      </c>
      <c r="E17" s="317">
        <f t="shared" si="13"/>
        <v>10920</v>
      </c>
      <c r="F17" s="317">
        <f t="shared" si="13"/>
        <v>10920</v>
      </c>
      <c r="G17" s="317">
        <f t="shared" si="13"/>
        <v>21840</v>
      </c>
      <c r="H17" s="317">
        <f t="shared" si="13"/>
        <v>1326.78</v>
      </c>
      <c r="I17" s="317">
        <f t="shared" si="13"/>
        <v>5596.5479999999998</v>
      </c>
      <c r="J17" s="317">
        <f t="shared" si="13"/>
        <v>6923.3279999999986</v>
      </c>
      <c r="K17" s="318">
        <f t="shared" si="13"/>
        <v>28763.328000000001</v>
      </c>
      <c r="M17" s="28" t="s">
        <v>349</v>
      </c>
      <c r="N17" s="319">
        <f>SUM(N11:N16)</f>
        <v>5</v>
      </c>
      <c r="O17" s="69">
        <f t="shared" ref="O17:AA17" si="14">SUM(O11:O16)</f>
        <v>0</v>
      </c>
      <c r="P17" s="69">
        <f t="shared" si="14"/>
        <v>1820</v>
      </c>
      <c r="Q17" s="69">
        <f t="shared" si="14"/>
        <v>0</v>
      </c>
      <c r="R17" s="69">
        <f t="shared" si="14"/>
        <v>960</v>
      </c>
      <c r="S17" s="69">
        <f t="shared" si="14"/>
        <v>0</v>
      </c>
      <c r="T17" s="69">
        <f t="shared" si="14"/>
        <v>910</v>
      </c>
      <c r="U17" s="69">
        <f t="shared" si="14"/>
        <v>0</v>
      </c>
      <c r="V17" s="69">
        <f t="shared" si="14"/>
        <v>579.76799999999992</v>
      </c>
      <c r="W17" s="69">
        <f t="shared" si="14"/>
        <v>1326.78</v>
      </c>
      <c r="X17" s="69">
        <f t="shared" si="14"/>
        <v>1326.78</v>
      </c>
      <c r="Y17" s="69">
        <f t="shared" si="14"/>
        <v>1326.78</v>
      </c>
      <c r="Z17" s="69">
        <f t="shared" si="14"/>
        <v>5596.5479999999998</v>
      </c>
      <c r="AA17" s="69">
        <f t="shared" si="14"/>
        <v>6923.3279999999986</v>
      </c>
    </row>
    <row r="18" spans="2:27" s="135" customFormat="1" x14ac:dyDescent="0.2">
      <c r="B18" s="105"/>
      <c r="C18" s="168"/>
      <c r="D18" s="320"/>
      <c r="E18" s="238"/>
      <c r="F18" s="238"/>
      <c r="G18" s="321" t="s">
        <v>259</v>
      </c>
      <c r="H18" s="238"/>
      <c r="I18" s="238"/>
      <c r="J18" s="321" t="s">
        <v>259</v>
      </c>
      <c r="K18" s="322"/>
      <c r="M18" s="105"/>
      <c r="N18" s="168"/>
      <c r="O18" s="238"/>
      <c r="P18" s="320"/>
      <c r="Q18" s="238"/>
      <c r="R18" s="321" t="s">
        <v>259</v>
      </c>
      <c r="S18" s="321"/>
      <c r="T18" s="321"/>
      <c r="U18" s="238"/>
      <c r="V18" s="238"/>
      <c r="W18" s="238"/>
      <c r="X18" s="238"/>
      <c r="Y18" s="238"/>
      <c r="Z18" s="321" t="s">
        <v>259</v>
      </c>
      <c r="AA18" s="322"/>
    </row>
    <row r="19" spans="2:27" s="135" customFormat="1" x14ac:dyDescent="0.2">
      <c r="B19" s="18" t="s">
        <v>350</v>
      </c>
      <c r="C19" s="168"/>
      <c r="D19" s="320"/>
      <c r="E19" s="238"/>
      <c r="F19" s="238"/>
      <c r="G19" s="321" t="s">
        <v>259</v>
      </c>
      <c r="H19" s="238"/>
      <c r="I19" s="238"/>
      <c r="J19" s="321" t="s">
        <v>259</v>
      </c>
      <c r="K19" s="322"/>
      <c r="M19" s="18" t="s">
        <v>350</v>
      </c>
      <c r="N19" s="168"/>
      <c r="O19" s="238"/>
      <c r="P19" s="320"/>
      <c r="Q19" s="238"/>
      <c r="R19" s="321" t="s">
        <v>259</v>
      </c>
      <c r="S19" s="321"/>
      <c r="T19" s="321"/>
      <c r="U19" s="238"/>
      <c r="V19" s="238"/>
      <c r="W19" s="238"/>
      <c r="X19" s="238"/>
      <c r="Y19" s="238"/>
      <c r="Z19" s="321" t="s">
        <v>259</v>
      </c>
      <c r="AA19" s="322"/>
    </row>
    <row r="20" spans="2:27" s="135" customFormat="1" x14ac:dyDescent="0.2">
      <c r="B20" s="114" t="s">
        <v>642</v>
      </c>
      <c r="C20" s="221">
        <v>1</v>
      </c>
      <c r="D20" s="315">
        <v>400</v>
      </c>
      <c r="E20" s="316">
        <f>+C20*D20*6</f>
        <v>2400</v>
      </c>
      <c r="F20" s="316">
        <f>+C20*D20*6</f>
        <v>2400</v>
      </c>
      <c r="G20" s="315">
        <f>SUM(E20:F20)</f>
        <v>4800</v>
      </c>
      <c r="H20" s="316">
        <f t="shared" ref="H20:I20" si="15">+Y20</f>
        <v>291.59999999999997</v>
      </c>
      <c r="I20" s="316">
        <f t="shared" si="15"/>
        <v>1231.56</v>
      </c>
      <c r="J20" s="315">
        <f>SUM(H20:I20)</f>
        <v>1523.1599999999999</v>
      </c>
      <c r="K20" s="119">
        <f>G20+J20</f>
        <v>6323.16</v>
      </c>
      <c r="M20" s="114" t="s">
        <v>642</v>
      </c>
      <c r="N20" s="314">
        <f>+C20</f>
        <v>1</v>
      </c>
      <c r="O20" s="119">
        <v>0</v>
      </c>
      <c r="P20" s="97">
        <f>(G20/12)</f>
        <v>400</v>
      </c>
      <c r="Q20" s="119">
        <v>0</v>
      </c>
      <c r="R20" s="97">
        <f>20*12*C20</f>
        <v>240</v>
      </c>
      <c r="S20" s="97">
        <v>0</v>
      </c>
      <c r="T20" s="97">
        <f>G20/24</f>
        <v>200</v>
      </c>
      <c r="U20" s="119">
        <v>0</v>
      </c>
      <c r="V20" s="119">
        <f>D20*$V$8*N20*3</f>
        <v>99.960000000000008</v>
      </c>
      <c r="W20" s="119">
        <f t="shared" ref="W20:X20" si="16">+E20*$X$8</f>
        <v>291.59999999999997</v>
      </c>
      <c r="X20" s="119">
        <f t="shared" si="16"/>
        <v>291.59999999999997</v>
      </c>
      <c r="Y20" s="119">
        <f t="shared" ref="Y20:Z21" si="17">+O20+Q20+S20+U20+W20</f>
        <v>291.59999999999997</v>
      </c>
      <c r="Z20" s="119">
        <f t="shared" si="17"/>
        <v>1231.56</v>
      </c>
      <c r="AA20" s="119">
        <f>SUM(Y20:Z20)</f>
        <v>1523.1599999999999</v>
      </c>
    </row>
    <row r="21" spans="2:27" s="135" customFormat="1" x14ac:dyDescent="0.2">
      <c r="B21" s="108" t="s">
        <v>643</v>
      </c>
      <c r="C21" s="314">
        <v>4</v>
      </c>
      <c r="D21" s="315">
        <v>250</v>
      </c>
      <c r="E21" s="316">
        <f>+C21*D21*6</f>
        <v>6000</v>
      </c>
      <c r="F21" s="316">
        <f>+C21*D21*6</f>
        <v>6000</v>
      </c>
      <c r="G21" s="315">
        <f>SUM(E21:F21)</f>
        <v>12000</v>
      </c>
      <c r="H21" s="316">
        <f>+Y21</f>
        <v>729</v>
      </c>
      <c r="I21" s="316">
        <f>+Z21</f>
        <v>3438.9</v>
      </c>
      <c r="J21" s="315">
        <f>SUM(H21:I21)</f>
        <v>4167.8999999999996</v>
      </c>
      <c r="K21" s="119">
        <f>G21+J21</f>
        <v>16167.9</v>
      </c>
      <c r="M21" s="108" t="s">
        <v>643</v>
      </c>
      <c r="N21" s="314">
        <f>+C21</f>
        <v>4</v>
      </c>
      <c r="O21" s="119">
        <v>0</v>
      </c>
      <c r="P21" s="97">
        <f>(G21/12)</f>
        <v>1000</v>
      </c>
      <c r="Q21" s="119">
        <v>0</v>
      </c>
      <c r="R21" s="97">
        <f>20*12*C21</f>
        <v>960</v>
      </c>
      <c r="S21" s="97">
        <v>0</v>
      </c>
      <c r="T21" s="97">
        <f>G21/24</f>
        <v>500</v>
      </c>
      <c r="U21" s="119">
        <v>0</v>
      </c>
      <c r="V21" s="119">
        <f>D21*$V$8*N21*3</f>
        <v>249.89999999999998</v>
      </c>
      <c r="W21" s="119">
        <f>+E21*$X$8</f>
        <v>729</v>
      </c>
      <c r="X21" s="119">
        <f>+F21*$X$8</f>
        <v>729</v>
      </c>
      <c r="Y21" s="119">
        <f t="shared" si="17"/>
        <v>729</v>
      </c>
      <c r="Z21" s="119">
        <f t="shared" si="17"/>
        <v>3438.9</v>
      </c>
      <c r="AA21" s="119">
        <f>SUM(Y21:Z21)</f>
        <v>4167.8999999999996</v>
      </c>
    </row>
    <row r="22" spans="2:27" s="135" customFormat="1" x14ac:dyDescent="0.2">
      <c r="B22" s="28" t="s">
        <v>134</v>
      </c>
      <c r="C22" s="27">
        <f t="shared" ref="C22:K22" si="18">SUM(C20:C21)</f>
        <v>5</v>
      </c>
      <c r="D22" s="317">
        <f t="shared" si="18"/>
        <v>650</v>
      </c>
      <c r="E22" s="317">
        <f t="shared" si="18"/>
        <v>8400</v>
      </c>
      <c r="F22" s="317">
        <f t="shared" si="18"/>
        <v>8400</v>
      </c>
      <c r="G22" s="317">
        <f t="shared" si="18"/>
        <v>16800</v>
      </c>
      <c r="H22" s="317">
        <f t="shared" si="18"/>
        <v>1020.5999999999999</v>
      </c>
      <c r="I22" s="317">
        <f t="shared" si="18"/>
        <v>4670.46</v>
      </c>
      <c r="J22" s="317">
        <f t="shared" si="18"/>
        <v>5691.0599999999995</v>
      </c>
      <c r="K22" s="318">
        <f t="shared" si="18"/>
        <v>22491.059999999998</v>
      </c>
      <c r="M22" s="28" t="s">
        <v>134</v>
      </c>
      <c r="N22" s="319">
        <f t="shared" ref="N22:AA22" si="19">SUM(N20:N21)</f>
        <v>5</v>
      </c>
      <c r="O22" s="69">
        <f t="shared" si="19"/>
        <v>0</v>
      </c>
      <c r="P22" s="69">
        <f t="shared" si="19"/>
        <v>1400</v>
      </c>
      <c r="Q22" s="69">
        <f t="shared" si="19"/>
        <v>0</v>
      </c>
      <c r="R22" s="69">
        <f t="shared" si="19"/>
        <v>1200</v>
      </c>
      <c r="S22" s="69">
        <f t="shared" si="19"/>
        <v>0</v>
      </c>
      <c r="T22" s="69">
        <f t="shared" si="19"/>
        <v>700</v>
      </c>
      <c r="U22" s="69">
        <f t="shared" si="19"/>
        <v>0</v>
      </c>
      <c r="V22" s="69">
        <f t="shared" si="19"/>
        <v>349.86</v>
      </c>
      <c r="W22" s="69">
        <f t="shared" si="19"/>
        <v>1020.5999999999999</v>
      </c>
      <c r="X22" s="69">
        <f t="shared" si="19"/>
        <v>1020.5999999999999</v>
      </c>
      <c r="Y22" s="69">
        <f t="shared" si="19"/>
        <v>1020.5999999999999</v>
      </c>
      <c r="Z22" s="69">
        <f t="shared" si="19"/>
        <v>4670.46</v>
      </c>
      <c r="AA22" s="69">
        <f t="shared" si="19"/>
        <v>5691.0599999999995</v>
      </c>
    </row>
    <row r="23" spans="2:27" s="135" customFormat="1" x14ac:dyDescent="0.2">
      <c r="B23" s="105"/>
      <c r="C23" s="168"/>
      <c r="D23" s="320"/>
      <c r="E23" s="238"/>
      <c r="F23" s="238"/>
      <c r="G23" s="321" t="s">
        <v>259</v>
      </c>
      <c r="H23" s="238"/>
      <c r="I23" s="238"/>
      <c r="J23" s="321"/>
      <c r="K23" s="322"/>
      <c r="M23" s="105"/>
      <c r="N23" s="168"/>
      <c r="O23" s="238"/>
      <c r="P23" s="320"/>
      <c r="Q23" s="238"/>
      <c r="R23" s="320"/>
      <c r="S23" s="320"/>
      <c r="T23" s="320"/>
      <c r="U23" s="238"/>
      <c r="V23" s="238"/>
      <c r="W23" s="238"/>
      <c r="X23" s="238"/>
      <c r="Y23" s="238"/>
      <c r="Z23" s="320"/>
      <c r="AA23" s="25"/>
    </row>
    <row r="24" spans="2:27" s="135" customFormat="1" x14ac:dyDescent="0.2">
      <c r="B24" s="18" t="s">
        <v>351</v>
      </c>
      <c r="C24" s="168"/>
      <c r="D24" s="167"/>
      <c r="E24" s="238"/>
      <c r="F24" s="238"/>
      <c r="G24" s="238" t="s">
        <v>259</v>
      </c>
      <c r="H24" s="238"/>
      <c r="I24" s="238"/>
      <c r="J24" s="238" t="s">
        <v>259</v>
      </c>
      <c r="K24" s="322"/>
      <c r="M24" s="18" t="s">
        <v>351</v>
      </c>
      <c r="N24" s="168"/>
      <c r="O24" s="238"/>
      <c r="P24" s="320"/>
      <c r="Q24" s="238"/>
      <c r="R24" s="321" t="s">
        <v>259</v>
      </c>
      <c r="S24" s="321"/>
      <c r="T24" s="321"/>
      <c r="U24" s="238"/>
      <c r="V24" s="238"/>
      <c r="W24" s="238"/>
      <c r="X24" s="238"/>
      <c r="Y24" s="238"/>
      <c r="Z24" s="321" t="s">
        <v>259</v>
      </c>
      <c r="AA24" s="322"/>
    </row>
    <row r="25" spans="2:27" s="135" customFormat="1" x14ac:dyDescent="0.2">
      <c r="B25" s="18" t="s">
        <v>352</v>
      </c>
      <c r="C25" s="168"/>
      <c r="D25" s="167"/>
      <c r="E25" s="238"/>
      <c r="F25" s="238"/>
      <c r="G25" s="238" t="s">
        <v>259</v>
      </c>
      <c r="H25" s="238"/>
      <c r="I25" s="238"/>
      <c r="J25" s="238" t="s">
        <v>259</v>
      </c>
      <c r="K25" s="322"/>
      <c r="M25" s="18" t="s">
        <v>352</v>
      </c>
      <c r="N25" s="168"/>
      <c r="O25" s="312"/>
      <c r="P25" s="323"/>
      <c r="Q25" s="312"/>
      <c r="R25" s="136" t="s">
        <v>259</v>
      </c>
      <c r="S25" s="136"/>
      <c r="T25" s="136"/>
      <c r="U25" s="312"/>
      <c r="V25" s="312"/>
      <c r="W25" s="312"/>
      <c r="X25" s="312"/>
      <c r="Y25" s="312"/>
      <c r="Z25" s="136" t="s">
        <v>259</v>
      </c>
      <c r="AA25" s="324"/>
    </row>
    <row r="26" spans="2:27" s="135" customFormat="1" x14ac:dyDescent="0.2">
      <c r="B26" s="114" t="s">
        <v>644</v>
      </c>
      <c r="C26" s="221">
        <v>12</v>
      </c>
      <c r="D26" s="97">
        <v>250</v>
      </c>
      <c r="E26" s="119">
        <f>+C26*D26*6</f>
        <v>18000</v>
      </c>
      <c r="F26" s="119">
        <f>+C26*D26*6</f>
        <v>18000</v>
      </c>
      <c r="G26" s="97">
        <f>SUM(E26:F26)</f>
        <v>36000</v>
      </c>
      <c r="H26" s="119">
        <f t="shared" ref="H26:I28" si="20">+Y26</f>
        <v>2187</v>
      </c>
      <c r="I26" s="119">
        <f t="shared" si="20"/>
        <v>10316.700000000001</v>
      </c>
      <c r="J26" s="97">
        <f>SUM(H26:I26)</f>
        <v>12503.7</v>
      </c>
      <c r="K26" s="119">
        <f>G26+J26</f>
        <v>48503.7</v>
      </c>
      <c r="M26" s="114" t="s">
        <v>644</v>
      </c>
      <c r="N26" s="314">
        <f>+C26</f>
        <v>12</v>
      </c>
      <c r="O26" s="119">
        <v>0</v>
      </c>
      <c r="P26" s="97">
        <f>(G26/12)</f>
        <v>3000</v>
      </c>
      <c r="Q26" s="119">
        <v>0</v>
      </c>
      <c r="R26" s="97">
        <f>240/12*12*C26</f>
        <v>2880</v>
      </c>
      <c r="S26" s="97">
        <v>0</v>
      </c>
      <c r="T26" s="97">
        <f>G26/24</f>
        <v>1500</v>
      </c>
      <c r="U26" s="119">
        <v>0</v>
      </c>
      <c r="V26" s="119">
        <f>D26*$V$8*N26*3</f>
        <v>749.69999999999993</v>
      </c>
      <c r="W26" s="119">
        <f t="shared" ref="W26:X28" si="21">+E26*$X$8</f>
        <v>2187</v>
      </c>
      <c r="X26" s="119">
        <f t="shared" si="21"/>
        <v>2187</v>
      </c>
      <c r="Y26" s="119">
        <f t="shared" ref="Y26:Z28" si="22">+O26+Q26+S26+U26+W26</f>
        <v>2187</v>
      </c>
      <c r="Z26" s="119">
        <f t="shared" si="22"/>
        <v>10316.700000000001</v>
      </c>
      <c r="AA26" s="119">
        <f>SUM(Y26:Z26)</f>
        <v>12503.7</v>
      </c>
    </row>
    <row r="27" spans="2:27" s="135" customFormat="1" x14ac:dyDescent="0.2">
      <c r="B27" s="114" t="s">
        <v>645</v>
      </c>
      <c r="C27" s="221">
        <v>5</v>
      </c>
      <c r="D27" s="97">
        <v>260</v>
      </c>
      <c r="E27" s="119">
        <f t="shared" ref="E27:E28" si="23">+C27*D27*6</f>
        <v>7800</v>
      </c>
      <c r="F27" s="119">
        <f>+C27*D27*6</f>
        <v>7800</v>
      </c>
      <c r="G27" s="97">
        <f>SUM(E27:F27)</f>
        <v>15600</v>
      </c>
      <c r="H27" s="119">
        <f t="shared" si="20"/>
        <v>947.69999999999993</v>
      </c>
      <c r="I27" s="119">
        <f t="shared" si="20"/>
        <v>4422.57</v>
      </c>
      <c r="J27" s="97">
        <f>SUM(H27:I27)</f>
        <v>5370.2699999999995</v>
      </c>
      <c r="K27" s="119">
        <f>G27+J27</f>
        <v>20970.27</v>
      </c>
      <c r="M27" s="114" t="s">
        <v>645</v>
      </c>
      <c r="N27" s="314">
        <f>+C27</f>
        <v>5</v>
      </c>
      <c r="O27" s="119">
        <v>0</v>
      </c>
      <c r="P27" s="97">
        <f t="shared" ref="P27:P28" si="24">(G27/12)</f>
        <v>1300</v>
      </c>
      <c r="Q27" s="119">
        <v>0</v>
      </c>
      <c r="R27" s="97">
        <f t="shared" ref="R27:R28" si="25">240/12*12*C27</f>
        <v>1200</v>
      </c>
      <c r="S27" s="97">
        <v>0</v>
      </c>
      <c r="T27" s="97">
        <f t="shared" ref="T27:T28" si="26">G27/24</f>
        <v>650</v>
      </c>
      <c r="U27" s="119">
        <v>0</v>
      </c>
      <c r="V27" s="119">
        <f t="shared" ref="V27:V28" si="27">D27*$V$8*N27*3</f>
        <v>324.87</v>
      </c>
      <c r="W27" s="119">
        <f t="shared" si="21"/>
        <v>947.69999999999993</v>
      </c>
      <c r="X27" s="119">
        <f t="shared" si="21"/>
        <v>947.69999999999993</v>
      </c>
      <c r="Y27" s="119">
        <f t="shared" si="22"/>
        <v>947.69999999999993</v>
      </c>
      <c r="Z27" s="119">
        <f t="shared" si="22"/>
        <v>4422.57</v>
      </c>
      <c r="AA27" s="119">
        <f>SUM(Y27:Z27)</f>
        <v>5370.2699999999995</v>
      </c>
    </row>
    <row r="28" spans="2:27" s="135" customFormat="1" x14ac:dyDescent="0.2">
      <c r="B28" s="114" t="s">
        <v>646</v>
      </c>
      <c r="C28" s="221">
        <v>3</v>
      </c>
      <c r="D28" s="97">
        <v>250</v>
      </c>
      <c r="E28" s="119">
        <f t="shared" si="23"/>
        <v>4500</v>
      </c>
      <c r="F28" s="119">
        <f>+C28*D28*6</f>
        <v>4500</v>
      </c>
      <c r="G28" s="97">
        <f>SUM(E28:F28)</f>
        <v>9000</v>
      </c>
      <c r="H28" s="119">
        <f t="shared" si="20"/>
        <v>546.75</v>
      </c>
      <c r="I28" s="119">
        <f t="shared" si="20"/>
        <v>2579.1750000000002</v>
      </c>
      <c r="J28" s="97">
        <f>SUM(H28:I28)</f>
        <v>3125.9250000000002</v>
      </c>
      <c r="K28" s="119">
        <f>G28+J28</f>
        <v>12125.924999999999</v>
      </c>
      <c r="M28" s="114" t="s">
        <v>646</v>
      </c>
      <c r="N28" s="314">
        <f>+C28</f>
        <v>3</v>
      </c>
      <c r="O28" s="119">
        <v>0</v>
      </c>
      <c r="P28" s="97">
        <f t="shared" si="24"/>
        <v>750</v>
      </c>
      <c r="Q28" s="119">
        <v>0</v>
      </c>
      <c r="R28" s="97">
        <f t="shared" si="25"/>
        <v>720</v>
      </c>
      <c r="S28" s="97">
        <v>0</v>
      </c>
      <c r="T28" s="97">
        <f t="shared" si="26"/>
        <v>375</v>
      </c>
      <c r="U28" s="119">
        <v>0</v>
      </c>
      <c r="V28" s="119">
        <f t="shared" si="27"/>
        <v>187.42499999999998</v>
      </c>
      <c r="W28" s="119">
        <f t="shared" si="21"/>
        <v>546.75</v>
      </c>
      <c r="X28" s="119">
        <f t="shared" si="21"/>
        <v>546.75</v>
      </c>
      <c r="Y28" s="119">
        <f t="shared" si="22"/>
        <v>546.75</v>
      </c>
      <c r="Z28" s="119">
        <f t="shared" si="22"/>
        <v>2579.1750000000002</v>
      </c>
      <c r="AA28" s="119">
        <f>SUM(Y28:Z28)</f>
        <v>3125.9250000000002</v>
      </c>
    </row>
    <row r="29" spans="2:27" s="135" customFormat="1" x14ac:dyDescent="0.2">
      <c r="B29" s="28" t="s">
        <v>354</v>
      </c>
      <c r="C29" s="27">
        <f t="shared" ref="C29:K29" si="28">SUM(C26:C28)</f>
        <v>20</v>
      </c>
      <c r="D29" s="26">
        <f t="shared" si="28"/>
        <v>760</v>
      </c>
      <c r="E29" s="26">
        <f t="shared" si="28"/>
        <v>30300</v>
      </c>
      <c r="F29" s="26">
        <f t="shared" si="28"/>
        <v>30300</v>
      </c>
      <c r="G29" s="26">
        <f t="shared" si="28"/>
        <v>60600</v>
      </c>
      <c r="H29" s="26">
        <f t="shared" si="28"/>
        <v>3681.45</v>
      </c>
      <c r="I29" s="26">
        <f t="shared" si="28"/>
        <v>17318.445</v>
      </c>
      <c r="J29" s="26">
        <f t="shared" si="28"/>
        <v>20999.895</v>
      </c>
      <c r="K29" s="26">
        <f t="shared" si="28"/>
        <v>81599.895000000004</v>
      </c>
      <c r="M29" s="28" t="s">
        <v>354</v>
      </c>
      <c r="N29" s="319">
        <f t="shared" ref="N29:AA29" si="29">SUM(N26:N28)</f>
        <v>20</v>
      </c>
      <c r="O29" s="26">
        <f t="shared" si="29"/>
        <v>0</v>
      </c>
      <c r="P29" s="26">
        <f t="shared" si="29"/>
        <v>5050</v>
      </c>
      <c r="Q29" s="26">
        <f t="shared" si="29"/>
        <v>0</v>
      </c>
      <c r="R29" s="26">
        <f t="shared" si="29"/>
        <v>4800</v>
      </c>
      <c r="S29" s="26">
        <f t="shared" si="29"/>
        <v>0</v>
      </c>
      <c r="T29" s="26">
        <f t="shared" si="29"/>
        <v>2525</v>
      </c>
      <c r="U29" s="26">
        <f t="shared" si="29"/>
        <v>0</v>
      </c>
      <c r="V29" s="26">
        <f t="shared" si="29"/>
        <v>1261.9949999999999</v>
      </c>
      <c r="W29" s="26">
        <f t="shared" si="29"/>
        <v>3681.45</v>
      </c>
      <c r="X29" s="26">
        <f t="shared" si="29"/>
        <v>3681.45</v>
      </c>
      <c r="Y29" s="26">
        <f t="shared" si="29"/>
        <v>3681.45</v>
      </c>
      <c r="Z29" s="26">
        <f t="shared" si="29"/>
        <v>17318.445</v>
      </c>
      <c r="AA29" s="26">
        <f t="shared" si="29"/>
        <v>20999.895</v>
      </c>
    </row>
    <row r="30" spans="2:27" s="135" customFormat="1" x14ac:dyDescent="0.2">
      <c r="B30" s="18" t="s">
        <v>355</v>
      </c>
      <c r="C30" s="168"/>
      <c r="D30" s="320"/>
      <c r="E30" s="238"/>
      <c r="F30" s="238"/>
      <c r="G30" s="321"/>
      <c r="H30" s="238"/>
      <c r="I30" s="238"/>
      <c r="J30" s="321"/>
      <c r="K30" s="322"/>
      <c r="M30" s="18" t="s">
        <v>355</v>
      </c>
      <c r="N30" s="168"/>
      <c r="O30" s="312"/>
      <c r="P30" s="136"/>
      <c r="Q30" s="312"/>
      <c r="R30" s="136"/>
      <c r="S30" s="136"/>
      <c r="T30" s="136"/>
      <c r="U30" s="312"/>
      <c r="V30" s="312"/>
      <c r="W30" s="312"/>
      <c r="X30" s="312"/>
      <c r="Y30" s="312"/>
      <c r="Z30" s="136"/>
      <c r="AA30" s="324"/>
    </row>
    <row r="31" spans="2:27" s="135" customFormat="1" x14ac:dyDescent="0.2">
      <c r="B31" s="108" t="s">
        <v>647</v>
      </c>
      <c r="C31" s="314">
        <v>0</v>
      </c>
      <c r="D31" s="315">
        <v>400</v>
      </c>
      <c r="E31" s="316">
        <f>+C31*D31*6</f>
        <v>0</v>
      </c>
      <c r="F31" s="316">
        <f>+C31*D31*6</f>
        <v>0</v>
      </c>
      <c r="G31" s="315">
        <f>SUM(E31:F31)</f>
        <v>0</v>
      </c>
      <c r="H31" s="316">
        <f t="shared" ref="H31:I33" si="30">+Y31</f>
        <v>0</v>
      </c>
      <c r="I31" s="316">
        <f t="shared" si="30"/>
        <v>0</v>
      </c>
      <c r="J31" s="315">
        <f>SUM(H31:I31)</f>
        <v>0</v>
      </c>
      <c r="K31" s="119">
        <f>G31+J31</f>
        <v>0</v>
      </c>
      <c r="M31" s="108" t="s">
        <v>647</v>
      </c>
      <c r="N31" s="314">
        <f>+C31</f>
        <v>0</v>
      </c>
      <c r="O31" s="119">
        <v>0</v>
      </c>
      <c r="P31" s="97">
        <f>(G31/12)</f>
        <v>0</v>
      </c>
      <c r="Q31" s="119">
        <v>0</v>
      </c>
      <c r="R31" s="97">
        <f>240/12*12*C31</f>
        <v>0</v>
      </c>
      <c r="S31" s="97">
        <v>0</v>
      </c>
      <c r="T31" s="97">
        <f>G31/24</f>
        <v>0</v>
      </c>
      <c r="U31" s="119">
        <v>0</v>
      </c>
      <c r="V31" s="119">
        <f>D31*$V$8*N31*3</f>
        <v>0</v>
      </c>
      <c r="W31" s="119">
        <f>+E31*$X$8</f>
        <v>0</v>
      </c>
      <c r="X31" s="119">
        <f>+F31*$X$8</f>
        <v>0</v>
      </c>
      <c r="Y31" s="119">
        <f>+O31+Q31+S31+U31+W31</f>
        <v>0</v>
      </c>
      <c r="Z31" s="119">
        <f>+P31+R31+T31+V31+X31</f>
        <v>0</v>
      </c>
      <c r="AA31" s="119">
        <f>SUM(Y31:Z31)</f>
        <v>0</v>
      </c>
    </row>
    <row r="32" spans="2:27" s="135" customFormat="1" x14ac:dyDescent="0.2">
      <c r="B32" s="108" t="s">
        <v>648</v>
      </c>
      <c r="C32" s="314">
        <v>1</v>
      </c>
      <c r="D32" s="315">
        <v>300</v>
      </c>
      <c r="E32" s="316">
        <f t="shared" ref="E32:E33" si="31">+C32*D32*6</f>
        <v>1800</v>
      </c>
      <c r="F32" s="316">
        <f t="shared" ref="F32:F33" si="32">+C32*D32*6</f>
        <v>1800</v>
      </c>
      <c r="G32" s="315">
        <f t="shared" ref="G32:G33" si="33">SUM(E32:F32)</f>
        <v>3600</v>
      </c>
      <c r="H32" s="316">
        <f t="shared" si="30"/>
        <v>218.7</v>
      </c>
      <c r="I32" s="316">
        <f t="shared" si="30"/>
        <v>983.67000000000007</v>
      </c>
      <c r="J32" s="315">
        <f>SUM(H32:I32)</f>
        <v>1202.3700000000001</v>
      </c>
      <c r="K32" s="119">
        <f>G32+J32</f>
        <v>4802.37</v>
      </c>
      <c r="M32" s="108" t="s">
        <v>648</v>
      </c>
      <c r="N32" s="314">
        <v>1</v>
      </c>
      <c r="O32" s="119">
        <v>0</v>
      </c>
      <c r="P32" s="97">
        <f t="shared" ref="P32:P33" si="34">(G32/12)</f>
        <v>300</v>
      </c>
      <c r="Q32" s="119">
        <v>0</v>
      </c>
      <c r="R32" s="97">
        <f t="shared" ref="R32:R33" si="35">240/12*12*C32</f>
        <v>240</v>
      </c>
      <c r="S32" s="97">
        <v>0</v>
      </c>
      <c r="T32" s="97">
        <f t="shared" ref="T32:T33" si="36">G32/24</f>
        <v>150</v>
      </c>
      <c r="U32" s="119">
        <v>0</v>
      </c>
      <c r="V32" s="119">
        <f t="shared" ref="V32:V33" si="37">D32*$V$8*N32*3</f>
        <v>74.97</v>
      </c>
      <c r="W32" s="119">
        <f t="shared" ref="W32:W33" si="38">+E32*$X$8</f>
        <v>218.7</v>
      </c>
      <c r="X32" s="119">
        <f>+F32*$X$8</f>
        <v>218.7</v>
      </c>
      <c r="Y32" s="119">
        <f t="shared" ref="Y32:Y33" si="39">+O32+Q32+S32+U32+W32</f>
        <v>218.7</v>
      </c>
      <c r="Z32" s="119">
        <f t="shared" ref="Z32:Z33" si="40">+P32+R32+T32+V32+X32</f>
        <v>983.67000000000007</v>
      </c>
      <c r="AA32" s="119">
        <f t="shared" ref="AA32:AA33" si="41">SUM(Y32:Z32)</f>
        <v>1202.3700000000001</v>
      </c>
    </row>
    <row r="33" spans="2:27" s="135" customFormat="1" x14ac:dyDescent="0.2">
      <c r="B33" s="114" t="s">
        <v>649</v>
      </c>
      <c r="C33" s="221">
        <v>1</v>
      </c>
      <c r="D33" s="97">
        <v>250</v>
      </c>
      <c r="E33" s="316">
        <f t="shared" si="31"/>
        <v>1500</v>
      </c>
      <c r="F33" s="316">
        <f t="shared" si="32"/>
        <v>1500</v>
      </c>
      <c r="G33" s="315">
        <f t="shared" si="33"/>
        <v>3000</v>
      </c>
      <c r="H33" s="119">
        <f t="shared" si="30"/>
        <v>182.25</v>
      </c>
      <c r="I33" s="119">
        <f t="shared" si="30"/>
        <v>859.72500000000002</v>
      </c>
      <c r="J33" s="97">
        <f>SUM(H33:I33)</f>
        <v>1041.9749999999999</v>
      </c>
      <c r="K33" s="119">
        <f>G33+J33</f>
        <v>4041.9749999999999</v>
      </c>
      <c r="M33" s="114" t="s">
        <v>649</v>
      </c>
      <c r="N33" s="314">
        <f>+C33</f>
        <v>1</v>
      </c>
      <c r="O33" s="119">
        <v>0</v>
      </c>
      <c r="P33" s="97">
        <f t="shared" si="34"/>
        <v>250</v>
      </c>
      <c r="Q33" s="119">
        <v>0</v>
      </c>
      <c r="R33" s="97">
        <f t="shared" si="35"/>
        <v>240</v>
      </c>
      <c r="S33" s="97">
        <v>0</v>
      </c>
      <c r="T33" s="97">
        <f t="shared" si="36"/>
        <v>125</v>
      </c>
      <c r="U33" s="119">
        <v>0</v>
      </c>
      <c r="V33" s="119">
        <f t="shared" si="37"/>
        <v>62.474999999999994</v>
      </c>
      <c r="W33" s="119">
        <f t="shared" si="38"/>
        <v>182.25</v>
      </c>
      <c r="X33" s="119">
        <f>+F33*$X$8</f>
        <v>182.25</v>
      </c>
      <c r="Y33" s="119">
        <f t="shared" si="39"/>
        <v>182.25</v>
      </c>
      <c r="Z33" s="119">
        <f t="shared" si="40"/>
        <v>859.72500000000002</v>
      </c>
      <c r="AA33" s="119">
        <f t="shared" si="41"/>
        <v>1041.9749999999999</v>
      </c>
    </row>
    <row r="34" spans="2:27" s="135" customFormat="1" x14ac:dyDescent="0.2">
      <c r="B34" s="51" t="s">
        <v>356</v>
      </c>
      <c r="C34" s="319">
        <f>SUM(C31:C33)</f>
        <v>2</v>
      </c>
      <c r="D34" s="69">
        <f>SUM(D31:D33)</f>
        <v>950</v>
      </c>
      <c r="E34" s="69">
        <f t="shared" ref="E34:K34" si="42">SUM(E31:E33)</f>
        <v>3300</v>
      </c>
      <c r="F34" s="69">
        <f t="shared" si="42"/>
        <v>3300</v>
      </c>
      <c r="G34" s="69">
        <f t="shared" si="42"/>
        <v>6600</v>
      </c>
      <c r="H34" s="69">
        <f t="shared" si="42"/>
        <v>400.95</v>
      </c>
      <c r="I34" s="69">
        <f t="shared" si="42"/>
        <v>1843.395</v>
      </c>
      <c r="J34" s="69">
        <f t="shared" si="42"/>
        <v>2244.3450000000003</v>
      </c>
      <c r="K34" s="69">
        <f t="shared" si="42"/>
        <v>8844.3449999999993</v>
      </c>
      <c r="M34" s="51" t="s">
        <v>356</v>
      </c>
      <c r="N34" s="319">
        <f>SUM(N31:N33)</f>
        <v>2</v>
      </c>
      <c r="O34" s="69">
        <f t="shared" ref="O34:AA34" si="43">SUM(O31:O33)</f>
        <v>0</v>
      </c>
      <c r="P34" s="69">
        <f t="shared" si="43"/>
        <v>550</v>
      </c>
      <c r="Q34" s="69">
        <f t="shared" si="43"/>
        <v>0</v>
      </c>
      <c r="R34" s="69">
        <f t="shared" si="43"/>
        <v>480</v>
      </c>
      <c r="S34" s="69">
        <f t="shared" si="43"/>
        <v>0</v>
      </c>
      <c r="T34" s="69">
        <f t="shared" si="43"/>
        <v>275</v>
      </c>
      <c r="U34" s="69">
        <f t="shared" si="43"/>
        <v>0</v>
      </c>
      <c r="V34" s="69">
        <f t="shared" si="43"/>
        <v>137.44499999999999</v>
      </c>
      <c r="W34" s="69">
        <f t="shared" si="43"/>
        <v>400.95</v>
      </c>
      <c r="X34" s="69">
        <f t="shared" si="43"/>
        <v>400.95</v>
      </c>
      <c r="Y34" s="69">
        <f t="shared" si="43"/>
        <v>400.95</v>
      </c>
      <c r="Z34" s="69">
        <f t="shared" si="43"/>
        <v>1843.395</v>
      </c>
      <c r="AA34" s="69">
        <f t="shared" si="43"/>
        <v>2244.3450000000003</v>
      </c>
    </row>
    <row r="35" spans="2:27" s="135" customFormat="1" x14ac:dyDescent="0.2">
      <c r="B35" s="28" t="s">
        <v>132</v>
      </c>
      <c r="C35" s="27">
        <f>+C34+C29</f>
        <v>22</v>
      </c>
      <c r="D35" s="26">
        <f t="shared" ref="D35:J35" si="44">+D29+D34</f>
        <v>1710</v>
      </c>
      <c r="E35" s="26">
        <f t="shared" si="44"/>
        <v>33600</v>
      </c>
      <c r="F35" s="26">
        <f t="shared" si="44"/>
        <v>33600</v>
      </c>
      <c r="G35" s="26">
        <f t="shared" si="44"/>
        <v>67200</v>
      </c>
      <c r="H35" s="26">
        <f t="shared" si="44"/>
        <v>4082.3999999999996</v>
      </c>
      <c r="I35" s="26">
        <f t="shared" si="44"/>
        <v>19161.84</v>
      </c>
      <c r="J35" s="26">
        <f t="shared" si="44"/>
        <v>23244.240000000002</v>
      </c>
      <c r="K35" s="26">
        <f>+K29+K34</f>
        <v>90444.24</v>
      </c>
      <c r="M35" s="28" t="s">
        <v>132</v>
      </c>
      <c r="N35" s="27">
        <f>+N34+N29</f>
        <v>22</v>
      </c>
      <c r="O35" s="26">
        <f t="shared" ref="O35:AA35" si="45">+O34+O29</f>
        <v>0</v>
      </c>
      <c r="P35" s="26">
        <f t="shared" si="45"/>
        <v>5600</v>
      </c>
      <c r="Q35" s="26">
        <f t="shared" si="45"/>
        <v>0</v>
      </c>
      <c r="R35" s="26">
        <f t="shared" si="45"/>
        <v>5280</v>
      </c>
      <c r="S35" s="26">
        <f t="shared" si="45"/>
        <v>0</v>
      </c>
      <c r="T35" s="26">
        <f t="shared" si="45"/>
        <v>2800</v>
      </c>
      <c r="U35" s="26">
        <f t="shared" si="45"/>
        <v>0</v>
      </c>
      <c r="V35" s="26">
        <f t="shared" si="45"/>
        <v>1399.4399999999998</v>
      </c>
      <c r="W35" s="26">
        <f t="shared" si="45"/>
        <v>4082.3999999999996</v>
      </c>
      <c r="X35" s="26">
        <f t="shared" si="45"/>
        <v>4082.3999999999996</v>
      </c>
      <c r="Y35" s="26">
        <f t="shared" si="45"/>
        <v>4082.3999999999996</v>
      </c>
      <c r="Z35" s="26">
        <f t="shared" si="45"/>
        <v>19161.84</v>
      </c>
      <c r="AA35" s="26">
        <f t="shared" si="45"/>
        <v>23244.240000000002</v>
      </c>
    </row>
    <row r="36" spans="2:27" s="135" customFormat="1" x14ac:dyDescent="0.2">
      <c r="B36" s="18"/>
      <c r="C36" s="325"/>
      <c r="D36" s="24"/>
      <c r="E36" s="238"/>
      <c r="F36" s="238"/>
      <c r="G36" s="24"/>
      <c r="H36" s="238"/>
      <c r="I36" s="238"/>
      <c r="J36" s="24"/>
      <c r="K36" s="25"/>
      <c r="M36" s="18"/>
      <c r="N36" s="325"/>
      <c r="O36" s="238"/>
      <c r="P36" s="167"/>
      <c r="Q36" s="238"/>
      <c r="R36" s="167"/>
      <c r="S36" s="167"/>
      <c r="T36" s="167"/>
      <c r="U36" s="167"/>
      <c r="V36" s="238"/>
      <c r="W36" s="238"/>
      <c r="X36" s="238"/>
      <c r="Y36" s="238"/>
      <c r="Z36" s="167"/>
      <c r="AA36" s="274"/>
    </row>
    <row r="37" spans="2:27" s="135" customFormat="1" x14ac:dyDescent="0.2">
      <c r="B37" s="11" t="s">
        <v>8</v>
      </c>
      <c r="C37" s="326">
        <f t="shared" ref="C37:K37" si="46">+C17+C22+C35</f>
        <v>31</v>
      </c>
      <c r="D37" s="128">
        <f t="shared" si="46"/>
        <v>4980</v>
      </c>
      <c r="E37" s="128">
        <f t="shared" si="46"/>
        <v>52920</v>
      </c>
      <c r="F37" s="128">
        <f t="shared" si="46"/>
        <v>52920</v>
      </c>
      <c r="G37" s="128">
        <f t="shared" si="46"/>
        <v>105840</v>
      </c>
      <c r="H37" s="128">
        <f t="shared" si="46"/>
        <v>6429.78</v>
      </c>
      <c r="I37" s="128">
        <f t="shared" si="46"/>
        <v>29428.847999999998</v>
      </c>
      <c r="J37" s="128">
        <f t="shared" si="46"/>
        <v>35858.627999999997</v>
      </c>
      <c r="K37" s="128">
        <f t="shared" si="46"/>
        <v>141698.628</v>
      </c>
      <c r="M37" s="11" t="s">
        <v>8</v>
      </c>
      <c r="N37" s="319">
        <f t="shared" ref="N37:AA37" si="47">+N17+N22+N35</f>
        <v>32</v>
      </c>
      <c r="O37" s="62">
        <f t="shared" si="47"/>
        <v>0</v>
      </c>
      <c r="P37" s="62">
        <f t="shared" si="47"/>
        <v>8820</v>
      </c>
      <c r="Q37" s="62">
        <f t="shared" si="47"/>
        <v>0</v>
      </c>
      <c r="R37" s="62">
        <f t="shared" si="47"/>
        <v>7440</v>
      </c>
      <c r="S37" s="62">
        <f t="shared" si="47"/>
        <v>0</v>
      </c>
      <c r="T37" s="62">
        <f t="shared" si="47"/>
        <v>4410</v>
      </c>
      <c r="U37" s="62">
        <f t="shared" si="47"/>
        <v>0</v>
      </c>
      <c r="V37" s="62">
        <f t="shared" si="47"/>
        <v>2329.0679999999998</v>
      </c>
      <c r="W37" s="62">
        <f t="shared" si="47"/>
        <v>6429.78</v>
      </c>
      <c r="X37" s="62">
        <f t="shared" si="47"/>
        <v>6429.78</v>
      </c>
      <c r="Y37" s="62">
        <f t="shared" si="47"/>
        <v>6429.78</v>
      </c>
      <c r="Z37" s="62">
        <f t="shared" si="47"/>
        <v>29428.847999999998</v>
      </c>
      <c r="AA37" s="62">
        <f t="shared" si="47"/>
        <v>35858.627999999997</v>
      </c>
    </row>
    <row r="38" spans="2:27" s="135" customFormat="1" x14ac:dyDescent="0.2"/>
    <row r="39" spans="2:27" s="135" customFormat="1" x14ac:dyDescent="0.2"/>
    <row r="40" spans="2:27" s="135" customFormat="1" x14ac:dyDescent="0.2"/>
    <row r="41" spans="2:27" s="135" customFormat="1" x14ac:dyDescent="0.2">
      <c r="B41" s="83" t="s">
        <v>357</v>
      </c>
      <c r="C41" s="490"/>
      <c r="D41" s="490"/>
      <c r="E41" s="490"/>
      <c r="F41" s="490"/>
      <c r="G41" s="490"/>
      <c r="H41" s="490"/>
      <c r="I41" s="490"/>
      <c r="J41" s="490"/>
      <c r="K41" s="491"/>
      <c r="M41" s="83" t="s">
        <v>358</v>
      </c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1"/>
    </row>
    <row r="42" spans="2:27" s="135" customFormat="1" x14ac:dyDescent="0.2">
      <c r="B42" s="73" t="s">
        <v>20</v>
      </c>
      <c r="C42" s="74"/>
      <c r="D42" s="74"/>
      <c r="E42" s="74"/>
      <c r="F42" s="74"/>
      <c r="G42" s="74"/>
      <c r="H42" s="74"/>
      <c r="I42" s="74"/>
      <c r="J42" s="74"/>
      <c r="K42" s="482"/>
      <c r="M42" s="73" t="s">
        <v>20</v>
      </c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482"/>
    </row>
    <row r="43" spans="2:27" s="135" customFormat="1" x14ac:dyDescent="0.2">
      <c r="B43" s="73" t="s">
        <v>333</v>
      </c>
      <c r="C43" s="74"/>
      <c r="D43" s="74"/>
      <c r="E43" s="74"/>
      <c r="F43" s="74"/>
      <c r="G43" s="74"/>
      <c r="H43" s="74"/>
      <c r="I43" s="74"/>
      <c r="J43" s="74"/>
      <c r="K43" s="482"/>
      <c r="M43" s="73" t="s">
        <v>334</v>
      </c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482"/>
    </row>
    <row r="44" spans="2:27" s="135" customFormat="1" x14ac:dyDescent="0.2">
      <c r="B44" s="73" t="s">
        <v>2</v>
      </c>
      <c r="C44" s="74"/>
      <c r="D44" s="74"/>
      <c r="E44" s="74"/>
      <c r="F44" s="74"/>
      <c r="G44" s="74"/>
      <c r="H44" s="74"/>
      <c r="I44" s="74"/>
      <c r="J44" s="74"/>
      <c r="K44" s="482"/>
      <c r="M44" s="73" t="s">
        <v>2</v>
      </c>
      <c r="N44" s="492"/>
      <c r="O44" s="492"/>
      <c r="P44" s="492"/>
      <c r="Q44" s="492"/>
      <c r="R44" s="492"/>
      <c r="S44" s="492"/>
      <c r="T44" s="492"/>
      <c r="U44" s="492"/>
      <c r="V44" s="492"/>
      <c r="W44" s="492"/>
      <c r="X44" s="492"/>
      <c r="Y44" s="492"/>
      <c r="Z44" s="492"/>
      <c r="AA44" s="493"/>
    </row>
    <row r="45" spans="2:27" s="135" customFormat="1" x14ac:dyDescent="0.2">
      <c r="B45" s="77"/>
      <c r="C45" s="78"/>
      <c r="D45" s="78"/>
      <c r="E45" s="78"/>
      <c r="F45" s="78"/>
      <c r="G45" s="78"/>
      <c r="H45" s="78"/>
      <c r="I45" s="78"/>
      <c r="J45" s="78"/>
      <c r="K45" s="488"/>
      <c r="M45" s="497"/>
      <c r="N45" s="495"/>
      <c r="O45" s="495"/>
      <c r="P45" s="495"/>
      <c r="Q45" s="495"/>
      <c r="R45" s="495"/>
      <c r="S45" s="495"/>
      <c r="T45" s="495"/>
      <c r="U45" s="495"/>
      <c r="V45" s="495"/>
      <c r="W45" s="495"/>
      <c r="X45" s="495"/>
      <c r="Y45" s="495"/>
      <c r="Z45" s="495"/>
      <c r="AA45" s="496"/>
    </row>
    <row r="46" spans="2:27" s="135" customFormat="1" x14ac:dyDescent="0.2"/>
    <row r="47" spans="2:27" s="135" customFormat="1" x14ac:dyDescent="0.2">
      <c r="B47" s="293" t="s">
        <v>335</v>
      </c>
      <c r="C47" s="27" t="s">
        <v>336</v>
      </c>
      <c r="D47" s="294" t="s">
        <v>337</v>
      </c>
      <c r="E47" s="295"/>
      <c r="F47" s="295"/>
      <c r="G47" s="296"/>
      <c r="H47" s="294" t="s">
        <v>338</v>
      </c>
      <c r="I47" s="296"/>
      <c r="J47" s="297"/>
      <c r="K47" s="298" t="s">
        <v>47</v>
      </c>
      <c r="M47" s="293" t="s">
        <v>335</v>
      </c>
      <c r="N47" s="27" t="s">
        <v>336</v>
      </c>
      <c r="O47" s="294" t="s">
        <v>339</v>
      </c>
      <c r="P47" s="299"/>
      <c r="Q47" s="294" t="s">
        <v>340</v>
      </c>
      <c r="R47" s="300"/>
      <c r="S47" s="301" t="s">
        <v>341</v>
      </c>
      <c r="T47" s="301"/>
      <c r="U47" s="356" t="s">
        <v>650</v>
      </c>
      <c r="V47" s="500">
        <v>8.3299999999999999E-2</v>
      </c>
      <c r="W47" s="301" t="s">
        <v>342</v>
      </c>
      <c r="X47" s="498">
        <v>0.1215</v>
      </c>
      <c r="Y47" s="302" t="s">
        <v>343</v>
      </c>
      <c r="Z47" s="302"/>
      <c r="AA47" s="303"/>
    </row>
    <row r="48" spans="2:27" s="135" customFormat="1" x14ac:dyDescent="0.2">
      <c r="B48" s="304"/>
      <c r="C48" s="305" t="s">
        <v>344</v>
      </c>
      <c r="D48" s="27" t="s">
        <v>345</v>
      </c>
      <c r="E48" s="27" t="s">
        <v>346</v>
      </c>
      <c r="F48" s="27" t="s">
        <v>347</v>
      </c>
      <c r="G48" s="27" t="s">
        <v>348</v>
      </c>
      <c r="H48" s="27" t="s">
        <v>346</v>
      </c>
      <c r="I48" s="27" t="s">
        <v>347</v>
      </c>
      <c r="J48" s="27" t="s">
        <v>348</v>
      </c>
      <c r="K48" s="191">
        <v>2011</v>
      </c>
      <c r="M48" s="304"/>
      <c r="N48" s="305" t="s">
        <v>344</v>
      </c>
      <c r="O48" s="27" t="s">
        <v>346</v>
      </c>
      <c r="P48" s="306" t="s">
        <v>347</v>
      </c>
      <c r="Q48" s="27" t="s">
        <v>346</v>
      </c>
      <c r="R48" s="306" t="s">
        <v>347</v>
      </c>
      <c r="S48" s="27" t="s">
        <v>346</v>
      </c>
      <c r="T48" s="306" t="s">
        <v>347</v>
      </c>
      <c r="U48" s="307" t="s">
        <v>346</v>
      </c>
      <c r="V48" s="306" t="s">
        <v>347</v>
      </c>
      <c r="W48" s="307" t="s">
        <v>346</v>
      </c>
      <c r="X48" s="306" t="s">
        <v>347</v>
      </c>
      <c r="Y48" s="308" t="s">
        <v>346</v>
      </c>
      <c r="Z48" s="308" t="s">
        <v>347</v>
      </c>
      <c r="AA48" s="191">
        <v>2011</v>
      </c>
    </row>
    <row r="49" spans="2:27" s="135" customFormat="1" x14ac:dyDescent="0.2">
      <c r="B49" s="18" t="s">
        <v>640</v>
      </c>
      <c r="C49" s="239"/>
      <c r="D49" s="309"/>
      <c r="E49" s="239"/>
      <c r="F49" s="239"/>
      <c r="G49" s="310"/>
      <c r="H49" s="239"/>
      <c r="I49" s="239"/>
      <c r="J49" s="310"/>
      <c r="K49" s="313"/>
      <c r="M49" s="18" t="s">
        <v>640</v>
      </c>
      <c r="N49" s="239"/>
      <c r="O49" s="312"/>
      <c r="P49" s="309"/>
      <c r="Q49" s="239"/>
      <c r="R49" s="310"/>
      <c r="S49" s="310"/>
      <c r="T49" s="310"/>
      <c r="U49" s="239"/>
      <c r="V49" s="239"/>
      <c r="W49" s="239"/>
      <c r="X49" s="239"/>
      <c r="Y49" s="239"/>
      <c r="Z49" s="310"/>
      <c r="AA49" s="313"/>
    </row>
    <row r="50" spans="2:27" s="135" customFormat="1" x14ac:dyDescent="0.2">
      <c r="B50" s="114" t="s">
        <v>634</v>
      </c>
      <c r="C50" s="314">
        <v>1</v>
      </c>
      <c r="D50" s="315">
        <v>1000</v>
      </c>
      <c r="E50" s="316">
        <f>+C50*D50*6</f>
        <v>6000</v>
      </c>
      <c r="F50" s="316">
        <f>+C50*D50*6</f>
        <v>6000</v>
      </c>
      <c r="G50" s="315">
        <f>SUM(E50:F50)</f>
        <v>12000</v>
      </c>
      <c r="H50" s="316">
        <f t="shared" ref="H50:I55" si="48">+Y50</f>
        <v>1228.8</v>
      </c>
      <c r="I50" s="316">
        <f t="shared" si="48"/>
        <v>2992.8</v>
      </c>
      <c r="J50" s="315">
        <f>SUM(H50:I50)</f>
        <v>4221.6000000000004</v>
      </c>
      <c r="K50" s="119">
        <f>G50+J50</f>
        <v>16221.6</v>
      </c>
      <c r="M50" s="114" t="s">
        <v>634</v>
      </c>
      <c r="N50" s="314">
        <f>+C50</f>
        <v>1</v>
      </c>
      <c r="O50" s="97">
        <v>0</v>
      </c>
      <c r="P50" s="97">
        <f>(G50/12)</f>
        <v>1000</v>
      </c>
      <c r="Q50" s="119">
        <v>0</v>
      </c>
      <c r="R50" s="97">
        <f>264*N50</f>
        <v>264</v>
      </c>
      <c r="S50" s="97">
        <v>0</v>
      </c>
      <c r="T50" s="97">
        <f>G50/24</f>
        <v>500</v>
      </c>
      <c r="U50" s="119">
        <f>D50*$V$47*N50*6</f>
        <v>499.79999999999995</v>
      </c>
      <c r="V50" s="119">
        <f>+D50*$V$47*N50*6</f>
        <v>499.79999999999995</v>
      </c>
      <c r="W50" s="119">
        <f t="shared" ref="W50:W55" si="49">+E50*$X$8</f>
        <v>729</v>
      </c>
      <c r="X50" s="119">
        <f t="shared" ref="X50:X55" si="50">+F50*$X$8</f>
        <v>729</v>
      </c>
      <c r="Y50" s="119">
        <f t="shared" ref="Y50:Y55" si="51">+O50+Q50+S50+U50+W50</f>
        <v>1228.8</v>
      </c>
      <c r="Z50" s="119">
        <f t="shared" ref="Z50:Z55" si="52">+P50+R50+T50+V50+X50</f>
        <v>2992.8</v>
      </c>
      <c r="AA50" s="119">
        <f>SUM(Y50:Z50)</f>
        <v>4221.6000000000004</v>
      </c>
    </row>
    <row r="51" spans="2:27" s="135" customFormat="1" x14ac:dyDescent="0.2">
      <c r="B51" s="114" t="s">
        <v>635</v>
      </c>
      <c r="C51" s="221">
        <v>1</v>
      </c>
      <c r="D51" s="315">
        <v>350</v>
      </c>
      <c r="E51" s="316">
        <f t="shared" ref="E51:E55" si="53">+C51*D51*6</f>
        <v>2100</v>
      </c>
      <c r="F51" s="316">
        <f t="shared" ref="F51:F55" si="54">+C51*D51*6</f>
        <v>2100</v>
      </c>
      <c r="G51" s="315">
        <f t="shared" ref="G51:G55" si="55">SUM(E51:F51)</f>
        <v>4200</v>
      </c>
      <c r="H51" s="316">
        <f t="shared" si="48"/>
        <v>430.08000000000004</v>
      </c>
      <c r="I51" s="316">
        <f t="shared" si="48"/>
        <v>1219.0800000000002</v>
      </c>
      <c r="J51" s="315">
        <f t="shared" ref="J51:J55" si="56">SUM(H51:I51)</f>
        <v>1649.1600000000003</v>
      </c>
      <c r="K51" s="119">
        <f t="shared" ref="K51:K55" si="57">G51+J51</f>
        <v>5849.16</v>
      </c>
      <c r="M51" s="114" t="s">
        <v>635</v>
      </c>
      <c r="N51" s="314">
        <f>+C51</f>
        <v>1</v>
      </c>
      <c r="O51" s="97">
        <v>0</v>
      </c>
      <c r="P51" s="97">
        <f t="shared" ref="P51:P54" si="58">(G51/12)</f>
        <v>350</v>
      </c>
      <c r="Q51" s="119">
        <v>0</v>
      </c>
      <c r="R51" s="97">
        <f t="shared" ref="R51:R55" si="59">264*N51</f>
        <v>264</v>
      </c>
      <c r="S51" s="97">
        <v>0</v>
      </c>
      <c r="T51" s="97">
        <f t="shared" ref="T51:T55" si="60">G51/24</f>
        <v>175</v>
      </c>
      <c r="U51" s="119">
        <f t="shared" ref="U51:U55" si="61">D51*$V$47*N51*6</f>
        <v>174.93</v>
      </c>
      <c r="V51" s="119">
        <f t="shared" ref="V51:V55" si="62">+D51*$V$47*N51*6</f>
        <v>174.93</v>
      </c>
      <c r="W51" s="119">
        <f t="shared" si="49"/>
        <v>255.15</v>
      </c>
      <c r="X51" s="119">
        <f t="shared" si="50"/>
        <v>255.15</v>
      </c>
      <c r="Y51" s="119">
        <f t="shared" si="51"/>
        <v>430.08000000000004</v>
      </c>
      <c r="Z51" s="119">
        <f t="shared" si="52"/>
        <v>1219.0800000000002</v>
      </c>
      <c r="AA51" s="119">
        <f t="shared" ref="AA51:AA55" si="63">SUM(Y51:Z51)</f>
        <v>1649.1600000000003</v>
      </c>
    </row>
    <row r="52" spans="2:27" s="135" customFormat="1" x14ac:dyDescent="0.2">
      <c r="B52" s="114" t="s">
        <v>636</v>
      </c>
      <c r="C52" s="221">
        <v>1</v>
      </c>
      <c r="D52" s="315">
        <v>550</v>
      </c>
      <c r="E52" s="316">
        <f t="shared" si="53"/>
        <v>3300</v>
      </c>
      <c r="F52" s="316">
        <f t="shared" si="54"/>
        <v>3300</v>
      </c>
      <c r="G52" s="315">
        <f t="shared" si="55"/>
        <v>6600</v>
      </c>
      <c r="H52" s="316">
        <f t="shared" si="48"/>
        <v>675.83999999999992</v>
      </c>
      <c r="I52" s="316">
        <f t="shared" si="48"/>
        <v>1764.84</v>
      </c>
      <c r="J52" s="315">
        <f t="shared" si="56"/>
        <v>2440.6799999999998</v>
      </c>
      <c r="K52" s="119">
        <f t="shared" si="57"/>
        <v>9040.68</v>
      </c>
      <c r="M52" s="114" t="s">
        <v>636</v>
      </c>
      <c r="N52" s="314">
        <v>1</v>
      </c>
      <c r="O52" s="97">
        <v>0</v>
      </c>
      <c r="P52" s="97">
        <f t="shared" si="58"/>
        <v>550</v>
      </c>
      <c r="Q52" s="119">
        <v>0</v>
      </c>
      <c r="R52" s="97">
        <f t="shared" si="59"/>
        <v>264</v>
      </c>
      <c r="S52" s="97">
        <v>0</v>
      </c>
      <c r="T52" s="97">
        <f t="shared" si="60"/>
        <v>275</v>
      </c>
      <c r="U52" s="119">
        <f t="shared" si="61"/>
        <v>274.89</v>
      </c>
      <c r="V52" s="119">
        <f t="shared" si="62"/>
        <v>274.89</v>
      </c>
      <c r="W52" s="119">
        <f t="shared" si="49"/>
        <v>400.95</v>
      </c>
      <c r="X52" s="119">
        <f t="shared" si="50"/>
        <v>400.95</v>
      </c>
      <c r="Y52" s="119">
        <f t="shared" si="51"/>
        <v>675.83999999999992</v>
      </c>
      <c r="Z52" s="119">
        <f t="shared" si="52"/>
        <v>1764.84</v>
      </c>
      <c r="AA52" s="119">
        <f t="shared" si="63"/>
        <v>2440.6799999999998</v>
      </c>
    </row>
    <row r="53" spans="2:27" s="135" customFormat="1" x14ac:dyDescent="0.2">
      <c r="B53" s="114" t="s">
        <v>637</v>
      </c>
      <c r="C53" s="221">
        <v>1</v>
      </c>
      <c r="D53" s="315">
        <v>500</v>
      </c>
      <c r="E53" s="316">
        <f t="shared" si="53"/>
        <v>3000</v>
      </c>
      <c r="F53" s="316">
        <f t="shared" si="54"/>
        <v>3000</v>
      </c>
      <c r="G53" s="315">
        <f t="shared" si="55"/>
        <v>6000</v>
      </c>
      <c r="H53" s="316">
        <f t="shared" si="48"/>
        <v>614.4</v>
      </c>
      <c r="I53" s="316">
        <f t="shared" si="48"/>
        <v>1628.4</v>
      </c>
      <c r="J53" s="315">
        <f t="shared" si="56"/>
        <v>2242.8000000000002</v>
      </c>
      <c r="K53" s="119">
        <f t="shared" si="57"/>
        <v>8242.7999999999993</v>
      </c>
      <c r="M53" s="114" t="s">
        <v>637</v>
      </c>
      <c r="N53" s="314">
        <v>1</v>
      </c>
      <c r="O53" s="97">
        <v>0</v>
      </c>
      <c r="P53" s="97">
        <f t="shared" si="58"/>
        <v>500</v>
      </c>
      <c r="Q53" s="119">
        <v>0</v>
      </c>
      <c r="R53" s="97">
        <f t="shared" si="59"/>
        <v>264</v>
      </c>
      <c r="S53" s="97">
        <v>0</v>
      </c>
      <c r="T53" s="97">
        <f t="shared" si="60"/>
        <v>250</v>
      </c>
      <c r="U53" s="119">
        <f t="shared" si="61"/>
        <v>249.89999999999998</v>
      </c>
      <c r="V53" s="119">
        <f t="shared" si="62"/>
        <v>249.89999999999998</v>
      </c>
      <c r="W53" s="119">
        <f t="shared" si="49"/>
        <v>364.5</v>
      </c>
      <c r="X53" s="119">
        <f t="shared" si="50"/>
        <v>364.5</v>
      </c>
      <c r="Y53" s="119">
        <f t="shared" si="51"/>
        <v>614.4</v>
      </c>
      <c r="Z53" s="119">
        <f t="shared" si="52"/>
        <v>1628.4</v>
      </c>
      <c r="AA53" s="119">
        <f t="shared" si="63"/>
        <v>2242.8000000000002</v>
      </c>
    </row>
    <row r="54" spans="2:27" s="135" customFormat="1" x14ac:dyDescent="0.2">
      <c r="B54" s="114" t="s">
        <v>638</v>
      </c>
      <c r="C54" s="221">
        <v>1</v>
      </c>
      <c r="D54" s="315">
        <v>350</v>
      </c>
      <c r="E54" s="316">
        <f t="shared" si="53"/>
        <v>2100</v>
      </c>
      <c r="F54" s="316">
        <f t="shared" si="54"/>
        <v>2100</v>
      </c>
      <c r="G54" s="315">
        <f t="shared" si="55"/>
        <v>4200</v>
      </c>
      <c r="H54" s="316">
        <f t="shared" si="48"/>
        <v>430.08000000000004</v>
      </c>
      <c r="I54" s="316">
        <f t="shared" si="48"/>
        <v>1219.0800000000002</v>
      </c>
      <c r="J54" s="315">
        <f t="shared" si="56"/>
        <v>1649.1600000000003</v>
      </c>
      <c r="K54" s="119">
        <f t="shared" si="57"/>
        <v>5849.16</v>
      </c>
      <c r="M54" s="114" t="s">
        <v>638</v>
      </c>
      <c r="N54" s="314">
        <v>1</v>
      </c>
      <c r="O54" s="97">
        <v>0</v>
      </c>
      <c r="P54" s="97">
        <f t="shared" si="58"/>
        <v>350</v>
      </c>
      <c r="Q54" s="119">
        <v>0</v>
      </c>
      <c r="R54" s="97">
        <f t="shared" si="59"/>
        <v>264</v>
      </c>
      <c r="S54" s="97">
        <v>0</v>
      </c>
      <c r="T54" s="97">
        <f t="shared" si="60"/>
        <v>175</v>
      </c>
      <c r="U54" s="119">
        <f t="shared" si="61"/>
        <v>174.93</v>
      </c>
      <c r="V54" s="119">
        <f t="shared" si="62"/>
        <v>174.93</v>
      </c>
      <c r="W54" s="119">
        <f t="shared" si="49"/>
        <v>255.15</v>
      </c>
      <c r="X54" s="119">
        <f t="shared" si="50"/>
        <v>255.15</v>
      </c>
      <c r="Y54" s="119">
        <f t="shared" si="51"/>
        <v>430.08000000000004</v>
      </c>
      <c r="Z54" s="119">
        <f t="shared" si="52"/>
        <v>1219.0800000000002</v>
      </c>
      <c r="AA54" s="119">
        <f t="shared" si="63"/>
        <v>1649.1600000000003</v>
      </c>
    </row>
    <row r="55" spans="2:27" s="135" customFormat="1" x14ac:dyDescent="0.2">
      <c r="B55" s="114" t="s">
        <v>639</v>
      </c>
      <c r="C55" s="221">
        <v>1</v>
      </c>
      <c r="D55" s="315">
        <v>300</v>
      </c>
      <c r="E55" s="316">
        <f t="shared" si="53"/>
        <v>1800</v>
      </c>
      <c r="F55" s="316">
        <f t="shared" si="54"/>
        <v>1800</v>
      </c>
      <c r="G55" s="315">
        <f t="shared" si="55"/>
        <v>3600</v>
      </c>
      <c r="H55" s="316">
        <f t="shared" si="48"/>
        <v>368.64</v>
      </c>
      <c r="I55" s="316">
        <f t="shared" si="48"/>
        <v>1082.6400000000001</v>
      </c>
      <c r="J55" s="315">
        <f t="shared" si="56"/>
        <v>1451.2800000000002</v>
      </c>
      <c r="K55" s="119">
        <f t="shared" si="57"/>
        <v>5051.2800000000007</v>
      </c>
      <c r="M55" s="114" t="s">
        <v>639</v>
      </c>
      <c r="N55" s="314">
        <f>+C55</f>
        <v>1</v>
      </c>
      <c r="O55" s="315">
        <v>0</v>
      </c>
      <c r="P55" s="97">
        <f>(G55/12)</f>
        <v>300</v>
      </c>
      <c r="Q55" s="119">
        <v>0</v>
      </c>
      <c r="R55" s="97">
        <f t="shared" si="59"/>
        <v>264</v>
      </c>
      <c r="S55" s="97">
        <v>0</v>
      </c>
      <c r="T55" s="97">
        <f t="shared" si="60"/>
        <v>150</v>
      </c>
      <c r="U55" s="119">
        <f t="shared" si="61"/>
        <v>149.94</v>
      </c>
      <c r="V55" s="119">
        <f t="shared" si="62"/>
        <v>149.94</v>
      </c>
      <c r="W55" s="119">
        <f t="shared" si="49"/>
        <v>218.7</v>
      </c>
      <c r="X55" s="119">
        <f t="shared" si="50"/>
        <v>218.7</v>
      </c>
      <c r="Y55" s="119">
        <f t="shared" si="51"/>
        <v>368.64</v>
      </c>
      <c r="Z55" s="119">
        <f t="shared" si="52"/>
        <v>1082.6400000000001</v>
      </c>
      <c r="AA55" s="119">
        <f t="shared" si="63"/>
        <v>1451.2800000000002</v>
      </c>
    </row>
    <row r="56" spans="2:27" s="135" customFormat="1" x14ac:dyDescent="0.2">
      <c r="B56" s="28" t="s">
        <v>349</v>
      </c>
      <c r="C56" s="27">
        <f>SUM(C50:C55)</f>
        <v>6</v>
      </c>
      <c r="D56" s="317">
        <f>SUM(D50:D55)</f>
        <v>3050</v>
      </c>
      <c r="E56" s="317">
        <f t="shared" ref="E56:J56" si="64">SUM(E50:E55)</f>
        <v>18300</v>
      </c>
      <c r="F56" s="317">
        <f t="shared" si="64"/>
        <v>18300</v>
      </c>
      <c r="G56" s="317">
        <f t="shared" si="64"/>
        <v>36600</v>
      </c>
      <c r="H56" s="317">
        <f t="shared" si="64"/>
        <v>3747.84</v>
      </c>
      <c r="I56" s="317">
        <f t="shared" si="64"/>
        <v>9906.84</v>
      </c>
      <c r="J56" s="317">
        <f t="shared" si="64"/>
        <v>13654.680000000002</v>
      </c>
      <c r="K56" s="318">
        <f>SUM(K50:K55)</f>
        <v>50254.680000000008</v>
      </c>
      <c r="M56" s="28" t="s">
        <v>349</v>
      </c>
      <c r="N56" s="319">
        <f>SUM(N50:N55)</f>
        <v>6</v>
      </c>
      <c r="O56" s="69">
        <f t="shared" ref="O56:AA56" si="65">SUM(O50:O55)</f>
        <v>0</v>
      </c>
      <c r="P56" s="69">
        <f t="shared" si="65"/>
        <v>3050</v>
      </c>
      <c r="Q56" s="69">
        <f t="shared" si="65"/>
        <v>0</v>
      </c>
      <c r="R56" s="69">
        <f t="shared" si="65"/>
        <v>1584</v>
      </c>
      <c r="S56" s="69">
        <f t="shared" si="65"/>
        <v>0</v>
      </c>
      <c r="T56" s="69">
        <f t="shared" si="65"/>
        <v>1525</v>
      </c>
      <c r="U56" s="69">
        <f t="shared" si="65"/>
        <v>1524.39</v>
      </c>
      <c r="V56" s="69">
        <f t="shared" si="65"/>
        <v>1524.39</v>
      </c>
      <c r="W56" s="69">
        <f t="shared" si="65"/>
        <v>2223.4499999999998</v>
      </c>
      <c r="X56" s="69">
        <f t="shared" si="65"/>
        <v>2223.4499999999998</v>
      </c>
      <c r="Y56" s="69">
        <f t="shared" si="65"/>
        <v>3747.84</v>
      </c>
      <c r="Z56" s="69">
        <f t="shared" si="65"/>
        <v>9906.84</v>
      </c>
      <c r="AA56" s="69">
        <f t="shared" si="65"/>
        <v>13654.680000000002</v>
      </c>
    </row>
    <row r="57" spans="2:27" s="135" customFormat="1" x14ac:dyDescent="0.2">
      <c r="B57" s="105"/>
      <c r="C57" s="168"/>
      <c r="D57" s="320"/>
      <c r="E57" s="238"/>
      <c r="F57" s="238"/>
      <c r="G57" s="321" t="s">
        <v>259</v>
      </c>
      <c r="H57" s="238"/>
      <c r="I57" s="238"/>
      <c r="J57" s="321" t="s">
        <v>259</v>
      </c>
      <c r="K57" s="322"/>
      <c r="M57" s="105"/>
      <c r="N57" s="168"/>
      <c r="O57" s="238"/>
      <c r="P57" s="320"/>
      <c r="Q57" s="238"/>
      <c r="R57" s="321" t="s">
        <v>259</v>
      </c>
      <c r="S57" s="321"/>
      <c r="T57" s="321"/>
      <c r="U57" s="238"/>
      <c r="V57" s="238"/>
      <c r="W57" s="238"/>
      <c r="X57" s="238"/>
      <c r="Y57" s="238"/>
      <c r="Z57" s="321" t="s">
        <v>259</v>
      </c>
      <c r="AA57" s="322"/>
    </row>
    <row r="58" spans="2:27" s="135" customFormat="1" x14ac:dyDescent="0.2">
      <c r="B58" s="18" t="s">
        <v>350</v>
      </c>
      <c r="C58" s="168"/>
      <c r="D58" s="320"/>
      <c r="E58" s="238"/>
      <c r="F58" s="238"/>
      <c r="G58" s="321" t="s">
        <v>259</v>
      </c>
      <c r="H58" s="238"/>
      <c r="I58" s="238"/>
      <c r="J58" s="321" t="s">
        <v>259</v>
      </c>
      <c r="K58" s="322"/>
      <c r="M58" s="18" t="s">
        <v>350</v>
      </c>
      <c r="N58" s="168"/>
      <c r="O58" s="238"/>
      <c r="P58" s="320"/>
      <c r="Q58" s="238"/>
      <c r="R58" s="321" t="s">
        <v>259</v>
      </c>
      <c r="S58" s="321"/>
      <c r="T58" s="321"/>
      <c r="U58" s="238"/>
      <c r="V58" s="238"/>
      <c r="W58" s="238"/>
      <c r="X58" s="238"/>
      <c r="Y58" s="238"/>
      <c r="Z58" s="321" t="s">
        <v>259</v>
      </c>
      <c r="AA58" s="322"/>
    </row>
    <row r="59" spans="2:27" s="135" customFormat="1" x14ac:dyDescent="0.2">
      <c r="B59" s="114" t="s">
        <v>642</v>
      </c>
      <c r="C59" s="221">
        <v>1</v>
      </c>
      <c r="D59" s="315">
        <v>450</v>
      </c>
      <c r="E59" s="316">
        <f>+C59*D59*6</f>
        <v>2700</v>
      </c>
      <c r="F59" s="316">
        <f>+C59*D59*6</f>
        <v>2700</v>
      </c>
      <c r="G59" s="315">
        <f>SUM(E59:F59)</f>
        <v>5400</v>
      </c>
      <c r="H59" s="316">
        <f t="shared" ref="H59:I60" si="66">+Y59</f>
        <v>552.96</v>
      </c>
      <c r="I59" s="316">
        <f t="shared" si="66"/>
        <v>1491.96</v>
      </c>
      <c r="J59" s="315">
        <f>SUM(H59:I59)</f>
        <v>2044.92</v>
      </c>
      <c r="K59" s="119">
        <f>G59+J59</f>
        <v>7444.92</v>
      </c>
      <c r="M59" s="114" t="s">
        <v>642</v>
      </c>
      <c r="N59" s="314">
        <f>+C59</f>
        <v>1</v>
      </c>
      <c r="O59" s="119">
        <v>0</v>
      </c>
      <c r="P59" s="97">
        <f>(G59/12)</f>
        <v>450</v>
      </c>
      <c r="Q59" s="119">
        <v>0</v>
      </c>
      <c r="R59" s="97">
        <f>264*N59</f>
        <v>264</v>
      </c>
      <c r="S59" s="97">
        <v>0</v>
      </c>
      <c r="T59" s="97">
        <f>G59/24</f>
        <v>225</v>
      </c>
      <c r="U59" s="119">
        <f>D59*$V$47*N59*6</f>
        <v>224.91</v>
      </c>
      <c r="V59" s="119">
        <f>D59*$V$47*N59*6</f>
        <v>224.91</v>
      </c>
      <c r="W59" s="119">
        <f t="shared" ref="W59" si="67">+E59*$X$8</f>
        <v>328.05</v>
      </c>
      <c r="X59" s="119">
        <f t="shared" ref="X59" si="68">+F59*$X$8</f>
        <v>328.05</v>
      </c>
      <c r="Y59" s="119">
        <f t="shared" ref="Y59:Y60" si="69">+O59+Q59+S59+U59+W59</f>
        <v>552.96</v>
      </c>
      <c r="Z59" s="119">
        <f t="shared" ref="Z59:Z60" si="70">+P59+R59+T59+V59+X59</f>
        <v>1491.96</v>
      </c>
      <c r="AA59" s="119">
        <f>SUM(Y59:Z59)</f>
        <v>2044.92</v>
      </c>
    </row>
    <row r="60" spans="2:27" s="135" customFormat="1" x14ac:dyDescent="0.2">
      <c r="B60" s="880" t="s">
        <v>643</v>
      </c>
      <c r="C60" s="881">
        <v>7</v>
      </c>
      <c r="D60" s="315">
        <v>270</v>
      </c>
      <c r="E60" s="316">
        <f>+C60*D60*6</f>
        <v>11340</v>
      </c>
      <c r="F60" s="316">
        <f>+C60*D60*6</f>
        <v>11340</v>
      </c>
      <c r="G60" s="315">
        <f>SUM(E60:F60)</f>
        <v>22680</v>
      </c>
      <c r="H60" s="316">
        <f t="shared" si="66"/>
        <v>2322.4319999999998</v>
      </c>
      <c r="I60" s="316">
        <f t="shared" si="66"/>
        <v>7005.4320000000007</v>
      </c>
      <c r="J60" s="315">
        <f>SUM(H60:I60)</f>
        <v>9327.8640000000014</v>
      </c>
      <c r="K60" s="119">
        <f>G60+J60</f>
        <v>32007.864000000001</v>
      </c>
      <c r="M60" s="108" t="s">
        <v>643</v>
      </c>
      <c r="N60" s="314">
        <f>+C60</f>
        <v>7</v>
      </c>
      <c r="O60" s="119">
        <v>0</v>
      </c>
      <c r="P60" s="97">
        <f>(G60/12)</f>
        <v>1890</v>
      </c>
      <c r="Q60" s="119">
        <v>0</v>
      </c>
      <c r="R60" s="97">
        <f>264*N60</f>
        <v>1848</v>
      </c>
      <c r="S60" s="97">
        <v>0</v>
      </c>
      <c r="T60" s="97">
        <f>G60/24</f>
        <v>945</v>
      </c>
      <c r="U60" s="119">
        <f>D60*$V$47*N60*6</f>
        <v>944.62200000000007</v>
      </c>
      <c r="V60" s="119">
        <f>D60*$V$47*N60*6</f>
        <v>944.62200000000007</v>
      </c>
      <c r="W60" s="119">
        <f>+E60*$X$8</f>
        <v>1377.81</v>
      </c>
      <c r="X60" s="119">
        <f>+F60*$X$8</f>
        <v>1377.81</v>
      </c>
      <c r="Y60" s="119">
        <f t="shared" si="69"/>
        <v>2322.4319999999998</v>
      </c>
      <c r="Z60" s="119">
        <f t="shared" si="70"/>
        <v>7005.4320000000007</v>
      </c>
      <c r="AA60" s="119">
        <f>SUM(Y60:Z60)</f>
        <v>9327.8640000000014</v>
      </c>
    </row>
    <row r="61" spans="2:27" s="135" customFormat="1" x14ac:dyDescent="0.2">
      <c r="B61" s="28" t="s">
        <v>134</v>
      </c>
      <c r="C61" s="27">
        <f t="shared" ref="C61:K61" si="71">SUM(C59:C60)</f>
        <v>8</v>
      </c>
      <c r="D61" s="317">
        <f t="shared" si="71"/>
        <v>720</v>
      </c>
      <c r="E61" s="317">
        <f t="shared" si="71"/>
        <v>14040</v>
      </c>
      <c r="F61" s="317">
        <f t="shared" si="71"/>
        <v>14040</v>
      </c>
      <c r="G61" s="317">
        <f t="shared" si="71"/>
        <v>28080</v>
      </c>
      <c r="H61" s="317">
        <f t="shared" si="71"/>
        <v>2875.3919999999998</v>
      </c>
      <c r="I61" s="317">
        <f t="shared" si="71"/>
        <v>8497.3919999999998</v>
      </c>
      <c r="J61" s="317">
        <f t="shared" si="71"/>
        <v>11372.784000000001</v>
      </c>
      <c r="K61" s="318">
        <f t="shared" si="71"/>
        <v>39452.784</v>
      </c>
      <c r="M61" s="28" t="s">
        <v>134</v>
      </c>
      <c r="N61" s="319">
        <f t="shared" ref="N61" si="72">SUM(N59:N60)</f>
        <v>8</v>
      </c>
      <c r="O61" s="69">
        <f t="shared" ref="O61" si="73">SUM(O59:O60)</f>
        <v>0</v>
      </c>
      <c r="P61" s="69">
        <f t="shared" ref="P61" si="74">SUM(P59:P60)</f>
        <v>2340</v>
      </c>
      <c r="Q61" s="69">
        <f t="shared" ref="Q61" si="75">SUM(Q59:Q60)</f>
        <v>0</v>
      </c>
      <c r="R61" s="69">
        <f t="shared" ref="R61" si="76">SUM(R59:R60)</f>
        <v>2112</v>
      </c>
      <c r="S61" s="69">
        <f t="shared" ref="S61" si="77">SUM(S59:S60)</f>
        <v>0</v>
      </c>
      <c r="T61" s="69">
        <f t="shared" ref="T61" si="78">SUM(T59:T60)</f>
        <v>1170</v>
      </c>
      <c r="U61" s="69">
        <f t="shared" ref="U61" si="79">SUM(U59:U60)</f>
        <v>1169.5320000000002</v>
      </c>
      <c r="V61" s="69">
        <f t="shared" ref="V61" si="80">SUM(V59:V60)</f>
        <v>1169.5320000000002</v>
      </c>
      <c r="W61" s="69">
        <f t="shared" ref="W61" si="81">SUM(W59:W60)</f>
        <v>1705.86</v>
      </c>
      <c r="X61" s="69">
        <f t="shared" ref="X61" si="82">SUM(X59:X60)</f>
        <v>1705.86</v>
      </c>
      <c r="Y61" s="69">
        <f t="shared" ref="Y61" si="83">SUM(Y59:Y60)</f>
        <v>2875.3919999999998</v>
      </c>
      <c r="Z61" s="69">
        <f t="shared" ref="Z61" si="84">SUM(Z59:Z60)</f>
        <v>8497.3919999999998</v>
      </c>
      <c r="AA61" s="69">
        <f t="shared" ref="AA61" si="85">SUM(AA59:AA60)</f>
        <v>11372.784000000001</v>
      </c>
    </row>
    <row r="62" spans="2:27" s="135" customFormat="1" x14ac:dyDescent="0.2">
      <c r="B62" s="105"/>
      <c r="C62" s="168"/>
      <c r="D62" s="320"/>
      <c r="E62" s="238"/>
      <c r="F62" s="238"/>
      <c r="G62" s="321" t="s">
        <v>259</v>
      </c>
      <c r="H62" s="238"/>
      <c r="I62" s="238"/>
      <c r="J62" s="321"/>
      <c r="K62" s="322"/>
      <c r="M62" s="105"/>
      <c r="N62" s="168"/>
      <c r="O62" s="238"/>
      <c r="P62" s="320"/>
      <c r="Q62" s="238"/>
      <c r="R62" s="320"/>
      <c r="S62" s="320"/>
      <c r="T62" s="320"/>
      <c r="U62" s="238"/>
      <c r="V62" s="238"/>
      <c r="W62" s="238"/>
      <c r="X62" s="238"/>
      <c r="Y62" s="238"/>
      <c r="Z62" s="320"/>
      <c r="AA62" s="25"/>
    </row>
    <row r="63" spans="2:27" s="135" customFormat="1" x14ac:dyDescent="0.2">
      <c r="B63" s="18" t="s">
        <v>351</v>
      </c>
      <c r="C63" s="168"/>
      <c r="D63" s="167"/>
      <c r="E63" s="238"/>
      <c r="F63" s="238"/>
      <c r="G63" s="238" t="s">
        <v>259</v>
      </c>
      <c r="H63" s="238"/>
      <c r="I63" s="238"/>
      <c r="J63" s="238" t="s">
        <v>259</v>
      </c>
      <c r="K63" s="322"/>
      <c r="M63" s="18" t="s">
        <v>351</v>
      </c>
      <c r="N63" s="168"/>
      <c r="O63" s="238"/>
      <c r="P63" s="320"/>
      <c r="Q63" s="238"/>
      <c r="R63" s="321" t="s">
        <v>259</v>
      </c>
      <c r="S63" s="321"/>
      <c r="T63" s="321"/>
      <c r="U63" s="238"/>
      <c r="V63" s="238"/>
      <c r="W63" s="238"/>
      <c r="X63" s="238"/>
      <c r="Y63" s="238"/>
      <c r="Z63" s="321" t="s">
        <v>259</v>
      </c>
      <c r="AA63" s="322"/>
    </row>
    <row r="64" spans="2:27" s="135" customFormat="1" x14ac:dyDescent="0.2">
      <c r="B64" s="18" t="s">
        <v>352</v>
      </c>
      <c r="C64" s="168"/>
      <c r="D64" s="167"/>
      <c r="E64" s="238"/>
      <c r="F64" s="238"/>
      <c r="G64" s="238" t="s">
        <v>259</v>
      </c>
      <c r="H64" s="238"/>
      <c r="I64" s="238"/>
      <c r="J64" s="238" t="s">
        <v>259</v>
      </c>
      <c r="K64" s="322"/>
      <c r="M64" s="18" t="s">
        <v>352</v>
      </c>
      <c r="N64" s="168"/>
      <c r="O64" s="312"/>
      <c r="P64" s="323"/>
      <c r="Q64" s="312"/>
      <c r="R64" s="136" t="s">
        <v>259</v>
      </c>
      <c r="S64" s="136"/>
      <c r="T64" s="136"/>
      <c r="U64" s="312"/>
      <c r="V64" s="312"/>
      <c r="W64" s="312"/>
      <c r="X64" s="312"/>
      <c r="Y64" s="312"/>
      <c r="Z64" s="136" t="s">
        <v>259</v>
      </c>
      <c r="AA64" s="324"/>
    </row>
    <row r="65" spans="2:27" s="135" customFormat="1" x14ac:dyDescent="0.2">
      <c r="B65" s="114" t="s">
        <v>644</v>
      </c>
      <c r="C65" s="221">
        <v>12</v>
      </c>
      <c r="D65" s="97">
        <v>264</v>
      </c>
      <c r="E65" s="119">
        <f>+C65*D65*6</f>
        <v>19008</v>
      </c>
      <c r="F65" s="119">
        <f>+C65*D65*6</f>
        <v>19008</v>
      </c>
      <c r="G65" s="97">
        <f>SUM(E65:F65)</f>
        <v>38016</v>
      </c>
      <c r="H65" s="119">
        <f t="shared" ref="H65:I66" si="86">+Y65</f>
        <v>3892.8383999999996</v>
      </c>
      <c r="I65" s="119">
        <f t="shared" si="86"/>
        <v>11812.838400000001</v>
      </c>
      <c r="J65" s="97">
        <f>SUM(H65:I65)</f>
        <v>15705.676800000001</v>
      </c>
      <c r="K65" s="119">
        <f>G65+J65</f>
        <v>53721.676800000001</v>
      </c>
      <c r="M65" s="114" t="s">
        <v>644</v>
      </c>
      <c r="N65" s="314">
        <f>+C65</f>
        <v>12</v>
      </c>
      <c r="O65" s="119">
        <v>0</v>
      </c>
      <c r="P65" s="97">
        <f>(G65/12)</f>
        <v>3168</v>
      </c>
      <c r="Q65" s="119">
        <v>0</v>
      </c>
      <c r="R65" s="97">
        <f>264*N65</f>
        <v>3168</v>
      </c>
      <c r="S65" s="97">
        <v>0</v>
      </c>
      <c r="T65" s="97">
        <f>G65/24</f>
        <v>1584</v>
      </c>
      <c r="U65" s="119">
        <f>+D65*$V$47*N65*6</f>
        <v>1583.3664000000001</v>
      </c>
      <c r="V65" s="119">
        <f>D65*$V$47*N65*6</f>
        <v>1583.3664000000001</v>
      </c>
      <c r="W65" s="119">
        <f t="shared" ref="W65:W67" si="87">+E65*$X$8</f>
        <v>2309.4719999999998</v>
      </c>
      <c r="X65" s="119">
        <f t="shared" ref="X65:X67" si="88">+F65*$X$8</f>
        <v>2309.4719999999998</v>
      </c>
      <c r="Y65" s="119">
        <f t="shared" ref="Y65:Y67" si="89">+O65+Q65+S65+U65+W65</f>
        <v>3892.8383999999996</v>
      </c>
      <c r="Z65" s="119">
        <f t="shared" ref="Z65:Z67" si="90">+P65+R65+T65+V65+X65</f>
        <v>11812.838400000001</v>
      </c>
      <c r="AA65" s="119">
        <f>SUM(Y65:Z65)</f>
        <v>15705.676800000001</v>
      </c>
    </row>
    <row r="66" spans="2:27" s="135" customFormat="1" x14ac:dyDescent="0.2">
      <c r="B66" s="114" t="s">
        <v>645</v>
      </c>
      <c r="C66" s="221">
        <v>5</v>
      </c>
      <c r="D66" s="97">
        <v>275</v>
      </c>
      <c r="E66" s="119">
        <f>+C66*D66*6</f>
        <v>8250</v>
      </c>
      <c r="F66" s="119">
        <f>+C66*D66*6</f>
        <v>8250</v>
      </c>
      <c r="G66" s="97">
        <f>SUM(E66:F66)</f>
        <v>16500</v>
      </c>
      <c r="H66" s="119">
        <f t="shared" si="86"/>
        <v>1689.6</v>
      </c>
      <c r="I66" s="119">
        <f t="shared" si="86"/>
        <v>5072.1000000000004</v>
      </c>
      <c r="J66" s="97">
        <f>SUM(H66:I66)</f>
        <v>6761.7000000000007</v>
      </c>
      <c r="K66" s="119">
        <f>G66+J66</f>
        <v>23261.7</v>
      </c>
      <c r="M66" s="114" t="s">
        <v>645</v>
      </c>
      <c r="N66" s="314">
        <f>+C66</f>
        <v>5</v>
      </c>
      <c r="O66" s="119">
        <v>0</v>
      </c>
      <c r="P66" s="97">
        <f t="shared" ref="P66:P67" si="91">(G66/12)</f>
        <v>1375</v>
      </c>
      <c r="Q66" s="119">
        <v>0</v>
      </c>
      <c r="R66" s="97">
        <f t="shared" ref="R66:R67" si="92">264*N66</f>
        <v>1320</v>
      </c>
      <c r="S66" s="97">
        <v>0</v>
      </c>
      <c r="T66" s="97">
        <f t="shared" ref="T66:T67" si="93">G66/24</f>
        <v>687.5</v>
      </c>
      <c r="U66" s="119">
        <f t="shared" ref="U66:U67" si="94">+D66*$V$47*N66*6</f>
        <v>687.22499999999991</v>
      </c>
      <c r="V66" s="119">
        <f t="shared" ref="V66:V67" si="95">D66*$V$47*N66*6</f>
        <v>687.22499999999991</v>
      </c>
      <c r="W66" s="119">
        <f t="shared" si="87"/>
        <v>1002.375</v>
      </c>
      <c r="X66" s="119">
        <f t="shared" si="88"/>
        <v>1002.375</v>
      </c>
      <c r="Y66" s="119">
        <f t="shared" si="89"/>
        <v>1689.6</v>
      </c>
      <c r="Z66" s="119">
        <f t="shared" si="90"/>
        <v>5072.1000000000004</v>
      </c>
      <c r="AA66" s="119">
        <f>SUM(Y66:Z66)</f>
        <v>6761.7000000000007</v>
      </c>
    </row>
    <row r="67" spans="2:27" s="135" customFormat="1" x14ac:dyDescent="0.2">
      <c r="B67" s="114" t="s">
        <v>646</v>
      </c>
      <c r="C67" s="314">
        <v>3</v>
      </c>
      <c r="D67" s="315">
        <v>264</v>
      </c>
      <c r="E67" s="316">
        <f>+C67*D67*6</f>
        <v>4752</v>
      </c>
      <c r="F67" s="316">
        <f>+C67*D67*6</f>
        <v>4752</v>
      </c>
      <c r="G67" s="315">
        <f>SUM(E67:F67)</f>
        <v>9504</v>
      </c>
      <c r="H67" s="316">
        <f>+Y67</f>
        <v>973.20959999999991</v>
      </c>
      <c r="I67" s="316">
        <f>+Z67</f>
        <v>2953.2096000000001</v>
      </c>
      <c r="J67" s="315">
        <f>SUM(H67:I67)</f>
        <v>3926.4192000000003</v>
      </c>
      <c r="K67" s="119">
        <f>G67+J67</f>
        <v>13430.4192</v>
      </c>
      <c r="M67" s="114" t="s">
        <v>646</v>
      </c>
      <c r="N67" s="314">
        <f>+C67</f>
        <v>3</v>
      </c>
      <c r="O67" s="119">
        <v>0</v>
      </c>
      <c r="P67" s="97">
        <f t="shared" si="91"/>
        <v>792</v>
      </c>
      <c r="Q67" s="119">
        <v>0</v>
      </c>
      <c r="R67" s="97">
        <f t="shared" si="92"/>
        <v>792</v>
      </c>
      <c r="S67" s="97">
        <v>0</v>
      </c>
      <c r="T67" s="97">
        <f t="shared" si="93"/>
        <v>396</v>
      </c>
      <c r="U67" s="119">
        <f t="shared" si="94"/>
        <v>395.84160000000003</v>
      </c>
      <c r="V67" s="119">
        <f t="shared" si="95"/>
        <v>395.84160000000003</v>
      </c>
      <c r="W67" s="119">
        <f t="shared" si="87"/>
        <v>577.36799999999994</v>
      </c>
      <c r="X67" s="119">
        <f t="shared" si="88"/>
        <v>577.36799999999994</v>
      </c>
      <c r="Y67" s="119">
        <f t="shared" si="89"/>
        <v>973.20959999999991</v>
      </c>
      <c r="Z67" s="119">
        <f t="shared" si="90"/>
        <v>2953.2096000000001</v>
      </c>
      <c r="AA67" s="119">
        <f>SUM(Y67:Z67)</f>
        <v>3926.4192000000003</v>
      </c>
    </row>
    <row r="68" spans="2:27" s="135" customFormat="1" x14ac:dyDescent="0.2">
      <c r="B68" s="28" t="s">
        <v>354</v>
      </c>
      <c r="C68" s="27">
        <f>SUM(C65:C67)</f>
        <v>20</v>
      </c>
      <c r="D68" s="26">
        <f>SUM(D65:D67)</f>
        <v>803</v>
      </c>
      <c r="E68" s="26">
        <f t="shared" ref="E68:K68" si="96">SUM(E65:E67)</f>
        <v>32010</v>
      </c>
      <c r="F68" s="26">
        <f t="shared" si="96"/>
        <v>32010</v>
      </c>
      <c r="G68" s="26">
        <f t="shared" si="96"/>
        <v>64020</v>
      </c>
      <c r="H68" s="26">
        <f t="shared" si="96"/>
        <v>6555.6479999999992</v>
      </c>
      <c r="I68" s="26">
        <f t="shared" si="96"/>
        <v>19838.148000000001</v>
      </c>
      <c r="J68" s="26">
        <f t="shared" si="96"/>
        <v>26393.796000000002</v>
      </c>
      <c r="K68" s="26">
        <f t="shared" si="96"/>
        <v>90413.796000000002</v>
      </c>
      <c r="M68" s="28" t="s">
        <v>354</v>
      </c>
      <c r="N68" s="319">
        <f t="shared" ref="N68" si="97">SUM(N65:N67)</f>
        <v>20</v>
      </c>
      <c r="O68" s="26">
        <f t="shared" ref="O68" si="98">SUM(O65:O67)</f>
        <v>0</v>
      </c>
      <c r="P68" s="26">
        <f t="shared" ref="P68" si="99">SUM(P65:P67)</f>
        <v>5335</v>
      </c>
      <c r="Q68" s="26">
        <f t="shared" ref="Q68" si="100">SUM(Q65:Q67)</f>
        <v>0</v>
      </c>
      <c r="R68" s="26">
        <f t="shared" ref="R68" si="101">SUM(R65:R67)</f>
        <v>5280</v>
      </c>
      <c r="S68" s="26">
        <f t="shared" ref="S68" si="102">SUM(S65:S67)</f>
        <v>0</v>
      </c>
      <c r="T68" s="26">
        <f t="shared" ref="T68" si="103">SUM(T65:T67)</f>
        <v>2667.5</v>
      </c>
      <c r="U68" s="26">
        <f t="shared" ref="U68" si="104">SUM(U65:U67)</f>
        <v>2666.4330000000004</v>
      </c>
      <c r="V68" s="26">
        <f t="shared" ref="V68" si="105">SUM(V65:V67)</f>
        <v>2666.4330000000004</v>
      </c>
      <c r="W68" s="26">
        <f t="shared" ref="W68" si="106">SUM(W65:W67)</f>
        <v>3889.2149999999997</v>
      </c>
      <c r="X68" s="26">
        <f t="shared" ref="X68" si="107">SUM(X65:X67)</f>
        <v>3889.2149999999997</v>
      </c>
      <c r="Y68" s="26">
        <f t="shared" ref="Y68" si="108">SUM(Y65:Y67)</f>
        <v>6555.6479999999992</v>
      </c>
      <c r="Z68" s="26">
        <f t="shared" ref="Z68" si="109">SUM(Z65:Z67)</f>
        <v>19838.148000000001</v>
      </c>
      <c r="AA68" s="26">
        <f t="shared" ref="AA68" si="110">SUM(AA65:AA67)</f>
        <v>26393.796000000002</v>
      </c>
    </row>
    <row r="69" spans="2:27" s="135" customFormat="1" x14ac:dyDescent="0.2">
      <c r="B69" s="18" t="s">
        <v>355</v>
      </c>
      <c r="C69" s="168"/>
      <c r="D69" s="320"/>
      <c r="E69" s="238"/>
      <c r="F69" s="238"/>
      <c r="G69" s="321"/>
      <c r="H69" s="238"/>
      <c r="I69" s="238"/>
      <c r="J69" s="321"/>
      <c r="K69" s="322"/>
      <c r="M69" s="18" t="s">
        <v>355</v>
      </c>
      <c r="N69" s="168"/>
      <c r="O69" s="312"/>
      <c r="P69" s="136"/>
      <c r="Q69" s="312"/>
      <c r="R69" s="136"/>
      <c r="S69" s="136"/>
      <c r="T69" s="136"/>
      <c r="U69" s="312"/>
      <c r="V69" s="312"/>
      <c r="W69" s="312"/>
      <c r="X69" s="312"/>
      <c r="Y69" s="312"/>
      <c r="Z69" s="136"/>
      <c r="AA69" s="324"/>
    </row>
    <row r="70" spans="2:27" s="135" customFormat="1" x14ac:dyDescent="0.2">
      <c r="B70" s="108" t="s">
        <v>647</v>
      </c>
      <c r="C70" s="314">
        <v>1</v>
      </c>
      <c r="D70" s="315">
        <v>500</v>
      </c>
      <c r="E70" s="316">
        <f>+C70*D70*6</f>
        <v>3000</v>
      </c>
      <c r="F70" s="316">
        <f>+C70*D70*6</f>
        <v>3000</v>
      </c>
      <c r="G70" s="315">
        <f>SUM(E70:F70)</f>
        <v>6000</v>
      </c>
      <c r="H70" s="316">
        <f>+Y70</f>
        <v>614.4</v>
      </c>
      <c r="I70" s="316">
        <f>+Z70</f>
        <v>1628.4</v>
      </c>
      <c r="J70" s="315">
        <f>SUM(H70:I70)</f>
        <v>2242.8000000000002</v>
      </c>
      <c r="K70" s="119">
        <f>G70+J70</f>
        <v>8242.7999999999993</v>
      </c>
      <c r="M70" s="108" t="s">
        <v>647</v>
      </c>
      <c r="N70" s="314">
        <f>+C70</f>
        <v>1</v>
      </c>
      <c r="O70" s="119">
        <v>0</v>
      </c>
      <c r="P70" s="97">
        <f>(G70/12)</f>
        <v>500</v>
      </c>
      <c r="Q70" s="119">
        <v>0</v>
      </c>
      <c r="R70" s="97">
        <f>264*N70</f>
        <v>264</v>
      </c>
      <c r="S70" s="97">
        <v>0</v>
      </c>
      <c r="T70" s="97">
        <f>G70/24</f>
        <v>250</v>
      </c>
      <c r="U70" s="119">
        <f>D70*$V$47*N70*6</f>
        <v>249.89999999999998</v>
      </c>
      <c r="V70" s="119">
        <f>D70*$V$47*N70*6</f>
        <v>249.89999999999998</v>
      </c>
      <c r="W70" s="119">
        <f>+E70*$X$8</f>
        <v>364.5</v>
      </c>
      <c r="X70" s="119">
        <f>+F70*$X$8</f>
        <v>364.5</v>
      </c>
      <c r="Y70" s="119">
        <f>+O70+Q70+S70+U70+W70</f>
        <v>614.4</v>
      </c>
      <c r="Z70" s="119">
        <f>+P70+R70+T70+V70+X70</f>
        <v>1628.4</v>
      </c>
      <c r="AA70" s="119">
        <f>SUM(Y70:Z70)</f>
        <v>2242.8000000000002</v>
      </c>
    </row>
    <row r="71" spans="2:27" s="135" customFormat="1" x14ac:dyDescent="0.2">
      <c r="B71" s="108" t="s">
        <v>648</v>
      </c>
      <c r="C71" s="314">
        <v>1</v>
      </c>
      <c r="D71" s="315">
        <v>450</v>
      </c>
      <c r="E71" s="316">
        <f t="shared" ref="E71:E72" si="111">+C71*D71*6</f>
        <v>2700</v>
      </c>
      <c r="F71" s="316">
        <f t="shared" ref="F71:F72" si="112">+C71*D71*6</f>
        <v>2700</v>
      </c>
      <c r="G71" s="315">
        <f t="shared" ref="G71:G72" si="113">SUM(E71:F71)</f>
        <v>5400</v>
      </c>
      <c r="H71" s="316">
        <f t="shared" ref="H71:H72" si="114">+Y71</f>
        <v>552.96</v>
      </c>
      <c r="I71" s="316">
        <f t="shared" ref="I71:I72" si="115">+Z71</f>
        <v>1491.96</v>
      </c>
      <c r="J71" s="315">
        <f t="shared" ref="J71:J72" si="116">SUM(H71:I71)</f>
        <v>2044.92</v>
      </c>
      <c r="K71" s="119">
        <f t="shared" ref="K71:K72" si="117">G71+J71</f>
        <v>7444.92</v>
      </c>
      <c r="M71" s="108" t="s">
        <v>648</v>
      </c>
      <c r="N71" s="314">
        <v>1</v>
      </c>
      <c r="O71" s="119">
        <v>0</v>
      </c>
      <c r="P71" s="97">
        <f t="shared" ref="P71:P72" si="118">(G71/12)</f>
        <v>450</v>
      </c>
      <c r="Q71" s="119">
        <v>0</v>
      </c>
      <c r="R71" s="97">
        <f t="shared" ref="R71:R72" si="119">264*N71</f>
        <v>264</v>
      </c>
      <c r="S71" s="97">
        <v>0</v>
      </c>
      <c r="T71" s="97">
        <f t="shared" ref="T71:T72" si="120">G71/24</f>
        <v>225</v>
      </c>
      <c r="U71" s="119">
        <f t="shared" ref="U71:U72" si="121">D71*$V$47*N71*6</f>
        <v>224.91</v>
      </c>
      <c r="V71" s="119">
        <f t="shared" ref="V71:V72" si="122">D71*$V$47*N71*6</f>
        <v>224.91</v>
      </c>
      <c r="W71" s="119">
        <f t="shared" ref="W71:W72" si="123">+E71*$X$8</f>
        <v>328.05</v>
      </c>
      <c r="X71" s="119">
        <f>+F71*$X$8</f>
        <v>328.05</v>
      </c>
      <c r="Y71" s="119">
        <f t="shared" ref="Y71:Y72" si="124">+O71+Q71+S71+U71+W71</f>
        <v>552.96</v>
      </c>
      <c r="Z71" s="119">
        <f t="shared" ref="Z71:Z72" si="125">+P71+R71+T71+V71+X71</f>
        <v>1491.96</v>
      </c>
      <c r="AA71" s="119">
        <f t="shared" ref="AA71:AA72" si="126">SUM(Y71:Z71)</f>
        <v>2044.92</v>
      </c>
    </row>
    <row r="72" spans="2:27" s="135" customFormat="1" x14ac:dyDescent="0.2">
      <c r="B72" s="114" t="s">
        <v>649</v>
      </c>
      <c r="C72" s="221">
        <v>1</v>
      </c>
      <c r="D72" s="97">
        <v>264</v>
      </c>
      <c r="E72" s="316">
        <f t="shared" si="111"/>
        <v>1584</v>
      </c>
      <c r="F72" s="316">
        <f t="shared" si="112"/>
        <v>1584</v>
      </c>
      <c r="G72" s="315">
        <f t="shared" si="113"/>
        <v>3168</v>
      </c>
      <c r="H72" s="316">
        <f t="shared" si="114"/>
        <v>324.40319999999997</v>
      </c>
      <c r="I72" s="316">
        <f t="shared" si="115"/>
        <v>984.40320000000008</v>
      </c>
      <c r="J72" s="315">
        <f t="shared" si="116"/>
        <v>1308.8063999999999</v>
      </c>
      <c r="K72" s="119">
        <f t="shared" si="117"/>
        <v>4476.8063999999995</v>
      </c>
      <c r="M72" s="114" t="s">
        <v>649</v>
      </c>
      <c r="N72" s="314">
        <f>+C72</f>
        <v>1</v>
      </c>
      <c r="O72" s="119">
        <v>0</v>
      </c>
      <c r="P72" s="97">
        <f t="shared" si="118"/>
        <v>264</v>
      </c>
      <c r="Q72" s="119">
        <v>0</v>
      </c>
      <c r="R72" s="97">
        <f t="shared" si="119"/>
        <v>264</v>
      </c>
      <c r="S72" s="97">
        <v>0</v>
      </c>
      <c r="T72" s="97">
        <f t="shared" si="120"/>
        <v>132</v>
      </c>
      <c r="U72" s="119">
        <f t="shared" si="121"/>
        <v>131.94720000000001</v>
      </c>
      <c r="V72" s="119">
        <f t="shared" si="122"/>
        <v>131.94720000000001</v>
      </c>
      <c r="W72" s="119">
        <f t="shared" si="123"/>
        <v>192.45599999999999</v>
      </c>
      <c r="X72" s="119">
        <f>+F72*$X$8</f>
        <v>192.45599999999999</v>
      </c>
      <c r="Y72" s="119">
        <f t="shared" si="124"/>
        <v>324.40319999999997</v>
      </c>
      <c r="Z72" s="119">
        <f t="shared" si="125"/>
        <v>984.40320000000008</v>
      </c>
      <c r="AA72" s="119">
        <f t="shared" si="126"/>
        <v>1308.8063999999999</v>
      </c>
    </row>
    <row r="73" spans="2:27" s="135" customFormat="1" x14ac:dyDescent="0.2">
      <c r="B73" s="51" t="s">
        <v>356</v>
      </c>
      <c r="C73" s="319">
        <f>SUM(C70:C72)</f>
        <v>3</v>
      </c>
      <c r="D73" s="69">
        <f>SUM(D70:D72)</f>
        <v>1214</v>
      </c>
      <c r="E73" s="69">
        <f t="shared" ref="E73:K73" si="127">SUM(E70:E72)</f>
        <v>7284</v>
      </c>
      <c r="F73" s="69">
        <f t="shared" si="127"/>
        <v>7284</v>
      </c>
      <c r="G73" s="69">
        <f t="shared" si="127"/>
        <v>14568</v>
      </c>
      <c r="H73" s="69">
        <f t="shared" si="127"/>
        <v>1491.7632000000001</v>
      </c>
      <c r="I73" s="69">
        <f t="shared" si="127"/>
        <v>4104.7632000000003</v>
      </c>
      <c r="J73" s="69">
        <f t="shared" si="127"/>
        <v>5596.5264000000006</v>
      </c>
      <c r="K73" s="69">
        <f t="shared" si="127"/>
        <v>20164.526399999999</v>
      </c>
      <c r="M73" s="51" t="s">
        <v>356</v>
      </c>
      <c r="N73" s="319">
        <f>SUM(N70:N72)</f>
        <v>3</v>
      </c>
      <c r="O73" s="69">
        <f t="shared" ref="O73:AA73" si="128">SUM(O70:O72)</f>
        <v>0</v>
      </c>
      <c r="P73" s="69">
        <f t="shared" si="128"/>
        <v>1214</v>
      </c>
      <c r="Q73" s="69">
        <f t="shared" si="128"/>
        <v>0</v>
      </c>
      <c r="R73" s="69">
        <f t="shared" si="128"/>
        <v>792</v>
      </c>
      <c r="S73" s="69">
        <f t="shared" si="128"/>
        <v>0</v>
      </c>
      <c r="T73" s="69">
        <f t="shared" si="128"/>
        <v>607</v>
      </c>
      <c r="U73" s="69">
        <f t="shared" si="128"/>
        <v>606.75720000000001</v>
      </c>
      <c r="V73" s="69">
        <f t="shared" si="128"/>
        <v>606.75720000000001</v>
      </c>
      <c r="W73" s="69">
        <f t="shared" si="128"/>
        <v>885.00599999999997</v>
      </c>
      <c r="X73" s="69">
        <f t="shared" si="128"/>
        <v>885.00599999999997</v>
      </c>
      <c r="Y73" s="69">
        <f t="shared" si="128"/>
        <v>1491.7632000000001</v>
      </c>
      <c r="Z73" s="69">
        <f t="shared" si="128"/>
        <v>4104.7632000000003</v>
      </c>
      <c r="AA73" s="69">
        <f t="shared" si="128"/>
        <v>5596.5264000000006</v>
      </c>
    </row>
    <row r="74" spans="2:27" s="135" customFormat="1" x14ac:dyDescent="0.2">
      <c r="B74" s="28" t="s">
        <v>132</v>
      </c>
      <c r="C74" s="27">
        <f>+C73+C68</f>
        <v>23</v>
      </c>
      <c r="D74" s="26">
        <f>+D68+D73</f>
        <v>2017</v>
      </c>
      <c r="E74" s="26">
        <f t="shared" ref="E74:K74" si="129">+E68+E73</f>
        <v>39294</v>
      </c>
      <c r="F74" s="26">
        <f t="shared" si="129"/>
        <v>39294</v>
      </c>
      <c r="G74" s="26">
        <f t="shared" si="129"/>
        <v>78588</v>
      </c>
      <c r="H74" s="26">
        <f t="shared" si="129"/>
        <v>8047.4111999999996</v>
      </c>
      <c r="I74" s="26">
        <f t="shared" si="129"/>
        <v>23942.911200000002</v>
      </c>
      <c r="J74" s="26">
        <f t="shared" si="129"/>
        <v>31990.322400000005</v>
      </c>
      <c r="K74" s="26">
        <f t="shared" si="129"/>
        <v>110578.3224</v>
      </c>
      <c r="M74" s="28" t="s">
        <v>132</v>
      </c>
      <c r="N74" s="27">
        <f>+N73+N68</f>
        <v>23</v>
      </c>
      <c r="O74" s="26">
        <f t="shared" ref="O74:AA74" si="130">+O73+O68</f>
        <v>0</v>
      </c>
      <c r="P74" s="26">
        <f t="shared" si="130"/>
        <v>6549</v>
      </c>
      <c r="Q74" s="26">
        <f t="shared" si="130"/>
        <v>0</v>
      </c>
      <c r="R74" s="26">
        <f t="shared" si="130"/>
        <v>6072</v>
      </c>
      <c r="S74" s="26">
        <f t="shared" si="130"/>
        <v>0</v>
      </c>
      <c r="T74" s="26">
        <f t="shared" si="130"/>
        <v>3274.5</v>
      </c>
      <c r="U74" s="26">
        <f t="shared" si="130"/>
        <v>3273.1902000000005</v>
      </c>
      <c r="V74" s="26">
        <f t="shared" si="130"/>
        <v>3273.1902000000005</v>
      </c>
      <c r="W74" s="26">
        <f t="shared" si="130"/>
        <v>4774.2209999999995</v>
      </c>
      <c r="X74" s="26">
        <f t="shared" si="130"/>
        <v>4774.2209999999995</v>
      </c>
      <c r="Y74" s="26">
        <f t="shared" si="130"/>
        <v>8047.4111999999996</v>
      </c>
      <c r="Z74" s="26">
        <f t="shared" si="130"/>
        <v>23942.911200000002</v>
      </c>
      <c r="AA74" s="26">
        <f t="shared" si="130"/>
        <v>31990.322400000005</v>
      </c>
    </row>
    <row r="75" spans="2:27" x14ac:dyDescent="0.2">
      <c r="B75" s="18"/>
      <c r="C75" s="325"/>
      <c r="D75" s="24"/>
      <c r="E75" s="238"/>
      <c r="F75" s="238"/>
      <c r="G75" s="24"/>
      <c r="H75" s="238"/>
      <c r="I75" s="238"/>
      <c r="J75" s="24"/>
      <c r="K75" s="25"/>
      <c r="L75" s="135"/>
      <c r="M75" s="18"/>
      <c r="N75" s="325"/>
      <c r="O75" s="238"/>
      <c r="P75" s="167"/>
      <c r="Q75" s="238"/>
      <c r="R75" s="167"/>
      <c r="S75" s="167"/>
      <c r="T75" s="167"/>
      <c r="U75" s="167"/>
      <c r="V75" s="238"/>
      <c r="W75" s="238"/>
      <c r="X75" s="238"/>
      <c r="Y75" s="238"/>
      <c r="Z75" s="167"/>
      <c r="AA75" s="274"/>
    </row>
    <row r="76" spans="2:27" s="135" customFormat="1" x14ac:dyDescent="0.2">
      <c r="B76" s="11" t="s">
        <v>8</v>
      </c>
      <c r="C76" s="326">
        <f t="shared" ref="C76:K76" si="131">+C56+C61+C74</f>
        <v>37</v>
      </c>
      <c r="D76" s="128">
        <f t="shared" si="131"/>
        <v>5787</v>
      </c>
      <c r="E76" s="128">
        <f t="shared" si="131"/>
        <v>71634</v>
      </c>
      <c r="F76" s="128">
        <f t="shared" si="131"/>
        <v>71634</v>
      </c>
      <c r="G76" s="128">
        <f t="shared" si="131"/>
        <v>143268</v>
      </c>
      <c r="H76" s="128">
        <f t="shared" si="131"/>
        <v>14670.643199999999</v>
      </c>
      <c r="I76" s="128">
        <f t="shared" si="131"/>
        <v>42347.143200000006</v>
      </c>
      <c r="J76" s="128">
        <f t="shared" si="131"/>
        <v>57017.786400000012</v>
      </c>
      <c r="K76" s="128">
        <f t="shared" si="131"/>
        <v>200285.78640000001</v>
      </c>
      <c r="M76" s="11" t="s">
        <v>8</v>
      </c>
      <c r="N76" s="326">
        <f t="shared" ref="N76:AA76" si="132">+N56+N61+N74</f>
        <v>37</v>
      </c>
      <c r="O76" s="62">
        <f t="shared" si="132"/>
        <v>0</v>
      </c>
      <c r="P76" s="62">
        <f t="shared" si="132"/>
        <v>11939</v>
      </c>
      <c r="Q76" s="62">
        <f t="shared" si="132"/>
        <v>0</v>
      </c>
      <c r="R76" s="62">
        <f t="shared" si="132"/>
        <v>9768</v>
      </c>
      <c r="S76" s="62">
        <f t="shared" si="132"/>
        <v>0</v>
      </c>
      <c r="T76" s="62">
        <f t="shared" si="132"/>
        <v>5969.5</v>
      </c>
      <c r="U76" s="62">
        <f t="shared" si="132"/>
        <v>5967.1122000000014</v>
      </c>
      <c r="V76" s="62">
        <f t="shared" si="132"/>
        <v>5967.1122000000014</v>
      </c>
      <c r="W76" s="62">
        <f t="shared" si="132"/>
        <v>8703.530999999999</v>
      </c>
      <c r="X76" s="62">
        <f t="shared" si="132"/>
        <v>8703.530999999999</v>
      </c>
      <c r="Y76" s="62">
        <f t="shared" si="132"/>
        <v>14670.643199999999</v>
      </c>
      <c r="Z76" s="62">
        <f t="shared" si="132"/>
        <v>42347.143200000006</v>
      </c>
      <c r="AA76" s="62">
        <f t="shared" si="132"/>
        <v>57017.786400000012</v>
      </c>
    </row>
    <row r="77" spans="2:27" x14ac:dyDescent="0.2">
      <c r="B77" s="123"/>
      <c r="C77" s="327"/>
      <c r="K77" s="135"/>
    </row>
    <row r="78" spans="2:27" x14ac:dyDescent="0.2">
      <c r="B78" s="123"/>
      <c r="C78" s="327"/>
    </row>
    <row r="79" spans="2:27" x14ac:dyDescent="0.2">
      <c r="B79" s="123"/>
      <c r="C79" s="327"/>
    </row>
    <row r="80" spans="2:27" s="135" customFormat="1" x14ac:dyDescent="0.2">
      <c r="B80" s="83" t="s">
        <v>359</v>
      </c>
      <c r="C80" s="490"/>
      <c r="D80" s="490"/>
      <c r="E80" s="490"/>
      <c r="F80" s="490"/>
      <c r="G80" s="490"/>
      <c r="H80" s="490"/>
      <c r="I80" s="490"/>
      <c r="J80" s="490"/>
      <c r="K80" s="491"/>
      <c r="M80" s="83" t="s">
        <v>360</v>
      </c>
      <c r="N80" s="490"/>
      <c r="O80" s="490"/>
      <c r="P80" s="490"/>
      <c r="Q80" s="490"/>
      <c r="R80" s="490"/>
      <c r="S80" s="490"/>
      <c r="T80" s="490"/>
      <c r="U80" s="490"/>
      <c r="V80" s="490"/>
      <c r="W80" s="490"/>
      <c r="X80" s="490"/>
      <c r="Y80" s="490"/>
      <c r="Z80" s="490"/>
      <c r="AA80" s="491"/>
    </row>
    <row r="81" spans="2:27" s="135" customFormat="1" x14ac:dyDescent="0.2">
      <c r="B81" s="73" t="s">
        <v>20</v>
      </c>
      <c r="C81" s="74"/>
      <c r="D81" s="74"/>
      <c r="E81" s="74"/>
      <c r="F81" s="74"/>
      <c r="G81" s="74"/>
      <c r="H81" s="74"/>
      <c r="I81" s="74"/>
      <c r="J81" s="74"/>
      <c r="K81" s="482"/>
      <c r="M81" s="73" t="s">
        <v>20</v>
      </c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482"/>
    </row>
    <row r="82" spans="2:27" s="135" customFormat="1" x14ac:dyDescent="0.2">
      <c r="B82" s="73" t="s">
        <v>333</v>
      </c>
      <c r="C82" s="74"/>
      <c r="D82" s="74"/>
      <c r="E82" s="74"/>
      <c r="F82" s="74"/>
      <c r="G82" s="74"/>
      <c r="H82" s="74"/>
      <c r="I82" s="74"/>
      <c r="J82" s="74"/>
      <c r="K82" s="482"/>
      <c r="M82" s="73" t="s">
        <v>334</v>
      </c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482"/>
    </row>
    <row r="83" spans="2:27" s="135" customFormat="1" x14ac:dyDescent="0.2">
      <c r="B83" s="73" t="s">
        <v>2</v>
      </c>
      <c r="C83" s="74"/>
      <c r="D83" s="74"/>
      <c r="E83" s="74"/>
      <c r="F83" s="74"/>
      <c r="G83" s="74"/>
      <c r="H83" s="74"/>
      <c r="I83" s="74"/>
      <c r="J83" s="74"/>
      <c r="K83" s="482"/>
      <c r="M83" s="73" t="s">
        <v>2</v>
      </c>
      <c r="N83" s="492"/>
      <c r="O83" s="492"/>
      <c r="P83" s="492"/>
      <c r="Q83" s="492"/>
      <c r="R83" s="492"/>
      <c r="S83" s="492"/>
      <c r="T83" s="492"/>
      <c r="U83" s="492"/>
      <c r="V83" s="492"/>
      <c r="W83" s="492"/>
      <c r="X83" s="492"/>
      <c r="Y83" s="492"/>
      <c r="Z83" s="492"/>
      <c r="AA83" s="493"/>
    </row>
    <row r="84" spans="2:27" s="135" customFormat="1" x14ac:dyDescent="0.2">
      <c r="B84" s="77"/>
      <c r="C84" s="78"/>
      <c r="D84" s="78"/>
      <c r="E84" s="78"/>
      <c r="F84" s="78"/>
      <c r="G84" s="78"/>
      <c r="H84" s="78"/>
      <c r="I84" s="78"/>
      <c r="J84" s="78"/>
      <c r="K84" s="488"/>
      <c r="M84" s="497"/>
      <c r="N84" s="495"/>
      <c r="O84" s="495"/>
      <c r="P84" s="495"/>
      <c r="Q84" s="495"/>
      <c r="R84" s="495"/>
      <c r="S84" s="495"/>
      <c r="T84" s="495"/>
      <c r="U84" s="495"/>
      <c r="V84" s="495"/>
      <c r="W84" s="495"/>
      <c r="X84" s="495"/>
      <c r="Y84" s="495"/>
      <c r="Z84" s="495"/>
      <c r="AA84" s="496"/>
    </row>
    <row r="85" spans="2:27" s="135" customFormat="1" x14ac:dyDescent="0.2"/>
    <row r="86" spans="2:27" s="135" customFormat="1" x14ac:dyDescent="0.2">
      <c r="B86" s="293" t="s">
        <v>335</v>
      </c>
      <c r="C86" s="27" t="s">
        <v>336</v>
      </c>
      <c r="D86" s="294" t="s">
        <v>337</v>
      </c>
      <c r="E86" s="295"/>
      <c r="F86" s="295"/>
      <c r="G86" s="296"/>
      <c r="H86" s="294" t="s">
        <v>338</v>
      </c>
      <c r="I86" s="296"/>
      <c r="J86" s="297"/>
      <c r="K86" s="298" t="s">
        <v>47</v>
      </c>
      <c r="M86" s="293" t="s">
        <v>335</v>
      </c>
      <c r="N86" s="27" t="s">
        <v>336</v>
      </c>
      <c r="O86" s="294" t="s">
        <v>339</v>
      </c>
      <c r="P86" s="299"/>
      <c r="Q86" s="294" t="s">
        <v>340</v>
      </c>
      <c r="R86" s="300"/>
      <c r="S86" s="301" t="s">
        <v>341</v>
      </c>
      <c r="T86" s="301"/>
      <c r="U86" s="356" t="s">
        <v>650</v>
      </c>
      <c r="V86" s="500">
        <v>8.3299999999999999E-2</v>
      </c>
      <c r="W86" s="301" t="s">
        <v>342</v>
      </c>
      <c r="X86" s="498">
        <f>X8</f>
        <v>0.1215</v>
      </c>
      <c r="Y86" s="302" t="s">
        <v>343</v>
      </c>
      <c r="Z86" s="302"/>
      <c r="AA86" s="303"/>
    </row>
    <row r="87" spans="2:27" s="135" customFormat="1" x14ac:dyDescent="0.2">
      <c r="B87" s="304"/>
      <c r="C87" s="305" t="s">
        <v>344</v>
      </c>
      <c r="D87" s="27" t="s">
        <v>345</v>
      </c>
      <c r="E87" s="27" t="s">
        <v>346</v>
      </c>
      <c r="F87" s="27" t="s">
        <v>347</v>
      </c>
      <c r="G87" s="27" t="s">
        <v>348</v>
      </c>
      <c r="H87" s="27" t="s">
        <v>346</v>
      </c>
      <c r="I87" s="27" t="s">
        <v>347</v>
      </c>
      <c r="J87" s="27" t="s">
        <v>348</v>
      </c>
      <c r="K87" s="191">
        <v>2012</v>
      </c>
      <c r="M87" s="304"/>
      <c r="N87" s="305" t="s">
        <v>344</v>
      </c>
      <c r="O87" s="27" t="s">
        <v>346</v>
      </c>
      <c r="P87" s="306" t="s">
        <v>347</v>
      </c>
      <c r="Q87" s="27" t="s">
        <v>346</v>
      </c>
      <c r="R87" s="306" t="s">
        <v>347</v>
      </c>
      <c r="S87" s="27" t="s">
        <v>346</v>
      </c>
      <c r="T87" s="306" t="s">
        <v>347</v>
      </c>
      <c r="U87" s="307" t="s">
        <v>346</v>
      </c>
      <c r="V87" s="306" t="s">
        <v>347</v>
      </c>
      <c r="W87" s="307" t="s">
        <v>346</v>
      </c>
      <c r="X87" s="306" t="s">
        <v>347</v>
      </c>
      <c r="Y87" s="308" t="s">
        <v>346</v>
      </c>
      <c r="Z87" s="308" t="s">
        <v>347</v>
      </c>
      <c r="AA87" s="191">
        <v>2012</v>
      </c>
    </row>
    <row r="88" spans="2:27" s="135" customFormat="1" x14ac:dyDescent="0.2">
      <c r="B88" s="18" t="s">
        <v>640</v>
      </c>
      <c r="C88" s="239"/>
      <c r="D88" s="309"/>
      <c r="E88" s="239"/>
      <c r="F88" s="239"/>
      <c r="G88" s="310"/>
      <c r="H88" s="239"/>
      <c r="I88" s="239"/>
      <c r="J88" s="310"/>
      <c r="K88" s="313"/>
      <c r="M88" s="18" t="s">
        <v>640</v>
      </c>
      <c r="N88" s="239"/>
      <c r="O88" s="312"/>
      <c r="P88" s="309"/>
      <c r="Q88" s="239"/>
      <c r="R88" s="310"/>
      <c r="S88" s="310"/>
      <c r="T88" s="310"/>
      <c r="U88" s="239"/>
      <c r="V88" s="239"/>
      <c r="W88" s="239"/>
      <c r="X88" s="239"/>
      <c r="Y88" s="239"/>
      <c r="Z88" s="310"/>
      <c r="AA88" s="313"/>
    </row>
    <row r="89" spans="2:27" s="135" customFormat="1" x14ac:dyDescent="0.2">
      <c r="B89" s="114" t="s">
        <v>634</v>
      </c>
      <c r="C89" s="314">
        <v>1</v>
      </c>
      <c r="D89" s="315">
        <f>D50*(1+$C$116)</f>
        <v>1050</v>
      </c>
      <c r="E89" s="316">
        <f>+C89*D89*6</f>
        <v>6300</v>
      </c>
      <c r="F89" s="316">
        <f>+C89*D89*6</f>
        <v>6300</v>
      </c>
      <c r="G89" s="315">
        <f>SUM(E89:F89)</f>
        <v>12600</v>
      </c>
      <c r="H89" s="316">
        <f t="shared" ref="H89:H94" si="133">+Y89</f>
        <v>1290.2399999999998</v>
      </c>
      <c r="I89" s="316">
        <f t="shared" ref="I89:I94" si="134">+Z89</f>
        <v>3145.24</v>
      </c>
      <c r="J89" s="315">
        <f>SUM(H89:I89)</f>
        <v>4435.4799999999996</v>
      </c>
      <c r="K89" s="119">
        <f>G89+J89</f>
        <v>17035.48</v>
      </c>
      <c r="M89" s="114" t="s">
        <v>634</v>
      </c>
      <c r="N89" s="314">
        <f>+C89</f>
        <v>1</v>
      </c>
      <c r="O89" s="97">
        <v>0</v>
      </c>
      <c r="P89" s="97">
        <f>(G89/12)</f>
        <v>1050</v>
      </c>
      <c r="Q89" s="119">
        <v>0</v>
      </c>
      <c r="R89" s="97">
        <f>280*N89</f>
        <v>280</v>
      </c>
      <c r="S89" s="97">
        <v>0</v>
      </c>
      <c r="T89" s="97">
        <f>G89/24</f>
        <v>525</v>
      </c>
      <c r="U89" s="119">
        <f>E89*8.33%</f>
        <v>524.79</v>
      </c>
      <c r="V89" s="119">
        <f>F89*8.33%</f>
        <v>524.79</v>
      </c>
      <c r="W89" s="119">
        <f t="shared" ref="W89:W94" si="135">+E89*$X$8</f>
        <v>765.44999999999993</v>
      </c>
      <c r="X89" s="119">
        <f t="shared" ref="X89:X94" si="136">+F89*$X$8</f>
        <v>765.44999999999993</v>
      </c>
      <c r="Y89" s="119">
        <f t="shared" ref="Y89:Y94" si="137">+O89+Q89+S89+U89+W89</f>
        <v>1290.2399999999998</v>
      </c>
      <c r="Z89" s="119">
        <f t="shared" ref="Z89:Z94" si="138">+P89+R89+T89+V89+X89</f>
        <v>3145.24</v>
      </c>
      <c r="AA89" s="119">
        <f>SUM(Y89:Z89)</f>
        <v>4435.4799999999996</v>
      </c>
    </row>
    <row r="90" spans="2:27" s="135" customFormat="1" x14ac:dyDescent="0.2">
      <c r="B90" s="114" t="s">
        <v>635</v>
      </c>
      <c r="C90" s="221">
        <v>1</v>
      </c>
      <c r="D90" s="315">
        <f t="shared" ref="D90:D94" si="139">D51*(1+$C$116)</f>
        <v>367.5</v>
      </c>
      <c r="E90" s="316">
        <f t="shared" ref="E90:E94" si="140">+C90*D90*6</f>
        <v>2205</v>
      </c>
      <c r="F90" s="316">
        <f t="shared" ref="F90:F94" si="141">+C90*D90*6</f>
        <v>2205</v>
      </c>
      <c r="G90" s="315">
        <f t="shared" ref="G90:G94" si="142">SUM(E90:F90)</f>
        <v>4410</v>
      </c>
      <c r="H90" s="316">
        <f t="shared" si="133"/>
        <v>451.58399999999995</v>
      </c>
      <c r="I90" s="316">
        <f t="shared" si="134"/>
        <v>1282.8340000000001</v>
      </c>
      <c r="J90" s="315">
        <f t="shared" ref="J90:J94" si="143">SUM(H90:I90)</f>
        <v>1734.4180000000001</v>
      </c>
      <c r="K90" s="119">
        <f t="shared" ref="K90:K94" si="144">G90+J90</f>
        <v>6144.4179999999997</v>
      </c>
      <c r="M90" s="114" t="s">
        <v>635</v>
      </c>
      <c r="N90" s="314">
        <f>+C90</f>
        <v>1</v>
      </c>
      <c r="O90" s="97">
        <v>0</v>
      </c>
      <c r="P90" s="97">
        <f t="shared" ref="P90:P93" si="145">(G90/12)</f>
        <v>367.5</v>
      </c>
      <c r="Q90" s="119">
        <v>0</v>
      </c>
      <c r="R90" s="97">
        <f t="shared" ref="R90:R94" si="146">280*N90</f>
        <v>280</v>
      </c>
      <c r="S90" s="97">
        <v>0</v>
      </c>
      <c r="T90" s="97">
        <f t="shared" ref="T90:T94" si="147">G90/24</f>
        <v>183.75</v>
      </c>
      <c r="U90" s="119">
        <f t="shared" ref="U90:U94" si="148">E90*8.33%</f>
        <v>183.6765</v>
      </c>
      <c r="V90" s="119">
        <f t="shared" ref="V90:V94" si="149">F90*8.33%</f>
        <v>183.6765</v>
      </c>
      <c r="W90" s="119">
        <f t="shared" si="135"/>
        <v>267.90749999999997</v>
      </c>
      <c r="X90" s="119">
        <f t="shared" si="136"/>
        <v>267.90749999999997</v>
      </c>
      <c r="Y90" s="119">
        <f t="shared" si="137"/>
        <v>451.58399999999995</v>
      </c>
      <c r="Z90" s="119">
        <f t="shared" si="138"/>
        <v>1282.8340000000001</v>
      </c>
      <c r="AA90" s="119">
        <f t="shared" ref="AA90:AA94" si="150">SUM(Y90:Z90)</f>
        <v>1734.4180000000001</v>
      </c>
    </row>
    <row r="91" spans="2:27" s="135" customFormat="1" x14ac:dyDescent="0.2">
      <c r="B91" s="114" t="s">
        <v>636</v>
      </c>
      <c r="C91" s="221">
        <v>1</v>
      </c>
      <c r="D91" s="315">
        <f t="shared" si="139"/>
        <v>577.5</v>
      </c>
      <c r="E91" s="316">
        <f t="shared" si="140"/>
        <v>3465</v>
      </c>
      <c r="F91" s="316">
        <f t="shared" si="141"/>
        <v>3465</v>
      </c>
      <c r="G91" s="315">
        <f t="shared" si="142"/>
        <v>6930</v>
      </c>
      <c r="H91" s="316">
        <f t="shared" si="133"/>
        <v>709.63200000000006</v>
      </c>
      <c r="I91" s="316">
        <f t="shared" si="134"/>
        <v>1855.8820000000001</v>
      </c>
      <c r="J91" s="315">
        <f t="shared" si="143"/>
        <v>2565.5140000000001</v>
      </c>
      <c r="K91" s="119">
        <f t="shared" si="144"/>
        <v>9495.5139999999992</v>
      </c>
      <c r="M91" s="114" t="s">
        <v>636</v>
      </c>
      <c r="N91" s="314">
        <v>1</v>
      </c>
      <c r="O91" s="97">
        <v>0</v>
      </c>
      <c r="P91" s="97">
        <f t="shared" si="145"/>
        <v>577.5</v>
      </c>
      <c r="Q91" s="119">
        <v>0</v>
      </c>
      <c r="R91" s="97">
        <f t="shared" si="146"/>
        <v>280</v>
      </c>
      <c r="S91" s="97">
        <v>0</v>
      </c>
      <c r="T91" s="97">
        <f t="shared" si="147"/>
        <v>288.75</v>
      </c>
      <c r="U91" s="119">
        <f t="shared" si="148"/>
        <v>288.6345</v>
      </c>
      <c r="V91" s="119">
        <f t="shared" si="149"/>
        <v>288.6345</v>
      </c>
      <c r="W91" s="119">
        <f t="shared" si="135"/>
        <v>420.9975</v>
      </c>
      <c r="X91" s="119">
        <f t="shared" si="136"/>
        <v>420.9975</v>
      </c>
      <c r="Y91" s="119">
        <f t="shared" si="137"/>
        <v>709.63200000000006</v>
      </c>
      <c r="Z91" s="119">
        <f t="shared" si="138"/>
        <v>1855.8820000000001</v>
      </c>
      <c r="AA91" s="119">
        <f t="shared" si="150"/>
        <v>2565.5140000000001</v>
      </c>
    </row>
    <row r="92" spans="2:27" s="135" customFormat="1" x14ac:dyDescent="0.2">
      <c r="B92" s="114" t="s">
        <v>637</v>
      </c>
      <c r="C92" s="221">
        <v>1</v>
      </c>
      <c r="D92" s="315">
        <f t="shared" si="139"/>
        <v>525</v>
      </c>
      <c r="E92" s="316">
        <f t="shared" si="140"/>
        <v>3150</v>
      </c>
      <c r="F92" s="316">
        <f t="shared" si="141"/>
        <v>3150</v>
      </c>
      <c r="G92" s="315">
        <f t="shared" si="142"/>
        <v>6300</v>
      </c>
      <c r="H92" s="316">
        <f t="shared" si="133"/>
        <v>645.11999999999989</v>
      </c>
      <c r="I92" s="316">
        <f t="shared" si="134"/>
        <v>1712.62</v>
      </c>
      <c r="J92" s="315">
        <f t="shared" si="143"/>
        <v>2357.7399999999998</v>
      </c>
      <c r="K92" s="119">
        <f t="shared" si="144"/>
        <v>8657.74</v>
      </c>
      <c r="M92" s="114" t="s">
        <v>637</v>
      </c>
      <c r="N92" s="314">
        <v>1</v>
      </c>
      <c r="O92" s="97">
        <v>0</v>
      </c>
      <c r="P92" s="97">
        <f t="shared" si="145"/>
        <v>525</v>
      </c>
      <c r="Q92" s="119">
        <v>0</v>
      </c>
      <c r="R92" s="97">
        <f t="shared" si="146"/>
        <v>280</v>
      </c>
      <c r="S92" s="97">
        <v>0</v>
      </c>
      <c r="T92" s="97">
        <f t="shared" si="147"/>
        <v>262.5</v>
      </c>
      <c r="U92" s="119">
        <f t="shared" si="148"/>
        <v>262.39499999999998</v>
      </c>
      <c r="V92" s="119">
        <f t="shared" si="149"/>
        <v>262.39499999999998</v>
      </c>
      <c r="W92" s="119">
        <f t="shared" si="135"/>
        <v>382.72499999999997</v>
      </c>
      <c r="X92" s="119">
        <f t="shared" si="136"/>
        <v>382.72499999999997</v>
      </c>
      <c r="Y92" s="119">
        <f t="shared" si="137"/>
        <v>645.11999999999989</v>
      </c>
      <c r="Z92" s="119">
        <f t="shared" si="138"/>
        <v>1712.62</v>
      </c>
      <c r="AA92" s="119">
        <f t="shared" si="150"/>
        <v>2357.7399999999998</v>
      </c>
    </row>
    <row r="93" spans="2:27" s="135" customFormat="1" x14ac:dyDescent="0.2">
      <c r="B93" s="114" t="s">
        <v>638</v>
      </c>
      <c r="C93" s="221">
        <v>1</v>
      </c>
      <c r="D93" s="315">
        <f t="shared" si="139"/>
        <v>367.5</v>
      </c>
      <c r="E93" s="316">
        <f t="shared" si="140"/>
        <v>2205</v>
      </c>
      <c r="F93" s="316">
        <f t="shared" si="141"/>
        <v>2205</v>
      </c>
      <c r="G93" s="315">
        <f t="shared" si="142"/>
        <v>4410</v>
      </c>
      <c r="H93" s="316">
        <f t="shared" si="133"/>
        <v>451.58399999999995</v>
      </c>
      <c r="I93" s="316">
        <f t="shared" si="134"/>
        <v>1282.8340000000001</v>
      </c>
      <c r="J93" s="315">
        <f t="shared" si="143"/>
        <v>1734.4180000000001</v>
      </c>
      <c r="K93" s="119">
        <f t="shared" si="144"/>
        <v>6144.4179999999997</v>
      </c>
      <c r="M93" s="114" t="s">
        <v>638</v>
      </c>
      <c r="N93" s="314">
        <v>1</v>
      </c>
      <c r="O93" s="97">
        <v>0</v>
      </c>
      <c r="P93" s="97">
        <f t="shared" si="145"/>
        <v>367.5</v>
      </c>
      <c r="Q93" s="119">
        <v>0</v>
      </c>
      <c r="R93" s="97">
        <f t="shared" si="146"/>
        <v>280</v>
      </c>
      <c r="S93" s="97">
        <v>0</v>
      </c>
      <c r="T93" s="97">
        <f t="shared" si="147"/>
        <v>183.75</v>
      </c>
      <c r="U93" s="119">
        <f t="shared" si="148"/>
        <v>183.6765</v>
      </c>
      <c r="V93" s="119">
        <f t="shared" si="149"/>
        <v>183.6765</v>
      </c>
      <c r="W93" s="119">
        <f t="shared" si="135"/>
        <v>267.90749999999997</v>
      </c>
      <c r="X93" s="119">
        <f t="shared" si="136"/>
        <v>267.90749999999997</v>
      </c>
      <c r="Y93" s="119">
        <f t="shared" si="137"/>
        <v>451.58399999999995</v>
      </c>
      <c r="Z93" s="119">
        <f t="shared" si="138"/>
        <v>1282.8340000000001</v>
      </c>
      <c r="AA93" s="119">
        <f t="shared" si="150"/>
        <v>1734.4180000000001</v>
      </c>
    </row>
    <row r="94" spans="2:27" s="135" customFormat="1" x14ac:dyDescent="0.2">
      <c r="B94" s="114" t="s">
        <v>639</v>
      </c>
      <c r="C94" s="221">
        <v>2</v>
      </c>
      <c r="D94" s="315">
        <f t="shared" si="139"/>
        <v>315</v>
      </c>
      <c r="E94" s="316">
        <f t="shared" si="140"/>
        <v>3780</v>
      </c>
      <c r="F94" s="316">
        <f t="shared" si="141"/>
        <v>3780</v>
      </c>
      <c r="G94" s="315">
        <f t="shared" si="142"/>
        <v>7560</v>
      </c>
      <c r="H94" s="316">
        <f t="shared" si="133"/>
        <v>774.14400000000001</v>
      </c>
      <c r="I94" s="316">
        <f t="shared" si="134"/>
        <v>2279.1440000000002</v>
      </c>
      <c r="J94" s="315">
        <f t="shared" si="143"/>
        <v>3053.2880000000005</v>
      </c>
      <c r="K94" s="119">
        <f t="shared" si="144"/>
        <v>10613.288</v>
      </c>
      <c r="M94" s="114" t="s">
        <v>639</v>
      </c>
      <c r="N94" s="314">
        <f>+C94</f>
        <v>2</v>
      </c>
      <c r="O94" s="315">
        <v>0</v>
      </c>
      <c r="P94" s="97">
        <f>(G94/12)</f>
        <v>630</v>
      </c>
      <c r="Q94" s="119">
        <v>0</v>
      </c>
      <c r="R94" s="97">
        <f t="shared" si="146"/>
        <v>560</v>
      </c>
      <c r="S94" s="97">
        <v>0</v>
      </c>
      <c r="T94" s="97">
        <f t="shared" si="147"/>
        <v>315</v>
      </c>
      <c r="U94" s="119">
        <f t="shared" si="148"/>
        <v>314.87400000000002</v>
      </c>
      <c r="V94" s="119">
        <f t="shared" si="149"/>
        <v>314.87400000000002</v>
      </c>
      <c r="W94" s="119">
        <f t="shared" si="135"/>
        <v>459.27</v>
      </c>
      <c r="X94" s="119">
        <f t="shared" si="136"/>
        <v>459.27</v>
      </c>
      <c r="Y94" s="119">
        <f t="shared" si="137"/>
        <v>774.14400000000001</v>
      </c>
      <c r="Z94" s="119">
        <f t="shared" si="138"/>
        <v>2279.1440000000002</v>
      </c>
      <c r="AA94" s="119">
        <f t="shared" si="150"/>
        <v>3053.2880000000005</v>
      </c>
    </row>
    <row r="95" spans="2:27" s="135" customFormat="1" x14ac:dyDescent="0.2">
      <c r="B95" s="28" t="s">
        <v>349</v>
      </c>
      <c r="C95" s="27">
        <f>SUM(C89:C94)</f>
        <v>7</v>
      </c>
      <c r="D95" s="317">
        <f>SUM(D89:D94)</f>
        <v>3202.5</v>
      </c>
      <c r="E95" s="317">
        <f t="shared" ref="E95:J95" si="151">SUM(E89:E94)</f>
        <v>21105</v>
      </c>
      <c r="F95" s="317">
        <f t="shared" si="151"/>
        <v>21105</v>
      </c>
      <c r="G95" s="317">
        <f t="shared" si="151"/>
        <v>42210</v>
      </c>
      <c r="H95" s="317">
        <f t="shared" si="151"/>
        <v>4322.3039999999992</v>
      </c>
      <c r="I95" s="317">
        <f t="shared" si="151"/>
        <v>11558.554</v>
      </c>
      <c r="J95" s="317">
        <f t="shared" si="151"/>
        <v>15880.858</v>
      </c>
      <c r="K95" s="318">
        <f>SUM(K89:K94)</f>
        <v>58090.858</v>
      </c>
      <c r="M95" s="28" t="s">
        <v>349</v>
      </c>
      <c r="N95" s="319">
        <f>SUM(N89:N94)</f>
        <v>7</v>
      </c>
      <c r="O95" s="69">
        <f t="shared" ref="O95:AA95" si="152">SUM(O89:O94)</f>
        <v>0</v>
      </c>
      <c r="P95" s="69">
        <f t="shared" si="152"/>
        <v>3517.5</v>
      </c>
      <c r="Q95" s="69">
        <f t="shared" si="152"/>
        <v>0</v>
      </c>
      <c r="R95" s="69">
        <f t="shared" si="152"/>
        <v>1960</v>
      </c>
      <c r="S95" s="69">
        <f t="shared" si="152"/>
        <v>0</v>
      </c>
      <c r="T95" s="69">
        <f t="shared" si="152"/>
        <v>1758.75</v>
      </c>
      <c r="U95" s="69">
        <f t="shared" si="152"/>
        <v>1758.0465000000002</v>
      </c>
      <c r="V95" s="69">
        <f t="shared" si="152"/>
        <v>1758.0465000000002</v>
      </c>
      <c r="W95" s="69">
        <f t="shared" si="152"/>
        <v>2564.2574999999997</v>
      </c>
      <c r="X95" s="69">
        <f t="shared" si="152"/>
        <v>2564.2574999999997</v>
      </c>
      <c r="Y95" s="69">
        <f t="shared" si="152"/>
        <v>4322.3039999999992</v>
      </c>
      <c r="Z95" s="69">
        <f t="shared" si="152"/>
        <v>11558.554</v>
      </c>
      <c r="AA95" s="69">
        <f t="shared" si="152"/>
        <v>15880.858</v>
      </c>
    </row>
    <row r="96" spans="2:27" s="135" customFormat="1" x14ac:dyDescent="0.2">
      <c r="B96" s="105"/>
      <c r="C96" s="168"/>
      <c r="D96" s="320"/>
      <c r="E96" s="238"/>
      <c r="F96" s="238"/>
      <c r="G96" s="321" t="s">
        <v>259</v>
      </c>
      <c r="H96" s="238"/>
      <c r="I96" s="238"/>
      <c r="J96" s="321" t="s">
        <v>259</v>
      </c>
      <c r="K96" s="322"/>
      <c r="M96" s="105"/>
      <c r="N96" s="168"/>
      <c r="O96" s="238"/>
      <c r="P96" s="320"/>
      <c r="Q96" s="238"/>
      <c r="R96" s="321" t="s">
        <v>259</v>
      </c>
      <c r="S96" s="321"/>
      <c r="T96" s="321"/>
      <c r="U96" s="238"/>
      <c r="V96" s="238"/>
      <c r="W96" s="238"/>
      <c r="X96" s="238"/>
      <c r="Y96" s="238"/>
      <c r="Z96" s="321" t="s">
        <v>259</v>
      </c>
      <c r="AA96" s="322"/>
    </row>
    <row r="97" spans="2:27" s="135" customFormat="1" x14ac:dyDescent="0.2">
      <c r="B97" s="18" t="s">
        <v>350</v>
      </c>
      <c r="C97" s="168"/>
      <c r="D97" s="320"/>
      <c r="E97" s="238"/>
      <c r="F97" s="238"/>
      <c r="G97" s="321" t="s">
        <v>259</v>
      </c>
      <c r="H97" s="238"/>
      <c r="I97" s="238"/>
      <c r="J97" s="321" t="s">
        <v>259</v>
      </c>
      <c r="K97" s="322"/>
      <c r="M97" s="18" t="s">
        <v>350</v>
      </c>
      <c r="N97" s="168"/>
      <c r="O97" s="238"/>
      <c r="P97" s="320"/>
      <c r="Q97" s="238"/>
      <c r="R97" s="321" t="s">
        <v>259</v>
      </c>
      <c r="S97" s="321"/>
      <c r="T97" s="321"/>
      <c r="U97" s="238"/>
      <c r="V97" s="238"/>
      <c r="W97" s="238"/>
      <c r="X97" s="238"/>
      <c r="Y97" s="238"/>
      <c r="Z97" s="321" t="s">
        <v>259</v>
      </c>
      <c r="AA97" s="322"/>
    </row>
    <row r="98" spans="2:27" s="135" customFormat="1" x14ac:dyDescent="0.2">
      <c r="B98" s="114" t="s">
        <v>642</v>
      </c>
      <c r="C98" s="221">
        <v>1</v>
      </c>
      <c r="D98" s="315">
        <f>D59*(1+$C$116)</f>
        <v>472.5</v>
      </c>
      <c r="E98" s="316">
        <f>+C98*D98*6</f>
        <v>2835</v>
      </c>
      <c r="F98" s="316">
        <f>+C98*D98*6</f>
        <v>2835</v>
      </c>
      <c r="G98" s="315">
        <f>SUM(E98:F98)</f>
        <v>5670</v>
      </c>
      <c r="H98" s="316">
        <f t="shared" ref="H98:H99" si="153">+Y98</f>
        <v>580.60799999999995</v>
      </c>
      <c r="I98" s="316">
        <f t="shared" ref="I98:I99" si="154">+Z98</f>
        <v>1569.3580000000002</v>
      </c>
      <c r="J98" s="315">
        <f>SUM(H98:I98)</f>
        <v>2149.9660000000003</v>
      </c>
      <c r="K98" s="119">
        <f>G98+J98</f>
        <v>7819.9660000000003</v>
      </c>
      <c r="M98" s="114" t="s">
        <v>642</v>
      </c>
      <c r="N98" s="314">
        <f>+C98</f>
        <v>1</v>
      </c>
      <c r="O98" s="119">
        <v>0</v>
      </c>
      <c r="P98" s="97">
        <f>(G98/12)</f>
        <v>472.5</v>
      </c>
      <c r="Q98" s="119">
        <v>0</v>
      </c>
      <c r="R98" s="97">
        <f>280*N98</f>
        <v>280</v>
      </c>
      <c r="S98" s="97">
        <v>0</v>
      </c>
      <c r="T98" s="97">
        <f>G98/24</f>
        <v>236.25</v>
      </c>
      <c r="U98" s="119">
        <f>E98*8.33%</f>
        <v>236.15549999999999</v>
      </c>
      <c r="V98" s="119">
        <f>F98*8.33%</f>
        <v>236.15549999999999</v>
      </c>
      <c r="W98" s="119">
        <f t="shared" ref="W98" si="155">+E98*$X$8</f>
        <v>344.45249999999999</v>
      </c>
      <c r="X98" s="119">
        <f t="shared" ref="X98" si="156">+F98*$X$8</f>
        <v>344.45249999999999</v>
      </c>
      <c r="Y98" s="119">
        <f t="shared" ref="Y98:Y99" si="157">+O98+Q98+S98+U98+W98</f>
        <v>580.60799999999995</v>
      </c>
      <c r="Z98" s="119">
        <f t="shared" ref="Z98:Z99" si="158">+P98+R98+T98+V98+X98</f>
        <v>1569.3580000000002</v>
      </c>
      <c r="AA98" s="119">
        <f>SUM(Y98:Z98)</f>
        <v>2149.9660000000003</v>
      </c>
    </row>
    <row r="99" spans="2:27" s="135" customFormat="1" x14ac:dyDescent="0.2">
      <c r="B99" s="108" t="s">
        <v>643</v>
      </c>
      <c r="C99" s="221">
        <v>7</v>
      </c>
      <c r="D99" s="315">
        <f>D60*(1+$C$116)</f>
        <v>283.5</v>
      </c>
      <c r="E99" s="316">
        <f>+C99*D99*6</f>
        <v>11907</v>
      </c>
      <c r="F99" s="316">
        <f>+C99*D99*6</f>
        <v>11907</v>
      </c>
      <c r="G99" s="315">
        <f>SUM(E99:F99)</f>
        <v>23814</v>
      </c>
      <c r="H99" s="316">
        <f t="shared" si="153"/>
        <v>2438.5536000000002</v>
      </c>
      <c r="I99" s="316">
        <f t="shared" si="154"/>
        <v>7375.3036000000002</v>
      </c>
      <c r="J99" s="315">
        <f>SUM(H99:I99)</f>
        <v>9813.8572000000004</v>
      </c>
      <c r="K99" s="119">
        <f>G99+J99</f>
        <v>33627.857199999999</v>
      </c>
      <c r="M99" s="108" t="s">
        <v>643</v>
      </c>
      <c r="N99" s="314">
        <f>+C99</f>
        <v>7</v>
      </c>
      <c r="O99" s="119">
        <v>0</v>
      </c>
      <c r="P99" s="97">
        <f>(G99/12)</f>
        <v>1984.5</v>
      </c>
      <c r="Q99" s="119">
        <v>0</v>
      </c>
      <c r="R99" s="97">
        <f>280*N99</f>
        <v>1960</v>
      </c>
      <c r="S99" s="97">
        <v>0</v>
      </c>
      <c r="T99" s="97">
        <f>G99/24</f>
        <v>992.25</v>
      </c>
      <c r="U99" s="119">
        <f>E99*8.33%</f>
        <v>991.85310000000004</v>
      </c>
      <c r="V99" s="119">
        <f>F99*8.33%</f>
        <v>991.85310000000004</v>
      </c>
      <c r="W99" s="119">
        <f>+E99*$X$8</f>
        <v>1446.7004999999999</v>
      </c>
      <c r="X99" s="119">
        <f>+F99*$X$8</f>
        <v>1446.7004999999999</v>
      </c>
      <c r="Y99" s="119">
        <f t="shared" si="157"/>
        <v>2438.5536000000002</v>
      </c>
      <c r="Z99" s="119">
        <f t="shared" si="158"/>
        <v>7375.3036000000002</v>
      </c>
      <c r="AA99" s="119">
        <f>SUM(Y99:Z99)</f>
        <v>9813.8572000000004</v>
      </c>
    </row>
    <row r="100" spans="2:27" s="135" customFormat="1" x14ac:dyDescent="0.2">
      <c r="B100" s="28" t="s">
        <v>134</v>
      </c>
      <c r="C100" s="27">
        <f t="shared" ref="C100:K100" si="159">SUM(C98:C99)</f>
        <v>8</v>
      </c>
      <c r="D100" s="317">
        <f t="shared" si="159"/>
        <v>756</v>
      </c>
      <c r="E100" s="317">
        <f t="shared" si="159"/>
        <v>14742</v>
      </c>
      <c r="F100" s="317">
        <f t="shared" si="159"/>
        <v>14742</v>
      </c>
      <c r="G100" s="317">
        <f t="shared" si="159"/>
        <v>29484</v>
      </c>
      <c r="H100" s="317">
        <f t="shared" si="159"/>
        <v>3019.1616000000004</v>
      </c>
      <c r="I100" s="317">
        <f t="shared" si="159"/>
        <v>8944.6615999999995</v>
      </c>
      <c r="J100" s="317">
        <f t="shared" si="159"/>
        <v>11963.823200000001</v>
      </c>
      <c r="K100" s="318">
        <f t="shared" si="159"/>
        <v>41447.823199999999</v>
      </c>
      <c r="M100" s="28" t="s">
        <v>134</v>
      </c>
      <c r="N100" s="319">
        <f t="shared" ref="N100" si="160">SUM(N98:N99)</f>
        <v>8</v>
      </c>
      <c r="O100" s="69">
        <f t="shared" ref="O100" si="161">SUM(O98:O99)</f>
        <v>0</v>
      </c>
      <c r="P100" s="69">
        <f t="shared" ref="P100" si="162">SUM(P98:P99)</f>
        <v>2457</v>
      </c>
      <c r="Q100" s="69">
        <f t="shared" ref="Q100" si="163">SUM(Q98:Q99)</f>
        <v>0</v>
      </c>
      <c r="R100" s="69">
        <f t="shared" ref="R100" si="164">SUM(R98:R99)</f>
        <v>2240</v>
      </c>
      <c r="S100" s="69">
        <f t="shared" ref="S100" si="165">SUM(S98:S99)</f>
        <v>0</v>
      </c>
      <c r="T100" s="69">
        <f t="shared" ref="T100" si="166">SUM(T98:T99)</f>
        <v>1228.5</v>
      </c>
      <c r="U100" s="69">
        <f t="shared" ref="U100" si="167">SUM(U98:U99)</f>
        <v>1228.0086000000001</v>
      </c>
      <c r="V100" s="69">
        <f t="shared" ref="V100" si="168">SUM(V98:V99)</f>
        <v>1228.0086000000001</v>
      </c>
      <c r="W100" s="69">
        <f t="shared" ref="W100" si="169">SUM(W98:W99)</f>
        <v>1791.1529999999998</v>
      </c>
      <c r="X100" s="69">
        <f t="shared" ref="X100" si="170">SUM(X98:X99)</f>
        <v>1791.1529999999998</v>
      </c>
      <c r="Y100" s="69">
        <f t="shared" ref="Y100" si="171">SUM(Y98:Y99)</f>
        <v>3019.1616000000004</v>
      </c>
      <c r="Z100" s="69">
        <f t="shared" ref="Z100" si="172">SUM(Z98:Z99)</f>
        <v>8944.6615999999995</v>
      </c>
      <c r="AA100" s="69">
        <f t="shared" ref="AA100" si="173">SUM(AA98:AA99)</f>
        <v>11963.823200000001</v>
      </c>
    </row>
    <row r="101" spans="2:27" s="135" customFormat="1" x14ac:dyDescent="0.2">
      <c r="B101" s="105"/>
      <c r="C101" s="168"/>
      <c r="D101" s="320"/>
      <c r="E101" s="238"/>
      <c r="F101" s="238"/>
      <c r="G101" s="321" t="s">
        <v>259</v>
      </c>
      <c r="H101" s="238"/>
      <c r="I101" s="238"/>
      <c r="J101" s="321"/>
      <c r="K101" s="322"/>
      <c r="M101" s="105"/>
      <c r="N101" s="168"/>
      <c r="O101" s="238"/>
      <c r="P101" s="320"/>
      <c r="Q101" s="238"/>
      <c r="R101" s="320"/>
      <c r="S101" s="320"/>
      <c r="T101" s="320"/>
      <c r="U101" s="238"/>
      <c r="V101" s="238"/>
      <c r="W101" s="238"/>
      <c r="X101" s="238"/>
      <c r="Y101" s="238"/>
      <c r="Z101" s="320"/>
      <c r="AA101" s="25"/>
    </row>
    <row r="102" spans="2:27" s="135" customFormat="1" x14ac:dyDescent="0.2">
      <c r="B102" s="18" t="s">
        <v>351</v>
      </c>
      <c r="C102" s="168"/>
      <c r="D102" s="167"/>
      <c r="E102" s="238"/>
      <c r="F102" s="238"/>
      <c r="G102" s="238" t="s">
        <v>259</v>
      </c>
      <c r="H102" s="238"/>
      <c r="I102" s="238"/>
      <c r="J102" s="238" t="s">
        <v>259</v>
      </c>
      <c r="K102" s="322"/>
      <c r="M102" s="18" t="s">
        <v>351</v>
      </c>
      <c r="N102" s="168"/>
      <c r="O102" s="238"/>
      <c r="P102" s="320"/>
      <c r="Q102" s="238"/>
      <c r="R102" s="321" t="s">
        <v>259</v>
      </c>
      <c r="S102" s="321"/>
      <c r="T102" s="321"/>
      <c r="U102" s="238"/>
      <c r="V102" s="238"/>
      <c r="W102" s="238"/>
      <c r="X102" s="238"/>
      <c r="Y102" s="238"/>
      <c r="Z102" s="321" t="s">
        <v>259</v>
      </c>
      <c r="AA102" s="322"/>
    </row>
    <row r="103" spans="2:27" s="135" customFormat="1" x14ac:dyDescent="0.2">
      <c r="B103" s="18" t="s">
        <v>352</v>
      </c>
      <c r="C103" s="168"/>
      <c r="D103" s="167"/>
      <c r="E103" s="238"/>
      <c r="F103" s="238"/>
      <c r="G103" s="238" t="s">
        <v>259</v>
      </c>
      <c r="H103" s="238"/>
      <c r="I103" s="238"/>
      <c r="J103" s="238" t="s">
        <v>259</v>
      </c>
      <c r="K103" s="322"/>
      <c r="M103" s="18" t="s">
        <v>352</v>
      </c>
      <c r="N103" s="168"/>
      <c r="O103" s="312"/>
      <c r="P103" s="323"/>
      <c r="Q103" s="312"/>
      <c r="R103" s="136" t="s">
        <v>259</v>
      </c>
      <c r="S103" s="136"/>
      <c r="T103" s="136"/>
      <c r="U103" s="312"/>
      <c r="V103" s="312"/>
      <c r="W103" s="312"/>
      <c r="X103" s="312"/>
      <c r="Y103" s="312"/>
      <c r="Z103" s="136" t="s">
        <v>259</v>
      </c>
      <c r="AA103" s="324"/>
    </row>
    <row r="104" spans="2:27" s="135" customFormat="1" x14ac:dyDescent="0.2">
      <c r="B104" s="114" t="s">
        <v>644</v>
      </c>
      <c r="C104" s="221">
        <v>12</v>
      </c>
      <c r="D104" s="97">
        <f>D65*(1+$C$116)</f>
        <v>277.2</v>
      </c>
      <c r="E104" s="119">
        <f>+C104*D104*6</f>
        <v>19958.399999999998</v>
      </c>
      <c r="F104" s="119">
        <f>+C104*D104*6</f>
        <v>19958.399999999998</v>
      </c>
      <c r="G104" s="97">
        <f>SUM(E104:F104)</f>
        <v>39916.799999999996</v>
      </c>
      <c r="H104" s="119">
        <f t="shared" ref="H104:H105" si="174">+Y104</f>
        <v>4087.4803199999997</v>
      </c>
      <c r="I104" s="119">
        <f t="shared" ref="I104:I105" si="175">+Z104</f>
        <v>12437.080319999997</v>
      </c>
      <c r="J104" s="97">
        <f>SUM(H104:I104)</f>
        <v>16524.560639999996</v>
      </c>
      <c r="K104" s="119">
        <f>G104+J104</f>
        <v>56441.360639999992</v>
      </c>
      <c r="M104" s="114" t="s">
        <v>644</v>
      </c>
      <c r="N104" s="314">
        <f>+C104</f>
        <v>12</v>
      </c>
      <c r="O104" s="119">
        <v>0</v>
      </c>
      <c r="P104" s="97">
        <f>(G104/12)</f>
        <v>3326.3999999999996</v>
      </c>
      <c r="Q104" s="119">
        <v>0</v>
      </c>
      <c r="R104" s="97">
        <f>280*N104</f>
        <v>3360</v>
      </c>
      <c r="S104" s="97">
        <v>0</v>
      </c>
      <c r="T104" s="97">
        <f>G104/24</f>
        <v>1663.1999999999998</v>
      </c>
      <c r="U104" s="119">
        <f>E104*8.33%</f>
        <v>1662.5347199999999</v>
      </c>
      <c r="V104" s="119">
        <f>F104*8.33%</f>
        <v>1662.5347199999999</v>
      </c>
      <c r="W104" s="119">
        <f t="shared" ref="W104:W106" si="176">+E104*$X$8</f>
        <v>2424.9455999999996</v>
      </c>
      <c r="X104" s="119">
        <f t="shared" ref="X104:X106" si="177">+F104*$X$8</f>
        <v>2424.9455999999996</v>
      </c>
      <c r="Y104" s="119">
        <f t="shared" ref="Y104:Y106" si="178">+O104+Q104+S104+U104+W104</f>
        <v>4087.4803199999997</v>
      </c>
      <c r="Z104" s="119">
        <f t="shared" ref="Z104:Z106" si="179">+P104+R104+T104+V104+X104</f>
        <v>12437.080319999997</v>
      </c>
      <c r="AA104" s="119">
        <f>SUM(Y104:Z104)</f>
        <v>16524.560639999996</v>
      </c>
    </row>
    <row r="105" spans="2:27" s="135" customFormat="1" x14ac:dyDescent="0.2">
      <c r="B105" s="114" t="s">
        <v>645</v>
      </c>
      <c r="C105" s="221">
        <v>5</v>
      </c>
      <c r="D105" s="97">
        <f t="shared" ref="D105:D106" si="180">D66*(1+$C$116)</f>
        <v>288.75</v>
      </c>
      <c r="E105" s="119">
        <f>+C105*D105*6</f>
        <v>8662.5</v>
      </c>
      <c r="F105" s="119">
        <f>+C105*D105*6</f>
        <v>8662.5</v>
      </c>
      <c r="G105" s="97">
        <f>SUM(E105:F105)</f>
        <v>17325</v>
      </c>
      <c r="H105" s="119">
        <f t="shared" si="174"/>
        <v>1774.08</v>
      </c>
      <c r="I105" s="119">
        <f t="shared" si="175"/>
        <v>5339.7049999999999</v>
      </c>
      <c r="J105" s="97">
        <f>SUM(H105:I105)</f>
        <v>7113.7849999999999</v>
      </c>
      <c r="K105" s="119">
        <f>G105+J105</f>
        <v>24438.785</v>
      </c>
      <c r="M105" s="114" t="s">
        <v>645</v>
      </c>
      <c r="N105" s="314">
        <f>+C105</f>
        <v>5</v>
      </c>
      <c r="O105" s="119">
        <v>0</v>
      </c>
      <c r="P105" s="97">
        <f t="shared" ref="P105:P106" si="181">(G105/12)</f>
        <v>1443.75</v>
      </c>
      <c r="Q105" s="119">
        <v>0</v>
      </c>
      <c r="R105" s="97">
        <f t="shared" ref="R105:R106" si="182">280*N105</f>
        <v>1400</v>
      </c>
      <c r="S105" s="97">
        <v>0</v>
      </c>
      <c r="T105" s="97">
        <f t="shared" ref="T105:T106" si="183">G105/24</f>
        <v>721.875</v>
      </c>
      <c r="U105" s="119">
        <f t="shared" ref="U105:U106" si="184">E105*8.33%</f>
        <v>721.58624999999995</v>
      </c>
      <c r="V105" s="119">
        <f t="shared" ref="V105:V106" si="185">F105*8.33%</f>
        <v>721.58624999999995</v>
      </c>
      <c r="W105" s="119">
        <f t="shared" si="176"/>
        <v>1052.4937499999999</v>
      </c>
      <c r="X105" s="119">
        <f t="shared" si="177"/>
        <v>1052.4937499999999</v>
      </c>
      <c r="Y105" s="119">
        <f t="shared" si="178"/>
        <v>1774.08</v>
      </c>
      <c r="Z105" s="119">
        <f t="shared" si="179"/>
        <v>5339.7049999999999</v>
      </c>
      <c r="AA105" s="119">
        <f>SUM(Y105:Z105)</f>
        <v>7113.7849999999999</v>
      </c>
    </row>
    <row r="106" spans="2:27" s="135" customFormat="1" x14ac:dyDescent="0.2">
      <c r="B106" s="114" t="s">
        <v>646</v>
      </c>
      <c r="C106" s="314">
        <v>3</v>
      </c>
      <c r="D106" s="97">
        <f t="shared" si="180"/>
        <v>277.2</v>
      </c>
      <c r="E106" s="316">
        <f>+C106*D106*6</f>
        <v>4989.5999999999995</v>
      </c>
      <c r="F106" s="316">
        <f>+C106*D106*6</f>
        <v>4989.5999999999995</v>
      </c>
      <c r="G106" s="315">
        <f>SUM(E106:F106)</f>
        <v>9979.1999999999989</v>
      </c>
      <c r="H106" s="316">
        <f>+Y106</f>
        <v>1021.8700799999999</v>
      </c>
      <c r="I106" s="316">
        <f>+Z106</f>
        <v>3109.2700799999993</v>
      </c>
      <c r="J106" s="315">
        <f>SUM(H106:I106)</f>
        <v>4131.140159999999</v>
      </c>
      <c r="K106" s="119">
        <f>G106+J106</f>
        <v>14110.340159999998</v>
      </c>
      <c r="M106" s="114" t="s">
        <v>646</v>
      </c>
      <c r="N106" s="314">
        <f>+C106</f>
        <v>3</v>
      </c>
      <c r="O106" s="119">
        <v>0</v>
      </c>
      <c r="P106" s="97">
        <f t="shared" si="181"/>
        <v>831.59999999999991</v>
      </c>
      <c r="Q106" s="119">
        <v>0</v>
      </c>
      <c r="R106" s="97">
        <f t="shared" si="182"/>
        <v>840</v>
      </c>
      <c r="S106" s="97">
        <v>0</v>
      </c>
      <c r="T106" s="97">
        <f t="shared" si="183"/>
        <v>415.79999999999995</v>
      </c>
      <c r="U106" s="119">
        <f t="shared" si="184"/>
        <v>415.63367999999997</v>
      </c>
      <c r="V106" s="119">
        <f t="shared" si="185"/>
        <v>415.63367999999997</v>
      </c>
      <c r="W106" s="119">
        <f t="shared" si="176"/>
        <v>606.23639999999989</v>
      </c>
      <c r="X106" s="119">
        <f t="shared" si="177"/>
        <v>606.23639999999989</v>
      </c>
      <c r="Y106" s="119">
        <f t="shared" si="178"/>
        <v>1021.8700799999999</v>
      </c>
      <c r="Z106" s="119">
        <f t="shared" si="179"/>
        <v>3109.2700799999993</v>
      </c>
      <c r="AA106" s="119">
        <f>SUM(Y106:Z106)</f>
        <v>4131.140159999999</v>
      </c>
    </row>
    <row r="107" spans="2:27" s="135" customFormat="1" x14ac:dyDescent="0.2">
      <c r="B107" s="28" t="s">
        <v>354</v>
      </c>
      <c r="C107" s="27">
        <f>SUM(C104:C106)</f>
        <v>20</v>
      </c>
      <c r="D107" s="26">
        <f>SUM(D104:D106)</f>
        <v>843.15000000000009</v>
      </c>
      <c r="E107" s="26">
        <f t="shared" ref="E107:K107" si="186">SUM(E104:E106)</f>
        <v>33610.5</v>
      </c>
      <c r="F107" s="26">
        <f t="shared" si="186"/>
        <v>33610.5</v>
      </c>
      <c r="G107" s="26">
        <f t="shared" si="186"/>
        <v>67221</v>
      </c>
      <c r="H107" s="26">
        <f t="shared" si="186"/>
        <v>6883.4303999999993</v>
      </c>
      <c r="I107" s="26">
        <f t="shared" si="186"/>
        <v>20886.055399999994</v>
      </c>
      <c r="J107" s="26">
        <f t="shared" si="186"/>
        <v>27769.485799999995</v>
      </c>
      <c r="K107" s="26">
        <f t="shared" si="186"/>
        <v>94990.48579999998</v>
      </c>
      <c r="M107" s="28" t="s">
        <v>354</v>
      </c>
      <c r="N107" s="319">
        <f t="shared" ref="N107" si="187">SUM(N104:N106)</f>
        <v>20</v>
      </c>
      <c r="O107" s="26">
        <f t="shared" ref="O107" si="188">SUM(O104:O106)</f>
        <v>0</v>
      </c>
      <c r="P107" s="26">
        <f t="shared" ref="P107" si="189">SUM(P104:P106)</f>
        <v>5601.75</v>
      </c>
      <c r="Q107" s="26">
        <f t="shared" ref="Q107" si="190">SUM(Q104:Q106)</f>
        <v>0</v>
      </c>
      <c r="R107" s="26">
        <f t="shared" ref="R107" si="191">SUM(R104:R106)</f>
        <v>5600</v>
      </c>
      <c r="S107" s="26">
        <f t="shared" ref="S107" si="192">SUM(S104:S106)</f>
        <v>0</v>
      </c>
      <c r="T107" s="26">
        <f t="shared" ref="T107" si="193">SUM(T104:T106)</f>
        <v>2800.875</v>
      </c>
      <c r="U107" s="26">
        <f t="shared" ref="U107" si="194">SUM(U104:U106)</f>
        <v>2799.7546499999999</v>
      </c>
      <c r="V107" s="26">
        <f t="shared" ref="V107" si="195">SUM(V104:V106)</f>
        <v>2799.7546499999999</v>
      </c>
      <c r="W107" s="26">
        <f t="shared" ref="W107" si="196">SUM(W104:W106)</f>
        <v>4083.6757499999994</v>
      </c>
      <c r="X107" s="26">
        <f t="shared" ref="X107" si="197">SUM(X104:X106)</f>
        <v>4083.6757499999994</v>
      </c>
      <c r="Y107" s="26">
        <f t="shared" ref="Y107" si="198">SUM(Y104:Y106)</f>
        <v>6883.4303999999993</v>
      </c>
      <c r="Z107" s="26">
        <f t="shared" ref="Z107" si="199">SUM(Z104:Z106)</f>
        <v>20886.055399999994</v>
      </c>
      <c r="AA107" s="26">
        <f t="shared" ref="AA107" si="200">SUM(AA104:AA106)</f>
        <v>27769.485799999995</v>
      </c>
    </row>
    <row r="108" spans="2:27" s="135" customFormat="1" x14ac:dyDescent="0.2">
      <c r="B108" s="18" t="s">
        <v>355</v>
      </c>
      <c r="C108" s="168"/>
      <c r="D108" s="320"/>
      <c r="E108" s="238"/>
      <c r="F108" s="238"/>
      <c r="G108" s="321"/>
      <c r="H108" s="238"/>
      <c r="I108" s="238"/>
      <c r="J108" s="321"/>
      <c r="K108" s="322"/>
      <c r="M108" s="18" t="s">
        <v>355</v>
      </c>
      <c r="N108" s="168"/>
      <c r="O108" s="312"/>
      <c r="P108" s="136"/>
      <c r="Q108" s="312"/>
      <c r="R108" s="136"/>
      <c r="S108" s="136"/>
      <c r="T108" s="136"/>
      <c r="U108" s="312"/>
      <c r="V108" s="312"/>
      <c r="W108" s="312"/>
      <c r="X108" s="312"/>
      <c r="Y108" s="312"/>
      <c r="Z108" s="136"/>
      <c r="AA108" s="324"/>
    </row>
    <row r="109" spans="2:27" s="135" customFormat="1" x14ac:dyDescent="0.2">
      <c r="B109" s="108" t="s">
        <v>647</v>
      </c>
      <c r="C109" s="314">
        <v>1</v>
      </c>
      <c r="D109" s="315">
        <f>D70*(1+$C$116)</f>
        <v>525</v>
      </c>
      <c r="E109" s="316">
        <f>+C109*D109*6</f>
        <v>3150</v>
      </c>
      <c r="F109" s="316">
        <f>+C109*D109*6</f>
        <v>3150</v>
      </c>
      <c r="G109" s="315">
        <f>SUM(E109:F109)</f>
        <v>6300</v>
      </c>
      <c r="H109" s="316">
        <f>+Y109</f>
        <v>645.11999999999989</v>
      </c>
      <c r="I109" s="316">
        <f>+Z109</f>
        <v>1712.62</v>
      </c>
      <c r="J109" s="315">
        <f>SUM(H109:I109)</f>
        <v>2357.7399999999998</v>
      </c>
      <c r="K109" s="119">
        <f>G109+J109</f>
        <v>8657.74</v>
      </c>
      <c r="M109" s="108" t="s">
        <v>647</v>
      </c>
      <c r="N109" s="314">
        <f>+C109</f>
        <v>1</v>
      </c>
      <c r="O109" s="119">
        <v>0</v>
      </c>
      <c r="P109" s="97">
        <f>(G109/12)</f>
        <v>525</v>
      </c>
      <c r="Q109" s="119">
        <v>0</v>
      </c>
      <c r="R109" s="97">
        <f>280*N109</f>
        <v>280</v>
      </c>
      <c r="S109" s="97">
        <v>0</v>
      </c>
      <c r="T109" s="97">
        <f>G109/24</f>
        <v>262.5</v>
      </c>
      <c r="U109" s="119">
        <f>E109*8.33%</f>
        <v>262.39499999999998</v>
      </c>
      <c r="V109" s="119">
        <f>F109*8.33%</f>
        <v>262.39499999999998</v>
      </c>
      <c r="W109" s="119">
        <f>+E109*$X$8</f>
        <v>382.72499999999997</v>
      </c>
      <c r="X109" s="119">
        <f>+F109*$X$8</f>
        <v>382.72499999999997</v>
      </c>
      <c r="Y109" s="119">
        <f>+O109+Q109+S109+U109+W109</f>
        <v>645.11999999999989</v>
      </c>
      <c r="Z109" s="119">
        <f>+P109+R109+T109+V109+X109</f>
        <v>1712.62</v>
      </c>
      <c r="AA109" s="119">
        <f>SUM(Y109:Z109)</f>
        <v>2357.7399999999998</v>
      </c>
    </row>
    <row r="110" spans="2:27" s="135" customFormat="1" x14ac:dyDescent="0.2">
      <c r="B110" s="108" t="s">
        <v>648</v>
      </c>
      <c r="C110" s="314">
        <v>1</v>
      </c>
      <c r="D110" s="315">
        <f t="shared" ref="D110:D111" si="201">D71*(1+$C$116)</f>
        <v>472.5</v>
      </c>
      <c r="E110" s="316">
        <f t="shared" ref="E110:E111" si="202">+C110*D110*6</f>
        <v>2835</v>
      </c>
      <c r="F110" s="316">
        <f t="shared" ref="F110:F111" si="203">+C110*D110*6</f>
        <v>2835</v>
      </c>
      <c r="G110" s="315">
        <f t="shared" ref="G110:G111" si="204">SUM(E110:F110)</f>
        <v>5670</v>
      </c>
      <c r="H110" s="316">
        <f t="shared" ref="H110:H111" si="205">+Y110</f>
        <v>580.60799999999995</v>
      </c>
      <c r="I110" s="316">
        <f t="shared" ref="I110:I111" si="206">+Z110</f>
        <v>1569.3580000000002</v>
      </c>
      <c r="J110" s="315">
        <f t="shared" ref="J110:J111" si="207">SUM(H110:I110)</f>
        <v>2149.9660000000003</v>
      </c>
      <c r="K110" s="119">
        <f t="shared" ref="K110:K111" si="208">G110+J110</f>
        <v>7819.9660000000003</v>
      </c>
      <c r="M110" s="108" t="s">
        <v>648</v>
      </c>
      <c r="N110" s="314">
        <v>1</v>
      </c>
      <c r="O110" s="119">
        <v>0</v>
      </c>
      <c r="P110" s="97">
        <f t="shared" ref="P110:P111" si="209">(G110/12)</f>
        <v>472.5</v>
      </c>
      <c r="Q110" s="119">
        <v>0</v>
      </c>
      <c r="R110" s="97">
        <f t="shared" ref="R110:R111" si="210">280*N110</f>
        <v>280</v>
      </c>
      <c r="S110" s="97">
        <v>0</v>
      </c>
      <c r="T110" s="97">
        <f t="shared" ref="T110:T111" si="211">G110/24</f>
        <v>236.25</v>
      </c>
      <c r="U110" s="119">
        <f t="shared" ref="U110:U111" si="212">E110*8.33%</f>
        <v>236.15549999999999</v>
      </c>
      <c r="V110" s="119">
        <f t="shared" ref="V110:V111" si="213">F110*8.33%</f>
        <v>236.15549999999999</v>
      </c>
      <c r="W110" s="119">
        <f t="shared" ref="W110:W111" si="214">+E110*$X$8</f>
        <v>344.45249999999999</v>
      </c>
      <c r="X110" s="119">
        <f>+F110*$X$8</f>
        <v>344.45249999999999</v>
      </c>
      <c r="Y110" s="119">
        <f t="shared" ref="Y110:Y111" si="215">+O110+Q110+S110+U110+W110</f>
        <v>580.60799999999995</v>
      </c>
      <c r="Z110" s="119">
        <f t="shared" ref="Z110:Z111" si="216">+P110+R110+T110+V110+X110</f>
        <v>1569.3580000000002</v>
      </c>
      <c r="AA110" s="119">
        <f t="shared" ref="AA110:AA111" si="217">SUM(Y110:Z110)</f>
        <v>2149.9660000000003</v>
      </c>
    </row>
    <row r="111" spans="2:27" s="135" customFormat="1" x14ac:dyDescent="0.2">
      <c r="B111" s="114" t="s">
        <v>649</v>
      </c>
      <c r="C111" s="221">
        <v>1</v>
      </c>
      <c r="D111" s="315">
        <f t="shared" si="201"/>
        <v>277.2</v>
      </c>
      <c r="E111" s="316">
        <f t="shared" si="202"/>
        <v>1663.1999999999998</v>
      </c>
      <c r="F111" s="316">
        <f t="shared" si="203"/>
        <v>1663.1999999999998</v>
      </c>
      <c r="G111" s="315">
        <f t="shared" si="204"/>
        <v>3326.3999999999996</v>
      </c>
      <c r="H111" s="316">
        <f t="shared" si="205"/>
        <v>340.62335999999993</v>
      </c>
      <c r="I111" s="316">
        <f t="shared" si="206"/>
        <v>1036.42336</v>
      </c>
      <c r="J111" s="315">
        <f t="shared" si="207"/>
        <v>1377.0467199999998</v>
      </c>
      <c r="K111" s="119">
        <f t="shared" si="208"/>
        <v>4703.4467199999999</v>
      </c>
      <c r="M111" s="114" t="s">
        <v>649</v>
      </c>
      <c r="N111" s="314">
        <f>+C111</f>
        <v>1</v>
      </c>
      <c r="O111" s="119">
        <v>0</v>
      </c>
      <c r="P111" s="97">
        <f t="shared" si="209"/>
        <v>277.2</v>
      </c>
      <c r="Q111" s="119">
        <v>0</v>
      </c>
      <c r="R111" s="97">
        <f t="shared" si="210"/>
        <v>280</v>
      </c>
      <c r="S111" s="97">
        <v>0</v>
      </c>
      <c r="T111" s="97">
        <f t="shared" si="211"/>
        <v>138.6</v>
      </c>
      <c r="U111" s="119">
        <f t="shared" si="212"/>
        <v>138.54455999999999</v>
      </c>
      <c r="V111" s="119">
        <f t="shared" si="213"/>
        <v>138.54455999999999</v>
      </c>
      <c r="W111" s="119">
        <f t="shared" si="214"/>
        <v>202.07879999999997</v>
      </c>
      <c r="X111" s="119">
        <f>+F111*$X$8</f>
        <v>202.07879999999997</v>
      </c>
      <c r="Y111" s="119">
        <f t="shared" si="215"/>
        <v>340.62335999999993</v>
      </c>
      <c r="Z111" s="119">
        <f t="shared" si="216"/>
        <v>1036.42336</v>
      </c>
      <c r="AA111" s="119">
        <f t="shared" si="217"/>
        <v>1377.0467199999998</v>
      </c>
    </row>
    <row r="112" spans="2:27" s="135" customFormat="1" x14ac:dyDescent="0.2">
      <c r="B112" s="51" t="s">
        <v>356</v>
      </c>
      <c r="C112" s="319">
        <f>SUM(C109:C111)</f>
        <v>3</v>
      </c>
      <c r="D112" s="69">
        <f>SUM(D109:D111)</f>
        <v>1274.7</v>
      </c>
      <c r="E112" s="69">
        <f t="shared" ref="E112:K112" si="218">SUM(E109:E111)</f>
        <v>7648.2</v>
      </c>
      <c r="F112" s="69">
        <f t="shared" si="218"/>
        <v>7648.2</v>
      </c>
      <c r="G112" s="69">
        <f t="shared" si="218"/>
        <v>15296.4</v>
      </c>
      <c r="H112" s="69">
        <f t="shared" si="218"/>
        <v>1566.3513599999997</v>
      </c>
      <c r="I112" s="69">
        <f t="shared" si="218"/>
        <v>4318.4013599999998</v>
      </c>
      <c r="J112" s="69">
        <f t="shared" si="218"/>
        <v>5884.7527200000004</v>
      </c>
      <c r="K112" s="69">
        <f t="shared" si="218"/>
        <v>21181.152719999998</v>
      </c>
      <c r="M112" s="51" t="s">
        <v>356</v>
      </c>
      <c r="N112" s="319">
        <f>SUM(N109:N111)</f>
        <v>3</v>
      </c>
      <c r="O112" s="69">
        <f t="shared" ref="O112:AA112" si="219">SUM(O109:O111)</f>
        <v>0</v>
      </c>
      <c r="P112" s="69">
        <f t="shared" si="219"/>
        <v>1274.7</v>
      </c>
      <c r="Q112" s="69">
        <f t="shared" si="219"/>
        <v>0</v>
      </c>
      <c r="R112" s="69">
        <f t="shared" si="219"/>
        <v>840</v>
      </c>
      <c r="S112" s="69">
        <f t="shared" si="219"/>
        <v>0</v>
      </c>
      <c r="T112" s="69">
        <f t="shared" si="219"/>
        <v>637.35</v>
      </c>
      <c r="U112" s="69">
        <f t="shared" si="219"/>
        <v>637.09505999999988</v>
      </c>
      <c r="V112" s="69">
        <f t="shared" si="219"/>
        <v>637.09505999999988</v>
      </c>
      <c r="W112" s="69">
        <f t="shared" si="219"/>
        <v>929.25630000000001</v>
      </c>
      <c r="X112" s="69">
        <f t="shared" si="219"/>
        <v>929.25630000000001</v>
      </c>
      <c r="Y112" s="69">
        <f t="shared" si="219"/>
        <v>1566.3513599999997</v>
      </c>
      <c r="Z112" s="69">
        <f t="shared" si="219"/>
        <v>4318.4013599999998</v>
      </c>
      <c r="AA112" s="69">
        <f t="shared" si="219"/>
        <v>5884.7527200000004</v>
      </c>
    </row>
    <row r="113" spans="2:27" s="135" customFormat="1" x14ac:dyDescent="0.2">
      <c r="B113" s="28" t="s">
        <v>132</v>
      </c>
      <c r="C113" s="27">
        <f>+C112+C107</f>
        <v>23</v>
      </c>
      <c r="D113" s="26">
        <f>+D107+D112</f>
        <v>2117.8500000000004</v>
      </c>
      <c r="E113" s="26">
        <f t="shared" ref="E113:K113" si="220">+E107+E112</f>
        <v>41258.699999999997</v>
      </c>
      <c r="F113" s="26">
        <f t="shared" si="220"/>
        <v>41258.699999999997</v>
      </c>
      <c r="G113" s="26">
        <f t="shared" si="220"/>
        <v>82517.399999999994</v>
      </c>
      <c r="H113" s="26">
        <f t="shared" si="220"/>
        <v>8449.781759999998</v>
      </c>
      <c r="I113" s="26">
        <f t="shared" si="220"/>
        <v>25204.456759999994</v>
      </c>
      <c r="J113" s="26">
        <f t="shared" si="220"/>
        <v>33654.238519999999</v>
      </c>
      <c r="K113" s="26">
        <f t="shared" si="220"/>
        <v>116171.63851999998</v>
      </c>
      <c r="M113" s="28" t="s">
        <v>132</v>
      </c>
      <c r="N113" s="27">
        <f>+N112+N107</f>
        <v>23</v>
      </c>
      <c r="O113" s="26">
        <f t="shared" ref="O113:AA113" si="221">+O112+O107</f>
        <v>0</v>
      </c>
      <c r="P113" s="26">
        <f t="shared" si="221"/>
        <v>6876.45</v>
      </c>
      <c r="Q113" s="26">
        <f t="shared" si="221"/>
        <v>0</v>
      </c>
      <c r="R113" s="26">
        <f t="shared" si="221"/>
        <v>6440</v>
      </c>
      <c r="S113" s="26">
        <f t="shared" si="221"/>
        <v>0</v>
      </c>
      <c r="T113" s="26">
        <f t="shared" si="221"/>
        <v>3438.2249999999999</v>
      </c>
      <c r="U113" s="26">
        <f t="shared" si="221"/>
        <v>3436.8497099999995</v>
      </c>
      <c r="V113" s="26">
        <f t="shared" si="221"/>
        <v>3436.8497099999995</v>
      </c>
      <c r="W113" s="26">
        <f t="shared" si="221"/>
        <v>5012.9320499999994</v>
      </c>
      <c r="X113" s="26">
        <f t="shared" si="221"/>
        <v>5012.9320499999994</v>
      </c>
      <c r="Y113" s="26">
        <f t="shared" si="221"/>
        <v>8449.781759999998</v>
      </c>
      <c r="Z113" s="26">
        <f t="shared" si="221"/>
        <v>25204.456759999994</v>
      </c>
      <c r="AA113" s="26">
        <f t="shared" si="221"/>
        <v>33654.238519999999</v>
      </c>
    </row>
    <row r="114" spans="2:27" x14ac:dyDescent="0.2">
      <c r="B114" s="18"/>
      <c r="C114" s="325"/>
      <c r="D114" s="24"/>
      <c r="E114" s="238"/>
      <c r="F114" s="238"/>
      <c r="G114" s="24"/>
      <c r="H114" s="238"/>
      <c r="I114" s="238"/>
      <c r="J114" s="24"/>
      <c r="K114" s="25"/>
      <c r="L114" s="135"/>
      <c r="M114" s="18"/>
      <c r="N114" s="325"/>
      <c r="O114" s="238"/>
      <c r="P114" s="167"/>
      <c r="Q114" s="238"/>
      <c r="R114" s="167"/>
      <c r="S114" s="167"/>
      <c r="T114" s="167"/>
      <c r="U114" s="167"/>
      <c r="V114" s="238"/>
      <c r="W114" s="238"/>
      <c r="X114" s="238"/>
      <c r="Y114" s="238"/>
      <c r="Z114" s="167"/>
      <c r="AA114" s="274"/>
    </row>
    <row r="115" spans="2:27" s="135" customFormat="1" x14ac:dyDescent="0.2">
      <c r="B115" s="11" t="s">
        <v>8</v>
      </c>
      <c r="C115" s="326">
        <f t="shared" ref="C115:K115" si="222">+C95+C100+C113</f>
        <v>38</v>
      </c>
      <c r="D115" s="128">
        <f t="shared" si="222"/>
        <v>6076.35</v>
      </c>
      <c r="E115" s="128">
        <f t="shared" si="222"/>
        <v>77105.7</v>
      </c>
      <c r="F115" s="128">
        <f t="shared" si="222"/>
        <v>77105.7</v>
      </c>
      <c r="G115" s="128">
        <f t="shared" si="222"/>
        <v>154211.4</v>
      </c>
      <c r="H115" s="128">
        <f t="shared" si="222"/>
        <v>15791.247359999998</v>
      </c>
      <c r="I115" s="128">
        <f t="shared" si="222"/>
        <v>45707.672359999997</v>
      </c>
      <c r="J115" s="128">
        <f t="shared" si="222"/>
        <v>61498.919719999998</v>
      </c>
      <c r="K115" s="128">
        <f t="shared" si="222"/>
        <v>215710.31971999997</v>
      </c>
      <c r="M115" s="11" t="s">
        <v>8</v>
      </c>
      <c r="N115" s="326">
        <f t="shared" ref="N115:AA115" si="223">+N95+N100+N113</f>
        <v>38</v>
      </c>
      <c r="O115" s="62">
        <f t="shared" si="223"/>
        <v>0</v>
      </c>
      <c r="P115" s="62">
        <f t="shared" si="223"/>
        <v>12850.95</v>
      </c>
      <c r="Q115" s="62">
        <f t="shared" si="223"/>
        <v>0</v>
      </c>
      <c r="R115" s="62">
        <f t="shared" si="223"/>
        <v>10640</v>
      </c>
      <c r="S115" s="62">
        <f t="shared" si="223"/>
        <v>0</v>
      </c>
      <c r="T115" s="62">
        <f t="shared" si="223"/>
        <v>6425.4750000000004</v>
      </c>
      <c r="U115" s="62">
        <f t="shared" si="223"/>
        <v>6422.90481</v>
      </c>
      <c r="V115" s="62">
        <f t="shared" si="223"/>
        <v>6422.90481</v>
      </c>
      <c r="W115" s="62">
        <f t="shared" si="223"/>
        <v>9368.3425499999994</v>
      </c>
      <c r="X115" s="62">
        <f t="shared" si="223"/>
        <v>9368.3425499999994</v>
      </c>
      <c r="Y115" s="62">
        <f t="shared" si="223"/>
        <v>15791.247359999998</v>
      </c>
      <c r="Z115" s="62">
        <f t="shared" si="223"/>
        <v>45707.672359999997</v>
      </c>
      <c r="AA115" s="62">
        <f t="shared" si="223"/>
        <v>61498.919719999998</v>
      </c>
    </row>
    <row r="116" spans="2:27" x14ac:dyDescent="0.2">
      <c r="B116" s="51" t="s">
        <v>361</v>
      </c>
      <c r="C116" s="328">
        <v>0.05</v>
      </c>
    </row>
    <row r="117" spans="2:27" x14ac:dyDescent="0.2">
      <c r="B117" s="123"/>
      <c r="C117" s="327"/>
    </row>
    <row r="120" spans="2:27" s="135" customFormat="1" x14ac:dyDescent="0.2">
      <c r="B120" s="83" t="s">
        <v>362</v>
      </c>
      <c r="C120" s="490"/>
      <c r="D120" s="490"/>
      <c r="E120" s="490"/>
      <c r="F120" s="490"/>
      <c r="G120" s="490"/>
      <c r="H120" s="490"/>
      <c r="I120" s="490"/>
      <c r="J120" s="490"/>
      <c r="K120" s="491"/>
      <c r="M120" s="83" t="s">
        <v>363</v>
      </c>
      <c r="N120" s="490"/>
      <c r="O120" s="490"/>
      <c r="P120" s="490"/>
      <c r="Q120" s="490"/>
      <c r="R120" s="490"/>
      <c r="S120" s="490"/>
      <c r="T120" s="490"/>
      <c r="U120" s="490"/>
      <c r="V120" s="490"/>
      <c r="W120" s="490"/>
      <c r="X120" s="490"/>
      <c r="Y120" s="490"/>
      <c r="Z120" s="490"/>
      <c r="AA120" s="491"/>
    </row>
    <row r="121" spans="2:27" s="135" customFormat="1" x14ac:dyDescent="0.2">
      <c r="B121" s="73" t="s">
        <v>20</v>
      </c>
      <c r="C121" s="74"/>
      <c r="D121" s="74"/>
      <c r="E121" s="74"/>
      <c r="F121" s="74"/>
      <c r="G121" s="74"/>
      <c r="H121" s="74"/>
      <c r="I121" s="74"/>
      <c r="J121" s="74"/>
      <c r="K121" s="482"/>
      <c r="M121" s="73" t="s">
        <v>20</v>
      </c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482"/>
    </row>
    <row r="122" spans="2:27" s="135" customFormat="1" x14ac:dyDescent="0.2">
      <c r="B122" s="73" t="s">
        <v>333</v>
      </c>
      <c r="C122" s="74"/>
      <c r="D122" s="74"/>
      <c r="E122" s="74"/>
      <c r="F122" s="74"/>
      <c r="G122" s="74"/>
      <c r="H122" s="74"/>
      <c r="I122" s="74"/>
      <c r="J122" s="74"/>
      <c r="K122" s="482"/>
      <c r="M122" s="73" t="s">
        <v>334</v>
      </c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482"/>
    </row>
    <row r="123" spans="2:27" s="135" customFormat="1" x14ac:dyDescent="0.2">
      <c r="B123" s="73" t="s">
        <v>2</v>
      </c>
      <c r="C123" s="74"/>
      <c r="D123" s="74"/>
      <c r="E123" s="74"/>
      <c r="F123" s="74"/>
      <c r="G123" s="74"/>
      <c r="H123" s="74"/>
      <c r="I123" s="74"/>
      <c r="J123" s="74"/>
      <c r="K123" s="482"/>
      <c r="M123" s="73" t="s">
        <v>2</v>
      </c>
      <c r="N123" s="492"/>
      <c r="O123" s="492"/>
      <c r="P123" s="492"/>
      <c r="Q123" s="492"/>
      <c r="R123" s="492"/>
      <c r="S123" s="492"/>
      <c r="T123" s="492"/>
      <c r="U123" s="492"/>
      <c r="V123" s="492"/>
      <c r="W123" s="492"/>
      <c r="X123" s="492"/>
      <c r="Y123" s="492"/>
      <c r="Z123" s="492"/>
      <c r="AA123" s="493"/>
    </row>
    <row r="124" spans="2:27" s="135" customFormat="1" x14ac:dyDescent="0.2">
      <c r="B124" s="77"/>
      <c r="C124" s="78"/>
      <c r="D124" s="78"/>
      <c r="E124" s="78"/>
      <c r="F124" s="78"/>
      <c r="G124" s="78"/>
      <c r="H124" s="78"/>
      <c r="I124" s="78"/>
      <c r="J124" s="78"/>
      <c r="K124" s="488"/>
      <c r="M124" s="497"/>
      <c r="N124" s="495"/>
      <c r="O124" s="495"/>
      <c r="P124" s="495"/>
      <c r="Q124" s="495"/>
      <c r="R124" s="495"/>
      <c r="S124" s="495"/>
      <c r="T124" s="495"/>
      <c r="U124" s="495"/>
      <c r="V124" s="495"/>
      <c r="W124" s="495"/>
      <c r="X124" s="495"/>
      <c r="Y124" s="495"/>
      <c r="Z124" s="495"/>
      <c r="AA124" s="496"/>
    </row>
    <row r="125" spans="2:27" s="135" customFormat="1" x14ac:dyDescent="0.2"/>
    <row r="126" spans="2:27" s="135" customFormat="1" x14ac:dyDescent="0.2">
      <c r="B126" s="293" t="s">
        <v>335</v>
      </c>
      <c r="C126" s="27" t="s">
        <v>336</v>
      </c>
      <c r="D126" s="294" t="s">
        <v>337</v>
      </c>
      <c r="E126" s="295"/>
      <c r="F126" s="295"/>
      <c r="G126" s="296"/>
      <c r="H126" s="294" t="s">
        <v>338</v>
      </c>
      <c r="I126" s="296"/>
      <c r="J126" s="297"/>
      <c r="K126" s="298" t="s">
        <v>47</v>
      </c>
      <c r="M126" s="293" t="s">
        <v>335</v>
      </c>
      <c r="N126" s="27" t="s">
        <v>336</v>
      </c>
      <c r="O126" s="294" t="s">
        <v>339</v>
      </c>
      <c r="P126" s="299"/>
      <c r="Q126" s="294" t="s">
        <v>340</v>
      </c>
      <c r="R126" s="300"/>
      <c r="S126" s="301" t="s">
        <v>341</v>
      </c>
      <c r="T126" s="301"/>
      <c r="U126" s="356" t="s">
        <v>650</v>
      </c>
      <c r="V126" s="500">
        <v>8.3299999999999999E-2</v>
      </c>
      <c r="W126" s="301" t="s">
        <v>342</v>
      </c>
      <c r="X126" s="498">
        <f>X8</f>
        <v>0.1215</v>
      </c>
      <c r="Y126" s="302" t="s">
        <v>343</v>
      </c>
      <c r="Z126" s="302"/>
      <c r="AA126" s="303"/>
    </row>
    <row r="127" spans="2:27" s="135" customFormat="1" x14ac:dyDescent="0.2">
      <c r="B127" s="304"/>
      <c r="C127" s="305" t="s">
        <v>344</v>
      </c>
      <c r="D127" s="27" t="s">
        <v>345</v>
      </c>
      <c r="E127" s="27" t="s">
        <v>346</v>
      </c>
      <c r="F127" s="27" t="s">
        <v>347</v>
      </c>
      <c r="G127" s="27" t="s">
        <v>348</v>
      </c>
      <c r="H127" s="27" t="s">
        <v>346</v>
      </c>
      <c r="I127" s="27" t="s">
        <v>347</v>
      </c>
      <c r="J127" s="27" t="s">
        <v>348</v>
      </c>
      <c r="K127" s="191">
        <v>2013</v>
      </c>
      <c r="M127" s="304"/>
      <c r="N127" s="305" t="s">
        <v>344</v>
      </c>
      <c r="O127" s="27" t="s">
        <v>346</v>
      </c>
      <c r="P127" s="306" t="s">
        <v>347</v>
      </c>
      <c r="Q127" s="27" t="s">
        <v>346</v>
      </c>
      <c r="R127" s="306" t="s">
        <v>347</v>
      </c>
      <c r="S127" s="27" t="s">
        <v>346</v>
      </c>
      <c r="T127" s="306" t="s">
        <v>347</v>
      </c>
      <c r="U127" s="307" t="s">
        <v>346</v>
      </c>
      <c r="V127" s="306" t="s">
        <v>347</v>
      </c>
      <c r="W127" s="307" t="s">
        <v>346</v>
      </c>
      <c r="X127" s="306" t="s">
        <v>347</v>
      </c>
      <c r="Y127" s="308" t="s">
        <v>346</v>
      </c>
      <c r="Z127" s="308" t="s">
        <v>347</v>
      </c>
      <c r="AA127" s="191">
        <v>2013</v>
      </c>
    </row>
    <row r="128" spans="2:27" s="135" customFormat="1" x14ac:dyDescent="0.2">
      <c r="B128" s="18" t="s">
        <v>640</v>
      </c>
      <c r="C128" s="239"/>
      <c r="D128" s="309"/>
      <c r="E128" s="239"/>
      <c r="F128" s="239"/>
      <c r="G128" s="310"/>
      <c r="H128" s="239"/>
      <c r="I128" s="239"/>
      <c r="J128" s="310"/>
      <c r="K128" s="313"/>
      <c r="M128" s="18" t="s">
        <v>640</v>
      </c>
      <c r="N128" s="239"/>
      <c r="O128" s="312"/>
      <c r="P128" s="309"/>
      <c r="Q128" s="239"/>
      <c r="R128" s="310"/>
      <c r="S128" s="310"/>
      <c r="T128" s="310"/>
      <c r="U128" s="239"/>
      <c r="V128" s="239"/>
      <c r="W128" s="239"/>
      <c r="X128" s="239"/>
      <c r="Y128" s="239"/>
      <c r="Z128" s="310"/>
      <c r="AA128" s="313"/>
    </row>
    <row r="129" spans="2:27" s="135" customFormat="1" x14ac:dyDescent="0.2">
      <c r="B129" s="114" t="s">
        <v>634</v>
      </c>
      <c r="C129" s="314">
        <v>1</v>
      </c>
      <c r="D129" s="315">
        <f>D89*(1+$C$156)</f>
        <v>1102.5</v>
      </c>
      <c r="E129" s="316">
        <f>+C129*D129*6</f>
        <v>6615</v>
      </c>
      <c r="F129" s="316">
        <f>+C129*D129*6</f>
        <v>6615</v>
      </c>
      <c r="G129" s="315">
        <f>SUM(E129:F129)</f>
        <v>13230</v>
      </c>
      <c r="H129" s="316">
        <f t="shared" ref="H129:H134" si="224">+Y129</f>
        <v>1354.752</v>
      </c>
      <c r="I129" s="316">
        <f t="shared" ref="I129:I134" si="225">+Z129</f>
        <v>3298.502</v>
      </c>
      <c r="J129" s="315">
        <f>SUM(H129:I129)</f>
        <v>4653.2539999999999</v>
      </c>
      <c r="K129" s="119">
        <f>G129+J129</f>
        <v>17883.254000000001</v>
      </c>
      <c r="M129" s="114" t="s">
        <v>634</v>
      </c>
      <c r="N129" s="314">
        <f>+C129</f>
        <v>1</v>
      </c>
      <c r="O129" s="97">
        <v>0</v>
      </c>
      <c r="P129" s="97">
        <f>(G129/12)</f>
        <v>1102.5</v>
      </c>
      <c r="Q129" s="119">
        <v>0</v>
      </c>
      <c r="R129" s="97">
        <f>290*N129</f>
        <v>290</v>
      </c>
      <c r="S129" s="97">
        <v>0</v>
      </c>
      <c r="T129" s="97">
        <f>G129/24</f>
        <v>551.25</v>
      </c>
      <c r="U129" s="119">
        <f>E129*8.33%</f>
        <v>551.02949999999998</v>
      </c>
      <c r="V129" s="119">
        <f>F129*8.33%</f>
        <v>551.02949999999998</v>
      </c>
      <c r="W129" s="119">
        <f t="shared" ref="W129:W134" si="226">+E129*$X$8</f>
        <v>803.72249999999997</v>
      </c>
      <c r="X129" s="119">
        <f t="shared" ref="X129:X134" si="227">+F129*$X$8</f>
        <v>803.72249999999997</v>
      </c>
      <c r="Y129" s="119">
        <f t="shared" ref="Y129:Y134" si="228">+O129+Q129+S129+U129+W129</f>
        <v>1354.752</v>
      </c>
      <c r="Z129" s="119">
        <f t="shared" ref="Z129:Z134" si="229">+P129+R129+T129+V129+X129</f>
        <v>3298.502</v>
      </c>
      <c r="AA129" s="119">
        <f>SUM(Y129:Z129)</f>
        <v>4653.2539999999999</v>
      </c>
    </row>
    <row r="130" spans="2:27" s="135" customFormat="1" x14ac:dyDescent="0.2">
      <c r="B130" s="114" t="s">
        <v>635</v>
      </c>
      <c r="C130" s="221">
        <v>1</v>
      </c>
      <c r="D130" s="315">
        <f t="shared" ref="D130:D134" si="230">D90*(1+$C$156)</f>
        <v>385.875</v>
      </c>
      <c r="E130" s="316">
        <f t="shared" ref="E130:E134" si="231">+C130*D130*6</f>
        <v>2315.25</v>
      </c>
      <c r="F130" s="316">
        <f t="shared" ref="F130:F134" si="232">+C130*D130*6</f>
        <v>2315.25</v>
      </c>
      <c r="G130" s="315">
        <f t="shared" ref="G130:G134" si="233">SUM(E130:F130)</f>
        <v>4630.5</v>
      </c>
      <c r="H130" s="316">
        <f t="shared" si="224"/>
        <v>474.16319999999996</v>
      </c>
      <c r="I130" s="316">
        <f t="shared" si="225"/>
        <v>1342.9757</v>
      </c>
      <c r="J130" s="315">
        <f t="shared" ref="J130:J134" si="234">SUM(H130:I130)</f>
        <v>1817.1388999999999</v>
      </c>
      <c r="K130" s="119">
        <f t="shared" ref="K130:K134" si="235">G130+J130</f>
        <v>6447.6388999999999</v>
      </c>
      <c r="M130" s="114" t="s">
        <v>635</v>
      </c>
      <c r="N130" s="314">
        <f>+C130</f>
        <v>1</v>
      </c>
      <c r="O130" s="97">
        <v>0</v>
      </c>
      <c r="P130" s="97">
        <f t="shared" ref="P130:P133" si="236">(G130/12)</f>
        <v>385.875</v>
      </c>
      <c r="Q130" s="119">
        <v>0</v>
      </c>
      <c r="R130" s="97">
        <f t="shared" ref="R130:R134" si="237">290*N130</f>
        <v>290</v>
      </c>
      <c r="S130" s="97">
        <v>0</v>
      </c>
      <c r="T130" s="97">
        <f t="shared" ref="T130:T134" si="238">G130/24</f>
        <v>192.9375</v>
      </c>
      <c r="U130" s="119">
        <f t="shared" ref="U130:U134" si="239">E130*8.33%</f>
        <v>192.86032499999999</v>
      </c>
      <c r="V130" s="119">
        <f t="shared" ref="V130:V134" si="240">F130*8.33%</f>
        <v>192.86032499999999</v>
      </c>
      <c r="W130" s="119">
        <f t="shared" si="226"/>
        <v>281.30287499999997</v>
      </c>
      <c r="X130" s="119">
        <f t="shared" si="227"/>
        <v>281.30287499999997</v>
      </c>
      <c r="Y130" s="119">
        <f t="shared" si="228"/>
        <v>474.16319999999996</v>
      </c>
      <c r="Z130" s="119">
        <f t="shared" si="229"/>
        <v>1342.9757</v>
      </c>
      <c r="AA130" s="119">
        <f t="shared" ref="AA130:AA134" si="241">SUM(Y130:Z130)</f>
        <v>1817.1388999999999</v>
      </c>
    </row>
    <row r="131" spans="2:27" s="135" customFormat="1" x14ac:dyDescent="0.2">
      <c r="B131" s="114" t="s">
        <v>636</v>
      </c>
      <c r="C131" s="221">
        <v>1</v>
      </c>
      <c r="D131" s="315">
        <f t="shared" si="230"/>
        <v>606.375</v>
      </c>
      <c r="E131" s="316">
        <f t="shared" si="231"/>
        <v>3638.25</v>
      </c>
      <c r="F131" s="316">
        <f t="shared" si="232"/>
        <v>3638.25</v>
      </c>
      <c r="G131" s="315">
        <f t="shared" si="233"/>
        <v>7276.5</v>
      </c>
      <c r="H131" s="316">
        <f t="shared" si="224"/>
        <v>745.11359999999991</v>
      </c>
      <c r="I131" s="316">
        <f t="shared" si="225"/>
        <v>1944.6761000000001</v>
      </c>
      <c r="J131" s="315">
        <f t="shared" si="234"/>
        <v>2689.7897000000003</v>
      </c>
      <c r="K131" s="119">
        <f t="shared" si="235"/>
        <v>9966.2897000000012</v>
      </c>
      <c r="M131" s="114" t="s">
        <v>636</v>
      </c>
      <c r="N131" s="314">
        <v>1</v>
      </c>
      <c r="O131" s="97">
        <v>0</v>
      </c>
      <c r="P131" s="97">
        <f t="shared" si="236"/>
        <v>606.375</v>
      </c>
      <c r="Q131" s="119">
        <v>0</v>
      </c>
      <c r="R131" s="97">
        <f t="shared" si="237"/>
        <v>290</v>
      </c>
      <c r="S131" s="97">
        <v>0</v>
      </c>
      <c r="T131" s="97">
        <f t="shared" si="238"/>
        <v>303.1875</v>
      </c>
      <c r="U131" s="119">
        <f t="shared" si="239"/>
        <v>303.06622499999997</v>
      </c>
      <c r="V131" s="119">
        <f t="shared" si="240"/>
        <v>303.06622499999997</v>
      </c>
      <c r="W131" s="119">
        <f t="shared" si="226"/>
        <v>442.04737499999999</v>
      </c>
      <c r="X131" s="119">
        <f t="shared" si="227"/>
        <v>442.04737499999999</v>
      </c>
      <c r="Y131" s="119">
        <f t="shared" si="228"/>
        <v>745.11359999999991</v>
      </c>
      <c r="Z131" s="119">
        <f t="shared" si="229"/>
        <v>1944.6761000000001</v>
      </c>
      <c r="AA131" s="119">
        <f t="shared" si="241"/>
        <v>2689.7897000000003</v>
      </c>
    </row>
    <row r="132" spans="2:27" s="135" customFormat="1" x14ac:dyDescent="0.2">
      <c r="B132" s="114" t="s">
        <v>637</v>
      </c>
      <c r="C132" s="221">
        <v>1</v>
      </c>
      <c r="D132" s="315">
        <f t="shared" si="230"/>
        <v>551.25</v>
      </c>
      <c r="E132" s="316">
        <f t="shared" si="231"/>
        <v>3307.5</v>
      </c>
      <c r="F132" s="316">
        <f t="shared" si="232"/>
        <v>3307.5</v>
      </c>
      <c r="G132" s="315">
        <f t="shared" si="233"/>
        <v>6615</v>
      </c>
      <c r="H132" s="316">
        <f t="shared" si="224"/>
        <v>677.37599999999998</v>
      </c>
      <c r="I132" s="316">
        <f t="shared" si="225"/>
        <v>1794.251</v>
      </c>
      <c r="J132" s="315">
        <f t="shared" si="234"/>
        <v>2471.627</v>
      </c>
      <c r="K132" s="119">
        <f t="shared" si="235"/>
        <v>9086.6270000000004</v>
      </c>
      <c r="M132" s="114" t="s">
        <v>637</v>
      </c>
      <c r="N132" s="314">
        <v>1</v>
      </c>
      <c r="O132" s="97">
        <v>0</v>
      </c>
      <c r="P132" s="97">
        <f t="shared" si="236"/>
        <v>551.25</v>
      </c>
      <c r="Q132" s="119">
        <v>0</v>
      </c>
      <c r="R132" s="97">
        <f t="shared" si="237"/>
        <v>290</v>
      </c>
      <c r="S132" s="97">
        <v>0</v>
      </c>
      <c r="T132" s="97">
        <f t="shared" si="238"/>
        <v>275.625</v>
      </c>
      <c r="U132" s="119">
        <f t="shared" si="239"/>
        <v>275.51474999999999</v>
      </c>
      <c r="V132" s="119">
        <f t="shared" si="240"/>
        <v>275.51474999999999</v>
      </c>
      <c r="W132" s="119">
        <f t="shared" si="226"/>
        <v>401.86124999999998</v>
      </c>
      <c r="X132" s="119">
        <f t="shared" si="227"/>
        <v>401.86124999999998</v>
      </c>
      <c r="Y132" s="119">
        <f t="shared" si="228"/>
        <v>677.37599999999998</v>
      </c>
      <c r="Z132" s="119">
        <f t="shared" si="229"/>
        <v>1794.251</v>
      </c>
      <c r="AA132" s="119">
        <f t="shared" si="241"/>
        <v>2471.627</v>
      </c>
    </row>
    <row r="133" spans="2:27" s="135" customFormat="1" x14ac:dyDescent="0.2">
      <c r="B133" s="114" t="s">
        <v>638</v>
      </c>
      <c r="C133" s="221">
        <v>2</v>
      </c>
      <c r="D133" s="315">
        <f t="shared" si="230"/>
        <v>385.875</v>
      </c>
      <c r="E133" s="316">
        <f t="shared" si="231"/>
        <v>4630.5</v>
      </c>
      <c r="F133" s="316">
        <f t="shared" si="232"/>
        <v>4630.5</v>
      </c>
      <c r="G133" s="315">
        <f t="shared" si="233"/>
        <v>9261</v>
      </c>
      <c r="H133" s="316">
        <f t="shared" si="224"/>
        <v>948.32639999999992</v>
      </c>
      <c r="I133" s="316">
        <f t="shared" si="225"/>
        <v>2395.9513999999999</v>
      </c>
      <c r="J133" s="315">
        <f t="shared" si="234"/>
        <v>3344.2777999999998</v>
      </c>
      <c r="K133" s="119">
        <f t="shared" si="235"/>
        <v>12605.2778</v>
      </c>
      <c r="M133" s="114" t="s">
        <v>638</v>
      </c>
      <c r="N133" s="314">
        <v>1</v>
      </c>
      <c r="O133" s="97">
        <v>0</v>
      </c>
      <c r="P133" s="97">
        <f t="shared" si="236"/>
        <v>771.75</v>
      </c>
      <c r="Q133" s="119">
        <v>0</v>
      </c>
      <c r="R133" s="97">
        <f t="shared" si="237"/>
        <v>290</v>
      </c>
      <c r="S133" s="97">
        <v>0</v>
      </c>
      <c r="T133" s="97">
        <f t="shared" si="238"/>
        <v>385.875</v>
      </c>
      <c r="U133" s="119">
        <f t="shared" si="239"/>
        <v>385.72064999999998</v>
      </c>
      <c r="V133" s="119">
        <f t="shared" si="240"/>
        <v>385.72064999999998</v>
      </c>
      <c r="W133" s="119">
        <f t="shared" si="226"/>
        <v>562.60574999999994</v>
      </c>
      <c r="X133" s="119">
        <f t="shared" si="227"/>
        <v>562.60574999999994</v>
      </c>
      <c r="Y133" s="119">
        <f t="shared" si="228"/>
        <v>948.32639999999992</v>
      </c>
      <c r="Z133" s="119">
        <f t="shared" si="229"/>
        <v>2395.9513999999999</v>
      </c>
      <c r="AA133" s="119">
        <f t="shared" si="241"/>
        <v>3344.2777999999998</v>
      </c>
    </row>
    <row r="134" spans="2:27" s="135" customFormat="1" x14ac:dyDescent="0.2">
      <c r="B134" s="887" t="s">
        <v>639</v>
      </c>
      <c r="C134" s="881">
        <v>3</v>
      </c>
      <c r="D134" s="315">
        <f t="shared" si="230"/>
        <v>330.75</v>
      </c>
      <c r="E134" s="316">
        <f t="shared" si="231"/>
        <v>5953.5</v>
      </c>
      <c r="F134" s="316">
        <f t="shared" si="232"/>
        <v>5953.5</v>
      </c>
      <c r="G134" s="315">
        <f t="shared" si="233"/>
        <v>11907</v>
      </c>
      <c r="H134" s="316">
        <f t="shared" si="224"/>
        <v>1219.2768000000001</v>
      </c>
      <c r="I134" s="316">
        <f t="shared" si="225"/>
        <v>3577.6518000000001</v>
      </c>
      <c r="J134" s="315">
        <f t="shared" si="234"/>
        <v>4796.9286000000002</v>
      </c>
      <c r="K134" s="119">
        <f t="shared" si="235"/>
        <v>16703.928599999999</v>
      </c>
      <c r="M134" s="114" t="s">
        <v>639</v>
      </c>
      <c r="N134" s="314">
        <f>+C134</f>
        <v>3</v>
      </c>
      <c r="O134" s="315">
        <v>0</v>
      </c>
      <c r="P134" s="97">
        <f>(G134/12)</f>
        <v>992.25</v>
      </c>
      <c r="Q134" s="119">
        <v>0</v>
      </c>
      <c r="R134" s="97">
        <f t="shared" si="237"/>
        <v>870</v>
      </c>
      <c r="S134" s="97">
        <v>0</v>
      </c>
      <c r="T134" s="97">
        <f t="shared" si="238"/>
        <v>496.125</v>
      </c>
      <c r="U134" s="119">
        <f t="shared" si="239"/>
        <v>495.92655000000002</v>
      </c>
      <c r="V134" s="119">
        <f t="shared" si="240"/>
        <v>495.92655000000002</v>
      </c>
      <c r="W134" s="119">
        <f t="shared" si="226"/>
        <v>723.35024999999996</v>
      </c>
      <c r="X134" s="119">
        <f t="shared" si="227"/>
        <v>723.35024999999996</v>
      </c>
      <c r="Y134" s="119">
        <f t="shared" si="228"/>
        <v>1219.2768000000001</v>
      </c>
      <c r="Z134" s="119">
        <f t="shared" si="229"/>
        <v>3577.6518000000001</v>
      </c>
      <c r="AA134" s="119">
        <f t="shared" si="241"/>
        <v>4796.9286000000002</v>
      </c>
    </row>
    <row r="135" spans="2:27" s="135" customFormat="1" x14ac:dyDescent="0.2">
      <c r="B135" s="28" t="s">
        <v>349</v>
      </c>
      <c r="C135" s="27">
        <f>SUM(C129:C134)</f>
        <v>9</v>
      </c>
      <c r="D135" s="317">
        <f>SUM(D129:D134)</f>
        <v>3362.625</v>
      </c>
      <c r="E135" s="317">
        <f t="shared" ref="E135:J135" si="242">SUM(E129:E134)</f>
        <v>26460</v>
      </c>
      <c r="F135" s="317">
        <f t="shared" si="242"/>
        <v>26460</v>
      </c>
      <c r="G135" s="317">
        <f t="shared" si="242"/>
        <v>52920</v>
      </c>
      <c r="H135" s="317">
        <f t="shared" si="242"/>
        <v>5419.0079999999998</v>
      </c>
      <c r="I135" s="317">
        <f t="shared" si="242"/>
        <v>14354.008</v>
      </c>
      <c r="J135" s="317">
        <f t="shared" si="242"/>
        <v>19773.016</v>
      </c>
      <c r="K135" s="318">
        <f>SUM(K129:K134)</f>
        <v>72693.016000000003</v>
      </c>
      <c r="M135" s="28" t="s">
        <v>349</v>
      </c>
      <c r="N135" s="319">
        <f>SUM(N129:N134)</f>
        <v>8</v>
      </c>
      <c r="O135" s="69">
        <f t="shared" ref="O135:AA135" si="243">SUM(O129:O134)</f>
        <v>0</v>
      </c>
      <c r="P135" s="69">
        <f t="shared" si="243"/>
        <v>4410</v>
      </c>
      <c r="Q135" s="69">
        <f t="shared" si="243"/>
        <v>0</v>
      </c>
      <c r="R135" s="69">
        <f t="shared" si="243"/>
        <v>2320</v>
      </c>
      <c r="S135" s="69">
        <f t="shared" si="243"/>
        <v>0</v>
      </c>
      <c r="T135" s="69">
        <f t="shared" si="243"/>
        <v>2205</v>
      </c>
      <c r="U135" s="69">
        <f t="shared" si="243"/>
        <v>2204.1179999999999</v>
      </c>
      <c r="V135" s="69">
        <f t="shared" si="243"/>
        <v>2204.1179999999999</v>
      </c>
      <c r="W135" s="69">
        <f t="shared" si="243"/>
        <v>3214.89</v>
      </c>
      <c r="X135" s="69">
        <f t="shared" si="243"/>
        <v>3214.89</v>
      </c>
      <c r="Y135" s="69">
        <f t="shared" si="243"/>
        <v>5419.0079999999998</v>
      </c>
      <c r="Z135" s="69">
        <f t="shared" si="243"/>
        <v>14354.008</v>
      </c>
      <c r="AA135" s="69">
        <f t="shared" si="243"/>
        <v>19773.016</v>
      </c>
    </row>
    <row r="136" spans="2:27" s="135" customFormat="1" x14ac:dyDescent="0.2">
      <c r="B136" s="105"/>
      <c r="C136" s="168"/>
      <c r="D136" s="320"/>
      <c r="E136" s="238"/>
      <c r="F136" s="238"/>
      <c r="G136" s="321" t="s">
        <v>259</v>
      </c>
      <c r="H136" s="238"/>
      <c r="I136" s="238"/>
      <c r="J136" s="321" t="s">
        <v>259</v>
      </c>
      <c r="K136" s="322"/>
      <c r="M136" s="105"/>
      <c r="N136" s="168"/>
      <c r="O136" s="238"/>
      <c r="P136" s="320"/>
      <c r="Q136" s="238"/>
      <c r="R136" s="321" t="s">
        <v>259</v>
      </c>
      <c r="S136" s="321"/>
      <c r="T136" s="321"/>
      <c r="U136" s="238"/>
      <c r="V136" s="238"/>
      <c r="W136" s="238"/>
      <c r="X136" s="238"/>
      <c r="Y136" s="238"/>
      <c r="Z136" s="321" t="s">
        <v>259</v>
      </c>
      <c r="AA136" s="322"/>
    </row>
    <row r="137" spans="2:27" s="135" customFormat="1" x14ac:dyDescent="0.2">
      <c r="B137" s="18" t="s">
        <v>350</v>
      </c>
      <c r="C137" s="168"/>
      <c r="D137" s="320"/>
      <c r="E137" s="238"/>
      <c r="F137" s="238"/>
      <c r="G137" s="321" t="s">
        <v>259</v>
      </c>
      <c r="H137" s="238"/>
      <c r="I137" s="238"/>
      <c r="J137" s="321" t="s">
        <v>259</v>
      </c>
      <c r="K137" s="322"/>
      <c r="M137" s="18" t="s">
        <v>350</v>
      </c>
      <c r="N137" s="168"/>
      <c r="O137" s="238"/>
      <c r="P137" s="320"/>
      <c r="Q137" s="238"/>
      <c r="R137" s="321" t="s">
        <v>259</v>
      </c>
      <c r="S137" s="321"/>
      <c r="T137" s="321"/>
      <c r="U137" s="238"/>
      <c r="V137" s="238"/>
      <c r="W137" s="238"/>
      <c r="X137" s="238"/>
      <c r="Y137" s="238"/>
      <c r="Z137" s="321" t="s">
        <v>259</v>
      </c>
      <c r="AA137" s="322"/>
    </row>
    <row r="138" spans="2:27" s="135" customFormat="1" x14ac:dyDescent="0.2">
      <c r="B138" s="114" t="s">
        <v>642</v>
      </c>
      <c r="C138" s="221">
        <v>1</v>
      </c>
      <c r="D138" s="315">
        <f>D98*(1+$C$156)</f>
        <v>496.125</v>
      </c>
      <c r="E138" s="316">
        <f>+C138*D138*6</f>
        <v>2976.75</v>
      </c>
      <c r="F138" s="316">
        <f>+C138*D138*6</f>
        <v>2976.75</v>
      </c>
      <c r="G138" s="315">
        <f>SUM(E138:F138)</f>
        <v>5953.5</v>
      </c>
      <c r="H138" s="316">
        <f t="shared" ref="H138:H139" si="244">+Y138</f>
        <v>609.63840000000005</v>
      </c>
      <c r="I138" s="316">
        <f t="shared" ref="I138:I139" si="245">+Z138</f>
        <v>1643.8259</v>
      </c>
      <c r="J138" s="315">
        <f>SUM(H138:I138)</f>
        <v>2253.4643000000001</v>
      </c>
      <c r="K138" s="119">
        <f>G138+J138</f>
        <v>8206.9642999999996</v>
      </c>
      <c r="M138" s="114" t="s">
        <v>642</v>
      </c>
      <c r="N138" s="314">
        <f>+C138</f>
        <v>1</v>
      </c>
      <c r="O138" s="119">
        <v>0</v>
      </c>
      <c r="P138" s="97">
        <f>(G138/12)</f>
        <v>496.125</v>
      </c>
      <c r="Q138" s="119">
        <v>0</v>
      </c>
      <c r="R138" s="97">
        <f>290*N138</f>
        <v>290</v>
      </c>
      <c r="S138" s="97">
        <v>0</v>
      </c>
      <c r="T138" s="97">
        <f>G138/24</f>
        <v>248.0625</v>
      </c>
      <c r="U138" s="119">
        <f>E138*8.33%</f>
        <v>247.96327500000001</v>
      </c>
      <c r="V138" s="119">
        <f>F138*8.33%</f>
        <v>247.96327500000001</v>
      </c>
      <c r="W138" s="119">
        <f t="shared" ref="W138" si="246">+E138*$X$8</f>
        <v>361.67512499999998</v>
      </c>
      <c r="X138" s="119">
        <f t="shared" ref="X138" si="247">+F138*$X$8</f>
        <v>361.67512499999998</v>
      </c>
      <c r="Y138" s="119">
        <f t="shared" ref="Y138:Y139" si="248">+O138+Q138+S138+U138+W138</f>
        <v>609.63840000000005</v>
      </c>
      <c r="Z138" s="119">
        <f t="shared" ref="Z138:Z139" si="249">+P138+R138+T138+V138+X138</f>
        <v>1643.8259</v>
      </c>
      <c r="AA138" s="119">
        <f>SUM(Y138:Z138)</f>
        <v>2253.4643000000001</v>
      </c>
    </row>
    <row r="139" spans="2:27" s="135" customFormat="1" x14ac:dyDescent="0.2">
      <c r="B139" s="880" t="s">
        <v>643</v>
      </c>
      <c r="C139" s="881">
        <v>12</v>
      </c>
      <c r="D139" s="315">
        <f>D99*(1+$C$156)</f>
        <v>297.67500000000001</v>
      </c>
      <c r="E139" s="316">
        <f>+C139*D139*6</f>
        <v>21432.600000000002</v>
      </c>
      <c r="F139" s="316">
        <f>+C139*D139*6</f>
        <v>21432.600000000002</v>
      </c>
      <c r="G139" s="315">
        <f>SUM(E139:F139)</f>
        <v>42865.200000000004</v>
      </c>
      <c r="H139" s="316">
        <f t="shared" si="244"/>
        <v>4389.3964800000003</v>
      </c>
      <c r="I139" s="316">
        <f t="shared" si="245"/>
        <v>13227.546480000003</v>
      </c>
      <c r="J139" s="315">
        <f>SUM(H139:I139)</f>
        <v>17616.942960000004</v>
      </c>
      <c r="K139" s="119">
        <f>G139+J139</f>
        <v>60482.142960000012</v>
      </c>
      <c r="M139" s="108" t="s">
        <v>643</v>
      </c>
      <c r="N139" s="314">
        <f>+C139</f>
        <v>12</v>
      </c>
      <c r="O139" s="119">
        <v>0</v>
      </c>
      <c r="P139" s="97">
        <f>(G139/12)</f>
        <v>3572.1000000000004</v>
      </c>
      <c r="Q139" s="119">
        <v>0</v>
      </c>
      <c r="R139" s="97">
        <f>290*N139</f>
        <v>3480</v>
      </c>
      <c r="S139" s="97">
        <v>0</v>
      </c>
      <c r="T139" s="97">
        <f>G139/24</f>
        <v>1786.0500000000002</v>
      </c>
      <c r="U139" s="119">
        <f>E139*8.33%</f>
        <v>1785.3355800000002</v>
      </c>
      <c r="V139" s="119">
        <f>F139*8.33%</f>
        <v>1785.3355800000002</v>
      </c>
      <c r="W139" s="119">
        <f>+E139*$X$8</f>
        <v>2604.0609000000004</v>
      </c>
      <c r="X139" s="119">
        <f>+F139*$X$8</f>
        <v>2604.0609000000004</v>
      </c>
      <c r="Y139" s="119">
        <f t="shared" si="248"/>
        <v>4389.3964800000003</v>
      </c>
      <c r="Z139" s="119">
        <f t="shared" si="249"/>
        <v>13227.546480000003</v>
      </c>
      <c r="AA139" s="119">
        <f>SUM(Y139:Z139)</f>
        <v>17616.942960000004</v>
      </c>
    </row>
    <row r="140" spans="2:27" s="135" customFormat="1" x14ac:dyDescent="0.2">
      <c r="B140" s="28" t="s">
        <v>134</v>
      </c>
      <c r="C140" s="27">
        <f t="shared" ref="C140:K140" si="250">SUM(C138:C139)</f>
        <v>13</v>
      </c>
      <c r="D140" s="317">
        <f t="shared" si="250"/>
        <v>793.8</v>
      </c>
      <c r="E140" s="317">
        <f t="shared" si="250"/>
        <v>24409.350000000002</v>
      </c>
      <c r="F140" s="317">
        <f t="shared" si="250"/>
        <v>24409.350000000002</v>
      </c>
      <c r="G140" s="317">
        <f t="shared" si="250"/>
        <v>48818.700000000004</v>
      </c>
      <c r="H140" s="317">
        <f t="shared" si="250"/>
        <v>4999.0348800000002</v>
      </c>
      <c r="I140" s="317">
        <f t="shared" si="250"/>
        <v>14871.372380000003</v>
      </c>
      <c r="J140" s="317">
        <f t="shared" si="250"/>
        <v>19870.407260000004</v>
      </c>
      <c r="K140" s="318">
        <f t="shared" si="250"/>
        <v>68689.107260000019</v>
      </c>
      <c r="M140" s="28" t="s">
        <v>134</v>
      </c>
      <c r="N140" s="319">
        <f t="shared" ref="N140" si="251">SUM(N138:N139)</f>
        <v>13</v>
      </c>
      <c r="O140" s="69">
        <f t="shared" ref="O140" si="252">SUM(O138:O139)</f>
        <v>0</v>
      </c>
      <c r="P140" s="69">
        <f t="shared" ref="P140" si="253">SUM(P138:P139)</f>
        <v>4068.2250000000004</v>
      </c>
      <c r="Q140" s="69">
        <f t="shared" ref="Q140" si="254">SUM(Q138:Q139)</f>
        <v>0</v>
      </c>
      <c r="R140" s="69">
        <f t="shared" ref="R140" si="255">SUM(R138:R139)</f>
        <v>3770</v>
      </c>
      <c r="S140" s="69">
        <f t="shared" ref="S140" si="256">SUM(S138:S139)</f>
        <v>0</v>
      </c>
      <c r="T140" s="69">
        <f t="shared" ref="T140" si="257">SUM(T138:T139)</f>
        <v>2034.1125000000002</v>
      </c>
      <c r="U140" s="69">
        <f t="shared" ref="U140" si="258">SUM(U138:U139)</f>
        <v>2033.2988550000002</v>
      </c>
      <c r="V140" s="69">
        <f t="shared" ref="V140" si="259">SUM(V138:V139)</f>
        <v>2033.2988550000002</v>
      </c>
      <c r="W140" s="69">
        <f t="shared" ref="W140" si="260">SUM(W138:W139)</f>
        <v>2965.7360250000002</v>
      </c>
      <c r="X140" s="69">
        <f t="shared" ref="X140" si="261">SUM(X138:X139)</f>
        <v>2965.7360250000002</v>
      </c>
      <c r="Y140" s="69">
        <f t="shared" ref="Y140" si="262">SUM(Y138:Y139)</f>
        <v>4999.0348800000002</v>
      </c>
      <c r="Z140" s="69">
        <f t="shared" ref="Z140" si="263">SUM(Z138:Z139)</f>
        <v>14871.372380000003</v>
      </c>
      <c r="AA140" s="69">
        <f t="shared" ref="AA140" si="264">SUM(AA138:AA139)</f>
        <v>19870.407260000004</v>
      </c>
    </row>
    <row r="141" spans="2:27" s="135" customFormat="1" x14ac:dyDescent="0.2">
      <c r="B141" s="105"/>
      <c r="C141" s="168"/>
      <c r="D141" s="320"/>
      <c r="E141" s="238"/>
      <c r="F141" s="238"/>
      <c r="G141" s="321" t="s">
        <v>259</v>
      </c>
      <c r="H141" s="238"/>
      <c r="I141" s="238"/>
      <c r="J141" s="321"/>
      <c r="K141" s="322"/>
      <c r="M141" s="105"/>
      <c r="N141" s="168"/>
      <c r="O141" s="238"/>
      <c r="P141" s="320"/>
      <c r="Q141" s="238"/>
      <c r="R141" s="320"/>
      <c r="S141" s="320"/>
      <c r="T141" s="320"/>
      <c r="U141" s="238"/>
      <c r="V141" s="238"/>
      <c r="W141" s="238"/>
      <c r="X141" s="238"/>
      <c r="Y141" s="238"/>
      <c r="Z141" s="320"/>
      <c r="AA141" s="25"/>
    </row>
    <row r="142" spans="2:27" s="135" customFormat="1" x14ac:dyDescent="0.2">
      <c r="B142" s="18" t="s">
        <v>351</v>
      </c>
      <c r="C142" s="168"/>
      <c r="D142" s="167"/>
      <c r="E142" s="238"/>
      <c r="F142" s="238"/>
      <c r="G142" s="238" t="s">
        <v>259</v>
      </c>
      <c r="H142" s="238"/>
      <c r="I142" s="238"/>
      <c r="J142" s="238" t="s">
        <v>259</v>
      </c>
      <c r="K142" s="322"/>
      <c r="M142" s="18" t="s">
        <v>351</v>
      </c>
      <c r="N142" s="168"/>
      <c r="O142" s="238"/>
      <c r="P142" s="320"/>
      <c r="Q142" s="238"/>
      <c r="R142" s="321" t="s">
        <v>259</v>
      </c>
      <c r="S142" s="321"/>
      <c r="T142" s="321"/>
      <c r="U142" s="238"/>
      <c r="V142" s="238"/>
      <c r="W142" s="238"/>
      <c r="X142" s="238"/>
      <c r="Y142" s="238"/>
      <c r="Z142" s="321" t="s">
        <v>259</v>
      </c>
      <c r="AA142" s="322"/>
    </row>
    <row r="143" spans="2:27" s="135" customFormat="1" x14ac:dyDescent="0.2">
      <c r="B143" s="18" t="s">
        <v>352</v>
      </c>
      <c r="C143" s="168"/>
      <c r="D143" s="167"/>
      <c r="E143" s="238"/>
      <c r="F143" s="238"/>
      <c r="G143" s="238" t="s">
        <v>259</v>
      </c>
      <c r="H143" s="238"/>
      <c r="I143" s="238"/>
      <c r="J143" s="238" t="s">
        <v>259</v>
      </c>
      <c r="K143" s="322"/>
      <c r="M143" s="18" t="s">
        <v>352</v>
      </c>
      <c r="N143" s="168"/>
      <c r="O143" s="312"/>
      <c r="P143" s="323"/>
      <c r="Q143" s="312"/>
      <c r="R143" s="136" t="s">
        <v>259</v>
      </c>
      <c r="S143" s="136"/>
      <c r="T143" s="136"/>
      <c r="U143" s="312"/>
      <c r="V143" s="312"/>
      <c r="W143" s="312"/>
      <c r="X143" s="312"/>
      <c r="Y143" s="312"/>
      <c r="Z143" s="136" t="s">
        <v>259</v>
      </c>
      <c r="AA143" s="324"/>
    </row>
    <row r="144" spans="2:27" s="135" customFormat="1" x14ac:dyDescent="0.2">
      <c r="B144" s="114" t="s">
        <v>644</v>
      </c>
      <c r="C144" s="221">
        <v>12</v>
      </c>
      <c r="D144" s="97">
        <f>D104*(1+$C$156)</f>
        <v>291.06</v>
      </c>
      <c r="E144" s="119">
        <f>+C144*D144*6</f>
        <v>20956.32</v>
      </c>
      <c r="F144" s="119">
        <f>+C144*D144*6</f>
        <v>20956.32</v>
      </c>
      <c r="G144" s="97">
        <f>SUM(E144:F144)</f>
        <v>41912.639999999999</v>
      </c>
      <c r="H144" s="119">
        <f t="shared" ref="H144:H145" si="265">+Y144</f>
        <v>4291.8543360000003</v>
      </c>
      <c r="I144" s="119">
        <f t="shared" ref="I144:I145" si="266">+Z144</f>
        <v>13010.934336</v>
      </c>
      <c r="J144" s="97">
        <f>SUM(H144:I144)</f>
        <v>17302.788672000002</v>
      </c>
      <c r="K144" s="119">
        <f>G144+J144</f>
        <v>59215.428672000002</v>
      </c>
      <c r="M144" s="114" t="s">
        <v>644</v>
      </c>
      <c r="N144" s="314">
        <f>+C144</f>
        <v>12</v>
      </c>
      <c r="O144" s="119">
        <v>0</v>
      </c>
      <c r="P144" s="97">
        <f>(G144/12)</f>
        <v>3492.72</v>
      </c>
      <c r="Q144" s="119">
        <v>0</v>
      </c>
      <c r="R144" s="97">
        <f>290*N144</f>
        <v>3480</v>
      </c>
      <c r="S144" s="97">
        <v>0</v>
      </c>
      <c r="T144" s="97">
        <f>G144/24</f>
        <v>1746.36</v>
      </c>
      <c r="U144" s="119">
        <f>E144*8.33%</f>
        <v>1745.661456</v>
      </c>
      <c r="V144" s="119">
        <f>F144*8.33%</f>
        <v>1745.661456</v>
      </c>
      <c r="W144" s="119">
        <f t="shared" ref="W144:W146" si="267">+E144*$X$8</f>
        <v>2546.1928800000001</v>
      </c>
      <c r="X144" s="119">
        <f t="shared" ref="X144:X146" si="268">+F144*$X$8</f>
        <v>2546.1928800000001</v>
      </c>
      <c r="Y144" s="119">
        <f t="shared" ref="Y144:Y146" si="269">+O144+Q144+S144+U144+W144</f>
        <v>4291.8543360000003</v>
      </c>
      <c r="Z144" s="119">
        <f t="shared" ref="Z144:Z146" si="270">+P144+R144+T144+V144+X144</f>
        <v>13010.934336</v>
      </c>
      <c r="AA144" s="119">
        <f>SUM(Y144:Z144)</f>
        <v>17302.788672000002</v>
      </c>
    </row>
    <row r="145" spans="2:27" s="135" customFormat="1" x14ac:dyDescent="0.2">
      <c r="B145" s="114" t="s">
        <v>645</v>
      </c>
      <c r="C145" s="221">
        <v>5</v>
      </c>
      <c r="D145" s="97">
        <f t="shared" ref="D145:D146" si="271">D105*(1+$C$156)</f>
        <v>303.1875</v>
      </c>
      <c r="E145" s="119">
        <f>+C145*D145*6</f>
        <v>9095.625</v>
      </c>
      <c r="F145" s="119">
        <f>+C145*D145*6</f>
        <v>9095.625</v>
      </c>
      <c r="G145" s="97">
        <f>SUM(E145:F145)</f>
        <v>18191.25</v>
      </c>
      <c r="H145" s="119">
        <f t="shared" si="265"/>
        <v>1862.7840000000001</v>
      </c>
      <c r="I145" s="119">
        <f t="shared" si="266"/>
        <v>5586.6902500000006</v>
      </c>
      <c r="J145" s="97">
        <f>SUM(H145:I145)</f>
        <v>7449.4742500000011</v>
      </c>
      <c r="K145" s="119">
        <f>G145+J145</f>
        <v>25640.724249999999</v>
      </c>
      <c r="M145" s="114" t="s">
        <v>645</v>
      </c>
      <c r="N145" s="314">
        <f>+C145</f>
        <v>5</v>
      </c>
      <c r="O145" s="119">
        <v>0</v>
      </c>
      <c r="P145" s="97">
        <f t="shared" ref="P145:P146" si="272">(G145/12)</f>
        <v>1515.9375</v>
      </c>
      <c r="Q145" s="119">
        <v>0</v>
      </c>
      <c r="R145" s="97">
        <f t="shared" ref="R145:R146" si="273">290*N145</f>
        <v>1450</v>
      </c>
      <c r="S145" s="97">
        <v>0</v>
      </c>
      <c r="T145" s="97">
        <f t="shared" ref="T145:T146" si="274">G145/24</f>
        <v>757.96875</v>
      </c>
      <c r="U145" s="119">
        <f t="shared" ref="U145:U146" si="275">E145*8.33%</f>
        <v>757.66556249999996</v>
      </c>
      <c r="V145" s="119">
        <f t="shared" ref="V145:V146" si="276">F145*8.33%</f>
        <v>757.66556249999996</v>
      </c>
      <c r="W145" s="119">
        <f t="shared" si="267"/>
        <v>1105.1184375</v>
      </c>
      <c r="X145" s="119">
        <f t="shared" si="268"/>
        <v>1105.1184375</v>
      </c>
      <c r="Y145" s="119">
        <f t="shared" si="269"/>
        <v>1862.7840000000001</v>
      </c>
      <c r="Z145" s="119">
        <f t="shared" si="270"/>
        <v>5586.6902500000006</v>
      </c>
      <c r="AA145" s="119">
        <f>SUM(Y145:Z145)</f>
        <v>7449.4742500000011</v>
      </c>
    </row>
    <row r="146" spans="2:27" s="135" customFormat="1" x14ac:dyDescent="0.2">
      <c r="B146" s="114" t="s">
        <v>646</v>
      </c>
      <c r="C146" s="314">
        <v>3</v>
      </c>
      <c r="D146" s="97">
        <f t="shared" si="271"/>
        <v>291.06</v>
      </c>
      <c r="E146" s="316">
        <f>+C146*D146*6</f>
        <v>5239.08</v>
      </c>
      <c r="F146" s="316">
        <f>+C146*D146*6</f>
        <v>5239.08</v>
      </c>
      <c r="G146" s="315">
        <f>SUM(E146:F146)</f>
        <v>10478.16</v>
      </c>
      <c r="H146" s="316">
        <f>+Y146</f>
        <v>1072.9635840000001</v>
      </c>
      <c r="I146" s="316">
        <f>+Z146</f>
        <v>3252.7335840000001</v>
      </c>
      <c r="J146" s="315">
        <f>SUM(H146:I146)</f>
        <v>4325.6971680000006</v>
      </c>
      <c r="K146" s="119">
        <f>G146+J146</f>
        <v>14803.857168</v>
      </c>
      <c r="M146" s="114" t="s">
        <v>646</v>
      </c>
      <c r="N146" s="314">
        <f>+C146</f>
        <v>3</v>
      </c>
      <c r="O146" s="119">
        <v>0</v>
      </c>
      <c r="P146" s="97">
        <f t="shared" si="272"/>
        <v>873.18</v>
      </c>
      <c r="Q146" s="119">
        <v>0</v>
      </c>
      <c r="R146" s="97">
        <f t="shared" si="273"/>
        <v>870</v>
      </c>
      <c r="S146" s="97">
        <v>0</v>
      </c>
      <c r="T146" s="97">
        <f t="shared" si="274"/>
        <v>436.59</v>
      </c>
      <c r="U146" s="119">
        <f t="shared" si="275"/>
        <v>436.41536400000001</v>
      </c>
      <c r="V146" s="119">
        <f t="shared" si="276"/>
        <v>436.41536400000001</v>
      </c>
      <c r="W146" s="119">
        <f t="shared" si="267"/>
        <v>636.54822000000001</v>
      </c>
      <c r="X146" s="119">
        <f t="shared" si="268"/>
        <v>636.54822000000001</v>
      </c>
      <c r="Y146" s="119">
        <f t="shared" si="269"/>
        <v>1072.9635840000001</v>
      </c>
      <c r="Z146" s="119">
        <f t="shared" si="270"/>
        <v>3252.7335840000001</v>
      </c>
      <c r="AA146" s="119">
        <f>SUM(Y146:Z146)</f>
        <v>4325.6971680000006</v>
      </c>
    </row>
    <row r="147" spans="2:27" s="135" customFormat="1" x14ac:dyDescent="0.2">
      <c r="B147" s="28" t="s">
        <v>354</v>
      </c>
      <c r="C147" s="27">
        <f>SUM(C144:C146)</f>
        <v>20</v>
      </c>
      <c r="D147" s="26">
        <f>SUM(D144:D146)</f>
        <v>885.30749999999989</v>
      </c>
      <c r="E147" s="26">
        <f t="shared" ref="E147:K147" si="277">SUM(E144:E146)</f>
        <v>35291.025000000001</v>
      </c>
      <c r="F147" s="26">
        <f t="shared" si="277"/>
        <v>35291.025000000001</v>
      </c>
      <c r="G147" s="26">
        <f t="shared" si="277"/>
        <v>70582.05</v>
      </c>
      <c r="H147" s="26">
        <f t="shared" si="277"/>
        <v>7227.6019200000001</v>
      </c>
      <c r="I147" s="26">
        <f t="shared" si="277"/>
        <v>21850.358170000003</v>
      </c>
      <c r="J147" s="26">
        <f t="shared" si="277"/>
        <v>29077.96009</v>
      </c>
      <c r="K147" s="26">
        <f t="shared" si="277"/>
        <v>99660.010090000011</v>
      </c>
      <c r="M147" s="28" t="s">
        <v>354</v>
      </c>
      <c r="N147" s="319">
        <f t="shared" ref="N147" si="278">SUM(N144:N146)</f>
        <v>20</v>
      </c>
      <c r="O147" s="26">
        <f t="shared" ref="O147" si="279">SUM(O144:O146)</f>
        <v>0</v>
      </c>
      <c r="P147" s="26">
        <f t="shared" ref="P147" si="280">SUM(P144:P146)</f>
        <v>5881.8374999999996</v>
      </c>
      <c r="Q147" s="26">
        <f t="shared" ref="Q147" si="281">SUM(Q144:Q146)</f>
        <v>0</v>
      </c>
      <c r="R147" s="26">
        <f t="shared" ref="R147" si="282">SUM(R144:R146)</f>
        <v>5800</v>
      </c>
      <c r="S147" s="26">
        <f t="shared" ref="S147" si="283">SUM(S144:S146)</f>
        <v>0</v>
      </c>
      <c r="T147" s="26">
        <f t="shared" ref="T147" si="284">SUM(T144:T146)</f>
        <v>2940.9187499999998</v>
      </c>
      <c r="U147" s="26">
        <f t="shared" ref="U147" si="285">SUM(U144:U146)</f>
        <v>2939.7423825000001</v>
      </c>
      <c r="V147" s="26">
        <f t="shared" ref="V147" si="286">SUM(V144:V146)</f>
        <v>2939.7423825000001</v>
      </c>
      <c r="W147" s="26">
        <f t="shared" ref="W147" si="287">SUM(W144:W146)</f>
        <v>4287.8595374999995</v>
      </c>
      <c r="X147" s="26">
        <f t="shared" ref="X147" si="288">SUM(X144:X146)</f>
        <v>4287.8595374999995</v>
      </c>
      <c r="Y147" s="26">
        <f t="shared" ref="Y147" si="289">SUM(Y144:Y146)</f>
        <v>7227.6019200000001</v>
      </c>
      <c r="Z147" s="26">
        <f t="shared" ref="Z147" si="290">SUM(Z144:Z146)</f>
        <v>21850.358170000003</v>
      </c>
      <c r="AA147" s="26">
        <f t="shared" ref="AA147" si="291">SUM(AA144:AA146)</f>
        <v>29077.96009</v>
      </c>
    </row>
    <row r="148" spans="2:27" s="135" customFormat="1" x14ac:dyDescent="0.2">
      <c r="B148" s="18" t="s">
        <v>355</v>
      </c>
      <c r="C148" s="168"/>
      <c r="D148" s="320"/>
      <c r="E148" s="238"/>
      <c r="F148" s="238"/>
      <c r="G148" s="321"/>
      <c r="H148" s="238"/>
      <c r="I148" s="238"/>
      <c r="J148" s="321"/>
      <c r="K148" s="322"/>
      <c r="M148" s="18" t="s">
        <v>355</v>
      </c>
      <c r="N148" s="168"/>
      <c r="O148" s="312"/>
      <c r="P148" s="136"/>
      <c r="Q148" s="312"/>
      <c r="R148" s="136"/>
      <c r="S148" s="136"/>
      <c r="T148" s="136"/>
      <c r="U148" s="312"/>
      <c r="V148" s="312"/>
      <c r="W148" s="312"/>
      <c r="X148" s="312"/>
      <c r="Y148" s="312"/>
      <c r="Z148" s="136"/>
      <c r="AA148" s="324"/>
    </row>
    <row r="149" spans="2:27" s="135" customFormat="1" x14ac:dyDescent="0.2">
      <c r="B149" s="108" t="s">
        <v>647</v>
      </c>
      <c r="C149" s="314">
        <v>1</v>
      </c>
      <c r="D149" s="315">
        <f>D109*(1+$C$156)</f>
        <v>551.25</v>
      </c>
      <c r="E149" s="316">
        <f>+C149*D149*6</f>
        <v>3307.5</v>
      </c>
      <c r="F149" s="316">
        <f>+C149*D149*6</f>
        <v>3307.5</v>
      </c>
      <c r="G149" s="315">
        <f>SUM(E149:F149)</f>
        <v>6615</v>
      </c>
      <c r="H149" s="316">
        <f>+Y149</f>
        <v>677.37599999999998</v>
      </c>
      <c r="I149" s="316">
        <f>+Z149</f>
        <v>1794.251</v>
      </c>
      <c r="J149" s="315">
        <f>SUM(H149:I149)</f>
        <v>2471.627</v>
      </c>
      <c r="K149" s="119">
        <f>G149+J149</f>
        <v>9086.6270000000004</v>
      </c>
      <c r="M149" s="108" t="s">
        <v>647</v>
      </c>
      <c r="N149" s="314">
        <f>+C149</f>
        <v>1</v>
      </c>
      <c r="O149" s="119">
        <v>0</v>
      </c>
      <c r="P149" s="97">
        <f>(G149/12)</f>
        <v>551.25</v>
      </c>
      <c r="Q149" s="119">
        <v>0</v>
      </c>
      <c r="R149" s="97">
        <f>290*N149</f>
        <v>290</v>
      </c>
      <c r="S149" s="97">
        <v>0</v>
      </c>
      <c r="T149" s="97">
        <f>G149/24</f>
        <v>275.625</v>
      </c>
      <c r="U149" s="119">
        <f>E149*8.33%</f>
        <v>275.51474999999999</v>
      </c>
      <c r="V149" s="119">
        <f>F149*8.33%</f>
        <v>275.51474999999999</v>
      </c>
      <c r="W149" s="119">
        <f>+E149*$X$8</f>
        <v>401.86124999999998</v>
      </c>
      <c r="X149" s="119">
        <f>+F149*$X$8</f>
        <v>401.86124999999998</v>
      </c>
      <c r="Y149" s="119">
        <f>+O149+Q149+S149+U149+W149</f>
        <v>677.37599999999998</v>
      </c>
      <c r="Z149" s="119">
        <f>+P149+R149+T149+V149+X149</f>
        <v>1794.251</v>
      </c>
      <c r="AA149" s="119">
        <f>SUM(Y149:Z149)</f>
        <v>2471.627</v>
      </c>
    </row>
    <row r="150" spans="2:27" s="135" customFormat="1" x14ac:dyDescent="0.2">
      <c r="B150" s="108" t="s">
        <v>648</v>
      </c>
      <c r="C150" s="314">
        <v>1</v>
      </c>
      <c r="D150" s="315">
        <f t="shared" ref="D150:D151" si="292">D110*(1+$C$156)</f>
        <v>496.125</v>
      </c>
      <c r="E150" s="316">
        <f t="shared" ref="E150:E151" si="293">+C150*D150*6</f>
        <v>2976.75</v>
      </c>
      <c r="F150" s="316">
        <f t="shared" ref="F150:F151" si="294">+C150*D150*6</f>
        <v>2976.75</v>
      </c>
      <c r="G150" s="315">
        <f t="shared" ref="G150:G151" si="295">SUM(E150:F150)</f>
        <v>5953.5</v>
      </c>
      <c r="H150" s="316">
        <f t="shared" ref="H150:H151" si="296">+Y150</f>
        <v>609.63840000000005</v>
      </c>
      <c r="I150" s="316">
        <f t="shared" ref="I150:I151" si="297">+Z150</f>
        <v>1643.8259</v>
      </c>
      <c r="J150" s="315">
        <f t="shared" ref="J150:J151" si="298">SUM(H150:I150)</f>
        <v>2253.4643000000001</v>
      </c>
      <c r="K150" s="119">
        <f t="shared" ref="K150:K151" si="299">G150+J150</f>
        <v>8206.9642999999996</v>
      </c>
      <c r="M150" s="108" t="s">
        <v>648</v>
      </c>
      <c r="N150" s="314">
        <v>1</v>
      </c>
      <c r="O150" s="119">
        <v>0</v>
      </c>
      <c r="P150" s="97">
        <f t="shared" ref="P150:P151" si="300">(G150/12)</f>
        <v>496.125</v>
      </c>
      <c r="Q150" s="119">
        <v>0</v>
      </c>
      <c r="R150" s="97">
        <f t="shared" ref="R150:R151" si="301">290*N150</f>
        <v>290</v>
      </c>
      <c r="S150" s="97">
        <v>0</v>
      </c>
      <c r="T150" s="97">
        <f t="shared" ref="T150:T151" si="302">G150/24</f>
        <v>248.0625</v>
      </c>
      <c r="U150" s="119">
        <f t="shared" ref="U150:U151" si="303">E150*8.33%</f>
        <v>247.96327500000001</v>
      </c>
      <c r="V150" s="119">
        <f t="shared" ref="V150:V151" si="304">F150*8.33%</f>
        <v>247.96327500000001</v>
      </c>
      <c r="W150" s="119">
        <f t="shared" ref="W150:W151" si="305">+E150*$X$8</f>
        <v>361.67512499999998</v>
      </c>
      <c r="X150" s="119">
        <f>+F150*$X$8</f>
        <v>361.67512499999998</v>
      </c>
      <c r="Y150" s="119">
        <f t="shared" ref="Y150:Y151" si="306">+O150+Q150+S150+U150+W150</f>
        <v>609.63840000000005</v>
      </c>
      <c r="Z150" s="119">
        <f t="shared" ref="Z150:Z151" si="307">+P150+R150+T150+V150+X150</f>
        <v>1643.8259</v>
      </c>
      <c r="AA150" s="119">
        <f t="shared" ref="AA150:AA151" si="308">SUM(Y150:Z150)</f>
        <v>2253.4643000000001</v>
      </c>
    </row>
    <row r="151" spans="2:27" s="135" customFormat="1" x14ac:dyDescent="0.2">
      <c r="B151" s="114" t="s">
        <v>649</v>
      </c>
      <c r="C151" s="221">
        <v>1</v>
      </c>
      <c r="D151" s="315">
        <f t="shared" si="292"/>
        <v>291.06</v>
      </c>
      <c r="E151" s="316">
        <f t="shared" si="293"/>
        <v>1746.3600000000001</v>
      </c>
      <c r="F151" s="316">
        <f t="shared" si="294"/>
        <v>1746.3600000000001</v>
      </c>
      <c r="G151" s="315">
        <f t="shared" si="295"/>
        <v>3492.7200000000003</v>
      </c>
      <c r="H151" s="316">
        <f t="shared" si="296"/>
        <v>357.65452800000003</v>
      </c>
      <c r="I151" s="316">
        <f t="shared" si="297"/>
        <v>1084.2445279999999</v>
      </c>
      <c r="J151" s="315">
        <f t="shared" si="298"/>
        <v>1441.899056</v>
      </c>
      <c r="K151" s="119">
        <f t="shared" si="299"/>
        <v>4934.6190560000005</v>
      </c>
      <c r="M151" s="114" t="s">
        <v>649</v>
      </c>
      <c r="N151" s="314">
        <f>+C151</f>
        <v>1</v>
      </c>
      <c r="O151" s="119">
        <v>0</v>
      </c>
      <c r="P151" s="97">
        <f t="shared" si="300"/>
        <v>291.06</v>
      </c>
      <c r="Q151" s="119">
        <v>0</v>
      </c>
      <c r="R151" s="97">
        <f t="shared" si="301"/>
        <v>290</v>
      </c>
      <c r="S151" s="97">
        <v>0</v>
      </c>
      <c r="T151" s="97">
        <f t="shared" si="302"/>
        <v>145.53</v>
      </c>
      <c r="U151" s="119">
        <f t="shared" si="303"/>
        <v>145.471788</v>
      </c>
      <c r="V151" s="119">
        <f t="shared" si="304"/>
        <v>145.471788</v>
      </c>
      <c r="W151" s="119">
        <f t="shared" si="305"/>
        <v>212.18274000000002</v>
      </c>
      <c r="X151" s="119">
        <f>+F151*$X$8</f>
        <v>212.18274000000002</v>
      </c>
      <c r="Y151" s="119">
        <f t="shared" si="306"/>
        <v>357.65452800000003</v>
      </c>
      <c r="Z151" s="119">
        <f t="shared" si="307"/>
        <v>1084.2445279999999</v>
      </c>
      <c r="AA151" s="119">
        <f t="shared" si="308"/>
        <v>1441.899056</v>
      </c>
    </row>
    <row r="152" spans="2:27" s="135" customFormat="1" x14ac:dyDescent="0.2">
      <c r="B152" s="51" t="s">
        <v>356</v>
      </c>
      <c r="C152" s="319">
        <f>SUM(C149:C151)</f>
        <v>3</v>
      </c>
      <c r="D152" s="69">
        <f>SUM(D149:D151)</f>
        <v>1338.4349999999999</v>
      </c>
      <c r="E152" s="69">
        <f t="shared" ref="E152:K152" si="309">SUM(E149:E151)</f>
        <v>8030.6100000000006</v>
      </c>
      <c r="F152" s="69">
        <f t="shared" si="309"/>
        <v>8030.6100000000006</v>
      </c>
      <c r="G152" s="69">
        <f t="shared" si="309"/>
        <v>16061.220000000001</v>
      </c>
      <c r="H152" s="69">
        <f t="shared" si="309"/>
        <v>1644.6689280000001</v>
      </c>
      <c r="I152" s="69">
        <f t="shared" si="309"/>
        <v>4522.3214280000002</v>
      </c>
      <c r="J152" s="69">
        <f t="shared" si="309"/>
        <v>6166.9903560000002</v>
      </c>
      <c r="K152" s="69">
        <f t="shared" si="309"/>
        <v>22228.210356</v>
      </c>
      <c r="M152" s="51" t="s">
        <v>356</v>
      </c>
      <c r="N152" s="319">
        <f>SUM(N149:N151)</f>
        <v>3</v>
      </c>
      <c r="O152" s="69">
        <f t="shared" ref="O152:AA152" si="310">SUM(O149:O151)</f>
        <v>0</v>
      </c>
      <c r="P152" s="69">
        <f t="shared" si="310"/>
        <v>1338.4349999999999</v>
      </c>
      <c r="Q152" s="69">
        <f t="shared" si="310"/>
        <v>0</v>
      </c>
      <c r="R152" s="69">
        <f t="shared" si="310"/>
        <v>870</v>
      </c>
      <c r="S152" s="69">
        <f t="shared" si="310"/>
        <v>0</v>
      </c>
      <c r="T152" s="69">
        <f t="shared" si="310"/>
        <v>669.21749999999997</v>
      </c>
      <c r="U152" s="69">
        <f t="shared" si="310"/>
        <v>668.94981299999995</v>
      </c>
      <c r="V152" s="69">
        <f t="shared" si="310"/>
        <v>668.94981299999995</v>
      </c>
      <c r="W152" s="69">
        <f t="shared" si="310"/>
        <v>975.71911499999987</v>
      </c>
      <c r="X152" s="69">
        <f t="shared" si="310"/>
        <v>975.71911499999987</v>
      </c>
      <c r="Y152" s="69">
        <f t="shared" si="310"/>
        <v>1644.6689280000001</v>
      </c>
      <c r="Z152" s="69">
        <f t="shared" si="310"/>
        <v>4522.3214280000002</v>
      </c>
      <c r="AA152" s="69">
        <f t="shared" si="310"/>
        <v>6166.9903560000002</v>
      </c>
    </row>
    <row r="153" spans="2:27" s="135" customFormat="1" x14ac:dyDescent="0.2">
      <c r="B153" s="28" t="s">
        <v>132</v>
      </c>
      <c r="C153" s="27">
        <f>+C152+C147</f>
        <v>23</v>
      </c>
      <c r="D153" s="26">
        <f>+D147+D152</f>
        <v>2223.7424999999998</v>
      </c>
      <c r="E153" s="26">
        <f t="shared" ref="E153:K153" si="311">+E147+E152</f>
        <v>43321.635000000002</v>
      </c>
      <c r="F153" s="26">
        <f t="shared" si="311"/>
        <v>43321.635000000002</v>
      </c>
      <c r="G153" s="26">
        <f t="shared" si="311"/>
        <v>86643.27</v>
      </c>
      <c r="H153" s="26">
        <f t="shared" si="311"/>
        <v>8872.2708480000001</v>
      </c>
      <c r="I153" s="26">
        <f t="shared" si="311"/>
        <v>26372.679598000002</v>
      </c>
      <c r="J153" s="26">
        <f t="shared" si="311"/>
        <v>35244.950446000003</v>
      </c>
      <c r="K153" s="26">
        <f t="shared" si="311"/>
        <v>121888.22044600001</v>
      </c>
      <c r="M153" s="28" t="s">
        <v>132</v>
      </c>
      <c r="N153" s="27">
        <f>+N152+N147</f>
        <v>23</v>
      </c>
      <c r="O153" s="26">
        <f t="shared" ref="O153:AA153" si="312">+O152+O147</f>
        <v>0</v>
      </c>
      <c r="P153" s="26">
        <f t="shared" si="312"/>
        <v>7220.2724999999991</v>
      </c>
      <c r="Q153" s="26">
        <f t="shared" si="312"/>
        <v>0</v>
      </c>
      <c r="R153" s="26">
        <f t="shared" si="312"/>
        <v>6670</v>
      </c>
      <c r="S153" s="26">
        <f t="shared" si="312"/>
        <v>0</v>
      </c>
      <c r="T153" s="26">
        <f t="shared" si="312"/>
        <v>3610.1362499999996</v>
      </c>
      <c r="U153" s="26">
        <f t="shared" si="312"/>
        <v>3608.6921954999998</v>
      </c>
      <c r="V153" s="26">
        <f t="shared" si="312"/>
        <v>3608.6921954999998</v>
      </c>
      <c r="W153" s="26">
        <f t="shared" si="312"/>
        <v>5263.5786524999994</v>
      </c>
      <c r="X153" s="26">
        <f t="shared" si="312"/>
        <v>5263.5786524999994</v>
      </c>
      <c r="Y153" s="26">
        <f t="shared" si="312"/>
        <v>8872.2708480000001</v>
      </c>
      <c r="Z153" s="26">
        <f t="shared" si="312"/>
        <v>26372.679598000002</v>
      </c>
      <c r="AA153" s="26">
        <f t="shared" si="312"/>
        <v>35244.950446000003</v>
      </c>
    </row>
    <row r="154" spans="2:27" x14ac:dyDescent="0.2">
      <c r="B154" s="18"/>
      <c r="C154" s="325"/>
      <c r="D154" s="24"/>
      <c r="E154" s="238"/>
      <c r="F154" s="238"/>
      <c r="G154" s="24"/>
      <c r="H154" s="238"/>
      <c r="I154" s="238"/>
      <c r="J154" s="24"/>
      <c r="K154" s="25"/>
      <c r="L154" s="135"/>
      <c r="M154" s="18"/>
      <c r="N154" s="325"/>
      <c r="O154" s="238"/>
      <c r="P154" s="167"/>
      <c r="Q154" s="238"/>
      <c r="R154" s="167"/>
      <c r="S154" s="167"/>
      <c r="T154" s="167"/>
      <c r="U154" s="167"/>
      <c r="V154" s="238"/>
      <c r="W154" s="238"/>
      <c r="X154" s="238"/>
      <c r="Y154" s="238"/>
      <c r="Z154" s="167"/>
      <c r="AA154" s="274"/>
    </row>
    <row r="155" spans="2:27" s="135" customFormat="1" x14ac:dyDescent="0.2">
      <c r="B155" s="11" t="s">
        <v>8</v>
      </c>
      <c r="C155" s="326">
        <f t="shared" ref="C155:K155" si="313">+C135+C140+C153</f>
        <v>45</v>
      </c>
      <c r="D155" s="128">
        <f t="shared" si="313"/>
        <v>6380.1674999999996</v>
      </c>
      <c r="E155" s="128">
        <f t="shared" si="313"/>
        <v>94190.985000000015</v>
      </c>
      <c r="F155" s="128">
        <f t="shared" si="313"/>
        <v>94190.985000000015</v>
      </c>
      <c r="G155" s="128">
        <f t="shared" si="313"/>
        <v>188381.97000000003</v>
      </c>
      <c r="H155" s="128">
        <f t="shared" si="313"/>
        <v>19290.313728000001</v>
      </c>
      <c r="I155" s="128">
        <f t="shared" si="313"/>
        <v>55598.059978000005</v>
      </c>
      <c r="J155" s="128">
        <f t="shared" si="313"/>
        <v>74888.373706000013</v>
      </c>
      <c r="K155" s="128">
        <f t="shared" si="313"/>
        <v>263270.34370600001</v>
      </c>
      <c r="M155" s="11" t="s">
        <v>8</v>
      </c>
      <c r="N155" s="319">
        <f t="shared" ref="N155:AA155" si="314">+N135+N140+N153</f>
        <v>44</v>
      </c>
      <c r="O155" s="62">
        <f t="shared" si="314"/>
        <v>0</v>
      </c>
      <c r="P155" s="62">
        <f t="shared" si="314"/>
        <v>15698.497499999999</v>
      </c>
      <c r="Q155" s="62">
        <f t="shared" si="314"/>
        <v>0</v>
      </c>
      <c r="R155" s="62">
        <f t="shared" si="314"/>
        <v>12760</v>
      </c>
      <c r="S155" s="62">
        <f t="shared" si="314"/>
        <v>0</v>
      </c>
      <c r="T155" s="62">
        <f t="shared" si="314"/>
        <v>7849.2487499999997</v>
      </c>
      <c r="U155" s="62">
        <f t="shared" si="314"/>
        <v>7846.1090505000002</v>
      </c>
      <c r="V155" s="62">
        <f t="shared" si="314"/>
        <v>7846.1090505000002</v>
      </c>
      <c r="W155" s="62">
        <f t="shared" si="314"/>
        <v>11444.204677499998</v>
      </c>
      <c r="X155" s="62">
        <f t="shared" si="314"/>
        <v>11444.204677499998</v>
      </c>
      <c r="Y155" s="62">
        <f t="shared" si="314"/>
        <v>19290.313728000001</v>
      </c>
      <c r="Z155" s="62">
        <f t="shared" si="314"/>
        <v>55598.059978000005</v>
      </c>
      <c r="AA155" s="62">
        <f t="shared" si="314"/>
        <v>74888.373706000013</v>
      </c>
    </row>
    <row r="156" spans="2:27" x14ac:dyDescent="0.2">
      <c r="B156" s="51" t="s">
        <v>361</v>
      </c>
      <c r="C156" s="328">
        <v>0.05</v>
      </c>
    </row>
    <row r="160" spans="2:27" s="135" customFormat="1" x14ac:dyDescent="0.2">
      <c r="B160" s="83" t="s">
        <v>364</v>
      </c>
      <c r="C160" s="490"/>
      <c r="D160" s="490"/>
      <c r="E160" s="490"/>
      <c r="F160" s="490"/>
      <c r="G160" s="490"/>
      <c r="H160" s="490"/>
      <c r="I160" s="490"/>
      <c r="J160" s="490"/>
      <c r="K160" s="491"/>
      <c r="M160" s="83" t="s">
        <v>365</v>
      </c>
      <c r="N160" s="490"/>
      <c r="O160" s="490"/>
      <c r="P160" s="490"/>
      <c r="Q160" s="490"/>
      <c r="R160" s="490"/>
      <c r="S160" s="490"/>
      <c r="T160" s="490"/>
      <c r="U160" s="490"/>
      <c r="V160" s="490"/>
      <c r="W160" s="490"/>
      <c r="X160" s="490"/>
      <c r="Y160" s="490"/>
      <c r="Z160" s="490"/>
      <c r="AA160" s="491"/>
    </row>
    <row r="161" spans="2:27" s="135" customFormat="1" x14ac:dyDescent="0.2">
      <c r="B161" s="73" t="s">
        <v>20</v>
      </c>
      <c r="C161" s="74"/>
      <c r="D161" s="74"/>
      <c r="E161" s="74"/>
      <c r="F161" s="74"/>
      <c r="G161" s="74"/>
      <c r="H161" s="74"/>
      <c r="I161" s="74"/>
      <c r="J161" s="74"/>
      <c r="K161" s="482"/>
      <c r="M161" s="73" t="s">
        <v>20</v>
      </c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482"/>
    </row>
    <row r="162" spans="2:27" s="135" customFormat="1" x14ac:dyDescent="0.2">
      <c r="B162" s="73" t="s">
        <v>333</v>
      </c>
      <c r="C162" s="74"/>
      <c r="D162" s="74"/>
      <c r="E162" s="74"/>
      <c r="F162" s="74"/>
      <c r="G162" s="74"/>
      <c r="H162" s="74"/>
      <c r="I162" s="74"/>
      <c r="J162" s="74"/>
      <c r="K162" s="482"/>
      <c r="M162" s="73" t="s">
        <v>334</v>
      </c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482"/>
    </row>
    <row r="163" spans="2:27" s="135" customFormat="1" x14ac:dyDescent="0.2">
      <c r="B163" s="73" t="s">
        <v>2</v>
      </c>
      <c r="C163" s="74"/>
      <c r="D163" s="74"/>
      <c r="E163" s="74"/>
      <c r="F163" s="74"/>
      <c r="G163" s="74"/>
      <c r="H163" s="74"/>
      <c r="I163" s="74"/>
      <c r="J163" s="74"/>
      <c r="K163" s="482"/>
      <c r="M163" s="73" t="s">
        <v>2</v>
      </c>
      <c r="N163" s="492"/>
      <c r="O163" s="492"/>
      <c r="P163" s="492"/>
      <c r="Q163" s="492"/>
      <c r="R163" s="492"/>
      <c r="S163" s="492"/>
      <c r="T163" s="492"/>
      <c r="U163" s="492"/>
      <c r="V163" s="492"/>
      <c r="W163" s="492"/>
      <c r="X163" s="492"/>
      <c r="Y163" s="492"/>
      <c r="Z163" s="492"/>
      <c r="AA163" s="493"/>
    </row>
    <row r="164" spans="2:27" s="135" customFormat="1" x14ac:dyDescent="0.2">
      <c r="B164" s="77"/>
      <c r="C164" s="78"/>
      <c r="D164" s="78"/>
      <c r="E164" s="78"/>
      <c r="F164" s="78"/>
      <c r="G164" s="78"/>
      <c r="H164" s="78"/>
      <c r="I164" s="78"/>
      <c r="J164" s="78"/>
      <c r="K164" s="488"/>
      <c r="M164" s="497"/>
      <c r="N164" s="495"/>
      <c r="O164" s="495"/>
      <c r="P164" s="495"/>
      <c r="Q164" s="495"/>
      <c r="R164" s="495"/>
      <c r="S164" s="495"/>
      <c r="T164" s="495"/>
      <c r="U164" s="495"/>
      <c r="V164" s="495"/>
      <c r="W164" s="495"/>
      <c r="X164" s="495"/>
      <c r="Y164" s="495"/>
      <c r="Z164" s="495"/>
      <c r="AA164" s="496"/>
    </row>
    <row r="165" spans="2:27" s="135" customFormat="1" x14ac:dyDescent="0.2"/>
    <row r="166" spans="2:27" s="135" customFormat="1" x14ac:dyDescent="0.2">
      <c r="B166" s="293" t="s">
        <v>335</v>
      </c>
      <c r="C166" s="27" t="s">
        <v>336</v>
      </c>
      <c r="D166" s="294" t="s">
        <v>337</v>
      </c>
      <c r="E166" s="295"/>
      <c r="F166" s="295"/>
      <c r="G166" s="296"/>
      <c r="H166" s="294" t="s">
        <v>338</v>
      </c>
      <c r="I166" s="296"/>
      <c r="J166" s="297"/>
      <c r="K166" s="298" t="s">
        <v>47</v>
      </c>
      <c r="M166" s="293" t="s">
        <v>335</v>
      </c>
      <c r="N166" s="27" t="s">
        <v>336</v>
      </c>
      <c r="O166" s="294" t="s">
        <v>339</v>
      </c>
      <c r="P166" s="299"/>
      <c r="Q166" s="294" t="s">
        <v>340</v>
      </c>
      <c r="R166" s="300"/>
      <c r="S166" s="301" t="s">
        <v>341</v>
      </c>
      <c r="T166" s="301"/>
      <c r="U166" s="356" t="s">
        <v>650</v>
      </c>
      <c r="V166" s="500">
        <v>8.3299999999999999E-2</v>
      </c>
      <c r="W166" s="301" t="s">
        <v>342</v>
      </c>
      <c r="X166" s="498">
        <f>X8</f>
        <v>0.1215</v>
      </c>
      <c r="Y166" s="302" t="s">
        <v>343</v>
      </c>
      <c r="Z166" s="302"/>
      <c r="AA166" s="303"/>
    </row>
    <row r="167" spans="2:27" s="135" customFormat="1" x14ac:dyDescent="0.2">
      <c r="B167" s="304"/>
      <c r="C167" s="305" t="s">
        <v>344</v>
      </c>
      <c r="D167" s="27" t="s">
        <v>345</v>
      </c>
      <c r="E167" s="27" t="s">
        <v>346</v>
      </c>
      <c r="F167" s="27" t="s">
        <v>347</v>
      </c>
      <c r="G167" s="27" t="s">
        <v>348</v>
      </c>
      <c r="H167" s="27" t="s">
        <v>346</v>
      </c>
      <c r="I167" s="27" t="s">
        <v>347</v>
      </c>
      <c r="J167" s="27" t="s">
        <v>348</v>
      </c>
      <c r="K167" s="191">
        <v>2014</v>
      </c>
      <c r="M167" s="304"/>
      <c r="N167" s="305" t="s">
        <v>344</v>
      </c>
      <c r="O167" s="27" t="s">
        <v>346</v>
      </c>
      <c r="P167" s="306" t="s">
        <v>347</v>
      </c>
      <c r="Q167" s="27" t="s">
        <v>346</v>
      </c>
      <c r="R167" s="306" t="s">
        <v>347</v>
      </c>
      <c r="S167" s="27" t="s">
        <v>346</v>
      </c>
      <c r="T167" s="306" t="s">
        <v>347</v>
      </c>
      <c r="U167" s="307" t="s">
        <v>346</v>
      </c>
      <c r="V167" s="306" t="s">
        <v>347</v>
      </c>
      <c r="W167" s="307" t="s">
        <v>346</v>
      </c>
      <c r="X167" s="306" t="s">
        <v>347</v>
      </c>
      <c r="Y167" s="308" t="s">
        <v>346</v>
      </c>
      <c r="Z167" s="308" t="s">
        <v>347</v>
      </c>
      <c r="AA167" s="191">
        <v>2014</v>
      </c>
    </row>
    <row r="168" spans="2:27" s="135" customFormat="1" x14ac:dyDescent="0.2">
      <c r="B168" s="18" t="s">
        <v>640</v>
      </c>
      <c r="C168" s="239"/>
      <c r="D168" s="309"/>
      <c r="E168" s="239"/>
      <c r="F168" s="239"/>
      <c r="G168" s="310"/>
      <c r="H168" s="239"/>
      <c r="I168" s="239"/>
      <c r="J168" s="310"/>
      <c r="K168" s="313"/>
      <c r="M168" s="18" t="s">
        <v>640</v>
      </c>
      <c r="N168" s="239"/>
      <c r="O168" s="239"/>
      <c r="P168" s="309"/>
      <c r="Q168" s="239"/>
      <c r="R168" s="310"/>
      <c r="S168" s="310"/>
      <c r="T168" s="310"/>
      <c r="U168" s="239"/>
      <c r="V168" s="239"/>
      <c r="W168" s="239"/>
      <c r="X168" s="239"/>
      <c r="Y168" s="239"/>
      <c r="Z168" s="310"/>
      <c r="AA168" s="313"/>
    </row>
    <row r="169" spans="2:27" s="135" customFormat="1" x14ac:dyDescent="0.2">
      <c r="B169" s="114" t="s">
        <v>634</v>
      </c>
      <c r="C169" s="314">
        <v>1</v>
      </c>
      <c r="D169" s="315">
        <f>D129*(1+$C$156)</f>
        <v>1157.625</v>
      </c>
      <c r="E169" s="316">
        <f>+C169*D169*6</f>
        <v>6945.75</v>
      </c>
      <c r="F169" s="316">
        <f>+C169*D169*6</f>
        <v>6945.75</v>
      </c>
      <c r="G169" s="315">
        <f>SUM(E169:F169)</f>
        <v>13891.5</v>
      </c>
      <c r="H169" s="316">
        <f t="shared" ref="H169:I174" si="315">+Y169</f>
        <v>1422.4895999999999</v>
      </c>
      <c r="I169" s="316">
        <f t="shared" si="315"/>
        <v>3458.9270999999999</v>
      </c>
      <c r="J169" s="315">
        <f>SUM(H169:I169)</f>
        <v>4881.4166999999998</v>
      </c>
      <c r="K169" s="119">
        <f>G169+J169</f>
        <v>18772.916700000002</v>
      </c>
      <c r="M169" s="114" t="s">
        <v>634</v>
      </c>
      <c r="N169" s="314">
        <v>1</v>
      </c>
      <c r="O169" s="119">
        <v>0</v>
      </c>
      <c r="P169" s="97">
        <f>G169/12</f>
        <v>1157.625</v>
      </c>
      <c r="Q169" s="119">
        <v>0</v>
      </c>
      <c r="R169" s="97">
        <f>300*N169</f>
        <v>300</v>
      </c>
      <c r="S169" s="97">
        <v>0</v>
      </c>
      <c r="T169" s="97">
        <f>G169/24</f>
        <v>578.8125</v>
      </c>
      <c r="U169" s="119">
        <f>E169*$V$166</f>
        <v>578.58097499999997</v>
      </c>
      <c r="V169" s="119">
        <f>F169*$V$166</f>
        <v>578.58097499999997</v>
      </c>
      <c r="W169" s="119">
        <f>E169*$X$166</f>
        <v>843.90862500000003</v>
      </c>
      <c r="X169" s="119">
        <f>F169*$X$166</f>
        <v>843.90862500000003</v>
      </c>
      <c r="Y169" s="119">
        <f>+O169+Q169+S169+U169+W169</f>
        <v>1422.4895999999999</v>
      </c>
      <c r="Z169" s="119">
        <f>+P169+R169+T169+V169+X169</f>
        <v>3458.9270999999999</v>
      </c>
      <c r="AA169" s="119">
        <f>SUM(Y169:Z169)</f>
        <v>4881.4166999999998</v>
      </c>
    </row>
    <row r="170" spans="2:27" s="135" customFormat="1" x14ac:dyDescent="0.2">
      <c r="B170" s="114" t="s">
        <v>635</v>
      </c>
      <c r="C170" s="314">
        <v>1</v>
      </c>
      <c r="D170" s="315">
        <f t="shared" ref="D170:D174" si="316">D130*(1+$C$156)</f>
        <v>405.16875000000005</v>
      </c>
      <c r="E170" s="316">
        <f t="shared" ref="E170:E174" si="317">+C170*D170*6</f>
        <v>2431.0125000000003</v>
      </c>
      <c r="F170" s="316">
        <f t="shared" ref="F170:F174" si="318">+C170*D170*6</f>
        <v>2431.0125000000003</v>
      </c>
      <c r="G170" s="315">
        <f t="shared" ref="G170:G172" si="319">SUM(E170:F170)</f>
        <v>4862.0250000000005</v>
      </c>
      <c r="H170" s="316">
        <f t="shared" si="315"/>
        <v>497.8713600000001</v>
      </c>
      <c r="I170" s="316">
        <f t="shared" si="315"/>
        <v>1405.6244850000003</v>
      </c>
      <c r="J170" s="315">
        <f t="shared" ref="J170:J173" si="320">SUM(H170:I170)</f>
        <v>1903.4958450000004</v>
      </c>
      <c r="K170" s="119">
        <f t="shared" ref="K170:K173" si="321">G170+J170</f>
        <v>6765.5208450000009</v>
      </c>
      <c r="M170" s="114" t="s">
        <v>635</v>
      </c>
      <c r="N170" s="314">
        <v>1</v>
      </c>
      <c r="O170" s="119">
        <v>0</v>
      </c>
      <c r="P170" s="97">
        <f t="shared" ref="P170:P174" si="322">G170/12</f>
        <v>405.16875000000005</v>
      </c>
      <c r="Q170" s="119">
        <v>0</v>
      </c>
      <c r="R170" s="97">
        <f t="shared" ref="R170:R174" si="323">300*N170</f>
        <v>300</v>
      </c>
      <c r="S170" s="97">
        <v>0</v>
      </c>
      <c r="T170" s="97">
        <f t="shared" ref="T170:T174" si="324">G170/24</f>
        <v>202.58437500000002</v>
      </c>
      <c r="U170" s="119">
        <f t="shared" ref="U170:U174" si="325">E170*$V$166</f>
        <v>202.50334125000003</v>
      </c>
      <c r="V170" s="119">
        <f t="shared" ref="V170:V174" si="326">F170*$V$166</f>
        <v>202.50334125000003</v>
      </c>
      <c r="W170" s="119">
        <f t="shared" ref="W170:W174" si="327">E170*$X$166</f>
        <v>295.36801875000003</v>
      </c>
      <c r="X170" s="119">
        <f t="shared" ref="X170:X174" si="328">F170*$X$166</f>
        <v>295.36801875000003</v>
      </c>
      <c r="Y170" s="119">
        <f t="shared" ref="Y170:Y174" si="329">+O170+Q170+S170+U170+W170</f>
        <v>497.8713600000001</v>
      </c>
      <c r="Z170" s="119">
        <f t="shared" ref="Z170:Z174" si="330">+P170+R170+T170+V170+X170</f>
        <v>1405.6244850000003</v>
      </c>
      <c r="AA170" s="119">
        <f t="shared" ref="AA170:AA174" si="331">SUM(Y170:Z170)</f>
        <v>1903.4958450000004</v>
      </c>
    </row>
    <row r="171" spans="2:27" s="135" customFormat="1" x14ac:dyDescent="0.2">
      <c r="B171" s="114" t="s">
        <v>636</v>
      </c>
      <c r="C171" s="314">
        <v>1</v>
      </c>
      <c r="D171" s="315">
        <f t="shared" si="316"/>
        <v>636.69375000000002</v>
      </c>
      <c r="E171" s="316">
        <f t="shared" si="317"/>
        <v>3820.1625000000004</v>
      </c>
      <c r="F171" s="316">
        <f t="shared" si="318"/>
        <v>3820.1625000000004</v>
      </c>
      <c r="G171" s="315">
        <f t="shared" si="319"/>
        <v>7640.3250000000007</v>
      </c>
      <c r="H171" s="316">
        <f t="shared" si="315"/>
        <v>782.36928000000012</v>
      </c>
      <c r="I171" s="316">
        <f t="shared" si="315"/>
        <v>2037.4099050000002</v>
      </c>
      <c r="J171" s="315">
        <f t="shared" si="320"/>
        <v>2819.7791850000003</v>
      </c>
      <c r="K171" s="119">
        <f t="shared" si="321"/>
        <v>10460.104185</v>
      </c>
      <c r="M171" s="114" t="s">
        <v>636</v>
      </c>
      <c r="N171" s="314">
        <v>1</v>
      </c>
      <c r="O171" s="119">
        <v>0</v>
      </c>
      <c r="P171" s="97">
        <f t="shared" si="322"/>
        <v>636.69375000000002</v>
      </c>
      <c r="Q171" s="119">
        <v>0</v>
      </c>
      <c r="R171" s="97">
        <f t="shared" si="323"/>
        <v>300</v>
      </c>
      <c r="S171" s="97">
        <v>0</v>
      </c>
      <c r="T171" s="97">
        <f t="shared" si="324"/>
        <v>318.34687500000001</v>
      </c>
      <c r="U171" s="119">
        <f t="shared" si="325"/>
        <v>318.21953625000003</v>
      </c>
      <c r="V171" s="119">
        <f t="shared" si="326"/>
        <v>318.21953625000003</v>
      </c>
      <c r="W171" s="119">
        <f t="shared" si="327"/>
        <v>464.14974375000003</v>
      </c>
      <c r="X171" s="119">
        <f t="shared" si="328"/>
        <v>464.14974375000003</v>
      </c>
      <c r="Y171" s="119">
        <f t="shared" si="329"/>
        <v>782.36928000000012</v>
      </c>
      <c r="Z171" s="119">
        <f t="shared" si="330"/>
        <v>2037.4099050000002</v>
      </c>
      <c r="AA171" s="119">
        <f t="shared" si="331"/>
        <v>2819.7791850000003</v>
      </c>
    </row>
    <row r="172" spans="2:27" s="135" customFormat="1" x14ac:dyDescent="0.2">
      <c r="B172" s="114" t="s">
        <v>637</v>
      </c>
      <c r="C172" s="314">
        <v>1</v>
      </c>
      <c r="D172" s="315">
        <f t="shared" si="316"/>
        <v>578.8125</v>
      </c>
      <c r="E172" s="316">
        <f t="shared" si="317"/>
        <v>3472.875</v>
      </c>
      <c r="F172" s="316">
        <f t="shared" si="318"/>
        <v>3472.875</v>
      </c>
      <c r="G172" s="315">
        <f t="shared" si="319"/>
        <v>6945.75</v>
      </c>
      <c r="H172" s="316">
        <f t="shared" si="315"/>
        <v>711.24479999999994</v>
      </c>
      <c r="I172" s="316">
        <f t="shared" si="315"/>
        <v>1879.4635499999999</v>
      </c>
      <c r="J172" s="315">
        <f t="shared" si="320"/>
        <v>2590.7083499999999</v>
      </c>
      <c r="K172" s="119">
        <f t="shared" si="321"/>
        <v>9536.4583500000008</v>
      </c>
      <c r="M172" s="114" t="s">
        <v>637</v>
      </c>
      <c r="N172" s="314">
        <v>1</v>
      </c>
      <c r="O172" s="119">
        <v>0</v>
      </c>
      <c r="P172" s="97">
        <f t="shared" si="322"/>
        <v>578.8125</v>
      </c>
      <c r="Q172" s="119">
        <v>0</v>
      </c>
      <c r="R172" s="97">
        <f t="shared" si="323"/>
        <v>300</v>
      </c>
      <c r="S172" s="97">
        <v>0</v>
      </c>
      <c r="T172" s="97">
        <f t="shared" si="324"/>
        <v>289.40625</v>
      </c>
      <c r="U172" s="119">
        <f t="shared" si="325"/>
        <v>289.29048749999998</v>
      </c>
      <c r="V172" s="119">
        <f t="shared" si="326"/>
        <v>289.29048749999998</v>
      </c>
      <c r="W172" s="119">
        <f t="shared" si="327"/>
        <v>421.95431250000001</v>
      </c>
      <c r="X172" s="119">
        <f t="shared" si="328"/>
        <v>421.95431250000001</v>
      </c>
      <c r="Y172" s="119">
        <f t="shared" si="329"/>
        <v>711.24479999999994</v>
      </c>
      <c r="Z172" s="119">
        <f t="shared" si="330"/>
        <v>1879.4635499999999</v>
      </c>
      <c r="AA172" s="119">
        <f t="shared" si="331"/>
        <v>2590.7083499999999</v>
      </c>
    </row>
    <row r="173" spans="2:27" s="135" customFormat="1" x14ac:dyDescent="0.2">
      <c r="B173" s="114" t="s">
        <v>638</v>
      </c>
      <c r="C173" s="221">
        <v>2</v>
      </c>
      <c r="D173" s="315">
        <f t="shared" si="316"/>
        <v>405.16875000000005</v>
      </c>
      <c r="E173" s="316">
        <f t="shared" si="317"/>
        <v>4862.0250000000005</v>
      </c>
      <c r="F173" s="316">
        <f t="shared" si="318"/>
        <v>4862.0250000000005</v>
      </c>
      <c r="G173" s="315">
        <f>SUM(E173:F173)</f>
        <v>9724.0500000000011</v>
      </c>
      <c r="H173" s="316">
        <f t="shared" si="315"/>
        <v>995.74272000000019</v>
      </c>
      <c r="I173" s="316">
        <f t="shared" si="315"/>
        <v>2511.2489700000006</v>
      </c>
      <c r="J173" s="315">
        <f t="shared" si="320"/>
        <v>3506.9916900000007</v>
      </c>
      <c r="K173" s="119">
        <f t="shared" si="321"/>
        <v>13231.041690000002</v>
      </c>
      <c r="M173" s="114" t="s">
        <v>638</v>
      </c>
      <c r="N173" s="221">
        <v>1</v>
      </c>
      <c r="O173" s="119">
        <v>0</v>
      </c>
      <c r="P173" s="97">
        <f t="shared" si="322"/>
        <v>810.33750000000009</v>
      </c>
      <c r="Q173" s="119">
        <v>0</v>
      </c>
      <c r="R173" s="97">
        <f t="shared" si="323"/>
        <v>300</v>
      </c>
      <c r="S173" s="97">
        <v>0</v>
      </c>
      <c r="T173" s="97">
        <f t="shared" si="324"/>
        <v>405.16875000000005</v>
      </c>
      <c r="U173" s="119">
        <f t="shared" si="325"/>
        <v>405.00668250000007</v>
      </c>
      <c r="V173" s="119">
        <f t="shared" si="326"/>
        <v>405.00668250000007</v>
      </c>
      <c r="W173" s="119">
        <f t="shared" si="327"/>
        <v>590.73603750000007</v>
      </c>
      <c r="X173" s="119">
        <f t="shared" si="328"/>
        <v>590.73603750000007</v>
      </c>
      <c r="Y173" s="119">
        <f t="shared" si="329"/>
        <v>995.74272000000019</v>
      </c>
      <c r="Z173" s="119">
        <f t="shared" si="330"/>
        <v>2511.2489700000006</v>
      </c>
      <c r="AA173" s="119">
        <f t="shared" si="331"/>
        <v>3506.9916900000007</v>
      </c>
    </row>
    <row r="174" spans="2:27" s="135" customFormat="1" x14ac:dyDescent="0.2">
      <c r="B174" s="114" t="s">
        <v>639</v>
      </c>
      <c r="C174" s="221">
        <v>3</v>
      </c>
      <c r="D174" s="315">
        <f t="shared" si="316"/>
        <v>347.28750000000002</v>
      </c>
      <c r="E174" s="316">
        <f t="shared" si="317"/>
        <v>6251.1750000000011</v>
      </c>
      <c r="F174" s="316">
        <f t="shared" si="318"/>
        <v>6251.1750000000011</v>
      </c>
      <c r="G174" s="315">
        <f>SUM(E174:F174)</f>
        <v>12502.350000000002</v>
      </c>
      <c r="H174" s="316">
        <f t="shared" si="315"/>
        <v>1280.2406400000002</v>
      </c>
      <c r="I174" s="316">
        <f t="shared" si="315"/>
        <v>3143.0343900000003</v>
      </c>
      <c r="J174" s="315">
        <f>SUM(H174:I174)</f>
        <v>4423.2750300000007</v>
      </c>
      <c r="K174" s="119">
        <f>G174+J174</f>
        <v>16925.625030000003</v>
      </c>
      <c r="M174" s="114" t="s">
        <v>639</v>
      </c>
      <c r="N174" s="221">
        <v>1</v>
      </c>
      <c r="O174" s="119">
        <v>0</v>
      </c>
      <c r="P174" s="97">
        <f t="shared" si="322"/>
        <v>1041.8625000000002</v>
      </c>
      <c r="Q174" s="119">
        <v>0</v>
      </c>
      <c r="R174" s="97">
        <f t="shared" si="323"/>
        <v>300</v>
      </c>
      <c r="S174" s="97">
        <v>0</v>
      </c>
      <c r="T174" s="97">
        <f t="shared" si="324"/>
        <v>520.93125000000009</v>
      </c>
      <c r="U174" s="119">
        <f t="shared" si="325"/>
        <v>520.7228775000001</v>
      </c>
      <c r="V174" s="119">
        <f t="shared" si="326"/>
        <v>520.7228775000001</v>
      </c>
      <c r="W174" s="119">
        <f t="shared" si="327"/>
        <v>759.51776250000012</v>
      </c>
      <c r="X174" s="119">
        <f t="shared" si="328"/>
        <v>759.51776250000012</v>
      </c>
      <c r="Y174" s="119">
        <f t="shared" si="329"/>
        <v>1280.2406400000002</v>
      </c>
      <c r="Z174" s="119">
        <f t="shared" si="330"/>
        <v>3143.0343900000003</v>
      </c>
      <c r="AA174" s="119">
        <f t="shared" si="331"/>
        <v>4423.2750300000007</v>
      </c>
    </row>
    <row r="175" spans="2:27" s="135" customFormat="1" x14ac:dyDescent="0.2">
      <c r="B175" s="28" t="s">
        <v>349</v>
      </c>
      <c r="C175" s="27">
        <f>SUM(C169:C174)</f>
        <v>9</v>
      </c>
      <c r="D175" s="317">
        <f>SUM(D169:D174)</f>
        <v>3530.7562499999999</v>
      </c>
      <c r="E175" s="317">
        <f t="shared" ref="E175:J175" si="332">SUM(E169:E174)</f>
        <v>27783.000000000007</v>
      </c>
      <c r="F175" s="317">
        <f t="shared" si="332"/>
        <v>27783.000000000007</v>
      </c>
      <c r="G175" s="317">
        <f t="shared" si="332"/>
        <v>55566.000000000015</v>
      </c>
      <c r="H175" s="317">
        <f t="shared" si="332"/>
        <v>5689.9583999999995</v>
      </c>
      <c r="I175" s="317">
        <f t="shared" si="332"/>
        <v>14435.708400000001</v>
      </c>
      <c r="J175" s="317">
        <f t="shared" si="332"/>
        <v>20125.666799999999</v>
      </c>
      <c r="K175" s="318">
        <f>SUM(K169:K174)</f>
        <v>75691.666800000006</v>
      </c>
      <c r="M175" s="28" t="s">
        <v>349</v>
      </c>
      <c r="N175" s="27">
        <f>SUM(N169:N174)</f>
        <v>6</v>
      </c>
      <c r="O175" s="69">
        <f t="shared" ref="O175:AA175" si="333">SUM(O169:O174)</f>
        <v>0</v>
      </c>
      <c r="P175" s="69">
        <f t="shared" si="333"/>
        <v>4630.5</v>
      </c>
      <c r="Q175" s="69">
        <f t="shared" si="333"/>
        <v>0</v>
      </c>
      <c r="R175" s="69">
        <f t="shared" si="333"/>
        <v>1800</v>
      </c>
      <c r="S175" s="69">
        <f t="shared" si="333"/>
        <v>0</v>
      </c>
      <c r="T175" s="69">
        <f t="shared" si="333"/>
        <v>2315.25</v>
      </c>
      <c r="U175" s="69">
        <f t="shared" si="333"/>
        <v>2314.3239000000003</v>
      </c>
      <c r="V175" s="69">
        <f t="shared" si="333"/>
        <v>2314.3239000000003</v>
      </c>
      <c r="W175" s="69">
        <f t="shared" si="333"/>
        <v>3375.6345000000001</v>
      </c>
      <c r="X175" s="69">
        <f t="shared" si="333"/>
        <v>3375.6345000000001</v>
      </c>
      <c r="Y175" s="69">
        <f t="shared" si="333"/>
        <v>5689.9583999999995</v>
      </c>
      <c r="Z175" s="69">
        <f t="shared" si="333"/>
        <v>14435.708400000001</v>
      </c>
      <c r="AA175" s="69">
        <f t="shared" si="333"/>
        <v>20125.666799999999</v>
      </c>
    </row>
    <row r="176" spans="2:27" s="135" customFormat="1" x14ac:dyDescent="0.2">
      <c r="B176" s="105"/>
      <c r="C176" s="168"/>
      <c r="D176" s="320"/>
      <c r="E176" s="238"/>
      <c r="F176" s="238"/>
      <c r="G176" s="321" t="s">
        <v>259</v>
      </c>
      <c r="H176" s="238"/>
      <c r="I176" s="238"/>
      <c r="J176" s="321" t="s">
        <v>259</v>
      </c>
      <c r="K176" s="322"/>
      <c r="M176" s="105"/>
      <c r="N176" s="168"/>
      <c r="O176" s="238"/>
      <c r="P176" s="320"/>
      <c r="Q176" s="238"/>
      <c r="R176" s="321" t="s">
        <v>259</v>
      </c>
      <c r="S176" s="321"/>
      <c r="T176" s="321"/>
      <c r="U176" s="238"/>
      <c r="V176" s="238"/>
      <c r="W176" s="238"/>
      <c r="X176" s="238"/>
      <c r="Y176" s="238"/>
      <c r="Z176" s="321" t="s">
        <v>259</v>
      </c>
      <c r="AA176" s="322"/>
    </row>
    <row r="177" spans="2:27" s="135" customFormat="1" x14ac:dyDescent="0.2">
      <c r="B177" s="18" t="s">
        <v>350</v>
      </c>
      <c r="C177" s="168"/>
      <c r="D177" s="320"/>
      <c r="E177" s="238"/>
      <c r="F177" s="238"/>
      <c r="G177" s="321" t="s">
        <v>259</v>
      </c>
      <c r="H177" s="238"/>
      <c r="I177" s="238"/>
      <c r="J177" s="321" t="s">
        <v>259</v>
      </c>
      <c r="K177" s="322"/>
      <c r="M177" s="18" t="s">
        <v>350</v>
      </c>
      <c r="N177" s="168"/>
      <c r="O177" s="238"/>
      <c r="P177" s="320"/>
      <c r="Q177" s="238"/>
      <c r="R177" s="321" t="s">
        <v>259</v>
      </c>
      <c r="S177" s="321"/>
      <c r="T177" s="321"/>
      <c r="U177" s="238"/>
      <c r="V177" s="238"/>
      <c r="W177" s="238"/>
      <c r="X177" s="238"/>
      <c r="Y177" s="238"/>
      <c r="Z177" s="321" t="s">
        <v>259</v>
      </c>
      <c r="AA177" s="322"/>
    </row>
    <row r="178" spans="2:27" s="135" customFormat="1" x14ac:dyDescent="0.2">
      <c r="B178" s="114" t="s">
        <v>642</v>
      </c>
      <c r="C178" s="221">
        <v>1</v>
      </c>
      <c r="D178" s="315">
        <f>D138*(1+$C$196)</f>
        <v>520.93124999999998</v>
      </c>
      <c r="E178" s="316">
        <f>+C178*D178*6</f>
        <v>3125.5874999999996</v>
      </c>
      <c r="F178" s="316">
        <f>+C178*D178*6</f>
        <v>3125.5874999999996</v>
      </c>
      <c r="G178" s="315">
        <f>SUM(E178:F178)</f>
        <v>6251.1749999999993</v>
      </c>
      <c r="H178" s="316">
        <f t="shared" ref="H178:I179" si="334">+Y178</f>
        <v>640.12031999999999</v>
      </c>
      <c r="I178" s="316">
        <f t="shared" si="334"/>
        <v>1721.5171949999999</v>
      </c>
      <c r="J178" s="315">
        <f>SUM(H178:I178)</f>
        <v>2361.6375149999999</v>
      </c>
      <c r="K178" s="119">
        <f>G178+J178</f>
        <v>8612.8125149999996</v>
      </c>
      <c r="M178" s="114" t="s">
        <v>642</v>
      </c>
      <c r="N178" s="314">
        <f>+C178</f>
        <v>1</v>
      </c>
      <c r="O178" s="119">
        <v>0</v>
      </c>
      <c r="P178" s="97">
        <f>G178/12</f>
        <v>520.93124999999998</v>
      </c>
      <c r="Q178" s="119">
        <v>0</v>
      </c>
      <c r="R178" s="97">
        <f>300*N178</f>
        <v>300</v>
      </c>
      <c r="S178" s="97">
        <v>0</v>
      </c>
      <c r="T178" s="97">
        <f>G178/24</f>
        <v>260.46562499999999</v>
      </c>
      <c r="U178" s="119">
        <f>E178*$V$166</f>
        <v>260.36143874999999</v>
      </c>
      <c r="V178" s="119">
        <f>F178*$V$166</f>
        <v>260.36143874999999</v>
      </c>
      <c r="W178" s="119">
        <f>E178*$X$166</f>
        <v>379.75888124999994</v>
      </c>
      <c r="X178" s="119">
        <f>F178*$X$166</f>
        <v>379.75888124999994</v>
      </c>
      <c r="Y178" s="119">
        <f t="shared" ref="Y178:Z179" si="335">+O178+Q178+S178+U178+W178</f>
        <v>640.12031999999999</v>
      </c>
      <c r="Z178" s="119">
        <f t="shared" si="335"/>
        <v>1721.5171949999999</v>
      </c>
      <c r="AA178" s="119">
        <f>SUM(Y178:Z178)</f>
        <v>2361.6375149999999</v>
      </c>
    </row>
    <row r="179" spans="2:27" s="135" customFormat="1" x14ac:dyDescent="0.2">
      <c r="B179" s="108" t="s">
        <v>643</v>
      </c>
      <c r="C179" s="221">
        <v>12</v>
      </c>
      <c r="D179" s="315">
        <f>D139*(1+$C$196)</f>
        <v>312.55875000000003</v>
      </c>
      <c r="E179" s="316">
        <f>+C179*D179*6</f>
        <v>22504.230000000003</v>
      </c>
      <c r="F179" s="316">
        <f>+C179*D179*6</f>
        <v>22504.230000000003</v>
      </c>
      <c r="G179" s="315">
        <f>SUM(E179:F179)</f>
        <v>45008.460000000006</v>
      </c>
      <c r="H179" s="316">
        <f t="shared" si="334"/>
        <v>4608.8663040000001</v>
      </c>
      <c r="I179" s="316">
        <f t="shared" si="334"/>
        <v>13834.923804000002</v>
      </c>
      <c r="J179" s="315">
        <f>SUM(H179:I179)</f>
        <v>18443.790108000001</v>
      </c>
      <c r="K179" s="119">
        <f>G179+J179</f>
        <v>63452.250108000007</v>
      </c>
      <c r="M179" s="108" t="s">
        <v>643</v>
      </c>
      <c r="N179" s="314">
        <f>+C179</f>
        <v>12</v>
      </c>
      <c r="O179" s="119">
        <v>0</v>
      </c>
      <c r="P179" s="97">
        <f>G179/12</f>
        <v>3750.7050000000004</v>
      </c>
      <c r="Q179" s="119">
        <v>0</v>
      </c>
      <c r="R179" s="97">
        <f>300*N179</f>
        <v>3600</v>
      </c>
      <c r="S179" s="97">
        <v>0</v>
      </c>
      <c r="T179" s="97">
        <f>G179/24</f>
        <v>1875.3525000000002</v>
      </c>
      <c r="U179" s="119">
        <f>E179*$V$166</f>
        <v>1874.6023590000002</v>
      </c>
      <c r="V179" s="119">
        <f>F179*$V$166</f>
        <v>1874.6023590000002</v>
      </c>
      <c r="W179" s="119">
        <f>E179*$X$166</f>
        <v>2734.2639450000001</v>
      </c>
      <c r="X179" s="119">
        <f>F179*$X$166</f>
        <v>2734.2639450000001</v>
      </c>
      <c r="Y179" s="119">
        <f t="shared" si="335"/>
        <v>4608.8663040000001</v>
      </c>
      <c r="Z179" s="119">
        <f t="shared" si="335"/>
        <v>13834.923804000002</v>
      </c>
      <c r="AA179" s="119">
        <f>SUM(Y179:Z179)</f>
        <v>18443.790108000001</v>
      </c>
    </row>
    <row r="180" spans="2:27" s="135" customFormat="1" x14ac:dyDescent="0.2">
      <c r="B180" s="28" t="s">
        <v>134</v>
      </c>
      <c r="C180" s="27">
        <f t="shared" ref="C180:K180" si="336">SUM(C178:C179)</f>
        <v>13</v>
      </c>
      <c r="D180" s="317">
        <f t="shared" si="336"/>
        <v>833.49</v>
      </c>
      <c r="E180" s="317">
        <f t="shared" si="336"/>
        <v>25629.817500000005</v>
      </c>
      <c r="F180" s="317">
        <f t="shared" si="336"/>
        <v>25629.817500000005</v>
      </c>
      <c r="G180" s="317">
        <f t="shared" si="336"/>
        <v>51259.635000000009</v>
      </c>
      <c r="H180" s="317">
        <f t="shared" si="336"/>
        <v>5248.9866240000001</v>
      </c>
      <c r="I180" s="317">
        <f t="shared" si="336"/>
        <v>15556.440999000002</v>
      </c>
      <c r="J180" s="317">
        <f t="shared" si="336"/>
        <v>20805.427623</v>
      </c>
      <c r="K180" s="318">
        <f t="shared" si="336"/>
        <v>72065.062623000005</v>
      </c>
      <c r="M180" s="28" t="s">
        <v>134</v>
      </c>
      <c r="N180" s="27">
        <f t="shared" ref="N180:AA180" si="337">SUM(N178:N179)</f>
        <v>13</v>
      </c>
      <c r="O180" s="69">
        <f t="shared" si="337"/>
        <v>0</v>
      </c>
      <c r="P180" s="69">
        <f t="shared" si="337"/>
        <v>4271.6362500000005</v>
      </c>
      <c r="Q180" s="69">
        <f t="shared" si="337"/>
        <v>0</v>
      </c>
      <c r="R180" s="69">
        <f t="shared" si="337"/>
        <v>3900</v>
      </c>
      <c r="S180" s="69">
        <f t="shared" si="337"/>
        <v>0</v>
      </c>
      <c r="T180" s="69">
        <f t="shared" si="337"/>
        <v>2135.8181250000002</v>
      </c>
      <c r="U180" s="69">
        <f t="shared" si="337"/>
        <v>2134.9637977500001</v>
      </c>
      <c r="V180" s="69">
        <f t="shared" si="337"/>
        <v>2134.9637977500001</v>
      </c>
      <c r="W180" s="69">
        <f t="shared" si="337"/>
        <v>3114.02282625</v>
      </c>
      <c r="X180" s="69">
        <f t="shared" si="337"/>
        <v>3114.02282625</v>
      </c>
      <c r="Y180" s="69">
        <f t="shared" si="337"/>
        <v>5248.9866240000001</v>
      </c>
      <c r="Z180" s="69">
        <f t="shared" si="337"/>
        <v>15556.440999000002</v>
      </c>
      <c r="AA180" s="69">
        <f t="shared" si="337"/>
        <v>20805.427623</v>
      </c>
    </row>
    <row r="181" spans="2:27" s="135" customFormat="1" x14ac:dyDescent="0.2">
      <c r="B181" s="105"/>
      <c r="C181" s="168"/>
      <c r="D181" s="320"/>
      <c r="E181" s="238"/>
      <c r="F181" s="238"/>
      <c r="G181" s="321" t="s">
        <v>259</v>
      </c>
      <c r="H181" s="238"/>
      <c r="I181" s="238"/>
      <c r="J181" s="321"/>
      <c r="K181" s="322"/>
      <c r="M181" s="105"/>
      <c r="N181" s="168"/>
      <c r="O181" s="238"/>
      <c r="P181" s="320"/>
      <c r="Q181" s="238"/>
      <c r="R181" s="320"/>
      <c r="S181" s="320"/>
      <c r="T181" s="320"/>
      <c r="U181" s="238"/>
      <c r="V181" s="238"/>
      <c r="W181" s="238"/>
      <c r="X181" s="238"/>
      <c r="Y181" s="238"/>
      <c r="Z181" s="320"/>
      <c r="AA181" s="25"/>
    </row>
    <row r="182" spans="2:27" s="135" customFormat="1" x14ac:dyDescent="0.2">
      <c r="B182" s="18" t="s">
        <v>351</v>
      </c>
      <c r="C182" s="168"/>
      <c r="D182" s="167"/>
      <c r="E182" s="238"/>
      <c r="F182" s="238"/>
      <c r="G182" s="238" t="s">
        <v>259</v>
      </c>
      <c r="H182" s="238"/>
      <c r="I182" s="238"/>
      <c r="J182" s="238" t="s">
        <v>259</v>
      </c>
      <c r="K182" s="322"/>
      <c r="M182" s="18" t="s">
        <v>351</v>
      </c>
      <c r="N182" s="168"/>
      <c r="O182" s="238"/>
      <c r="P182" s="320"/>
      <c r="Q182" s="238"/>
      <c r="R182" s="321" t="s">
        <v>259</v>
      </c>
      <c r="S182" s="321"/>
      <c r="T182" s="321"/>
      <c r="U182" s="238"/>
      <c r="V182" s="238"/>
      <c r="W182" s="238"/>
      <c r="X182" s="238"/>
      <c r="Y182" s="238"/>
      <c r="Z182" s="321" t="s">
        <v>259</v>
      </c>
      <c r="AA182" s="322"/>
    </row>
    <row r="183" spans="2:27" s="135" customFormat="1" x14ac:dyDescent="0.2">
      <c r="B183" s="18" t="s">
        <v>352</v>
      </c>
      <c r="C183" s="168"/>
      <c r="D183" s="167"/>
      <c r="E183" s="238"/>
      <c r="F183" s="238"/>
      <c r="G183" s="238" t="s">
        <v>259</v>
      </c>
      <c r="H183" s="238"/>
      <c r="I183" s="238"/>
      <c r="J183" s="238" t="s">
        <v>259</v>
      </c>
      <c r="K183" s="322"/>
      <c r="M183" s="18" t="s">
        <v>352</v>
      </c>
      <c r="N183" s="168"/>
      <c r="O183" s="312"/>
      <c r="P183" s="323"/>
      <c r="Q183" s="312"/>
      <c r="R183" s="136" t="s">
        <v>259</v>
      </c>
      <c r="S183" s="136"/>
      <c r="T183" s="136"/>
      <c r="U183" s="312"/>
      <c r="V183" s="312"/>
      <c r="W183" s="312"/>
      <c r="X183" s="312"/>
      <c r="Y183" s="312"/>
      <c r="Z183" s="136" t="s">
        <v>259</v>
      </c>
      <c r="AA183" s="324"/>
    </row>
    <row r="184" spans="2:27" s="135" customFormat="1" x14ac:dyDescent="0.2">
      <c r="B184" s="114" t="s">
        <v>644</v>
      </c>
      <c r="C184" s="221">
        <v>18</v>
      </c>
      <c r="D184" s="315">
        <f>D144*(1+$C$196)</f>
        <v>305.613</v>
      </c>
      <c r="E184" s="119">
        <f>+C184*D184*6</f>
        <v>33006.203999999998</v>
      </c>
      <c r="F184" s="119">
        <f>+C184*D184*6</f>
        <v>33006.203999999998</v>
      </c>
      <c r="G184" s="97">
        <f>SUM(E184:F184)</f>
        <v>66012.407999999996</v>
      </c>
      <c r="H184" s="119">
        <f t="shared" ref="H184:I186" si="338">+Y184</f>
        <v>6759.6705791999993</v>
      </c>
      <c r="I184" s="119">
        <f t="shared" si="338"/>
        <v>18611.221579199999</v>
      </c>
      <c r="J184" s="97">
        <f>SUM(H184:I184)</f>
        <v>25370.892158399998</v>
      </c>
      <c r="K184" s="119">
        <f>G184+J184</f>
        <v>91383.300158400001</v>
      </c>
      <c r="M184" s="114" t="s">
        <v>644</v>
      </c>
      <c r="N184" s="221">
        <v>12</v>
      </c>
      <c r="O184" s="119">
        <v>0</v>
      </c>
      <c r="P184" s="97">
        <f>G184/12</f>
        <v>5501.0339999999997</v>
      </c>
      <c r="Q184" s="119">
        <v>0</v>
      </c>
      <c r="R184" s="97">
        <f>300*N184</f>
        <v>3600</v>
      </c>
      <c r="S184" s="97">
        <v>0</v>
      </c>
      <c r="T184" s="97">
        <f>G184/24</f>
        <v>2750.5169999999998</v>
      </c>
      <c r="U184" s="119">
        <f>E184*$V$166</f>
        <v>2749.4167931999996</v>
      </c>
      <c r="V184" s="119">
        <f>F184*$V$166</f>
        <v>2749.4167931999996</v>
      </c>
      <c r="W184" s="119">
        <f>E184*$X$166</f>
        <v>4010.2537859999998</v>
      </c>
      <c r="X184" s="119">
        <f>F184*$X$166</f>
        <v>4010.2537859999998</v>
      </c>
      <c r="Y184" s="119">
        <f t="shared" ref="Y184:Z186" si="339">+O184+Q184+S184+U184+W184</f>
        <v>6759.6705791999993</v>
      </c>
      <c r="Z184" s="119">
        <f t="shared" si="339"/>
        <v>18611.221579199999</v>
      </c>
      <c r="AA184" s="119">
        <f>SUM(Y184:Z184)</f>
        <v>25370.892158399998</v>
      </c>
    </row>
    <row r="185" spans="2:27" s="135" customFormat="1" x14ac:dyDescent="0.2">
      <c r="B185" s="114" t="s">
        <v>645</v>
      </c>
      <c r="C185" s="221">
        <v>8</v>
      </c>
      <c r="D185" s="315">
        <f t="shared" ref="D185:D186" si="340">D145*(1+$C$196)</f>
        <v>318.34687500000001</v>
      </c>
      <c r="E185" s="119">
        <f>+C185*D185*6</f>
        <v>15280.650000000001</v>
      </c>
      <c r="F185" s="119">
        <f>+C185*D185*6</f>
        <v>15280.650000000001</v>
      </c>
      <c r="G185" s="97">
        <f>SUM(E185:F185)</f>
        <v>30561.300000000003</v>
      </c>
      <c r="H185" s="119">
        <f t="shared" si="338"/>
        <v>3129.4771200000005</v>
      </c>
      <c r="I185" s="119">
        <f t="shared" si="338"/>
        <v>8449.6396200000017</v>
      </c>
      <c r="J185" s="97">
        <f>SUM(H185:I185)</f>
        <v>11579.116740000001</v>
      </c>
      <c r="K185" s="119">
        <f>G185+J185</f>
        <v>42140.416740000001</v>
      </c>
      <c r="M185" s="114" t="s">
        <v>645</v>
      </c>
      <c r="N185" s="221">
        <v>5</v>
      </c>
      <c r="O185" s="119">
        <v>0</v>
      </c>
      <c r="P185" s="97">
        <f t="shared" ref="P185:P186" si="341">G185/12</f>
        <v>2546.7750000000001</v>
      </c>
      <c r="Q185" s="119">
        <v>0</v>
      </c>
      <c r="R185" s="97">
        <f t="shared" ref="R185:R186" si="342">300*N185</f>
        <v>1500</v>
      </c>
      <c r="S185" s="97">
        <v>0</v>
      </c>
      <c r="T185" s="97">
        <f t="shared" ref="T185:T186" si="343">G185/24</f>
        <v>1273.3875</v>
      </c>
      <c r="U185" s="119">
        <f t="shared" ref="U185:U186" si="344">E185*$V$166</f>
        <v>1272.8781450000001</v>
      </c>
      <c r="V185" s="119">
        <f t="shared" ref="V185:V186" si="345">F185*$V$166</f>
        <v>1272.8781450000001</v>
      </c>
      <c r="W185" s="119">
        <f t="shared" ref="W185:W186" si="346">E185*$X$166</f>
        <v>1856.5989750000001</v>
      </c>
      <c r="X185" s="119">
        <f t="shared" ref="X185:X186" si="347">F185*$X$166</f>
        <v>1856.5989750000001</v>
      </c>
      <c r="Y185" s="119">
        <f t="shared" si="339"/>
        <v>3129.4771200000005</v>
      </c>
      <c r="Z185" s="119">
        <f t="shared" si="339"/>
        <v>8449.6396200000017</v>
      </c>
      <c r="AA185" s="119">
        <f>SUM(Y185:Z185)</f>
        <v>11579.116740000001</v>
      </c>
    </row>
    <row r="186" spans="2:27" s="135" customFormat="1" x14ac:dyDescent="0.2">
      <c r="B186" s="114" t="s">
        <v>646</v>
      </c>
      <c r="C186" s="314">
        <v>6</v>
      </c>
      <c r="D186" s="315">
        <f t="shared" si="340"/>
        <v>305.613</v>
      </c>
      <c r="E186" s="316">
        <f>+C186*D186*6</f>
        <v>11002.067999999999</v>
      </c>
      <c r="F186" s="316">
        <f>+C186*D186*6</f>
        <v>11002.067999999999</v>
      </c>
      <c r="G186" s="315">
        <f>SUM(E186:F186)</f>
        <v>22004.135999999999</v>
      </c>
      <c r="H186" s="119">
        <f t="shared" si="338"/>
        <v>2253.2235263999996</v>
      </c>
      <c r="I186" s="316">
        <f t="shared" si="338"/>
        <v>5903.7405263999999</v>
      </c>
      <c r="J186" s="315">
        <f>SUM(H186:I186)</f>
        <v>8156.9640528</v>
      </c>
      <c r="K186" s="119">
        <f>G186+J186</f>
        <v>30161.1000528</v>
      </c>
      <c r="M186" s="114" t="s">
        <v>646</v>
      </c>
      <c r="N186" s="314">
        <v>3</v>
      </c>
      <c r="O186" s="119">
        <v>0</v>
      </c>
      <c r="P186" s="97">
        <f t="shared" si="341"/>
        <v>1833.6779999999999</v>
      </c>
      <c r="Q186" s="119">
        <v>0</v>
      </c>
      <c r="R186" s="97">
        <f t="shared" si="342"/>
        <v>900</v>
      </c>
      <c r="S186" s="97">
        <v>0</v>
      </c>
      <c r="T186" s="97">
        <f t="shared" si="343"/>
        <v>916.83899999999994</v>
      </c>
      <c r="U186" s="119">
        <f t="shared" si="344"/>
        <v>916.47226439999997</v>
      </c>
      <c r="V186" s="119">
        <f t="shared" si="345"/>
        <v>916.47226439999997</v>
      </c>
      <c r="W186" s="119">
        <f t="shared" si="346"/>
        <v>1336.7512619999998</v>
      </c>
      <c r="X186" s="119">
        <f t="shared" si="347"/>
        <v>1336.7512619999998</v>
      </c>
      <c r="Y186" s="119">
        <f t="shared" si="339"/>
        <v>2253.2235263999996</v>
      </c>
      <c r="Z186" s="119">
        <f t="shared" si="339"/>
        <v>5903.7405263999999</v>
      </c>
      <c r="AA186" s="119">
        <f>SUM(Y186:Z186)</f>
        <v>8156.9640528</v>
      </c>
    </row>
    <row r="187" spans="2:27" s="135" customFormat="1" x14ac:dyDescent="0.2">
      <c r="B187" s="28" t="s">
        <v>354</v>
      </c>
      <c r="C187" s="27">
        <f>SUM(C184:C186)</f>
        <v>32</v>
      </c>
      <c r="D187" s="26">
        <f>SUM(D184:D186)</f>
        <v>929.57287500000007</v>
      </c>
      <c r="E187" s="26">
        <f t="shared" ref="E187:K187" si="348">SUM(E184:E186)</f>
        <v>59288.921999999999</v>
      </c>
      <c r="F187" s="26">
        <f t="shared" si="348"/>
        <v>59288.921999999999</v>
      </c>
      <c r="G187" s="26">
        <f t="shared" si="348"/>
        <v>118577.844</v>
      </c>
      <c r="H187" s="26">
        <f t="shared" si="348"/>
        <v>12142.371225599998</v>
      </c>
      <c r="I187" s="26">
        <f t="shared" si="348"/>
        <v>32964.601725599998</v>
      </c>
      <c r="J187" s="26">
        <f t="shared" si="348"/>
        <v>45106.972951200005</v>
      </c>
      <c r="K187" s="26">
        <f t="shared" si="348"/>
        <v>163684.81695119999</v>
      </c>
      <c r="M187" s="28" t="s">
        <v>354</v>
      </c>
      <c r="N187" s="27">
        <f>SUM(N184:N186)</f>
        <v>20</v>
      </c>
      <c r="O187" s="69">
        <f>SUM(O184:O186)</f>
        <v>0</v>
      </c>
      <c r="P187" s="69">
        <f t="shared" ref="P187:AA187" si="349">SUM(P184:P186)</f>
        <v>9881.4869999999992</v>
      </c>
      <c r="Q187" s="69">
        <f t="shared" si="349"/>
        <v>0</v>
      </c>
      <c r="R187" s="69">
        <f t="shared" si="349"/>
        <v>6000</v>
      </c>
      <c r="S187" s="69">
        <f t="shared" si="349"/>
        <v>0</v>
      </c>
      <c r="T187" s="69">
        <f t="shared" si="349"/>
        <v>4940.7434999999996</v>
      </c>
      <c r="U187" s="69">
        <f t="shared" si="349"/>
        <v>4938.7672026</v>
      </c>
      <c r="V187" s="69">
        <f t="shared" si="349"/>
        <v>4938.7672026</v>
      </c>
      <c r="W187" s="69">
        <f t="shared" si="349"/>
        <v>7203.6040229999999</v>
      </c>
      <c r="X187" s="69">
        <f t="shared" si="349"/>
        <v>7203.6040229999999</v>
      </c>
      <c r="Y187" s="69">
        <f t="shared" si="349"/>
        <v>12142.371225599998</v>
      </c>
      <c r="Z187" s="69">
        <f t="shared" si="349"/>
        <v>32964.601725599998</v>
      </c>
      <c r="AA187" s="69">
        <f t="shared" si="349"/>
        <v>45106.972951200005</v>
      </c>
    </row>
    <row r="188" spans="2:27" s="135" customFormat="1" x14ac:dyDescent="0.2">
      <c r="B188" s="18" t="s">
        <v>355</v>
      </c>
      <c r="C188" s="168"/>
      <c r="D188" s="320"/>
      <c r="E188" s="238"/>
      <c r="F188" s="238"/>
      <c r="G188" s="321"/>
      <c r="H188" s="238"/>
      <c r="I188" s="238"/>
      <c r="J188" s="321"/>
      <c r="K188" s="322"/>
      <c r="M188" s="18" t="s">
        <v>355</v>
      </c>
      <c r="N188" s="168"/>
      <c r="O188" s="238"/>
      <c r="P188" s="321"/>
      <c r="Q188" s="238"/>
      <c r="R188" s="321"/>
      <c r="S188" s="321"/>
      <c r="T188" s="321"/>
      <c r="U188" s="238"/>
      <c r="V188" s="238"/>
      <c r="W188" s="238"/>
      <c r="X188" s="238"/>
      <c r="Y188" s="238"/>
      <c r="Z188" s="321"/>
      <c r="AA188" s="322"/>
    </row>
    <row r="189" spans="2:27" s="135" customFormat="1" x14ac:dyDescent="0.2">
      <c r="B189" s="108" t="s">
        <v>647</v>
      </c>
      <c r="C189" s="314">
        <v>1</v>
      </c>
      <c r="D189" s="315">
        <f>D149*(1+$C$196)</f>
        <v>578.8125</v>
      </c>
      <c r="E189" s="316">
        <f>+C189*D189*6</f>
        <v>3472.875</v>
      </c>
      <c r="F189" s="316">
        <f>+C189*D189*6</f>
        <v>3472.875</v>
      </c>
      <c r="G189" s="315">
        <f>SUM(E189:F189)</f>
        <v>6945.75</v>
      </c>
      <c r="H189" s="316">
        <f t="shared" ref="H189:I191" si="350">+Y189</f>
        <v>711.24479999999994</v>
      </c>
      <c r="I189" s="316">
        <f t="shared" si="350"/>
        <v>1879.4635499999999</v>
      </c>
      <c r="J189" s="315">
        <f>SUM(H189:I189)</f>
        <v>2590.7083499999999</v>
      </c>
      <c r="K189" s="119">
        <f>G189+J189</f>
        <v>9536.4583500000008</v>
      </c>
      <c r="M189" s="108" t="s">
        <v>647</v>
      </c>
      <c r="N189" s="314">
        <v>1</v>
      </c>
      <c r="O189" s="119">
        <v>0</v>
      </c>
      <c r="P189" s="97">
        <f>G189/12</f>
        <v>578.8125</v>
      </c>
      <c r="Q189" s="119">
        <v>0</v>
      </c>
      <c r="R189" s="97">
        <f>300*N189</f>
        <v>300</v>
      </c>
      <c r="S189" s="97">
        <v>0</v>
      </c>
      <c r="T189" s="97">
        <f>G189/24</f>
        <v>289.40625</v>
      </c>
      <c r="U189" s="119">
        <f>E189*$V$166</f>
        <v>289.29048749999998</v>
      </c>
      <c r="V189" s="119">
        <f>F189*$V$166</f>
        <v>289.29048749999998</v>
      </c>
      <c r="W189" s="119">
        <f>E189*$X$166</f>
        <v>421.95431250000001</v>
      </c>
      <c r="X189" s="119">
        <f>F189*$X$166</f>
        <v>421.95431250000001</v>
      </c>
      <c r="Y189" s="119">
        <f>+O189+Q189+S189+U189+W189</f>
        <v>711.24479999999994</v>
      </c>
      <c r="Z189" s="119">
        <f>+P189+R189+T189+V189+X189</f>
        <v>1879.4635499999999</v>
      </c>
      <c r="AA189" s="119">
        <f>SUM(Y189:Z189)</f>
        <v>2590.7083499999999</v>
      </c>
    </row>
    <row r="190" spans="2:27" s="135" customFormat="1" x14ac:dyDescent="0.2">
      <c r="B190" s="108" t="s">
        <v>648</v>
      </c>
      <c r="C190" s="314">
        <v>2</v>
      </c>
      <c r="D190" s="315">
        <f t="shared" ref="D190:D191" si="351">D150*(1+$C$196)</f>
        <v>520.93124999999998</v>
      </c>
      <c r="E190" s="316">
        <f t="shared" ref="E190:E191" si="352">+C190*D190*6</f>
        <v>6251.1749999999993</v>
      </c>
      <c r="F190" s="316">
        <f>+C190*D190*6</f>
        <v>6251.1749999999993</v>
      </c>
      <c r="G190" s="315">
        <f>SUM(E190:F190)</f>
        <v>12502.349999999999</v>
      </c>
      <c r="H190" s="316">
        <f t="shared" si="350"/>
        <v>1280.24064</v>
      </c>
      <c r="I190" s="316">
        <f t="shared" si="350"/>
        <v>3143.0343899999998</v>
      </c>
      <c r="J190" s="315">
        <f t="shared" ref="J190:J191" si="353">SUM(H190:I190)</f>
        <v>4423.2750299999998</v>
      </c>
      <c r="K190" s="119">
        <f t="shared" ref="K190:K191" si="354">G190+J190</f>
        <v>16925.625029999999</v>
      </c>
      <c r="M190" s="108" t="s">
        <v>648</v>
      </c>
      <c r="N190" s="314">
        <v>1</v>
      </c>
      <c r="O190" s="119">
        <v>0</v>
      </c>
      <c r="P190" s="97">
        <f t="shared" ref="P190:P191" si="355">G190/12</f>
        <v>1041.8625</v>
      </c>
      <c r="Q190" s="119">
        <v>0</v>
      </c>
      <c r="R190" s="97">
        <f t="shared" ref="R190:R191" si="356">300*N190</f>
        <v>300</v>
      </c>
      <c r="S190" s="97">
        <v>0</v>
      </c>
      <c r="T190" s="97">
        <f t="shared" ref="T190:T191" si="357">G190/24</f>
        <v>520.93124999999998</v>
      </c>
      <c r="U190" s="119">
        <f t="shared" ref="U190:U191" si="358">E190*$V$166</f>
        <v>520.72287749999998</v>
      </c>
      <c r="V190" s="119">
        <f t="shared" ref="V190:V191" si="359">F190*$V$166</f>
        <v>520.72287749999998</v>
      </c>
      <c r="W190" s="119">
        <f t="shared" ref="W190:W191" si="360">E190*$X$166</f>
        <v>759.51776249999989</v>
      </c>
      <c r="X190" s="119">
        <f t="shared" ref="X190:X191" si="361">F190*$X$166</f>
        <v>759.51776249999989</v>
      </c>
      <c r="Y190" s="119">
        <f t="shared" ref="Y190:Y191" si="362">+O190+Q190+S190+U190+W190</f>
        <v>1280.24064</v>
      </c>
      <c r="Z190" s="119">
        <f t="shared" ref="Z190:Z191" si="363">+P190+R190+T190+V190+X190</f>
        <v>3143.0343899999998</v>
      </c>
      <c r="AA190" s="119">
        <f t="shared" ref="AA190:AA191" si="364">SUM(Y190:Z190)</f>
        <v>4423.2750299999998</v>
      </c>
    </row>
    <row r="191" spans="2:27" s="135" customFormat="1" x14ac:dyDescent="0.2">
      <c r="B191" s="114" t="s">
        <v>649</v>
      </c>
      <c r="C191" s="221">
        <v>2</v>
      </c>
      <c r="D191" s="315">
        <f t="shared" si="351"/>
        <v>305.613</v>
      </c>
      <c r="E191" s="316">
        <f t="shared" si="352"/>
        <v>3667.3559999999998</v>
      </c>
      <c r="F191" s="119">
        <f>+C191*D191*6</f>
        <v>3667.3559999999998</v>
      </c>
      <c r="G191" s="97">
        <f>SUM(E191:F191)</f>
        <v>7334.7119999999995</v>
      </c>
      <c r="H191" s="119">
        <f t="shared" si="350"/>
        <v>751.07450879999988</v>
      </c>
      <c r="I191" s="119">
        <f t="shared" si="350"/>
        <v>1967.9135088</v>
      </c>
      <c r="J191" s="315">
        <f t="shared" si="353"/>
        <v>2718.9880175999997</v>
      </c>
      <c r="K191" s="119">
        <f t="shared" si="354"/>
        <v>10053.7000176</v>
      </c>
      <c r="M191" s="114" t="s">
        <v>649</v>
      </c>
      <c r="N191" s="221">
        <v>1</v>
      </c>
      <c r="O191" s="119">
        <v>0</v>
      </c>
      <c r="P191" s="97">
        <f t="shared" si="355"/>
        <v>611.226</v>
      </c>
      <c r="Q191" s="119">
        <v>0</v>
      </c>
      <c r="R191" s="97">
        <f t="shared" si="356"/>
        <v>300</v>
      </c>
      <c r="S191" s="97">
        <v>0</v>
      </c>
      <c r="T191" s="97">
        <f t="shared" si="357"/>
        <v>305.613</v>
      </c>
      <c r="U191" s="119">
        <f t="shared" si="358"/>
        <v>305.49075479999999</v>
      </c>
      <c r="V191" s="119">
        <f t="shared" si="359"/>
        <v>305.49075479999999</v>
      </c>
      <c r="W191" s="119">
        <f t="shared" si="360"/>
        <v>445.58375399999994</v>
      </c>
      <c r="X191" s="119">
        <f t="shared" si="361"/>
        <v>445.58375399999994</v>
      </c>
      <c r="Y191" s="119">
        <f t="shared" si="362"/>
        <v>751.07450879999988</v>
      </c>
      <c r="Z191" s="119">
        <f t="shared" si="363"/>
        <v>1967.9135088</v>
      </c>
      <c r="AA191" s="119">
        <f t="shared" si="364"/>
        <v>2718.9880175999997</v>
      </c>
    </row>
    <row r="192" spans="2:27" s="135" customFormat="1" x14ac:dyDescent="0.2">
      <c r="B192" s="51" t="s">
        <v>356</v>
      </c>
      <c r="C192" s="319">
        <f>SUM(C189:C191)</f>
        <v>5</v>
      </c>
      <c r="D192" s="69">
        <f>SUM(D189:D191)</f>
        <v>1405.3567500000001</v>
      </c>
      <c r="E192" s="69">
        <f t="shared" ref="E192:K192" si="365">SUM(E189:E191)</f>
        <v>13391.405999999999</v>
      </c>
      <c r="F192" s="69">
        <f t="shared" si="365"/>
        <v>13391.405999999999</v>
      </c>
      <c r="G192" s="69">
        <f t="shared" si="365"/>
        <v>26782.811999999998</v>
      </c>
      <c r="H192" s="69">
        <f t="shared" si="365"/>
        <v>2742.5599487999998</v>
      </c>
      <c r="I192" s="69">
        <f t="shared" si="365"/>
        <v>6990.4114487999996</v>
      </c>
      <c r="J192" s="69">
        <f t="shared" si="365"/>
        <v>9732.9713975999985</v>
      </c>
      <c r="K192" s="69">
        <f t="shared" si="365"/>
        <v>36515.783397599997</v>
      </c>
      <c r="M192" s="51" t="s">
        <v>356</v>
      </c>
      <c r="N192" s="319">
        <f>SUM(N189:N191)</f>
        <v>3</v>
      </c>
      <c r="O192" s="69">
        <f>SUM(O189:O191)</f>
        <v>0</v>
      </c>
      <c r="P192" s="69">
        <f t="shared" ref="P192:AA192" si="366">SUM(P189:P191)</f>
        <v>2231.9009999999998</v>
      </c>
      <c r="Q192" s="69">
        <f t="shared" si="366"/>
        <v>0</v>
      </c>
      <c r="R192" s="69">
        <f t="shared" si="366"/>
        <v>900</v>
      </c>
      <c r="S192" s="69">
        <f t="shared" si="366"/>
        <v>0</v>
      </c>
      <c r="T192" s="69">
        <f t="shared" si="366"/>
        <v>1115.9504999999999</v>
      </c>
      <c r="U192" s="69">
        <f t="shared" si="366"/>
        <v>1115.5041197999999</v>
      </c>
      <c r="V192" s="69">
        <f t="shared" si="366"/>
        <v>1115.5041197999999</v>
      </c>
      <c r="W192" s="69">
        <f t="shared" si="366"/>
        <v>1627.0558289999999</v>
      </c>
      <c r="X192" s="69">
        <f t="shared" si="366"/>
        <v>1627.0558289999999</v>
      </c>
      <c r="Y192" s="69">
        <f t="shared" si="366"/>
        <v>2742.5599487999998</v>
      </c>
      <c r="Z192" s="69">
        <f t="shared" si="366"/>
        <v>6990.4114487999996</v>
      </c>
      <c r="AA192" s="69">
        <f t="shared" si="366"/>
        <v>9732.9713975999985</v>
      </c>
    </row>
    <row r="193" spans="2:27" s="135" customFormat="1" x14ac:dyDescent="0.2">
      <c r="B193" s="28" t="s">
        <v>132</v>
      </c>
      <c r="C193" s="27">
        <f>+C192+C187</f>
        <v>37</v>
      </c>
      <c r="D193" s="26">
        <f t="shared" ref="D193:K193" si="367">+D187+D192</f>
        <v>2334.9296250000002</v>
      </c>
      <c r="E193" s="26">
        <f t="shared" si="367"/>
        <v>72680.327999999994</v>
      </c>
      <c r="F193" s="26">
        <f t="shared" si="367"/>
        <v>72680.327999999994</v>
      </c>
      <c r="G193" s="26">
        <f t="shared" si="367"/>
        <v>145360.65599999999</v>
      </c>
      <c r="H193" s="26">
        <f t="shared" si="367"/>
        <v>14884.931174399997</v>
      </c>
      <c r="I193" s="26">
        <f t="shared" si="367"/>
        <v>39955.013174399995</v>
      </c>
      <c r="J193" s="26">
        <f t="shared" si="367"/>
        <v>54839.944348800003</v>
      </c>
      <c r="K193" s="26">
        <f t="shared" si="367"/>
        <v>200200.60034879998</v>
      </c>
      <c r="M193" s="28" t="s">
        <v>132</v>
      </c>
      <c r="N193" s="27">
        <f>+N192+N187</f>
        <v>23</v>
      </c>
      <c r="O193" s="62">
        <f t="shared" ref="O193:AA193" si="368">+O187+O192</f>
        <v>0</v>
      </c>
      <c r="P193" s="62">
        <f t="shared" si="368"/>
        <v>12113.387999999999</v>
      </c>
      <c r="Q193" s="62">
        <f t="shared" si="368"/>
        <v>0</v>
      </c>
      <c r="R193" s="62">
        <f t="shared" si="368"/>
        <v>6900</v>
      </c>
      <c r="S193" s="62">
        <f t="shared" si="368"/>
        <v>0</v>
      </c>
      <c r="T193" s="62">
        <f t="shared" si="368"/>
        <v>6056.6939999999995</v>
      </c>
      <c r="U193" s="62">
        <f t="shared" si="368"/>
        <v>6054.2713223999999</v>
      </c>
      <c r="V193" s="26">
        <f t="shared" si="368"/>
        <v>6054.2713223999999</v>
      </c>
      <c r="W193" s="26">
        <f t="shared" si="368"/>
        <v>8830.6598520000007</v>
      </c>
      <c r="X193" s="26">
        <f t="shared" si="368"/>
        <v>8830.6598520000007</v>
      </c>
      <c r="Y193" s="26">
        <f t="shared" si="368"/>
        <v>14884.931174399997</v>
      </c>
      <c r="Z193" s="26">
        <f t="shared" si="368"/>
        <v>39955.013174399995</v>
      </c>
      <c r="AA193" s="26">
        <f t="shared" si="368"/>
        <v>54839.944348800003</v>
      </c>
    </row>
    <row r="194" spans="2:27" x14ac:dyDescent="0.2">
      <c r="B194" s="18"/>
      <c r="C194" s="325"/>
      <c r="D194" s="24"/>
      <c r="E194" s="238"/>
      <c r="F194" s="238"/>
      <c r="G194" s="24"/>
      <c r="H194" s="238"/>
      <c r="I194" s="238"/>
      <c r="J194" s="24"/>
      <c r="K194" s="25"/>
      <c r="L194" s="135"/>
      <c r="M194" s="18"/>
      <c r="N194" s="325"/>
      <c r="O194" s="238"/>
      <c r="P194" s="167"/>
      <c r="Q194" s="238"/>
      <c r="R194" s="167"/>
      <c r="S194" s="167"/>
      <c r="T194" s="167"/>
      <c r="U194" s="167"/>
      <c r="V194" s="238"/>
      <c r="W194" s="238"/>
      <c r="X194" s="238"/>
      <c r="Y194" s="238"/>
      <c r="Z194" s="167"/>
      <c r="AA194" s="274"/>
    </row>
    <row r="195" spans="2:27" s="135" customFormat="1" x14ac:dyDescent="0.2">
      <c r="B195" s="11" t="s">
        <v>8</v>
      </c>
      <c r="C195" s="326">
        <f t="shared" ref="C195:K195" si="369">+C175+C180+C193</f>
        <v>59</v>
      </c>
      <c r="D195" s="128">
        <f t="shared" si="369"/>
        <v>6699.1758750000008</v>
      </c>
      <c r="E195" s="128">
        <f t="shared" si="369"/>
        <v>126093.14550000001</v>
      </c>
      <c r="F195" s="128">
        <f t="shared" si="369"/>
        <v>126093.14550000001</v>
      </c>
      <c r="G195" s="128">
        <f t="shared" si="369"/>
        <v>252186.29100000003</v>
      </c>
      <c r="H195" s="128">
        <f t="shared" si="369"/>
        <v>25823.876198399998</v>
      </c>
      <c r="I195" s="128">
        <f t="shared" si="369"/>
        <v>69947.162573399997</v>
      </c>
      <c r="J195" s="128">
        <f t="shared" si="369"/>
        <v>95771.038771799998</v>
      </c>
      <c r="K195" s="128">
        <f t="shared" si="369"/>
        <v>347957.32977179997</v>
      </c>
      <c r="M195" s="11" t="s">
        <v>8</v>
      </c>
      <c r="N195" s="326">
        <f t="shared" ref="N195:AA195" si="370">+N175+N180+N193</f>
        <v>42</v>
      </c>
      <c r="O195" s="62">
        <f t="shared" si="370"/>
        <v>0</v>
      </c>
      <c r="P195" s="62">
        <f t="shared" si="370"/>
        <v>21015.524249999999</v>
      </c>
      <c r="Q195" s="62">
        <f t="shared" si="370"/>
        <v>0</v>
      </c>
      <c r="R195" s="62">
        <f t="shared" si="370"/>
        <v>12600</v>
      </c>
      <c r="S195" s="62">
        <f t="shared" si="370"/>
        <v>0</v>
      </c>
      <c r="T195" s="62">
        <f t="shared" si="370"/>
        <v>10507.762124999999</v>
      </c>
      <c r="U195" s="62">
        <f t="shared" si="370"/>
        <v>10503.55902015</v>
      </c>
      <c r="V195" s="62">
        <f t="shared" si="370"/>
        <v>10503.55902015</v>
      </c>
      <c r="W195" s="62">
        <f t="shared" si="370"/>
        <v>15320.317178250001</v>
      </c>
      <c r="X195" s="62">
        <f t="shared" si="370"/>
        <v>15320.317178250001</v>
      </c>
      <c r="Y195" s="62">
        <f t="shared" si="370"/>
        <v>25823.876198399998</v>
      </c>
      <c r="Z195" s="62">
        <f t="shared" si="370"/>
        <v>69947.162573399997</v>
      </c>
      <c r="AA195" s="62">
        <f t="shared" si="370"/>
        <v>95771.038771799998</v>
      </c>
    </row>
    <row r="196" spans="2:27" x14ac:dyDescent="0.2">
      <c r="B196" s="51" t="s">
        <v>361</v>
      </c>
      <c r="C196" s="328">
        <f>+C156</f>
        <v>0.05</v>
      </c>
    </row>
    <row r="200" spans="2:27" s="135" customFormat="1" x14ac:dyDescent="0.2">
      <c r="B200" s="83" t="s">
        <v>366</v>
      </c>
      <c r="C200" s="490"/>
      <c r="D200" s="490"/>
      <c r="E200" s="490"/>
      <c r="F200" s="490"/>
      <c r="G200" s="490"/>
      <c r="H200" s="490"/>
      <c r="I200" s="490"/>
      <c r="J200" s="490"/>
      <c r="K200" s="491"/>
      <c r="M200" s="83" t="s">
        <v>367</v>
      </c>
      <c r="N200" s="490"/>
      <c r="O200" s="490"/>
      <c r="P200" s="490"/>
      <c r="Q200" s="490"/>
      <c r="R200" s="490"/>
      <c r="S200" s="490"/>
      <c r="T200" s="490"/>
      <c r="U200" s="490"/>
      <c r="V200" s="490"/>
      <c r="W200" s="490"/>
      <c r="X200" s="490"/>
      <c r="Y200" s="490"/>
      <c r="Z200" s="490"/>
      <c r="AA200" s="491"/>
    </row>
    <row r="201" spans="2:27" s="135" customFormat="1" x14ac:dyDescent="0.2">
      <c r="B201" s="73" t="s">
        <v>20</v>
      </c>
      <c r="C201" s="74"/>
      <c r="D201" s="74"/>
      <c r="E201" s="74"/>
      <c r="F201" s="74"/>
      <c r="G201" s="74"/>
      <c r="H201" s="74"/>
      <c r="I201" s="74"/>
      <c r="J201" s="74"/>
      <c r="K201" s="482"/>
      <c r="M201" s="73" t="s">
        <v>20</v>
      </c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482"/>
    </row>
    <row r="202" spans="2:27" s="135" customFormat="1" x14ac:dyDescent="0.2">
      <c r="B202" s="73" t="s">
        <v>333</v>
      </c>
      <c r="C202" s="74"/>
      <c r="D202" s="74"/>
      <c r="E202" s="74"/>
      <c r="F202" s="74"/>
      <c r="G202" s="74"/>
      <c r="H202" s="74"/>
      <c r="I202" s="74"/>
      <c r="J202" s="74"/>
      <c r="K202" s="482"/>
      <c r="M202" s="73" t="s">
        <v>334</v>
      </c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482"/>
    </row>
    <row r="203" spans="2:27" s="135" customFormat="1" x14ac:dyDescent="0.2">
      <c r="B203" s="73" t="s">
        <v>2</v>
      </c>
      <c r="C203" s="74"/>
      <c r="D203" s="74"/>
      <c r="E203" s="74"/>
      <c r="F203" s="74"/>
      <c r="G203" s="74"/>
      <c r="H203" s="74"/>
      <c r="I203" s="74"/>
      <c r="J203" s="74"/>
      <c r="K203" s="482"/>
      <c r="M203" s="73" t="s">
        <v>2</v>
      </c>
      <c r="N203" s="492"/>
      <c r="O203" s="492"/>
      <c r="P203" s="492"/>
      <c r="Q203" s="492"/>
      <c r="R203" s="492"/>
      <c r="S203" s="492"/>
      <c r="T203" s="492"/>
      <c r="U203" s="492"/>
      <c r="V203" s="492"/>
      <c r="W203" s="492"/>
      <c r="X203" s="492"/>
      <c r="Y203" s="492"/>
      <c r="Z203" s="492"/>
      <c r="AA203" s="493"/>
    </row>
    <row r="204" spans="2:27" s="135" customFormat="1" x14ac:dyDescent="0.2">
      <c r="B204" s="77"/>
      <c r="C204" s="78"/>
      <c r="D204" s="78"/>
      <c r="E204" s="78"/>
      <c r="F204" s="78"/>
      <c r="G204" s="78"/>
      <c r="H204" s="78"/>
      <c r="I204" s="78"/>
      <c r="J204" s="78"/>
      <c r="K204" s="488"/>
      <c r="M204" s="497"/>
      <c r="N204" s="495"/>
      <c r="O204" s="495"/>
      <c r="P204" s="495"/>
      <c r="Q204" s="495"/>
      <c r="R204" s="495"/>
      <c r="S204" s="495"/>
      <c r="T204" s="495"/>
      <c r="U204" s="495"/>
      <c r="V204" s="495"/>
      <c r="W204" s="495"/>
      <c r="X204" s="495"/>
      <c r="Y204" s="495"/>
      <c r="Z204" s="495"/>
      <c r="AA204" s="496"/>
    </row>
    <row r="205" spans="2:27" s="135" customFormat="1" x14ac:dyDescent="0.2"/>
    <row r="206" spans="2:27" s="135" customFormat="1" x14ac:dyDescent="0.2">
      <c r="B206" s="293" t="s">
        <v>335</v>
      </c>
      <c r="C206" s="27" t="s">
        <v>336</v>
      </c>
      <c r="D206" s="294" t="s">
        <v>337</v>
      </c>
      <c r="E206" s="295"/>
      <c r="F206" s="295"/>
      <c r="G206" s="296"/>
      <c r="H206" s="294" t="s">
        <v>338</v>
      </c>
      <c r="I206" s="296"/>
      <c r="J206" s="297"/>
      <c r="K206" s="298" t="s">
        <v>47</v>
      </c>
      <c r="M206" s="293" t="s">
        <v>335</v>
      </c>
      <c r="N206" s="27" t="s">
        <v>336</v>
      </c>
      <c r="O206" s="294" t="s">
        <v>339</v>
      </c>
      <c r="P206" s="299"/>
      <c r="Q206" s="294" t="s">
        <v>340</v>
      </c>
      <c r="R206" s="300"/>
      <c r="S206" s="301" t="s">
        <v>341</v>
      </c>
      <c r="T206" s="301"/>
      <c r="U206" s="356" t="s">
        <v>650</v>
      </c>
      <c r="V206" s="500">
        <v>8.3299999999999999E-2</v>
      </c>
      <c r="W206" s="301" t="s">
        <v>342</v>
      </c>
      <c r="X206" s="498">
        <f>X8</f>
        <v>0.1215</v>
      </c>
      <c r="Y206" s="302" t="s">
        <v>343</v>
      </c>
      <c r="Z206" s="302"/>
      <c r="AA206" s="303"/>
    </row>
    <row r="207" spans="2:27" s="135" customFormat="1" x14ac:dyDescent="0.2">
      <c r="B207" s="304"/>
      <c r="C207" s="305" t="s">
        <v>344</v>
      </c>
      <c r="D207" s="27" t="s">
        <v>345</v>
      </c>
      <c r="E207" s="27" t="s">
        <v>346</v>
      </c>
      <c r="F207" s="27" t="s">
        <v>347</v>
      </c>
      <c r="G207" s="27" t="s">
        <v>348</v>
      </c>
      <c r="H207" s="27" t="s">
        <v>346</v>
      </c>
      <c r="I207" s="27" t="s">
        <v>347</v>
      </c>
      <c r="J207" s="27" t="s">
        <v>348</v>
      </c>
      <c r="K207" s="191">
        <v>2015</v>
      </c>
      <c r="M207" s="304"/>
      <c r="N207" s="305" t="s">
        <v>344</v>
      </c>
      <c r="O207" s="27" t="s">
        <v>346</v>
      </c>
      <c r="P207" s="306" t="s">
        <v>347</v>
      </c>
      <c r="Q207" s="27" t="s">
        <v>346</v>
      </c>
      <c r="R207" s="306" t="s">
        <v>347</v>
      </c>
      <c r="S207" s="27" t="s">
        <v>346</v>
      </c>
      <c r="T207" s="306" t="s">
        <v>347</v>
      </c>
      <c r="U207" s="307" t="s">
        <v>346</v>
      </c>
      <c r="V207" s="306" t="s">
        <v>347</v>
      </c>
      <c r="W207" s="307" t="s">
        <v>346</v>
      </c>
      <c r="X207" s="306" t="s">
        <v>347</v>
      </c>
      <c r="Y207" s="308" t="s">
        <v>346</v>
      </c>
      <c r="Z207" s="308" t="s">
        <v>347</v>
      </c>
      <c r="AA207" s="191">
        <v>2015</v>
      </c>
    </row>
    <row r="208" spans="2:27" s="135" customFormat="1" x14ac:dyDescent="0.2">
      <c r="B208" s="18" t="s">
        <v>640</v>
      </c>
      <c r="C208" s="239"/>
      <c r="D208" s="309"/>
      <c r="E208" s="239"/>
      <c r="F208" s="239"/>
      <c r="G208" s="310"/>
      <c r="H208" s="239"/>
      <c r="I208" s="239"/>
      <c r="J208" s="310"/>
      <c r="K208" s="313"/>
      <c r="M208" s="18" t="s">
        <v>640</v>
      </c>
      <c r="N208" s="239"/>
      <c r="O208" s="239"/>
      <c r="P208" s="309"/>
      <c r="Q208" s="239"/>
      <c r="R208" s="310"/>
      <c r="S208" s="310"/>
      <c r="T208" s="310"/>
      <c r="U208" s="239"/>
      <c r="V208" s="239"/>
      <c r="W208" s="239"/>
      <c r="X208" s="239"/>
      <c r="Y208" s="239"/>
      <c r="Z208" s="310"/>
      <c r="AA208" s="313"/>
    </row>
    <row r="209" spans="2:27" s="135" customFormat="1" x14ac:dyDescent="0.2">
      <c r="B209" s="114" t="s">
        <v>634</v>
      </c>
      <c r="C209" s="314">
        <v>1</v>
      </c>
      <c r="D209" s="315">
        <f>D169*(1+$C$236)</f>
        <v>1215.5062500000001</v>
      </c>
      <c r="E209" s="316">
        <f>+C209*D209*6</f>
        <v>7293.0375000000004</v>
      </c>
      <c r="F209" s="316">
        <f>+C209*D209*6</f>
        <v>7293.0375000000004</v>
      </c>
      <c r="G209" s="315">
        <f>SUM(E209:F209)</f>
        <v>14586.075000000001</v>
      </c>
      <c r="H209" s="316">
        <f t="shared" ref="H209:I214" si="371">+Y209</f>
        <v>1493.6140800000001</v>
      </c>
      <c r="I209" s="316">
        <f t="shared" si="371"/>
        <v>3631.8734549999999</v>
      </c>
      <c r="J209" s="315">
        <f>SUM(H209:I209)</f>
        <v>5125.4875350000002</v>
      </c>
      <c r="K209" s="119">
        <f>G209+J209</f>
        <v>19711.562535000001</v>
      </c>
      <c r="M209" s="114" t="s">
        <v>634</v>
      </c>
      <c r="N209" s="314">
        <v>1</v>
      </c>
      <c r="O209" s="119">
        <v>0</v>
      </c>
      <c r="P209" s="97">
        <f>G209/12</f>
        <v>1215.5062500000001</v>
      </c>
      <c r="Q209" s="119">
        <v>0</v>
      </c>
      <c r="R209" s="97">
        <f>315*N209</f>
        <v>315</v>
      </c>
      <c r="S209" s="97">
        <v>0</v>
      </c>
      <c r="T209" s="97">
        <f>G209/24</f>
        <v>607.75312500000007</v>
      </c>
      <c r="U209" s="119">
        <f>E209*$V$206</f>
        <v>607.51002375000007</v>
      </c>
      <c r="V209" s="119">
        <f>F209*$V$206</f>
        <v>607.51002375000007</v>
      </c>
      <c r="W209" s="119">
        <f>E209*$X$206</f>
        <v>886.10405624999999</v>
      </c>
      <c r="X209" s="119">
        <f>F209*$X$206</f>
        <v>886.10405624999999</v>
      </c>
      <c r="Y209" s="119">
        <f>+O209+Q209+S209+U209+W209</f>
        <v>1493.6140800000001</v>
      </c>
      <c r="Z209" s="119">
        <f>+P209+R209+T209+V209+X209</f>
        <v>3631.8734549999999</v>
      </c>
      <c r="AA209" s="119">
        <f>SUM(Y209:Z209)</f>
        <v>5125.4875350000002</v>
      </c>
    </row>
    <row r="210" spans="2:27" s="135" customFormat="1" x14ac:dyDescent="0.2">
      <c r="B210" s="114" t="s">
        <v>635</v>
      </c>
      <c r="C210" s="314">
        <v>1</v>
      </c>
      <c r="D210" s="315">
        <f t="shared" ref="D210:D214" si="372">D170*(1+$C$236)</f>
        <v>425.42718750000006</v>
      </c>
      <c r="E210" s="316">
        <f t="shared" ref="E210:E214" si="373">+C210*D210*6</f>
        <v>2552.5631250000006</v>
      </c>
      <c r="F210" s="316">
        <f t="shared" ref="F210:F214" si="374">+C210*D210*6</f>
        <v>2552.5631250000006</v>
      </c>
      <c r="G210" s="315">
        <f t="shared" ref="G210:G214" si="375">SUM(E210:F210)</f>
        <v>5105.1262500000012</v>
      </c>
      <c r="H210" s="316">
        <f t="shared" si="371"/>
        <v>522.76492800000005</v>
      </c>
      <c r="I210" s="316">
        <f t="shared" si="371"/>
        <v>1475.9057092500002</v>
      </c>
      <c r="J210" s="315">
        <f t="shared" ref="J210:J214" si="376">SUM(H210:I210)</f>
        <v>1998.6706372500003</v>
      </c>
      <c r="K210" s="119">
        <f t="shared" ref="K210:K214" si="377">G210+J210</f>
        <v>7103.7968872500014</v>
      </c>
      <c r="M210" s="114" t="s">
        <v>635</v>
      </c>
      <c r="N210" s="314">
        <v>1</v>
      </c>
      <c r="O210" s="119">
        <v>0</v>
      </c>
      <c r="P210" s="97">
        <f t="shared" ref="P210:P214" si="378">G210/12</f>
        <v>425.42718750000012</v>
      </c>
      <c r="Q210" s="119">
        <v>0</v>
      </c>
      <c r="R210" s="97">
        <f t="shared" ref="R210:R214" si="379">315*N210</f>
        <v>315</v>
      </c>
      <c r="S210" s="97">
        <v>0</v>
      </c>
      <c r="T210" s="97">
        <f t="shared" ref="T210:T214" si="380">G210/24</f>
        <v>212.71359375000006</v>
      </c>
      <c r="U210" s="119">
        <f t="shared" ref="U210:U214" si="381">E210*$V$206</f>
        <v>212.62850831250006</v>
      </c>
      <c r="V210" s="119">
        <f t="shared" ref="V210:V214" si="382">F210*$V$206</f>
        <v>212.62850831250006</v>
      </c>
      <c r="W210" s="119">
        <f t="shared" ref="W210:W214" si="383">E210*$X$206</f>
        <v>310.13641968750005</v>
      </c>
      <c r="X210" s="119">
        <f t="shared" ref="X210:X214" si="384">F210*$X$206</f>
        <v>310.13641968750005</v>
      </c>
      <c r="Y210" s="119">
        <f t="shared" ref="Y210:Y214" si="385">+O210+Q210+S210+U210+W210</f>
        <v>522.76492800000005</v>
      </c>
      <c r="Z210" s="119">
        <f t="shared" ref="Z210:Z214" si="386">+P210+R210+T210+V210+X210</f>
        <v>1475.9057092500002</v>
      </c>
      <c r="AA210" s="119">
        <f t="shared" ref="AA210:AA214" si="387">SUM(Y210:Z210)</f>
        <v>1998.6706372500003</v>
      </c>
    </row>
    <row r="211" spans="2:27" s="135" customFormat="1" x14ac:dyDescent="0.2">
      <c r="B211" s="114" t="s">
        <v>636</v>
      </c>
      <c r="C211" s="314">
        <v>1</v>
      </c>
      <c r="D211" s="315">
        <f t="shared" si="372"/>
        <v>668.5284375</v>
      </c>
      <c r="E211" s="316">
        <f t="shared" si="373"/>
        <v>4011.1706249999997</v>
      </c>
      <c r="F211" s="316">
        <f t="shared" si="374"/>
        <v>4011.1706249999997</v>
      </c>
      <c r="G211" s="315">
        <f t="shared" si="375"/>
        <v>8022.3412499999995</v>
      </c>
      <c r="H211" s="316">
        <f t="shared" si="371"/>
        <v>821.48774399999991</v>
      </c>
      <c r="I211" s="316">
        <f t="shared" si="371"/>
        <v>2139.2804002499997</v>
      </c>
      <c r="J211" s="315">
        <f t="shared" si="376"/>
        <v>2960.7681442499998</v>
      </c>
      <c r="K211" s="119">
        <f t="shared" si="377"/>
        <v>10983.109394249999</v>
      </c>
      <c r="M211" s="114" t="s">
        <v>636</v>
      </c>
      <c r="N211" s="314">
        <v>1</v>
      </c>
      <c r="O211" s="119">
        <v>0</v>
      </c>
      <c r="P211" s="97">
        <f t="shared" si="378"/>
        <v>668.5284375</v>
      </c>
      <c r="Q211" s="119">
        <v>0</v>
      </c>
      <c r="R211" s="97">
        <f t="shared" si="379"/>
        <v>315</v>
      </c>
      <c r="S211" s="97">
        <v>0</v>
      </c>
      <c r="T211" s="97">
        <f t="shared" si="380"/>
        <v>334.26421875</v>
      </c>
      <c r="U211" s="119">
        <f t="shared" si="381"/>
        <v>334.13051306249997</v>
      </c>
      <c r="V211" s="119">
        <f t="shared" si="382"/>
        <v>334.13051306249997</v>
      </c>
      <c r="W211" s="119">
        <f t="shared" si="383"/>
        <v>487.35723093749993</v>
      </c>
      <c r="X211" s="119">
        <f t="shared" si="384"/>
        <v>487.35723093749993</v>
      </c>
      <c r="Y211" s="119">
        <f t="shared" si="385"/>
        <v>821.48774399999991</v>
      </c>
      <c r="Z211" s="119">
        <f t="shared" si="386"/>
        <v>2139.2804002499997</v>
      </c>
      <c r="AA211" s="119">
        <f t="shared" si="387"/>
        <v>2960.7681442499998</v>
      </c>
    </row>
    <row r="212" spans="2:27" s="135" customFormat="1" x14ac:dyDescent="0.2">
      <c r="B212" s="114" t="s">
        <v>637</v>
      </c>
      <c r="C212" s="314">
        <v>1</v>
      </c>
      <c r="D212" s="315">
        <f t="shared" si="372"/>
        <v>607.75312500000007</v>
      </c>
      <c r="E212" s="316">
        <f t="shared" si="373"/>
        <v>3646.5187500000002</v>
      </c>
      <c r="F212" s="316">
        <f t="shared" si="374"/>
        <v>3646.5187500000002</v>
      </c>
      <c r="G212" s="315">
        <f t="shared" si="375"/>
        <v>7293.0375000000004</v>
      </c>
      <c r="H212" s="316">
        <f t="shared" si="371"/>
        <v>746.80704000000003</v>
      </c>
      <c r="I212" s="316">
        <f t="shared" si="371"/>
        <v>1973.4367275</v>
      </c>
      <c r="J212" s="315">
        <f t="shared" si="376"/>
        <v>2720.2437675000001</v>
      </c>
      <c r="K212" s="119">
        <f t="shared" si="377"/>
        <v>10013.2812675</v>
      </c>
      <c r="M212" s="114" t="s">
        <v>637</v>
      </c>
      <c r="N212" s="314">
        <v>1</v>
      </c>
      <c r="O212" s="119">
        <v>0</v>
      </c>
      <c r="P212" s="97">
        <f t="shared" si="378"/>
        <v>607.75312500000007</v>
      </c>
      <c r="Q212" s="119">
        <v>0</v>
      </c>
      <c r="R212" s="97">
        <f t="shared" si="379"/>
        <v>315</v>
      </c>
      <c r="S212" s="97">
        <v>0</v>
      </c>
      <c r="T212" s="97">
        <f t="shared" si="380"/>
        <v>303.87656250000003</v>
      </c>
      <c r="U212" s="119">
        <f t="shared" si="381"/>
        <v>303.75501187500004</v>
      </c>
      <c r="V212" s="119">
        <f t="shared" si="382"/>
        <v>303.75501187500004</v>
      </c>
      <c r="W212" s="119">
        <f t="shared" si="383"/>
        <v>443.05202812499999</v>
      </c>
      <c r="X212" s="119">
        <f t="shared" si="384"/>
        <v>443.05202812499999</v>
      </c>
      <c r="Y212" s="119">
        <f t="shared" si="385"/>
        <v>746.80704000000003</v>
      </c>
      <c r="Z212" s="119">
        <f t="shared" si="386"/>
        <v>1973.4367275</v>
      </c>
      <c r="AA212" s="119">
        <f t="shared" si="387"/>
        <v>2720.2437675000001</v>
      </c>
    </row>
    <row r="213" spans="2:27" s="135" customFormat="1" x14ac:dyDescent="0.2">
      <c r="B213" s="114" t="s">
        <v>638</v>
      </c>
      <c r="C213" s="221">
        <v>2</v>
      </c>
      <c r="D213" s="315">
        <f t="shared" si="372"/>
        <v>425.42718750000006</v>
      </c>
      <c r="E213" s="316">
        <f t="shared" si="373"/>
        <v>5105.1262500000012</v>
      </c>
      <c r="F213" s="316">
        <f t="shared" si="374"/>
        <v>5105.1262500000012</v>
      </c>
      <c r="G213" s="315">
        <f t="shared" si="375"/>
        <v>10210.252500000002</v>
      </c>
      <c r="H213" s="316">
        <f t="shared" si="371"/>
        <v>1045.5298560000001</v>
      </c>
      <c r="I213" s="316">
        <f t="shared" si="371"/>
        <v>2636.8114185000004</v>
      </c>
      <c r="J213" s="315">
        <f t="shared" si="376"/>
        <v>3682.3412745000005</v>
      </c>
      <c r="K213" s="119">
        <f t="shared" si="377"/>
        <v>13892.593774500003</v>
      </c>
      <c r="M213" s="114" t="s">
        <v>638</v>
      </c>
      <c r="N213" s="221">
        <v>1</v>
      </c>
      <c r="O213" s="119">
        <v>0</v>
      </c>
      <c r="P213" s="97">
        <f t="shared" si="378"/>
        <v>850.85437500000023</v>
      </c>
      <c r="Q213" s="119">
        <v>0</v>
      </c>
      <c r="R213" s="97">
        <f t="shared" si="379"/>
        <v>315</v>
      </c>
      <c r="S213" s="97">
        <v>0</v>
      </c>
      <c r="T213" s="97">
        <f t="shared" si="380"/>
        <v>425.42718750000012</v>
      </c>
      <c r="U213" s="119">
        <f t="shared" si="381"/>
        <v>425.25701662500012</v>
      </c>
      <c r="V213" s="119">
        <f t="shared" si="382"/>
        <v>425.25701662500012</v>
      </c>
      <c r="W213" s="119">
        <f t="shared" si="383"/>
        <v>620.2728393750001</v>
      </c>
      <c r="X213" s="119">
        <f t="shared" si="384"/>
        <v>620.2728393750001</v>
      </c>
      <c r="Y213" s="119">
        <f t="shared" si="385"/>
        <v>1045.5298560000001</v>
      </c>
      <c r="Z213" s="119">
        <f t="shared" si="386"/>
        <v>2636.8114185000004</v>
      </c>
      <c r="AA213" s="119">
        <f t="shared" si="387"/>
        <v>3682.3412745000005</v>
      </c>
    </row>
    <row r="214" spans="2:27" s="135" customFormat="1" x14ac:dyDescent="0.2">
      <c r="B214" s="114" t="s">
        <v>639</v>
      </c>
      <c r="C214" s="221">
        <v>3</v>
      </c>
      <c r="D214" s="315">
        <f t="shared" si="372"/>
        <v>364.65187500000002</v>
      </c>
      <c r="E214" s="316">
        <f t="shared" si="373"/>
        <v>6563.7337500000003</v>
      </c>
      <c r="F214" s="316">
        <f t="shared" si="374"/>
        <v>6563.7337500000003</v>
      </c>
      <c r="G214" s="315">
        <f t="shared" si="375"/>
        <v>13127.467500000001</v>
      </c>
      <c r="H214" s="316">
        <f t="shared" si="371"/>
        <v>1344.2526720000001</v>
      </c>
      <c r="I214" s="316">
        <f t="shared" si="371"/>
        <v>3300.1861094999999</v>
      </c>
      <c r="J214" s="315">
        <f t="shared" si="376"/>
        <v>4644.4387815</v>
      </c>
      <c r="K214" s="119">
        <f t="shared" si="377"/>
        <v>17771.9062815</v>
      </c>
      <c r="M214" s="114" t="s">
        <v>639</v>
      </c>
      <c r="N214" s="221">
        <v>1</v>
      </c>
      <c r="O214" s="119">
        <v>0</v>
      </c>
      <c r="P214" s="97">
        <f t="shared" si="378"/>
        <v>1093.9556250000001</v>
      </c>
      <c r="Q214" s="119">
        <v>0</v>
      </c>
      <c r="R214" s="97">
        <f t="shared" si="379"/>
        <v>315</v>
      </c>
      <c r="S214" s="97">
        <v>0</v>
      </c>
      <c r="T214" s="97">
        <f t="shared" si="380"/>
        <v>546.97781250000003</v>
      </c>
      <c r="U214" s="119">
        <f t="shared" si="381"/>
        <v>546.75902137499997</v>
      </c>
      <c r="V214" s="119">
        <f t="shared" si="382"/>
        <v>546.75902137499997</v>
      </c>
      <c r="W214" s="119">
        <f t="shared" si="383"/>
        <v>797.49365062499999</v>
      </c>
      <c r="X214" s="119">
        <f t="shared" si="384"/>
        <v>797.49365062499999</v>
      </c>
      <c r="Y214" s="119">
        <f t="shared" si="385"/>
        <v>1344.2526720000001</v>
      </c>
      <c r="Z214" s="119">
        <f t="shared" si="386"/>
        <v>3300.1861094999999</v>
      </c>
      <c r="AA214" s="119">
        <f t="shared" si="387"/>
        <v>4644.4387815</v>
      </c>
    </row>
    <row r="215" spans="2:27" s="135" customFormat="1" x14ac:dyDescent="0.2">
      <c r="B215" s="28" t="s">
        <v>349</v>
      </c>
      <c r="C215" s="27">
        <f>SUM(C209:C214)</f>
        <v>9</v>
      </c>
      <c r="D215" s="317">
        <f>SUM(D209:D214)</f>
        <v>3707.2940625000006</v>
      </c>
      <c r="E215" s="317">
        <f t="shared" ref="E215:J215" si="388">SUM(E209:E214)</f>
        <v>29172.15</v>
      </c>
      <c r="F215" s="317">
        <f t="shared" si="388"/>
        <v>29172.15</v>
      </c>
      <c r="G215" s="317">
        <f t="shared" si="388"/>
        <v>58344.3</v>
      </c>
      <c r="H215" s="317">
        <f t="shared" si="388"/>
        <v>5974.4563200000011</v>
      </c>
      <c r="I215" s="317">
        <f t="shared" si="388"/>
        <v>15157.493820000002</v>
      </c>
      <c r="J215" s="317">
        <f t="shared" si="388"/>
        <v>21131.950140000001</v>
      </c>
      <c r="K215" s="318">
        <f>SUM(K209:K214)</f>
        <v>79476.250140000018</v>
      </c>
      <c r="M215" s="28" t="s">
        <v>349</v>
      </c>
      <c r="N215" s="27">
        <f>SUM(N209:N214)</f>
        <v>6</v>
      </c>
      <c r="O215" s="69">
        <f t="shared" ref="O215:AA215" si="389">SUM(O209:O214)</f>
        <v>0</v>
      </c>
      <c r="P215" s="69">
        <f t="shared" si="389"/>
        <v>4862.0250000000015</v>
      </c>
      <c r="Q215" s="69">
        <f t="shared" si="389"/>
        <v>0</v>
      </c>
      <c r="R215" s="69">
        <f t="shared" si="389"/>
        <v>1890</v>
      </c>
      <c r="S215" s="69">
        <f t="shared" si="389"/>
        <v>0</v>
      </c>
      <c r="T215" s="69">
        <f t="shared" si="389"/>
        <v>2431.0125000000007</v>
      </c>
      <c r="U215" s="69">
        <f t="shared" si="389"/>
        <v>2430.0400950000003</v>
      </c>
      <c r="V215" s="69">
        <f t="shared" si="389"/>
        <v>2430.0400950000003</v>
      </c>
      <c r="W215" s="69">
        <f t="shared" si="389"/>
        <v>3544.4162250000004</v>
      </c>
      <c r="X215" s="69">
        <f t="shared" si="389"/>
        <v>3544.4162250000004</v>
      </c>
      <c r="Y215" s="69">
        <f t="shared" si="389"/>
        <v>5974.4563200000011</v>
      </c>
      <c r="Z215" s="69">
        <f t="shared" si="389"/>
        <v>15157.493820000002</v>
      </c>
      <c r="AA215" s="69">
        <f t="shared" si="389"/>
        <v>21131.950140000001</v>
      </c>
    </row>
    <row r="216" spans="2:27" s="135" customFormat="1" x14ac:dyDescent="0.2">
      <c r="B216" s="105"/>
      <c r="C216" s="168"/>
      <c r="D216" s="320"/>
      <c r="E216" s="238"/>
      <c r="F216" s="238"/>
      <c r="G216" s="321" t="s">
        <v>259</v>
      </c>
      <c r="H216" s="238"/>
      <c r="I216" s="238"/>
      <c r="J216" s="321" t="s">
        <v>259</v>
      </c>
      <c r="K216" s="322"/>
      <c r="M216" s="105"/>
      <c r="N216" s="168"/>
      <c r="O216" s="238"/>
      <c r="P216" s="320"/>
      <c r="Q216" s="238"/>
      <c r="R216" s="321" t="s">
        <v>259</v>
      </c>
      <c r="S216" s="321"/>
      <c r="T216" s="321"/>
      <c r="U216" s="238"/>
      <c r="V216" s="238"/>
      <c r="W216" s="238"/>
      <c r="X216" s="238"/>
      <c r="Y216" s="238"/>
      <c r="Z216" s="321" t="s">
        <v>259</v>
      </c>
      <c r="AA216" s="322"/>
    </row>
    <row r="217" spans="2:27" s="135" customFormat="1" x14ac:dyDescent="0.2">
      <c r="B217" s="18" t="s">
        <v>350</v>
      </c>
      <c r="C217" s="168"/>
      <c r="D217" s="320"/>
      <c r="E217" s="238"/>
      <c r="F217" s="238"/>
      <c r="G217" s="321" t="s">
        <v>259</v>
      </c>
      <c r="H217" s="238"/>
      <c r="I217" s="238"/>
      <c r="J217" s="321" t="s">
        <v>259</v>
      </c>
      <c r="K217" s="322"/>
      <c r="M217" s="18" t="s">
        <v>350</v>
      </c>
      <c r="N217" s="168"/>
      <c r="O217" s="238"/>
      <c r="P217" s="320"/>
      <c r="Q217" s="238"/>
      <c r="R217" s="321" t="s">
        <v>259</v>
      </c>
      <c r="S217" s="321"/>
      <c r="T217" s="321"/>
      <c r="U217" s="238"/>
      <c r="V217" s="238"/>
      <c r="W217" s="238"/>
      <c r="X217" s="238"/>
      <c r="Y217" s="238"/>
      <c r="Z217" s="321" t="s">
        <v>259</v>
      </c>
      <c r="AA217" s="322"/>
    </row>
    <row r="218" spans="2:27" s="135" customFormat="1" x14ac:dyDescent="0.2">
      <c r="B218" s="114" t="s">
        <v>642</v>
      </c>
      <c r="C218" s="221">
        <v>2</v>
      </c>
      <c r="D218" s="315">
        <f>D178*(1+$C$236)</f>
        <v>546.97781250000003</v>
      </c>
      <c r="E218" s="316">
        <f>+C218*D218*6</f>
        <v>6563.7337500000003</v>
      </c>
      <c r="F218" s="316">
        <f>+C218*D218*6</f>
        <v>6563.7337500000003</v>
      </c>
      <c r="G218" s="315">
        <f>SUM(E218:F218)</f>
        <v>13127.467500000001</v>
      </c>
      <c r="H218" s="316">
        <f t="shared" ref="H218:I219" si="390">+Y218</f>
        <v>1344.2526720000001</v>
      </c>
      <c r="I218" s="316">
        <f t="shared" si="390"/>
        <v>3300.1861094999999</v>
      </c>
      <c r="J218" s="315">
        <f>SUM(H218:I218)</f>
        <v>4644.4387815</v>
      </c>
      <c r="K218" s="119">
        <f>G218+J218</f>
        <v>17771.9062815</v>
      </c>
      <c r="M218" s="114" t="s">
        <v>642</v>
      </c>
      <c r="N218" s="221">
        <v>1</v>
      </c>
      <c r="O218" s="119">
        <v>0</v>
      </c>
      <c r="P218" s="97">
        <f>G218/12</f>
        <v>1093.9556250000001</v>
      </c>
      <c r="Q218" s="119">
        <v>0</v>
      </c>
      <c r="R218" s="97">
        <f>315*N218</f>
        <v>315</v>
      </c>
      <c r="S218" s="97">
        <v>0</v>
      </c>
      <c r="T218" s="97">
        <f>G218/24</f>
        <v>546.97781250000003</v>
      </c>
      <c r="U218" s="119">
        <f>E218*$V$206</f>
        <v>546.75902137499997</v>
      </c>
      <c r="V218" s="119">
        <f>F218*$V$206</f>
        <v>546.75902137499997</v>
      </c>
      <c r="W218" s="119">
        <f>E218*$X$206</f>
        <v>797.49365062499999</v>
      </c>
      <c r="X218" s="119">
        <f>F218*$X$206</f>
        <v>797.49365062499999</v>
      </c>
      <c r="Y218" s="119">
        <f t="shared" ref="Y218:Z219" si="391">+O218+Q218+S218+U218+W218</f>
        <v>1344.2526720000001</v>
      </c>
      <c r="Z218" s="119">
        <f t="shared" si="391"/>
        <v>3300.1861094999999</v>
      </c>
      <c r="AA218" s="119">
        <f>SUM(Y218:Z218)</f>
        <v>4644.4387815</v>
      </c>
    </row>
    <row r="219" spans="2:27" s="135" customFormat="1" x14ac:dyDescent="0.2">
      <c r="B219" s="880" t="s">
        <v>643</v>
      </c>
      <c r="C219" s="881">
        <v>18</v>
      </c>
      <c r="D219" s="315">
        <f>D179*(1+$C$236)</f>
        <v>328.18668750000006</v>
      </c>
      <c r="E219" s="316">
        <f>+C219*D219*6</f>
        <v>35444.162250000008</v>
      </c>
      <c r="F219" s="316">
        <f>+C219*D219*6</f>
        <v>35444.162250000008</v>
      </c>
      <c r="G219" s="315">
        <f>SUM(E219:F219)</f>
        <v>70888.324500000017</v>
      </c>
      <c r="H219" s="316">
        <f t="shared" si="390"/>
        <v>7258.9644288000018</v>
      </c>
      <c r="I219" s="316">
        <f t="shared" si="390"/>
        <v>19270.004991300004</v>
      </c>
      <c r="J219" s="315">
        <f>SUM(H219:I219)</f>
        <v>26528.969420100006</v>
      </c>
      <c r="K219" s="119">
        <f>G219+J219</f>
        <v>97417.293920100026</v>
      </c>
      <c r="M219" s="108" t="s">
        <v>643</v>
      </c>
      <c r="N219" s="221">
        <v>10</v>
      </c>
      <c r="O219" s="119">
        <v>0</v>
      </c>
      <c r="P219" s="97">
        <f>G219/12</f>
        <v>5907.3603750000011</v>
      </c>
      <c r="Q219" s="119">
        <v>0</v>
      </c>
      <c r="R219" s="97">
        <f>315*N219</f>
        <v>3150</v>
      </c>
      <c r="S219" s="97">
        <v>0</v>
      </c>
      <c r="T219" s="97">
        <f>G219/24</f>
        <v>2953.6801875000006</v>
      </c>
      <c r="U219" s="119">
        <f>E219*$V$206</f>
        <v>2952.4987154250007</v>
      </c>
      <c r="V219" s="119">
        <f>F219*$V$206</f>
        <v>2952.4987154250007</v>
      </c>
      <c r="W219" s="119">
        <f t="shared" ref="W219" si="392">+E219*$X$47</f>
        <v>4306.4657133750006</v>
      </c>
      <c r="X219" s="119">
        <f>F219*$X$206</f>
        <v>4306.4657133750006</v>
      </c>
      <c r="Y219" s="119">
        <f t="shared" si="391"/>
        <v>7258.9644288000018</v>
      </c>
      <c r="Z219" s="119">
        <f t="shared" si="391"/>
        <v>19270.004991300004</v>
      </c>
      <c r="AA219" s="119">
        <f>SUM(Y219:Z219)</f>
        <v>26528.969420100006</v>
      </c>
    </row>
    <row r="220" spans="2:27" s="135" customFormat="1" x14ac:dyDescent="0.2">
      <c r="B220" s="28" t="s">
        <v>134</v>
      </c>
      <c r="C220" s="27">
        <f t="shared" ref="C220:K220" si="393">SUM(C218:C219)</f>
        <v>20</v>
      </c>
      <c r="D220" s="317">
        <f t="shared" si="393"/>
        <v>875.16450000000009</v>
      </c>
      <c r="E220" s="317">
        <f t="shared" si="393"/>
        <v>42007.896000000008</v>
      </c>
      <c r="F220" s="317">
        <f t="shared" si="393"/>
        <v>42007.896000000008</v>
      </c>
      <c r="G220" s="317">
        <f t="shared" si="393"/>
        <v>84015.792000000016</v>
      </c>
      <c r="H220" s="317">
        <f t="shared" si="393"/>
        <v>8603.2171008000023</v>
      </c>
      <c r="I220" s="317">
        <f t="shared" si="393"/>
        <v>22570.191100800002</v>
      </c>
      <c r="J220" s="317">
        <f t="shared" si="393"/>
        <v>31173.408201600007</v>
      </c>
      <c r="K220" s="318">
        <f t="shared" si="393"/>
        <v>115189.20020160003</v>
      </c>
      <c r="M220" s="28" t="s">
        <v>134</v>
      </c>
      <c r="N220" s="27">
        <f t="shared" ref="N220:AA220" si="394">SUM(N218:N219)</f>
        <v>11</v>
      </c>
      <c r="O220" s="69">
        <f t="shared" si="394"/>
        <v>0</v>
      </c>
      <c r="P220" s="69">
        <f t="shared" si="394"/>
        <v>7001.3160000000007</v>
      </c>
      <c r="Q220" s="69">
        <f t="shared" si="394"/>
        <v>0</v>
      </c>
      <c r="R220" s="69">
        <f t="shared" si="394"/>
        <v>3465</v>
      </c>
      <c r="S220" s="69">
        <f t="shared" si="394"/>
        <v>0</v>
      </c>
      <c r="T220" s="69">
        <f t="shared" si="394"/>
        <v>3500.6580000000004</v>
      </c>
      <c r="U220" s="69">
        <f t="shared" si="394"/>
        <v>3499.2577368000007</v>
      </c>
      <c r="V220" s="69">
        <f t="shared" si="394"/>
        <v>3499.2577368000007</v>
      </c>
      <c r="W220" s="69">
        <f t="shared" si="394"/>
        <v>5103.9593640000003</v>
      </c>
      <c r="X220" s="69">
        <f t="shared" si="394"/>
        <v>5103.9593640000003</v>
      </c>
      <c r="Y220" s="69">
        <f t="shared" si="394"/>
        <v>8603.2171008000023</v>
      </c>
      <c r="Z220" s="69">
        <f t="shared" si="394"/>
        <v>22570.191100800002</v>
      </c>
      <c r="AA220" s="69">
        <f t="shared" si="394"/>
        <v>31173.408201600007</v>
      </c>
    </row>
    <row r="221" spans="2:27" s="135" customFormat="1" x14ac:dyDescent="0.2">
      <c r="B221" s="105"/>
      <c r="C221" s="168"/>
      <c r="D221" s="320"/>
      <c r="E221" s="238"/>
      <c r="F221" s="238"/>
      <c r="G221" s="321" t="s">
        <v>259</v>
      </c>
      <c r="H221" s="238"/>
      <c r="I221" s="238"/>
      <c r="J221" s="321"/>
      <c r="K221" s="322"/>
      <c r="M221" s="105"/>
      <c r="N221" s="168"/>
      <c r="O221" s="238"/>
      <c r="P221" s="320"/>
      <c r="Q221" s="238"/>
      <c r="R221" s="320"/>
      <c r="S221" s="320"/>
      <c r="T221" s="320"/>
      <c r="U221" s="238"/>
      <c r="V221" s="238"/>
      <c r="W221" s="238"/>
      <c r="X221" s="238"/>
      <c r="Y221" s="238"/>
      <c r="Z221" s="320"/>
      <c r="AA221" s="25"/>
    </row>
    <row r="222" spans="2:27" s="135" customFormat="1" x14ac:dyDescent="0.2">
      <c r="B222" s="18" t="s">
        <v>351</v>
      </c>
      <c r="C222" s="168"/>
      <c r="D222" s="167"/>
      <c r="E222" s="238"/>
      <c r="F222" s="238"/>
      <c r="G222" s="238" t="s">
        <v>259</v>
      </c>
      <c r="H222" s="238"/>
      <c r="I222" s="238"/>
      <c r="J222" s="238" t="s">
        <v>259</v>
      </c>
      <c r="K222" s="322"/>
      <c r="M222" s="18" t="s">
        <v>351</v>
      </c>
      <c r="N222" s="168"/>
      <c r="O222" s="238"/>
      <c r="P222" s="320"/>
      <c r="Q222" s="238"/>
      <c r="R222" s="321" t="s">
        <v>259</v>
      </c>
      <c r="S222" s="321"/>
      <c r="T222" s="321"/>
      <c r="U222" s="238"/>
      <c r="V222" s="238"/>
      <c r="W222" s="238"/>
      <c r="X222" s="238"/>
      <c r="Y222" s="238"/>
      <c r="Z222" s="321" t="s">
        <v>259</v>
      </c>
      <c r="AA222" s="322"/>
    </row>
    <row r="223" spans="2:27" s="135" customFormat="1" x14ac:dyDescent="0.2">
      <c r="B223" s="18" t="s">
        <v>352</v>
      </c>
      <c r="C223" s="168"/>
      <c r="D223" s="167"/>
      <c r="E223" s="238"/>
      <c r="F223" s="238"/>
      <c r="G223" s="238" t="s">
        <v>259</v>
      </c>
      <c r="H223" s="238"/>
      <c r="I223" s="238"/>
      <c r="J223" s="238" t="s">
        <v>259</v>
      </c>
      <c r="K223" s="322"/>
      <c r="M223" s="18" t="s">
        <v>352</v>
      </c>
      <c r="N223" s="168"/>
      <c r="O223" s="312"/>
      <c r="P223" s="323"/>
      <c r="Q223" s="312"/>
      <c r="R223" s="136" t="s">
        <v>259</v>
      </c>
      <c r="S223" s="136"/>
      <c r="T223" s="136"/>
      <c r="U223" s="312"/>
      <c r="V223" s="312"/>
      <c r="W223" s="312"/>
      <c r="X223" s="312"/>
      <c r="Y223" s="312"/>
      <c r="Z223" s="136" t="s">
        <v>259</v>
      </c>
      <c r="AA223" s="324"/>
    </row>
    <row r="224" spans="2:27" s="135" customFormat="1" x14ac:dyDescent="0.2">
      <c r="B224" s="114" t="s">
        <v>644</v>
      </c>
      <c r="C224" s="221">
        <v>18</v>
      </c>
      <c r="D224" s="315">
        <f>D184*(1+$C$236)</f>
        <v>320.89365000000004</v>
      </c>
      <c r="E224" s="119">
        <f>+C224*D224*6</f>
        <v>34656.514200000005</v>
      </c>
      <c r="F224" s="119">
        <f>+C224*D224*6</f>
        <v>34656.514200000005</v>
      </c>
      <c r="G224" s="97">
        <f>SUM(E224:F224)</f>
        <v>69313.02840000001</v>
      </c>
      <c r="H224" s="119">
        <f t="shared" ref="H224:I226" si="395">+Y224</f>
        <v>7097.6541081600008</v>
      </c>
      <c r="I224" s="119">
        <f t="shared" si="395"/>
        <v>19541.782658160002</v>
      </c>
      <c r="J224" s="97">
        <f>SUM(H224:I224)</f>
        <v>26639.436766320003</v>
      </c>
      <c r="K224" s="119">
        <f>G224+J224</f>
        <v>95952.465166320006</v>
      </c>
      <c r="M224" s="114" t="s">
        <v>644</v>
      </c>
      <c r="N224" s="221">
        <v>12</v>
      </c>
      <c r="O224" s="119">
        <v>0</v>
      </c>
      <c r="P224" s="97">
        <f>G224/12</f>
        <v>5776.0857000000005</v>
      </c>
      <c r="Q224" s="119">
        <v>0</v>
      </c>
      <c r="R224" s="97">
        <f>315*N224</f>
        <v>3780</v>
      </c>
      <c r="S224" s="97">
        <v>0</v>
      </c>
      <c r="T224" s="97">
        <f>G224/24</f>
        <v>2888.0428500000003</v>
      </c>
      <c r="U224" s="119">
        <f>E224*$V$206</f>
        <v>2886.8876328600004</v>
      </c>
      <c r="V224" s="119">
        <f>F224*$V$206</f>
        <v>2886.8876328600004</v>
      </c>
      <c r="W224" s="119">
        <f>E224*$X$206</f>
        <v>4210.7664753000008</v>
      </c>
      <c r="X224" s="119">
        <f>F224*$X$206</f>
        <v>4210.7664753000008</v>
      </c>
      <c r="Y224" s="119">
        <f t="shared" ref="Y224:Z226" si="396">+O224+Q224+S224+U224+W224</f>
        <v>7097.6541081600008</v>
      </c>
      <c r="Z224" s="119">
        <f t="shared" si="396"/>
        <v>19541.782658160002</v>
      </c>
      <c r="AA224" s="119">
        <f>SUM(Y224:Z224)</f>
        <v>26639.436766320003</v>
      </c>
    </row>
    <row r="225" spans="2:27" s="135" customFormat="1" x14ac:dyDescent="0.2">
      <c r="B225" s="114" t="s">
        <v>645</v>
      </c>
      <c r="C225" s="221">
        <v>8</v>
      </c>
      <c r="D225" s="315">
        <f t="shared" ref="D225:D226" si="397">D185*(1+$C$236)</f>
        <v>334.26421875</v>
      </c>
      <c r="E225" s="119">
        <f>+C225*D225*6</f>
        <v>16044.682499999999</v>
      </c>
      <c r="F225" s="119">
        <f>+C225*D225*6</f>
        <v>16044.682499999999</v>
      </c>
      <c r="G225" s="97">
        <f>SUM(E225:F225)</f>
        <v>32089.364999999998</v>
      </c>
      <c r="H225" s="119">
        <f t="shared" si="395"/>
        <v>3285.9509759999996</v>
      </c>
      <c r="I225" s="119">
        <f t="shared" si="395"/>
        <v>8872.1216010000007</v>
      </c>
      <c r="J225" s="97">
        <f>SUM(H225:I225)</f>
        <v>12158.072577000001</v>
      </c>
      <c r="K225" s="119">
        <f>G225+J225</f>
        <v>44247.437576999997</v>
      </c>
      <c r="M225" s="114" t="s">
        <v>645</v>
      </c>
      <c r="N225" s="221">
        <v>5</v>
      </c>
      <c r="O225" s="119">
        <v>0</v>
      </c>
      <c r="P225" s="97">
        <f t="shared" ref="P225:P226" si="398">G225/12</f>
        <v>2674.11375</v>
      </c>
      <c r="Q225" s="119">
        <v>0</v>
      </c>
      <c r="R225" s="97">
        <f t="shared" ref="R225:R226" si="399">315*N225</f>
        <v>1575</v>
      </c>
      <c r="S225" s="97">
        <v>0</v>
      </c>
      <c r="T225" s="97">
        <f t="shared" ref="T225:T226" si="400">G225/24</f>
        <v>1337.056875</v>
      </c>
      <c r="U225" s="119">
        <f t="shared" ref="U225:U226" si="401">E225*$V$206</f>
        <v>1336.5220522499999</v>
      </c>
      <c r="V225" s="119">
        <f t="shared" ref="V225:V226" si="402">F225*$V$206</f>
        <v>1336.5220522499999</v>
      </c>
      <c r="W225" s="119">
        <f t="shared" ref="W225:W226" si="403">E225*$X$206</f>
        <v>1949.4289237499997</v>
      </c>
      <c r="X225" s="119">
        <f t="shared" ref="X225:X226" si="404">F225*$X$206</f>
        <v>1949.4289237499997</v>
      </c>
      <c r="Y225" s="119">
        <f t="shared" si="396"/>
        <v>3285.9509759999996</v>
      </c>
      <c r="Z225" s="119">
        <f t="shared" si="396"/>
        <v>8872.1216010000007</v>
      </c>
      <c r="AA225" s="119">
        <f>SUM(Y225:Z225)</f>
        <v>12158.072577000001</v>
      </c>
    </row>
    <row r="226" spans="2:27" s="135" customFormat="1" x14ac:dyDescent="0.2">
      <c r="B226" s="114" t="s">
        <v>646</v>
      </c>
      <c r="C226" s="314">
        <v>6</v>
      </c>
      <c r="D226" s="315">
        <f t="shared" si="397"/>
        <v>320.89365000000004</v>
      </c>
      <c r="E226" s="316">
        <f>+C226*D226*6</f>
        <v>11552.171400000003</v>
      </c>
      <c r="F226" s="316">
        <f>+C226*D226*6</f>
        <v>11552.171400000003</v>
      </c>
      <c r="G226" s="315">
        <f>SUM(E226:F226)</f>
        <v>23104.342800000006</v>
      </c>
      <c r="H226" s="316">
        <f t="shared" si="395"/>
        <v>2365.8847027200009</v>
      </c>
      <c r="I226" s="316">
        <f t="shared" si="395"/>
        <v>6198.9275527200016</v>
      </c>
      <c r="J226" s="315">
        <f>SUM(H226:I226)</f>
        <v>8564.8122554400034</v>
      </c>
      <c r="K226" s="119">
        <f>G226+J226</f>
        <v>31669.155055440009</v>
      </c>
      <c r="M226" s="114" t="s">
        <v>646</v>
      </c>
      <c r="N226" s="314">
        <v>3</v>
      </c>
      <c r="O226" s="119">
        <v>0</v>
      </c>
      <c r="P226" s="97">
        <f t="shared" si="398"/>
        <v>1925.3619000000006</v>
      </c>
      <c r="Q226" s="119">
        <v>0</v>
      </c>
      <c r="R226" s="97">
        <f t="shared" si="399"/>
        <v>945</v>
      </c>
      <c r="S226" s="97">
        <v>0</v>
      </c>
      <c r="T226" s="97">
        <f t="shared" si="400"/>
        <v>962.68095000000028</v>
      </c>
      <c r="U226" s="119">
        <f t="shared" si="401"/>
        <v>962.29587762000028</v>
      </c>
      <c r="V226" s="119">
        <f t="shared" si="402"/>
        <v>962.29587762000028</v>
      </c>
      <c r="W226" s="119">
        <f t="shared" si="403"/>
        <v>1403.5888251000003</v>
      </c>
      <c r="X226" s="119">
        <f t="shared" si="404"/>
        <v>1403.5888251000003</v>
      </c>
      <c r="Y226" s="119">
        <f t="shared" si="396"/>
        <v>2365.8847027200009</v>
      </c>
      <c r="Z226" s="119">
        <f t="shared" si="396"/>
        <v>6198.9275527200016</v>
      </c>
      <c r="AA226" s="119">
        <f>SUM(Y226:Z226)</f>
        <v>8564.8122554400034</v>
      </c>
    </row>
    <row r="227" spans="2:27" s="135" customFormat="1" x14ac:dyDescent="0.2">
      <c r="B227" s="28" t="s">
        <v>354</v>
      </c>
      <c r="C227" s="27">
        <f>SUM(C224:C226)</f>
        <v>32</v>
      </c>
      <c r="D227" s="26">
        <f>SUM(D224:D226)</f>
        <v>976.05151875000001</v>
      </c>
      <c r="E227" s="26">
        <f t="shared" ref="E227:K227" si="405">SUM(E224:E226)</f>
        <v>62253.368100000007</v>
      </c>
      <c r="F227" s="26">
        <f t="shared" si="405"/>
        <v>62253.368100000007</v>
      </c>
      <c r="G227" s="26">
        <f t="shared" si="405"/>
        <v>124506.73620000001</v>
      </c>
      <c r="H227" s="26">
        <f t="shared" si="405"/>
        <v>12749.489786880002</v>
      </c>
      <c r="I227" s="26">
        <f t="shared" si="405"/>
        <v>34612.831811880002</v>
      </c>
      <c r="J227" s="26">
        <f t="shared" si="405"/>
        <v>47362.321598760005</v>
      </c>
      <c r="K227" s="26">
        <f t="shared" si="405"/>
        <v>171869.05779876001</v>
      </c>
      <c r="M227" s="28" t="s">
        <v>354</v>
      </c>
      <c r="N227" s="27">
        <f>SUM(N224:N226)</f>
        <v>20</v>
      </c>
      <c r="O227" s="26">
        <f t="shared" ref="O227:AA227" si="406">SUM(O224:O226)</f>
        <v>0</v>
      </c>
      <c r="P227" s="26">
        <f t="shared" si="406"/>
        <v>10375.56135</v>
      </c>
      <c r="Q227" s="26">
        <f t="shared" si="406"/>
        <v>0</v>
      </c>
      <c r="R227" s="26">
        <f t="shared" si="406"/>
        <v>6300</v>
      </c>
      <c r="S227" s="26">
        <f t="shared" si="406"/>
        <v>0</v>
      </c>
      <c r="T227" s="26">
        <f t="shared" si="406"/>
        <v>5187.780675</v>
      </c>
      <c r="U227" s="26">
        <f t="shared" si="406"/>
        <v>5185.7055627300006</v>
      </c>
      <c r="V227" s="26">
        <f t="shared" si="406"/>
        <v>5185.7055627300006</v>
      </c>
      <c r="W227" s="26">
        <f t="shared" si="406"/>
        <v>7563.7842241500011</v>
      </c>
      <c r="X227" s="26">
        <f t="shared" si="406"/>
        <v>7563.7842241500011</v>
      </c>
      <c r="Y227" s="26">
        <f t="shared" si="406"/>
        <v>12749.489786880002</v>
      </c>
      <c r="Z227" s="26">
        <f t="shared" si="406"/>
        <v>34612.831811880002</v>
      </c>
      <c r="AA227" s="26">
        <f t="shared" si="406"/>
        <v>47362.321598760005</v>
      </c>
    </row>
    <row r="228" spans="2:27" s="135" customFormat="1" x14ac:dyDescent="0.2">
      <c r="B228" s="18" t="s">
        <v>355</v>
      </c>
      <c r="C228" s="168"/>
      <c r="D228" s="320"/>
      <c r="E228" s="238"/>
      <c r="F228" s="238"/>
      <c r="G228" s="321"/>
      <c r="H228" s="238"/>
      <c r="I228" s="238"/>
      <c r="J228" s="321"/>
      <c r="K228" s="322"/>
      <c r="M228" s="18" t="s">
        <v>355</v>
      </c>
      <c r="N228" s="168"/>
      <c r="O228" s="238"/>
      <c r="P228" s="321"/>
      <c r="Q228" s="238"/>
      <c r="R228" s="321"/>
      <c r="S228" s="321"/>
      <c r="T228" s="321"/>
      <c r="U228" s="238"/>
      <c r="V228" s="238"/>
      <c r="W228" s="238"/>
      <c r="X228" s="238"/>
      <c r="Y228" s="238"/>
      <c r="Z228" s="321"/>
      <c r="AA228" s="322"/>
    </row>
    <row r="229" spans="2:27" s="135" customFormat="1" x14ac:dyDescent="0.2">
      <c r="B229" s="108" t="s">
        <v>647</v>
      </c>
      <c r="C229" s="314">
        <v>1</v>
      </c>
      <c r="D229" s="315">
        <f>D189*(1+$C$236)</f>
        <v>607.75312500000007</v>
      </c>
      <c r="E229" s="316">
        <f>+C229*D229*6</f>
        <v>3646.5187500000002</v>
      </c>
      <c r="F229" s="316">
        <f>+C229*D229*6</f>
        <v>3646.5187500000002</v>
      </c>
      <c r="G229" s="315">
        <f>SUM(E229:F229)</f>
        <v>7293.0375000000004</v>
      </c>
      <c r="H229" s="316">
        <f>+Y229</f>
        <v>746.80704000000003</v>
      </c>
      <c r="I229" s="316">
        <f>+Z229</f>
        <v>1973.4367275</v>
      </c>
      <c r="J229" s="315">
        <f>SUM(H229:I229)</f>
        <v>2720.2437675000001</v>
      </c>
      <c r="K229" s="119">
        <f>G229+J229</f>
        <v>10013.2812675</v>
      </c>
      <c r="M229" s="108" t="s">
        <v>647</v>
      </c>
      <c r="N229" s="314">
        <v>1</v>
      </c>
      <c r="O229" s="119">
        <v>0</v>
      </c>
      <c r="P229" s="97">
        <f>G229/12</f>
        <v>607.75312500000007</v>
      </c>
      <c r="Q229" s="119">
        <v>0</v>
      </c>
      <c r="R229" s="97">
        <f>315*N229</f>
        <v>315</v>
      </c>
      <c r="S229" s="97">
        <v>0</v>
      </c>
      <c r="T229" s="97">
        <f>G229/24</f>
        <v>303.87656250000003</v>
      </c>
      <c r="U229" s="119">
        <f>E229*$V$206</f>
        <v>303.75501187500004</v>
      </c>
      <c r="V229" s="119">
        <f>F229*$V$206</f>
        <v>303.75501187500004</v>
      </c>
      <c r="W229" s="119">
        <f>E229*$X$206</f>
        <v>443.05202812499999</v>
      </c>
      <c r="X229" s="119">
        <f>F229*$X$206</f>
        <v>443.05202812499999</v>
      </c>
      <c r="Y229" s="119">
        <f>+O229+Q229+S229+U229+W229</f>
        <v>746.80704000000003</v>
      </c>
      <c r="Z229" s="119">
        <f>+P229+R229+T229+V229+X229</f>
        <v>1973.4367275</v>
      </c>
      <c r="AA229" s="119">
        <f>SUM(Y229:Z229)</f>
        <v>2720.2437675000001</v>
      </c>
    </row>
    <row r="230" spans="2:27" s="135" customFormat="1" x14ac:dyDescent="0.2">
      <c r="B230" s="108" t="s">
        <v>648</v>
      </c>
      <c r="C230" s="314">
        <v>2</v>
      </c>
      <c r="D230" s="315">
        <f t="shared" ref="D230:D231" si="407">D190*(1+$C$236)</f>
        <v>546.97781250000003</v>
      </c>
      <c r="E230" s="316">
        <f t="shared" ref="E230:E231" si="408">+C230*D230*6</f>
        <v>6563.7337500000003</v>
      </c>
      <c r="F230" s="316">
        <f t="shared" ref="F230:F231" si="409">+C230*D230*6</f>
        <v>6563.7337500000003</v>
      </c>
      <c r="G230" s="315">
        <f t="shared" ref="G230:G231" si="410">SUM(E230:F230)</f>
        <v>13127.467500000001</v>
      </c>
      <c r="H230" s="316">
        <f t="shared" ref="H230:H231" si="411">+Y230</f>
        <v>1344.2526720000001</v>
      </c>
      <c r="I230" s="316">
        <f t="shared" ref="I230:I231" si="412">+Z230</f>
        <v>3300.1861094999999</v>
      </c>
      <c r="J230" s="315">
        <f t="shared" ref="J230:J231" si="413">SUM(H230:I230)</f>
        <v>4644.4387815</v>
      </c>
      <c r="K230" s="119">
        <f t="shared" ref="K230:K231" si="414">G230+J230</f>
        <v>17771.9062815</v>
      </c>
      <c r="M230" s="108" t="s">
        <v>648</v>
      </c>
      <c r="N230" s="314">
        <v>1</v>
      </c>
      <c r="O230" s="119">
        <v>0</v>
      </c>
      <c r="P230" s="97">
        <f t="shared" ref="P230:P231" si="415">G230/12</f>
        <v>1093.9556250000001</v>
      </c>
      <c r="Q230" s="119">
        <v>0</v>
      </c>
      <c r="R230" s="97">
        <f t="shared" ref="R230:R231" si="416">315*N230</f>
        <v>315</v>
      </c>
      <c r="S230" s="97">
        <v>0</v>
      </c>
      <c r="T230" s="97">
        <f t="shared" ref="T230:T231" si="417">G230/24</f>
        <v>546.97781250000003</v>
      </c>
      <c r="U230" s="119">
        <f t="shared" ref="U230:U231" si="418">E230*$V$206</f>
        <v>546.75902137499997</v>
      </c>
      <c r="V230" s="119">
        <f t="shared" ref="V230:V231" si="419">F230*$V$206</f>
        <v>546.75902137499997</v>
      </c>
      <c r="W230" s="119">
        <f t="shared" ref="W230:W231" si="420">E230*$X$206</f>
        <v>797.49365062499999</v>
      </c>
      <c r="X230" s="119">
        <f t="shared" ref="X230:X231" si="421">F230*$X$206</f>
        <v>797.49365062499999</v>
      </c>
      <c r="Y230" s="119">
        <f t="shared" ref="Y230:Y231" si="422">+O230+Q230+S230+U230+W230</f>
        <v>1344.2526720000001</v>
      </c>
      <c r="Z230" s="119">
        <f t="shared" ref="Z230:Z231" si="423">+P230+R230+T230+V230+X230</f>
        <v>3300.1861094999999</v>
      </c>
      <c r="AA230" s="119">
        <f t="shared" ref="AA230:AA231" si="424">SUM(Y230:Z230)</f>
        <v>4644.4387815</v>
      </c>
    </row>
    <row r="231" spans="2:27" s="135" customFormat="1" x14ac:dyDescent="0.2">
      <c r="B231" s="114" t="s">
        <v>649</v>
      </c>
      <c r="C231" s="221">
        <v>2</v>
      </c>
      <c r="D231" s="315">
        <f t="shared" si="407"/>
        <v>320.89365000000004</v>
      </c>
      <c r="E231" s="316">
        <f t="shared" si="408"/>
        <v>3850.7238000000007</v>
      </c>
      <c r="F231" s="316">
        <f t="shared" si="409"/>
        <v>3850.7238000000007</v>
      </c>
      <c r="G231" s="315">
        <f t="shared" si="410"/>
        <v>7701.4476000000013</v>
      </c>
      <c r="H231" s="316">
        <f t="shared" si="411"/>
        <v>788.62823424000021</v>
      </c>
      <c r="I231" s="316">
        <f t="shared" si="412"/>
        <v>2066.3091842400004</v>
      </c>
      <c r="J231" s="315">
        <f t="shared" si="413"/>
        <v>2854.9374184800008</v>
      </c>
      <c r="K231" s="119">
        <f t="shared" si="414"/>
        <v>10556.385018480003</v>
      </c>
      <c r="M231" s="114" t="s">
        <v>649</v>
      </c>
      <c r="N231" s="221">
        <v>1</v>
      </c>
      <c r="O231" s="119">
        <v>0</v>
      </c>
      <c r="P231" s="97">
        <f t="shared" si="415"/>
        <v>641.78730000000007</v>
      </c>
      <c r="Q231" s="119">
        <v>0</v>
      </c>
      <c r="R231" s="97">
        <f t="shared" si="416"/>
        <v>315</v>
      </c>
      <c r="S231" s="97">
        <v>0</v>
      </c>
      <c r="T231" s="97">
        <f t="shared" si="417"/>
        <v>320.89365000000004</v>
      </c>
      <c r="U231" s="119">
        <f t="shared" si="418"/>
        <v>320.76529254000008</v>
      </c>
      <c r="V231" s="119">
        <f t="shared" si="419"/>
        <v>320.76529254000008</v>
      </c>
      <c r="W231" s="119">
        <f t="shared" si="420"/>
        <v>467.86294170000008</v>
      </c>
      <c r="X231" s="119">
        <f t="shared" si="421"/>
        <v>467.86294170000008</v>
      </c>
      <c r="Y231" s="119">
        <f t="shared" si="422"/>
        <v>788.62823424000021</v>
      </c>
      <c r="Z231" s="119">
        <f t="shared" si="423"/>
        <v>2066.3091842400004</v>
      </c>
      <c r="AA231" s="119">
        <f t="shared" si="424"/>
        <v>2854.9374184800008</v>
      </c>
    </row>
    <row r="232" spans="2:27" s="135" customFormat="1" x14ac:dyDescent="0.2">
      <c r="B232" s="51" t="s">
        <v>356</v>
      </c>
      <c r="C232" s="319">
        <f>SUM(C229:C231)</f>
        <v>5</v>
      </c>
      <c r="D232" s="69">
        <f>SUM(D229:D231)</f>
        <v>1475.6245875</v>
      </c>
      <c r="E232" s="69">
        <f t="shared" ref="E232:K232" si="425">SUM(E229:E231)</f>
        <v>14060.976300000002</v>
      </c>
      <c r="F232" s="69">
        <f t="shared" si="425"/>
        <v>14060.976300000002</v>
      </c>
      <c r="G232" s="69">
        <f t="shared" si="425"/>
        <v>28121.952600000004</v>
      </c>
      <c r="H232" s="69">
        <f t="shared" si="425"/>
        <v>2879.6879462400002</v>
      </c>
      <c r="I232" s="69">
        <f t="shared" si="425"/>
        <v>7339.9320212399998</v>
      </c>
      <c r="J232" s="69">
        <f t="shared" si="425"/>
        <v>10219.619967480001</v>
      </c>
      <c r="K232" s="69">
        <f t="shared" si="425"/>
        <v>38341.572567480005</v>
      </c>
      <c r="M232" s="51" t="s">
        <v>356</v>
      </c>
      <c r="N232" s="319">
        <f>SUM(N229:N231)</f>
        <v>3</v>
      </c>
      <c r="O232" s="69">
        <f t="shared" ref="O232:AA232" si="426">SUM(O229:O231)</f>
        <v>0</v>
      </c>
      <c r="P232" s="69">
        <f t="shared" si="426"/>
        <v>2343.4960500000002</v>
      </c>
      <c r="Q232" s="69">
        <f t="shared" si="426"/>
        <v>0</v>
      </c>
      <c r="R232" s="69">
        <f t="shared" si="426"/>
        <v>945</v>
      </c>
      <c r="S232" s="69">
        <f t="shared" si="426"/>
        <v>0</v>
      </c>
      <c r="T232" s="69">
        <f t="shared" si="426"/>
        <v>1171.7480250000001</v>
      </c>
      <c r="U232" s="69">
        <f t="shared" si="426"/>
        <v>1171.27932579</v>
      </c>
      <c r="V232" s="69">
        <f t="shared" si="426"/>
        <v>1171.27932579</v>
      </c>
      <c r="W232" s="69">
        <f t="shared" si="426"/>
        <v>1708.4086204499999</v>
      </c>
      <c r="X232" s="69">
        <f t="shared" si="426"/>
        <v>1708.4086204499999</v>
      </c>
      <c r="Y232" s="69">
        <f t="shared" si="426"/>
        <v>2879.6879462400002</v>
      </c>
      <c r="Z232" s="69">
        <f t="shared" si="426"/>
        <v>7339.9320212399998</v>
      </c>
      <c r="AA232" s="69">
        <f t="shared" si="426"/>
        <v>10219.619967480001</v>
      </c>
    </row>
    <row r="233" spans="2:27" s="135" customFormat="1" x14ac:dyDescent="0.2">
      <c r="B233" s="28" t="s">
        <v>132</v>
      </c>
      <c r="C233" s="27">
        <f>+C232+C227</f>
        <v>37</v>
      </c>
      <c r="D233" s="26">
        <f t="shared" ref="D233:K233" si="427">+D227+D232</f>
        <v>2451.67610625</v>
      </c>
      <c r="E233" s="26">
        <f t="shared" si="427"/>
        <v>76314.344400000002</v>
      </c>
      <c r="F233" s="26">
        <f t="shared" si="427"/>
        <v>76314.344400000002</v>
      </c>
      <c r="G233" s="26">
        <f t="shared" si="427"/>
        <v>152628.6888</v>
      </c>
      <c r="H233" s="26">
        <f t="shared" si="427"/>
        <v>15629.177733120003</v>
      </c>
      <c r="I233" s="26">
        <f t="shared" si="427"/>
        <v>41952.76383312</v>
      </c>
      <c r="J233" s="26">
        <f t="shared" si="427"/>
        <v>57581.941566240006</v>
      </c>
      <c r="K233" s="26">
        <f t="shared" si="427"/>
        <v>210210.63036624002</v>
      </c>
      <c r="M233" s="28" t="s">
        <v>132</v>
      </c>
      <c r="N233" s="27">
        <f>+N232+N227</f>
        <v>23</v>
      </c>
      <c r="O233" s="62">
        <f t="shared" ref="O233:AA233" si="428">+O227+O232</f>
        <v>0</v>
      </c>
      <c r="P233" s="62">
        <f t="shared" si="428"/>
        <v>12719.0574</v>
      </c>
      <c r="Q233" s="62">
        <f t="shared" si="428"/>
        <v>0</v>
      </c>
      <c r="R233" s="62">
        <f t="shared" si="428"/>
        <v>7245</v>
      </c>
      <c r="S233" s="62">
        <f t="shared" si="428"/>
        <v>0</v>
      </c>
      <c r="T233" s="62">
        <f t="shared" si="428"/>
        <v>6359.5286999999998</v>
      </c>
      <c r="U233" s="62">
        <f t="shared" si="428"/>
        <v>6356.9848885200008</v>
      </c>
      <c r="V233" s="26">
        <f t="shared" si="428"/>
        <v>6356.9848885200008</v>
      </c>
      <c r="W233" s="26">
        <f t="shared" si="428"/>
        <v>9272.192844600002</v>
      </c>
      <c r="X233" s="26">
        <f t="shared" si="428"/>
        <v>9272.192844600002</v>
      </c>
      <c r="Y233" s="26">
        <f t="shared" si="428"/>
        <v>15629.177733120003</v>
      </c>
      <c r="Z233" s="26">
        <f t="shared" si="428"/>
        <v>41952.76383312</v>
      </c>
      <c r="AA233" s="26">
        <f t="shared" si="428"/>
        <v>57581.941566240006</v>
      </c>
    </row>
    <row r="234" spans="2:27" x14ac:dyDescent="0.2">
      <c r="B234" s="18"/>
      <c r="C234" s="325"/>
      <c r="D234" s="24"/>
      <c r="E234" s="238"/>
      <c r="F234" s="238"/>
      <c r="G234" s="24"/>
      <c r="H234" s="238"/>
      <c r="I234" s="238"/>
      <c r="J234" s="24"/>
      <c r="K234" s="25"/>
      <c r="L234" s="135"/>
      <c r="M234" s="18"/>
      <c r="N234" s="325"/>
      <c r="O234" s="238"/>
      <c r="P234" s="167"/>
      <c r="Q234" s="238"/>
      <c r="R234" s="167"/>
      <c r="S234" s="167"/>
      <c r="T234" s="167"/>
      <c r="U234" s="167"/>
      <c r="V234" s="238"/>
      <c r="W234" s="238"/>
      <c r="X234" s="238"/>
      <c r="Y234" s="238"/>
      <c r="Z234" s="167"/>
      <c r="AA234" s="274"/>
    </row>
    <row r="235" spans="2:27" s="135" customFormat="1" x14ac:dyDescent="0.2">
      <c r="B235" s="11" t="s">
        <v>8</v>
      </c>
      <c r="C235" s="326">
        <f t="shared" ref="C235:K235" si="429">+C215+C220+C233</f>
        <v>66</v>
      </c>
      <c r="D235" s="128">
        <f t="shared" si="429"/>
        <v>7034.1346687500009</v>
      </c>
      <c r="E235" s="128">
        <f t="shared" si="429"/>
        <v>147494.3904</v>
      </c>
      <c r="F235" s="128">
        <f t="shared" si="429"/>
        <v>147494.3904</v>
      </c>
      <c r="G235" s="128">
        <f t="shared" si="429"/>
        <v>294988.78080000001</v>
      </c>
      <c r="H235" s="128">
        <f t="shared" si="429"/>
        <v>30206.851153920004</v>
      </c>
      <c r="I235" s="128">
        <f t="shared" si="429"/>
        <v>79680.448753920005</v>
      </c>
      <c r="J235" s="128">
        <f t="shared" si="429"/>
        <v>109887.29990784</v>
      </c>
      <c r="K235" s="128">
        <f t="shared" si="429"/>
        <v>404876.08070784004</v>
      </c>
      <c r="M235" s="11" t="s">
        <v>8</v>
      </c>
      <c r="N235" s="326">
        <f t="shared" ref="N235:AA235" si="430">+N215+N220+N233</f>
        <v>40</v>
      </c>
      <c r="O235" s="62">
        <f t="shared" si="430"/>
        <v>0</v>
      </c>
      <c r="P235" s="62">
        <f t="shared" si="430"/>
        <v>24582.398400000002</v>
      </c>
      <c r="Q235" s="62">
        <f t="shared" si="430"/>
        <v>0</v>
      </c>
      <c r="R235" s="62">
        <f t="shared" si="430"/>
        <v>12600</v>
      </c>
      <c r="S235" s="62">
        <f t="shared" si="430"/>
        <v>0</v>
      </c>
      <c r="T235" s="62">
        <f t="shared" si="430"/>
        <v>12291.199200000001</v>
      </c>
      <c r="U235" s="62">
        <f t="shared" si="430"/>
        <v>12286.282720320001</v>
      </c>
      <c r="V235" s="62">
        <f t="shared" si="430"/>
        <v>12286.282720320001</v>
      </c>
      <c r="W235" s="62">
        <f t="shared" si="430"/>
        <v>17920.568433600005</v>
      </c>
      <c r="X235" s="62">
        <f t="shared" si="430"/>
        <v>17920.568433600005</v>
      </c>
      <c r="Y235" s="62">
        <f t="shared" si="430"/>
        <v>30206.851153920004</v>
      </c>
      <c r="Z235" s="62">
        <f t="shared" si="430"/>
        <v>79680.448753920005</v>
      </c>
      <c r="AA235" s="62">
        <f t="shared" si="430"/>
        <v>109887.29990784</v>
      </c>
    </row>
    <row r="236" spans="2:27" x14ac:dyDescent="0.2">
      <c r="B236" s="51" t="s">
        <v>361</v>
      </c>
      <c r="C236" s="328">
        <f>+C196</f>
        <v>0.05</v>
      </c>
    </row>
    <row r="239" spans="2:27" x14ac:dyDescent="0.2">
      <c r="B239" s="887" t="s">
        <v>878</v>
      </c>
    </row>
  </sheetData>
  <pageMargins left="0.74803149606299213" right="0.74803149606299213" top="0.98425196850393704" bottom="0.98425196850393704" header="0" footer="0"/>
  <pageSetup paperSize="9" scale="59" fitToWidth="2" fitToHeight="20" orientation="landscape" r:id="rId1"/>
  <headerFooter alignWithMargins="0"/>
  <rowBreaks count="5" manualBreakCount="5">
    <brk id="39" max="16383" man="1"/>
    <brk id="78" max="16383" man="1"/>
    <brk id="118" max="16383" man="1"/>
    <brk id="158" max="16383" man="1"/>
    <brk id="198" max="16383" man="1"/>
  </rowBreaks>
  <colBreaks count="1" manualBreakCount="1">
    <brk id="1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O194"/>
  <sheetViews>
    <sheetView zoomScale="70" zoomScaleNormal="70" workbookViewId="0">
      <selection activeCell="K10" sqref="K10"/>
    </sheetView>
  </sheetViews>
  <sheetFormatPr baseColWidth="10" defaultRowHeight="12.75" x14ac:dyDescent="0.2"/>
  <cols>
    <col min="1" max="1" width="3.85546875" style="101" customWidth="1"/>
    <col min="2" max="2" width="37.140625" style="101" customWidth="1"/>
    <col min="3" max="7" width="14.28515625" style="101" customWidth="1"/>
    <col min="8" max="9" width="12.140625" style="101" customWidth="1"/>
    <col min="10" max="10" width="37.140625" style="101" customWidth="1"/>
    <col min="11" max="15" width="14.28515625" style="101" customWidth="1"/>
    <col min="16" max="16384" width="11.42578125" style="101"/>
  </cols>
  <sheetData>
    <row r="2" spans="2:15" x14ac:dyDescent="0.2">
      <c r="B2" s="916" t="s">
        <v>368</v>
      </c>
      <c r="C2" s="917"/>
      <c r="D2" s="917"/>
      <c r="E2" s="917"/>
      <c r="F2" s="917"/>
      <c r="G2" s="918"/>
      <c r="J2" s="916" t="s">
        <v>385</v>
      </c>
      <c r="K2" s="917"/>
      <c r="L2" s="917"/>
      <c r="M2" s="917"/>
      <c r="N2" s="917"/>
      <c r="O2" s="918"/>
    </row>
    <row r="3" spans="2:15" x14ac:dyDescent="0.2">
      <c r="B3" s="73" t="s">
        <v>20</v>
      </c>
      <c r="C3" s="919"/>
      <c r="D3" s="919"/>
      <c r="E3" s="919"/>
      <c r="F3" s="919"/>
      <c r="G3" s="920"/>
      <c r="J3" s="73" t="s">
        <v>20</v>
      </c>
      <c r="K3" s="919"/>
      <c r="L3" s="919"/>
      <c r="M3" s="919"/>
      <c r="N3" s="919"/>
      <c r="O3" s="920"/>
    </row>
    <row r="4" spans="2:15" x14ac:dyDescent="0.2">
      <c r="B4" s="921" t="s">
        <v>369</v>
      </c>
      <c r="C4" s="922"/>
      <c r="D4" s="922"/>
      <c r="E4" s="922"/>
      <c r="F4" s="922"/>
      <c r="G4" s="923"/>
      <c r="J4" s="921" t="s">
        <v>369</v>
      </c>
      <c r="K4" s="922"/>
      <c r="L4" s="922"/>
      <c r="M4" s="922"/>
      <c r="N4" s="922"/>
      <c r="O4" s="923"/>
    </row>
    <row r="5" spans="2:15" x14ac:dyDescent="0.2">
      <c r="B5" s="73" t="s">
        <v>2</v>
      </c>
      <c r="C5" s="922"/>
      <c r="D5" s="922"/>
      <c r="E5" s="922"/>
      <c r="F5" s="922"/>
      <c r="G5" s="923"/>
      <c r="J5" s="73" t="s">
        <v>2</v>
      </c>
      <c r="K5" s="922"/>
      <c r="L5" s="922"/>
      <c r="M5" s="922"/>
      <c r="N5" s="922"/>
      <c r="O5" s="923"/>
    </row>
    <row r="6" spans="2:15" x14ac:dyDescent="0.2">
      <c r="B6" s="924"/>
      <c r="C6" s="925"/>
      <c r="D6" s="925"/>
      <c r="E6" s="925"/>
      <c r="F6" s="925"/>
      <c r="G6" s="926"/>
      <c r="J6" s="924"/>
      <c r="K6" s="925"/>
      <c r="L6" s="925"/>
      <c r="M6" s="925"/>
      <c r="N6" s="925"/>
      <c r="O6" s="926"/>
    </row>
    <row r="7" spans="2:15" x14ac:dyDescent="0.2">
      <c r="B7" s="331"/>
      <c r="C7" s="331"/>
      <c r="D7" s="331"/>
      <c r="E7" s="331"/>
      <c r="F7" s="331"/>
      <c r="G7" s="331"/>
      <c r="J7" s="331"/>
      <c r="K7" s="331"/>
      <c r="L7" s="331"/>
      <c r="M7" s="331"/>
      <c r="N7" s="331"/>
      <c r="O7" s="331"/>
    </row>
    <row r="8" spans="2:15" x14ac:dyDescent="0.2">
      <c r="B8" s="332" t="s">
        <v>370</v>
      </c>
      <c r="C8" s="333" t="s">
        <v>909</v>
      </c>
      <c r="D8" s="334"/>
      <c r="E8" s="335"/>
      <c r="F8" s="330"/>
      <c r="G8" s="336"/>
      <c r="J8" s="332" t="s">
        <v>370</v>
      </c>
      <c r="K8" s="333" t="s">
        <v>371</v>
      </c>
      <c r="L8" s="334"/>
      <c r="M8" s="335"/>
      <c r="N8" s="330"/>
      <c r="O8" s="336"/>
    </row>
    <row r="9" spans="2:15" x14ac:dyDescent="0.2">
      <c r="B9" s="337" t="s">
        <v>372</v>
      </c>
      <c r="C9" s="854">
        <v>200000</v>
      </c>
      <c r="D9" s="338" t="s">
        <v>373</v>
      </c>
      <c r="E9" s="331" t="s">
        <v>898</v>
      </c>
      <c r="F9" s="331"/>
      <c r="G9" s="339"/>
      <c r="J9" s="337" t="s">
        <v>372</v>
      </c>
      <c r="K9" s="854">
        <v>70000</v>
      </c>
      <c r="L9" s="338" t="s">
        <v>373</v>
      </c>
      <c r="M9" s="331" t="s">
        <v>899</v>
      </c>
      <c r="N9" s="331"/>
      <c r="O9" s="339"/>
    </row>
    <row r="10" spans="2:15" x14ac:dyDescent="0.2">
      <c r="B10" s="340" t="s">
        <v>374</v>
      </c>
      <c r="C10" s="855">
        <v>0.13</v>
      </c>
      <c r="D10" s="338" t="s">
        <v>375</v>
      </c>
      <c r="E10" s="331"/>
      <c r="F10" s="331"/>
      <c r="G10" s="339"/>
      <c r="J10" s="340" t="s">
        <v>374</v>
      </c>
      <c r="K10" s="855">
        <v>0.13</v>
      </c>
      <c r="L10" s="338" t="s">
        <v>375</v>
      </c>
      <c r="M10" s="331"/>
      <c r="N10" s="331"/>
      <c r="O10" s="339"/>
    </row>
    <row r="11" spans="2:15" x14ac:dyDescent="0.2">
      <c r="B11" s="340" t="s">
        <v>376</v>
      </c>
      <c r="C11" s="338">
        <v>10</v>
      </c>
      <c r="D11" s="338" t="s">
        <v>377</v>
      </c>
      <c r="E11" s="331"/>
      <c r="F11" s="331"/>
      <c r="G11" s="341"/>
      <c r="J11" s="340" t="s">
        <v>376</v>
      </c>
      <c r="K11" s="338">
        <v>5</v>
      </c>
      <c r="L11" s="338" t="s">
        <v>377</v>
      </c>
      <c r="M11" s="331"/>
      <c r="N11" s="331"/>
      <c r="O11" s="341"/>
    </row>
    <row r="12" spans="2:15" x14ac:dyDescent="0.2">
      <c r="B12" s="337" t="s">
        <v>378</v>
      </c>
      <c r="C12" s="856">
        <f>-PMT(C10,C11,C9)</f>
        <v>36857.911165675934</v>
      </c>
      <c r="D12" s="338" t="s">
        <v>373</v>
      </c>
      <c r="E12" s="331"/>
      <c r="F12" s="331"/>
      <c r="G12" s="339"/>
      <c r="J12" s="337" t="s">
        <v>378</v>
      </c>
      <c r="K12" s="856">
        <f>-PMT(K10,K11,K9)</f>
        <v>19902.018034861041</v>
      </c>
      <c r="L12" s="338" t="s">
        <v>373</v>
      </c>
      <c r="M12" s="331"/>
      <c r="N12" s="331"/>
      <c r="O12" s="339"/>
    </row>
    <row r="13" spans="2:15" x14ac:dyDescent="0.2">
      <c r="B13" s="342"/>
      <c r="C13" s="343"/>
      <c r="D13" s="331"/>
      <c r="E13" s="344"/>
      <c r="F13" s="344"/>
      <c r="G13" s="345"/>
      <c r="J13" s="342"/>
      <c r="K13" s="343"/>
      <c r="L13" s="331"/>
      <c r="M13" s="344"/>
      <c r="N13" s="344"/>
      <c r="O13" s="345"/>
    </row>
    <row r="14" spans="2:15" ht="25.5" x14ac:dyDescent="0.2">
      <c r="B14" s="853" t="s">
        <v>379</v>
      </c>
      <c r="C14" s="853" t="s">
        <v>380</v>
      </c>
      <c r="D14" s="853" t="s">
        <v>381</v>
      </c>
      <c r="E14" s="853" t="s">
        <v>382</v>
      </c>
      <c r="F14" s="853" t="s">
        <v>383</v>
      </c>
      <c r="G14" s="853" t="s">
        <v>384</v>
      </c>
      <c r="H14" s="853" t="s">
        <v>919</v>
      </c>
      <c r="J14" s="853" t="s">
        <v>379</v>
      </c>
      <c r="K14" s="853" t="s">
        <v>380</v>
      </c>
      <c r="L14" s="853" t="s">
        <v>381</v>
      </c>
      <c r="M14" s="853" t="s">
        <v>382</v>
      </c>
      <c r="N14" s="853" t="s">
        <v>383</v>
      </c>
      <c r="O14" s="853" t="s">
        <v>384</v>
      </c>
    </row>
    <row r="15" spans="2:15" x14ac:dyDescent="0.2">
      <c r="B15" s="346">
        <v>41640</v>
      </c>
      <c r="C15" s="913">
        <f>C9</f>
        <v>200000</v>
      </c>
      <c r="D15" s="914">
        <v>0</v>
      </c>
      <c r="E15" s="914">
        <v>0</v>
      </c>
      <c r="F15" s="914">
        <v>0</v>
      </c>
      <c r="G15" s="913">
        <f>C15</f>
        <v>200000</v>
      </c>
      <c r="H15" s="104">
        <f>G15</f>
        <v>200000</v>
      </c>
      <c r="J15" s="346">
        <v>42005</v>
      </c>
      <c r="K15" s="913">
        <f>K9</f>
        <v>70000</v>
      </c>
      <c r="L15" s="914">
        <v>0</v>
      </c>
      <c r="M15" s="914">
        <v>0</v>
      </c>
      <c r="N15" s="914">
        <v>0</v>
      </c>
      <c r="O15" s="913">
        <f>K15</f>
        <v>70000</v>
      </c>
    </row>
    <row r="16" spans="2:15" x14ac:dyDescent="0.2">
      <c r="B16" s="915">
        <v>42004</v>
      </c>
      <c r="C16" s="347">
        <f>C15</f>
        <v>200000</v>
      </c>
      <c r="D16" s="347">
        <f>-(IPMT($C$10,1,$C$11,C16))</f>
        <v>26000</v>
      </c>
      <c r="E16" s="347">
        <f>+F16-D16</f>
        <v>10857.911165675934</v>
      </c>
      <c r="F16" s="347">
        <f>-PMT(C10,C11,C9)</f>
        <v>36857.911165675934</v>
      </c>
      <c r="G16" s="347">
        <f>+C16-E16</f>
        <v>189142.08883432407</v>
      </c>
      <c r="H16" s="104">
        <f>-F16</f>
        <v>-36857.911165675934</v>
      </c>
      <c r="J16" s="915">
        <v>42369</v>
      </c>
      <c r="K16" s="347">
        <f>K15</f>
        <v>70000</v>
      </c>
      <c r="L16" s="347">
        <f>-(IPMT($K$10,1,$K$11,K16))</f>
        <v>9100</v>
      </c>
      <c r="M16" s="347">
        <f>+N16-L16</f>
        <v>10802.018034861041</v>
      </c>
      <c r="N16" s="347">
        <f>-PMT(K10,K11,K9)</f>
        <v>19902.018034861041</v>
      </c>
      <c r="O16" s="347">
        <f>+K16-M16</f>
        <v>59197.981965138955</v>
      </c>
    </row>
    <row r="17" spans="2:15" x14ac:dyDescent="0.2">
      <c r="B17" s="346">
        <v>42369</v>
      </c>
      <c r="C17" s="347">
        <f t="shared" ref="C17:C25" si="0">+G16</f>
        <v>189142.08883432407</v>
      </c>
      <c r="D17" s="347">
        <f>-(IPMT($C$10,1,$C$11,C17))</f>
        <v>24588.47154846213</v>
      </c>
      <c r="E17" s="347">
        <f>+F17-D17</f>
        <v>12269.439617213804</v>
      </c>
      <c r="F17" s="347">
        <f>+C12</f>
        <v>36857.911165675934</v>
      </c>
      <c r="G17" s="347">
        <f t="shared" ref="G17:G25" si="1">+C17-E17</f>
        <v>176872.64921711027</v>
      </c>
      <c r="H17" s="104">
        <f t="shared" ref="H17:H25" si="2">-F17</f>
        <v>-36857.911165675934</v>
      </c>
      <c r="J17" s="346">
        <v>42735</v>
      </c>
      <c r="K17" s="347">
        <f t="shared" ref="K17:K20" si="3">+O16</f>
        <v>59197.981965138955</v>
      </c>
      <c r="L17" s="347">
        <f t="shared" ref="L17:L20" si="4">-(IPMT($K$10,1,$K$11,K17))</f>
        <v>7695.7376554680641</v>
      </c>
      <c r="M17" s="347">
        <f>+N17-L17</f>
        <v>12206.280379392978</v>
      </c>
      <c r="N17" s="347">
        <f>+K12</f>
        <v>19902.018034861041</v>
      </c>
      <c r="O17" s="347">
        <f t="shared" ref="O17:O20" si="5">+K17-M17</f>
        <v>46991.701585745977</v>
      </c>
    </row>
    <row r="18" spans="2:15" x14ac:dyDescent="0.2">
      <c r="B18" s="915">
        <v>42735</v>
      </c>
      <c r="C18" s="347">
        <f t="shared" si="0"/>
        <v>176872.64921711027</v>
      </c>
      <c r="D18" s="347">
        <f t="shared" ref="D18:D25" si="6">-(IPMT($C$10,1,$C$11,C18))</f>
        <v>22993.444398224336</v>
      </c>
      <c r="E18" s="347">
        <f t="shared" ref="E18:E25" si="7">+F18-D18</f>
        <v>13864.466767451599</v>
      </c>
      <c r="F18" s="347">
        <f t="shared" ref="F18:F25" si="8">+F17</f>
        <v>36857.911165675934</v>
      </c>
      <c r="G18" s="347">
        <f t="shared" si="1"/>
        <v>163008.18244965866</v>
      </c>
      <c r="H18" s="104">
        <f t="shared" si="2"/>
        <v>-36857.911165675934</v>
      </c>
      <c r="J18" s="915">
        <v>43100</v>
      </c>
      <c r="K18" s="347">
        <f t="shared" si="3"/>
        <v>46991.701585745977</v>
      </c>
      <c r="L18" s="347">
        <f t="shared" si="4"/>
        <v>6108.9212061469771</v>
      </c>
      <c r="M18" s="347">
        <f t="shared" ref="M18:M20" si="9">+N18-L18</f>
        <v>13793.096828714064</v>
      </c>
      <c r="N18" s="347">
        <f t="shared" ref="N18:N20" si="10">+N17</f>
        <v>19902.018034861041</v>
      </c>
      <c r="O18" s="347">
        <f t="shared" si="5"/>
        <v>33198.604757031913</v>
      </c>
    </row>
    <row r="19" spans="2:15" x14ac:dyDescent="0.2">
      <c r="B19" s="346">
        <v>43100</v>
      </c>
      <c r="C19" s="347">
        <f t="shared" si="0"/>
        <v>163008.18244965866</v>
      </c>
      <c r="D19" s="347">
        <f t="shared" si="6"/>
        <v>21191.063718455625</v>
      </c>
      <c r="E19" s="347">
        <f t="shared" si="7"/>
        <v>15666.847447220309</v>
      </c>
      <c r="F19" s="347">
        <f t="shared" si="8"/>
        <v>36857.911165675934</v>
      </c>
      <c r="G19" s="347">
        <f t="shared" si="1"/>
        <v>147341.33500243834</v>
      </c>
      <c r="H19" s="104">
        <f t="shared" si="2"/>
        <v>-36857.911165675934</v>
      </c>
      <c r="J19" s="346">
        <v>43465</v>
      </c>
      <c r="K19" s="347">
        <f t="shared" si="3"/>
        <v>33198.604757031913</v>
      </c>
      <c r="L19" s="347">
        <f t="shared" si="4"/>
        <v>4315.8186184141487</v>
      </c>
      <c r="M19" s="347">
        <f t="shared" si="9"/>
        <v>15586.199416446892</v>
      </c>
      <c r="N19" s="347">
        <f t="shared" si="10"/>
        <v>19902.018034861041</v>
      </c>
      <c r="O19" s="347">
        <f t="shared" si="5"/>
        <v>17612.405340585021</v>
      </c>
    </row>
    <row r="20" spans="2:15" x14ac:dyDescent="0.2">
      <c r="B20" s="915">
        <v>43465</v>
      </c>
      <c r="C20" s="347">
        <f t="shared" si="0"/>
        <v>147341.33500243834</v>
      </c>
      <c r="D20" s="347">
        <f t="shared" si="6"/>
        <v>19154.373550316985</v>
      </c>
      <c r="E20" s="347">
        <f t="shared" si="7"/>
        <v>17703.53761535895</v>
      </c>
      <c r="F20" s="347">
        <f t="shared" si="8"/>
        <v>36857.911165675934</v>
      </c>
      <c r="G20" s="347">
        <f t="shared" si="1"/>
        <v>129637.79738707939</v>
      </c>
      <c r="H20" s="104">
        <f t="shared" si="2"/>
        <v>-36857.911165675934</v>
      </c>
      <c r="J20" s="915">
        <v>43830</v>
      </c>
      <c r="K20" s="347">
        <f t="shared" si="3"/>
        <v>17612.405340585021</v>
      </c>
      <c r="L20" s="347">
        <f t="shared" si="4"/>
        <v>2289.6126942760529</v>
      </c>
      <c r="M20" s="347">
        <f t="shared" si="9"/>
        <v>17612.405340584988</v>
      </c>
      <c r="N20" s="347">
        <f t="shared" si="10"/>
        <v>19902.018034861041</v>
      </c>
      <c r="O20" s="347">
        <f t="shared" si="5"/>
        <v>3.2741809263825417E-11</v>
      </c>
    </row>
    <row r="21" spans="2:15" x14ac:dyDescent="0.2">
      <c r="B21" s="346">
        <v>43830</v>
      </c>
      <c r="C21" s="347">
        <f t="shared" si="0"/>
        <v>129637.79738707939</v>
      </c>
      <c r="D21" s="347">
        <f t="shared" si="6"/>
        <v>16852.913660320322</v>
      </c>
      <c r="E21" s="347">
        <f t="shared" si="7"/>
        <v>20004.997505355612</v>
      </c>
      <c r="F21" s="347">
        <f t="shared" si="8"/>
        <v>36857.911165675934</v>
      </c>
      <c r="G21" s="347">
        <f t="shared" si="1"/>
        <v>109632.79988172378</v>
      </c>
      <c r="H21" s="104">
        <f t="shared" si="2"/>
        <v>-36857.911165675934</v>
      </c>
      <c r="J21" s="346"/>
      <c r="K21" s="347"/>
      <c r="L21" s="347"/>
      <c r="M21" s="347"/>
      <c r="N21" s="347"/>
      <c r="O21" s="347"/>
    </row>
    <row r="22" spans="2:15" x14ac:dyDescent="0.2">
      <c r="B22" s="915">
        <v>44196</v>
      </c>
      <c r="C22" s="347">
        <f t="shared" si="0"/>
        <v>109632.79988172378</v>
      </c>
      <c r="D22" s="347">
        <f t="shared" si="6"/>
        <v>14252.263984624091</v>
      </c>
      <c r="E22" s="347">
        <f t="shared" si="7"/>
        <v>22605.647181051841</v>
      </c>
      <c r="F22" s="347">
        <f t="shared" si="8"/>
        <v>36857.911165675934</v>
      </c>
      <c r="G22" s="347">
        <f t="shared" si="1"/>
        <v>87027.152700671941</v>
      </c>
      <c r="H22" s="104">
        <f t="shared" si="2"/>
        <v>-36857.911165675934</v>
      </c>
      <c r="J22" s="915"/>
      <c r="K22" s="347"/>
      <c r="L22" s="347"/>
      <c r="M22" s="347"/>
      <c r="N22" s="347"/>
      <c r="O22" s="347"/>
    </row>
    <row r="23" spans="2:15" x14ac:dyDescent="0.2">
      <c r="B23" s="346">
        <v>44561</v>
      </c>
      <c r="C23" s="347">
        <f t="shared" si="0"/>
        <v>87027.152700671941</v>
      </c>
      <c r="D23" s="347">
        <f t="shared" si="6"/>
        <v>11313.529851087353</v>
      </c>
      <c r="E23" s="347">
        <f t="shared" si="7"/>
        <v>25544.38131458858</v>
      </c>
      <c r="F23" s="347">
        <f t="shared" si="8"/>
        <v>36857.911165675934</v>
      </c>
      <c r="G23" s="347">
        <f t="shared" si="1"/>
        <v>61482.771386083361</v>
      </c>
      <c r="H23" s="104">
        <f t="shared" si="2"/>
        <v>-36857.911165675934</v>
      </c>
      <c r="J23" s="346"/>
      <c r="K23" s="347"/>
      <c r="L23" s="347"/>
      <c r="M23" s="347"/>
      <c r="N23" s="347"/>
      <c r="O23" s="347"/>
    </row>
    <row r="24" spans="2:15" x14ac:dyDescent="0.2">
      <c r="B24" s="915">
        <v>44926</v>
      </c>
      <c r="C24" s="347">
        <f t="shared" si="0"/>
        <v>61482.771386083361</v>
      </c>
      <c r="D24" s="347">
        <f t="shared" si="6"/>
        <v>7992.760280190837</v>
      </c>
      <c r="E24" s="347">
        <f t="shared" si="7"/>
        <v>28865.150885485098</v>
      </c>
      <c r="F24" s="347">
        <f t="shared" si="8"/>
        <v>36857.911165675934</v>
      </c>
      <c r="G24" s="347">
        <f t="shared" si="1"/>
        <v>32617.620500598263</v>
      </c>
      <c r="H24" s="104">
        <f t="shared" si="2"/>
        <v>-36857.911165675934</v>
      </c>
      <c r="J24" s="915"/>
      <c r="K24" s="347"/>
      <c r="L24" s="347"/>
      <c r="M24" s="347"/>
      <c r="N24" s="347"/>
      <c r="O24" s="347"/>
    </row>
    <row r="25" spans="2:15" x14ac:dyDescent="0.2">
      <c r="B25" s="346">
        <v>45291</v>
      </c>
      <c r="C25" s="347">
        <f t="shared" si="0"/>
        <v>32617.620500598263</v>
      </c>
      <c r="D25" s="347">
        <f t="shared" si="6"/>
        <v>4240.2906650777741</v>
      </c>
      <c r="E25" s="347">
        <f t="shared" si="7"/>
        <v>32617.620500598161</v>
      </c>
      <c r="F25" s="347">
        <f t="shared" si="8"/>
        <v>36857.911165675934</v>
      </c>
      <c r="G25" s="347">
        <f t="shared" si="1"/>
        <v>1.0186340659856796E-10</v>
      </c>
      <c r="H25" s="104">
        <f t="shared" si="2"/>
        <v>-36857.911165675934</v>
      </c>
      <c r="J25" s="346"/>
      <c r="K25" s="347"/>
      <c r="L25" s="347"/>
      <c r="M25" s="347"/>
      <c r="N25" s="347"/>
      <c r="O25" s="347"/>
    </row>
    <row r="26" spans="2:15" x14ac:dyDescent="0.2">
      <c r="B26" s="348" t="s">
        <v>8</v>
      </c>
      <c r="C26" s="349"/>
      <c r="D26" s="350">
        <f>SUM(D16:D25)</f>
        <v>168579.11165675946</v>
      </c>
      <c r="E26" s="351">
        <f>SUM(E16:E25)</f>
        <v>199999.99999999988</v>
      </c>
      <c r="F26" s="351">
        <f>SUM(F16:F25)</f>
        <v>368579.1116567594</v>
      </c>
      <c r="G26" s="351" t="s">
        <v>920</v>
      </c>
      <c r="H26" s="968">
        <f>IRR(H15:H25)</f>
        <v>0.12999999999999967</v>
      </c>
      <c r="J26" s="348" t="s">
        <v>8</v>
      </c>
      <c r="K26" s="349"/>
      <c r="L26" s="350">
        <f>SUM(L16:L25)</f>
        <v>29510.090174305242</v>
      </c>
      <c r="M26" s="351">
        <f>SUM(M16:M25)</f>
        <v>69999.999999999956</v>
      </c>
      <c r="N26" s="351">
        <f>SUM(N16:N25)</f>
        <v>99510.090174305209</v>
      </c>
      <c r="O26" s="347"/>
    </row>
    <row r="27" spans="2:15" x14ac:dyDescent="0.2">
      <c r="B27" s="331"/>
      <c r="C27" s="331"/>
      <c r="D27" s="331"/>
      <c r="E27" s="331"/>
      <c r="F27" s="331"/>
      <c r="G27" s="331"/>
    </row>
    <row r="28" spans="2:15" x14ac:dyDescent="0.2">
      <c r="B28" s="331"/>
      <c r="C28" s="331"/>
      <c r="D28" s="331"/>
      <c r="E28" s="331"/>
      <c r="F28" s="331"/>
      <c r="G28" s="331"/>
    </row>
    <row r="29" spans="2:15" x14ac:dyDescent="0.2">
      <c r="B29" s="331"/>
      <c r="C29" s="331"/>
      <c r="D29" s="331"/>
      <c r="E29" s="331"/>
      <c r="F29" s="331"/>
      <c r="G29" s="331"/>
      <c r="H29" s="331"/>
      <c r="I29" s="331"/>
      <c r="J29" s="331"/>
    </row>
    <row r="30" spans="2:15" x14ac:dyDescent="0.2">
      <c r="B30" s="329" t="s">
        <v>385</v>
      </c>
      <c r="C30" s="229"/>
      <c r="D30" s="229"/>
      <c r="E30" s="228"/>
      <c r="F30" s="228"/>
      <c r="G30" s="228"/>
      <c r="H30" s="227"/>
      <c r="I30" s="215"/>
      <c r="J30" s="331"/>
    </row>
    <row r="31" spans="2:15" x14ac:dyDescent="0.2">
      <c r="B31" s="984" t="s">
        <v>20</v>
      </c>
      <c r="C31" s="985"/>
      <c r="D31" s="985"/>
      <c r="E31" s="985"/>
      <c r="F31" s="985"/>
      <c r="G31" s="985"/>
      <c r="H31" s="986"/>
      <c r="I31" s="199"/>
      <c r="J31" s="331"/>
    </row>
    <row r="32" spans="2:15" x14ac:dyDescent="0.2">
      <c r="B32" s="987" t="s">
        <v>386</v>
      </c>
      <c r="C32" s="988"/>
      <c r="D32" s="988"/>
      <c r="E32" s="988"/>
      <c r="F32" s="988"/>
      <c r="G32" s="988"/>
      <c r="H32" s="989"/>
      <c r="I32" s="199"/>
      <c r="J32" s="331"/>
    </row>
    <row r="33" spans="2:10" x14ac:dyDescent="0.2">
      <c r="B33" s="990" t="s">
        <v>2</v>
      </c>
      <c r="C33" s="991"/>
      <c r="D33" s="991"/>
      <c r="E33" s="991"/>
      <c r="F33" s="991"/>
      <c r="G33" s="991"/>
      <c r="H33" s="992"/>
      <c r="I33" s="199"/>
      <c r="J33" s="331"/>
    </row>
    <row r="34" spans="2:10" x14ac:dyDescent="0.2">
      <c r="B34" s="103"/>
      <c r="C34" s="291"/>
      <c r="D34" s="291"/>
      <c r="E34" s="291"/>
      <c r="F34" s="291"/>
      <c r="G34" s="291"/>
      <c r="H34" s="231"/>
      <c r="I34" s="368"/>
      <c r="J34" s="331"/>
    </row>
    <row r="35" spans="2:10" x14ac:dyDescent="0.2">
      <c r="B35" s="331"/>
      <c r="C35" s="331"/>
      <c r="D35" s="331"/>
      <c r="E35" s="331"/>
      <c r="F35" s="331"/>
      <c r="G35" s="331"/>
      <c r="I35" s="135"/>
    </row>
    <row r="36" spans="2:10" x14ac:dyDescent="0.2">
      <c r="B36" s="110" t="s">
        <v>3</v>
      </c>
      <c r="C36" s="110" t="s">
        <v>38</v>
      </c>
      <c r="D36" s="110" t="s">
        <v>39</v>
      </c>
      <c r="E36" s="110" t="s">
        <v>40</v>
      </c>
      <c r="F36" s="110" t="s">
        <v>121</v>
      </c>
      <c r="G36" s="110" t="s">
        <v>122</v>
      </c>
      <c r="H36" s="110" t="s">
        <v>633</v>
      </c>
      <c r="I36" s="966"/>
    </row>
    <row r="37" spans="2:10" x14ac:dyDescent="0.2">
      <c r="B37" s="125" t="s">
        <v>21</v>
      </c>
      <c r="C37" s="352"/>
      <c r="D37" s="352"/>
      <c r="E37" s="352"/>
      <c r="F37" s="352"/>
      <c r="G37" s="352"/>
      <c r="H37" s="353"/>
      <c r="I37" s="967"/>
    </row>
    <row r="38" spans="2:10" x14ac:dyDescent="0.2">
      <c r="B38" s="65" t="s">
        <v>56</v>
      </c>
      <c r="C38" s="354">
        <v>0</v>
      </c>
      <c r="D38" s="354">
        <v>0</v>
      </c>
      <c r="E38" s="354">
        <v>0</v>
      </c>
      <c r="F38" s="354">
        <v>0</v>
      </c>
      <c r="G38" s="354">
        <f>($D$16*Asignaciones!$AF$9)*Asignaciones!AF26</f>
        <v>692.42318978097126</v>
      </c>
      <c r="H38" s="354">
        <f>(($D$17+$L$16)*Asignaciones!$AG$9)*Asignaciones!AG26</f>
        <v>886.74409802248442</v>
      </c>
      <c r="I38" s="971"/>
    </row>
    <row r="39" spans="2:10" x14ac:dyDescent="0.2">
      <c r="B39" s="87" t="s">
        <v>73</v>
      </c>
      <c r="C39" s="354">
        <v>0</v>
      </c>
      <c r="D39" s="354">
        <v>0</v>
      </c>
      <c r="E39" s="354">
        <v>0</v>
      </c>
      <c r="F39" s="354">
        <v>0</v>
      </c>
      <c r="G39" s="354">
        <f>($D$16*Asignaciones!$AF$9)*Asignaciones!AF27</f>
        <v>659.24974902802398</v>
      </c>
      <c r="H39" s="354">
        <f>(($D$17+$L$16)*Asignaciones!$AG$9)*Asignaciones!AG27</f>
        <v>844.26089810527844</v>
      </c>
      <c r="I39" s="971"/>
    </row>
    <row r="40" spans="2:10" x14ac:dyDescent="0.2">
      <c r="B40" s="87" t="s">
        <v>57</v>
      </c>
      <c r="C40" s="354">
        <v>0</v>
      </c>
      <c r="D40" s="354">
        <v>0</v>
      </c>
      <c r="E40" s="354">
        <v>0</v>
      </c>
      <c r="F40" s="354">
        <v>0</v>
      </c>
      <c r="G40" s="354">
        <f>($D$16*Asignaciones!$AF$9)*Asignaciones!AF28</f>
        <v>226.83684425082717</v>
      </c>
      <c r="H40" s="354">
        <f>(($D$17+$L$16)*Asignaciones!$AG$9)*Asignaciones!AG28</f>
        <v>290.49609519446273</v>
      </c>
      <c r="I40" s="971"/>
    </row>
    <row r="41" spans="2:10" x14ac:dyDescent="0.2">
      <c r="B41" s="87" t="s">
        <v>74</v>
      </c>
      <c r="C41" s="354">
        <v>0</v>
      </c>
      <c r="D41" s="354">
        <v>0</v>
      </c>
      <c r="E41" s="354">
        <v>0</v>
      </c>
      <c r="F41" s="354">
        <v>0</v>
      </c>
      <c r="G41" s="354">
        <f>($D$16*Asignaciones!$AF$9)*Asignaciones!AF29</f>
        <v>943.25080165861823</v>
      </c>
      <c r="H41" s="354">
        <f>(($D$17+$L$16)*Asignaciones!$AG$9)*Asignaciones!AG29</f>
        <v>1207.9637043790167</v>
      </c>
      <c r="I41" s="971"/>
    </row>
    <row r="42" spans="2:10" x14ac:dyDescent="0.2">
      <c r="B42" s="355" t="s">
        <v>387</v>
      </c>
      <c r="C42" s="69">
        <f t="shared" ref="C42:H42" si="11">SUM(C38:C41)</f>
        <v>0</v>
      </c>
      <c r="D42" s="69">
        <f t="shared" si="11"/>
        <v>0</v>
      </c>
      <c r="E42" s="69">
        <f t="shared" si="11"/>
        <v>0</v>
      </c>
      <c r="F42" s="69">
        <f t="shared" si="11"/>
        <v>0</v>
      </c>
      <c r="G42" s="69">
        <f t="shared" si="11"/>
        <v>2521.7605847184404</v>
      </c>
      <c r="H42" s="69">
        <f t="shared" si="11"/>
        <v>3229.4647957012421</v>
      </c>
      <c r="I42" s="99"/>
    </row>
    <row r="43" spans="2:10" x14ac:dyDescent="0.2">
      <c r="B43" s="125" t="s">
        <v>22</v>
      </c>
      <c r="C43" s="352"/>
      <c r="D43" s="352"/>
      <c r="E43" s="352"/>
      <c r="F43" s="352"/>
      <c r="G43" s="352"/>
      <c r="H43" s="353"/>
      <c r="I43" s="967"/>
    </row>
    <row r="44" spans="2:10" x14ac:dyDescent="0.2">
      <c r="B44" s="87" t="s">
        <v>75</v>
      </c>
      <c r="C44" s="354">
        <v>0</v>
      </c>
      <c r="D44" s="354">
        <v>0</v>
      </c>
      <c r="E44" s="354">
        <v>0</v>
      </c>
      <c r="F44" s="354">
        <v>0</v>
      </c>
      <c r="G44" s="354">
        <f>($D$16*Asignaciones!$AF$10)*Asignaciones!AF41</f>
        <v>54.714254276036101</v>
      </c>
      <c r="H44" s="354">
        <f>(($D$17+$L$16)*Asignaciones!$AG$10)*Asignaciones!AG41</f>
        <v>71.147227899255341</v>
      </c>
      <c r="I44" s="971"/>
    </row>
    <row r="45" spans="2:10" x14ac:dyDescent="0.2">
      <c r="B45" s="87" t="s">
        <v>76</v>
      </c>
      <c r="C45" s="354">
        <v>0</v>
      </c>
      <c r="D45" s="354">
        <v>0</v>
      </c>
      <c r="E45" s="354">
        <v>0</v>
      </c>
      <c r="F45" s="354">
        <v>0</v>
      </c>
      <c r="G45" s="354">
        <f>($D$16*Asignaciones!$AF$10)*Asignaciones!AF42</f>
        <v>772.17098426009852</v>
      </c>
      <c r="H45" s="354">
        <f>(($D$17+$L$16)*Asignaciones!$AG$10)*Asignaciones!AG42</f>
        <v>1000.3698765970037</v>
      </c>
      <c r="I45" s="971"/>
    </row>
    <row r="46" spans="2:10" x14ac:dyDescent="0.2">
      <c r="B46" s="87" t="s">
        <v>77</v>
      </c>
      <c r="C46" s="354">
        <v>0</v>
      </c>
      <c r="D46" s="354">
        <v>0</v>
      </c>
      <c r="E46" s="354">
        <v>0</v>
      </c>
      <c r="F46" s="354">
        <v>0</v>
      </c>
      <c r="G46" s="354">
        <f>($D$16*Asignaciones!$AF$10)*Asignaciones!AF43</f>
        <v>205.44559649069998</v>
      </c>
      <c r="H46" s="354">
        <f>(($D$17+$L$16)*Asignaciones!$AG$10)*Asignaciones!AG43</f>
        <v>265.57038947833291</v>
      </c>
      <c r="I46" s="971"/>
    </row>
    <row r="47" spans="2:10" x14ac:dyDescent="0.2">
      <c r="B47" s="87" t="s">
        <v>78</v>
      </c>
      <c r="C47" s="354">
        <v>0</v>
      </c>
      <c r="D47" s="354">
        <v>0</v>
      </c>
      <c r="E47" s="354">
        <v>0</v>
      </c>
      <c r="F47" s="354">
        <v>0</v>
      </c>
      <c r="G47" s="354">
        <f>($D$16*Asignaciones!$AF$10)*Asignaciones!AF44</f>
        <v>67.008056505026858</v>
      </c>
      <c r="H47" s="354">
        <f>(($D$17+$L$16)*Asignaciones!$AG$10)*Asignaciones!AG44</f>
        <v>87.075443554428546</v>
      </c>
      <c r="I47" s="971"/>
    </row>
    <row r="48" spans="2:10" x14ac:dyDescent="0.2">
      <c r="B48" s="87" t="s">
        <v>79</v>
      </c>
      <c r="C48" s="354">
        <v>0</v>
      </c>
      <c r="D48" s="354">
        <v>0</v>
      </c>
      <c r="E48" s="354">
        <v>0</v>
      </c>
      <c r="F48" s="354">
        <v>0</v>
      </c>
      <c r="G48" s="354">
        <f>($D$16*Asignaciones!$AF$10)*Asignaciones!AF45</f>
        <v>446.12069537278933</v>
      </c>
      <c r="H48" s="354">
        <f>(($D$17+$L$16)*Asignaciones!$AG$10)*Asignaciones!AG45</f>
        <v>578.572264222836</v>
      </c>
      <c r="I48" s="971"/>
    </row>
    <row r="49" spans="2:9" x14ac:dyDescent="0.2">
      <c r="B49" s="87" t="s">
        <v>80</v>
      </c>
      <c r="C49" s="354">
        <v>0</v>
      </c>
      <c r="D49" s="354">
        <v>0</v>
      </c>
      <c r="E49" s="354">
        <v>0</v>
      </c>
      <c r="F49" s="354">
        <v>0</v>
      </c>
      <c r="G49" s="354">
        <f>($D$16*Asignaciones!$AF$10)*Asignaciones!AF46</f>
        <v>2720.1641495438444</v>
      </c>
      <c r="H49" s="354">
        <f>(($D$17+$L$16)*Asignaciones!$AG$10)*Asignaciones!AG46</f>
        <v>3524.1097200704157</v>
      </c>
      <c r="I49" s="971"/>
    </row>
    <row r="50" spans="2:9" x14ac:dyDescent="0.2">
      <c r="B50" s="87" t="s">
        <v>81</v>
      </c>
      <c r="C50" s="354">
        <v>0</v>
      </c>
      <c r="D50" s="354">
        <v>0</v>
      </c>
      <c r="E50" s="354">
        <v>0</v>
      </c>
      <c r="F50" s="354">
        <v>0</v>
      </c>
      <c r="G50" s="354">
        <f>($D$16*Asignaciones!$AF$10)*Asignaciones!AF47</f>
        <v>415.94499899253935</v>
      </c>
      <c r="H50" s="354">
        <f>(($D$17+$L$16)*Asignaciones!$AG$10)*Asignaciones!AG47</f>
        <v>538.92830593457768</v>
      </c>
      <c r="I50" s="971"/>
    </row>
    <row r="51" spans="2:9" x14ac:dyDescent="0.2">
      <c r="B51" s="87" t="s">
        <v>82</v>
      </c>
      <c r="C51" s="354">
        <v>0</v>
      </c>
      <c r="D51" s="354">
        <v>0</v>
      </c>
      <c r="E51" s="354">
        <v>0</v>
      </c>
      <c r="F51" s="354">
        <v>0</v>
      </c>
      <c r="G51" s="354">
        <f>($D$16*Asignaciones!$AF$10)*Asignaciones!AF48</f>
        <v>154.66752984134956</v>
      </c>
      <c r="H51" s="354">
        <f>(($D$17+$L$16)*Asignaciones!$AG$10)*Asignaciones!AG48</f>
        <v>200.76266895197372</v>
      </c>
      <c r="I51" s="971"/>
    </row>
    <row r="52" spans="2:9" x14ac:dyDescent="0.2">
      <c r="B52" s="87" t="s">
        <v>83</v>
      </c>
      <c r="C52" s="354">
        <v>0</v>
      </c>
      <c r="D52" s="354">
        <v>0</v>
      </c>
      <c r="E52" s="354">
        <v>0</v>
      </c>
      <c r="F52" s="354">
        <v>0</v>
      </c>
      <c r="G52" s="354">
        <f>($D$16*Asignaciones!$AF$10)*Asignaciones!AF49</f>
        <v>2159.3348687874413</v>
      </c>
      <c r="H52" s="354">
        <f>(($D$17+$L$16)*Asignaciones!$AG$10)*Asignaciones!AG49</f>
        <v>2798.1219666162256</v>
      </c>
      <c r="I52" s="971"/>
    </row>
    <row r="53" spans="2:9" x14ac:dyDescent="0.2">
      <c r="B53" s="87" t="s">
        <v>84</v>
      </c>
      <c r="C53" s="354">
        <v>0</v>
      </c>
      <c r="D53" s="354">
        <v>0</v>
      </c>
      <c r="E53" s="354">
        <v>0</v>
      </c>
      <c r="F53" s="354">
        <v>0</v>
      </c>
      <c r="G53" s="354">
        <f>($D$16*Asignaciones!$AF$10)*Asignaciones!AF50</f>
        <v>1640.0919135032602</v>
      </c>
      <c r="H53" s="354">
        <f>(($D$17+$L$16)*Asignaciones!$AG$10)*Asignaciones!AG50</f>
        <v>2125.2930210971072</v>
      </c>
      <c r="I53" s="971"/>
    </row>
    <row r="54" spans="2:9" x14ac:dyDescent="0.2">
      <c r="B54" s="87" t="s">
        <v>85</v>
      </c>
      <c r="C54" s="354">
        <v>0</v>
      </c>
      <c r="D54" s="354">
        <v>0</v>
      </c>
      <c r="E54" s="354">
        <v>0</v>
      </c>
      <c r="F54" s="354">
        <v>0</v>
      </c>
      <c r="G54" s="354">
        <f>($D$16*Asignaciones!$AF$10)*Asignaciones!AF51</f>
        <v>167.50899431661364</v>
      </c>
      <c r="H54" s="354">
        <f>(($D$17+$L$16)*Asignaciones!$AG$10)*Asignaciones!AG51</f>
        <v>217.35951352129501</v>
      </c>
      <c r="I54" s="971"/>
    </row>
    <row r="55" spans="2:9" x14ac:dyDescent="0.2">
      <c r="B55" s="87" t="s">
        <v>86</v>
      </c>
      <c r="C55" s="354">
        <v>0</v>
      </c>
      <c r="D55" s="354">
        <v>0</v>
      </c>
      <c r="E55" s="354">
        <v>0</v>
      </c>
      <c r="F55" s="354">
        <v>0</v>
      </c>
      <c r="G55" s="354">
        <f>($D$16*Asignaciones!$AF$10)*Asignaciones!AF52</f>
        <v>1157.2558278434785</v>
      </c>
      <c r="H55" s="354">
        <f>(($D$17+$L$16)*Asignaciones!$AG$10)*Asignaciones!AG52</f>
        <v>1499.0498065472384</v>
      </c>
      <c r="I55" s="971"/>
    </row>
    <row r="56" spans="2:9" x14ac:dyDescent="0.2">
      <c r="B56" s="87" t="s">
        <v>87</v>
      </c>
      <c r="C56" s="354">
        <v>0</v>
      </c>
      <c r="D56" s="354">
        <v>0</v>
      </c>
      <c r="E56" s="354">
        <v>0</v>
      </c>
      <c r="F56" s="354">
        <v>0</v>
      </c>
      <c r="G56" s="354">
        <f>($D$16*Asignaciones!$AF$10)*Asignaciones!AF53</f>
        <v>515.88248609669881</v>
      </c>
      <c r="H56" s="354">
        <f>(($D$17+$L$16)*Asignaciones!$AG$10)*Asignaciones!AG53</f>
        <v>668.39268586067726</v>
      </c>
      <c r="I56" s="971"/>
    </row>
    <row r="57" spans="2:9" x14ac:dyDescent="0.2">
      <c r="B57" s="355" t="s">
        <v>387</v>
      </c>
      <c r="C57" s="69">
        <f t="shared" ref="C57:H57" si="12">SUM(C44:C56)</f>
        <v>0</v>
      </c>
      <c r="D57" s="69">
        <f t="shared" si="12"/>
        <v>0</v>
      </c>
      <c r="E57" s="69">
        <f t="shared" si="12"/>
        <v>0</v>
      </c>
      <c r="F57" s="69">
        <f t="shared" si="12"/>
        <v>0</v>
      </c>
      <c r="G57" s="69">
        <f t="shared" si="12"/>
        <v>10476.310355829875</v>
      </c>
      <c r="H57" s="69">
        <f t="shared" si="12"/>
        <v>13574.752890351367</v>
      </c>
      <c r="I57" s="99"/>
    </row>
    <row r="58" spans="2:9" x14ac:dyDescent="0.2">
      <c r="B58" s="125" t="s">
        <v>23</v>
      </c>
      <c r="C58" s="352"/>
      <c r="D58" s="352"/>
      <c r="E58" s="352"/>
      <c r="F58" s="352"/>
      <c r="G58" s="352"/>
      <c r="H58" s="353"/>
      <c r="I58" s="967"/>
    </row>
    <row r="59" spans="2:9" x14ac:dyDescent="0.2">
      <c r="B59" s="92" t="s">
        <v>683</v>
      </c>
      <c r="C59" s="354">
        <v>0</v>
      </c>
      <c r="D59" s="354">
        <v>0</v>
      </c>
      <c r="E59" s="354">
        <v>0</v>
      </c>
      <c r="F59" s="354">
        <v>0</v>
      </c>
      <c r="G59" s="354">
        <f>($D$16*Asignaciones!$AF$11)*Asignaciones!AF65</f>
        <v>5873.2498356235155</v>
      </c>
      <c r="H59" s="354">
        <f>(($D$17+$L$16)*Asignaciones!$AG$11)*Asignaciones!AG65</f>
        <v>7590.9432245531525</v>
      </c>
      <c r="I59" s="971"/>
    </row>
    <row r="60" spans="2:9" x14ac:dyDescent="0.2">
      <c r="B60" s="92" t="s">
        <v>89</v>
      </c>
      <c r="C60" s="354">
        <v>0</v>
      </c>
      <c r="D60" s="354">
        <v>0</v>
      </c>
      <c r="E60" s="354">
        <v>0</v>
      </c>
      <c r="F60" s="354">
        <v>0</v>
      </c>
      <c r="G60" s="354">
        <f>($D$16*Asignaciones!$AF$11)*Asignaciones!AF66</f>
        <v>1759.2988461170985</v>
      </c>
      <c r="H60" s="354">
        <f>(($D$17+$L$16)*Asignaciones!$AG$11)*Asignaciones!AG66</f>
        <v>2273.8204350759693</v>
      </c>
      <c r="I60" s="971"/>
    </row>
    <row r="61" spans="2:9" x14ac:dyDescent="0.2">
      <c r="B61" s="87" t="s">
        <v>90</v>
      </c>
      <c r="C61" s="354">
        <v>0</v>
      </c>
      <c r="D61" s="354">
        <v>0</v>
      </c>
      <c r="E61" s="354">
        <v>0</v>
      </c>
      <c r="F61" s="354">
        <v>0</v>
      </c>
      <c r="G61" s="354">
        <f>($D$16*Asignaciones!$AF$11)*Asignaciones!AF67</f>
        <v>144.19646910828726</v>
      </c>
      <c r="H61" s="354">
        <f>(($D$17+$L$16)*Asignaciones!$AG$11)*Asignaciones!AG67</f>
        <v>186.36037175969398</v>
      </c>
      <c r="I61" s="971"/>
    </row>
    <row r="62" spans="2:9" x14ac:dyDescent="0.2">
      <c r="B62" s="355" t="s">
        <v>387</v>
      </c>
      <c r="C62" s="69">
        <f t="shared" ref="C62:H62" si="13">SUM(C59:C61)</f>
        <v>0</v>
      </c>
      <c r="D62" s="69">
        <f t="shared" si="13"/>
        <v>0</v>
      </c>
      <c r="E62" s="69">
        <f t="shared" si="13"/>
        <v>0</v>
      </c>
      <c r="F62" s="69">
        <f t="shared" si="13"/>
        <v>0</v>
      </c>
      <c r="G62" s="69">
        <f t="shared" si="13"/>
        <v>7776.7451508489021</v>
      </c>
      <c r="H62" s="69">
        <f t="shared" si="13"/>
        <v>10051.124031388816</v>
      </c>
      <c r="I62" s="99"/>
    </row>
    <row r="63" spans="2:9" x14ac:dyDescent="0.2">
      <c r="B63" s="125" t="s">
        <v>721</v>
      </c>
      <c r="C63" s="352"/>
      <c r="D63" s="352"/>
      <c r="E63" s="352"/>
      <c r="F63" s="352"/>
      <c r="G63" s="352"/>
      <c r="H63" s="353"/>
      <c r="I63" s="967"/>
    </row>
    <row r="64" spans="2:9" x14ac:dyDescent="0.2">
      <c r="B64" s="87" t="s">
        <v>95</v>
      </c>
      <c r="C64" s="354">
        <v>0</v>
      </c>
      <c r="D64" s="354">
        <v>0</v>
      </c>
      <c r="E64" s="354">
        <v>0</v>
      </c>
      <c r="F64" s="354">
        <v>0</v>
      </c>
      <c r="G64" s="354">
        <f>($D$16*Asignaciones!$AF$12)*Asignaciones!AF79</f>
        <v>366.95654685204454</v>
      </c>
      <c r="H64" s="354">
        <f>(($D$17+$L$16)*Asignaciones!$AG$12)*Asignaciones!AG79</f>
        <v>472.46803959733609</v>
      </c>
      <c r="I64" s="971"/>
    </row>
    <row r="65" spans="2:9" x14ac:dyDescent="0.2">
      <c r="B65" s="87" t="s">
        <v>96</v>
      </c>
      <c r="C65" s="354">
        <v>0</v>
      </c>
      <c r="D65" s="354">
        <v>0</v>
      </c>
      <c r="E65" s="354">
        <v>0</v>
      </c>
      <c r="F65" s="354">
        <v>0</v>
      </c>
      <c r="G65" s="354">
        <f>($D$16*Asignaciones!$AF$12)*Asignaciones!AF80</f>
        <v>1037.76615461644</v>
      </c>
      <c r="H65" s="354">
        <f>(($D$17+$L$16)*Asignaciones!$AG$12)*Asignaciones!AG80</f>
        <v>1335.4960185521261</v>
      </c>
      <c r="I65" s="971"/>
    </row>
    <row r="66" spans="2:9" x14ac:dyDescent="0.2">
      <c r="B66" s="87" t="s">
        <v>97</v>
      </c>
      <c r="C66" s="354">
        <v>0</v>
      </c>
      <c r="D66" s="354">
        <v>0</v>
      </c>
      <c r="E66" s="354">
        <v>0</v>
      </c>
      <c r="F66" s="354">
        <v>0</v>
      </c>
      <c r="G66" s="354">
        <f>($D$16*Asignaciones!$AF$12)*Asignaciones!AF81</f>
        <v>242.61132158291903</v>
      </c>
      <c r="H66" s="354">
        <f>(($D$17+$L$16)*Asignaciones!$AG$12)*Asignaciones!AG81</f>
        <v>312.41803672834669</v>
      </c>
      <c r="I66" s="971"/>
    </row>
    <row r="67" spans="2:9" x14ac:dyDescent="0.2">
      <c r="B67" s="87" t="s">
        <v>98</v>
      </c>
      <c r="C67" s="354">
        <v>0</v>
      </c>
      <c r="D67" s="354">
        <v>0</v>
      </c>
      <c r="E67" s="354">
        <v>0</v>
      </c>
      <c r="F67" s="354">
        <v>0</v>
      </c>
      <c r="G67" s="354">
        <f>($D$16*Asignaciones!$AF$12)*Asignaciones!AF82</f>
        <v>55.901922779993576</v>
      </c>
      <c r="H67" s="354">
        <f>(($D$17+$L$16)*Asignaciones!$AG$12)*Asignaciones!AG82</f>
        <v>71.958634579881377</v>
      </c>
      <c r="I67" s="971"/>
    </row>
    <row r="68" spans="2:9" x14ac:dyDescent="0.2">
      <c r="B68" s="87" t="s">
        <v>99</v>
      </c>
      <c r="C68" s="354">
        <v>0</v>
      </c>
      <c r="D68" s="354">
        <v>0</v>
      </c>
      <c r="E68" s="354">
        <v>0</v>
      </c>
      <c r="F68" s="354">
        <v>0</v>
      </c>
      <c r="G68" s="354">
        <f>($D$16*Asignaciones!$AF$12)*Asignaciones!AF83</f>
        <v>30.168898607677956</v>
      </c>
      <c r="H68" s="354">
        <f>(($D$17+$L$16)*Asignaciones!$AG$12)*Asignaciones!AG83</f>
        <v>39.015609630271392</v>
      </c>
      <c r="I68" s="971"/>
    </row>
    <row r="69" spans="2:9" x14ac:dyDescent="0.2">
      <c r="B69" s="87" t="s">
        <v>100</v>
      </c>
      <c r="C69" s="354">
        <v>0</v>
      </c>
      <c r="D69" s="354">
        <v>0</v>
      </c>
      <c r="E69" s="354">
        <v>0</v>
      </c>
      <c r="F69" s="354">
        <v>0</v>
      </c>
      <c r="G69" s="354">
        <f>($D$16*Asignaciones!$AF$12)*Asignaciones!AF84</f>
        <v>82.189431256729506</v>
      </c>
      <c r="H69" s="354">
        <f>(($D$17+$L$16)*Asignaciones!$AG$12)*Asignaciones!AG84</f>
        <v>105.79758985278235</v>
      </c>
      <c r="I69" s="971"/>
    </row>
    <row r="70" spans="2:9" x14ac:dyDescent="0.2">
      <c r="B70" s="87" t="s">
        <v>101</v>
      </c>
      <c r="C70" s="354">
        <v>0</v>
      </c>
      <c r="D70" s="354">
        <v>0</v>
      </c>
      <c r="E70" s="354">
        <v>0</v>
      </c>
      <c r="F70" s="354">
        <v>0</v>
      </c>
      <c r="G70" s="354">
        <f>($D$16*Asignaciones!$AF$12)*Asignaciones!AF85</f>
        <v>23.802428303490192</v>
      </c>
      <c r="H70" s="354">
        <f>(($D$17+$L$16)*Asignaciones!$AG$12)*Asignaciones!AG85</f>
        <v>30.893901091375806</v>
      </c>
      <c r="I70" s="971"/>
    </row>
    <row r="71" spans="2:9" x14ac:dyDescent="0.2">
      <c r="B71" s="87" t="s">
        <v>102</v>
      </c>
      <c r="C71" s="354">
        <v>0</v>
      </c>
      <c r="D71" s="354">
        <v>0</v>
      </c>
      <c r="E71" s="354">
        <v>0</v>
      </c>
      <c r="F71" s="354">
        <v>0</v>
      </c>
      <c r="G71" s="354">
        <f>($D$16*Asignaciones!$AF$12)*Asignaciones!AF86</f>
        <v>3.0395644776660187</v>
      </c>
      <c r="H71" s="354">
        <f>(($D$17+$L$16)*Asignaciones!$AG$12)*Asignaciones!AG86</f>
        <v>3.5672700283995451</v>
      </c>
      <c r="I71" s="971"/>
    </row>
    <row r="72" spans="2:9" x14ac:dyDescent="0.2">
      <c r="B72" s="87" t="s">
        <v>103</v>
      </c>
      <c r="C72" s="354">
        <v>0</v>
      </c>
      <c r="D72" s="354">
        <v>0</v>
      </c>
      <c r="E72" s="354">
        <v>0</v>
      </c>
      <c r="F72" s="354">
        <v>0</v>
      </c>
      <c r="G72" s="354">
        <f>($D$16*Asignaciones!$AF$12)*Asignaciones!AF87</f>
        <v>41.673894389012382</v>
      </c>
      <c r="H72" s="354">
        <f>(($D$17+$L$16)*Asignaciones!$AG$12)*Asignaciones!AG87</f>
        <v>53.568274979144761</v>
      </c>
      <c r="I72" s="971"/>
    </row>
    <row r="73" spans="2:9" x14ac:dyDescent="0.2">
      <c r="B73" s="87" t="s">
        <v>104</v>
      </c>
      <c r="C73" s="354">
        <v>0</v>
      </c>
      <c r="D73" s="354">
        <v>0</v>
      </c>
      <c r="E73" s="354">
        <v>0</v>
      </c>
      <c r="F73" s="354">
        <v>0</v>
      </c>
      <c r="G73" s="354">
        <f>($D$16*Asignaciones!$AF$12)*Asignaciones!AF88</f>
        <v>190.45265662574332</v>
      </c>
      <c r="H73" s="354">
        <f>(($D$17+$L$16)*Asignaciones!$AG$12)*Asignaciones!AG88</f>
        <v>245.12392523852688</v>
      </c>
      <c r="I73" s="971"/>
    </row>
    <row r="74" spans="2:9" x14ac:dyDescent="0.2">
      <c r="B74" s="87" t="s">
        <v>105</v>
      </c>
      <c r="C74" s="354">
        <v>0</v>
      </c>
      <c r="D74" s="354">
        <v>0</v>
      </c>
      <c r="E74" s="354">
        <v>0</v>
      </c>
      <c r="F74" s="354">
        <v>0</v>
      </c>
      <c r="G74" s="354">
        <f>($D$16*Asignaciones!$AF$12)*Asignaciones!AF89</f>
        <v>54.543745524290742</v>
      </c>
      <c r="H74" s="354">
        <f>(($D$17+$L$16)*Asignaciones!$AG$12)*Asignaciones!AG89</f>
        <v>70.181344032407893</v>
      </c>
      <c r="I74" s="971"/>
    </row>
    <row r="75" spans="2:9" x14ac:dyDescent="0.2">
      <c r="B75" s="355" t="s">
        <v>387</v>
      </c>
      <c r="C75" s="69">
        <f t="shared" ref="C75:H75" si="14">SUM(C64:C74)</f>
        <v>0</v>
      </c>
      <c r="D75" s="69">
        <f t="shared" si="14"/>
        <v>0</v>
      </c>
      <c r="E75" s="69">
        <f t="shared" si="14"/>
        <v>0</v>
      </c>
      <c r="F75" s="69">
        <f t="shared" si="14"/>
        <v>0</v>
      </c>
      <c r="G75" s="69">
        <f t="shared" si="14"/>
        <v>2129.1065650160072</v>
      </c>
      <c r="H75" s="69">
        <f t="shared" si="14"/>
        <v>2740.4886443105988</v>
      </c>
      <c r="I75" s="99"/>
    </row>
    <row r="76" spans="2:9" x14ac:dyDescent="0.2">
      <c r="B76" s="125" t="s">
        <v>25</v>
      </c>
      <c r="C76" s="352"/>
      <c r="D76" s="352"/>
      <c r="E76" s="352"/>
      <c r="F76" s="352"/>
      <c r="G76" s="352"/>
      <c r="H76" s="353"/>
      <c r="I76" s="967"/>
    </row>
    <row r="77" spans="2:9" x14ac:dyDescent="0.2">
      <c r="B77" s="87" t="s">
        <v>107</v>
      </c>
      <c r="C77" s="354">
        <v>0</v>
      </c>
      <c r="D77" s="354">
        <v>0</v>
      </c>
      <c r="E77" s="354">
        <v>0</v>
      </c>
      <c r="F77" s="354">
        <v>0</v>
      </c>
      <c r="G77" s="354">
        <f>($D$16*Asignaciones!$AF$13)*Asignaciones!AF101</f>
        <v>257.81243932901225</v>
      </c>
      <c r="H77" s="354">
        <f>(($D$17+$L$16)*Asignaciones!$AG$13)*Asignaciones!AG101</f>
        <v>334.70739072897402</v>
      </c>
      <c r="I77" s="971"/>
    </row>
    <row r="78" spans="2:9" x14ac:dyDescent="0.2">
      <c r="B78" s="87" t="s">
        <v>108</v>
      </c>
      <c r="C78" s="354">
        <v>0</v>
      </c>
      <c r="D78" s="354">
        <v>0</v>
      </c>
      <c r="E78" s="354">
        <v>0</v>
      </c>
      <c r="F78" s="354">
        <v>0</v>
      </c>
      <c r="G78" s="354">
        <f>($D$16*Asignaciones!$AF$13)*Asignaciones!AF102</f>
        <v>1393.6988486867731</v>
      </c>
      <c r="H78" s="354">
        <f>(($D$17+$L$16)*Asignaciones!$AG$13)*Asignaciones!AG102</f>
        <v>1809.8295302256033</v>
      </c>
      <c r="I78" s="971"/>
    </row>
    <row r="79" spans="2:9" x14ac:dyDescent="0.2">
      <c r="B79" s="87" t="s">
        <v>109</v>
      </c>
      <c r="C79" s="354">
        <v>0</v>
      </c>
      <c r="D79" s="354">
        <v>0</v>
      </c>
      <c r="E79" s="354">
        <v>0</v>
      </c>
      <c r="F79" s="354">
        <v>0</v>
      </c>
      <c r="G79" s="354">
        <f>($D$16*Asignaciones!$AF$13)*Asignaciones!AF103</f>
        <v>179.53785880866397</v>
      </c>
      <c r="H79" s="354">
        <f>(($D$17+$L$16)*Asignaciones!$AG$13)*Asignaciones!AG103</f>
        <v>233.08637264103649</v>
      </c>
      <c r="I79" s="971"/>
    </row>
    <row r="80" spans="2:9" x14ac:dyDescent="0.2">
      <c r="B80" s="87" t="s">
        <v>110</v>
      </c>
      <c r="C80" s="354">
        <v>0</v>
      </c>
      <c r="D80" s="354">
        <v>0</v>
      </c>
      <c r="E80" s="354">
        <v>0</v>
      </c>
      <c r="F80" s="354">
        <v>0</v>
      </c>
      <c r="G80" s="354">
        <f>($D$16*Asignaciones!$AF$13)*Asignaciones!AF104</f>
        <v>60.839130377363546</v>
      </c>
      <c r="H80" s="354">
        <f>(($D$17+$L$16)*Asignaciones!$AG$13)*Asignaciones!AG104</f>
        <v>79.080679543400194</v>
      </c>
      <c r="I80" s="971"/>
    </row>
    <row r="81" spans="1:11" x14ac:dyDescent="0.2">
      <c r="B81" s="87" t="s">
        <v>111</v>
      </c>
      <c r="C81" s="354">
        <v>0</v>
      </c>
      <c r="D81" s="354">
        <v>0</v>
      </c>
      <c r="E81" s="354">
        <v>0</v>
      </c>
      <c r="F81" s="354">
        <v>0</v>
      </c>
      <c r="G81" s="354">
        <f>($D$16*Asignaciones!$AF$13)*Asignaciones!AF105</f>
        <v>206.92223109550869</v>
      </c>
      <c r="H81" s="354">
        <f>(($D$17+$L$16)*Asignaciones!$AG$13)*Asignaciones!AG105</f>
        <v>268.63893543318977</v>
      </c>
      <c r="I81" s="971"/>
    </row>
    <row r="82" spans="1:11" x14ac:dyDescent="0.2">
      <c r="B82" s="87" t="s">
        <v>112</v>
      </c>
      <c r="C82" s="354">
        <v>0</v>
      </c>
      <c r="D82" s="354">
        <v>0</v>
      </c>
      <c r="E82" s="354">
        <v>0</v>
      </c>
      <c r="F82" s="354">
        <v>0</v>
      </c>
      <c r="G82" s="354">
        <f>($D$16*Asignaciones!$AF$13)*Asignaciones!AF106</f>
        <v>121.80155750344919</v>
      </c>
      <c r="H82" s="354">
        <f>(($D$17+$L$16)*Asignaciones!$AG$13)*Asignaciones!AG106</f>
        <v>158.16135908680039</v>
      </c>
      <c r="I82" s="971"/>
    </row>
    <row r="83" spans="1:11" x14ac:dyDescent="0.2">
      <c r="B83" s="87" t="s">
        <v>113</v>
      </c>
      <c r="C83" s="354">
        <v>0</v>
      </c>
      <c r="D83" s="354">
        <v>0</v>
      </c>
      <c r="E83" s="354">
        <v>0</v>
      </c>
      <c r="F83" s="354">
        <v>0</v>
      </c>
      <c r="G83" s="354">
        <f>($D$16*Asignaciones!$AF$13)*Asignaciones!AF107</f>
        <v>252.000622614684</v>
      </c>
      <c r="H83" s="354">
        <f>(($D$17+$L$16)*Asignaciones!$AG$13)*Asignaciones!AG107</f>
        <v>327.19394454746157</v>
      </c>
      <c r="I83" s="971"/>
    </row>
    <row r="84" spans="1:11" x14ac:dyDescent="0.2">
      <c r="B84" s="87" t="s">
        <v>115</v>
      </c>
      <c r="C84" s="354">
        <v>0</v>
      </c>
      <c r="D84" s="354">
        <v>0</v>
      </c>
      <c r="E84" s="354">
        <v>0</v>
      </c>
      <c r="F84" s="354">
        <v>0</v>
      </c>
      <c r="G84" s="354">
        <f>($D$16*Asignaciones!$AF$13)*Asignaciones!AF108</f>
        <v>15.884035606910368</v>
      </c>
      <c r="H84" s="354">
        <f>(($D$17+$L$16)*Asignaciones!$AG$13)*Asignaciones!AG108</f>
        <v>20.525670429128425</v>
      </c>
      <c r="I84" s="971"/>
    </row>
    <row r="85" spans="1:11" x14ac:dyDescent="0.2">
      <c r="B85" s="87" t="s">
        <v>114</v>
      </c>
      <c r="C85" s="354">
        <v>0</v>
      </c>
      <c r="D85" s="354">
        <v>0</v>
      </c>
      <c r="E85" s="354">
        <v>0</v>
      </c>
      <c r="F85" s="354">
        <v>0</v>
      </c>
      <c r="G85" s="354">
        <f>($D$16*Asignaciones!$AF$13)*Asignaciones!AF109</f>
        <v>79.897848607831847</v>
      </c>
      <c r="H85" s="354">
        <f>(($D$17+$L$16)*Asignaciones!$AG$13)*Asignaciones!AG109</f>
        <v>103.75540794356388</v>
      </c>
      <c r="I85" s="971"/>
    </row>
    <row r="86" spans="1:11" x14ac:dyDescent="0.2">
      <c r="B86" s="355" t="s">
        <v>387</v>
      </c>
      <c r="C86" s="69">
        <f t="shared" ref="C86:H86" si="15">SUM(C77:C85)</f>
        <v>0</v>
      </c>
      <c r="D86" s="69">
        <f t="shared" si="15"/>
        <v>0</v>
      </c>
      <c r="E86" s="69">
        <f t="shared" si="15"/>
        <v>0</v>
      </c>
      <c r="F86" s="69">
        <f t="shared" si="15"/>
        <v>0</v>
      </c>
      <c r="G86" s="69">
        <f t="shared" si="15"/>
        <v>2568.3945726301968</v>
      </c>
      <c r="H86" s="69">
        <f t="shared" si="15"/>
        <v>3334.9792905791578</v>
      </c>
      <c r="I86" s="99"/>
    </row>
    <row r="87" spans="1:11" x14ac:dyDescent="0.2">
      <c r="B87" s="125" t="s">
        <v>26</v>
      </c>
      <c r="C87" s="352"/>
      <c r="D87" s="352"/>
      <c r="E87" s="352"/>
      <c r="F87" s="352"/>
      <c r="G87" s="352"/>
      <c r="H87" s="353"/>
      <c r="I87" s="967"/>
    </row>
    <row r="88" spans="1:11" x14ac:dyDescent="0.2">
      <c r="B88" s="92" t="s">
        <v>45</v>
      </c>
      <c r="C88" s="354">
        <v>0</v>
      </c>
      <c r="D88" s="354">
        <v>0</v>
      </c>
      <c r="E88" s="354">
        <v>0</v>
      </c>
      <c r="F88" s="354">
        <v>0</v>
      </c>
      <c r="G88" s="354">
        <f>($D$16*Asignaciones!$AF$14)*Asignaciones!AF121</f>
        <v>41.825534795423003</v>
      </c>
      <c r="H88" s="354">
        <f>(($D$17+$L$16)*Asignaciones!$AG$14)*Asignaciones!AG121</f>
        <v>60.729340978133131</v>
      </c>
      <c r="I88" s="971"/>
    </row>
    <row r="89" spans="1:11" x14ac:dyDescent="0.2">
      <c r="B89" s="87" t="s">
        <v>74</v>
      </c>
      <c r="C89" s="354">
        <v>0</v>
      </c>
      <c r="D89" s="354">
        <v>0</v>
      </c>
      <c r="E89" s="354">
        <v>0</v>
      </c>
      <c r="F89" s="354">
        <v>0</v>
      </c>
      <c r="G89" s="354">
        <f>($D$16*Asignaciones!$AF$14)*Asignaciones!AF122</f>
        <v>485.85723616115439</v>
      </c>
      <c r="H89" s="354">
        <f>(($D$17+$L$16)*Asignaciones!$AG$14)*Asignaciones!AG122</f>
        <v>696.93255515281135</v>
      </c>
      <c r="I89" s="971"/>
    </row>
    <row r="90" spans="1:11" x14ac:dyDescent="0.2">
      <c r="B90" s="355" t="s">
        <v>387</v>
      </c>
      <c r="C90" s="69">
        <f>SUM(C88:C89)</f>
        <v>0</v>
      </c>
      <c r="D90" s="69">
        <f t="shared" ref="D90:H90" si="16">SUM(D88:D89)</f>
        <v>0</v>
      </c>
      <c r="E90" s="69">
        <f t="shared" si="16"/>
        <v>0</v>
      </c>
      <c r="F90" s="69">
        <f t="shared" si="16"/>
        <v>0</v>
      </c>
      <c r="G90" s="69">
        <f t="shared" si="16"/>
        <v>527.68277095657743</v>
      </c>
      <c r="H90" s="69">
        <f t="shared" si="16"/>
        <v>757.66189613094446</v>
      </c>
      <c r="I90" s="99"/>
    </row>
    <row r="91" spans="1:11" x14ac:dyDescent="0.2">
      <c r="B91" s="356"/>
      <c r="C91" s="320"/>
      <c r="D91" s="320"/>
      <c r="E91" s="320"/>
      <c r="F91" s="357"/>
      <c r="G91" s="320"/>
      <c r="H91" s="357"/>
      <c r="I91" s="99"/>
    </row>
    <row r="92" spans="1:11" x14ac:dyDescent="0.2">
      <c r="B92" s="909" t="s">
        <v>388</v>
      </c>
      <c r="C92" s="910">
        <f t="shared" ref="C92:H92" si="17">+C42+C57+C62+C75+C86+C90</f>
        <v>0</v>
      </c>
      <c r="D92" s="910">
        <f t="shared" si="17"/>
        <v>0</v>
      </c>
      <c r="E92" s="910">
        <f t="shared" si="17"/>
        <v>0</v>
      </c>
      <c r="F92" s="910">
        <f t="shared" si="17"/>
        <v>0</v>
      </c>
      <c r="G92" s="910">
        <f t="shared" si="17"/>
        <v>26000</v>
      </c>
      <c r="H92" s="910">
        <f t="shared" si="17"/>
        <v>33688.471548462119</v>
      </c>
      <c r="I92" s="908"/>
    </row>
    <row r="93" spans="1:11" ht="20.25" customHeight="1" x14ac:dyDescent="0.2">
      <c r="A93" s="123"/>
      <c r="B93" s="907"/>
      <c r="C93" s="908"/>
      <c r="D93" s="908"/>
      <c r="E93" s="908"/>
      <c r="F93" s="908"/>
      <c r="G93" s="908"/>
      <c r="H93" s="908"/>
      <c r="I93" s="908"/>
      <c r="J93" s="123"/>
      <c r="K93" s="135"/>
    </row>
    <row r="94" spans="1:11" x14ac:dyDescent="0.2">
      <c r="B94" s="358" t="s">
        <v>9</v>
      </c>
      <c r="C94" s="359"/>
      <c r="D94" s="359"/>
      <c r="E94" s="359"/>
      <c r="F94" s="359"/>
      <c r="G94" s="360"/>
      <c r="H94" s="361"/>
      <c r="I94" s="123"/>
    </row>
    <row r="95" spans="1:11" x14ac:dyDescent="0.2">
      <c r="B95" s="125" t="s">
        <v>21</v>
      </c>
      <c r="C95" s="362"/>
      <c r="D95" s="362"/>
      <c r="E95" s="362"/>
      <c r="F95" s="362"/>
      <c r="G95" s="362"/>
      <c r="H95" s="363"/>
      <c r="I95" s="967"/>
    </row>
    <row r="96" spans="1:11" x14ac:dyDescent="0.2">
      <c r="B96" s="65" t="s">
        <v>56</v>
      </c>
      <c r="C96" s="315">
        <f>'Pres Produc'!C69</f>
        <v>8370</v>
      </c>
      <c r="D96" s="315">
        <f>'Pres Produc'!D69</f>
        <v>9626</v>
      </c>
      <c r="E96" s="315">
        <f>'Pres Produc'!E69</f>
        <v>11550.545960777983</v>
      </c>
      <c r="F96" s="315">
        <f>'Pres Produc'!F69</f>
        <v>13860.655152933577</v>
      </c>
      <c r="G96" s="315">
        <f>'Pres Produc'!G69</f>
        <v>17279.716729884592</v>
      </c>
      <c r="H96" s="315">
        <f>'Pres Produc'!H69</f>
        <v>21597.78831409894</v>
      </c>
      <c r="I96" s="151"/>
    </row>
    <row r="97" spans="2:9" x14ac:dyDescent="0.2">
      <c r="B97" s="87" t="s">
        <v>73</v>
      </c>
      <c r="C97" s="97">
        <f>'Pres Produc'!C85</f>
        <v>7969</v>
      </c>
      <c r="D97" s="97">
        <f>'Pres Produc'!D85</f>
        <v>9164</v>
      </c>
      <c r="E97" s="97">
        <f>'Pres Produc'!E85</f>
        <v>10997.168549753853</v>
      </c>
      <c r="F97" s="97">
        <f>'Pres Produc'!F85</f>
        <v>13196.602259704623</v>
      </c>
      <c r="G97" s="97">
        <f>'Pres Produc'!G85</f>
        <v>16451.859333387136</v>
      </c>
      <c r="H97" s="97">
        <f>'Pres Produc'!H85</f>
        <v>20563.055564522638</v>
      </c>
      <c r="I97" s="151"/>
    </row>
    <row r="98" spans="2:9" x14ac:dyDescent="0.2">
      <c r="B98" s="87" t="s">
        <v>57</v>
      </c>
      <c r="C98" s="97">
        <f>'Pres Produc'!C101</f>
        <v>2742</v>
      </c>
      <c r="D98" s="97">
        <f>'Pres Produc'!D101</f>
        <v>3153</v>
      </c>
      <c r="E98" s="97">
        <f>'Pres Produc'!E101</f>
        <v>3783.9422968283429</v>
      </c>
      <c r="F98" s="97">
        <f>'Pres Produc'!F101</f>
        <v>4540.7307561940115</v>
      </c>
      <c r="G98" s="97">
        <f>'Pres Produc'!G101</f>
        <v>5660.8104269227661</v>
      </c>
      <c r="H98" s="97">
        <f>'Pres Produc'!H101</f>
        <v>7075.4044871277538</v>
      </c>
      <c r="I98" s="151"/>
    </row>
    <row r="99" spans="2:9" x14ac:dyDescent="0.2">
      <c r="B99" s="87" t="s">
        <v>74</v>
      </c>
      <c r="C99" s="97">
        <f>'Pres Produc'!C117</f>
        <v>5701</v>
      </c>
      <c r="D99" s="97">
        <f>'Pres Produc'!D117</f>
        <v>6556</v>
      </c>
      <c r="E99" s="97">
        <f>'Pres Produc'!E117</f>
        <v>7867.3431926398198</v>
      </c>
      <c r="F99" s="97">
        <f>'Pres Produc'!F117</f>
        <v>9440.8118311677827</v>
      </c>
      <c r="G99" s="97">
        <f>'Pres Produc'!G117</f>
        <v>11769.613509805504</v>
      </c>
      <c r="H99" s="97">
        <f>'Pres Produc'!H117</f>
        <v>14710.751634250666</v>
      </c>
      <c r="I99" s="151"/>
    </row>
    <row r="100" spans="2:9" x14ac:dyDescent="0.2">
      <c r="B100" s="125" t="s">
        <v>22</v>
      </c>
      <c r="C100" s="352"/>
      <c r="D100" s="352"/>
      <c r="E100" s="352"/>
      <c r="F100" s="352"/>
      <c r="G100" s="352"/>
      <c r="H100" s="353"/>
      <c r="I100" s="967"/>
    </row>
    <row r="101" spans="2:9" x14ac:dyDescent="0.2">
      <c r="B101" s="87" t="s">
        <v>75</v>
      </c>
      <c r="C101" s="97">
        <f>'Pres Produc'!C150</f>
        <v>52</v>
      </c>
      <c r="D101" s="97">
        <f>'Pres Produc'!D150</f>
        <v>56</v>
      </c>
      <c r="E101" s="97">
        <f>'Pres Produc'!E150</f>
        <v>67.239277652370191</v>
      </c>
      <c r="F101" s="97">
        <f>'Pres Produc'!F150</f>
        <v>80.487133182844232</v>
      </c>
      <c r="G101" s="97">
        <f>'Pres Produc'!G150</f>
        <v>102.40632054176072</v>
      </c>
      <c r="H101" s="97">
        <f>'Pres Produc'!H150</f>
        <v>129.96613995485325</v>
      </c>
      <c r="I101" s="151"/>
    </row>
    <row r="102" spans="2:9" x14ac:dyDescent="0.2">
      <c r="B102" s="87" t="s">
        <v>76</v>
      </c>
      <c r="C102" s="97">
        <f>'Pres Produc'!C166</f>
        <v>730</v>
      </c>
      <c r="D102" s="97">
        <f>'Pres Produc'!D166</f>
        <v>800</v>
      </c>
      <c r="E102" s="97">
        <f>'Pres Produc'!E166</f>
        <v>949.62979683972901</v>
      </c>
      <c r="F102" s="97">
        <f>'Pres Produc'!F166</f>
        <v>1139.7557562076747</v>
      </c>
      <c r="G102" s="97">
        <f>'Pres Produc'!G166</f>
        <v>1445.23927765237</v>
      </c>
      <c r="H102" s="97">
        <f>'Pres Produc'!H166</f>
        <v>1827.3967268623023</v>
      </c>
      <c r="I102" s="151"/>
    </row>
    <row r="103" spans="2:9" x14ac:dyDescent="0.2">
      <c r="B103" s="87" t="s">
        <v>77</v>
      </c>
      <c r="C103" s="97">
        <f>'Pres Produc'!C182</f>
        <v>192</v>
      </c>
      <c r="D103" s="97">
        <f>'Pres Produc'!D182</f>
        <v>214</v>
      </c>
      <c r="E103" s="97">
        <f>'Pres Produc'!E182</f>
        <v>252.39729119638832</v>
      </c>
      <c r="F103" s="97">
        <f>'Pres Produc'!F182</f>
        <v>302.07674943566587</v>
      </c>
      <c r="G103" s="97">
        <f>'Pres Produc'!G182</f>
        <v>384.52370203160274</v>
      </c>
      <c r="H103" s="97">
        <f>'Pres Produc'!H182</f>
        <v>485.12302483069982</v>
      </c>
      <c r="I103" s="151"/>
    </row>
    <row r="104" spans="2:9" x14ac:dyDescent="0.2">
      <c r="B104" s="87" t="s">
        <v>78</v>
      </c>
      <c r="C104" s="97">
        <f>'Pres Produc'!C198</f>
        <v>64</v>
      </c>
      <c r="D104" s="97">
        <f>'Pres Produc'!D198</f>
        <v>69</v>
      </c>
      <c r="E104" s="97">
        <f>'Pres Produc'!E198</f>
        <v>82.4191121143717</v>
      </c>
      <c r="F104" s="97">
        <f>'Pres Produc'!F198</f>
        <v>99.702934537246037</v>
      </c>
      <c r="G104" s="97">
        <f>'Pres Produc'!G198</f>
        <v>125.41610233258089</v>
      </c>
      <c r="H104" s="97">
        <f>'Pres Produc'!H198</f>
        <v>159.06254702784048</v>
      </c>
      <c r="I104" s="151"/>
    </row>
    <row r="105" spans="2:9" x14ac:dyDescent="0.2">
      <c r="B105" s="87" t="s">
        <v>79</v>
      </c>
      <c r="C105" s="97">
        <f>'Pres Produc'!C214</f>
        <v>425</v>
      </c>
      <c r="D105" s="97">
        <f>'Pres Produc'!D214</f>
        <v>459</v>
      </c>
      <c r="E105" s="97">
        <f>'Pres Produc'!E214</f>
        <v>549.95410082769001</v>
      </c>
      <c r="F105" s="97">
        <f>'Pres Produc'!F214</f>
        <v>659.14492099322786</v>
      </c>
      <c r="G105" s="97">
        <f>'Pres Produc'!G214</f>
        <v>834.9849510910459</v>
      </c>
      <c r="H105" s="97">
        <f>'Pres Produc'!H214</f>
        <v>1056.8901429646351</v>
      </c>
      <c r="I105" s="151"/>
    </row>
    <row r="106" spans="2:9" x14ac:dyDescent="0.2">
      <c r="B106" s="87" t="s">
        <v>80</v>
      </c>
      <c r="C106" s="97">
        <f>'Pres Produc'!C230</f>
        <v>2588</v>
      </c>
      <c r="D106" s="97">
        <f>'Pres Produc'!D230</f>
        <v>2798</v>
      </c>
      <c r="E106" s="97">
        <f>'Pres Produc'!E230</f>
        <v>3345.4040632054175</v>
      </c>
      <c r="F106" s="97">
        <f>'Pres Produc'!F230</f>
        <v>4014.4848758465005</v>
      </c>
      <c r="G106" s="97">
        <f>'Pres Produc'!G230</f>
        <v>5091.2144469525956</v>
      </c>
      <c r="H106" s="97">
        <f>'Pres Produc'!H230</f>
        <v>6437.5654627539498</v>
      </c>
      <c r="I106" s="151"/>
    </row>
    <row r="107" spans="2:9" x14ac:dyDescent="0.2">
      <c r="B107" s="87" t="s">
        <v>81</v>
      </c>
      <c r="C107" s="97">
        <f>'Pres Produc'!C246</f>
        <v>395</v>
      </c>
      <c r="D107" s="97">
        <f>'Pres Produc'!D246</f>
        <v>429</v>
      </c>
      <c r="E107" s="97">
        <f>'Pres Produc'!E246</f>
        <v>510.69450714823188</v>
      </c>
      <c r="F107" s="97">
        <f>'Pres Produc'!F246</f>
        <v>613.43340857787803</v>
      </c>
      <c r="G107" s="97">
        <f>'Pres Produc'!G246</f>
        <v>778.50639578630557</v>
      </c>
      <c r="H107" s="97">
        <f>'Pres Produc'!H246</f>
        <v>984.47168924003017</v>
      </c>
      <c r="I107" s="151"/>
    </row>
    <row r="108" spans="2:9" x14ac:dyDescent="0.2">
      <c r="B108" s="87" t="s">
        <v>82</v>
      </c>
      <c r="C108" s="97">
        <f>'Pres Produc'!C262</f>
        <v>150</v>
      </c>
      <c r="D108" s="97">
        <f>'Pres Produc'!D262</f>
        <v>156</v>
      </c>
      <c r="E108" s="97">
        <f>'Pres Produc'!E262</f>
        <v>190.67795334838226</v>
      </c>
      <c r="F108" s="97">
        <f>'Pres Produc'!F262</f>
        <v>229.21354401805868</v>
      </c>
      <c r="G108" s="97">
        <f>'Pres Produc'!G262</f>
        <v>289.48457486832206</v>
      </c>
      <c r="H108" s="97">
        <f>'Pres Produc'!H262</f>
        <v>366.73739653875094</v>
      </c>
      <c r="I108" s="151"/>
    </row>
    <row r="109" spans="2:9" x14ac:dyDescent="0.2">
      <c r="B109" s="87" t="s">
        <v>83</v>
      </c>
      <c r="C109" s="97">
        <f>'Pres Produc'!C278</f>
        <v>2475</v>
      </c>
      <c r="D109" s="97">
        <f>'Pres Produc'!D278</f>
        <v>2656</v>
      </c>
      <c r="E109" s="97">
        <f>'Pres Produc'!E278</f>
        <v>3187.4657637321297</v>
      </c>
      <c r="F109" s="97">
        <f>'Pres Produc'!F278</f>
        <v>3824.3589164785553</v>
      </c>
      <c r="G109" s="97">
        <f>'Pres Produc'!G278</f>
        <v>4849.8412340105342</v>
      </c>
      <c r="H109" s="97">
        <f>'Pres Produc'!H278</f>
        <v>6133.6660082769004</v>
      </c>
      <c r="I109" s="151"/>
    </row>
    <row r="110" spans="2:9" x14ac:dyDescent="0.2">
      <c r="B110" s="87" t="s">
        <v>84</v>
      </c>
      <c r="C110" s="97">
        <f>'Pres Produc'!C294</f>
        <v>1878</v>
      </c>
      <c r="D110" s="97">
        <f>'Pres Produc'!D294</f>
        <v>2019</v>
      </c>
      <c r="E110" s="97">
        <f>'Pres Produc'!E294</f>
        <v>2421.6139954853275</v>
      </c>
      <c r="F110" s="97">
        <f>'Pres Produc'!F294</f>
        <v>2904.5367945823923</v>
      </c>
      <c r="G110" s="97">
        <f>'Pres Produc'!G294</f>
        <v>3683.6275395033858</v>
      </c>
      <c r="H110" s="97">
        <f>'Pres Produc'!H294</f>
        <v>4658.7810383747174</v>
      </c>
      <c r="I110" s="151"/>
    </row>
    <row r="111" spans="2:9" x14ac:dyDescent="0.2">
      <c r="B111" s="87" t="s">
        <v>85</v>
      </c>
      <c r="C111" s="97">
        <f>'Pres Produc'!C310</f>
        <v>236</v>
      </c>
      <c r="D111" s="97">
        <f>'Pres Produc'!D310</f>
        <v>251</v>
      </c>
      <c r="E111" s="97">
        <f>'Pres Produc'!E310</f>
        <v>302.07674943566593</v>
      </c>
      <c r="F111" s="97">
        <f>'Pres Produc'!F310</f>
        <v>363.69209932279904</v>
      </c>
      <c r="G111" s="97">
        <f>'Pres Produc'!G310</f>
        <v>459.82844243792323</v>
      </c>
      <c r="H111" s="97">
        <f>'Pres Produc'!H310</f>
        <v>582.34762979683967</v>
      </c>
      <c r="I111" s="151"/>
    </row>
    <row r="112" spans="2:9" x14ac:dyDescent="0.2">
      <c r="B112" s="87" t="s">
        <v>86</v>
      </c>
      <c r="C112" s="97">
        <f>'Pres Produc'!C326</f>
        <v>1630</v>
      </c>
      <c r="D112" s="97">
        <f>'Pres Produc'!D326</f>
        <v>1731</v>
      </c>
      <c r="E112" s="97">
        <f>'Pres Produc'!E326</f>
        <v>2087.1775771256584</v>
      </c>
      <c r="F112" s="97">
        <f>'Pres Produc'!F326</f>
        <v>2505.4130925507898</v>
      </c>
      <c r="G112" s="97">
        <f>'Pres Produc'!G326</f>
        <v>3176.7795334838224</v>
      </c>
      <c r="H112" s="97">
        <f>'Pres Produc'!H326</f>
        <v>4016.2405944319034</v>
      </c>
      <c r="I112" s="151"/>
    </row>
    <row r="113" spans="2:9" x14ac:dyDescent="0.2">
      <c r="B113" s="87" t="s">
        <v>87</v>
      </c>
      <c r="C113" s="97">
        <f>'Pres Produc'!C342</f>
        <v>677</v>
      </c>
      <c r="D113" s="97">
        <f>'Pres Produc'!D342</f>
        <v>779</v>
      </c>
      <c r="E113" s="97">
        <f>'Pres Produc'!E342</f>
        <v>934.24981188863796</v>
      </c>
      <c r="F113" s="97">
        <f>'Pres Produc'!F342</f>
        <v>1121.0997742663656</v>
      </c>
      <c r="G113" s="97">
        <f>'Pres Produc'!G342</f>
        <v>1416.14747930775</v>
      </c>
      <c r="H113" s="97">
        <f>'Pres Produc'!H342</f>
        <v>1790.7515989465762</v>
      </c>
      <c r="I113" s="151"/>
    </row>
    <row r="114" spans="2:9" x14ac:dyDescent="0.2">
      <c r="B114" s="125" t="s">
        <v>23</v>
      </c>
      <c r="C114" s="352"/>
      <c r="D114" s="352"/>
      <c r="E114" s="352"/>
      <c r="F114" s="352"/>
      <c r="G114" s="352"/>
      <c r="H114" s="353"/>
      <c r="I114" s="967"/>
    </row>
    <row r="115" spans="2:9" x14ac:dyDescent="0.2">
      <c r="B115" s="92" t="s">
        <v>683</v>
      </c>
      <c r="C115" s="97">
        <f>'Pres Produc'!C375</f>
        <v>35836</v>
      </c>
      <c r="D115" s="97">
        <f>'Pres Produc'!D375</f>
        <v>40730</v>
      </c>
      <c r="E115" s="97">
        <f>'Pres Produc'!E375</f>
        <v>48407.502045124689</v>
      </c>
      <c r="F115" s="97">
        <f>'Pres Produc'!F375</f>
        <v>58089.202454149628</v>
      </c>
      <c r="G115" s="97">
        <f>'Pres Produc'!G375</f>
        <v>73284.730307428414</v>
      </c>
      <c r="H115" s="97">
        <f>'Pres Produc'!H375</f>
        <v>92443.572634912256</v>
      </c>
      <c r="I115" s="151"/>
    </row>
    <row r="116" spans="2:9" x14ac:dyDescent="0.2">
      <c r="B116" s="92" t="s">
        <v>89</v>
      </c>
      <c r="C116" s="97">
        <f>'Pres Produc'!C391</f>
        <v>463</v>
      </c>
      <c r="D116" s="97">
        <f>'Pres Produc'!D391</f>
        <v>12500</v>
      </c>
      <c r="E116" s="97">
        <f>'Pres Produc'!E391</f>
        <v>14500.090475562174</v>
      </c>
      <c r="F116" s="97">
        <f>'Pres Produc'!F391</f>
        <v>17400.108570674609</v>
      </c>
      <c r="G116" s="97">
        <f>'Pres Produc'!G391</f>
        <v>21952.027425404784</v>
      </c>
      <c r="H116" s="97">
        <f>'Pres Produc'!H391</f>
        <v>27690.904585980057</v>
      </c>
      <c r="I116" s="151"/>
    </row>
    <row r="117" spans="2:9" x14ac:dyDescent="0.2">
      <c r="B117" s="87" t="s">
        <v>90</v>
      </c>
      <c r="C117" s="97">
        <f>'Pres Produc'!C407</f>
        <v>863</v>
      </c>
      <c r="D117" s="97">
        <f>'Pres Produc'!D407</f>
        <v>992</v>
      </c>
      <c r="E117" s="97">
        <f>'Pres Produc'!E407</f>
        <v>1190.4074793131397</v>
      </c>
      <c r="F117" s="97">
        <f>'Pres Produc'!F407</f>
        <v>1428.4889751757676</v>
      </c>
      <c r="G117" s="97">
        <f>'Pres Produc'!G407</f>
        <v>1799.2422671667955</v>
      </c>
      <c r="H117" s="97">
        <f>'Pres Produc'!H407</f>
        <v>2269.5227791076845</v>
      </c>
      <c r="I117" s="151"/>
    </row>
    <row r="118" spans="2:9" x14ac:dyDescent="0.2">
      <c r="B118" s="125" t="s">
        <v>721</v>
      </c>
      <c r="C118" s="352"/>
      <c r="D118" s="352"/>
      <c r="E118" s="352"/>
      <c r="F118" s="352"/>
      <c r="G118" s="352"/>
      <c r="H118" s="353"/>
      <c r="I118" s="967"/>
    </row>
    <row r="119" spans="2:9" x14ac:dyDescent="0.2">
      <c r="B119" s="87" t="s">
        <v>95</v>
      </c>
      <c r="C119" s="97">
        <f>'Pres Produc'!C440</f>
        <v>1145</v>
      </c>
      <c r="D119" s="97">
        <f>'Pres Produc'!D440</f>
        <v>1159</v>
      </c>
      <c r="E119" s="97">
        <f>'Pres Produc'!E440</f>
        <v>1358.3301759133965</v>
      </c>
      <c r="F119" s="97">
        <f>'Pres Produc'!F440</f>
        <v>1630.1962110960758</v>
      </c>
      <c r="G119" s="97">
        <f>'Pres Produc'!G440</f>
        <v>2060.4504397834912</v>
      </c>
      <c r="H119" s="97">
        <f>'Pres Produc'!H440</f>
        <v>2589.2019621109607</v>
      </c>
      <c r="I119" s="151"/>
    </row>
    <row r="120" spans="2:9" x14ac:dyDescent="0.2">
      <c r="B120" s="87" t="s">
        <v>96</v>
      </c>
      <c r="C120" s="97">
        <f>'Pres Produc'!C457</f>
        <v>3372</v>
      </c>
      <c r="D120" s="97">
        <f>'Pres Produc'!D457</f>
        <v>3141</v>
      </c>
      <c r="E120" s="97">
        <f>'Pres Produc'!E457</f>
        <v>3842.0108254397837</v>
      </c>
      <c r="F120" s="97">
        <f>'Pres Produc'!F457</f>
        <v>4609.6129905277403</v>
      </c>
      <c r="G120" s="97">
        <f>'Pres Produc'!G457</f>
        <v>5827.0270635994584</v>
      </c>
      <c r="H120" s="97">
        <f>'Pres Produc'!H457</f>
        <v>7318.7361299052773</v>
      </c>
      <c r="I120" s="151"/>
    </row>
    <row r="121" spans="2:9" x14ac:dyDescent="0.2">
      <c r="B121" s="87" t="s">
        <v>97</v>
      </c>
      <c r="C121" s="97">
        <f>'Pres Produc'!C474</f>
        <v>775</v>
      </c>
      <c r="D121" s="97">
        <f>'Pres Produc'!D474</f>
        <v>749</v>
      </c>
      <c r="E121" s="97">
        <f>'Pres Produc'!E474</f>
        <v>898.65223274695518</v>
      </c>
      <c r="F121" s="97">
        <f>'Pres Produc'!F474</f>
        <v>1078.1826792963464</v>
      </c>
      <c r="G121" s="97">
        <f>'Pres Produc'!G474</f>
        <v>1362.2555818673884</v>
      </c>
      <c r="H121" s="97">
        <f>'Pres Produc'!H474</f>
        <v>1712.1018267929635</v>
      </c>
      <c r="I121" s="151"/>
    </row>
    <row r="122" spans="2:9" x14ac:dyDescent="0.2">
      <c r="B122" s="87" t="s">
        <v>98</v>
      </c>
      <c r="C122" s="97">
        <f>'Pres Produc'!C491</f>
        <v>174</v>
      </c>
      <c r="D122" s="97">
        <f>'Pres Produc'!D491</f>
        <v>178</v>
      </c>
      <c r="E122" s="97">
        <f>'Pres Produc'!E491</f>
        <v>206.75507442489851</v>
      </c>
      <c r="F122" s="97">
        <f>'Pres Produc'!F491</f>
        <v>248.50608930987823</v>
      </c>
      <c r="G122" s="97">
        <f>'Pres Produc'!G491</f>
        <v>313.88768606224625</v>
      </c>
      <c r="H122" s="97">
        <f>'Pres Produc'!H491</f>
        <v>394.34506089309878</v>
      </c>
      <c r="I122" s="151"/>
    </row>
    <row r="123" spans="2:9" x14ac:dyDescent="0.2">
      <c r="B123" s="87" t="s">
        <v>99</v>
      </c>
      <c r="C123" s="97">
        <f>'Pres Produc'!C508</f>
        <v>62</v>
      </c>
      <c r="D123" s="97">
        <f>'Pres Produc'!D508</f>
        <v>65</v>
      </c>
      <c r="E123" s="97">
        <f>'Pres Produc'!E508</f>
        <v>74.772665764546687</v>
      </c>
      <c r="F123" s="97">
        <f>'Pres Produc'!F508</f>
        <v>90.127198917456028</v>
      </c>
      <c r="G123" s="97">
        <f>'Pres Produc'!G508</f>
        <v>112.93166441136671</v>
      </c>
      <c r="H123" s="97">
        <f>'Pres Produc'!H508</f>
        <v>142.54127198917456</v>
      </c>
      <c r="I123" s="151"/>
    </row>
    <row r="124" spans="2:9" x14ac:dyDescent="0.2">
      <c r="B124" s="87" t="s">
        <v>100</v>
      </c>
      <c r="C124" s="97">
        <f>'Pres Produc'!C525</f>
        <v>166</v>
      </c>
      <c r="D124" s="97">
        <f>'Pres Produc'!D525</f>
        <v>178</v>
      </c>
      <c r="E124" s="97">
        <f>'Pres Produc'!E525</f>
        <v>202.61434370771312</v>
      </c>
      <c r="F124" s="97">
        <f>'Pres Produc'!F525</f>
        <v>242.53721244925578</v>
      </c>
      <c r="G124" s="97">
        <f>'Pres Produc'!G525</f>
        <v>307.66085926928281</v>
      </c>
      <c r="H124" s="97">
        <f>'Pres Produc'!H525</f>
        <v>386.52537212449255</v>
      </c>
      <c r="I124" s="151"/>
    </row>
    <row r="125" spans="2:9" x14ac:dyDescent="0.2">
      <c r="B125" s="87" t="s">
        <v>101</v>
      </c>
      <c r="C125" s="97">
        <f>'Pres Produc'!C542</f>
        <v>49</v>
      </c>
      <c r="D125" s="97">
        <f>'Pres Produc'!D542</f>
        <v>51</v>
      </c>
      <c r="E125" s="97">
        <f>'Pres Produc'!E542</f>
        <v>58.589986468200266</v>
      </c>
      <c r="F125" s="97">
        <f>'Pres Produc'!F542</f>
        <v>70.907983761840327</v>
      </c>
      <c r="G125" s="97">
        <f>'Pres Produc'!G542</f>
        <v>89.099966170500679</v>
      </c>
      <c r="H125" s="97">
        <f>'Pres Produc'!H542</f>
        <v>112.86907983761841</v>
      </c>
      <c r="I125" s="151"/>
    </row>
    <row r="126" spans="2:9" x14ac:dyDescent="0.2">
      <c r="B126" s="87" t="s">
        <v>102</v>
      </c>
      <c r="C126" s="97">
        <f>'Pres Produc'!C559</f>
        <v>7</v>
      </c>
      <c r="D126" s="97">
        <f>'Pres Produc'!D559</f>
        <v>6</v>
      </c>
      <c r="E126" s="97">
        <f>'Pres Produc'!E559</f>
        <v>6.9012178619756419</v>
      </c>
      <c r="F126" s="97">
        <f>'Pres Produc'!F559</f>
        <v>8.2814614343707706</v>
      </c>
      <c r="G126" s="97">
        <f>'Pres Produc'!G559</f>
        <v>11.378044654939107</v>
      </c>
      <c r="H126" s="97">
        <f>'Pres Produc'!H559</f>
        <v>13.032814614343707</v>
      </c>
      <c r="I126" s="151"/>
    </row>
    <row r="127" spans="2:9" x14ac:dyDescent="0.2">
      <c r="B127" s="87" t="s">
        <v>103</v>
      </c>
      <c r="C127" s="97">
        <f>'Pres Produc'!C576</f>
        <v>139</v>
      </c>
      <c r="D127" s="97">
        <f>'Pres Produc'!D576</f>
        <v>151</v>
      </c>
      <c r="E127" s="97">
        <f>'Pres Produc'!E576</f>
        <v>171.2489851150203</v>
      </c>
      <c r="F127" s="97">
        <f>'Pres Produc'!F576</f>
        <v>205.09878213802435</v>
      </c>
      <c r="G127" s="97">
        <f>'Pres Produc'!G576</f>
        <v>259.99746278755072</v>
      </c>
      <c r="H127" s="97">
        <f>'Pres Produc'!H576</f>
        <v>326.18098782138026</v>
      </c>
      <c r="I127" s="151"/>
    </row>
    <row r="128" spans="2:9" x14ac:dyDescent="0.2">
      <c r="B128" s="87" t="s">
        <v>104</v>
      </c>
      <c r="C128" s="97">
        <f>'Pres Produc'!C592</f>
        <v>645</v>
      </c>
      <c r="D128" s="97">
        <f>'Pres Produc'!D592</f>
        <v>684</v>
      </c>
      <c r="E128" s="97">
        <f>'Pres Produc'!E592</f>
        <v>783.23274695534508</v>
      </c>
      <c r="F128" s="97">
        <f>'Pres Produc'!F592</f>
        <v>940.67929634641405</v>
      </c>
      <c r="G128" s="97">
        <f>'Pres Produc'!G592</f>
        <v>1188.2068673883628</v>
      </c>
      <c r="H128" s="97">
        <f>'Pres Produc'!H592</f>
        <v>1492.5767929634642</v>
      </c>
      <c r="I128" s="151"/>
    </row>
    <row r="129" spans="1:11" x14ac:dyDescent="0.2">
      <c r="B129" s="87" t="s">
        <v>105</v>
      </c>
      <c r="C129" s="97">
        <f>'Pres Produc'!C609</f>
        <v>623</v>
      </c>
      <c r="D129" s="97">
        <f>'Pres Produc'!D609</f>
        <v>716</v>
      </c>
      <c r="E129" s="97">
        <f>'Pres Produc'!E609</f>
        <v>859.89174560216509</v>
      </c>
      <c r="F129" s="97">
        <f>'Pres Produc'!F609</f>
        <v>1031.8700947225982</v>
      </c>
      <c r="G129" s="97">
        <f>'Pres Produc'!G609</f>
        <v>1293.1043640054127</v>
      </c>
      <c r="H129" s="97">
        <f>'Pres Produc'!H609</f>
        <v>1623.888700947226</v>
      </c>
      <c r="I129" s="151"/>
    </row>
    <row r="130" spans="1:11" x14ac:dyDescent="0.2">
      <c r="B130" s="125" t="s">
        <v>25</v>
      </c>
      <c r="C130" s="352"/>
      <c r="D130" s="352"/>
      <c r="E130" s="352"/>
      <c r="F130" s="352"/>
      <c r="G130" s="352"/>
      <c r="H130" s="353"/>
      <c r="I130" s="967"/>
    </row>
    <row r="131" spans="1:11" x14ac:dyDescent="0.2">
      <c r="B131" s="87" t="s">
        <v>107</v>
      </c>
      <c r="C131" s="97">
        <f>'Pres Produc'!C642</f>
        <v>1048</v>
      </c>
      <c r="D131" s="97">
        <f>'Pres Produc'!D642</f>
        <v>1158</v>
      </c>
      <c r="E131" s="97">
        <f>'Pres Produc'!E642</f>
        <v>1370.5396923076923</v>
      </c>
      <c r="F131" s="97">
        <f>'Pres Produc'!F642</f>
        <v>1643.4476307692307</v>
      </c>
      <c r="G131" s="97">
        <f>'Pres Produc'!G642</f>
        <v>2090.9913846153845</v>
      </c>
      <c r="H131" s="97">
        <f>'Pres Produc'!H642</f>
        <v>2649.4738461538459</v>
      </c>
      <c r="I131" s="151"/>
    </row>
    <row r="132" spans="1:11" x14ac:dyDescent="0.2">
      <c r="B132" s="87" t="s">
        <v>108</v>
      </c>
      <c r="C132" s="97">
        <f>'Pres Produc'!C658</f>
        <v>5788</v>
      </c>
      <c r="D132" s="97">
        <f>'Pres Produc'!D658</f>
        <v>6138</v>
      </c>
      <c r="E132" s="97">
        <f>'Pres Produc'!E658</f>
        <v>7408.8976410256419</v>
      </c>
      <c r="F132" s="97">
        <f>'Pres Produc'!F658</f>
        <v>8890.2771692307688</v>
      </c>
      <c r="G132" s="97">
        <f>'Pres Produc'!G658</f>
        <v>11303.61394871795</v>
      </c>
      <c r="H132" s="97">
        <f>'Pres Produc'!H658</f>
        <v>14326.232820512821</v>
      </c>
      <c r="I132" s="151"/>
    </row>
    <row r="133" spans="1:11" x14ac:dyDescent="0.2">
      <c r="B133" s="87" t="s">
        <v>109</v>
      </c>
      <c r="C133" s="97">
        <f>'Pres Produc'!C674</f>
        <v>736</v>
      </c>
      <c r="D133" s="97">
        <f>'Pres Produc'!D674</f>
        <v>800</v>
      </c>
      <c r="E133" s="97">
        <f>'Pres Produc'!E674</f>
        <v>953.71015384615384</v>
      </c>
      <c r="F133" s="97">
        <f>'Pres Produc'!F674</f>
        <v>1144.6521846153846</v>
      </c>
      <c r="G133" s="97">
        <f>'Pres Produc'!G674</f>
        <v>1456.1443076923078</v>
      </c>
      <c r="H133" s="97">
        <f>'Pres Produc'!H674</f>
        <v>1845.063076923077</v>
      </c>
      <c r="I133" s="151"/>
    </row>
    <row r="134" spans="1:11" x14ac:dyDescent="0.2">
      <c r="B134" s="87" t="s">
        <v>110</v>
      </c>
      <c r="C134" s="97">
        <f>'Pres Produc'!C690</f>
        <v>251</v>
      </c>
      <c r="D134" s="97">
        <f>'Pres Produc'!D690</f>
        <v>270</v>
      </c>
      <c r="E134" s="97">
        <f>'Pres Produc'!E690</f>
        <v>323.7563076923077</v>
      </c>
      <c r="F134" s="97">
        <f>'Pres Produc'!F690</f>
        <v>388.50756923076921</v>
      </c>
      <c r="G134" s="97">
        <f>'Pres Produc'!G690</f>
        <v>493.43661538461538</v>
      </c>
      <c r="H134" s="97">
        <f>'Pres Produc'!H690</f>
        <v>625.98615384615391</v>
      </c>
      <c r="I134" s="151"/>
    </row>
    <row r="135" spans="1:11" x14ac:dyDescent="0.2">
      <c r="B135" s="87" t="s">
        <v>111</v>
      </c>
      <c r="C135" s="97">
        <f>'Pres Produc'!C706</f>
        <v>845</v>
      </c>
      <c r="D135" s="97">
        <f>'Pres Produc'!D706</f>
        <v>926</v>
      </c>
      <c r="E135" s="97">
        <f>'Pres Produc'!E706</f>
        <v>1099.219487179487</v>
      </c>
      <c r="F135" s="97">
        <f>'Pres Produc'!F706</f>
        <v>1319.8633846153846</v>
      </c>
      <c r="G135" s="97">
        <f>'Pres Produc'!G706</f>
        <v>1678.2456410256409</v>
      </c>
      <c r="H135" s="97">
        <f>'Pres Produc'!H706</f>
        <v>2126.4897435897433</v>
      </c>
      <c r="I135" s="151"/>
    </row>
    <row r="136" spans="1:11" x14ac:dyDescent="0.2">
      <c r="B136" s="87" t="s">
        <v>112</v>
      </c>
      <c r="C136" s="97">
        <f>'Pres Produc'!C722</f>
        <v>502</v>
      </c>
      <c r="D136" s="97">
        <f>'Pres Produc'!D722</f>
        <v>540</v>
      </c>
      <c r="E136" s="97">
        <f>'Pres Produc'!E722</f>
        <v>646.5126153846154</v>
      </c>
      <c r="F136" s="97">
        <f>'Pres Produc'!F722</f>
        <v>777.01513846153841</v>
      </c>
      <c r="G136" s="97">
        <f>'Pres Produc'!G722</f>
        <v>987.87323076923076</v>
      </c>
      <c r="H136" s="97">
        <f>'Pres Produc'!H722</f>
        <v>1251.9723076923078</v>
      </c>
      <c r="I136" s="151"/>
    </row>
    <row r="137" spans="1:11" x14ac:dyDescent="0.2">
      <c r="B137" s="87" t="s">
        <v>113</v>
      </c>
      <c r="C137" s="97">
        <f>'Pres Produc'!C738</f>
        <v>1036</v>
      </c>
      <c r="D137" s="97">
        <f>'Pres Produc'!D738</f>
        <v>1120</v>
      </c>
      <c r="E137" s="97">
        <f>'Pres Produc'!E738</f>
        <v>1339.1819487179487</v>
      </c>
      <c r="F137" s="97">
        <f>'Pres Produc'!F738</f>
        <v>1607.0183384615384</v>
      </c>
      <c r="G137" s="97">
        <f>'Pres Produc'!G738</f>
        <v>2043.8545641025639</v>
      </c>
      <c r="H137" s="97">
        <f>'Pres Produc'!H738</f>
        <v>2589.9989743589745</v>
      </c>
      <c r="I137" s="151"/>
    </row>
    <row r="138" spans="1:11" x14ac:dyDescent="0.2">
      <c r="B138" s="87" t="s">
        <v>115</v>
      </c>
      <c r="C138" s="97">
        <f>'Pres Produc'!C754</f>
        <v>65</v>
      </c>
      <c r="D138" s="97">
        <f>'Pres Produc'!D754</f>
        <v>70</v>
      </c>
      <c r="E138" s="97">
        <f>'Pres Produc'!E754</f>
        <v>84.793846153846147</v>
      </c>
      <c r="F138" s="97">
        <f>'Pres Produc'!F754</f>
        <v>100.35261538461538</v>
      </c>
      <c r="G138" s="97">
        <f>'Pres Produc'!G754</f>
        <v>128.8276923076923</v>
      </c>
      <c r="H138" s="97">
        <f>'Pres Produc'!H754</f>
        <v>162.47692307692307</v>
      </c>
      <c r="I138" s="151"/>
    </row>
    <row r="139" spans="1:11" x14ac:dyDescent="0.2">
      <c r="B139" s="87" t="s">
        <v>114</v>
      </c>
      <c r="C139" s="97">
        <f>'Pres Produc'!C770</f>
        <v>309</v>
      </c>
      <c r="D139" s="97">
        <f>'Pres Produc'!D770</f>
        <v>355</v>
      </c>
      <c r="E139" s="97">
        <f>'Pres Produc'!E770</f>
        <v>426.38830769230771</v>
      </c>
      <c r="F139" s="97">
        <f>'Pres Produc'!F770</f>
        <v>511.66596923076924</v>
      </c>
      <c r="G139" s="97">
        <f>'Pres Produc'!G770</f>
        <v>648.0126153846154</v>
      </c>
      <c r="H139" s="97">
        <f>'Pres Produc'!H770</f>
        <v>821.30615384615385</v>
      </c>
      <c r="I139" s="151"/>
    </row>
    <row r="140" spans="1:11" x14ac:dyDescent="0.2">
      <c r="B140" s="125" t="s">
        <v>26</v>
      </c>
      <c r="C140" s="352"/>
      <c r="D140" s="352"/>
      <c r="E140" s="352"/>
      <c r="F140" s="352"/>
      <c r="G140" s="352"/>
      <c r="H140" s="353"/>
      <c r="I140" s="967"/>
    </row>
    <row r="141" spans="1:11" x14ac:dyDescent="0.2">
      <c r="B141" s="92" t="s">
        <v>45</v>
      </c>
      <c r="C141" s="97">
        <f>'Pres Produc'!C803</f>
        <v>797</v>
      </c>
      <c r="D141" s="97">
        <f>'Pres Produc'!D803</f>
        <v>866</v>
      </c>
      <c r="E141" s="97">
        <f>'Pres Produc'!E803</f>
        <v>1032.7408518296343</v>
      </c>
      <c r="F141" s="97">
        <f>'Pres Produc'!F803</f>
        <v>1240.2890221955611</v>
      </c>
      <c r="G141" s="97">
        <f>'Pres Produc'!G803</f>
        <v>1461.2837432513497</v>
      </c>
      <c r="H141" s="97">
        <f>'Pres Produc'!H803</f>
        <v>2070.7972405518894</v>
      </c>
      <c r="I141" s="151"/>
    </row>
    <row r="142" spans="1:11" x14ac:dyDescent="0.2">
      <c r="B142" s="87" t="s">
        <v>74</v>
      </c>
      <c r="C142" s="97">
        <f>'Pres Produc'!C819</f>
        <v>930</v>
      </c>
      <c r="D142" s="97">
        <f>'Pres Produc'!D819</f>
        <v>1070</v>
      </c>
      <c r="E142" s="97">
        <f>'Pres Produc'!E819</f>
        <v>1284.259148170366</v>
      </c>
      <c r="F142" s="97">
        <f>'Pres Produc'!F819</f>
        <v>1541.1109778044392</v>
      </c>
      <c r="G142" s="97">
        <f>'Pres Produc'!G819</f>
        <v>1818.7162567486503</v>
      </c>
      <c r="H142" s="97">
        <f>'Pres Produc'!H819</f>
        <v>2546.2027594481106</v>
      </c>
      <c r="I142" s="151"/>
    </row>
    <row r="143" spans="1:11" ht="25.5" customHeight="1" x14ac:dyDescent="0.2">
      <c r="A143" s="215"/>
      <c r="B143" s="911"/>
      <c r="C143" s="151"/>
      <c r="D143" s="151"/>
      <c r="E143" s="151"/>
      <c r="F143" s="151"/>
      <c r="G143" s="151"/>
      <c r="H143" s="151"/>
      <c r="I143" s="151"/>
      <c r="J143" s="215"/>
      <c r="K143" s="215"/>
    </row>
    <row r="144" spans="1:11" x14ac:dyDescent="0.2">
      <c r="B144" s="358" t="s">
        <v>11</v>
      </c>
      <c r="C144" s="364"/>
      <c r="D144" s="359"/>
      <c r="E144" s="359"/>
      <c r="F144" s="359"/>
      <c r="G144" s="360"/>
      <c r="H144" s="361"/>
      <c r="I144" s="123"/>
    </row>
    <row r="145" spans="2:9" x14ac:dyDescent="0.2">
      <c r="B145" s="125" t="s">
        <v>21</v>
      </c>
      <c r="C145" s="362"/>
      <c r="D145" s="362"/>
      <c r="E145" s="362"/>
      <c r="F145" s="362"/>
      <c r="G145" s="362"/>
      <c r="H145" s="363"/>
      <c r="I145" s="967"/>
    </row>
    <row r="146" spans="2:9" x14ac:dyDescent="0.2">
      <c r="B146" s="65" t="s">
        <v>56</v>
      </c>
      <c r="C146" s="315">
        <f t="shared" ref="C146:H149" si="18">C38/C96</f>
        <v>0</v>
      </c>
      <c r="D146" s="315">
        <f t="shared" si="18"/>
        <v>0</v>
      </c>
      <c r="E146" s="315">
        <f t="shared" si="18"/>
        <v>0</v>
      </c>
      <c r="F146" s="315">
        <f t="shared" si="18"/>
        <v>0</v>
      </c>
      <c r="G146" s="315">
        <f t="shared" si="18"/>
        <v>4.0071443334684563E-2</v>
      </c>
      <c r="H146" s="315">
        <f t="shared" si="18"/>
        <v>4.1057171462488211E-2</v>
      </c>
      <c r="I146" s="151"/>
    </row>
    <row r="147" spans="2:9" x14ac:dyDescent="0.2">
      <c r="B147" s="87" t="s">
        <v>73</v>
      </c>
      <c r="C147" s="315">
        <f t="shared" si="18"/>
        <v>0</v>
      </c>
      <c r="D147" s="315">
        <f t="shared" si="18"/>
        <v>0</v>
      </c>
      <c r="E147" s="315">
        <f t="shared" si="18"/>
        <v>0</v>
      </c>
      <c r="F147" s="315">
        <f t="shared" si="18"/>
        <v>0</v>
      </c>
      <c r="G147" s="315">
        <f t="shared" si="18"/>
        <v>4.0071443334684563E-2</v>
      </c>
      <c r="H147" s="315">
        <f t="shared" si="18"/>
        <v>4.1057171462488218E-2</v>
      </c>
      <c r="I147" s="151"/>
    </row>
    <row r="148" spans="2:9" x14ac:dyDescent="0.2">
      <c r="B148" s="87" t="s">
        <v>57</v>
      </c>
      <c r="C148" s="315">
        <f t="shared" si="18"/>
        <v>0</v>
      </c>
      <c r="D148" s="315">
        <f t="shared" si="18"/>
        <v>0</v>
      </c>
      <c r="E148" s="315">
        <f t="shared" si="18"/>
        <v>0</v>
      </c>
      <c r="F148" s="315">
        <f t="shared" si="18"/>
        <v>0</v>
      </c>
      <c r="G148" s="315">
        <f t="shared" si="18"/>
        <v>4.007144333468457E-2</v>
      </c>
      <c r="H148" s="315">
        <f t="shared" si="18"/>
        <v>4.1057171462488225E-2</v>
      </c>
      <c r="I148" s="151"/>
    </row>
    <row r="149" spans="2:9" x14ac:dyDescent="0.2">
      <c r="B149" s="87" t="s">
        <v>74</v>
      </c>
      <c r="C149" s="315">
        <f t="shared" si="18"/>
        <v>0</v>
      </c>
      <c r="D149" s="315">
        <f t="shared" si="18"/>
        <v>0</v>
      </c>
      <c r="E149" s="315">
        <f t="shared" si="18"/>
        <v>0</v>
      </c>
      <c r="F149" s="315">
        <f t="shared" si="18"/>
        <v>0</v>
      </c>
      <c r="G149" s="315">
        <f t="shared" si="18"/>
        <v>8.0142886669369126E-2</v>
      </c>
      <c r="H149" s="315">
        <f t="shared" si="18"/>
        <v>8.2114342924976436E-2</v>
      </c>
      <c r="I149" s="151"/>
    </row>
    <row r="150" spans="2:9" x14ac:dyDescent="0.2">
      <c r="B150" s="125" t="s">
        <v>22</v>
      </c>
      <c r="C150" s="352"/>
      <c r="D150" s="352"/>
      <c r="E150" s="352"/>
      <c r="F150" s="352"/>
      <c r="G150" s="352"/>
      <c r="H150" s="353"/>
      <c r="I150" s="967"/>
    </row>
    <row r="151" spans="2:9" x14ac:dyDescent="0.2">
      <c r="B151" s="87" t="s">
        <v>75</v>
      </c>
      <c r="C151" s="97">
        <f t="shared" ref="C151:H163" si="19">C44/C101</f>
        <v>0</v>
      </c>
      <c r="D151" s="97">
        <f t="shared" si="19"/>
        <v>0</v>
      </c>
      <c r="E151" s="97">
        <f t="shared" si="19"/>
        <v>0</v>
      </c>
      <c r="F151" s="97">
        <f t="shared" si="19"/>
        <v>0</v>
      </c>
      <c r="G151" s="97">
        <f t="shared" si="19"/>
        <v>0.53428591112912738</v>
      </c>
      <c r="H151" s="97">
        <f t="shared" si="19"/>
        <v>0.54742895283317627</v>
      </c>
      <c r="I151" s="151"/>
    </row>
    <row r="152" spans="2:9" x14ac:dyDescent="0.2">
      <c r="B152" s="87" t="s">
        <v>76</v>
      </c>
      <c r="C152" s="97">
        <f t="shared" si="19"/>
        <v>0</v>
      </c>
      <c r="D152" s="97">
        <f t="shared" si="19"/>
        <v>0</v>
      </c>
      <c r="E152" s="97">
        <f t="shared" si="19"/>
        <v>0</v>
      </c>
      <c r="F152" s="97">
        <f t="shared" si="19"/>
        <v>0</v>
      </c>
      <c r="G152" s="97">
        <f t="shared" si="19"/>
        <v>0.53428591112912749</v>
      </c>
      <c r="H152" s="97">
        <f t="shared" si="19"/>
        <v>0.54742895283317605</v>
      </c>
      <c r="I152" s="151"/>
    </row>
    <row r="153" spans="2:9" x14ac:dyDescent="0.2">
      <c r="B153" s="87" t="s">
        <v>77</v>
      </c>
      <c r="C153" s="97">
        <f t="shared" si="19"/>
        <v>0</v>
      </c>
      <c r="D153" s="97">
        <f t="shared" si="19"/>
        <v>0</v>
      </c>
      <c r="E153" s="97">
        <f t="shared" si="19"/>
        <v>0</v>
      </c>
      <c r="F153" s="97">
        <f t="shared" si="19"/>
        <v>0</v>
      </c>
      <c r="G153" s="97">
        <f t="shared" si="19"/>
        <v>0.53428591112912749</v>
      </c>
      <c r="H153" s="97">
        <f t="shared" si="19"/>
        <v>0.54742895283317616</v>
      </c>
      <c r="I153" s="151"/>
    </row>
    <row r="154" spans="2:9" x14ac:dyDescent="0.2">
      <c r="B154" s="87" t="s">
        <v>78</v>
      </c>
      <c r="C154" s="97">
        <f t="shared" si="19"/>
        <v>0</v>
      </c>
      <c r="D154" s="97">
        <f t="shared" si="19"/>
        <v>0</v>
      </c>
      <c r="E154" s="97">
        <f t="shared" si="19"/>
        <v>0</v>
      </c>
      <c r="F154" s="97">
        <f t="shared" si="19"/>
        <v>0</v>
      </c>
      <c r="G154" s="97">
        <f t="shared" si="19"/>
        <v>0.53428591112912738</v>
      </c>
      <c r="H154" s="97">
        <f t="shared" si="19"/>
        <v>0.54742895283317616</v>
      </c>
      <c r="I154" s="151"/>
    </row>
    <row r="155" spans="2:9" x14ac:dyDescent="0.2">
      <c r="B155" s="87" t="s">
        <v>79</v>
      </c>
      <c r="C155" s="97">
        <f t="shared" si="19"/>
        <v>0</v>
      </c>
      <c r="D155" s="97">
        <f t="shared" si="19"/>
        <v>0</v>
      </c>
      <c r="E155" s="97">
        <f t="shared" si="19"/>
        <v>0</v>
      </c>
      <c r="F155" s="97">
        <f t="shared" si="19"/>
        <v>0</v>
      </c>
      <c r="G155" s="97">
        <f t="shared" si="19"/>
        <v>0.53428591112912738</v>
      </c>
      <c r="H155" s="97">
        <f t="shared" si="19"/>
        <v>0.54742895283317616</v>
      </c>
      <c r="I155" s="151"/>
    </row>
    <row r="156" spans="2:9" x14ac:dyDescent="0.2">
      <c r="B156" s="87" t="s">
        <v>80</v>
      </c>
      <c r="C156" s="97">
        <f t="shared" si="19"/>
        <v>0</v>
      </c>
      <c r="D156" s="97">
        <f t="shared" si="19"/>
        <v>0</v>
      </c>
      <c r="E156" s="97">
        <f t="shared" si="19"/>
        <v>0</v>
      </c>
      <c r="F156" s="97">
        <f t="shared" si="19"/>
        <v>0</v>
      </c>
      <c r="G156" s="97">
        <f t="shared" si="19"/>
        <v>0.53428591112912749</v>
      </c>
      <c r="H156" s="97">
        <f t="shared" si="19"/>
        <v>0.54742895283317616</v>
      </c>
      <c r="I156" s="151"/>
    </row>
    <row r="157" spans="2:9" x14ac:dyDescent="0.2">
      <c r="B157" s="87" t="s">
        <v>81</v>
      </c>
      <c r="C157" s="97">
        <f t="shared" si="19"/>
        <v>0</v>
      </c>
      <c r="D157" s="97">
        <f t="shared" si="19"/>
        <v>0</v>
      </c>
      <c r="E157" s="97">
        <f t="shared" si="19"/>
        <v>0</v>
      </c>
      <c r="F157" s="97">
        <f t="shared" si="19"/>
        <v>0</v>
      </c>
      <c r="G157" s="97">
        <f t="shared" si="19"/>
        <v>0.53428591112912738</v>
      </c>
      <c r="H157" s="97">
        <f t="shared" si="19"/>
        <v>0.54742895283317605</v>
      </c>
      <c r="I157" s="151"/>
    </row>
    <row r="158" spans="2:9" x14ac:dyDescent="0.2">
      <c r="B158" s="87" t="s">
        <v>82</v>
      </c>
      <c r="C158" s="97">
        <f t="shared" si="19"/>
        <v>0</v>
      </c>
      <c r="D158" s="97">
        <f t="shared" si="19"/>
        <v>0</v>
      </c>
      <c r="E158" s="97">
        <f t="shared" si="19"/>
        <v>0</v>
      </c>
      <c r="F158" s="97">
        <f t="shared" si="19"/>
        <v>0</v>
      </c>
      <c r="G158" s="97">
        <f t="shared" si="19"/>
        <v>0.53428591112912749</v>
      </c>
      <c r="H158" s="97">
        <f t="shared" si="19"/>
        <v>0.54742895283317616</v>
      </c>
      <c r="I158" s="151"/>
    </row>
    <row r="159" spans="2:9" x14ac:dyDescent="0.2">
      <c r="B159" s="87" t="s">
        <v>83</v>
      </c>
      <c r="C159" s="97">
        <f t="shared" si="19"/>
        <v>0</v>
      </c>
      <c r="D159" s="97">
        <f t="shared" si="19"/>
        <v>0</v>
      </c>
      <c r="E159" s="97">
        <f t="shared" si="19"/>
        <v>0</v>
      </c>
      <c r="F159" s="97">
        <f t="shared" si="19"/>
        <v>0</v>
      </c>
      <c r="G159" s="97">
        <f t="shared" si="19"/>
        <v>0.4452382592742728</v>
      </c>
      <c r="H159" s="97">
        <f t="shared" si="19"/>
        <v>0.45619079402764673</v>
      </c>
      <c r="I159" s="151"/>
    </row>
    <row r="160" spans="2:9" x14ac:dyDescent="0.2">
      <c r="B160" s="87" t="s">
        <v>84</v>
      </c>
      <c r="C160" s="97">
        <f t="shared" si="19"/>
        <v>0</v>
      </c>
      <c r="D160" s="97">
        <f t="shared" si="19"/>
        <v>0</v>
      </c>
      <c r="E160" s="97">
        <f t="shared" si="19"/>
        <v>0</v>
      </c>
      <c r="F160" s="97">
        <f t="shared" si="19"/>
        <v>0</v>
      </c>
      <c r="G160" s="97">
        <f t="shared" si="19"/>
        <v>0.44523825927427285</v>
      </c>
      <c r="H160" s="97">
        <f t="shared" si="19"/>
        <v>0.45619079402764678</v>
      </c>
      <c r="I160" s="151"/>
    </row>
    <row r="161" spans="2:9" x14ac:dyDescent="0.2">
      <c r="B161" s="87" t="s">
        <v>85</v>
      </c>
      <c r="C161" s="97">
        <f t="shared" si="19"/>
        <v>0</v>
      </c>
      <c r="D161" s="97">
        <f t="shared" si="19"/>
        <v>0</v>
      </c>
      <c r="E161" s="97">
        <f t="shared" si="19"/>
        <v>0</v>
      </c>
      <c r="F161" s="97">
        <f t="shared" si="19"/>
        <v>0</v>
      </c>
      <c r="G161" s="97">
        <f t="shared" si="19"/>
        <v>0.36428584849713236</v>
      </c>
      <c r="H161" s="97">
        <f t="shared" si="19"/>
        <v>0.37324701329534732</v>
      </c>
      <c r="I161" s="151"/>
    </row>
    <row r="162" spans="2:9" x14ac:dyDescent="0.2">
      <c r="B162" s="87" t="s">
        <v>86</v>
      </c>
      <c r="C162" s="97">
        <f t="shared" si="19"/>
        <v>0</v>
      </c>
      <c r="D162" s="97">
        <f t="shared" si="19"/>
        <v>0</v>
      </c>
      <c r="E162" s="97">
        <f t="shared" si="19"/>
        <v>0</v>
      </c>
      <c r="F162" s="97">
        <f t="shared" si="19"/>
        <v>0</v>
      </c>
      <c r="G162" s="97">
        <f t="shared" si="19"/>
        <v>0.36428584849713236</v>
      </c>
      <c r="H162" s="97">
        <f t="shared" si="19"/>
        <v>0.37324701329534737</v>
      </c>
      <c r="I162" s="151"/>
    </row>
    <row r="163" spans="2:9" x14ac:dyDescent="0.2">
      <c r="B163" s="87" t="s">
        <v>87</v>
      </c>
      <c r="C163" s="97">
        <f t="shared" si="19"/>
        <v>0</v>
      </c>
      <c r="D163" s="97">
        <f t="shared" si="19"/>
        <v>0</v>
      </c>
      <c r="E163" s="97">
        <f t="shared" si="19"/>
        <v>0</v>
      </c>
      <c r="F163" s="97">
        <f t="shared" si="19"/>
        <v>0</v>
      </c>
      <c r="G163" s="97">
        <f t="shared" si="19"/>
        <v>0.3642858484971323</v>
      </c>
      <c r="H163" s="97">
        <f t="shared" si="19"/>
        <v>0.37324701329534737</v>
      </c>
      <c r="I163" s="151"/>
    </row>
    <row r="164" spans="2:9" x14ac:dyDescent="0.2">
      <c r="B164" s="125" t="s">
        <v>23</v>
      </c>
      <c r="C164" s="352"/>
      <c r="D164" s="352"/>
      <c r="E164" s="352"/>
      <c r="F164" s="352"/>
      <c r="G164" s="352"/>
      <c r="H164" s="353"/>
      <c r="I164" s="967"/>
    </row>
    <row r="165" spans="2:9" x14ac:dyDescent="0.2">
      <c r="B165" s="92" t="s">
        <v>683</v>
      </c>
      <c r="C165" s="97">
        <f t="shared" ref="C165:H167" si="20">C59/C115</f>
        <v>0</v>
      </c>
      <c r="D165" s="97">
        <f t="shared" si="20"/>
        <v>0</v>
      </c>
      <c r="E165" s="97">
        <f t="shared" si="20"/>
        <v>0</v>
      </c>
      <c r="F165" s="97">
        <f t="shared" si="20"/>
        <v>0</v>
      </c>
      <c r="G165" s="97">
        <f t="shared" si="20"/>
        <v>8.0142886669369112E-2</v>
      </c>
      <c r="H165" s="97">
        <f t="shared" si="20"/>
        <v>8.2114342924976436E-2</v>
      </c>
      <c r="I165" s="151"/>
    </row>
    <row r="166" spans="2:9" x14ac:dyDescent="0.2">
      <c r="B166" s="92" t="s">
        <v>89</v>
      </c>
      <c r="C166" s="97">
        <f t="shared" si="20"/>
        <v>0</v>
      </c>
      <c r="D166" s="97">
        <f t="shared" si="20"/>
        <v>0</v>
      </c>
      <c r="E166" s="97">
        <f t="shared" si="20"/>
        <v>0</v>
      </c>
      <c r="F166" s="97">
        <f t="shared" si="20"/>
        <v>0</v>
      </c>
      <c r="G166" s="97">
        <f t="shared" si="20"/>
        <v>8.0142886669369126E-2</v>
      </c>
      <c r="H166" s="97">
        <f t="shared" si="20"/>
        <v>8.2114342924976449E-2</v>
      </c>
      <c r="I166" s="151"/>
    </row>
    <row r="167" spans="2:9" x14ac:dyDescent="0.2">
      <c r="B167" s="87" t="s">
        <v>90</v>
      </c>
      <c r="C167" s="97">
        <f t="shared" si="20"/>
        <v>0</v>
      </c>
      <c r="D167" s="97">
        <f t="shared" si="20"/>
        <v>0</v>
      </c>
      <c r="E167" s="97">
        <f t="shared" si="20"/>
        <v>0</v>
      </c>
      <c r="F167" s="97">
        <f t="shared" si="20"/>
        <v>0</v>
      </c>
      <c r="G167" s="97">
        <f t="shared" si="20"/>
        <v>8.0142886669369126E-2</v>
      </c>
      <c r="H167" s="97">
        <f t="shared" si="20"/>
        <v>8.2114342924976449E-2</v>
      </c>
      <c r="I167" s="151"/>
    </row>
    <row r="168" spans="2:9" x14ac:dyDescent="0.2">
      <c r="B168" s="125" t="s">
        <v>721</v>
      </c>
      <c r="C168" s="352"/>
      <c r="D168" s="352"/>
      <c r="E168" s="352"/>
      <c r="F168" s="352"/>
      <c r="G168" s="352"/>
      <c r="H168" s="353"/>
      <c r="I168" s="967"/>
    </row>
    <row r="169" spans="2:9" x14ac:dyDescent="0.2">
      <c r="B169" s="87" t="s">
        <v>95</v>
      </c>
      <c r="C169" s="97">
        <f t="shared" ref="C169:H179" si="21">C64/C119</f>
        <v>0</v>
      </c>
      <c r="D169" s="97">
        <f t="shared" si="21"/>
        <v>0</v>
      </c>
      <c r="E169" s="97">
        <f t="shared" si="21"/>
        <v>0</v>
      </c>
      <c r="F169" s="97">
        <f t="shared" si="21"/>
        <v>0</v>
      </c>
      <c r="G169" s="97">
        <f t="shared" si="21"/>
        <v>0.17809530370970911</v>
      </c>
      <c r="H169" s="97">
        <f t="shared" si="21"/>
        <v>0.18247631761105873</v>
      </c>
      <c r="I169" s="151"/>
    </row>
    <row r="170" spans="2:9" x14ac:dyDescent="0.2">
      <c r="B170" s="87" t="s">
        <v>96</v>
      </c>
      <c r="C170" s="97">
        <f t="shared" si="21"/>
        <v>0</v>
      </c>
      <c r="D170" s="97">
        <f t="shared" si="21"/>
        <v>0</v>
      </c>
      <c r="E170" s="97">
        <f t="shared" si="21"/>
        <v>0</v>
      </c>
      <c r="F170" s="97">
        <f t="shared" si="21"/>
        <v>0</v>
      </c>
      <c r="G170" s="97">
        <f t="shared" si="21"/>
        <v>0.17809530370970911</v>
      </c>
      <c r="H170" s="97">
        <f t="shared" si="21"/>
        <v>0.18247631761105873</v>
      </c>
      <c r="I170" s="151"/>
    </row>
    <row r="171" spans="2:9" x14ac:dyDescent="0.2">
      <c r="B171" s="87" t="s">
        <v>97</v>
      </c>
      <c r="C171" s="97">
        <f t="shared" si="21"/>
        <v>0</v>
      </c>
      <c r="D171" s="97">
        <f t="shared" si="21"/>
        <v>0</v>
      </c>
      <c r="E171" s="97">
        <f t="shared" si="21"/>
        <v>0</v>
      </c>
      <c r="F171" s="97">
        <f t="shared" si="21"/>
        <v>0</v>
      </c>
      <c r="G171" s="97">
        <f t="shared" si="21"/>
        <v>0.17809530370970911</v>
      </c>
      <c r="H171" s="97">
        <f t="shared" si="21"/>
        <v>0.18247631761105876</v>
      </c>
      <c r="I171" s="151"/>
    </row>
    <row r="172" spans="2:9" x14ac:dyDescent="0.2">
      <c r="B172" s="87" t="s">
        <v>98</v>
      </c>
      <c r="C172" s="97">
        <f t="shared" si="21"/>
        <v>0</v>
      </c>
      <c r="D172" s="97">
        <f t="shared" si="21"/>
        <v>0</v>
      </c>
      <c r="E172" s="97">
        <f t="shared" si="21"/>
        <v>0</v>
      </c>
      <c r="F172" s="97">
        <f t="shared" si="21"/>
        <v>0</v>
      </c>
      <c r="G172" s="97">
        <f t="shared" si="21"/>
        <v>0.17809530370970914</v>
      </c>
      <c r="H172" s="97">
        <f t="shared" si="21"/>
        <v>0.1824763176110587</v>
      </c>
      <c r="I172" s="151"/>
    </row>
    <row r="173" spans="2:9" x14ac:dyDescent="0.2">
      <c r="B173" s="87" t="s">
        <v>99</v>
      </c>
      <c r="C173" s="97">
        <f t="shared" si="21"/>
        <v>0</v>
      </c>
      <c r="D173" s="97">
        <f t="shared" si="21"/>
        <v>0</v>
      </c>
      <c r="E173" s="97">
        <f t="shared" si="21"/>
        <v>0</v>
      </c>
      <c r="F173" s="97">
        <f t="shared" si="21"/>
        <v>0</v>
      </c>
      <c r="G173" s="97">
        <f t="shared" si="21"/>
        <v>0.26714295556456369</v>
      </c>
      <c r="H173" s="97">
        <f t="shared" si="21"/>
        <v>0.27371447641658814</v>
      </c>
      <c r="I173" s="151"/>
    </row>
    <row r="174" spans="2:9" x14ac:dyDescent="0.2">
      <c r="B174" s="87" t="s">
        <v>100</v>
      </c>
      <c r="C174" s="97">
        <f t="shared" si="21"/>
        <v>0</v>
      </c>
      <c r="D174" s="97">
        <f t="shared" si="21"/>
        <v>0</v>
      </c>
      <c r="E174" s="97">
        <f t="shared" si="21"/>
        <v>0</v>
      </c>
      <c r="F174" s="97">
        <f t="shared" si="21"/>
        <v>0</v>
      </c>
      <c r="G174" s="97">
        <f t="shared" si="21"/>
        <v>0.26714295556456369</v>
      </c>
      <c r="H174" s="97">
        <f t="shared" si="21"/>
        <v>0.27371447641658808</v>
      </c>
      <c r="I174" s="151"/>
    </row>
    <row r="175" spans="2:9" x14ac:dyDescent="0.2">
      <c r="B175" s="87" t="s">
        <v>101</v>
      </c>
      <c r="C175" s="97">
        <f t="shared" si="21"/>
        <v>0</v>
      </c>
      <c r="D175" s="97">
        <f t="shared" si="21"/>
        <v>0</v>
      </c>
      <c r="E175" s="97">
        <f t="shared" si="21"/>
        <v>0</v>
      </c>
      <c r="F175" s="97">
        <f t="shared" si="21"/>
        <v>0</v>
      </c>
      <c r="G175" s="97">
        <f t="shared" si="21"/>
        <v>0.26714295556456369</v>
      </c>
      <c r="H175" s="97">
        <f t="shared" si="21"/>
        <v>0.27371447641658814</v>
      </c>
      <c r="I175" s="151"/>
    </row>
    <row r="176" spans="2:9" x14ac:dyDescent="0.2">
      <c r="B176" s="87" t="s">
        <v>102</v>
      </c>
      <c r="C176" s="97">
        <f t="shared" si="21"/>
        <v>0</v>
      </c>
      <c r="D176" s="97">
        <f t="shared" si="21"/>
        <v>0</v>
      </c>
      <c r="E176" s="97">
        <f t="shared" si="21"/>
        <v>0</v>
      </c>
      <c r="F176" s="97">
        <f t="shared" si="21"/>
        <v>0</v>
      </c>
      <c r="G176" s="97">
        <f t="shared" si="21"/>
        <v>0.26714295556456363</v>
      </c>
      <c r="H176" s="97">
        <f t="shared" si="21"/>
        <v>0.27371447641658808</v>
      </c>
      <c r="I176" s="151"/>
    </row>
    <row r="177" spans="2:9" x14ac:dyDescent="0.2">
      <c r="B177" s="87" t="s">
        <v>103</v>
      </c>
      <c r="C177" s="97">
        <f t="shared" si="21"/>
        <v>0</v>
      </c>
      <c r="D177" s="97">
        <f t="shared" si="21"/>
        <v>0</v>
      </c>
      <c r="E177" s="97">
        <f t="shared" si="21"/>
        <v>0</v>
      </c>
      <c r="F177" s="97">
        <f t="shared" si="21"/>
        <v>0</v>
      </c>
      <c r="G177" s="97">
        <f t="shared" si="21"/>
        <v>0.16028577333873822</v>
      </c>
      <c r="H177" s="97">
        <f t="shared" si="21"/>
        <v>0.16422868584995287</v>
      </c>
      <c r="I177" s="151"/>
    </row>
    <row r="178" spans="2:9" x14ac:dyDescent="0.2">
      <c r="B178" s="87" t="s">
        <v>104</v>
      </c>
      <c r="C178" s="97">
        <f t="shared" si="21"/>
        <v>0</v>
      </c>
      <c r="D178" s="97">
        <f t="shared" si="21"/>
        <v>0</v>
      </c>
      <c r="E178" s="97">
        <f t="shared" si="21"/>
        <v>0</v>
      </c>
      <c r="F178" s="97">
        <f t="shared" si="21"/>
        <v>0</v>
      </c>
      <c r="G178" s="97">
        <f t="shared" si="21"/>
        <v>0.16028577333873825</v>
      </c>
      <c r="H178" s="97">
        <f t="shared" si="21"/>
        <v>0.16422868584995284</v>
      </c>
      <c r="I178" s="151"/>
    </row>
    <row r="179" spans="2:9" x14ac:dyDescent="0.2">
      <c r="B179" s="87" t="s">
        <v>105</v>
      </c>
      <c r="C179" s="97">
        <f t="shared" si="21"/>
        <v>0</v>
      </c>
      <c r="D179" s="97">
        <f t="shared" si="21"/>
        <v>0</v>
      </c>
      <c r="E179" s="97">
        <f t="shared" si="21"/>
        <v>0</v>
      </c>
      <c r="F179" s="97">
        <f t="shared" si="21"/>
        <v>0</v>
      </c>
      <c r="G179" s="97">
        <f t="shared" si="21"/>
        <v>4.2180466668089008E-2</v>
      </c>
      <c r="H179" s="97">
        <f t="shared" si="21"/>
        <v>4.3218075223671798E-2</v>
      </c>
      <c r="I179" s="151"/>
    </row>
    <row r="180" spans="2:9" x14ac:dyDescent="0.2">
      <c r="B180" s="125" t="s">
        <v>25</v>
      </c>
      <c r="C180" s="352"/>
      <c r="D180" s="352"/>
      <c r="E180" s="352"/>
      <c r="F180" s="352"/>
      <c r="G180" s="352"/>
      <c r="H180" s="353"/>
      <c r="I180" s="967"/>
    </row>
    <row r="181" spans="2:9" x14ac:dyDescent="0.2">
      <c r="B181" s="87" t="s">
        <v>107</v>
      </c>
      <c r="C181" s="97">
        <f t="shared" ref="C181:H189" si="22">C77/C131</f>
        <v>0</v>
      </c>
      <c r="D181" s="97">
        <f t="shared" si="22"/>
        <v>0</v>
      </c>
      <c r="E181" s="97">
        <f t="shared" si="22"/>
        <v>0</v>
      </c>
      <c r="F181" s="97">
        <f t="shared" si="22"/>
        <v>0</v>
      </c>
      <c r="G181" s="97">
        <f t="shared" si="22"/>
        <v>0.12329674872210633</v>
      </c>
      <c r="H181" s="97">
        <f t="shared" si="22"/>
        <v>0.12632975834611757</v>
      </c>
      <c r="I181" s="151"/>
    </row>
    <row r="182" spans="2:9" x14ac:dyDescent="0.2">
      <c r="B182" s="87" t="s">
        <v>108</v>
      </c>
      <c r="C182" s="97">
        <f t="shared" si="22"/>
        <v>0</v>
      </c>
      <c r="D182" s="97">
        <f t="shared" si="22"/>
        <v>0</v>
      </c>
      <c r="E182" s="97">
        <f t="shared" si="22"/>
        <v>0</v>
      </c>
      <c r="F182" s="97">
        <f t="shared" si="22"/>
        <v>0</v>
      </c>
      <c r="G182" s="97">
        <f t="shared" si="22"/>
        <v>0.12329674872210632</v>
      </c>
      <c r="H182" s="97">
        <f t="shared" si="22"/>
        <v>0.12632975834611759</v>
      </c>
      <c r="I182" s="151"/>
    </row>
    <row r="183" spans="2:9" x14ac:dyDescent="0.2">
      <c r="B183" s="87" t="s">
        <v>109</v>
      </c>
      <c r="C183" s="97">
        <f t="shared" si="22"/>
        <v>0</v>
      </c>
      <c r="D183" s="97">
        <f t="shared" si="22"/>
        <v>0</v>
      </c>
      <c r="E183" s="97">
        <f t="shared" si="22"/>
        <v>0</v>
      </c>
      <c r="F183" s="97">
        <f t="shared" si="22"/>
        <v>0</v>
      </c>
      <c r="G183" s="97">
        <f t="shared" si="22"/>
        <v>0.12329674872210633</v>
      </c>
      <c r="H183" s="97">
        <f t="shared" si="22"/>
        <v>0.12632975834611759</v>
      </c>
      <c r="I183" s="151"/>
    </row>
    <row r="184" spans="2:9" x14ac:dyDescent="0.2">
      <c r="B184" s="87" t="s">
        <v>110</v>
      </c>
      <c r="C184" s="97">
        <f t="shared" si="22"/>
        <v>0</v>
      </c>
      <c r="D184" s="97">
        <f t="shared" si="22"/>
        <v>0</v>
      </c>
      <c r="E184" s="97">
        <f t="shared" si="22"/>
        <v>0</v>
      </c>
      <c r="F184" s="97">
        <f t="shared" si="22"/>
        <v>0</v>
      </c>
      <c r="G184" s="97">
        <f t="shared" si="22"/>
        <v>0.12329674872210632</v>
      </c>
      <c r="H184" s="97">
        <f t="shared" si="22"/>
        <v>0.12632975834611757</v>
      </c>
      <c r="I184" s="151"/>
    </row>
    <row r="185" spans="2:9" x14ac:dyDescent="0.2">
      <c r="B185" s="87" t="s">
        <v>111</v>
      </c>
      <c r="C185" s="97">
        <f t="shared" si="22"/>
        <v>0</v>
      </c>
      <c r="D185" s="97">
        <f t="shared" si="22"/>
        <v>0</v>
      </c>
      <c r="E185" s="97">
        <f t="shared" si="22"/>
        <v>0</v>
      </c>
      <c r="F185" s="97">
        <f t="shared" si="22"/>
        <v>0</v>
      </c>
      <c r="G185" s="97">
        <f t="shared" si="22"/>
        <v>0.12329674872210632</v>
      </c>
      <c r="H185" s="97">
        <f t="shared" si="22"/>
        <v>0.12632975834611757</v>
      </c>
      <c r="I185" s="151"/>
    </row>
    <row r="186" spans="2:9" x14ac:dyDescent="0.2">
      <c r="B186" s="87" t="s">
        <v>112</v>
      </c>
      <c r="C186" s="97">
        <f t="shared" si="22"/>
        <v>0</v>
      </c>
      <c r="D186" s="97">
        <f t="shared" si="22"/>
        <v>0</v>
      </c>
      <c r="E186" s="97">
        <f t="shared" si="22"/>
        <v>0</v>
      </c>
      <c r="F186" s="97">
        <f t="shared" si="22"/>
        <v>0</v>
      </c>
      <c r="G186" s="97">
        <f t="shared" si="22"/>
        <v>0.12329674872210632</v>
      </c>
      <c r="H186" s="97">
        <f t="shared" si="22"/>
        <v>0.12632975834611757</v>
      </c>
      <c r="I186" s="151"/>
    </row>
    <row r="187" spans="2:9" x14ac:dyDescent="0.2">
      <c r="B187" s="87" t="s">
        <v>113</v>
      </c>
      <c r="C187" s="97">
        <f t="shared" si="22"/>
        <v>0</v>
      </c>
      <c r="D187" s="97">
        <f t="shared" si="22"/>
        <v>0</v>
      </c>
      <c r="E187" s="97">
        <f t="shared" si="22"/>
        <v>0</v>
      </c>
      <c r="F187" s="97">
        <f t="shared" si="22"/>
        <v>0</v>
      </c>
      <c r="G187" s="97">
        <f t="shared" si="22"/>
        <v>0.12329674872210634</v>
      </c>
      <c r="H187" s="97">
        <f t="shared" si="22"/>
        <v>0.12632975834611757</v>
      </c>
      <c r="I187" s="151"/>
    </row>
    <row r="188" spans="2:9" x14ac:dyDescent="0.2">
      <c r="B188" s="87" t="s">
        <v>115</v>
      </c>
      <c r="C188" s="97">
        <f t="shared" si="22"/>
        <v>0</v>
      </c>
      <c r="D188" s="97">
        <f t="shared" si="22"/>
        <v>0</v>
      </c>
      <c r="E188" s="97">
        <f t="shared" si="22"/>
        <v>0</v>
      </c>
      <c r="F188" s="97">
        <f t="shared" si="22"/>
        <v>0</v>
      </c>
      <c r="G188" s="97">
        <f t="shared" si="22"/>
        <v>0.12329674872210633</v>
      </c>
      <c r="H188" s="97">
        <f t="shared" si="22"/>
        <v>0.12632975834611757</v>
      </c>
      <c r="I188" s="151"/>
    </row>
    <row r="189" spans="2:9" x14ac:dyDescent="0.2">
      <c r="B189" s="87" t="s">
        <v>114</v>
      </c>
      <c r="C189" s="97">
        <f t="shared" si="22"/>
        <v>0</v>
      </c>
      <c r="D189" s="97">
        <f t="shared" si="22"/>
        <v>0</v>
      </c>
      <c r="E189" s="97">
        <f t="shared" si="22"/>
        <v>0</v>
      </c>
      <c r="F189" s="97">
        <f t="shared" si="22"/>
        <v>0</v>
      </c>
      <c r="G189" s="97">
        <f t="shared" si="22"/>
        <v>0.12329674872210632</v>
      </c>
      <c r="H189" s="97">
        <f t="shared" si="22"/>
        <v>0.12632975834611757</v>
      </c>
      <c r="I189" s="151"/>
    </row>
    <row r="190" spans="2:9" x14ac:dyDescent="0.2">
      <c r="B190" s="125" t="s">
        <v>26</v>
      </c>
      <c r="C190" s="352"/>
      <c r="D190" s="352"/>
      <c r="E190" s="352"/>
      <c r="F190" s="352"/>
      <c r="G190" s="352"/>
      <c r="H190" s="353"/>
      <c r="I190" s="967"/>
    </row>
    <row r="191" spans="2:9" x14ac:dyDescent="0.2">
      <c r="B191" s="92" t="s">
        <v>45</v>
      </c>
      <c r="C191" s="97">
        <f t="shared" ref="C191:H192" si="23">C88/C141</f>
        <v>0</v>
      </c>
      <c r="D191" s="97">
        <f t="shared" si="23"/>
        <v>0</v>
      </c>
      <c r="E191" s="97">
        <f t="shared" si="23"/>
        <v>0</v>
      </c>
      <c r="F191" s="97">
        <f t="shared" si="23"/>
        <v>0</v>
      </c>
      <c r="G191" s="97">
        <f t="shared" si="23"/>
        <v>2.8622459524774688E-2</v>
      </c>
      <c r="H191" s="97">
        <f t="shared" si="23"/>
        <v>2.9326551044634441E-2</v>
      </c>
      <c r="I191" s="151"/>
    </row>
    <row r="192" spans="2:9" x14ac:dyDescent="0.2">
      <c r="B192" s="87" t="s">
        <v>74</v>
      </c>
      <c r="C192" s="97">
        <f t="shared" si="23"/>
        <v>0</v>
      </c>
      <c r="D192" s="97">
        <f t="shared" si="23"/>
        <v>0</v>
      </c>
      <c r="E192" s="97">
        <f t="shared" si="23"/>
        <v>0</v>
      </c>
      <c r="F192" s="97">
        <f t="shared" si="23"/>
        <v>0</v>
      </c>
      <c r="G192" s="97">
        <f t="shared" si="23"/>
        <v>0.26714295556456374</v>
      </c>
      <c r="H192" s="97">
        <f t="shared" si="23"/>
        <v>0.27371447641658808</v>
      </c>
      <c r="I192" s="151"/>
    </row>
    <row r="193" spans="9:9" x14ac:dyDescent="0.2">
      <c r="I193" s="135"/>
    </row>
    <row r="194" spans="9:9" x14ac:dyDescent="0.2">
      <c r="I194" s="135"/>
    </row>
  </sheetData>
  <mergeCells count="3">
    <mergeCell ref="B31:H31"/>
    <mergeCell ref="B32:H32"/>
    <mergeCell ref="B33:H33"/>
  </mergeCells>
  <pageMargins left="0.75" right="0.75" top="1" bottom="1" header="0" footer="0"/>
  <pageSetup scale="60" orientation="portrait" r:id="rId1"/>
  <headerFooter alignWithMargins="0"/>
  <rowBreaks count="1" manualBreakCount="1">
    <brk id="9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Q184"/>
  <sheetViews>
    <sheetView zoomScale="70" zoomScaleNormal="70" workbookViewId="0"/>
  </sheetViews>
  <sheetFormatPr baseColWidth="10" defaultRowHeight="12.75" x14ac:dyDescent="0.2"/>
  <cols>
    <col min="1" max="1" width="11.42578125" style="255"/>
    <col min="2" max="2" width="39.5703125" style="255" customWidth="1"/>
    <col min="3" max="3" width="13" style="255" bestFit="1" customWidth="1"/>
    <col min="4" max="4" width="13.42578125" style="255" bestFit="1" customWidth="1"/>
    <col min="5" max="5" width="13.28515625" style="255" bestFit="1" customWidth="1"/>
    <col min="6" max="6" width="13.7109375" style="255" bestFit="1" customWidth="1"/>
    <col min="7" max="7" width="13.28515625" style="255" bestFit="1" customWidth="1"/>
    <col min="8" max="8" width="14" style="255" bestFit="1" customWidth="1"/>
    <col min="9" max="16384" width="11.42578125" style="255"/>
  </cols>
  <sheetData>
    <row r="2" spans="2:9" x14ac:dyDescent="0.2">
      <c r="B2" s="2" t="s">
        <v>389</v>
      </c>
      <c r="C2" s="40"/>
      <c r="D2" s="40"/>
      <c r="E2" s="40"/>
      <c r="F2" s="40"/>
      <c r="G2" s="288"/>
      <c r="H2" s="289"/>
    </row>
    <row r="3" spans="2:9" x14ac:dyDescent="0.2">
      <c r="B3" s="9" t="s">
        <v>20</v>
      </c>
      <c r="C3" s="10"/>
      <c r="D3" s="10"/>
      <c r="E3" s="10"/>
      <c r="F3" s="10"/>
      <c r="G3" s="200"/>
      <c r="H3" s="290"/>
    </row>
    <row r="4" spans="2:9" x14ac:dyDescent="0.2">
      <c r="B4" s="9" t="s">
        <v>390</v>
      </c>
      <c r="C4" s="10"/>
      <c r="D4" s="10"/>
      <c r="E4" s="10"/>
      <c r="F4" s="10"/>
      <c r="G4" s="10"/>
      <c r="H4" s="15"/>
    </row>
    <row r="5" spans="2:9" x14ac:dyDescent="0.2">
      <c r="B5" s="365" t="s">
        <v>391</v>
      </c>
      <c r="C5" s="366"/>
      <c r="D5" s="366"/>
      <c r="E5" s="366"/>
      <c r="F5" s="366"/>
      <c r="G5" s="10"/>
      <c r="H5" s="15"/>
    </row>
    <row r="6" spans="2:9" x14ac:dyDescent="0.2">
      <c r="B6" s="12"/>
      <c r="C6" s="16"/>
      <c r="D6" s="16"/>
      <c r="E6" s="16"/>
      <c r="F6" s="16"/>
      <c r="G6" s="16"/>
      <c r="H6" s="17"/>
    </row>
    <row r="7" spans="2:9" x14ac:dyDescent="0.2">
      <c r="B7" s="135"/>
    </row>
    <row r="8" spans="2:9" x14ac:dyDescent="0.2">
      <c r="B8" s="27" t="s">
        <v>3</v>
      </c>
      <c r="C8" s="37" t="s">
        <v>21</v>
      </c>
      <c r="D8" s="37"/>
      <c r="E8" s="37"/>
      <c r="F8" s="37"/>
      <c r="G8" s="37"/>
      <c r="H8" s="38"/>
    </row>
    <row r="9" spans="2:9" x14ac:dyDescent="0.2">
      <c r="B9" s="367"/>
      <c r="C9" s="110" t="s">
        <v>38</v>
      </c>
      <c r="D9" s="110" t="s">
        <v>39</v>
      </c>
      <c r="E9" s="110" t="s">
        <v>40</v>
      </c>
      <c r="F9" s="110" t="s">
        <v>121</v>
      </c>
      <c r="G9" s="110" t="s">
        <v>122</v>
      </c>
      <c r="H9" s="110" t="s">
        <v>633</v>
      </c>
    </row>
    <row r="10" spans="2:9" x14ac:dyDescent="0.2">
      <c r="B10" s="18" t="s">
        <v>392</v>
      </c>
      <c r="C10" s="258"/>
      <c r="D10" s="258"/>
      <c r="E10" s="258"/>
      <c r="F10" s="258"/>
      <c r="G10" s="258"/>
      <c r="H10" s="259"/>
    </row>
    <row r="11" spans="2:9" x14ac:dyDescent="0.2">
      <c r="B11" s="108" t="s">
        <v>393</v>
      </c>
      <c r="C11" s="257">
        <f>Cost.Prod!C46</f>
        <v>13288.66244860281</v>
      </c>
      <c r="D11" s="257">
        <f>Cost.Prod!F46</f>
        <v>15293.427443482007</v>
      </c>
      <c r="E11" s="257">
        <f>Cost.Prod!I46</f>
        <v>16263.585355197076</v>
      </c>
      <c r="F11" s="257">
        <f>Cost.Prod!L46</f>
        <v>17177.089511185819</v>
      </c>
      <c r="G11" s="257">
        <f>Cost.Prod!O46</f>
        <v>26781.21340785264</v>
      </c>
      <c r="H11" s="257">
        <f>Cost.Prod!R46</f>
        <v>27749.944437169252</v>
      </c>
    </row>
    <row r="12" spans="2:9" x14ac:dyDescent="0.2">
      <c r="B12" s="114" t="s">
        <v>5</v>
      </c>
      <c r="C12" s="257">
        <f>Gto.Vtas!C60</f>
        <v>4068.1852492949656</v>
      </c>
      <c r="D12" s="257">
        <f>Gto.Vtas!F60</f>
        <v>8120.4168001850885</v>
      </c>
      <c r="E12" s="257">
        <f>Gto.Vtas!I60</f>
        <v>10049.430005481527</v>
      </c>
      <c r="F12" s="257">
        <f>Gto.Vtas!L60</f>
        <v>16396.753113744056</v>
      </c>
      <c r="G12" s="257">
        <f>Gto.Vtas!O60</f>
        <v>17186.503746301456</v>
      </c>
      <c r="H12" s="257">
        <f>Gto.Vtas!R60</f>
        <v>22246.673787015843</v>
      </c>
    </row>
    <row r="13" spans="2:9" x14ac:dyDescent="0.2">
      <c r="B13" s="114" t="s">
        <v>394</v>
      </c>
      <c r="C13" s="257">
        <f>'Gto Adm'!C70</f>
        <v>5697.2846688916734</v>
      </c>
      <c r="D13" s="257">
        <f>'Gto Adm'!F70</f>
        <v>10845.443249107668</v>
      </c>
      <c r="E13" s="257">
        <f>'Gto Adm'!I70</f>
        <v>14915.38939479876</v>
      </c>
      <c r="F13" s="257">
        <f>'Gto Adm'!L70</f>
        <v>18312.564848332211</v>
      </c>
      <c r="G13" s="257">
        <f>'Gto Adm'!O70</f>
        <v>19979.018963902949</v>
      </c>
      <c r="H13" s="257">
        <f>'Gto Adm'!R70</f>
        <v>18495.705696190049</v>
      </c>
    </row>
    <row r="14" spans="2:9" x14ac:dyDescent="0.2">
      <c r="B14" s="114" t="s">
        <v>7</v>
      </c>
      <c r="C14" s="119">
        <f>'Gtos Finan'!C42</f>
        <v>0</v>
      </c>
      <c r="D14" s="119">
        <f>'Gtos Finan'!D42</f>
        <v>0</v>
      </c>
      <c r="E14" s="119">
        <f>'Gtos Finan'!E42</f>
        <v>0</v>
      </c>
      <c r="F14" s="119">
        <f>'Gtos Finan'!F42</f>
        <v>0</v>
      </c>
      <c r="G14" s="119">
        <f>'Gtos Finan'!G42</f>
        <v>2521.7605847184404</v>
      </c>
      <c r="H14" s="119">
        <f>'Gtos Finan'!H42</f>
        <v>3229.4647957012421</v>
      </c>
      <c r="I14" s="368"/>
    </row>
    <row r="15" spans="2:9" x14ac:dyDescent="0.2">
      <c r="B15" s="28" t="s">
        <v>8</v>
      </c>
      <c r="C15" s="62">
        <f t="shared" ref="C15:H15" si="0">SUM(C11:C14)</f>
        <v>23054.13236678945</v>
      </c>
      <c r="D15" s="62">
        <f t="shared" si="0"/>
        <v>34259.287492774762</v>
      </c>
      <c r="E15" s="62">
        <f t="shared" si="0"/>
        <v>41228.404755477364</v>
      </c>
      <c r="F15" s="62">
        <f t="shared" si="0"/>
        <v>51886.407473262094</v>
      </c>
      <c r="G15" s="62">
        <f t="shared" si="0"/>
        <v>66468.49670277549</v>
      </c>
      <c r="H15" s="62">
        <f t="shared" si="0"/>
        <v>71721.788716076378</v>
      </c>
    </row>
    <row r="16" spans="2:9" x14ac:dyDescent="0.2">
      <c r="B16" s="18" t="s">
        <v>395</v>
      </c>
      <c r="C16" s="258"/>
      <c r="D16" s="258"/>
      <c r="E16" s="258"/>
      <c r="F16" s="258"/>
      <c r="G16" s="258"/>
      <c r="H16" s="259"/>
    </row>
    <row r="17" spans="2:17" x14ac:dyDescent="0.2">
      <c r="B17" s="108" t="s">
        <v>393</v>
      </c>
      <c r="C17" s="257">
        <f>Cost.Prod!D46</f>
        <v>61189.957961227126</v>
      </c>
      <c r="D17" s="257">
        <f>Cost.Prod!G46</f>
        <v>73558.188354985366</v>
      </c>
      <c r="E17" s="257">
        <f>Cost.Prod!J46</f>
        <v>92603.036421252589</v>
      </c>
      <c r="F17" s="257">
        <f>Cost.Prod!M46</f>
        <v>116594.68562833709</v>
      </c>
      <c r="G17" s="257">
        <f>Cost.Prod!P46</f>
        <v>152787.16396730827</v>
      </c>
      <c r="H17" s="257">
        <f>Cost.Prod!S46</f>
        <v>200322.10981091624</v>
      </c>
    </row>
    <row r="18" spans="2:17" x14ac:dyDescent="0.2">
      <c r="B18" s="114" t="s">
        <v>5</v>
      </c>
      <c r="C18" s="257">
        <f>Gto.Vtas!D60</f>
        <v>1234.1939913885897</v>
      </c>
      <c r="D18" s="257">
        <f>Gto.Vtas!G60</f>
        <v>2450.3274356979632</v>
      </c>
      <c r="E18" s="257">
        <f>Gto.Vtas!J60</f>
        <v>3249.0291799066249</v>
      </c>
      <c r="F18" s="257">
        <f>Gto.Vtas!M60</f>
        <v>4222.8318015062596</v>
      </c>
      <c r="G18" s="257">
        <f>Gto.Vtas!P60</f>
        <v>5825.4131061897497</v>
      </c>
      <c r="H18" s="257">
        <f>Gto.Vtas!S60</f>
        <v>7668.9007723753411</v>
      </c>
      <c r="I18" s="260"/>
      <c r="J18" s="260"/>
    </row>
    <row r="19" spans="2:17" x14ac:dyDescent="0.2">
      <c r="B19" s="114" t="s">
        <v>394</v>
      </c>
      <c r="C19" s="257">
        <f>'Gto Adm'!D70</f>
        <v>573.77399138858993</v>
      </c>
      <c r="D19" s="257">
        <f>'Gto Adm'!G70</f>
        <v>583.64868569796329</v>
      </c>
      <c r="E19" s="257">
        <f>'Gto Adm'!J70</f>
        <v>646.79379708744216</v>
      </c>
      <c r="F19" s="257">
        <f>'Gto Adm'!M70</f>
        <v>708.08591880737026</v>
      </c>
      <c r="G19" s="257">
        <f>'Gto Adm'!P70</f>
        <v>957.78316882116542</v>
      </c>
      <c r="H19" s="257">
        <f>'Gto Adm'!S70</f>
        <v>1043.857897974568</v>
      </c>
    </row>
    <row r="20" spans="2:17" x14ac:dyDescent="0.2">
      <c r="B20" s="28" t="s">
        <v>8</v>
      </c>
      <c r="C20" s="62">
        <f t="shared" ref="C20:H20" si="1">SUM(C17:C19)</f>
        <v>62997.925944004302</v>
      </c>
      <c r="D20" s="62">
        <f t="shared" si="1"/>
        <v>76592.164476381295</v>
      </c>
      <c r="E20" s="62">
        <f t="shared" si="1"/>
        <v>96498.859398246655</v>
      </c>
      <c r="F20" s="62">
        <f t="shared" si="1"/>
        <v>121525.60334865071</v>
      </c>
      <c r="G20" s="62">
        <f t="shared" si="1"/>
        <v>159570.36024231918</v>
      </c>
      <c r="H20" s="62">
        <f t="shared" si="1"/>
        <v>209034.86848126617</v>
      </c>
    </row>
    <row r="21" spans="2:17" x14ac:dyDescent="0.2">
      <c r="B21" s="18" t="s">
        <v>396</v>
      </c>
      <c r="C21" s="258"/>
      <c r="D21" s="258"/>
      <c r="E21" s="258"/>
      <c r="F21" s="258"/>
      <c r="G21" s="258"/>
      <c r="H21" s="259"/>
    </row>
    <row r="22" spans="2:17" x14ac:dyDescent="0.2">
      <c r="B22" s="369" t="s">
        <v>10</v>
      </c>
      <c r="C22" s="370">
        <f>'Pres Produc'!C18</f>
        <v>24782</v>
      </c>
      <c r="D22" s="370">
        <f>'Pres Produc'!D18</f>
        <v>28499</v>
      </c>
      <c r="E22" s="370">
        <f>'Pres Produc'!E18</f>
        <v>34199</v>
      </c>
      <c r="F22" s="370">
        <f>'Pres Produc'!F18</f>
        <v>41038.799999999996</v>
      </c>
      <c r="G22" s="370">
        <f>'Pres Produc'!G18</f>
        <v>51161.999999999993</v>
      </c>
      <c r="H22" s="370">
        <f>'Pres Produc'!H18</f>
        <v>63946.999999999993</v>
      </c>
    </row>
    <row r="23" spans="2:17" x14ac:dyDescent="0.2">
      <c r="B23" s="18" t="s">
        <v>397</v>
      </c>
      <c r="C23" s="258"/>
      <c r="D23" s="258"/>
      <c r="E23" s="258"/>
      <c r="F23" s="258"/>
      <c r="G23" s="258"/>
      <c r="H23" s="259"/>
    </row>
    <row r="24" spans="2:17" x14ac:dyDescent="0.2">
      <c r="B24" s="369" t="s">
        <v>398</v>
      </c>
      <c r="C24" s="371">
        <f>C20/C22</f>
        <v>2.5420840103302518</v>
      </c>
      <c r="D24" s="371">
        <f t="shared" ref="D24:H24" si="2">D20/D22</f>
        <v>2.6875386671946839</v>
      </c>
      <c r="E24" s="371">
        <f t="shared" si="2"/>
        <v>2.8216865814277217</v>
      </c>
      <c r="F24" s="371">
        <f t="shared" si="2"/>
        <v>2.9612367649310096</v>
      </c>
      <c r="G24" s="371">
        <f t="shared" si="2"/>
        <v>3.1189234244618897</v>
      </c>
      <c r="H24" s="371">
        <f t="shared" si="2"/>
        <v>3.268876858668369</v>
      </c>
    </row>
    <row r="25" spans="2:17" x14ac:dyDescent="0.2">
      <c r="B25" s="18" t="s">
        <v>399</v>
      </c>
      <c r="C25" s="258"/>
      <c r="D25" s="258"/>
      <c r="E25" s="258"/>
      <c r="F25" s="258"/>
      <c r="G25" s="258"/>
      <c r="H25" s="259"/>
    </row>
    <row r="26" spans="2:17" x14ac:dyDescent="0.2">
      <c r="B26" s="108" t="s">
        <v>398</v>
      </c>
      <c r="C26" s="372">
        <f>PVP!C20</f>
        <v>3.9146985715438625</v>
      </c>
      <c r="D26" s="372">
        <f>PVP!D20</f>
        <v>4.3744394540159304</v>
      </c>
      <c r="E26" s="372">
        <f>PVP!E20</f>
        <v>4.5056702041804533</v>
      </c>
      <c r="F26" s="372">
        <f>PVP!F20</f>
        <v>4.640840310305868</v>
      </c>
      <c r="G26" s="372">
        <f>PVP!G20</f>
        <v>4.780065519615043</v>
      </c>
      <c r="H26" s="372">
        <f>PVP!H20</f>
        <v>4.9234674852034948</v>
      </c>
    </row>
    <row r="27" spans="2:17" x14ac:dyDescent="0.2">
      <c r="B27" s="18" t="s">
        <v>400</v>
      </c>
      <c r="C27" s="258"/>
      <c r="D27" s="258"/>
      <c r="E27" s="258"/>
      <c r="F27" s="258"/>
      <c r="G27" s="258"/>
      <c r="H27" s="259"/>
    </row>
    <row r="28" spans="2:17" x14ac:dyDescent="0.2">
      <c r="B28" s="114" t="s">
        <v>10</v>
      </c>
      <c r="C28" s="373">
        <f t="shared" ref="C28:H28" si="3">C15/(C26-C24)</f>
        <v>16795.780125198373</v>
      </c>
      <c r="D28" s="373">
        <f t="shared" si="3"/>
        <v>20309.011508218042</v>
      </c>
      <c r="E28" s="373">
        <f t="shared" si="3"/>
        <v>24482.66372572149</v>
      </c>
      <c r="F28" s="373">
        <f t="shared" si="3"/>
        <v>30892.056411849233</v>
      </c>
      <c r="G28" s="373">
        <f t="shared" si="3"/>
        <v>40013.733260216526</v>
      </c>
      <c r="H28" s="373">
        <f t="shared" si="3"/>
        <v>43347.15038623711</v>
      </c>
      <c r="I28" s="260"/>
      <c r="J28" s="260"/>
      <c r="K28" s="260"/>
    </row>
    <row r="29" spans="2:17" x14ac:dyDescent="0.2">
      <c r="B29" s="114" t="s">
        <v>401</v>
      </c>
      <c r="C29" s="257">
        <f t="shared" ref="C29:H29" si="4">C15/(1-(C24/C26))</f>
        <v>65750.416464078866</v>
      </c>
      <c r="D29" s="257">
        <f t="shared" si="4"/>
        <v>88840.541213612567</v>
      </c>
      <c r="E29" s="257">
        <f t="shared" si="4"/>
        <v>110310.80846795293</v>
      </c>
      <c r="F29" s="257">
        <f t="shared" si="4"/>
        <v>143365.10066435277</v>
      </c>
      <c r="G29" s="257">
        <f t="shared" si="4"/>
        <v>191268.26666823463</v>
      </c>
      <c r="H29" s="257">
        <f t="shared" si="4"/>
        <v>213418.28550286451</v>
      </c>
    </row>
    <row r="32" spans="2:17" x14ac:dyDescent="0.2">
      <c r="C32" s="260"/>
      <c r="D32" s="260"/>
      <c r="E32" s="260"/>
      <c r="F32" s="260"/>
      <c r="G32" s="260"/>
      <c r="H32" s="260"/>
      <c r="I32" s="260"/>
      <c r="J32" s="260"/>
      <c r="K32" s="260"/>
      <c r="N32" s="260"/>
      <c r="O32" s="260"/>
      <c r="P32" s="260"/>
      <c r="Q32" s="260"/>
    </row>
    <row r="33" spans="2:8" x14ac:dyDescent="0.2">
      <c r="B33" s="2" t="s">
        <v>402</v>
      </c>
      <c r="C33" s="40"/>
      <c r="D33" s="40"/>
      <c r="E33" s="40"/>
      <c r="F33" s="40"/>
      <c r="G33" s="288"/>
      <c r="H33" s="289"/>
    </row>
    <row r="34" spans="2:8" x14ac:dyDescent="0.2">
      <c r="B34" s="9" t="s">
        <v>20</v>
      </c>
      <c r="C34" s="10"/>
      <c r="D34" s="10"/>
      <c r="E34" s="10"/>
      <c r="F34" s="10"/>
      <c r="G34" s="200"/>
      <c r="H34" s="290"/>
    </row>
    <row r="35" spans="2:8" x14ac:dyDescent="0.2">
      <c r="B35" s="9" t="s">
        <v>390</v>
      </c>
      <c r="C35" s="10"/>
      <c r="D35" s="10"/>
      <c r="E35" s="10"/>
      <c r="F35" s="10"/>
      <c r="G35" s="10"/>
      <c r="H35" s="15"/>
    </row>
    <row r="36" spans="2:8" x14ac:dyDescent="0.2">
      <c r="B36" s="365" t="s">
        <v>391</v>
      </c>
      <c r="C36" s="366"/>
      <c r="D36" s="366"/>
      <c r="E36" s="366"/>
      <c r="F36" s="366"/>
      <c r="G36" s="10"/>
      <c r="H36" s="15"/>
    </row>
    <row r="37" spans="2:8" x14ac:dyDescent="0.2">
      <c r="B37" s="12"/>
      <c r="C37" s="16"/>
      <c r="D37" s="16"/>
      <c r="E37" s="16"/>
      <c r="F37" s="16"/>
      <c r="G37" s="16"/>
      <c r="H37" s="17"/>
    </row>
    <row r="38" spans="2:8" x14ac:dyDescent="0.2">
      <c r="B38" s="135"/>
    </row>
    <row r="39" spans="2:8" x14ac:dyDescent="0.2">
      <c r="B39" s="27" t="s">
        <v>3</v>
      </c>
      <c r="C39" s="37" t="s">
        <v>22</v>
      </c>
      <c r="D39" s="37"/>
      <c r="E39" s="37"/>
      <c r="F39" s="37"/>
      <c r="G39" s="37"/>
      <c r="H39" s="38"/>
    </row>
    <row r="40" spans="2:8" x14ac:dyDescent="0.2">
      <c r="B40" s="367"/>
      <c r="C40" s="110" t="s">
        <v>38</v>
      </c>
      <c r="D40" s="110" t="s">
        <v>39</v>
      </c>
      <c r="E40" s="110" t="s">
        <v>40</v>
      </c>
      <c r="F40" s="110" t="s">
        <v>121</v>
      </c>
      <c r="G40" s="110" t="s">
        <v>122</v>
      </c>
      <c r="H40" s="110" t="s">
        <v>633</v>
      </c>
    </row>
    <row r="41" spans="2:8" x14ac:dyDescent="0.2">
      <c r="B41" s="18" t="s">
        <v>392</v>
      </c>
      <c r="C41" s="258"/>
      <c r="D41" s="258"/>
      <c r="E41" s="258"/>
      <c r="F41" s="258"/>
      <c r="G41" s="258"/>
      <c r="H41" s="259"/>
    </row>
    <row r="42" spans="2:8" x14ac:dyDescent="0.2">
      <c r="B42" s="108" t="s">
        <v>393</v>
      </c>
      <c r="C42" s="257">
        <f>Cost.Prod!C176</f>
        <v>41125.620055358639</v>
      </c>
      <c r="D42" s="257">
        <f>Cost.Prod!F176</f>
        <v>46142.012113517019</v>
      </c>
      <c r="E42" s="257">
        <f>Cost.Prod!I176</f>
        <v>48709.052795937358</v>
      </c>
      <c r="F42" s="257">
        <f>Cost.Prod!L176</f>
        <v>51154.909285691465</v>
      </c>
      <c r="G42" s="257">
        <f>Cost.Prod!O176</f>
        <v>83926.053502487252</v>
      </c>
      <c r="H42" s="257">
        <f>Cost.Prod!R176</f>
        <v>88106.15602166696</v>
      </c>
    </row>
    <row r="43" spans="2:8" x14ac:dyDescent="0.2">
      <c r="B43" s="114" t="s">
        <v>5</v>
      </c>
      <c r="C43" s="257">
        <f>Gto.Vtas!C222</f>
        <v>10580.963149788124</v>
      </c>
      <c r="D43" s="257">
        <f>Gto.Vtas!F222</f>
        <v>17623.494749698239</v>
      </c>
      <c r="E43" s="257">
        <f>Gto.Vtas!I222</f>
        <v>19226.40958473699</v>
      </c>
      <c r="F43" s="257">
        <f>Gto.Vtas!L222</f>
        <v>31750.617622869551</v>
      </c>
      <c r="G43" s="257">
        <f>Gto.Vtas!O222</f>
        <v>33549.409715731737</v>
      </c>
      <c r="H43" s="257">
        <f>Gto.Vtas!R222</f>
        <v>51431.59988606799</v>
      </c>
    </row>
    <row r="44" spans="2:8" x14ac:dyDescent="0.2">
      <c r="B44" s="114" t="s">
        <v>394</v>
      </c>
      <c r="C44" s="257">
        <f>'Gto Adm'!C257</f>
        <v>13761.10814396671</v>
      </c>
      <c r="D44" s="257">
        <f>'Gto Adm'!F257</f>
        <v>22667.28039294617</v>
      </c>
      <c r="E44" s="257">
        <f>'Gto Adm'!I257</f>
        <v>27308.076408308123</v>
      </c>
      <c r="F44" s="257">
        <f>'Gto Adm'!L257</f>
        <v>34019.117286830078</v>
      </c>
      <c r="G44" s="257">
        <f>'Gto Adm'!O257</f>
        <v>36090.678830229626</v>
      </c>
      <c r="H44" s="257">
        <f>'Gto Adm'!R257</f>
        <v>36894.49366842585</v>
      </c>
    </row>
    <row r="45" spans="2:8" x14ac:dyDescent="0.2">
      <c r="B45" s="114" t="s">
        <v>7</v>
      </c>
      <c r="C45" s="119">
        <f>'Gtos Finan'!C57</f>
        <v>0</v>
      </c>
      <c r="D45" s="119">
        <f>'Gtos Finan'!D57</f>
        <v>0</v>
      </c>
      <c r="E45" s="119">
        <f>'Gtos Finan'!E57</f>
        <v>0</v>
      </c>
      <c r="F45" s="119">
        <f>'Gtos Finan'!F57</f>
        <v>0</v>
      </c>
      <c r="G45" s="119">
        <f>'Gtos Finan'!G57</f>
        <v>10476.310355829875</v>
      </c>
      <c r="H45" s="119">
        <f>'Gtos Finan'!H57</f>
        <v>13574.752890351367</v>
      </c>
    </row>
    <row r="46" spans="2:8" x14ac:dyDescent="0.2">
      <c r="B46" s="28" t="s">
        <v>8</v>
      </c>
      <c r="C46" s="62">
        <f t="shared" ref="C46:H46" si="5">SUM(C42:C45)</f>
        <v>65467.691349113469</v>
      </c>
      <c r="D46" s="62">
        <f t="shared" si="5"/>
        <v>86432.78725616142</v>
      </c>
      <c r="E46" s="62">
        <f t="shared" si="5"/>
        <v>95243.538788982463</v>
      </c>
      <c r="F46" s="62">
        <f t="shared" si="5"/>
        <v>116924.6441953911</v>
      </c>
      <c r="G46" s="62">
        <f t="shared" si="5"/>
        <v>164042.45240427851</v>
      </c>
      <c r="H46" s="62">
        <f t="shared" si="5"/>
        <v>190007.00246651217</v>
      </c>
    </row>
    <row r="47" spans="2:8" x14ac:dyDescent="0.2">
      <c r="B47" s="18" t="s">
        <v>395</v>
      </c>
      <c r="C47" s="258"/>
      <c r="D47" s="258"/>
      <c r="E47" s="258"/>
      <c r="F47" s="258"/>
      <c r="G47" s="258"/>
      <c r="H47" s="259"/>
    </row>
    <row r="48" spans="2:8" x14ac:dyDescent="0.2">
      <c r="B48" s="108" t="s">
        <v>393</v>
      </c>
      <c r="C48" s="257">
        <f>Cost.Prod!D176</f>
        <v>209067.781887169</v>
      </c>
      <c r="D48" s="257">
        <f>Cost.Prod!G176</f>
        <v>237128.77500339001</v>
      </c>
      <c r="E48" s="257">
        <f>Cost.Prod!J176</f>
        <v>298211.54779408925</v>
      </c>
      <c r="F48" s="257">
        <f>Cost.Prod!M176</f>
        <v>375720.46154880483</v>
      </c>
      <c r="G48" s="257">
        <f>Cost.Prod!P176</f>
        <v>500306.75909688545</v>
      </c>
      <c r="H48" s="257">
        <f>Cost.Prod!S176</f>
        <v>664260.62198084011</v>
      </c>
    </row>
    <row r="49" spans="2:8" x14ac:dyDescent="0.2">
      <c r="B49" s="114" t="s">
        <v>5</v>
      </c>
      <c r="C49" s="257">
        <f>Gto.Vtas!D222</f>
        <v>7466.5125812701835</v>
      </c>
      <c r="D49" s="257">
        <f>Gto.Vtas!G222</f>
        <v>8474.6881895000388</v>
      </c>
      <c r="E49" s="257">
        <f>Gto.Vtas!J222</f>
        <v>10736.426112295716</v>
      </c>
      <c r="F49" s="257">
        <f>Gto.Vtas!M222</f>
        <v>13526.948538968618</v>
      </c>
      <c r="G49" s="257">
        <f>Gto.Vtas!P222</f>
        <v>17998.515238127024</v>
      </c>
      <c r="H49" s="257">
        <f>Gto.Vtas!S222</f>
        <v>23735.433577477997</v>
      </c>
    </row>
    <row r="50" spans="2:8" x14ac:dyDescent="0.2">
      <c r="B50" s="114" t="s">
        <v>394</v>
      </c>
      <c r="C50" s="257">
        <f>'Gto Adm'!D257</f>
        <v>266.07258127018298</v>
      </c>
      <c r="D50" s="257">
        <f>'Gto Adm'!G257</f>
        <v>254.29543950003895</v>
      </c>
      <c r="E50" s="257">
        <f>'Gto Adm'!J257</f>
        <v>281.4391793461279</v>
      </c>
      <c r="F50" s="257">
        <f>'Gto Adm'!M257</f>
        <v>308.11265160069814</v>
      </c>
      <c r="G50" s="257">
        <f>'Gto Adm'!P257</f>
        <v>423.79686829626576</v>
      </c>
      <c r="H50" s="257">
        <f>'Gto Adm'!S257</f>
        <v>467.33400724215227</v>
      </c>
    </row>
    <row r="51" spans="2:8" x14ac:dyDescent="0.2">
      <c r="B51" s="28" t="s">
        <v>8</v>
      </c>
      <c r="C51" s="62">
        <f t="shared" ref="C51:H51" si="6">SUM(C48:C50)</f>
        <v>216800.36704970937</v>
      </c>
      <c r="D51" s="62">
        <f t="shared" si="6"/>
        <v>245857.75863239009</v>
      </c>
      <c r="E51" s="62">
        <f t="shared" si="6"/>
        <v>309229.4130857311</v>
      </c>
      <c r="F51" s="62">
        <f t="shared" si="6"/>
        <v>389555.52273937414</v>
      </c>
      <c r="G51" s="62">
        <f t="shared" si="6"/>
        <v>518729.07120330876</v>
      </c>
      <c r="H51" s="62">
        <f t="shared" si="6"/>
        <v>688463.38956556027</v>
      </c>
    </row>
    <row r="52" spans="2:8" x14ac:dyDescent="0.2">
      <c r="B52" s="18" t="s">
        <v>396</v>
      </c>
      <c r="C52" s="258"/>
      <c r="D52" s="258"/>
      <c r="E52" s="258"/>
      <c r="F52" s="258"/>
      <c r="G52" s="258"/>
      <c r="H52" s="259"/>
    </row>
    <row r="53" spans="2:8" x14ac:dyDescent="0.2">
      <c r="B53" s="369" t="s">
        <v>10</v>
      </c>
      <c r="C53" s="370">
        <f>'Pres Produc'!C19</f>
        <v>11492</v>
      </c>
      <c r="D53" s="370">
        <f>'Pres Produc'!D19</f>
        <v>12417</v>
      </c>
      <c r="E53" s="370">
        <f>'Pres Produc'!E19</f>
        <v>14881.000000000002</v>
      </c>
      <c r="F53" s="370">
        <f>'Pres Produc'!F19</f>
        <v>17857.399999999998</v>
      </c>
      <c r="G53" s="370">
        <f>'Pres Produc'!G19</f>
        <v>22638</v>
      </c>
      <c r="H53" s="370">
        <f>'Pres Produc'!H19</f>
        <v>28629</v>
      </c>
    </row>
    <row r="54" spans="2:8" x14ac:dyDescent="0.2">
      <c r="B54" s="18" t="s">
        <v>397</v>
      </c>
      <c r="C54" s="258"/>
      <c r="D54" s="258"/>
      <c r="E54" s="258"/>
      <c r="F54" s="258"/>
      <c r="G54" s="258"/>
      <c r="H54" s="259"/>
    </row>
    <row r="55" spans="2:8" x14ac:dyDescent="0.2">
      <c r="B55" s="369" t="s">
        <v>398</v>
      </c>
      <c r="C55" s="371">
        <f>C51/C53</f>
        <v>18.865329537914146</v>
      </c>
      <c r="D55" s="371">
        <f t="shared" ref="D55:H55" si="7">D51/D53</f>
        <v>19.800093310170741</v>
      </c>
      <c r="E55" s="371">
        <f t="shared" si="7"/>
        <v>20.780150062880924</v>
      </c>
      <c r="F55" s="371">
        <f t="shared" si="7"/>
        <v>21.814795140354935</v>
      </c>
      <c r="G55" s="371">
        <f t="shared" si="7"/>
        <v>22.914085661423659</v>
      </c>
      <c r="H55" s="371">
        <f t="shared" si="7"/>
        <v>24.047762393571563</v>
      </c>
    </row>
    <row r="56" spans="2:8" x14ac:dyDescent="0.2">
      <c r="B56" s="18" t="s">
        <v>399</v>
      </c>
      <c r="C56" s="258"/>
      <c r="D56" s="258"/>
      <c r="E56" s="258"/>
      <c r="F56" s="258"/>
      <c r="G56" s="258"/>
      <c r="H56" s="259"/>
    </row>
    <row r="57" spans="2:8" x14ac:dyDescent="0.2">
      <c r="B57" s="108" t="s">
        <v>398</v>
      </c>
      <c r="C57" s="372">
        <f>PVP!C43</f>
        <v>29.139833521444697</v>
      </c>
      <c r="D57" s="372">
        <f>PVP!D43</f>
        <v>30.98190152940214</v>
      </c>
      <c r="E57" s="372">
        <f>PVP!E43</f>
        <v>31.911087603461251</v>
      </c>
      <c r="F57" s="372">
        <f>PVP!F43</f>
        <v>32.868420231565089</v>
      </c>
      <c r="G57" s="372">
        <f>PVP!G43</f>
        <v>33.854472838512038</v>
      </c>
      <c r="H57" s="372">
        <f>PVP!H43</f>
        <v>34.870107023667408</v>
      </c>
    </row>
    <row r="58" spans="2:8" x14ac:dyDescent="0.2">
      <c r="B58" s="18" t="s">
        <v>400</v>
      </c>
      <c r="C58" s="258"/>
      <c r="D58" s="258"/>
      <c r="E58" s="258"/>
      <c r="F58" s="258"/>
      <c r="G58" s="258"/>
      <c r="H58" s="259"/>
    </row>
    <row r="59" spans="2:8" x14ac:dyDescent="0.2">
      <c r="B59" s="114" t="s">
        <v>10</v>
      </c>
      <c r="C59" s="373">
        <f t="shared" ref="C59:H59" si="8">C46/(C57-C55)</f>
        <v>6371.8590653188203</v>
      </c>
      <c r="D59" s="373">
        <f t="shared" si="8"/>
        <v>7729.7683488710845</v>
      </c>
      <c r="E59" s="373">
        <f t="shared" si="8"/>
        <v>8556.6501870800021</v>
      </c>
      <c r="F59" s="373">
        <f t="shared" si="8"/>
        <v>10577.945536471072</v>
      </c>
      <c r="G59" s="373">
        <f t="shared" si="8"/>
        <v>14994.209048453069</v>
      </c>
      <c r="H59" s="373">
        <f t="shared" si="8"/>
        <v>17556.916635062789</v>
      </c>
    </row>
    <row r="60" spans="2:8" x14ac:dyDescent="0.2">
      <c r="B60" s="114" t="s">
        <v>401</v>
      </c>
      <c r="C60" s="257">
        <f t="shared" ref="C60:H60" si="9">C46/(1-(C55/C57))</f>
        <v>185674.91238549864</v>
      </c>
      <c r="D60" s="257">
        <f t="shared" si="9"/>
        <v>239482.92182981331</v>
      </c>
      <c r="E60" s="257">
        <f t="shared" si="9"/>
        <v>273052.01371208305</v>
      </c>
      <c r="F60" s="257">
        <f t="shared" si="9"/>
        <v>347680.35907933943</v>
      </c>
      <c r="G60" s="257">
        <f t="shared" si="9"/>
        <v>507621.04296582588</v>
      </c>
      <c r="H60" s="257">
        <f t="shared" si="9"/>
        <v>612211.56207024609</v>
      </c>
    </row>
    <row r="64" spans="2:8" x14ac:dyDescent="0.2">
      <c r="B64" s="2" t="s">
        <v>403</v>
      </c>
      <c r="C64" s="40"/>
      <c r="D64" s="40"/>
      <c r="E64" s="40"/>
      <c r="F64" s="40"/>
      <c r="G64" s="288"/>
      <c r="H64" s="289"/>
    </row>
    <row r="65" spans="2:8" x14ac:dyDescent="0.2">
      <c r="B65" s="9" t="s">
        <v>20</v>
      </c>
      <c r="C65" s="10"/>
      <c r="D65" s="10"/>
      <c r="E65" s="10"/>
      <c r="F65" s="10"/>
      <c r="G65" s="200"/>
      <c r="H65" s="290"/>
    </row>
    <row r="66" spans="2:8" x14ac:dyDescent="0.2">
      <c r="B66" s="9" t="s">
        <v>390</v>
      </c>
      <c r="C66" s="10"/>
      <c r="D66" s="10"/>
      <c r="E66" s="10"/>
      <c r="F66" s="10"/>
      <c r="G66" s="10"/>
      <c r="H66" s="15"/>
    </row>
    <row r="67" spans="2:8" x14ac:dyDescent="0.2">
      <c r="B67" s="365" t="s">
        <v>391</v>
      </c>
      <c r="C67" s="366"/>
      <c r="D67" s="366"/>
      <c r="E67" s="366"/>
      <c r="F67" s="366"/>
      <c r="G67" s="10"/>
      <c r="H67" s="15"/>
    </row>
    <row r="68" spans="2:8" x14ac:dyDescent="0.2">
      <c r="B68" s="12"/>
      <c r="C68" s="16"/>
      <c r="D68" s="16"/>
      <c r="E68" s="16"/>
      <c r="F68" s="16"/>
      <c r="G68" s="16"/>
      <c r="H68" s="17"/>
    </row>
    <row r="69" spans="2:8" x14ac:dyDescent="0.2">
      <c r="B69" s="135"/>
    </row>
    <row r="70" spans="2:8" x14ac:dyDescent="0.2">
      <c r="B70" s="27" t="s">
        <v>3</v>
      </c>
      <c r="C70" s="37" t="s">
        <v>23</v>
      </c>
      <c r="D70" s="37"/>
      <c r="E70" s="37"/>
      <c r="F70" s="37"/>
      <c r="G70" s="37"/>
      <c r="H70" s="38"/>
    </row>
    <row r="71" spans="2:8" x14ac:dyDescent="0.2">
      <c r="B71" s="367"/>
      <c r="C71" s="110" t="s">
        <v>38</v>
      </c>
      <c r="D71" s="110" t="s">
        <v>39</v>
      </c>
      <c r="E71" s="110" t="s">
        <v>40</v>
      </c>
      <c r="F71" s="110" t="s">
        <v>121</v>
      </c>
      <c r="G71" s="110" t="s">
        <v>122</v>
      </c>
      <c r="H71" s="110" t="s">
        <v>633</v>
      </c>
    </row>
    <row r="72" spans="2:8" x14ac:dyDescent="0.2">
      <c r="B72" s="18" t="s">
        <v>392</v>
      </c>
      <c r="C72" s="258"/>
      <c r="D72" s="258"/>
      <c r="E72" s="258"/>
      <c r="F72" s="258"/>
      <c r="G72" s="258"/>
      <c r="H72" s="259"/>
    </row>
    <row r="73" spans="2:8" x14ac:dyDescent="0.2">
      <c r="B73" s="108" t="s">
        <v>393</v>
      </c>
      <c r="C73" s="257">
        <f>Cost.Prod!C540</f>
        <v>28360.160753226177</v>
      </c>
      <c r="D73" s="257">
        <f>Cost.Prod!F540</f>
        <v>41955.053662635444</v>
      </c>
      <c r="E73" s="257">
        <f>Cost.Prod!I540</f>
        <v>43863.771590833494</v>
      </c>
      <c r="F73" s="257">
        <f>Cost.Prod!L540</f>
        <v>46234.524954515378</v>
      </c>
      <c r="G73" s="257">
        <f>Cost.Prod!O540</f>
        <v>73847.228038843547</v>
      </c>
      <c r="H73" s="257">
        <f>Cost.Prod!R540</f>
        <v>77262.244900574413</v>
      </c>
    </row>
    <row r="74" spans="2:8" x14ac:dyDescent="0.2">
      <c r="B74" s="114" t="s">
        <v>5</v>
      </c>
      <c r="C74" s="257">
        <f>Gto.Vtas!C671</f>
        <v>8197.5496487158689</v>
      </c>
      <c r="D74" s="257">
        <f>Gto.Vtas!F671</f>
        <v>20037.360400126534</v>
      </c>
      <c r="E74" s="257">
        <f>Gto.Vtas!I671</f>
        <v>23609.561102667169</v>
      </c>
      <c r="F74" s="257">
        <f>Gto.Vtas!L671</f>
        <v>38644.082763421524</v>
      </c>
      <c r="G74" s="257">
        <f>Gto.Vtas!O671</f>
        <v>40894.848812015516</v>
      </c>
      <c r="H74" s="257">
        <f>Gto.Vtas!R671</f>
        <v>55814.02851950581</v>
      </c>
    </row>
    <row r="75" spans="2:8" x14ac:dyDescent="0.2">
      <c r="B75" s="114" t="s">
        <v>394</v>
      </c>
      <c r="C75" s="257">
        <f>'Gto Adm'!C776</f>
        <v>11225.305029376568</v>
      </c>
      <c r="D75" s="257">
        <f>'Gto Adm'!F776</f>
        <v>26478.005411532133</v>
      </c>
      <c r="E75" s="257">
        <f>'Gto Adm'!I776</f>
        <v>34646.726329925084</v>
      </c>
      <c r="F75" s="257">
        <f>'Gto Adm'!L776</f>
        <v>42696.032458139292</v>
      </c>
      <c r="G75" s="257">
        <f>'Gto Adm'!O776</f>
        <v>46608.849577661007</v>
      </c>
      <c r="H75" s="257">
        <f>'Gto Adm'!R776</f>
        <v>44532.138954309798</v>
      </c>
    </row>
    <row r="76" spans="2:8" x14ac:dyDescent="0.2">
      <c r="B76" s="114" t="s">
        <v>7</v>
      </c>
      <c r="C76" s="119">
        <f>'Gtos Finan'!C62</f>
        <v>0</v>
      </c>
      <c r="D76" s="119">
        <f>'Gtos Finan'!D62</f>
        <v>0</v>
      </c>
      <c r="E76" s="119">
        <f>'Gtos Finan'!E62</f>
        <v>0</v>
      </c>
      <c r="F76" s="119">
        <f>'Gtos Finan'!F62</f>
        <v>0</v>
      </c>
      <c r="G76" s="119">
        <f>'Gtos Finan'!G62</f>
        <v>7776.7451508489021</v>
      </c>
      <c r="H76" s="119">
        <f>'Gtos Finan'!H62</f>
        <v>10051.124031388816</v>
      </c>
    </row>
    <row r="77" spans="2:8" x14ac:dyDescent="0.2">
      <c r="B77" s="28" t="s">
        <v>8</v>
      </c>
      <c r="C77" s="62">
        <f t="shared" ref="C77:H77" si="10">SUM(C73:C76)</f>
        <v>47783.015431318614</v>
      </c>
      <c r="D77" s="62">
        <f t="shared" si="10"/>
        <v>88470.419474294118</v>
      </c>
      <c r="E77" s="62">
        <f t="shared" si="10"/>
        <v>102120.05902342574</v>
      </c>
      <c r="F77" s="62">
        <f t="shared" si="10"/>
        <v>127574.64017607619</v>
      </c>
      <c r="G77" s="62">
        <f t="shared" si="10"/>
        <v>169127.67157936897</v>
      </c>
      <c r="H77" s="62">
        <f t="shared" si="10"/>
        <v>187659.53640577884</v>
      </c>
    </row>
    <row r="78" spans="2:8" x14ac:dyDescent="0.2">
      <c r="B78" s="18" t="s">
        <v>395</v>
      </c>
      <c r="C78" s="258"/>
      <c r="D78" s="258"/>
      <c r="E78" s="258"/>
      <c r="F78" s="258"/>
      <c r="G78" s="258"/>
      <c r="H78" s="259"/>
    </row>
    <row r="79" spans="2:8" x14ac:dyDescent="0.2">
      <c r="B79" s="108" t="s">
        <v>393</v>
      </c>
      <c r="C79" s="257">
        <f>Cost.Prod!D540</f>
        <v>100983.68930643702</v>
      </c>
      <c r="D79" s="257">
        <f>Cost.Prod!G540</f>
        <v>206516.46354656675</v>
      </c>
      <c r="E79" s="257">
        <f>Cost.Prod!J540</f>
        <v>254455.8841977928</v>
      </c>
      <c r="F79" s="257">
        <f>Cost.Prod!M540</f>
        <v>320438.10468473373</v>
      </c>
      <c r="G79" s="257">
        <f>Cost.Prod!P540</f>
        <v>424830.42220958875</v>
      </c>
      <c r="H79" s="257">
        <f>Cost.Prod!S540</f>
        <v>562317.60592484428</v>
      </c>
    </row>
    <row r="80" spans="2:8" x14ac:dyDescent="0.2">
      <c r="B80" s="114" t="s">
        <v>5</v>
      </c>
      <c r="C80" s="257">
        <f>Gto.Vtas!D671</f>
        <v>4239.3463057050594</v>
      </c>
      <c r="D80" s="257">
        <f>Gto.Vtas!G671</f>
        <v>7899.4341967319915</v>
      </c>
      <c r="E80" s="257">
        <f>Gto.Vtas!J671</f>
        <v>9898.5150954775108</v>
      </c>
      <c r="F80" s="257">
        <f>Gto.Vtas!M671</f>
        <v>12364.69225639775</v>
      </c>
      <c r="G80" s="257">
        <f>Gto.Vtas!P671</f>
        <v>16506.325965440308</v>
      </c>
      <c r="H80" s="257">
        <f>Gto.Vtas!S671</f>
        <v>21455.92460238692</v>
      </c>
    </row>
    <row r="81" spans="2:8" x14ac:dyDescent="0.2">
      <c r="B81" s="114" t="s">
        <v>394</v>
      </c>
      <c r="C81" s="257">
        <f>'Gto Adm'!D776</f>
        <v>860.40630570505925</v>
      </c>
      <c r="D81" s="257">
        <f>'Gto Adm'!G776</f>
        <v>1110.4459467319894</v>
      </c>
      <c r="E81" s="257">
        <f>'Gto Adm'!J776</f>
        <v>1212.2631891491235</v>
      </c>
      <c r="F81" s="257">
        <f>'Gto Adm'!M776</f>
        <v>1327.1443386658862</v>
      </c>
      <c r="G81" s="257">
        <f>'Gto Adm'!P776</f>
        <v>1816.5718222456242</v>
      </c>
      <c r="H81" s="257">
        <f>'Gto Adm'!S776</f>
        <v>1998.0981460221597</v>
      </c>
    </row>
    <row r="82" spans="2:8" x14ac:dyDescent="0.2">
      <c r="B82" s="28" t="s">
        <v>8</v>
      </c>
      <c r="C82" s="62">
        <f t="shared" ref="C82:H82" si="11">SUM(C79:C81)</f>
        <v>106083.44191784714</v>
      </c>
      <c r="D82" s="62">
        <f t="shared" si="11"/>
        <v>215526.34369003071</v>
      </c>
      <c r="E82" s="62">
        <f t="shared" si="11"/>
        <v>265566.66248241946</v>
      </c>
      <c r="F82" s="62">
        <f t="shared" si="11"/>
        <v>334129.94127979735</v>
      </c>
      <c r="G82" s="62">
        <f t="shared" si="11"/>
        <v>443153.31999727467</v>
      </c>
      <c r="H82" s="62">
        <f t="shared" si="11"/>
        <v>585771.62867325335</v>
      </c>
    </row>
    <row r="83" spans="2:8" x14ac:dyDescent="0.2">
      <c r="B83" s="18" t="s">
        <v>396</v>
      </c>
      <c r="C83" s="258"/>
      <c r="D83" s="258"/>
      <c r="E83" s="258"/>
      <c r="F83" s="258"/>
      <c r="G83" s="258"/>
      <c r="H83" s="259"/>
    </row>
    <row r="84" spans="2:8" x14ac:dyDescent="0.2">
      <c r="B84" s="369" t="s">
        <v>10</v>
      </c>
      <c r="C84" s="370">
        <f>'Pres Produc'!C20</f>
        <v>37162</v>
      </c>
      <c r="D84" s="370">
        <f>'Pres Produc'!D20</f>
        <v>54222</v>
      </c>
      <c r="E84" s="370">
        <f>'Pres Produc'!E20</f>
        <v>64098</v>
      </c>
      <c r="F84" s="370">
        <f>'Pres Produc'!F20</f>
        <v>76917.800000000017</v>
      </c>
      <c r="G84" s="370">
        <f>'Pres Produc'!G20</f>
        <v>97036</v>
      </c>
      <c r="H84" s="370">
        <f>'Pres Produc'!H20</f>
        <v>122404</v>
      </c>
    </row>
    <row r="85" spans="2:8" x14ac:dyDescent="0.2">
      <c r="B85" s="18" t="s">
        <v>397</v>
      </c>
      <c r="C85" s="258"/>
      <c r="D85" s="258"/>
      <c r="E85" s="258"/>
      <c r="F85" s="258"/>
      <c r="G85" s="258"/>
      <c r="H85" s="259"/>
    </row>
    <row r="86" spans="2:8" x14ac:dyDescent="0.2">
      <c r="B86" s="369" t="s">
        <v>398</v>
      </c>
      <c r="C86" s="371">
        <f>C82/C84</f>
        <v>2.8546214390465301</v>
      </c>
      <c r="D86" s="371">
        <f t="shared" ref="D86:H86" si="12">D82/D84</f>
        <v>3.9748873831660712</v>
      </c>
      <c r="E86" s="371">
        <f t="shared" si="12"/>
        <v>4.1431349259324701</v>
      </c>
      <c r="F86" s="371">
        <f t="shared" si="12"/>
        <v>4.3439872341616281</v>
      </c>
      <c r="G86" s="371">
        <f t="shared" si="12"/>
        <v>4.5668959973337184</v>
      </c>
      <c r="H86" s="371">
        <f t="shared" si="12"/>
        <v>4.785559529698812</v>
      </c>
    </row>
    <row r="87" spans="2:8" x14ac:dyDescent="0.2">
      <c r="B87" s="18" t="s">
        <v>399</v>
      </c>
      <c r="C87" s="258"/>
      <c r="D87" s="258"/>
      <c r="E87" s="258"/>
      <c r="F87" s="258"/>
      <c r="G87" s="258"/>
      <c r="H87" s="259"/>
    </row>
    <row r="88" spans="2:8" x14ac:dyDescent="0.2">
      <c r="B88" s="108" t="s">
        <v>398</v>
      </c>
      <c r="C88" s="372">
        <f>PVP!C66</f>
        <v>4.6632207842486588</v>
      </c>
      <c r="D88" s="372">
        <f>PVP!D66</f>
        <v>6.0610998435526744</v>
      </c>
      <c r="E88" s="372">
        <f>PVP!E66</f>
        <v>6.2429328388592547</v>
      </c>
      <c r="F88" s="372">
        <f>PVP!F66</f>
        <v>6.4302208240250325</v>
      </c>
      <c r="G88" s="372">
        <f>PVP!G66</f>
        <v>6.6231274487457821</v>
      </c>
      <c r="H88" s="372">
        <f>PVP!H66</f>
        <v>6.8218212722081564</v>
      </c>
    </row>
    <row r="89" spans="2:8" x14ac:dyDescent="0.2">
      <c r="B89" s="18" t="s">
        <v>400</v>
      </c>
      <c r="C89" s="258"/>
      <c r="D89" s="258"/>
      <c r="E89" s="258"/>
      <c r="F89" s="258"/>
      <c r="G89" s="258"/>
      <c r="H89" s="259"/>
    </row>
    <row r="90" spans="2:8" x14ac:dyDescent="0.2">
      <c r="B90" s="114" t="s">
        <v>10</v>
      </c>
      <c r="C90" s="373">
        <f t="shared" ref="C90:H90" si="13">C77/(C88-C86)</f>
        <v>26419.900879693392</v>
      </c>
      <c r="D90" s="373">
        <f t="shared" si="13"/>
        <v>42407.195409953289</v>
      </c>
      <c r="E90" s="373">
        <f t="shared" si="13"/>
        <v>48633.279609791884</v>
      </c>
      <c r="F90" s="373">
        <f t="shared" si="13"/>
        <v>61150.697983167411</v>
      </c>
      <c r="G90" s="373">
        <f t="shared" si="13"/>
        <v>82251.281324981639</v>
      </c>
      <c r="H90" s="373">
        <f t="shared" si="13"/>
        <v>92158.847994914715</v>
      </c>
    </row>
    <row r="91" spans="2:8" x14ac:dyDescent="0.2">
      <c r="B91" s="114" t="s">
        <v>401</v>
      </c>
      <c r="C91" s="257">
        <f t="shared" ref="C91:H91" si="14">C77/(1-(C86/C88))</f>
        <v>123201.83089997564</v>
      </c>
      <c r="D91" s="257">
        <f t="shared" si="14"/>
        <v>257034.24546477559</v>
      </c>
      <c r="E91" s="257">
        <f t="shared" si="14"/>
        <v>303614.29833739391</v>
      </c>
      <c r="F91" s="257">
        <f t="shared" si="14"/>
        <v>393212.49157502863</v>
      </c>
      <c r="G91" s="257">
        <f t="shared" si="14"/>
        <v>544760.7190379973</v>
      </c>
      <c r="H91" s="257">
        <f t="shared" si="14"/>
        <v>628691.18967390712</v>
      </c>
    </row>
    <row r="95" spans="2:8" x14ac:dyDescent="0.2">
      <c r="B95" s="2" t="s">
        <v>404</v>
      </c>
      <c r="C95" s="40"/>
      <c r="D95" s="40"/>
      <c r="E95" s="40"/>
      <c r="F95" s="40"/>
      <c r="G95" s="288"/>
      <c r="H95" s="289"/>
    </row>
    <row r="96" spans="2:8" x14ac:dyDescent="0.2">
      <c r="B96" s="9" t="s">
        <v>20</v>
      </c>
      <c r="C96" s="10"/>
      <c r="D96" s="10"/>
      <c r="E96" s="10"/>
      <c r="F96" s="10"/>
      <c r="G96" s="200"/>
      <c r="H96" s="290"/>
    </row>
    <row r="97" spans="2:8" x14ac:dyDescent="0.2">
      <c r="B97" s="9" t="s">
        <v>390</v>
      </c>
      <c r="C97" s="10"/>
      <c r="D97" s="10"/>
      <c r="E97" s="10"/>
      <c r="F97" s="10"/>
      <c r="G97" s="10"/>
      <c r="H97" s="15"/>
    </row>
    <row r="98" spans="2:8" x14ac:dyDescent="0.2">
      <c r="B98" s="365" t="s">
        <v>391</v>
      </c>
      <c r="C98" s="366"/>
      <c r="D98" s="366"/>
      <c r="E98" s="366"/>
      <c r="F98" s="366"/>
      <c r="G98" s="10"/>
      <c r="H98" s="15"/>
    </row>
    <row r="99" spans="2:8" x14ac:dyDescent="0.2">
      <c r="B99" s="12"/>
      <c r="C99" s="16"/>
      <c r="D99" s="16"/>
      <c r="E99" s="16"/>
      <c r="F99" s="16"/>
      <c r="G99" s="16"/>
      <c r="H99" s="17"/>
    </row>
    <row r="100" spans="2:8" x14ac:dyDescent="0.2">
      <c r="B100" s="135"/>
    </row>
    <row r="101" spans="2:8" x14ac:dyDescent="0.2">
      <c r="B101" s="27" t="s">
        <v>3</v>
      </c>
      <c r="C101" s="37" t="s">
        <v>721</v>
      </c>
      <c r="D101" s="37"/>
      <c r="E101" s="37"/>
      <c r="F101" s="37"/>
      <c r="G101" s="37"/>
      <c r="H101" s="38"/>
    </row>
    <row r="102" spans="2:8" x14ac:dyDescent="0.2">
      <c r="B102" s="367"/>
      <c r="C102" s="110" t="s">
        <v>38</v>
      </c>
      <c r="D102" s="110" t="s">
        <v>39</v>
      </c>
      <c r="E102" s="110" t="s">
        <v>40</v>
      </c>
      <c r="F102" s="110" t="s">
        <v>121</v>
      </c>
      <c r="G102" s="110" t="s">
        <v>122</v>
      </c>
      <c r="H102" s="110" t="s">
        <v>633</v>
      </c>
    </row>
    <row r="103" spans="2:8" x14ac:dyDescent="0.2">
      <c r="B103" s="18" t="s">
        <v>392</v>
      </c>
      <c r="C103" s="258"/>
      <c r="D103" s="258"/>
      <c r="E103" s="258"/>
      <c r="F103" s="258"/>
      <c r="G103" s="258"/>
      <c r="H103" s="259"/>
    </row>
    <row r="104" spans="2:8" x14ac:dyDescent="0.2">
      <c r="B104" s="108" t="s">
        <v>393</v>
      </c>
      <c r="C104" s="257">
        <f>Cost.Prod!C645</f>
        <v>10078.616953181167</v>
      </c>
      <c r="D104" s="257">
        <f>Cost.Prod!F645</f>
        <v>10148.444834320566</v>
      </c>
      <c r="E104" s="257">
        <f>Cost.Prod!I645</f>
        <v>10701.384362322395</v>
      </c>
      <c r="F104" s="257">
        <f>Cost.Prod!L645</f>
        <v>11256.636774831302</v>
      </c>
      <c r="G104" s="257">
        <f>Cost.Prod!O645</f>
        <v>18240.178794036805</v>
      </c>
      <c r="H104" s="257">
        <f>Cost.Prod!R645</f>
        <v>19014.741494402726</v>
      </c>
    </row>
    <row r="105" spans="2:8" x14ac:dyDescent="0.2">
      <c r="B105" s="114" t="s">
        <v>5</v>
      </c>
      <c r="C105" s="257">
        <f>Gto.Vtas!C801</f>
        <v>2726.8231640065837</v>
      </c>
      <c r="D105" s="257">
        <f>Gto.Vtas!F801</f>
        <v>4282.4363288272707</v>
      </c>
      <c r="E105" s="257">
        <f>Gto.Vtas!I801</f>
        <v>4869.0002027609007</v>
      </c>
      <c r="F105" s="257">
        <f>Gto.Vtas!L801</f>
        <v>8005.7992604627689</v>
      </c>
      <c r="G105" s="257">
        <f>Gto.Vtas!O801</f>
        <v>8457.6047092455665</v>
      </c>
      <c r="H105" s="257">
        <f>Gto.Vtas!R801</f>
        <v>12193.436687680296</v>
      </c>
    </row>
    <row r="106" spans="2:8" x14ac:dyDescent="0.2">
      <c r="B106" s="114" t="s">
        <v>394</v>
      </c>
      <c r="C106" s="257">
        <f>'Gto Adm'!C925</f>
        <v>3630.1061589215969</v>
      </c>
      <c r="D106" s="257">
        <f>'Gto Adm'!F925</f>
        <v>5579.5426919219572</v>
      </c>
      <c r="E106" s="257">
        <f>'Gto Adm'!I925</f>
        <v>7029.6735189899864</v>
      </c>
      <c r="F106" s="257">
        <f>'Gto Adm'!L925</f>
        <v>8710.0438211284691</v>
      </c>
      <c r="G106" s="257">
        <f>'Gto Adm'!O925</f>
        <v>9366.4682497723134</v>
      </c>
      <c r="H106" s="257">
        <f>'Gto Adm'!R925</f>
        <v>9205.7616335150869</v>
      </c>
    </row>
    <row r="107" spans="2:8" x14ac:dyDescent="0.2">
      <c r="B107" s="114" t="s">
        <v>7</v>
      </c>
      <c r="C107" s="119">
        <f>'Gtos Finan'!C75</f>
        <v>0</v>
      </c>
      <c r="D107" s="119">
        <f>'Gtos Finan'!D75</f>
        <v>0</v>
      </c>
      <c r="E107" s="119">
        <f>'Gtos Finan'!E75</f>
        <v>0</v>
      </c>
      <c r="F107" s="119">
        <f>'Gtos Finan'!F75</f>
        <v>0</v>
      </c>
      <c r="G107" s="119">
        <f>'Gtos Finan'!G75</f>
        <v>2129.1065650160072</v>
      </c>
      <c r="H107" s="119">
        <f>'Gtos Finan'!H75</f>
        <v>2740.4886443105988</v>
      </c>
    </row>
    <row r="108" spans="2:8" x14ac:dyDescent="0.2">
      <c r="B108" s="28" t="s">
        <v>8</v>
      </c>
      <c r="C108" s="62">
        <f t="shared" ref="C108:H108" si="15">SUM(C104:C107)</f>
        <v>16435.546276109348</v>
      </c>
      <c r="D108" s="62">
        <f t="shared" si="15"/>
        <v>20010.423855069792</v>
      </c>
      <c r="E108" s="62">
        <f t="shared" si="15"/>
        <v>22600.05808407328</v>
      </c>
      <c r="F108" s="62">
        <f t="shared" si="15"/>
        <v>27972.479856422542</v>
      </c>
      <c r="G108" s="62">
        <f t="shared" si="15"/>
        <v>38193.358318070692</v>
      </c>
      <c r="H108" s="62">
        <f t="shared" si="15"/>
        <v>43154.428459908711</v>
      </c>
    </row>
    <row r="109" spans="2:8" x14ac:dyDescent="0.2">
      <c r="B109" s="18" t="s">
        <v>395</v>
      </c>
      <c r="C109" s="258"/>
      <c r="D109" s="258"/>
      <c r="E109" s="258"/>
      <c r="F109" s="258"/>
      <c r="G109" s="258"/>
      <c r="H109" s="259"/>
    </row>
    <row r="110" spans="2:8" x14ac:dyDescent="0.2">
      <c r="B110" s="108" t="s">
        <v>393</v>
      </c>
      <c r="C110" s="257">
        <f>Cost.Prod!D645</f>
        <v>70804.458784908507</v>
      </c>
      <c r="D110" s="257">
        <f>Cost.Prod!G645</f>
        <v>71537.697672364317</v>
      </c>
      <c r="E110" s="257">
        <f>Cost.Prod!J645</f>
        <v>89689.914510229748</v>
      </c>
      <c r="F110" s="257">
        <f>Cost.Prod!M645</f>
        <v>112998.33976609967</v>
      </c>
      <c r="G110" s="257">
        <f>Cost.Prod!P645</f>
        <v>150028.44896818572</v>
      </c>
      <c r="H110" s="257">
        <f>Cost.Prod!S645</f>
        <v>197836.87896843115</v>
      </c>
    </row>
    <row r="111" spans="2:8" x14ac:dyDescent="0.2">
      <c r="B111" s="114" t="s">
        <v>5</v>
      </c>
      <c r="C111" s="257">
        <f>Gto.Vtas!D801</f>
        <v>818.04496555435946</v>
      </c>
      <c r="D111" s="257">
        <f>Gto.Vtas!G801</f>
        <v>1532.9607491971713</v>
      </c>
      <c r="E111" s="257">
        <f>Gto.Vtas!J801</f>
        <v>2170.2408856130842</v>
      </c>
      <c r="F111" s="257">
        <f>Gto.Vtas!M801</f>
        <v>2955.6557454015206</v>
      </c>
      <c r="G111" s="257">
        <f>Gto.Vtas!P801</f>
        <v>4192.266882299069</v>
      </c>
      <c r="H111" s="257">
        <f>Gto.Vtas!S801</f>
        <v>5741.7142404732213</v>
      </c>
    </row>
    <row r="112" spans="2:8" x14ac:dyDescent="0.2">
      <c r="B112" s="114" t="s">
        <v>394</v>
      </c>
      <c r="C112" s="257">
        <f>'Gto Adm'!D925</f>
        <v>165.70496555435952</v>
      </c>
      <c r="D112" s="257">
        <f>'Gto Adm'!G925</f>
        <v>144.95474919717125</v>
      </c>
      <c r="E112" s="257">
        <f>'Gto Adm'!J925</f>
        <v>160.05777668209669</v>
      </c>
      <c r="F112" s="257">
        <f>'Gto Adm'!M925</f>
        <v>175.23223367660975</v>
      </c>
      <c r="G112" s="257">
        <f>'Gto Adm'!P925</f>
        <v>240.11037338845765</v>
      </c>
      <c r="H112" s="257">
        <f>'Gto Adm'!S925</f>
        <v>263.00903016820553</v>
      </c>
    </row>
    <row r="113" spans="2:8" x14ac:dyDescent="0.2">
      <c r="B113" s="28" t="s">
        <v>8</v>
      </c>
      <c r="C113" s="62">
        <f t="shared" ref="C113:H113" si="16">SUM(C110:C112)</f>
        <v>71788.208716017223</v>
      </c>
      <c r="D113" s="62">
        <f t="shared" si="16"/>
        <v>73215.613170758661</v>
      </c>
      <c r="E113" s="62">
        <f t="shared" si="16"/>
        <v>92020.21317252492</v>
      </c>
      <c r="F113" s="62">
        <f t="shared" si="16"/>
        <v>116129.22774517781</v>
      </c>
      <c r="G113" s="62">
        <f t="shared" si="16"/>
        <v>154460.82622387324</v>
      </c>
      <c r="H113" s="62">
        <f t="shared" si="16"/>
        <v>203841.60223907258</v>
      </c>
    </row>
    <row r="114" spans="2:8" x14ac:dyDescent="0.2">
      <c r="B114" s="18" t="s">
        <v>396</v>
      </c>
      <c r="C114" s="258"/>
      <c r="D114" s="258"/>
      <c r="E114" s="258"/>
      <c r="F114" s="258"/>
      <c r="G114" s="258"/>
      <c r="H114" s="259"/>
    </row>
    <row r="115" spans="2:8" x14ac:dyDescent="0.2">
      <c r="B115" s="369" t="s">
        <v>10</v>
      </c>
      <c r="C115" s="370">
        <f>'Pres Produc'!C21</f>
        <v>7157</v>
      </c>
      <c r="D115" s="370">
        <f>'Pres Produc'!D21</f>
        <v>7078</v>
      </c>
      <c r="E115" s="370">
        <f>'Pres Produc'!E21</f>
        <v>8463</v>
      </c>
      <c r="F115" s="370">
        <f>'Pres Produc'!F21</f>
        <v>10156</v>
      </c>
      <c r="G115" s="370">
        <f>'Pres Produc'!G21</f>
        <v>12825.999999999998</v>
      </c>
      <c r="H115" s="370">
        <f>'Pres Produc'!H21</f>
        <v>16111.999999999998</v>
      </c>
    </row>
    <row r="116" spans="2:8" x14ac:dyDescent="0.2">
      <c r="B116" s="18" t="s">
        <v>397</v>
      </c>
      <c r="C116" s="258"/>
      <c r="D116" s="258"/>
      <c r="E116" s="258"/>
      <c r="F116" s="258"/>
      <c r="G116" s="258"/>
      <c r="H116" s="259"/>
    </row>
    <row r="117" spans="2:8" x14ac:dyDescent="0.2">
      <c r="B117" s="369" t="s">
        <v>398</v>
      </c>
      <c r="C117" s="371">
        <f>C113/C115</f>
        <v>10.030488852314829</v>
      </c>
      <c r="D117" s="371">
        <f t="shared" ref="D117:H117" si="17">D113/D115</f>
        <v>10.344110366029764</v>
      </c>
      <c r="E117" s="371">
        <f t="shared" si="17"/>
        <v>10.873237997462475</v>
      </c>
      <c r="F117" s="371">
        <f t="shared" si="17"/>
        <v>11.434543889836334</v>
      </c>
      <c r="G117" s="371">
        <f t="shared" si="17"/>
        <v>12.042790131285924</v>
      </c>
      <c r="H117" s="371">
        <f t="shared" si="17"/>
        <v>12.651539364391299</v>
      </c>
    </row>
    <row r="118" spans="2:8" x14ac:dyDescent="0.2">
      <c r="B118" s="18" t="s">
        <v>399</v>
      </c>
      <c r="C118" s="258"/>
      <c r="D118" s="258"/>
      <c r="E118" s="258"/>
      <c r="F118" s="258"/>
      <c r="G118" s="258"/>
      <c r="H118" s="259"/>
    </row>
    <row r="119" spans="2:8" x14ac:dyDescent="0.2">
      <c r="B119" s="108" t="s">
        <v>398</v>
      </c>
      <c r="C119" s="372">
        <f>PVP!C89</f>
        <v>14.672601488497973</v>
      </c>
      <c r="D119" s="372">
        <f>PVP!D89</f>
        <v>15.517682352941176</v>
      </c>
      <c r="E119" s="372">
        <f>PVP!E89</f>
        <v>15.981289749661704</v>
      </c>
      <c r="F119" s="372">
        <f>PVP!F89</f>
        <v>16.460728442151556</v>
      </c>
      <c r="G119" s="372">
        <f>PVP!G89</f>
        <v>16.954550295416102</v>
      </c>
      <c r="H119" s="372">
        <f>PVP!H89</f>
        <v>17.463186804278585</v>
      </c>
    </row>
    <row r="120" spans="2:8" x14ac:dyDescent="0.2">
      <c r="B120" s="18" t="s">
        <v>400</v>
      </c>
      <c r="C120" s="258"/>
      <c r="D120" s="258"/>
      <c r="E120" s="258"/>
      <c r="F120" s="258"/>
      <c r="G120" s="258"/>
      <c r="H120" s="259"/>
    </row>
    <row r="121" spans="2:8" x14ac:dyDescent="0.2">
      <c r="B121" s="114" t="s">
        <v>10</v>
      </c>
      <c r="C121" s="373">
        <f t="shared" ref="C121:H121" si="18">C108/(C119-C117)</f>
        <v>3540.5315562577657</v>
      </c>
      <c r="D121" s="373">
        <f t="shared" si="18"/>
        <v>3867.815873770393</v>
      </c>
      <c r="E121" s="373">
        <f t="shared" si="18"/>
        <v>4424.3988080862755</v>
      </c>
      <c r="F121" s="373">
        <f t="shared" si="18"/>
        <v>5565.3507278274374</v>
      </c>
      <c r="G121" s="373">
        <f t="shared" si="18"/>
        <v>7775.9005003930906</v>
      </c>
      <c r="H121" s="373">
        <f t="shared" si="18"/>
        <v>8968.7428264527225</v>
      </c>
    </row>
    <row r="122" spans="2:8" x14ac:dyDescent="0.2">
      <c r="B122" s="114" t="s">
        <v>401</v>
      </c>
      <c r="C122" s="257">
        <f t="shared" ref="C122:H122" si="19">C108/(1-(C117/C119))</f>
        <v>51948.808582421734</v>
      </c>
      <c r="D122" s="257">
        <f t="shared" si="19"/>
        <v>60019.538128832573</v>
      </c>
      <c r="E122" s="257">
        <f t="shared" si="19"/>
        <v>70707.599320084657</v>
      </c>
      <c r="F122" s="257">
        <f t="shared" si="19"/>
        <v>91609.727016097968</v>
      </c>
      <c r="G122" s="257">
        <f t="shared" si="19"/>
        <v>131836.8961260659</v>
      </c>
      <c r="H122" s="257">
        <f t="shared" si="19"/>
        <v>156622.83137787739</v>
      </c>
    </row>
    <row r="126" spans="2:8" x14ac:dyDescent="0.2">
      <c r="B126" s="2" t="s">
        <v>405</v>
      </c>
      <c r="C126" s="40"/>
      <c r="D126" s="40"/>
      <c r="E126" s="40"/>
      <c r="F126" s="40"/>
      <c r="G126" s="288"/>
      <c r="H126" s="289"/>
    </row>
    <row r="127" spans="2:8" x14ac:dyDescent="0.2">
      <c r="B127" s="9" t="s">
        <v>20</v>
      </c>
      <c r="C127" s="10"/>
      <c r="D127" s="10"/>
      <c r="E127" s="10"/>
      <c r="F127" s="10"/>
      <c r="G127" s="200"/>
      <c r="H127" s="290"/>
    </row>
    <row r="128" spans="2:8" x14ac:dyDescent="0.2">
      <c r="B128" s="9" t="s">
        <v>390</v>
      </c>
      <c r="C128" s="10"/>
      <c r="D128" s="10"/>
      <c r="E128" s="10"/>
      <c r="F128" s="10"/>
      <c r="G128" s="10"/>
      <c r="H128" s="15"/>
    </row>
    <row r="129" spans="2:8" x14ac:dyDescent="0.2">
      <c r="B129" s="365" t="s">
        <v>391</v>
      </c>
      <c r="C129" s="366"/>
      <c r="D129" s="366"/>
      <c r="E129" s="366"/>
      <c r="F129" s="366"/>
      <c r="G129" s="10"/>
      <c r="H129" s="15"/>
    </row>
    <row r="130" spans="2:8" x14ac:dyDescent="0.2">
      <c r="B130" s="12"/>
      <c r="C130" s="16"/>
      <c r="D130" s="16"/>
      <c r="E130" s="16"/>
      <c r="F130" s="16"/>
      <c r="G130" s="16"/>
      <c r="H130" s="17"/>
    </row>
    <row r="131" spans="2:8" x14ac:dyDescent="0.2">
      <c r="B131" s="135"/>
    </row>
    <row r="132" spans="2:8" x14ac:dyDescent="0.2">
      <c r="B132" s="27" t="s">
        <v>3</v>
      </c>
      <c r="C132" s="37" t="s">
        <v>25</v>
      </c>
      <c r="D132" s="37"/>
      <c r="E132" s="37"/>
      <c r="F132" s="37"/>
      <c r="G132" s="37"/>
      <c r="H132" s="38"/>
    </row>
    <row r="133" spans="2:8" x14ac:dyDescent="0.2">
      <c r="B133" s="367"/>
      <c r="C133" s="110" t="s">
        <v>38</v>
      </c>
      <c r="D133" s="110" t="s">
        <v>39</v>
      </c>
      <c r="E133" s="110" t="s">
        <v>40</v>
      </c>
      <c r="F133" s="110" t="s">
        <v>121</v>
      </c>
      <c r="G133" s="110" t="s">
        <v>122</v>
      </c>
      <c r="H133" s="110" t="s">
        <v>633</v>
      </c>
    </row>
    <row r="134" spans="2:8" x14ac:dyDescent="0.2">
      <c r="B134" s="18" t="s">
        <v>392</v>
      </c>
      <c r="C134" s="258"/>
      <c r="D134" s="258"/>
      <c r="E134" s="258"/>
      <c r="F134" s="258"/>
      <c r="G134" s="258"/>
      <c r="H134" s="259"/>
    </row>
    <row r="135" spans="2:8" x14ac:dyDescent="0.2">
      <c r="B135" s="108" t="s">
        <v>393</v>
      </c>
      <c r="C135" s="257">
        <f>Cost.Prod!C958</f>
        <v>11432.208625116451</v>
      </c>
      <c r="D135" s="257">
        <f>Cost.Prod!F958</f>
        <v>12576.580244220489</v>
      </c>
      <c r="E135" s="257">
        <f>Cost.Prod!I958</f>
        <v>13329.720689460844</v>
      </c>
      <c r="F135" s="257">
        <f>Cost.Prod!L958</f>
        <v>14030.162381600054</v>
      </c>
      <c r="G135" s="257">
        <f>Cost.Prod!O958</f>
        <v>22774.843092028714</v>
      </c>
      <c r="H135" s="257">
        <f>Cost.Prod!R958</f>
        <v>23946.636543995421</v>
      </c>
    </row>
    <row r="136" spans="2:8" x14ac:dyDescent="0.2">
      <c r="B136" s="114" t="s">
        <v>5</v>
      </c>
      <c r="C136" s="257">
        <f>Gto.Vtas!C1187</f>
        <v>3168.9040044417129</v>
      </c>
      <c r="D136" s="257">
        <f>Gto.Vtas!F1187</f>
        <v>5550.6088484684224</v>
      </c>
      <c r="E136" s="257">
        <f>Gto.Vtas!I1187</f>
        <v>6451.2439481320107</v>
      </c>
      <c r="F136" s="257">
        <f>Gto.Vtas!L1187</f>
        <v>10587.925815670726</v>
      </c>
      <c r="G136" s="257">
        <f>Gto.Vtas!O1187</f>
        <v>11270.632547704889</v>
      </c>
      <c r="H136" s="257">
        <f>Gto.Vtas!R1187</f>
        <v>16028.561599591987</v>
      </c>
    </row>
    <row r="137" spans="2:8" x14ac:dyDescent="0.2">
      <c r="B137" s="114" t="s">
        <v>394</v>
      </c>
      <c r="C137" s="257">
        <f>'Gto Adm'!C1371</f>
        <v>4263.7860776068292</v>
      </c>
      <c r="D137" s="257">
        <f>'Gto Adm'!F1371</f>
        <v>7270.6140967432557</v>
      </c>
      <c r="E137" s="257">
        <f>'Gto Adm'!I1371</f>
        <v>9373.3192866141671</v>
      </c>
      <c r="F137" s="257">
        <f>'Gto Adm'!L1371</f>
        <v>11588.349788201926</v>
      </c>
      <c r="G137" s="257">
        <f>'Gto Adm'!O1371</f>
        <v>12622.661870283713</v>
      </c>
      <c r="H137" s="257">
        <f>'Gto Adm'!R1371</f>
        <v>12357.997398706508</v>
      </c>
    </row>
    <row r="138" spans="2:8" x14ac:dyDescent="0.2">
      <c r="B138" s="114" t="s">
        <v>7</v>
      </c>
      <c r="C138" s="119">
        <f>'Gtos Finan'!C86</f>
        <v>0</v>
      </c>
      <c r="D138" s="119">
        <f>'Gtos Finan'!D86</f>
        <v>0</v>
      </c>
      <c r="E138" s="119">
        <f>'Gtos Finan'!E86</f>
        <v>0</v>
      </c>
      <c r="F138" s="119">
        <f>'Gtos Finan'!F86</f>
        <v>0</v>
      </c>
      <c r="G138" s="119">
        <f>'Gtos Finan'!G86</f>
        <v>2568.3945726301968</v>
      </c>
      <c r="H138" s="119">
        <f>'Gtos Finan'!H86</f>
        <v>3334.9792905791578</v>
      </c>
    </row>
    <row r="139" spans="2:8" x14ac:dyDescent="0.2">
      <c r="B139" s="28" t="s">
        <v>8</v>
      </c>
      <c r="C139" s="62">
        <f t="shared" ref="C139:H139" si="20">SUM(C135:C138)</f>
        <v>18864.898707164994</v>
      </c>
      <c r="D139" s="62">
        <f t="shared" si="20"/>
        <v>25397.803189432165</v>
      </c>
      <c r="E139" s="62">
        <f t="shared" si="20"/>
        <v>29154.283924207026</v>
      </c>
      <c r="F139" s="62">
        <f t="shared" si="20"/>
        <v>36206.437985472701</v>
      </c>
      <c r="G139" s="62">
        <f t="shared" si="20"/>
        <v>49236.532082647514</v>
      </c>
      <c r="H139" s="62">
        <f t="shared" si="20"/>
        <v>55668.174832873068</v>
      </c>
    </row>
    <row r="140" spans="2:8" x14ac:dyDescent="0.2">
      <c r="B140" s="18" t="s">
        <v>395</v>
      </c>
      <c r="C140" s="258"/>
      <c r="D140" s="258"/>
      <c r="E140" s="258"/>
      <c r="F140" s="258"/>
      <c r="G140" s="258"/>
      <c r="H140" s="259"/>
    </row>
    <row r="141" spans="2:8" x14ac:dyDescent="0.2">
      <c r="B141" s="108" t="s">
        <v>393</v>
      </c>
      <c r="C141" s="257">
        <f>Cost.Prod!D958</f>
        <v>114335.88705188378</v>
      </c>
      <c r="D141" s="257">
        <f>Cost.Prod!G958</f>
        <v>128787.47925710688</v>
      </c>
      <c r="E141" s="257">
        <f>Cost.Prod!J958</f>
        <v>163620.62075143549</v>
      </c>
      <c r="F141" s="257">
        <f>Cost.Prod!M958</f>
        <v>206285.16449875405</v>
      </c>
      <c r="G141" s="257">
        <f>Cost.Prod!P958</f>
        <v>275520.82704959117</v>
      </c>
      <c r="H141" s="257">
        <f>Cost.Prod!S958</f>
        <v>366559.95786139934</v>
      </c>
    </row>
    <row r="142" spans="2:8" x14ac:dyDescent="0.2">
      <c r="B142" s="114" t="s">
        <v>5</v>
      </c>
      <c r="C142" s="257">
        <f>Gto.Vtas!D1187</f>
        <v>2369.3171797631858</v>
      </c>
      <c r="D142" s="257">
        <f>Gto.Vtas!G1187</f>
        <v>3430.9128848708988</v>
      </c>
      <c r="E142" s="257">
        <f>Gto.Vtas!J1187</f>
        <v>4505.5998077650083</v>
      </c>
      <c r="F142" s="257">
        <f>Gto.Vtas!M1187</f>
        <v>5828.7886090220236</v>
      </c>
      <c r="G142" s="257">
        <f>Gto.Vtas!P1187</f>
        <v>8005.0425695473168</v>
      </c>
      <c r="H142" s="257">
        <f>Gto.Vtas!S1187</f>
        <v>10753.504349475972</v>
      </c>
    </row>
    <row r="143" spans="2:8" x14ac:dyDescent="0.2">
      <c r="B143" s="114" t="s">
        <v>394</v>
      </c>
      <c r="C143" s="257">
        <f>'Gto Adm'!D1371</f>
        <v>244.95717976318625</v>
      </c>
      <c r="D143" s="257">
        <f>'Gto Adm'!G1371</f>
        <v>232.99663487089822</v>
      </c>
      <c r="E143" s="257">
        <f>'Gto Adm'!J1371</f>
        <v>258.21444228295712</v>
      </c>
      <c r="F143" s="257">
        <f>'Gto Adm'!M1371</f>
        <v>282.66981467872813</v>
      </c>
      <c r="G143" s="257">
        <f>'Gto Adm'!P1371</f>
        <v>389.96875004326841</v>
      </c>
      <c r="H143" s="257">
        <f>'Gto Adm'!S1371</f>
        <v>430.93193814613085</v>
      </c>
    </row>
    <row r="144" spans="2:8" x14ac:dyDescent="0.2">
      <c r="B144" s="28" t="s">
        <v>8</v>
      </c>
      <c r="C144" s="62">
        <f t="shared" ref="C144:H144" si="21">SUM(C141:C143)</f>
        <v>116950.16141141014</v>
      </c>
      <c r="D144" s="62">
        <f t="shared" si="21"/>
        <v>132451.38877684867</v>
      </c>
      <c r="E144" s="62">
        <f t="shared" si="21"/>
        <v>168384.43500148345</v>
      </c>
      <c r="F144" s="62">
        <f t="shared" si="21"/>
        <v>212396.62292245479</v>
      </c>
      <c r="G144" s="62">
        <f t="shared" si="21"/>
        <v>283915.83836918173</v>
      </c>
      <c r="H144" s="62">
        <f t="shared" si="21"/>
        <v>377744.39414902142</v>
      </c>
    </row>
    <row r="145" spans="2:8" x14ac:dyDescent="0.2">
      <c r="B145" s="18" t="s">
        <v>396</v>
      </c>
      <c r="C145" s="258"/>
      <c r="D145" s="258"/>
      <c r="E145" s="258"/>
      <c r="F145" s="258"/>
      <c r="G145" s="258"/>
      <c r="H145" s="259"/>
    </row>
    <row r="146" spans="2:8" x14ac:dyDescent="0.2">
      <c r="B146" s="369" t="s">
        <v>10</v>
      </c>
      <c r="C146" s="370">
        <f>'Pres Produc'!C22</f>
        <v>10580</v>
      </c>
      <c r="D146" s="370">
        <f>'Pres Produc'!D22</f>
        <v>11377</v>
      </c>
      <c r="E146" s="370">
        <f>'Pres Produc'!E22</f>
        <v>13653.000000000004</v>
      </c>
      <c r="F146" s="370">
        <f>'Pres Produc'!F22</f>
        <v>16382.800000000001</v>
      </c>
      <c r="G146" s="370">
        <f>'Pres Produc'!G22</f>
        <v>20830.999999999996</v>
      </c>
      <c r="H146" s="370">
        <f>'Pres Produc'!H22</f>
        <v>26399.000000000007</v>
      </c>
    </row>
    <row r="147" spans="2:8" x14ac:dyDescent="0.2">
      <c r="B147" s="18" t="s">
        <v>397</v>
      </c>
      <c r="C147" s="258"/>
      <c r="D147" s="258"/>
      <c r="E147" s="258"/>
      <c r="F147" s="258"/>
      <c r="G147" s="258"/>
      <c r="H147" s="259"/>
    </row>
    <row r="148" spans="2:8" x14ac:dyDescent="0.2">
      <c r="B148" s="369" t="s">
        <v>398</v>
      </c>
      <c r="C148" s="371">
        <f>C144/C146</f>
        <v>11.053890492571847</v>
      </c>
      <c r="D148" s="371">
        <f t="shared" ref="D148:H148" si="22">D144/D146</f>
        <v>11.642031183690664</v>
      </c>
      <c r="E148" s="371">
        <f t="shared" si="22"/>
        <v>12.333145462644357</v>
      </c>
      <c r="F148" s="371">
        <f t="shared" si="22"/>
        <v>12.964610623486509</v>
      </c>
      <c r="G148" s="371">
        <f t="shared" si="22"/>
        <v>13.629486744236079</v>
      </c>
      <c r="H148" s="371">
        <f t="shared" si="22"/>
        <v>14.309041787530639</v>
      </c>
    </row>
    <row r="149" spans="2:8" x14ac:dyDescent="0.2">
      <c r="B149" s="18" t="s">
        <v>399</v>
      </c>
      <c r="C149" s="258"/>
      <c r="D149" s="258"/>
      <c r="E149" s="258"/>
      <c r="F149" s="258"/>
      <c r="G149" s="258"/>
      <c r="H149" s="259"/>
    </row>
    <row r="150" spans="2:8" x14ac:dyDescent="0.2">
      <c r="B150" s="108" t="s">
        <v>398</v>
      </c>
      <c r="C150" s="372">
        <f>PVP!C112</f>
        <v>14.85251076923077</v>
      </c>
      <c r="D150" s="372">
        <f>PVP!D112</f>
        <v>15.86841330717089</v>
      </c>
      <c r="E150" s="372">
        <f>PVP!E112</f>
        <v>16.344240717948718</v>
      </c>
      <c r="F150" s="372">
        <f>PVP!F112</f>
        <v>16.834567939487183</v>
      </c>
      <c r="G150" s="372">
        <f>PVP!G112</f>
        <v>17.339604977671797</v>
      </c>
      <c r="H150" s="372">
        <f>PVP!H112</f>
        <v>17.85979312700195</v>
      </c>
    </row>
    <row r="151" spans="2:8" x14ac:dyDescent="0.2">
      <c r="B151" s="18" t="s">
        <v>400</v>
      </c>
      <c r="C151" s="258"/>
      <c r="D151" s="258"/>
      <c r="E151" s="258"/>
      <c r="F151" s="258"/>
      <c r="G151" s="258"/>
      <c r="H151" s="259"/>
    </row>
    <row r="152" spans="2:8" x14ac:dyDescent="0.2">
      <c r="B152" s="114" t="s">
        <v>10</v>
      </c>
      <c r="C152" s="373">
        <f t="shared" ref="C152:H152" si="23">C139/(C150-C148)</f>
        <v>4966.2501996007923</v>
      </c>
      <c r="D152" s="373">
        <f t="shared" si="23"/>
        <v>6009.3485272737889</v>
      </c>
      <c r="E152" s="373">
        <f t="shared" si="23"/>
        <v>7268.409765550382</v>
      </c>
      <c r="F152" s="373">
        <f t="shared" si="23"/>
        <v>9355.7719191821689</v>
      </c>
      <c r="G152" s="373">
        <f t="shared" si="23"/>
        <v>13270.879520476228</v>
      </c>
      <c r="H152" s="373">
        <f t="shared" si="23"/>
        <v>15677.85787026184</v>
      </c>
    </row>
    <row r="153" spans="2:8" x14ac:dyDescent="0.2">
      <c r="B153" s="114" t="s">
        <v>401</v>
      </c>
      <c r="C153" s="257">
        <f t="shared" ref="C153:H153" si="24">C139/(1-(C148/C150))</f>
        <v>73761.284572265227</v>
      </c>
      <c r="D153" s="257">
        <f t="shared" si="24"/>
        <v>95358.826137619195</v>
      </c>
      <c r="E153" s="257">
        <f t="shared" si="24"/>
        <v>118796.63884484465</v>
      </c>
      <c r="F153" s="257">
        <f t="shared" si="24"/>
        <v>157500.37799981862</v>
      </c>
      <c r="G153" s="257">
        <f t="shared" si="24"/>
        <v>230111.80859133229</v>
      </c>
      <c r="H153" s="257">
        <f t="shared" si="24"/>
        <v>280003.2982374159</v>
      </c>
    </row>
    <row r="157" spans="2:8" x14ac:dyDescent="0.2">
      <c r="B157" s="2" t="s">
        <v>406</v>
      </c>
      <c r="C157" s="40"/>
      <c r="D157" s="40"/>
      <c r="E157" s="40"/>
      <c r="F157" s="40"/>
      <c r="G157" s="288"/>
      <c r="H157" s="289"/>
    </row>
    <row r="158" spans="2:8" x14ac:dyDescent="0.2">
      <c r="B158" s="9" t="s">
        <v>20</v>
      </c>
      <c r="C158" s="10"/>
      <c r="D158" s="10"/>
      <c r="E158" s="10"/>
      <c r="F158" s="10"/>
      <c r="G158" s="200"/>
      <c r="H158" s="290"/>
    </row>
    <row r="159" spans="2:8" x14ac:dyDescent="0.2">
      <c r="B159" s="9" t="s">
        <v>390</v>
      </c>
      <c r="C159" s="10"/>
      <c r="D159" s="10"/>
      <c r="E159" s="10"/>
      <c r="F159" s="10"/>
      <c r="G159" s="10"/>
      <c r="H159" s="15"/>
    </row>
    <row r="160" spans="2:8" x14ac:dyDescent="0.2">
      <c r="B160" s="365" t="s">
        <v>391</v>
      </c>
      <c r="C160" s="366"/>
      <c r="D160" s="366"/>
      <c r="E160" s="366"/>
      <c r="F160" s="366"/>
      <c r="G160" s="10"/>
      <c r="H160" s="15"/>
    </row>
    <row r="161" spans="2:8" x14ac:dyDescent="0.2">
      <c r="B161" s="12"/>
      <c r="C161" s="16"/>
      <c r="D161" s="16"/>
      <c r="E161" s="16"/>
      <c r="F161" s="16"/>
      <c r="G161" s="16"/>
      <c r="H161" s="17"/>
    </row>
    <row r="162" spans="2:8" x14ac:dyDescent="0.2">
      <c r="B162" s="135"/>
    </row>
    <row r="163" spans="2:8" x14ac:dyDescent="0.2">
      <c r="B163" s="27" t="s">
        <v>3</v>
      </c>
      <c r="C163" s="37" t="s">
        <v>26</v>
      </c>
      <c r="D163" s="37"/>
      <c r="E163" s="37"/>
      <c r="F163" s="37"/>
      <c r="G163" s="37"/>
      <c r="H163" s="38"/>
    </row>
    <row r="164" spans="2:8" x14ac:dyDescent="0.2">
      <c r="B164" s="367"/>
      <c r="C164" s="110" t="s">
        <v>38</v>
      </c>
      <c r="D164" s="110" t="s">
        <v>39</v>
      </c>
      <c r="E164" s="110" t="s">
        <v>40</v>
      </c>
      <c r="F164" s="110" t="s">
        <v>121</v>
      </c>
      <c r="G164" s="110" t="s">
        <v>122</v>
      </c>
      <c r="H164" s="110" t="s">
        <v>633</v>
      </c>
    </row>
    <row r="165" spans="2:8" x14ac:dyDescent="0.2">
      <c r="B165" s="18" t="s">
        <v>392</v>
      </c>
      <c r="C165" s="258"/>
      <c r="D165" s="258"/>
      <c r="E165" s="258"/>
      <c r="F165" s="258"/>
      <c r="G165" s="258"/>
      <c r="H165" s="259"/>
    </row>
    <row r="166" spans="2:8" x14ac:dyDescent="0.2">
      <c r="B166" s="108" t="s">
        <v>393</v>
      </c>
      <c r="C166" s="257">
        <f>Cost.Prod!C1219</f>
        <v>2295.0671645147818</v>
      </c>
      <c r="D166" s="257">
        <f>Cost.Prod!F1219</f>
        <v>2692.9549718244743</v>
      </c>
      <c r="E166" s="257">
        <f>Cost.Prod!I1219</f>
        <v>2850.5595962488369</v>
      </c>
      <c r="F166" s="257">
        <f>Cost.Prod!L1219</f>
        <v>2998.7969081760102</v>
      </c>
      <c r="G166" s="257">
        <f>Cost.Prod!O1219</f>
        <v>4535.2504335510057</v>
      </c>
      <c r="H166" s="257">
        <f>Cost.Prod!R1219</f>
        <v>5276.3104934312123</v>
      </c>
    </row>
    <row r="167" spans="2:8" x14ac:dyDescent="0.2">
      <c r="B167" s="114" t="s">
        <v>5</v>
      </c>
      <c r="C167" s="257">
        <f>Gto.Vtas!C1509</f>
        <v>623.9387837527471</v>
      </c>
      <c r="D167" s="257">
        <f>Gto.Vtas!F1509</f>
        <v>1141.7754876944466</v>
      </c>
      <c r="E167" s="257">
        <f>Gto.Vtas!I1509</f>
        <v>1304.7544712214094</v>
      </c>
      <c r="F167" s="257">
        <f>Gto.Vtas!L1509</f>
        <v>2145.1740488313926</v>
      </c>
      <c r="G167" s="257">
        <f>Gto.Vtas!O1509</f>
        <v>2116.3171320008378</v>
      </c>
      <c r="H167" s="257">
        <f>Gto.Vtas!R1509</f>
        <v>3399.5908042380815</v>
      </c>
    </row>
    <row r="168" spans="2:8" x14ac:dyDescent="0.2">
      <c r="B168" s="114" t="s">
        <v>394</v>
      </c>
      <c r="C168" s="257">
        <f>'Gto Adm'!C1743</f>
        <v>832.40725456995801</v>
      </c>
      <c r="D168" s="257">
        <f>'Gto Adm'!F1743</f>
        <v>1488.4681060821472</v>
      </c>
      <c r="E168" s="257">
        <f>'Gto Adm'!I1743</f>
        <v>1884.9478430305498</v>
      </c>
      <c r="F168" s="257">
        <f>'Gto Adm'!L1743</f>
        <v>2335.2834957013724</v>
      </c>
      <c r="G168" s="257">
        <f>'Gto Adm'!O1743</f>
        <v>2346.3986814837358</v>
      </c>
      <c r="H168" s="257">
        <f>'Gto Adm'!R1743</f>
        <v>2572.7572046860364</v>
      </c>
    </row>
    <row r="169" spans="2:8" x14ac:dyDescent="0.2">
      <c r="B169" s="114" t="s">
        <v>7</v>
      </c>
      <c r="C169" s="119">
        <f>'Gtos Finan'!C90</f>
        <v>0</v>
      </c>
      <c r="D169" s="119">
        <f>'Gtos Finan'!D90</f>
        <v>0</v>
      </c>
      <c r="E169" s="119">
        <f>'Gtos Finan'!E90</f>
        <v>0</v>
      </c>
      <c r="F169" s="119">
        <f>'Gtos Finan'!F90</f>
        <v>0</v>
      </c>
      <c r="G169" s="119">
        <f>'Gtos Finan'!G90</f>
        <v>527.68277095657743</v>
      </c>
      <c r="H169" s="119">
        <f>'Gtos Finan'!H90</f>
        <v>757.66189613094446</v>
      </c>
    </row>
    <row r="170" spans="2:8" x14ac:dyDescent="0.2">
      <c r="B170" s="28" t="s">
        <v>8</v>
      </c>
      <c r="C170" s="62">
        <f t="shared" ref="C170:H170" si="25">SUM(C166:C169)</f>
        <v>3751.413202837487</v>
      </c>
      <c r="D170" s="62">
        <f t="shared" si="25"/>
        <v>5323.1985656010675</v>
      </c>
      <c r="E170" s="62">
        <f t="shared" si="25"/>
        <v>6040.2619105007961</v>
      </c>
      <c r="F170" s="62">
        <f t="shared" si="25"/>
        <v>7479.2544527087757</v>
      </c>
      <c r="G170" s="62">
        <f t="shared" si="25"/>
        <v>9525.6490179921566</v>
      </c>
      <c r="H170" s="62">
        <f t="shared" si="25"/>
        <v>12006.320398486276</v>
      </c>
    </row>
    <row r="171" spans="2:8" x14ac:dyDescent="0.2">
      <c r="B171" s="18" t="s">
        <v>395</v>
      </c>
      <c r="C171" s="258"/>
      <c r="D171" s="258"/>
      <c r="E171" s="258"/>
      <c r="F171" s="258"/>
      <c r="G171" s="258"/>
      <c r="H171" s="259"/>
    </row>
    <row r="172" spans="2:8" x14ac:dyDescent="0.2">
      <c r="B172" s="108" t="s">
        <v>393</v>
      </c>
      <c r="C172" s="257">
        <f>Cost.Prod!D1219</f>
        <v>15305.384508374596</v>
      </c>
      <c r="D172" s="257">
        <f>Cost.Prod!G1219</f>
        <v>18239.463085002673</v>
      </c>
      <c r="E172" s="257">
        <f>Cost.Prod!J1219</f>
        <v>22955.328905336759</v>
      </c>
      <c r="F172" s="257">
        <f>Cost.Prod!M1219</f>
        <v>28921.18083403277</v>
      </c>
      <c r="G172" s="257">
        <f>Cost.Prod!P1219</f>
        <v>35834.314210377168</v>
      </c>
      <c r="H172" s="257">
        <f>Cost.Prod!S1219</f>
        <v>52799.353318041212</v>
      </c>
    </row>
    <row r="173" spans="2:8" x14ac:dyDescent="0.2">
      <c r="B173" s="114" t="s">
        <v>5</v>
      </c>
      <c r="C173" s="257">
        <f>Gto.Vtas!D1509</f>
        <v>39.984976318622174</v>
      </c>
      <c r="D173" s="257">
        <f>Gto.Vtas!G1509</f>
        <v>39.648544001938909</v>
      </c>
      <c r="E173" s="257">
        <f>Gto.Vtas!J1509</f>
        <v>43.820615452253108</v>
      </c>
      <c r="F173" s="257">
        <f>Gto.Vtas!M1509</f>
        <v>48.219721590439804</v>
      </c>
      <c r="G173" s="257">
        <f>Gto.Vtas!P1509</f>
        <v>160.59390610333131</v>
      </c>
      <c r="H173" s="257">
        <f>Gto.Vtas!S1509</f>
        <v>770.84873083057073</v>
      </c>
    </row>
    <row r="174" spans="2:8" x14ac:dyDescent="0.2">
      <c r="B174" s="114" t="s">
        <v>394</v>
      </c>
      <c r="C174" s="257">
        <f>'Gto Adm'!D1743</f>
        <v>39.984976318622174</v>
      </c>
      <c r="D174" s="257">
        <f>'Gto Adm'!G1743</f>
        <v>39.648544001938909</v>
      </c>
      <c r="E174" s="257">
        <f>'Gto Adm'!J1743</f>
        <v>43.820615452253108</v>
      </c>
      <c r="F174" s="257">
        <f>'Gto Adm'!M1743</f>
        <v>47.990442570709185</v>
      </c>
      <c r="G174" s="257">
        <f>'Gto Adm'!P1743</f>
        <v>61.403557205219187</v>
      </c>
      <c r="H174" s="257">
        <f>'Gto Adm'!S1743</f>
        <v>75.366974446785321</v>
      </c>
    </row>
    <row r="175" spans="2:8" x14ac:dyDescent="0.2">
      <c r="B175" s="28" t="s">
        <v>8</v>
      </c>
      <c r="C175" s="62">
        <f t="shared" ref="C175:H175" si="26">SUM(C172:C174)</f>
        <v>15385.354461011842</v>
      </c>
      <c r="D175" s="62">
        <f t="shared" si="26"/>
        <v>18318.760173006551</v>
      </c>
      <c r="E175" s="62">
        <f t="shared" si="26"/>
        <v>23042.970136241263</v>
      </c>
      <c r="F175" s="62">
        <f t="shared" si="26"/>
        <v>29017.390998193918</v>
      </c>
      <c r="G175" s="62">
        <f t="shared" si="26"/>
        <v>36056.311673685712</v>
      </c>
      <c r="H175" s="62">
        <f t="shared" si="26"/>
        <v>53645.569023318567</v>
      </c>
    </row>
    <row r="176" spans="2:8" x14ac:dyDescent="0.2">
      <c r="B176" s="18" t="s">
        <v>396</v>
      </c>
      <c r="C176" s="258"/>
      <c r="D176" s="258"/>
      <c r="E176" s="258"/>
      <c r="F176" s="258"/>
      <c r="G176" s="258"/>
      <c r="H176" s="259"/>
    </row>
    <row r="177" spans="2:8" x14ac:dyDescent="0.2">
      <c r="B177" s="369" t="s">
        <v>10</v>
      </c>
      <c r="C177" s="370">
        <f>'Pres Produc'!C23</f>
        <v>1727</v>
      </c>
      <c r="D177" s="370">
        <f>'Pres Produc'!D23</f>
        <v>1936</v>
      </c>
      <c r="E177" s="370">
        <f>'Pres Produc'!E23</f>
        <v>2317</v>
      </c>
      <c r="F177" s="370">
        <f>'Pres Produc'!F23</f>
        <v>2781.4000000000005</v>
      </c>
      <c r="G177" s="370">
        <f>'Pres Produc'!G23</f>
        <v>3280</v>
      </c>
      <c r="H177" s="370">
        <f>'Pres Produc'!H23</f>
        <v>4617</v>
      </c>
    </row>
    <row r="178" spans="2:8" x14ac:dyDescent="0.2">
      <c r="B178" s="18" t="s">
        <v>397</v>
      </c>
      <c r="C178" s="258"/>
      <c r="D178" s="258"/>
      <c r="E178" s="258"/>
      <c r="F178" s="258"/>
      <c r="G178" s="258"/>
      <c r="H178" s="259"/>
    </row>
    <row r="179" spans="2:8" x14ac:dyDescent="0.2">
      <c r="B179" s="369" t="s">
        <v>398</v>
      </c>
      <c r="C179" s="371">
        <f>C175/C177</f>
        <v>8.908717116972694</v>
      </c>
      <c r="D179" s="371">
        <f t="shared" ref="D179:H179" si="27">D175/D177</f>
        <v>9.462169510850492</v>
      </c>
      <c r="E179" s="371">
        <f t="shared" si="27"/>
        <v>9.9451748537942439</v>
      </c>
      <c r="F179" s="371">
        <f t="shared" si="27"/>
        <v>10.432656575175779</v>
      </c>
      <c r="G179" s="371">
        <f t="shared" si="27"/>
        <v>10.992777949294425</v>
      </c>
      <c r="H179" s="371">
        <f t="shared" si="27"/>
        <v>11.619139922746061</v>
      </c>
    </row>
    <row r="180" spans="2:8" x14ac:dyDescent="0.2">
      <c r="B180" s="18" t="s">
        <v>399</v>
      </c>
      <c r="C180" s="258"/>
      <c r="D180" s="258"/>
      <c r="E180" s="258"/>
      <c r="F180" s="258"/>
      <c r="G180" s="258"/>
      <c r="H180" s="259"/>
    </row>
    <row r="181" spans="2:8" x14ac:dyDescent="0.2">
      <c r="B181" s="108" t="s">
        <v>398</v>
      </c>
      <c r="C181" s="372">
        <f>PVP!C135</f>
        <v>14.400317936412719</v>
      </c>
      <c r="D181" s="372">
        <f>PVP!D135</f>
        <v>15.146757038581853</v>
      </c>
      <c r="E181" s="372">
        <f>PVP!E135</f>
        <v>15.601453869226154</v>
      </c>
      <c r="F181" s="372">
        <f>PVP!F135</f>
        <v>16.069497485302939</v>
      </c>
      <c r="G181" s="372">
        <f>PVP!G135</f>
        <v>16.551582409862029</v>
      </c>
      <c r="H181" s="372">
        <f>PVP!H135</f>
        <v>17.048129882157887</v>
      </c>
    </row>
    <row r="182" spans="2:8" x14ac:dyDescent="0.2">
      <c r="B182" s="18" t="s">
        <v>400</v>
      </c>
      <c r="C182" s="258"/>
      <c r="D182" s="258"/>
      <c r="E182" s="258"/>
      <c r="F182" s="258"/>
      <c r="G182" s="258"/>
      <c r="H182" s="259"/>
    </row>
    <row r="183" spans="2:8" x14ac:dyDescent="0.2">
      <c r="B183" s="114" t="s">
        <v>10</v>
      </c>
      <c r="C183" s="373">
        <f t="shared" ref="C183:H183" si="28">C170/(C181-C179)</f>
        <v>683.1183340124885</v>
      </c>
      <c r="D183" s="373">
        <f t="shared" si="28"/>
        <v>936.42652868527136</v>
      </c>
      <c r="E183" s="373">
        <f t="shared" si="28"/>
        <v>1067.8861304439322</v>
      </c>
      <c r="F183" s="373">
        <f t="shared" si="28"/>
        <v>1326.8521450146891</v>
      </c>
      <c r="G183" s="373">
        <f t="shared" si="28"/>
        <v>1713.6146963909398</v>
      </c>
      <c r="H183" s="373">
        <f t="shared" si="28"/>
        <v>2211.5200964171677</v>
      </c>
    </row>
    <row r="184" spans="2:8" x14ac:dyDescent="0.2">
      <c r="B184" s="114" t="s">
        <v>401</v>
      </c>
      <c r="C184" s="257">
        <f t="shared" ref="C184:H184" si="29">C170/(1-(C179/C181))</f>
        <v>9837.1211979724139</v>
      </c>
      <c r="D184" s="257">
        <f t="shared" si="29"/>
        <v>14183.825114478406</v>
      </c>
      <c r="E184" s="257">
        <f t="shared" si="29"/>
        <v>16660.57620170743</v>
      </c>
      <c r="F184" s="257">
        <f t="shared" si="29"/>
        <v>21321.847207682356</v>
      </c>
      <c r="G184" s="257">
        <f t="shared" si="29"/>
        <v>28363.03486606534</v>
      </c>
      <c r="H184" s="257">
        <f t="shared" si="29"/>
        <v>37702.281840722215</v>
      </c>
    </row>
  </sheetData>
  <pageMargins left="0.7" right="0.7" top="0.75" bottom="0.75" header="0.3" footer="0.3"/>
  <pageSetup paperSize="9" scale="59" orientation="portrait" r:id="rId1"/>
  <rowBreaks count="1" manualBreakCount="1">
    <brk id="9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1277"/>
  <sheetViews>
    <sheetView zoomScale="71" zoomScaleNormal="71" workbookViewId="0"/>
  </sheetViews>
  <sheetFormatPr baseColWidth="10" defaultRowHeight="12.75" x14ac:dyDescent="0.2"/>
  <cols>
    <col min="1" max="1" width="6.7109375" style="135" customWidth="1"/>
    <col min="2" max="2" width="33.28515625" style="135" customWidth="1"/>
    <col min="3" max="3" width="11.85546875" style="135" customWidth="1"/>
    <col min="4" max="4" width="13.7109375" style="135" customWidth="1"/>
    <col min="5" max="5" width="13.42578125" style="135" customWidth="1"/>
    <col min="6" max="6" width="13" style="135" customWidth="1"/>
    <col min="7" max="7" width="13.42578125" style="135" customWidth="1"/>
    <col min="8" max="8" width="13.5703125" style="135" customWidth="1"/>
    <col min="9" max="9" width="13" style="135" bestFit="1" customWidth="1"/>
    <col min="10" max="10" width="13.7109375" style="135" bestFit="1" customWidth="1"/>
    <col min="11" max="11" width="14" style="135" bestFit="1" customWidth="1"/>
    <col min="12" max="13" width="13.7109375" style="135" customWidth="1"/>
    <col min="14" max="14" width="15.42578125" style="135" customWidth="1"/>
    <col min="15" max="15" width="13" style="135" customWidth="1"/>
    <col min="16" max="16" width="15.5703125" style="135" customWidth="1"/>
    <col min="17" max="17" width="14.28515625" style="135" customWidth="1"/>
    <col min="18" max="18" width="12.7109375" style="135" customWidth="1"/>
    <col min="19" max="19" width="14.28515625" style="135" customWidth="1"/>
    <col min="20" max="20" width="13.7109375" style="135" customWidth="1"/>
    <col min="21" max="21" width="11.42578125" style="135"/>
    <col min="22" max="22" width="11.5703125" style="135" bestFit="1" customWidth="1"/>
    <col min="23" max="23" width="18.28515625" style="135" bestFit="1" customWidth="1"/>
    <col min="24" max="26" width="12.5703125" style="135" bestFit="1" customWidth="1"/>
    <col min="27" max="16384" width="11.42578125" style="135"/>
  </cols>
  <sheetData>
    <row r="1" spans="1:20" x14ac:dyDescent="0.2">
      <c r="A1" s="123"/>
      <c r="B1" s="374"/>
      <c r="D1" s="375"/>
      <c r="E1" s="149"/>
      <c r="F1" s="376"/>
      <c r="G1" s="376"/>
      <c r="H1" s="376"/>
      <c r="I1" s="377"/>
      <c r="J1" s="377"/>
      <c r="K1" s="377"/>
      <c r="L1" s="377"/>
    </row>
    <row r="2" spans="1:20" x14ac:dyDescent="0.2">
      <c r="B2" s="83" t="s">
        <v>771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1"/>
    </row>
    <row r="3" spans="1:20" x14ac:dyDescent="0.2">
      <c r="B3" s="73" t="s">
        <v>20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3"/>
    </row>
    <row r="4" spans="1:20" x14ac:dyDescent="0.2">
      <c r="B4" s="73" t="s">
        <v>281</v>
      </c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3"/>
    </row>
    <row r="5" spans="1:20" x14ac:dyDescent="0.2">
      <c r="B5" s="73" t="s">
        <v>2</v>
      </c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2"/>
      <c r="T5" s="493"/>
    </row>
    <row r="6" spans="1:20" x14ac:dyDescent="0.2">
      <c r="B6" s="494"/>
      <c r="C6" s="495"/>
      <c r="D6" s="495"/>
      <c r="E6" s="495"/>
      <c r="F6" s="495"/>
      <c r="G6" s="495"/>
      <c r="H6" s="495"/>
      <c r="I6" s="495"/>
      <c r="J6" s="495"/>
      <c r="K6" s="495"/>
      <c r="L6" s="495"/>
      <c r="M6" s="495"/>
      <c r="N6" s="495"/>
      <c r="O6" s="495"/>
      <c r="P6" s="495"/>
      <c r="Q6" s="495"/>
      <c r="R6" s="495"/>
      <c r="S6" s="495"/>
      <c r="T6" s="496"/>
    </row>
    <row r="7" spans="1:20" x14ac:dyDescent="0.2">
      <c r="B7" s="287"/>
    </row>
    <row r="8" spans="1:20" x14ac:dyDescent="0.2">
      <c r="B8" s="265" t="s">
        <v>282</v>
      </c>
      <c r="C8" s="270" t="s">
        <v>38</v>
      </c>
      <c r="D8" s="268"/>
      <c r="E8" s="269"/>
      <c r="F8" s="270" t="s">
        <v>39</v>
      </c>
      <c r="G8" s="271"/>
      <c r="H8" s="271"/>
      <c r="I8" s="270" t="s">
        <v>40</v>
      </c>
      <c r="J8" s="268"/>
      <c r="K8" s="269"/>
      <c r="L8" s="270" t="s">
        <v>121</v>
      </c>
      <c r="M8" s="268"/>
      <c r="N8" s="269"/>
      <c r="O8" s="270" t="s">
        <v>122</v>
      </c>
      <c r="P8" s="268"/>
      <c r="Q8" s="269"/>
      <c r="R8" s="270" t="s">
        <v>633</v>
      </c>
      <c r="S8" s="268"/>
      <c r="T8" s="269"/>
    </row>
    <row r="9" spans="1:20" x14ac:dyDescent="0.2">
      <c r="B9" s="306"/>
      <c r="C9" s="266" t="s">
        <v>283</v>
      </c>
      <c r="D9" s="265" t="s">
        <v>284</v>
      </c>
      <c r="E9" s="265" t="s">
        <v>47</v>
      </c>
      <c r="F9" s="265" t="s">
        <v>283</v>
      </c>
      <c r="G9" s="265" t="s">
        <v>284</v>
      </c>
      <c r="H9" s="265" t="s">
        <v>47</v>
      </c>
      <c r="I9" s="379" t="s">
        <v>283</v>
      </c>
      <c r="J9" s="379" t="s">
        <v>284</v>
      </c>
      <c r="K9" s="379" t="s">
        <v>47</v>
      </c>
      <c r="L9" s="266" t="s">
        <v>283</v>
      </c>
      <c r="M9" s="265" t="s">
        <v>284</v>
      </c>
      <c r="N9" s="265" t="s">
        <v>47</v>
      </c>
      <c r="O9" s="265" t="s">
        <v>283</v>
      </c>
      <c r="P9" s="265" t="s">
        <v>284</v>
      </c>
      <c r="Q9" s="265" t="s">
        <v>47</v>
      </c>
      <c r="R9" s="379" t="s">
        <v>283</v>
      </c>
      <c r="S9" s="379" t="s">
        <v>284</v>
      </c>
      <c r="T9" s="379" t="s">
        <v>47</v>
      </c>
    </row>
    <row r="10" spans="1:20" x14ac:dyDescent="0.2">
      <c r="B10" s="380" t="s">
        <v>408</v>
      </c>
      <c r="C10" s="239"/>
      <c r="D10" s="168"/>
      <c r="E10" s="381"/>
      <c r="F10" s="382"/>
      <c r="G10" s="382"/>
      <c r="H10" s="382"/>
      <c r="I10" s="383"/>
      <c r="J10" s="383"/>
      <c r="K10" s="383"/>
      <c r="L10" s="383"/>
      <c r="M10" s="239"/>
      <c r="N10" s="239"/>
      <c r="O10" s="239"/>
      <c r="P10" s="239"/>
      <c r="Q10" s="239"/>
      <c r="R10" s="239"/>
      <c r="S10" s="239"/>
      <c r="T10" s="248"/>
    </row>
    <row r="11" spans="1:20" x14ac:dyDescent="0.2">
      <c r="B11" s="114" t="s">
        <v>250</v>
      </c>
      <c r="C11" s="119">
        <v>0</v>
      </c>
      <c r="D11" s="97">
        <f>'Pres MP Cant'!L107+'Pres MP Cant'!L374+'Pres MP Cant'!L560+'Pres MP Cant'!L786+'Pres MP Cant'!L1012+'Pres MP Cant'!L1147</f>
        <v>524292.18629999994</v>
      </c>
      <c r="E11" s="97">
        <f>SUM(C11:D11)</f>
        <v>524292.18629999994</v>
      </c>
      <c r="F11" s="96">
        <v>0</v>
      </c>
      <c r="G11" s="97">
        <f>'Pres MP Cant'!M107+'Pres MP Cant'!M374+'Pres MP Cant'!M560+'Pres MP Cant'!M786+'Pres MP Cant'!M1012+'Pres MP Cant'!M1147</f>
        <v>672183.51544903801</v>
      </c>
      <c r="H11" s="97">
        <f>SUM(F11:G11)</f>
        <v>672183.51544903801</v>
      </c>
      <c r="I11" s="384">
        <v>0</v>
      </c>
      <c r="J11" s="384">
        <f>'Pres MP Cant'!N107+'Pres MP Cant'!N374+'Pres MP Cant'!N560+'Pres MP Cant'!N786+'Pres MP Cant'!N1012+'Pres MP Cant'!N1147</f>
        <v>842278.86833183374</v>
      </c>
      <c r="K11" s="97">
        <f>SUM(I11:J11)</f>
        <v>842278.86833183374</v>
      </c>
      <c r="L11" s="384">
        <v>0</v>
      </c>
      <c r="M11" s="119">
        <f>'Pres MP Cant'!O107+'Pres MP Cant'!O374+'Pres MP Cant'!O560+'Pres MP Cant'!O786+'Pres MP Cant'!O1012+'Pres MP Cant'!O1147</f>
        <v>1061427.6254399084</v>
      </c>
      <c r="N11" s="97">
        <f>SUM(L11:M11)</f>
        <v>1061427.6254399084</v>
      </c>
      <c r="O11" s="119">
        <v>0</v>
      </c>
      <c r="P11" s="119">
        <f>'Pres MP Cant'!P107+'Pres MP Cant'!P374+'Pres MP Cant'!P560+'Pres MP Cant'!P786+'Pres MP Cant'!P1012+'Pres MP Cant'!P1147</f>
        <v>1406857.7318369683</v>
      </c>
      <c r="Q11" s="97">
        <f>SUM(O11:P11)</f>
        <v>1406857.7318369683</v>
      </c>
      <c r="R11" s="119">
        <v>0</v>
      </c>
      <c r="S11" s="119">
        <f>'Pres MP Cant'!Q107+'Pres MP Cant'!Q374+'Pres MP Cant'!Q560+'Pres MP Cant'!Q786+'Pres MP Cant'!Q1012+'Pres MP Cant'!Q1147</f>
        <v>1868857.9112539627</v>
      </c>
      <c r="T11" s="97">
        <f>SUM(R11:S11)</f>
        <v>1868857.9112539627</v>
      </c>
    </row>
    <row r="12" spans="1:20" x14ac:dyDescent="0.2">
      <c r="B12" s="114" t="s">
        <v>352</v>
      </c>
      <c r="C12" s="119">
        <f>Distr.Sueld!K29</f>
        <v>81599.895000000004</v>
      </c>
      <c r="D12" s="119">
        <v>0</v>
      </c>
      <c r="E12" s="97">
        <f>SUM(C12:D12)</f>
        <v>81599.895000000004</v>
      </c>
      <c r="F12" s="96">
        <f>Distr.Sueld!K68</f>
        <v>90413.796000000002</v>
      </c>
      <c r="G12" s="119">
        <v>0</v>
      </c>
      <c r="H12" s="97">
        <f>SUM(F12:G12)</f>
        <v>90413.796000000002</v>
      </c>
      <c r="I12" s="384">
        <f>Distr.Sueld!K107</f>
        <v>94990.48579999998</v>
      </c>
      <c r="J12" s="384">
        <v>0</v>
      </c>
      <c r="K12" s="97">
        <f>SUM(I12:J12)</f>
        <v>94990.48579999998</v>
      </c>
      <c r="L12" s="384">
        <f>Distr.Sueld!K147</f>
        <v>99660.010090000011</v>
      </c>
      <c r="M12" s="119">
        <v>0</v>
      </c>
      <c r="N12" s="97">
        <f>SUM(L12:M12)</f>
        <v>99660.010090000011</v>
      </c>
      <c r="O12" s="119">
        <f>Distr.Sueld!K187</f>
        <v>163684.81695119999</v>
      </c>
      <c r="P12" s="119">
        <v>0</v>
      </c>
      <c r="Q12" s="97">
        <f>SUM(O12:P12)</f>
        <v>163684.81695119999</v>
      </c>
      <c r="R12" s="119">
        <f>Distr.Sueld!K227</f>
        <v>171869.05779876001</v>
      </c>
      <c r="S12" s="119">
        <v>0</v>
      </c>
      <c r="T12" s="97">
        <f>SUM(R12:S12)</f>
        <v>171869.05779876001</v>
      </c>
    </row>
    <row r="13" spans="1:20" x14ac:dyDescent="0.2">
      <c r="B13" s="51" t="s">
        <v>409</v>
      </c>
      <c r="C13" s="62">
        <f>SUM(C11:C12)</f>
        <v>81599.895000000004</v>
      </c>
      <c r="D13" s="62">
        <f t="shared" ref="D13:T13" si="0">SUM(D11:D12)</f>
        <v>524292.18629999994</v>
      </c>
      <c r="E13" s="62">
        <f t="shared" si="0"/>
        <v>605892.08129999996</v>
      </c>
      <c r="F13" s="62">
        <f t="shared" si="0"/>
        <v>90413.796000000002</v>
      </c>
      <c r="G13" s="62">
        <f t="shared" si="0"/>
        <v>672183.51544903801</v>
      </c>
      <c r="H13" s="62">
        <f>SUM(H11:H12)</f>
        <v>762597.31144903798</v>
      </c>
      <c r="I13" s="62">
        <f>SUM(I11:I12)</f>
        <v>94990.48579999998</v>
      </c>
      <c r="J13" s="62">
        <f>SUM(J11:J12)</f>
        <v>842278.86833183374</v>
      </c>
      <c r="K13" s="62">
        <f>SUM(K11:K12)</f>
        <v>937269.35413183377</v>
      </c>
      <c r="L13" s="62">
        <f t="shared" si="0"/>
        <v>99660.010090000011</v>
      </c>
      <c r="M13" s="62">
        <f t="shared" si="0"/>
        <v>1061427.6254399084</v>
      </c>
      <c r="N13" s="62">
        <f t="shared" si="0"/>
        <v>1161087.6355299084</v>
      </c>
      <c r="O13" s="62">
        <f t="shared" si="0"/>
        <v>163684.81695119999</v>
      </c>
      <c r="P13" s="62">
        <f t="shared" si="0"/>
        <v>1406857.7318369683</v>
      </c>
      <c r="Q13" s="62">
        <f t="shared" si="0"/>
        <v>1570542.5487881682</v>
      </c>
      <c r="R13" s="62">
        <f t="shared" si="0"/>
        <v>171869.05779876001</v>
      </c>
      <c r="S13" s="62">
        <f t="shared" si="0"/>
        <v>1868857.9112539627</v>
      </c>
      <c r="T13" s="62">
        <f t="shared" si="0"/>
        <v>2040726.9690527227</v>
      </c>
    </row>
    <row r="14" spans="1:20" x14ac:dyDescent="0.2">
      <c r="B14" s="385" t="s">
        <v>410</v>
      </c>
      <c r="C14" s="238"/>
      <c r="D14" s="321"/>
      <c r="E14" s="386"/>
      <c r="F14" s="386"/>
      <c r="G14" s="386"/>
      <c r="H14" s="386"/>
      <c r="I14" s="387"/>
      <c r="J14" s="387"/>
      <c r="K14" s="386"/>
      <c r="L14" s="387"/>
      <c r="M14" s="238"/>
      <c r="N14" s="386"/>
      <c r="O14" s="238"/>
      <c r="P14" s="238"/>
      <c r="Q14" s="386"/>
      <c r="R14" s="238"/>
      <c r="S14" s="238"/>
      <c r="T14" s="709"/>
    </row>
    <row r="15" spans="1:20" x14ac:dyDescent="0.2">
      <c r="B15" s="204" t="s">
        <v>248</v>
      </c>
      <c r="C15" s="119">
        <v>0</v>
      </c>
      <c r="D15" s="97">
        <f>'Pres MP Cant'!L121+'Pres MP Cant'!L406+'Pres MP Cant'!L572+'Pres MP Cant'!L814+'Pres MP Cant'!L1036+'Pres MP Cant'!L1157</f>
        <v>45643.5092</v>
      </c>
      <c r="E15" s="97">
        <f>SUM(C15:D15)</f>
        <v>45643.5092</v>
      </c>
      <c r="F15" s="119">
        <v>0</v>
      </c>
      <c r="G15" s="97">
        <f>'Pres MP Cant'!M121+'Pres MP Cant'!M406+'Pres MP Cant'!M572+'Pres MP Cant'!M814+'Pres MP Cant'!M1036+'Pres MP Cant'!M1157</f>
        <v>61657.94107037795</v>
      </c>
      <c r="H15" s="97">
        <f>SUM(F15:G15)</f>
        <v>61657.94107037795</v>
      </c>
      <c r="I15" s="384">
        <v>0</v>
      </c>
      <c r="J15" s="384">
        <f>'Pres MP Cant'!N121+'Pres MP Cant'!N406+'Pres MP Cant'!N572+'Pres MP Cant'!N814+'Pres MP Cant'!N1036+'Pres MP Cant'!N1157</f>
        <v>77138.192808302818</v>
      </c>
      <c r="K15" s="97">
        <f>SUM(I15:J15)</f>
        <v>77138.192808302818</v>
      </c>
      <c r="L15" s="384">
        <v>0</v>
      </c>
      <c r="M15" s="119">
        <f>'Pres MP Cant'!O121+'Pres MP Cant'!O406+'Pres MP Cant'!O572+'Pres MP Cant'!O814+'Pres MP Cant'!O1036+'Pres MP Cant'!O1157</f>
        <v>97199.112936853664</v>
      </c>
      <c r="N15" s="97">
        <f>SUM(L15:M15)</f>
        <v>97199.112936853664</v>
      </c>
      <c r="O15" s="119">
        <v>0</v>
      </c>
      <c r="P15" s="119">
        <f>'Pres MP Cant'!P121+'Pres MP Cant'!P406+'Pres MP Cant'!P572+'Pres MP Cant'!P814+'Pres MP Cant'!P1036+'Pres MP Cant'!P1157</f>
        <v>128816.41288016835</v>
      </c>
      <c r="Q15" s="97">
        <f>SUM(O15:P15)</f>
        <v>128816.41288016835</v>
      </c>
      <c r="R15" s="119">
        <v>0</v>
      </c>
      <c r="S15" s="119">
        <f>'Pres MP Cant'!Q121+'Pres MP Cant'!Q406+'Pres MP Cant'!Q572+'Pres MP Cant'!Q814+'Pres MP Cant'!Q1036+'Pres MP Cant'!Q1157</f>
        <v>171241.44674722952</v>
      </c>
      <c r="T15" s="97">
        <f>SUM(R15:S15)</f>
        <v>171241.44674722952</v>
      </c>
    </row>
    <row r="16" spans="1:20" x14ac:dyDescent="0.2">
      <c r="B16" s="114" t="s">
        <v>355</v>
      </c>
      <c r="C16" s="119">
        <f>Distr.Sueld!K34</f>
        <v>8844.3449999999993</v>
      </c>
      <c r="D16" s="119">
        <v>0</v>
      </c>
      <c r="E16" s="97">
        <f>SUM(C16:D16)</f>
        <v>8844.3449999999993</v>
      </c>
      <c r="F16" s="384">
        <f>+Distr.Sueld!K73</f>
        <v>20164.526399999999</v>
      </c>
      <c r="G16" s="119">
        <v>0</v>
      </c>
      <c r="H16" s="97">
        <f>SUM(F16:G16)</f>
        <v>20164.526399999999</v>
      </c>
      <c r="I16" s="384">
        <f>Distr.Sueld!K112</f>
        <v>21181.152719999998</v>
      </c>
      <c r="J16" s="384">
        <v>0</v>
      </c>
      <c r="K16" s="97">
        <f>SUM(I16:J16)</f>
        <v>21181.152719999998</v>
      </c>
      <c r="L16" s="384">
        <f>Distr.Sueld!K152</f>
        <v>22228.210356</v>
      </c>
      <c r="M16" s="119">
        <v>0</v>
      </c>
      <c r="N16" s="97">
        <f>SUM(L16:M16)</f>
        <v>22228.210356</v>
      </c>
      <c r="O16" s="119">
        <f>Distr.Sueld!K192</f>
        <v>36515.783397599997</v>
      </c>
      <c r="P16" s="119">
        <v>0</v>
      </c>
      <c r="Q16" s="97">
        <f>SUM(O16:P16)</f>
        <v>36515.783397599997</v>
      </c>
      <c r="R16" s="119">
        <f>Distr.Sueld!K232</f>
        <v>38341.572567480005</v>
      </c>
      <c r="S16" s="119">
        <v>0</v>
      </c>
      <c r="T16" s="97">
        <f>SUM(R16:S16)</f>
        <v>38341.572567480005</v>
      </c>
    </row>
    <row r="17" spans="2:20" x14ac:dyDescent="0.2">
      <c r="B17" s="114" t="s">
        <v>411</v>
      </c>
      <c r="C17" s="119">
        <f>'Carga Fabril'!C20</f>
        <v>16136.096</v>
      </c>
      <c r="D17" s="119">
        <f>'Carga Fabril'!D20</f>
        <v>1751.4639999999999</v>
      </c>
      <c r="E17" s="97">
        <f>SUM(C17:D17)</f>
        <v>17887.559999999998</v>
      </c>
      <c r="F17" s="119">
        <f>'Carga Fabril'!F20</f>
        <v>18230.150869999998</v>
      </c>
      <c r="G17" s="119">
        <f>'Carga Fabril'!G20</f>
        <v>1926.6103999999998</v>
      </c>
      <c r="H17" s="97">
        <f>SUM(F17:G17)</f>
        <v>20156.761269999999</v>
      </c>
      <c r="I17" s="119">
        <f>'Carga Fabril'!I20</f>
        <v>19546.435870000001</v>
      </c>
      <c r="J17" s="119">
        <f>'Carga Fabril'!J20</f>
        <v>2119.2714400000004</v>
      </c>
      <c r="K17" s="97">
        <f>SUM(I17:J17)</f>
        <v>21665.707310000002</v>
      </c>
      <c r="L17" s="119">
        <f>'Carga Fabril'!L20</f>
        <v>20963.899369999999</v>
      </c>
      <c r="M17" s="119">
        <f>'Carga Fabril'!M20</f>
        <v>2331.1985840000007</v>
      </c>
      <c r="N17" s="97">
        <f>SUM(L17:M17)</f>
        <v>23295.097954000001</v>
      </c>
      <c r="O17" s="119">
        <f>'Carga Fabril'!O20</f>
        <v>29904.166919999996</v>
      </c>
      <c r="P17" s="119">
        <f>'Carga Fabril'!P20</f>
        <v>3633.7907848000013</v>
      </c>
      <c r="Q17" s="97">
        <f>SUM(O17:P17)</f>
        <v>33537.957704799999</v>
      </c>
      <c r="R17" s="119">
        <f>'Carga Fabril'!R20</f>
        <v>31145.403524999998</v>
      </c>
      <c r="S17" s="119">
        <f>'Carga Fabril'!S20</f>
        <v>3997.1698632800021</v>
      </c>
      <c r="T17" s="97">
        <f>SUM(R17:S17)</f>
        <v>35142.573388279998</v>
      </c>
    </row>
    <row r="18" spans="2:20" x14ac:dyDescent="0.2">
      <c r="B18" s="51" t="s">
        <v>412</v>
      </c>
      <c r="C18" s="62">
        <f>SUM(C15:C17)</f>
        <v>24980.440999999999</v>
      </c>
      <c r="D18" s="62">
        <f t="shared" ref="D18:T18" si="1">SUM(D15:D17)</f>
        <v>47394.9732</v>
      </c>
      <c r="E18" s="62">
        <f>SUM(E15:E17)</f>
        <v>72375.414199999999</v>
      </c>
      <c r="F18" s="62">
        <f t="shared" si="1"/>
        <v>38394.67727</v>
      </c>
      <c r="G18" s="62">
        <f t="shared" si="1"/>
        <v>63584.551470377948</v>
      </c>
      <c r="H18" s="62">
        <f>SUM(H15:H17)</f>
        <v>101979.22874037795</v>
      </c>
      <c r="I18" s="62">
        <f>SUM(I15:I17)</f>
        <v>40727.588589999999</v>
      </c>
      <c r="J18" s="62">
        <f>SUM(J15:J17)</f>
        <v>79257.464248302815</v>
      </c>
      <c r="K18" s="62">
        <f>SUM(K15:K17)</f>
        <v>119985.05283830281</v>
      </c>
      <c r="L18" s="62">
        <f t="shared" si="1"/>
        <v>43192.109725999995</v>
      </c>
      <c r="M18" s="62">
        <f t="shared" si="1"/>
        <v>99530.311520853662</v>
      </c>
      <c r="N18" s="62">
        <f t="shared" si="1"/>
        <v>142722.42124685366</v>
      </c>
      <c r="O18" s="62">
        <f t="shared" si="1"/>
        <v>66419.950317599985</v>
      </c>
      <c r="P18" s="62">
        <f t="shared" si="1"/>
        <v>132450.20366496834</v>
      </c>
      <c r="Q18" s="62">
        <f t="shared" si="1"/>
        <v>198870.15398256836</v>
      </c>
      <c r="R18" s="62">
        <f t="shared" si="1"/>
        <v>69486.976092480007</v>
      </c>
      <c r="S18" s="62">
        <f t="shared" si="1"/>
        <v>175238.61661050952</v>
      </c>
      <c r="T18" s="62">
        <f t="shared" si="1"/>
        <v>244725.59270298952</v>
      </c>
    </row>
    <row r="19" spans="2:20" x14ac:dyDescent="0.2">
      <c r="B19" s="105"/>
      <c r="C19" s="238"/>
      <c r="D19" s="249"/>
      <c r="E19" s="387"/>
      <c r="F19" s="387"/>
      <c r="G19" s="387"/>
      <c r="H19" s="387"/>
      <c r="I19" s="387"/>
      <c r="J19" s="387"/>
      <c r="K19" s="387"/>
      <c r="L19" s="387"/>
      <c r="M19" s="238"/>
      <c r="N19" s="387"/>
      <c r="O19" s="238"/>
      <c r="P19" s="238"/>
      <c r="Q19" s="387"/>
      <c r="R19" s="238"/>
      <c r="S19" s="238"/>
      <c r="T19" s="388"/>
    </row>
    <row r="20" spans="2:20" x14ac:dyDescent="0.2">
      <c r="B20" s="62" t="s">
        <v>413</v>
      </c>
      <c r="C20" s="62">
        <f>+C13+C18</f>
        <v>106580.33600000001</v>
      </c>
      <c r="D20" s="62">
        <f t="shared" ref="D20:T20" si="2">+D13+D18</f>
        <v>571687.15949999995</v>
      </c>
      <c r="E20" s="62">
        <f t="shared" si="2"/>
        <v>678267.49549999996</v>
      </c>
      <c r="F20" s="62">
        <f t="shared" si="2"/>
        <v>128808.47327</v>
      </c>
      <c r="G20" s="62">
        <f t="shared" si="2"/>
        <v>735768.06691941596</v>
      </c>
      <c r="H20" s="62">
        <f>+H13+H18</f>
        <v>864576.54018941591</v>
      </c>
      <c r="I20" s="62">
        <f>+I13+I18</f>
        <v>135718.07438999997</v>
      </c>
      <c r="J20" s="62">
        <f t="shared" si="2"/>
        <v>921536.3325801366</v>
      </c>
      <c r="K20" s="62">
        <f>+K13+K18</f>
        <v>1057254.4069701366</v>
      </c>
      <c r="L20" s="62">
        <f t="shared" si="2"/>
        <v>142852.11981599999</v>
      </c>
      <c r="M20" s="62">
        <f t="shared" si="2"/>
        <v>1160957.9369607619</v>
      </c>
      <c r="N20" s="62">
        <f t="shared" si="2"/>
        <v>1303810.056776762</v>
      </c>
      <c r="O20" s="62">
        <f t="shared" si="2"/>
        <v>230104.76726879997</v>
      </c>
      <c r="P20" s="62">
        <f t="shared" si="2"/>
        <v>1539307.9355019366</v>
      </c>
      <c r="Q20" s="62">
        <f t="shared" si="2"/>
        <v>1769412.7027707365</v>
      </c>
      <c r="R20" s="62">
        <f t="shared" si="2"/>
        <v>241356.03389124002</v>
      </c>
      <c r="S20" s="62">
        <f t="shared" si="2"/>
        <v>2044096.5278644722</v>
      </c>
      <c r="T20" s="62">
        <f t="shared" si="2"/>
        <v>2285452.5617557121</v>
      </c>
    </row>
    <row r="21" spans="2:20" x14ac:dyDescent="0.2">
      <c r="B21" s="108" t="s">
        <v>414</v>
      </c>
      <c r="C21" s="389"/>
      <c r="D21" s="390"/>
      <c r="E21" s="391">
        <f>'Pres Produc'!C24</f>
        <v>92900</v>
      </c>
      <c r="F21" s="389"/>
      <c r="G21" s="392"/>
      <c r="H21" s="391">
        <f>'Pres Produc'!D24</f>
        <v>115529</v>
      </c>
      <c r="I21" s="393"/>
      <c r="J21" s="392"/>
      <c r="K21" s="391">
        <f>'Pres Produc'!E24</f>
        <v>137611</v>
      </c>
      <c r="L21" s="394"/>
      <c r="M21" s="322"/>
      <c r="N21" s="395">
        <f>'Pres Produc'!F24</f>
        <v>165134.19999999998</v>
      </c>
      <c r="O21" s="396"/>
      <c r="P21" s="322"/>
      <c r="Q21" s="391">
        <f>'Pres Produc'!G24</f>
        <v>207773</v>
      </c>
      <c r="R21" s="396"/>
      <c r="S21" s="322"/>
      <c r="T21" s="391">
        <f>'Pres Produc'!H24</f>
        <v>262108</v>
      </c>
    </row>
    <row r="22" spans="2:20" x14ac:dyDescent="0.2">
      <c r="B22" s="114" t="s">
        <v>415</v>
      </c>
      <c r="C22" s="396"/>
      <c r="D22" s="397"/>
      <c r="E22" s="398">
        <f>+E20/E21</f>
        <v>7.3010494671689985</v>
      </c>
      <c r="F22" s="394"/>
      <c r="G22" s="387"/>
      <c r="H22" s="398">
        <f>+H20/H21</f>
        <v>7.4836321632613103</v>
      </c>
      <c r="I22" s="387"/>
      <c r="J22" s="388"/>
      <c r="K22" s="398">
        <f>+K20/K21</f>
        <v>7.6829207473976391</v>
      </c>
      <c r="L22" s="394"/>
      <c r="M22" s="322"/>
      <c r="N22" s="398">
        <f>+N20/N21</f>
        <v>7.895457493219225</v>
      </c>
      <c r="O22" s="396"/>
      <c r="P22" s="322"/>
      <c r="Q22" s="398">
        <f>+Q20/Q21</f>
        <v>8.5160858377687987</v>
      </c>
      <c r="R22" s="396"/>
      <c r="S22" s="322"/>
      <c r="T22" s="398">
        <f>+T20/T21</f>
        <v>8.7195070801185466</v>
      </c>
    </row>
    <row r="23" spans="2:20" x14ac:dyDescent="0.2">
      <c r="D23" s="399"/>
      <c r="E23" s="399"/>
      <c r="F23" s="399"/>
      <c r="G23" s="399"/>
      <c r="H23" s="399"/>
      <c r="I23" s="399"/>
      <c r="J23" s="399"/>
      <c r="K23" s="399"/>
      <c r="L23" s="399"/>
    </row>
    <row r="24" spans="2:20" x14ac:dyDescent="0.2">
      <c r="D24" s="399"/>
      <c r="E24" s="399"/>
      <c r="F24" s="399"/>
      <c r="G24" s="399"/>
      <c r="H24" s="399"/>
      <c r="I24" s="399"/>
      <c r="J24" s="399"/>
      <c r="K24" s="399"/>
      <c r="L24" s="399"/>
    </row>
    <row r="25" spans="2:20" x14ac:dyDescent="0.2">
      <c r="D25" s="399"/>
      <c r="E25" s="399"/>
      <c r="F25" s="399"/>
      <c r="L25" s="399"/>
      <c r="M25" s="399"/>
      <c r="P25" s="399"/>
      <c r="Q25" s="399"/>
      <c r="T25" s="399"/>
    </row>
    <row r="26" spans="2:20" x14ac:dyDescent="0.2">
      <c r="D26" s="399"/>
      <c r="E26" s="399"/>
      <c r="F26" s="399"/>
      <c r="G26" s="399"/>
      <c r="H26" s="399"/>
      <c r="I26" s="399"/>
      <c r="J26" s="399"/>
      <c r="K26" s="399"/>
      <c r="L26" s="399"/>
    </row>
    <row r="27" spans="2:20" x14ac:dyDescent="0.2">
      <c r="B27" s="669" t="s">
        <v>407</v>
      </c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670"/>
    </row>
    <row r="28" spans="2:20" x14ac:dyDescent="0.2">
      <c r="B28" s="671" t="s">
        <v>20</v>
      </c>
      <c r="C28" s="672"/>
      <c r="D28" s="672"/>
      <c r="E28" s="672"/>
      <c r="F28" s="672"/>
      <c r="G28" s="672"/>
      <c r="H28" s="672"/>
      <c r="I28" s="672"/>
      <c r="J28" s="672"/>
      <c r="K28" s="672"/>
      <c r="L28" s="672"/>
      <c r="M28" s="672"/>
      <c r="N28" s="672"/>
      <c r="O28" s="672"/>
      <c r="P28" s="672"/>
      <c r="Q28" s="672"/>
      <c r="R28" s="672"/>
      <c r="S28" s="672"/>
      <c r="T28" s="673"/>
    </row>
    <row r="29" spans="2:20" x14ac:dyDescent="0.2">
      <c r="B29" s="671" t="s">
        <v>281</v>
      </c>
      <c r="C29" s="672"/>
      <c r="D29" s="672"/>
      <c r="E29" s="672"/>
      <c r="F29" s="672"/>
      <c r="G29" s="672"/>
      <c r="H29" s="672"/>
      <c r="I29" s="672"/>
      <c r="J29" s="672"/>
      <c r="K29" s="672"/>
      <c r="L29" s="672"/>
      <c r="M29" s="672"/>
      <c r="N29" s="672"/>
      <c r="O29" s="672"/>
      <c r="P29" s="672"/>
      <c r="Q29" s="672"/>
      <c r="R29" s="672"/>
      <c r="S29" s="672"/>
      <c r="T29" s="673"/>
    </row>
    <row r="30" spans="2:20" x14ac:dyDescent="0.2">
      <c r="B30" s="671" t="s">
        <v>2</v>
      </c>
      <c r="C30" s="672"/>
      <c r="D30" s="672"/>
      <c r="E30" s="672"/>
      <c r="F30" s="672"/>
      <c r="G30" s="672"/>
      <c r="H30" s="672"/>
      <c r="I30" s="672"/>
      <c r="J30" s="672"/>
      <c r="K30" s="672"/>
      <c r="L30" s="672"/>
      <c r="M30" s="672"/>
      <c r="N30" s="672"/>
      <c r="O30" s="672"/>
      <c r="P30" s="672"/>
      <c r="Q30" s="672"/>
      <c r="R30" s="672"/>
      <c r="S30" s="672"/>
      <c r="T30" s="673"/>
    </row>
    <row r="31" spans="2:20" x14ac:dyDescent="0.2">
      <c r="B31" s="674"/>
      <c r="C31" s="675"/>
      <c r="D31" s="675"/>
      <c r="E31" s="675"/>
      <c r="F31" s="675"/>
      <c r="G31" s="675"/>
      <c r="H31" s="675"/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6"/>
    </row>
    <row r="32" spans="2:20" x14ac:dyDescent="0.2">
      <c r="B32" s="287"/>
    </row>
    <row r="33" spans="2:20" x14ac:dyDescent="0.2">
      <c r="B33" s="265" t="s">
        <v>282</v>
      </c>
      <c r="C33" s="270" t="s">
        <v>38</v>
      </c>
      <c r="D33" s="268"/>
      <c r="E33" s="269"/>
      <c r="F33" s="270" t="s">
        <v>39</v>
      </c>
      <c r="G33" s="271"/>
      <c r="H33" s="271"/>
      <c r="I33" s="270" t="s">
        <v>40</v>
      </c>
      <c r="J33" s="268"/>
      <c r="K33" s="269"/>
      <c r="L33" s="270" t="s">
        <v>121</v>
      </c>
      <c r="M33" s="268"/>
      <c r="N33" s="269"/>
      <c r="O33" s="270" t="s">
        <v>122</v>
      </c>
      <c r="P33" s="268"/>
      <c r="Q33" s="269"/>
      <c r="R33" s="270" t="s">
        <v>633</v>
      </c>
      <c r="S33" s="268"/>
      <c r="T33" s="269"/>
    </row>
    <row r="34" spans="2:20" x14ac:dyDescent="0.2">
      <c r="B34" s="306"/>
      <c r="C34" s="266" t="s">
        <v>283</v>
      </c>
      <c r="D34" s="265" t="s">
        <v>284</v>
      </c>
      <c r="E34" s="265" t="s">
        <v>47</v>
      </c>
      <c r="F34" s="265" t="s">
        <v>283</v>
      </c>
      <c r="G34" s="265" t="s">
        <v>284</v>
      </c>
      <c r="H34" s="265" t="s">
        <v>47</v>
      </c>
      <c r="I34" s="379" t="s">
        <v>283</v>
      </c>
      <c r="J34" s="379" t="s">
        <v>284</v>
      </c>
      <c r="K34" s="379" t="s">
        <v>47</v>
      </c>
      <c r="L34" s="266" t="s">
        <v>283</v>
      </c>
      <c r="M34" s="265" t="s">
        <v>284</v>
      </c>
      <c r="N34" s="265" t="s">
        <v>47</v>
      </c>
      <c r="O34" s="265" t="s">
        <v>283</v>
      </c>
      <c r="P34" s="265" t="s">
        <v>284</v>
      </c>
      <c r="Q34" s="265" t="s">
        <v>47</v>
      </c>
      <c r="R34" s="379" t="s">
        <v>283</v>
      </c>
      <c r="S34" s="379" t="s">
        <v>284</v>
      </c>
      <c r="T34" s="379" t="s">
        <v>47</v>
      </c>
    </row>
    <row r="35" spans="2:20" x14ac:dyDescent="0.2">
      <c r="B35" s="125" t="s">
        <v>21</v>
      </c>
      <c r="C35" s="706"/>
      <c r="D35" s="706"/>
      <c r="E35" s="706"/>
      <c r="F35" s="706"/>
      <c r="G35" s="706"/>
      <c r="H35" s="706"/>
      <c r="I35" s="706"/>
      <c r="J35" s="706"/>
      <c r="K35" s="706"/>
      <c r="L35" s="706"/>
      <c r="M35" s="706"/>
      <c r="N35" s="706"/>
      <c r="O35" s="706"/>
      <c r="P35" s="706"/>
      <c r="Q35" s="706"/>
      <c r="R35" s="706"/>
      <c r="S35" s="706"/>
      <c r="T35" s="707"/>
    </row>
    <row r="36" spans="2:20" x14ac:dyDescent="0.2">
      <c r="B36" s="380" t="s">
        <v>408</v>
      </c>
      <c r="C36" s="239"/>
      <c r="D36" s="168"/>
      <c r="E36" s="381"/>
      <c r="F36" s="382"/>
      <c r="G36" s="382"/>
      <c r="H36" s="382"/>
      <c r="I36" s="383"/>
      <c r="J36" s="383"/>
      <c r="K36" s="383"/>
      <c r="L36" s="383"/>
      <c r="M36" s="239"/>
      <c r="N36" s="239"/>
      <c r="O36" s="239"/>
      <c r="P36" s="239"/>
      <c r="Q36" s="239"/>
      <c r="R36" s="239"/>
      <c r="S36" s="239"/>
      <c r="T36" s="248"/>
    </row>
    <row r="37" spans="2:20" x14ac:dyDescent="0.2">
      <c r="B37" s="114" t="s">
        <v>250</v>
      </c>
      <c r="C37" s="119">
        <v>0</v>
      </c>
      <c r="D37" s="97">
        <f>'Pres MP Cant'!L107</f>
        <v>56111.587500000001</v>
      </c>
      <c r="E37" s="97">
        <f>SUM(C37:D37)</f>
        <v>56111.587500000001</v>
      </c>
      <c r="F37" s="96">
        <v>0</v>
      </c>
      <c r="G37" s="97">
        <f>'Pres MP Cant'!M107</f>
        <v>67517.792065953705</v>
      </c>
      <c r="H37" s="97">
        <f>SUM(F37:G37)</f>
        <v>67517.792065953705</v>
      </c>
      <c r="I37" s="384">
        <v>0</v>
      </c>
      <c r="J37" s="384">
        <f>'Pres MP Cant'!N107</f>
        <v>85063.06604119741</v>
      </c>
      <c r="K37" s="97">
        <f>SUM(I37:J37)</f>
        <v>85063.06604119741</v>
      </c>
      <c r="L37" s="384">
        <v>0</v>
      </c>
      <c r="M37" s="119">
        <f>'Pres MP Cant'!O107</f>
        <v>107178.46057081973</v>
      </c>
      <c r="N37" s="97">
        <f>SUM(L37:M37)</f>
        <v>107178.46057081973</v>
      </c>
      <c r="O37" s="119">
        <v>0</v>
      </c>
      <c r="P37" s="119">
        <f>'Pres MP Cant'!P107</f>
        <v>140322.72614965268</v>
      </c>
      <c r="Q37" s="97">
        <f>SUM(O37:P37)</f>
        <v>140322.72614965268</v>
      </c>
      <c r="R37" s="119">
        <v>0</v>
      </c>
      <c r="S37" s="119">
        <f>'Pres MP Cant'!Q107</f>
        <v>184162.6195613603</v>
      </c>
      <c r="T37" s="97">
        <f>SUM(R37:S37)</f>
        <v>184162.6195613603</v>
      </c>
    </row>
    <row r="38" spans="2:20" x14ac:dyDescent="0.2">
      <c r="B38" s="114" t="s">
        <v>352</v>
      </c>
      <c r="C38" s="119">
        <f>Distr.Sueld!K29*E49</f>
        <v>8105.6530265663969</v>
      </c>
      <c r="D38" s="119">
        <v>0</v>
      </c>
      <c r="E38" s="97">
        <f>SUM(C38:D38)</f>
        <v>8105.6530265663969</v>
      </c>
      <c r="F38" s="96">
        <f>Distr.Sueld!K68*H49</f>
        <v>8827.5926635372161</v>
      </c>
      <c r="G38" s="119">
        <v>0</v>
      </c>
      <c r="H38" s="97">
        <f>SUM(F38:G38)</f>
        <v>8827.5926635372161</v>
      </c>
      <c r="I38" s="384">
        <f>Distr.Sueld!K107*K49</f>
        <v>9326.3178348673573</v>
      </c>
      <c r="J38" s="384">
        <v>0</v>
      </c>
      <c r="K38" s="97">
        <f>SUM(I38:J38)</f>
        <v>9326.3178348673573</v>
      </c>
      <c r="L38" s="384">
        <f>Distr.Sueld!K147*N49</f>
        <v>9784.7836158055725</v>
      </c>
      <c r="M38" s="119">
        <v>0</v>
      </c>
      <c r="N38" s="97">
        <f>SUM(L38:M38)</f>
        <v>9784.7836158055725</v>
      </c>
      <c r="O38" s="119">
        <f>Distr.Sueld!K187*Q49</f>
        <v>15875.919988630347</v>
      </c>
      <c r="P38" s="119">
        <v>0</v>
      </c>
      <c r="Q38" s="97">
        <f>SUM(O38:P38)</f>
        <v>15875.919988630347</v>
      </c>
      <c r="R38" s="119">
        <f>Distr.Sueld!K227*T49</f>
        <v>16475.816388196312</v>
      </c>
      <c r="S38" s="119">
        <v>0</v>
      </c>
      <c r="T38" s="97">
        <f>SUM(R38:S38)</f>
        <v>16475.816388196312</v>
      </c>
    </row>
    <row r="39" spans="2:20" x14ac:dyDescent="0.2">
      <c r="B39" s="51" t="s">
        <v>409</v>
      </c>
      <c r="C39" s="62">
        <f>SUM(C37:C38)</f>
        <v>8105.6530265663969</v>
      </c>
      <c r="D39" s="62">
        <f t="shared" ref="D39:T39" si="3">SUM(D37:D38)</f>
        <v>56111.587500000001</v>
      </c>
      <c r="E39" s="62">
        <f t="shared" si="3"/>
        <v>64217.240526566398</v>
      </c>
      <c r="F39" s="62">
        <f t="shared" si="3"/>
        <v>8827.5926635372161</v>
      </c>
      <c r="G39" s="62">
        <f t="shared" si="3"/>
        <v>67517.792065953705</v>
      </c>
      <c r="H39" s="62">
        <f t="shared" si="3"/>
        <v>76345.384729490921</v>
      </c>
      <c r="I39" s="62">
        <f t="shared" si="3"/>
        <v>9326.3178348673573</v>
      </c>
      <c r="J39" s="62">
        <f t="shared" si="3"/>
        <v>85063.06604119741</v>
      </c>
      <c r="K39" s="62">
        <f t="shared" si="3"/>
        <v>94389.383876064763</v>
      </c>
      <c r="L39" s="62">
        <f t="shared" si="3"/>
        <v>9784.7836158055725</v>
      </c>
      <c r="M39" s="62">
        <f t="shared" si="3"/>
        <v>107178.46057081973</v>
      </c>
      <c r="N39" s="62">
        <f t="shared" si="3"/>
        <v>116963.24418662531</v>
      </c>
      <c r="O39" s="62">
        <f t="shared" si="3"/>
        <v>15875.919988630347</v>
      </c>
      <c r="P39" s="62">
        <f t="shared" si="3"/>
        <v>140322.72614965268</v>
      </c>
      <c r="Q39" s="62">
        <f t="shared" si="3"/>
        <v>156198.64613828302</v>
      </c>
      <c r="R39" s="62">
        <f t="shared" si="3"/>
        <v>16475.816388196312</v>
      </c>
      <c r="S39" s="62">
        <f t="shared" si="3"/>
        <v>184162.6195613603</v>
      </c>
      <c r="T39" s="62">
        <f t="shared" si="3"/>
        <v>200638.43594955662</v>
      </c>
    </row>
    <row r="40" spans="2:20" x14ac:dyDescent="0.2">
      <c r="B40" s="385" t="s">
        <v>410</v>
      </c>
      <c r="C40" s="238"/>
      <c r="D40" s="321"/>
      <c r="E40" s="386"/>
      <c r="F40" s="386"/>
      <c r="G40" s="386"/>
      <c r="H40" s="386"/>
      <c r="I40" s="387"/>
      <c r="J40" s="387"/>
      <c r="K40" s="386"/>
      <c r="L40" s="387"/>
      <c r="M40" s="238"/>
      <c r="N40" s="386"/>
      <c r="O40" s="238"/>
      <c r="P40" s="238"/>
      <c r="Q40" s="386"/>
      <c r="R40" s="238"/>
      <c r="S40" s="238"/>
      <c r="T40" s="709"/>
    </row>
    <row r="41" spans="2:20" x14ac:dyDescent="0.2">
      <c r="B41" s="204" t="s">
        <v>248</v>
      </c>
      <c r="C41" s="119">
        <v>0</v>
      </c>
      <c r="D41" s="97">
        <f>'Pres MP Cant'!L121</f>
        <v>4611.1499999999996</v>
      </c>
      <c r="E41" s="97">
        <f>SUM(C41:D41)</f>
        <v>4611.1499999999996</v>
      </c>
      <c r="F41" s="119">
        <v>0</v>
      </c>
      <c r="G41" s="97">
        <f>'Pres MP Cant'!M121</f>
        <v>5565.1349279050228</v>
      </c>
      <c r="H41" s="97">
        <f>SUM(F41:G41)</f>
        <v>5565.1349279050228</v>
      </c>
      <c r="I41" s="384">
        <v>0</v>
      </c>
      <c r="J41" s="384">
        <f>'Pres MP Cant'!N121</f>
        <v>7013.2903619130257</v>
      </c>
      <c r="K41" s="97">
        <f>SUM(I41:J41)</f>
        <v>7013.2903619130257</v>
      </c>
      <c r="L41" s="384">
        <v>0</v>
      </c>
      <c r="M41" s="119">
        <f>'Pres MP Cant'!O121</f>
        <v>8836.8805459076466</v>
      </c>
      <c r="N41" s="97">
        <f>SUM(L41:M41)</f>
        <v>8836.8805459076466</v>
      </c>
      <c r="O41" s="119">
        <v>0</v>
      </c>
      <c r="P41" s="119">
        <f>'Pres MP Cant'!P121</f>
        <v>11569.653586153236</v>
      </c>
      <c r="Q41" s="97">
        <f>SUM(O41:P41)</f>
        <v>11569.653586153236</v>
      </c>
      <c r="R41" s="119">
        <v>0</v>
      </c>
      <c r="S41" s="119">
        <f>'Pres MP Cant'!Q121</f>
        <v>15184.292921556927</v>
      </c>
      <c r="T41" s="97">
        <f>SUM(R41:S41)</f>
        <v>15184.292921556927</v>
      </c>
    </row>
    <row r="42" spans="2:20" x14ac:dyDescent="0.2">
      <c r="B42" s="114" t="s">
        <v>355</v>
      </c>
      <c r="C42" s="119">
        <f>Distr.Sueld!K34*E49</f>
        <v>878.54514784911635</v>
      </c>
      <c r="D42" s="119">
        <v>0</v>
      </c>
      <c r="E42" s="97">
        <f>SUM(C42:D42)</f>
        <v>878.54514784911635</v>
      </c>
      <c r="F42" s="384">
        <f>Distr.Sueld!K73*H49</f>
        <v>1968.7728332116762</v>
      </c>
      <c r="G42" s="119">
        <v>0</v>
      </c>
      <c r="H42" s="97">
        <f>SUM(F42:G42)</f>
        <v>1968.7728332116762</v>
      </c>
      <c r="I42" s="384">
        <f>Distr.Sueld!K112*K49</f>
        <v>2079.5994536916587</v>
      </c>
      <c r="J42" s="384">
        <v>0</v>
      </c>
      <c r="K42" s="97">
        <f>SUM(I42:J42)</f>
        <v>2079.5994536916587</v>
      </c>
      <c r="L42" s="384">
        <f>Distr.Sueld!K152*N49</f>
        <v>2182.4022323864137</v>
      </c>
      <c r="M42" s="119">
        <v>0</v>
      </c>
      <c r="N42" s="97">
        <f>SUM(L42:M42)</f>
        <v>2182.4022323864137</v>
      </c>
      <c r="O42" s="119">
        <f>Distr.Sueld!K192*Q49</f>
        <v>3541.6947420070655</v>
      </c>
      <c r="P42" s="119">
        <v>0</v>
      </c>
      <c r="Q42" s="97">
        <f>SUM(O42:P42)</f>
        <v>3541.6947420070655</v>
      </c>
      <c r="R42" s="119">
        <f>Distr.Sueld!K232*T49</f>
        <v>3675.5232020656535</v>
      </c>
      <c r="S42" s="119">
        <v>0</v>
      </c>
      <c r="T42" s="97">
        <f>SUM(R42:S42)</f>
        <v>3675.5232020656535</v>
      </c>
    </row>
    <row r="43" spans="2:20" x14ac:dyDescent="0.2">
      <c r="B43" s="114" t="s">
        <v>411</v>
      </c>
      <c r="C43" s="119">
        <f>'Carga Fabril'!C44</f>
        <v>4304.4642741872976</v>
      </c>
      <c r="D43" s="119">
        <f>'Carga Fabril'!D44</f>
        <v>467.22046122712595</v>
      </c>
      <c r="E43" s="97">
        <f>SUM(C43:D43)</f>
        <v>4771.6847354144238</v>
      </c>
      <c r="F43" s="119">
        <f>'Carga Fabril'!F44</f>
        <v>4497.0619467331153</v>
      </c>
      <c r="G43" s="119">
        <f>'Carga Fabril'!G44</f>
        <v>475.26136112664358</v>
      </c>
      <c r="H43" s="97">
        <f>SUM(F43:G43)</f>
        <v>4972.3233078597586</v>
      </c>
      <c r="I43" s="119">
        <f>'Carga Fabril'!I44</f>
        <v>4857.6680666380598</v>
      </c>
      <c r="J43" s="119">
        <f>'Carga Fabril'!J44</f>
        <v>526.68001814215438</v>
      </c>
      <c r="K43" s="97">
        <f>SUM(I43:J43)</f>
        <v>5384.3480847802139</v>
      </c>
      <c r="L43" s="119">
        <f>'Carga Fabril'!L44</f>
        <v>5209.9036629938319</v>
      </c>
      <c r="M43" s="119">
        <f>'Carga Fabril'!M44</f>
        <v>579.34451160970423</v>
      </c>
      <c r="N43" s="97">
        <f>SUM(L43:M43)</f>
        <v>5789.2481746035364</v>
      </c>
      <c r="O43" s="119">
        <f>'Carga Fabril'!O44</f>
        <v>7363.5986772152282</v>
      </c>
      <c r="P43" s="119">
        <f>'Carga Fabril'!P44</f>
        <v>894.78423150234926</v>
      </c>
      <c r="Q43" s="97">
        <f>SUM(O43:P43)</f>
        <v>8258.3829087175782</v>
      </c>
      <c r="R43" s="119">
        <f>'Carga Fabril'!R44</f>
        <v>7598.6048469072857</v>
      </c>
      <c r="S43" s="119">
        <f>'Carga Fabril'!S44</f>
        <v>975.19732799901658</v>
      </c>
      <c r="T43" s="97">
        <f>SUM(R43:S43)</f>
        <v>8573.8021749063028</v>
      </c>
    </row>
    <row r="44" spans="2:20" x14ac:dyDescent="0.2">
      <c r="B44" s="51" t="s">
        <v>412</v>
      </c>
      <c r="C44" s="62">
        <f>SUM(C41:C43)</f>
        <v>5183.0094220364135</v>
      </c>
      <c r="D44" s="62">
        <f t="shared" ref="D44:T44" si="4">SUM(D41:D43)</f>
        <v>5078.3704612271258</v>
      </c>
      <c r="E44" s="62">
        <f t="shared" si="4"/>
        <v>10261.37988326354</v>
      </c>
      <c r="F44" s="62">
        <f t="shared" si="4"/>
        <v>6465.8347799447911</v>
      </c>
      <c r="G44" s="62">
        <f t="shared" si="4"/>
        <v>6040.3962890316661</v>
      </c>
      <c r="H44" s="62">
        <f t="shared" si="4"/>
        <v>12506.231068976458</v>
      </c>
      <c r="I44" s="62">
        <f t="shared" si="4"/>
        <v>6937.2675203297185</v>
      </c>
      <c r="J44" s="62">
        <f t="shared" si="4"/>
        <v>7539.9703800551797</v>
      </c>
      <c r="K44" s="62">
        <f t="shared" si="4"/>
        <v>14477.237900384898</v>
      </c>
      <c r="L44" s="62">
        <f t="shared" si="4"/>
        <v>7392.3058953802456</v>
      </c>
      <c r="M44" s="62">
        <f t="shared" si="4"/>
        <v>9416.2250575173512</v>
      </c>
      <c r="N44" s="62">
        <f t="shared" si="4"/>
        <v>16808.530952897596</v>
      </c>
      <c r="O44" s="62">
        <f t="shared" si="4"/>
        <v>10905.293419222293</v>
      </c>
      <c r="P44" s="62">
        <f t="shared" si="4"/>
        <v>12464.437817655586</v>
      </c>
      <c r="Q44" s="62">
        <f t="shared" si="4"/>
        <v>23369.73123687788</v>
      </c>
      <c r="R44" s="62">
        <f t="shared" si="4"/>
        <v>11274.12804897294</v>
      </c>
      <c r="S44" s="62">
        <f t="shared" si="4"/>
        <v>16159.490249555944</v>
      </c>
      <c r="T44" s="62">
        <f t="shared" si="4"/>
        <v>27433.618298528883</v>
      </c>
    </row>
    <row r="45" spans="2:20" x14ac:dyDescent="0.2">
      <c r="B45" s="105"/>
      <c r="C45" s="238"/>
      <c r="D45" s="249"/>
      <c r="E45" s="387"/>
      <c r="F45" s="387"/>
      <c r="G45" s="387"/>
      <c r="H45" s="387"/>
      <c r="I45" s="387"/>
      <c r="J45" s="387"/>
      <c r="K45" s="387"/>
      <c r="L45" s="387"/>
      <c r="M45" s="238"/>
      <c r="N45" s="387"/>
      <c r="O45" s="238"/>
      <c r="P45" s="238"/>
      <c r="Q45" s="387"/>
      <c r="R45" s="238"/>
      <c r="S45" s="238"/>
      <c r="T45" s="388"/>
    </row>
    <row r="46" spans="2:20" x14ac:dyDescent="0.2">
      <c r="B46" s="62" t="s">
        <v>413</v>
      </c>
      <c r="C46" s="62">
        <f>+C39+C44</f>
        <v>13288.66244860281</v>
      </c>
      <c r="D46" s="62">
        <f t="shared" ref="D46:T46" si="5">+D39+D44</f>
        <v>61189.957961227126</v>
      </c>
      <c r="E46" s="62">
        <f t="shared" si="5"/>
        <v>74478.620409829935</v>
      </c>
      <c r="F46" s="62">
        <f t="shared" si="5"/>
        <v>15293.427443482007</v>
      </c>
      <c r="G46" s="62">
        <f t="shared" si="5"/>
        <v>73558.188354985366</v>
      </c>
      <c r="H46" s="62">
        <f t="shared" si="5"/>
        <v>88851.615798467377</v>
      </c>
      <c r="I46" s="62">
        <f t="shared" si="5"/>
        <v>16263.585355197076</v>
      </c>
      <c r="J46" s="62">
        <f t="shared" si="5"/>
        <v>92603.036421252589</v>
      </c>
      <c r="K46" s="62">
        <f t="shared" si="5"/>
        <v>108866.62177644967</v>
      </c>
      <c r="L46" s="26">
        <f t="shared" si="5"/>
        <v>17177.089511185819</v>
      </c>
      <c r="M46" s="26">
        <f t="shared" si="5"/>
        <v>116594.68562833709</v>
      </c>
      <c r="N46" s="62">
        <f t="shared" si="5"/>
        <v>133771.77513952291</v>
      </c>
      <c r="O46" s="26">
        <f t="shared" si="5"/>
        <v>26781.21340785264</v>
      </c>
      <c r="P46" s="26">
        <f t="shared" si="5"/>
        <v>152787.16396730827</v>
      </c>
      <c r="Q46" s="62">
        <f t="shared" si="5"/>
        <v>179568.3773751609</v>
      </c>
      <c r="R46" s="26">
        <f t="shared" si="5"/>
        <v>27749.944437169252</v>
      </c>
      <c r="S46" s="26">
        <f t="shared" si="5"/>
        <v>200322.10981091624</v>
      </c>
      <c r="T46" s="62">
        <f t="shared" si="5"/>
        <v>228072.05424808551</v>
      </c>
    </row>
    <row r="47" spans="2:20" x14ac:dyDescent="0.2">
      <c r="B47" s="108" t="s">
        <v>414</v>
      </c>
      <c r="C47" s="389"/>
      <c r="D47" s="390"/>
      <c r="E47" s="391">
        <f>'Pres Produc'!C18</f>
        <v>24782</v>
      </c>
      <c r="F47" s="389"/>
      <c r="G47" s="392"/>
      <c r="H47" s="391">
        <f>'Pres Produc'!D18</f>
        <v>28499</v>
      </c>
      <c r="I47" s="393"/>
      <c r="J47" s="392"/>
      <c r="K47" s="391">
        <f>'Pres Produc'!E18</f>
        <v>34199</v>
      </c>
      <c r="L47" s="394"/>
      <c r="M47" s="322"/>
      <c r="N47" s="391">
        <f>'Pres Produc'!F18</f>
        <v>41038.799999999996</v>
      </c>
      <c r="O47" s="396"/>
      <c r="P47" s="322"/>
      <c r="Q47" s="391">
        <f>'Pres Produc'!G18</f>
        <v>51161.999999999993</v>
      </c>
      <c r="R47" s="396"/>
      <c r="S47" s="322"/>
      <c r="T47" s="391">
        <f>'Pres Produc'!H18</f>
        <v>63946.999999999993</v>
      </c>
    </row>
    <row r="48" spans="2:20" x14ac:dyDescent="0.2">
      <c r="B48" s="114" t="s">
        <v>415</v>
      </c>
      <c r="C48" s="396"/>
      <c r="D48" s="397"/>
      <c r="E48" s="401">
        <f>+E46/E47</f>
        <v>3.0053514813102225</v>
      </c>
      <c r="F48" s="402"/>
      <c r="G48" s="403"/>
      <c r="H48" s="401">
        <f>+H46/H47</f>
        <v>3.1177099476636858</v>
      </c>
      <c r="I48" s="402"/>
      <c r="J48" s="403"/>
      <c r="K48" s="401">
        <f>+K46/K47</f>
        <v>3.1833276346223478</v>
      </c>
      <c r="L48" s="394"/>
      <c r="M48" s="322"/>
      <c r="N48" s="401">
        <f>+N46/N47</f>
        <v>3.2596414890182688</v>
      </c>
      <c r="O48" s="396"/>
      <c r="P48" s="322"/>
      <c r="Q48" s="401">
        <f>+Q46/Q47</f>
        <v>3.5097998001477841</v>
      </c>
      <c r="R48" s="396"/>
      <c r="S48" s="322"/>
      <c r="T48" s="401">
        <f>+T46/T47</f>
        <v>3.5665794212095254</v>
      </c>
    </row>
    <row r="49" spans="2:20" x14ac:dyDescent="0.2">
      <c r="B49" s="279" t="s">
        <v>297</v>
      </c>
      <c r="C49" s="239"/>
      <c r="D49" s="168"/>
      <c r="E49" s="210">
        <f>Asignaciones!AB9</f>
        <v>9.9334110988333946E-2</v>
      </c>
      <c r="F49" s="105"/>
      <c r="G49" s="248"/>
      <c r="H49" s="210">
        <f>Asignaciones!AC9</f>
        <v>9.7635461114111574E-2</v>
      </c>
      <c r="I49" s="105"/>
      <c r="J49" s="248"/>
      <c r="K49" s="210">
        <f>Asignaciones!AD9</f>
        <v>9.8181599518331539E-2</v>
      </c>
      <c r="L49" s="103"/>
      <c r="M49" s="292"/>
      <c r="N49" s="210">
        <f>Asignaciones!AE9</f>
        <v>9.818164384058585E-2</v>
      </c>
      <c r="O49" s="103"/>
      <c r="P49" s="292"/>
      <c r="Q49" s="210">
        <f>Asignaciones!AF9</f>
        <v>9.6990791719940031E-2</v>
      </c>
      <c r="R49" s="103"/>
      <c r="S49" s="292"/>
      <c r="T49" s="210">
        <f>Asignaciones!AG9</f>
        <v>9.5862609589026218E-2</v>
      </c>
    </row>
    <row r="50" spans="2:20" x14ac:dyDescent="0.2">
      <c r="D50" s="399"/>
      <c r="E50" s="399"/>
      <c r="F50" s="399"/>
      <c r="G50" s="399"/>
      <c r="H50" s="399"/>
      <c r="I50" s="399"/>
      <c r="J50" s="399"/>
      <c r="K50" s="399"/>
      <c r="L50" s="399"/>
    </row>
    <row r="51" spans="2:20" x14ac:dyDescent="0.2">
      <c r="D51" s="399"/>
      <c r="E51" s="399"/>
      <c r="F51" s="399"/>
      <c r="G51" s="399"/>
      <c r="H51" s="399"/>
      <c r="I51" s="399"/>
      <c r="J51" s="399"/>
      <c r="K51" s="399"/>
      <c r="L51" s="399"/>
    </row>
    <row r="52" spans="2:20" x14ac:dyDescent="0.2">
      <c r="D52" s="399"/>
      <c r="E52" s="399"/>
      <c r="F52" s="399"/>
      <c r="G52" s="399"/>
      <c r="H52" s="399"/>
      <c r="I52" s="399"/>
      <c r="J52" s="399"/>
      <c r="K52" s="399"/>
      <c r="L52" s="399"/>
    </row>
    <row r="53" spans="2:20" x14ac:dyDescent="0.2">
      <c r="B53" s="2" t="s">
        <v>416</v>
      </c>
      <c r="C53" s="288"/>
      <c r="D53" s="288"/>
      <c r="E53" s="288"/>
      <c r="F53" s="288"/>
      <c r="G53" s="288"/>
      <c r="H53" s="288"/>
      <c r="I53" s="288"/>
      <c r="J53" s="288"/>
      <c r="K53" s="288"/>
      <c r="L53" s="288"/>
      <c r="M53" s="288"/>
      <c r="N53" s="288"/>
      <c r="O53" s="288"/>
      <c r="P53" s="288"/>
      <c r="Q53" s="288"/>
      <c r="R53" s="288"/>
      <c r="S53" s="288"/>
      <c r="T53" s="289"/>
    </row>
    <row r="54" spans="2:20" x14ac:dyDescent="0.2">
      <c r="B54" s="9" t="s">
        <v>20</v>
      </c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90"/>
    </row>
    <row r="55" spans="2:20" x14ac:dyDescent="0.2">
      <c r="B55" s="9" t="s">
        <v>281</v>
      </c>
      <c r="C55" s="200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90"/>
    </row>
    <row r="56" spans="2:20" x14ac:dyDescent="0.2">
      <c r="B56" s="9" t="s">
        <v>2</v>
      </c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90"/>
    </row>
    <row r="57" spans="2:20" x14ac:dyDescent="0.2">
      <c r="B57" s="378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2"/>
    </row>
    <row r="58" spans="2:20" x14ac:dyDescent="0.2">
      <c r="B58" s="287"/>
    </row>
    <row r="59" spans="2:20" x14ac:dyDescent="0.2">
      <c r="B59" s="265" t="s">
        <v>282</v>
      </c>
      <c r="C59" s="270" t="s">
        <v>38</v>
      </c>
      <c r="D59" s="268"/>
      <c r="E59" s="269"/>
      <c r="F59" s="270" t="s">
        <v>39</v>
      </c>
      <c r="G59" s="271"/>
      <c r="H59" s="271"/>
      <c r="I59" s="270" t="s">
        <v>40</v>
      </c>
      <c r="J59" s="268"/>
      <c r="K59" s="269"/>
      <c r="L59" s="270" t="s">
        <v>121</v>
      </c>
      <c r="M59" s="268"/>
      <c r="N59" s="269"/>
      <c r="O59" s="270" t="s">
        <v>122</v>
      </c>
      <c r="P59" s="268"/>
      <c r="Q59" s="269"/>
      <c r="R59" s="270" t="s">
        <v>633</v>
      </c>
      <c r="S59" s="268"/>
      <c r="T59" s="269"/>
    </row>
    <row r="60" spans="2:20" x14ac:dyDescent="0.2">
      <c r="B60" s="306"/>
      <c r="C60" s="266" t="s">
        <v>283</v>
      </c>
      <c r="D60" s="265" t="s">
        <v>284</v>
      </c>
      <c r="E60" s="265" t="s">
        <v>47</v>
      </c>
      <c r="F60" s="265" t="s">
        <v>283</v>
      </c>
      <c r="G60" s="265" t="s">
        <v>284</v>
      </c>
      <c r="H60" s="265" t="s">
        <v>47</v>
      </c>
      <c r="I60" s="379" t="s">
        <v>283</v>
      </c>
      <c r="J60" s="379" t="s">
        <v>284</v>
      </c>
      <c r="K60" s="379" t="s">
        <v>47</v>
      </c>
      <c r="L60" s="266" t="s">
        <v>283</v>
      </c>
      <c r="M60" s="265" t="s">
        <v>284</v>
      </c>
      <c r="N60" s="265" t="s">
        <v>47</v>
      </c>
      <c r="O60" s="265" t="s">
        <v>283</v>
      </c>
      <c r="P60" s="265" t="s">
        <v>284</v>
      </c>
      <c r="Q60" s="265" t="s">
        <v>47</v>
      </c>
      <c r="R60" s="379" t="s">
        <v>283</v>
      </c>
      <c r="S60" s="379" t="s">
        <v>284</v>
      </c>
      <c r="T60" s="379" t="s">
        <v>47</v>
      </c>
    </row>
    <row r="61" spans="2:20" x14ac:dyDescent="0.2">
      <c r="B61" s="286" t="s">
        <v>56</v>
      </c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  <c r="S61" s="404"/>
      <c r="T61" s="708"/>
    </row>
    <row r="62" spans="2:20" x14ac:dyDescent="0.2">
      <c r="B62" s="380" t="s">
        <v>408</v>
      </c>
      <c r="C62" s="239"/>
      <c r="D62" s="168"/>
      <c r="E62" s="381"/>
      <c r="F62" s="382"/>
      <c r="G62" s="382"/>
      <c r="H62" s="382"/>
      <c r="I62" s="383"/>
      <c r="J62" s="383"/>
      <c r="K62" s="383"/>
      <c r="L62" s="383"/>
      <c r="M62" s="239"/>
      <c r="N62" s="239"/>
      <c r="O62" s="239"/>
      <c r="P62" s="239"/>
      <c r="Q62" s="239"/>
      <c r="R62" s="239"/>
      <c r="S62" s="239"/>
      <c r="T62" s="248"/>
    </row>
    <row r="63" spans="2:20" x14ac:dyDescent="0.2">
      <c r="B63" s="114" t="s">
        <v>250</v>
      </c>
      <c r="C63" s="119">
        <v>0</v>
      </c>
      <c r="D63" s="97">
        <f>'Pres MP Cant'!L90+'Pres MP Cant'!L96+'Pres MP Cant'!L102</f>
        <v>20190.597600000001</v>
      </c>
      <c r="E63" s="97">
        <f>SUM(C63:D63)</f>
        <v>20190.597600000001</v>
      </c>
      <c r="F63" s="96">
        <v>0</v>
      </c>
      <c r="G63" s="97">
        <f>'Pres MP Cant'!M90+'Pres MP Cant'!M96+'Pres MP Cant'!M102</f>
        <v>24290.987110612565</v>
      </c>
      <c r="H63" s="97">
        <f>SUM(F63:G63)</f>
        <v>24290.987110612565</v>
      </c>
      <c r="I63" s="384">
        <v>0</v>
      </c>
      <c r="J63" s="384">
        <f>'Pres MP Cant'!N90+'Pres MP Cant'!N96+'Pres MP Cant'!N102</f>
        <v>30600.888600459828</v>
      </c>
      <c r="K63" s="97">
        <f>SUM(I63:J63)</f>
        <v>30600.888600459828</v>
      </c>
      <c r="L63" s="384">
        <v>0</v>
      </c>
      <c r="M63" s="119">
        <f>'Pres MP Cant'!O90+'Pres MP Cant'!O96+'Pres MP Cant'!O102</f>
        <v>38556.68684835406</v>
      </c>
      <c r="N63" s="97">
        <f>SUM(L63:M63)</f>
        <v>38556.68684835406</v>
      </c>
      <c r="O63" s="119">
        <v>0</v>
      </c>
      <c r="P63" s="119">
        <f>'Pres MP Cant'!P90+'Pres MP Cant'!P96+'Pres MP Cant'!P102</f>
        <v>50480.002183921213</v>
      </c>
      <c r="Q63" s="97">
        <f>SUM(O63:P63)</f>
        <v>50480.002183921213</v>
      </c>
      <c r="R63" s="119">
        <v>0</v>
      </c>
      <c r="S63" s="119">
        <f>'Pres MP Cant'!Q90+'Pres MP Cant'!Q96+'Pres MP Cant'!Q102</f>
        <v>66251.163749527826</v>
      </c>
      <c r="T63" s="97">
        <f>SUM(R63:S63)</f>
        <v>66251.163749527826</v>
      </c>
    </row>
    <row r="64" spans="2:20" x14ac:dyDescent="0.2">
      <c r="B64" s="114" t="s">
        <v>352</v>
      </c>
      <c r="C64" s="119">
        <f>+C38*E75</f>
        <v>2225.6443208463975</v>
      </c>
      <c r="D64" s="119">
        <v>0</v>
      </c>
      <c r="E64" s="97">
        <f>SUM(C64:D64)</f>
        <v>2225.6443208463975</v>
      </c>
      <c r="F64" s="119">
        <f>+F38*H75</f>
        <v>2424.0310078222578</v>
      </c>
      <c r="G64" s="119">
        <v>0</v>
      </c>
      <c r="H64" s="97">
        <f>SUM(F64:G64)</f>
        <v>2424.0310078222578</v>
      </c>
      <c r="I64" s="119">
        <f>+I38*K75</f>
        <v>2560.8135773329323</v>
      </c>
      <c r="J64" s="384">
        <v>0</v>
      </c>
      <c r="K64" s="97">
        <f>SUM(I64:J64)</f>
        <v>2560.8135773329323</v>
      </c>
      <c r="L64" s="119">
        <f>+L38*N75</f>
        <v>2686.6987784762864</v>
      </c>
      <c r="M64" s="119">
        <v>0</v>
      </c>
      <c r="N64" s="97">
        <f>SUM(L64:M64)</f>
        <v>2686.6987784762864</v>
      </c>
      <c r="O64" s="119">
        <f>+O38*Q75</f>
        <v>4359.1985796947802</v>
      </c>
      <c r="P64" s="119">
        <v>0</v>
      </c>
      <c r="Q64" s="97">
        <f>SUM(O64:P64)</f>
        <v>4359.1985796947802</v>
      </c>
      <c r="R64" s="119">
        <f>+R38*T75</f>
        <v>4523.9176973789681</v>
      </c>
      <c r="S64" s="119">
        <v>0</v>
      </c>
      <c r="T64" s="97">
        <f>SUM(R64:S64)</f>
        <v>4523.9176973789681</v>
      </c>
    </row>
    <row r="65" spans="2:20" x14ac:dyDescent="0.2">
      <c r="B65" s="51" t="s">
        <v>409</v>
      </c>
      <c r="C65" s="62">
        <f t="shared" ref="C65:T65" si="6">SUM(C63:C64)</f>
        <v>2225.6443208463975</v>
      </c>
      <c r="D65" s="62">
        <f t="shared" si="6"/>
        <v>20190.597600000001</v>
      </c>
      <c r="E65" s="62">
        <f t="shared" si="6"/>
        <v>22416.241920846398</v>
      </c>
      <c r="F65" s="62">
        <f t="shared" si="6"/>
        <v>2424.0310078222578</v>
      </c>
      <c r="G65" s="62">
        <f t="shared" si="6"/>
        <v>24290.987110612565</v>
      </c>
      <c r="H65" s="62">
        <f t="shared" si="6"/>
        <v>26715.018118434822</v>
      </c>
      <c r="I65" s="62">
        <f t="shared" si="6"/>
        <v>2560.8135773329323</v>
      </c>
      <c r="J65" s="62">
        <f t="shared" si="6"/>
        <v>30600.888600459828</v>
      </c>
      <c r="K65" s="62">
        <f t="shared" si="6"/>
        <v>33161.702177792758</v>
      </c>
      <c r="L65" s="62">
        <f t="shared" si="6"/>
        <v>2686.6987784762864</v>
      </c>
      <c r="M65" s="62">
        <f t="shared" si="6"/>
        <v>38556.68684835406</v>
      </c>
      <c r="N65" s="62">
        <f t="shared" si="6"/>
        <v>41243.38562683035</v>
      </c>
      <c r="O65" s="62">
        <f t="shared" si="6"/>
        <v>4359.1985796947802</v>
      </c>
      <c r="P65" s="62">
        <f t="shared" si="6"/>
        <v>50480.002183921213</v>
      </c>
      <c r="Q65" s="62">
        <f t="shared" si="6"/>
        <v>54839.200763615991</v>
      </c>
      <c r="R65" s="62">
        <f t="shared" si="6"/>
        <v>4523.9176973789681</v>
      </c>
      <c r="S65" s="62">
        <f t="shared" si="6"/>
        <v>66251.163749527826</v>
      </c>
      <c r="T65" s="62">
        <f t="shared" si="6"/>
        <v>70775.081446906799</v>
      </c>
    </row>
    <row r="66" spans="2:20" x14ac:dyDescent="0.2">
      <c r="B66" s="385" t="s">
        <v>410</v>
      </c>
      <c r="C66" s="238"/>
      <c r="D66" s="321"/>
      <c r="E66" s="386"/>
      <c r="F66" s="386"/>
      <c r="G66" s="386"/>
      <c r="H66" s="386"/>
      <c r="I66" s="387"/>
      <c r="J66" s="387"/>
      <c r="K66" s="386"/>
      <c r="L66" s="387"/>
      <c r="M66" s="238"/>
      <c r="N66" s="386"/>
      <c r="O66" s="238"/>
      <c r="P66" s="238"/>
      <c r="Q66" s="386"/>
      <c r="R66" s="238"/>
      <c r="S66" s="238"/>
      <c r="T66" s="709"/>
    </row>
    <row r="67" spans="2:20" x14ac:dyDescent="0.2">
      <c r="B67" s="204" t="s">
        <v>248</v>
      </c>
      <c r="C67" s="119">
        <v>0</v>
      </c>
      <c r="D67" s="97">
        <f>'Pres MP Cant'!L110+'Pres MP Cant'!L116</f>
        <v>1263.8700000000001</v>
      </c>
      <c r="E67" s="97">
        <f>SUM(C67:D67)</f>
        <v>1263.8700000000001</v>
      </c>
      <c r="F67" s="119">
        <v>0</v>
      </c>
      <c r="G67" s="97">
        <f>'Pres MP Cant'!M110+'Pres MP Cant'!M116</f>
        <v>1527.4437064364206</v>
      </c>
      <c r="H67" s="97">
        <f>SUM(F67:G67)</f>
        <v>1527.4437064364206</v>
      </c>
      <c r="I67" s="384">
        <v>0</v>
      </c>
      <c r="J67" s="384">
        <f>'Pres MP Cant'!N110+'Pres MP Cant'!N116</f>
        <v>1925.0219217315255</v>
      </c>
      <c r="K67" s="97">
        <f>SUM(I67:J67)</f>
        <v>1925.0219217315255</v>
      </c>
      <c r="L67" s="384">
        <v>0</v>
      </c>
      <c r="M67" s="119">
        <f>'Pres MP Cant'!O110+'Pres MP Cant'!O116</f>
        <v>2425.5858093584238</v>
      </c>
      <c r="N67" s="97">
        <f>SUM(L67:M67)</f>
        <v>2425.5858093584238</v>
      </c>
      <c r="O67" s="119">
        <v>0</v>
      </c>
      <c r="P67" s="119">
        <f>'Pres MP Cant'!P110+'Pres MP Cant'!P116</f>
        <v>3175.6925245199809</v>
      </c>
      <c r="Q67" s="97">
        <f>SUM(O67:P67)</f>
        <v>3175.6925245199809</v>
      </c>
      <c r="R67" s="119">
        <v>0</v>
      </c>
      <c r="S67" s="119">
        <f>'Pres MP Cant'!Q110+'Pres MP Cant'!Q116</f>
        <v>4167.8574416053552</v>
      </c>
      <c r="T67" s="97">
        <f>SUM(R67:S67)</f>
        <v>4167.8574416053552</v>
      </c>
    </row>
    <row r="68" spans="2:20" x14ac:dyDescent="0.2">
      <c r="B68" s="114" t="s">
        <v>355</v>
      </c>
      <c r="C68" s="119">
        <f>+C42*E75</f>
        <v>241.23028860338889</v>
      </c>
      <c r="D68" s="119">
        <v>0</v>
      </c>
      <c r="E68" s="97">
        <f>SUM(C68:D68)</f>
        <v>241.23028860338889</v>
      </c>
      <c r="F68" s="119">
        <f>+F42*H75</f>
        <v>540.61923527301656</v>
      </c>
      <c r="G68" s="119">
        <v>0</v>
      </c>
      <c r="H68" s="97">
        <f>SUM(F68:G68)</f>
        <v>540.61923527301656</v>
      </c>
      <c r="I68" s="119">
        <f>+I42*K75</f>
        <v>571.01490756812586</v>
      </c>
      <c r="J68" s="384">
        <v>0</v>
      </c>
      <c r="K68" s="97">
        <f>SUM(I68:J68)</f>
        <v>571.01490756812586</v>
      </c>
      <c r="L68" s="119">
        <f>+L42*N75</f>
        <v>599.24241987580888</v>
      </c>
      <c r="M68" s="119">
        <v>0</v>
      </c>
      <c r="N68" s="97">
        <f>SUM(L68:M68)</f>
        <v>599.24241987580888</v>
      </c>
      <c r="O68" s="119">
        <f>+O42*Q75</f>
        <v>972.47596990450859</v>
      </c>
      <c r="P68" s="119">
        <v>0</v>
      </c>
      <c r="Q68" s="97">
        <f>SUM(O68:P68)</f>
        <v>972.47596990450859</v>
      </c>
      <c r="R68" s="119">
        <f>+R42*T75</f>
        <v>1009.2224912669196</v>
      </c>
      <c r="S68" s="119">
        <v>0</v>
      </c>
      <c r="T68" s="97">
        <f>SUM(R68:S68)</f>
        <v>1009.2224912669196</v>
      </c>
    </row>
    <row r="69" spans="2:20" x14ac:dyDescent="0.2">
      <c r="B69" s="114" t="s">
        <v>411</v>
      </c>
      <c r="C69" s="119">
        <f>'Carga Fabril'!C68</f>
        <v>1453.8118785791171</v>
      </c>
      <c r="D69" s="119">
        <f>'Carga Fabril'!D68</f>
        <v>157.80143896663077</v>
      </c>
      <c r="E69" s="97">
        <f>SUM(C69:D69)</f>
        <v>1611.6133175457478</v>
      </c>
      <c r="F69" s="119">
        <f>'Carga Fabril'!F68</f>
        <v>1518.9556931560041</v>
      </c>
      <c r="G69" s="119">
        <f>'Carga Fabril'!G68</f>
        <v>160.52724173497566</v>
      </c>
      <c r="H69" s="97">
        <f>SUM(F69:G69)</f>
        <v>1679.4829348909798</v>
      </c>
      <c r="I69" s="119">
        <f>'Carga Fabril'!I68</f>
        <v>1640.6537695811703</v>
      </c>
      <c r="J69" s="119">
        <f>'Carga Fabril'!J68</f>
        <v>177.88361519852444</v>
      </c>
      <c r="K69" s="97">
        <f>SUM(I69:J69)</f>
        <v>1818.5373847796948</v>
      </c>
      <c r="L69" s="119">
        <f>'Carga Fabril'!L68</f>
        <v>1759.6196295399232</v>
      </c>
      <c r="M69" s="119">
        <f>'Carga Fabril'!M68</f>
        <v>195.67079179134953</v>
      </c>
      <c r="N69" s="97">
        <f>SUM(L69:M69)</f>
        <v>1955.2904213312727</v>
      </c>
      <c r="O69" s="119">
        <f>'Carga Fabril'!O68</f>
        <v>2487.0196484662847</v>
      </c>
      <c r="P69" s="119">
        <f>'Carga Fabril'!P68</f>
        <v>302.20902339095574</v>
      </c>
      <c r="Q69" s="97">
        <f>SUM(O69:P69)</f>
        <v>2789.2286718572404</v>
      </c>
      <c r="R69" s="119">
        <f>'Carga Fabril'!R68</f>
        <v>2566.3918395857472</v>
      </c>
      <c r="S69" s="119">
        <f>'Carga Fabril'!S68</f>
        <v>329.36815573205422</v>
      </c>
      <c r="T69" s="97">
        <f>SUM(R69:S69)</f>
        <v>2895.7599953178014</v>
      </c>
    </row>
    <row r="70" spans="2:20" x14ac:dyDescent="0.2">
      <c r="B70" s="51" t="s">
        <v>412</v>
      </c>
      <c r="C70" s="62">
        <f t="shared" ref="C70:T70" si="7">SUM(C67:C69)</f>
        <v>1695.0421671825061</v>
      </c>
      <c r="D70" s="62">
        <f t="shared" si="7"/>
        <v>1421.6714389666308</v>
      </c>
      <c r="E70" s="62">
        <f t="shared" si="7"/>
        <v>3116.7136061491365</v>
      </c>
      <c r="F70" s="62">
        <f t="shared" si="7"/>
        <v>2059.5749284290205</v>
      </c>
      <c r="G70" s="62">
        <f t="shared" si="7"/>
        <v>1687.9709481713962</v>
      </c>
      <c r="H70" s="62">
        <f t="shared" si="7"/>
        <v>3747.5458766004167</v>
      </c>
      <c r="I70" s="62">
        <f t="shared" si="7"/>
        <v>2211.6686771492959</v>
      </c>
      <c r="J70" s="62">
        <f t="shared" si="7"/>
        <v>2102.9055369300499</v>
      </c>
      <c r="K70" s="62">
        <f t="shared" si="7"/>
        <v>4314.5742140793463</v>
      </c>
      <c r="L70" s="62">
        <f t="shared" si="7"/>
        <v>2358.8620494157321</v>
      </c>
      <c r="M70" s="62">
        <f t="shared" si="7"/>
        <v>2621.2566011497734</v>
      </c>
      <c r="N70" s="62">
        <f t="shared" si="7"/>
        <v>4980.118650565506</v>
      </c>
      <c r="O70" s="62">
        <f t="shared" si="7"/>
        <v>3459.4956183707932</v>
      </c>
      <c r="P70" s="62">
        <f t="shared" si="7"/>
        <v>3477.9015479109366</v>
      </c>
      <c r="Q70" s="62">
        <f t="shared" si="7"/>
        <v>6937.3971662817303</v>
      </c>
      <c r="R70" s="62">
        <f t="shared" si="7"/>
        <v>3575.6143308526671</v>
      </c>
      <c r="S70" s="62">
        <f t="shared" si="7"/>
        <v>4497.2255973374095</v>
      </c>
      <c r="T70" s="62">
        <f t="shared" si="7"/>
        <v>8072.8399281900765</v>
      </c>
    </row>
    <row r="71" spans="2:20" x14ac:dyDescent="0.2">
      <c r="B71" s="105"/>
      <c r="C71" s="238"/>
      <c r="D71" s="249"/>
      <c r="E71" s="387"/>
      <c r="F71" s="387"/>
      <c r="G71" s="387"/>
      <c r="H71" s="387">
        <v>25368</v>
      </c>
      <c r="I71" s="387"/>
      <c r="J71" s="387"/>
      <c r="K71" s="387"/>
      <c r="L71" s="387"/>
      <c r="M71" s="238"/>
      <c r="N71" s="387"/>
      <c r="O71" s="238"/>
      <c r="P71" s="238"/>
      <c r="Q71" s="387"/>
      <c r="R71" s="238"/>
      <c r="S71" s="238"/>
      <c r="T71" s="388"/>
    </row>
    <row r="72" spans="2:20" x14ac:dyDescent="0.2">
      <c r="B72" s="62" t="s">
        <v>413</v>
      </c>
      <c r="C72" s="26">
        <f>+C65+C70</f>
        <v>3920.6864880289036</v>
      </c>
      <c r="D72" s="26">
        <f t="shared" ref="D72:T72" si="8">+D65+D70</f>
        <v>21612.269038966631</v>
      </c>
      <c r="E72" s="62">
        <f t="shared" si="8"/>
        <v>25532.955526995534</v>
      </c>
      <c r="F72" s="62">
        <f t="shared" si="8"/>
        <v>4483.6059362512788</v>
      </c>
      <c r="G72" s="62">
        <f t="shared" si="8"/>
        <v>25978.958058783959</v>
      </c>
      <c r="H72" s="62">
        <f t="shared" si="8"/>
        <v>30462.563995035238</v>
      </c>
      <c r="I72" s="62">
        <f t="shared" si="8"/>
        <v>4772.4822544822282</v>
      </c>
      <c r="J72" s="62">
        <f t="shared" si="8"/>
        <v>32703.794137389879</v>
      </c>
      <c r="K72" s="62">
        <f t="shared" si="8"/>
        <v>37476.276391872103</v>
      </c>
      <c r="L72" s="26">
        <f t="shared" si="8"/>
        <v>5045.560827892019</v>
      </c>
      <c r="M72" s="26">
        <f t="shared" si="8"/>
        <v>41177.943449503837</v>
      </c>
      <c r="N72" s="62">
        <f t="shared" si="8"/>
        <v>46223.504277395856</v>
      </c>
      <c r="O72" s="26">
        <f t="shared" si="8"/>
        <v>7818.6941980655738</v>
      </c>
      <c r="P72" s="26">
        <f t="shared" si="8"/>
        <v>53957.90373183215</v>
      </c>
      <c r="Q72" s="62">
        <f t="shared" si="8"/>
        <v>61776.597929897718</v>
      </c>
      <c r="R72" s="26">
        <f t="shared" si="8"/>
        <v>8099.5320282316352</v>
      </c>
      <c r="S72" s="26">
        <f t="shared" si="8"/>
        <v>70748.389346865239</v>
      </c>
      <c r="T72" s="62">
        <f t="shared" si="8"/>
        <v>78847.921375096877</v>
      </c>
    </row>
    <row r="73" spans="2:20" x14ac:dyDescent="0.2">
      <c r="B73" s="103" t="s">
        <v>414</v>
      </c>
      <c r="C73" s="691"/>
      <c r="D73" s="692"/>
      <c r="E73" s="688">
        <f>'Pres Produc'!C69</f>
        <v>8370</v>
      </c>
      <c r="F73" s="691"/>
      <c r="G73" s="692"/>
      <c r="H73" s="391">
        <f>'Pres Produc'!D69</f>
        <v>9626</v>
      </c>
      <c r="I73" s="691"/>
      <c r="J73" s="692"/>
      <c r="K73" s="391">
        <f>'Pres Produc'!E69</f>
        <v>11550.545960777983</v>
      </c>
      <c r="L73" s="691"/>
      <c r="M73" s="692"/>
      <c r="N73" s="391">
        <f>'Pres Produc'!F69</f>
        <v>13860.655152933577</v>
      </c>
      <c r="O73" s="691"/>
      <c r="P73" s="692"/>
      <c r="Q73" s="391">
        <f>'Pres Produc'!G69</f>
        <v>17279.716729884592</v>
      </c>
      <c r="R73" s="691"/>
      <c r="S73" s="692"/>
      <c r="T73" s="391">
        <f>'Pres Produc'!H69</f>
        <v>21597.78831409894</v>
      </c>
    </row>
    <row r="74" spans="2:20" x14ac:dyDescent="0.2">
      <c r="B74" s="18" t="s">
        <v>415</v>
      </c>
      <c r="C74" s="687"/>
      <c r="D74" s="693"/>
      <c r="E74" s="711">
        <f>E72/E73</f>
        <v>3.0505323210269455</v>
      </c>
      <c r="F74" s="687"/>
      <c r="G74" s="693"/>
      <c r="H74" s="716">
        <f>H72/H73</f>
        <v>3.1646129228168749</v>
      </c>
      <c r="I74" s="687"/>
      <c r="J74" s="693"/>
      <c r="K74" s="401">
        <f>K72/K73</f>
        <v>3.2445458871926691</v>
      </c>
      <c r="L74" s="687"/>
      <c r="M74" s="693"/>
      <c r="N74" s="401">
        <f>N72/N73</f>
        <v>3.3348715314955912</v>
      </c>
      <c r="O74" s="687"/>
      <c r="P74" s="693"/>
      <c r="Q74" s="401">
        <f>Q72/Q73</f>
        <v>3.5750932087363165</v>
      </c>
      <c r="R74" s="687"/>
      <c r="S74" s="693"/>
      <c r="T74" s="401">
        <f>T72/T73</f>
        <v>3.6507405401147164</v>
      </c>
    </row>
    <row r="75" spans="2:20" x14ac:dyDescent="0.2">
      <c r="B75" s="279" t="s">
        <v>297</v>
      </c>
      <c r="C75" s="103"/>
      <c r="D75" s="694"/>
      <c r="E75" s="690">
        <f>Asignaciones!AB26</f>
        <v>0.27457927369353408</v>
      </c>
      <c r="F75" s="103"/>
      <c r="G75" s="694"/>
      <c r="H75" s="210">
        <f>Asignaciones!AC26</f>
        <v>0.2745970617600913</v>
      </c>
      <c r="I75" s="103"/>
      <c r="J75" s="694"/>
      <c r="K75" s="210">
        <f>Asignaciones!AD26</f>
        <v>0.27457927369353408</v>
      </c>
      <c r="L75" s="103"/>
      <c r="M75" s="694"/>
      <c r="N75" s="210">
        <f>Asignaciones!AE26</f>
        <v>0.27457927369353408</v>
      </c>
      <c r="O75" s="103"/>
      <c r="P75" s="694"/>
      <c r="Q75" s="210">
        <f>Asignaciones!AF26</f>
        <v>0.27457927369353408</v>
      </c>
      <c r="R75" s="103"/>
      <c r="S75" s="694"/>
      <c r="T75" s="210">
        <f>Asignaciones!AG26</f>
        <v>0.27457927369353402</v>
      </c>
    </row>
    <row r="76" spans="2:20" x14ac:dyDescent="0.2">
      <c r="D76" s="399"/>
      <c r="E76" s="399"/>
      <c r="F76" s="399"/>
      <c r="G76" s="399"/>
      <c r="H76" s="399"/>
      <c r="I76" s="399"/>
      <c r="J76" s="399"/>
      <c r="K76" s="399"/>
      <c r="L76" s="399"/>
    </row>
    <row r="77" spans="2:20" x14ac:dyDescent="0.2">
      <c r="D77" s="399"/>
      <c r="E77" s="399"/>
      <c r="F77" s="399"/>
      <c r="G77" s="399"/>
      <c r="H77" s="399"/>
      <c r="I77" s="399"/>
      <c r="J77" s="399"/>
      <c r="K77" s="399"/>
      <c r="L77" s="399"/>
    </row>
    <row r="78" spans="2:20" x14ac:dyDescent="0.2">
      <c r="D78" s="399"/>
      <c r="E78" s="399"/>
      <c r="F78" s="399"/>
      <c r="G78" s="399"/>
      <c r="H78" s="399"/>
      <c r="I78" s="399"/>
      <c r="J78" s="399"/>
      <c r="K78" s="399"/>
      <c r="L78" s="399"/>
    </row>
    <row r="79" spans="2:20" x14ac:dyDescent="0.2">
      <c r="B79" s="2" t="s">
        <v>417</v>
      </c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9"/>
    </row>
    <row r="80" spans="2:20" x14ac:dyDescent="0.2">
      <c r="B80" s="9" t="s">
        <v>20</v>
      </c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90"/>
    </row>
    <row r="81" spans="2:23" x14ac:dyDescent="0.2">
      <c r="B81" s="9" t="s">
        <v>281</v>
      </c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90"/>
    </row>
    <row r="82" spans="2:23" x14ac:dyDescent="0.2">
      <c r="B82" s="9" t="s">
        <v>2</v>
      </c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90"/>
    </row>
    <row r="83" spans="2:23" x14ac:dyDescent="0.2">
      <c r="B83" s="378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2"/>
    </row>
    <row r="84" spans="2:23" x14ac:dyDescent="0.2">
      <c r="B84" s="287"/>
    </row>
    <row r="85" spans="2:23" x14ac:dyDescent="0.2">
      <c r="B85" s="265" t="s">
        <v>282</v>
      </c>
      <c r="C85" s="270" t="s">
        <v>38</v>
      </c>
      <c r="D85" s="268"/>
      <c r="E85" s="269"/>
      <c r="F85" s="270" t="s">
        <v>39</v>
      </c>
      <c r="G85" s="271"/>
      <c r="H85" s="271"/>
      <c r="I85" s="270" t="s">
        <v>40</v>
      </c>
      <c r="J85" s="268"/>
      <c r="K85" s="269"/>
      <c r="L85" s="270" t="s">
        <v>121</v>
      </c>
      <c r="M85" s="268"/>
      <c r="N85" s="269"/>
      <c r="O85" s="270" t="s">
        <v>122</v>
      </c>
      <c r="P85" s="268"/>
      <c r="Q85" s="269"/>
      <c r="R85" s="270" t="s">
        <v>633</v>
      </c>
      <c r="S85" s="268"/>
      <c r="T85" s="269"/>
    </row>
    <row r="86" spans="2:23" x14ac:dyDescent="0.2">
      <c r="B86" s="306"/>
      <c r="C86" s="266" t="s">
        <v>283</v>
      </c>
      <c r="D86" s="265" t="s">
        <v>284</v>
      </c>
      <c r="E86" s="265" t="s">
        <v>47</v>
      </c>
      <c r="F86" s="265" t="s">
        <v>283</v>
      </c>
      <c r="G86" s="265" t="s">
        <v>284</v>
      </c>
      <c r="H86" s="265" t="s">
        <v>47</v>
      </c>
      <c r="I86" s="379" t="s">
        <v>283</v>
      </c>
      <c r="J86" s="379" t="s">
        <v>284</v>
      </c>
      <c r="K86" s="379" t="s">
        <v>47</v>
      </c>
      <c r="L86" s="266" t="s">
        <v>283</v>
      </c>
      <c r="M86" s="265" t="s">
        <v>284</v>
      </c>
      <c r="N86" s="265" t="s">
        <v>47</v>
      </c>
      <c r="O86" s="265" t="s">
        <v>283</v>
      </c>
      <c r="P86" s="265" t="s">
        <v>284</v>
      </c>
      <c r="Q86" s="265" t="s">
        <v>47</v>
      </c>
      <c r="R86" s="379" t="s">
        <v>283</v>
      </c>
      <c r="S86" s="379" t="s">
        <v>284</v>
      </c>
      <c r="T86" s="379" t="s">
        <v>47</v>
      </c>
      <c r="W86" s="218"/>
    </row>
    <row r="87" spans="2:23" x14ac:dyDescent="0.2">
      <c r="B87" s="286" t="s">
        <v>73</v>
      </c>
      <c r="C87" s="404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404"/>
      <c r="O87" s="404"/>
      <c r="P87" s="404"/>
      <c r="Q87" s="404"/>
      <c r="R87" s="404"/>
      <c r="S87" s="404"/>
      <c r="T87" s="708"/>
    </row>
    <row r="88" spans="2:23" x14ac:dyDescent="0.2">
      <c r="B88" s="380" t="s">
        <v>408</v>
      </c>
      <c r="C88" s="239"/>
      <c r="D88" s="168"/>
      <c r="E88" s="381"/>
      <c r="F88" s="382"/>
      <c r="G88" s="382"/>
      <c r="H88" s="382"/>
      <c r="I88" s="383"/>
      <c r="J88" s="383"/>
      <c r="K88" s="383"/>
      <c r="L88" s="383"/>
      <c r="M88" s="239"/>
      <c r="N88" s="239"/>
      <c r="O88" s="239"/>
      <c r="P88" s="239"/>
      <c r="Q88" s="239"/>
      <c r="R88" s="239"/>
      <c r="S88" s="239"/>
      <c r="T88" s="248"/>
    </row>
    <row r="89" spans="2:23" x14ac:dyDescent="0.2">
      <c r="B89" s="114" t="s">
        <v>250</v>
      </c>
      <c r="C89" s="119">
        <v>0</v>
      </c>
      <c r="D89" s="97">
        <f>'Pres MP Cant'!L91+'Pres MP Cant'!L97+'Pres MP Cant'!L103</f>
        <v>12222.852199999999</v>
      </c>
      <c r="E89" s="97">
        <f>SUM(C89:D89)</f>
        <v>12222.852199999999</v>
      </c>
      <c r="F89" s="96">
        <v>0</v>
      </c>
      <c r="G89" s="97">
        <f>'Pres MP Cant'!M91+'Pres MP Cant'!M97+'Pres MP Cant'!M103</f>
        <v>14704.799807787927</v>
      </c>
      <c r="H89" s="97">
        <f>SUM(F89:G89)</f>
        <v>14704.799807787927</v>
      </c>
      <c r="I89" s="384">
        <v>0</v>
      </c>
      <c r="J89" s="384">
        <f>+'Pres MP Cant'!N91+'Pres MP Cant'!N97+'Pres MP Cant'!N103</f>
        <v>18526.325949745475</v>
      </c>
      <c r="K89" s="97">
        <f>SUM(I89:J89)</f>
        <v>18526.325949745475</v>
      </c>
      <c r="L89" s="384">
        <v>0</v>
      </c>
      <c r="M89" s="119">
        <f>+'Pres MP Cant'!O91+'Pres MP Cant'!O97+'Pres MP Cant'!O103</f>
        <v>23342.931247757919</v>
      </c>
      <c r="N89" s="97">
        <f>SUM(L89:M89)</f>
        <v>23342.931247757919</v>
      </c>
      <c r="O89" s="119">
        <v>0</v>
      </c>
      <c r="P89" s="119">
        <f>+'Pres MP Cant'!P91+'Pres MP Cant'!P97+'Pres MP Cant'!P103</f>
        <v>30561.574153954956</v>
      </c>
      <c r="Q89" s="97">
        <f>SUM(O89:P89)</f>
        <v>30561.574153954956</v>
      </c>
      <c r="R89" s="119">
        <v>0</v>
      </c>
      <c r="S89" s="119">
        <f>+'Pres MP Cant'!Q91+'Pres MP Cant'!Q97+'Pres MP Cant'!Q103</f>
        <v>40109.656448196685</v>
      </c>
      <c r="T89" s="97">
        <f>SUM(R89:S89)</f>
        <v>40109.656448196685</v>
      </c>
    </row>
    <row r="90" spans="2:23" x14ac:dyDescent="0.2">
      <c r="B90" s="114" t="s">
        <v>352</v>
      </c>
      <c r="C90" s="119">
        <f>+C38*E101</f>
        <v>2119.0154830137321</v>
      </c>
      <c r="D90" s="119">
        <v>0</v>
      </c>
      <c r="E90" s="97">
        <f>SUM(C90:D90)</f>
        <v>2119.0154830137321</v>
      </c>
      <c r="F90" s="119">
        <f>+F38*H101</f>
        <v>2307.6896068650708</v>
      </c>
      <c r="G90" s="119">
        <v>0</v>
      </c>
      <c r="H90" s="97">
        <f>SUM(F90:G90)</f>
        <v>2307.6896068650708</v>
      </c>
      <c r="I90" s="119">
        <f>+I38*K101</f>
        <v>2438.1270487175793</v>
      </c>
      <c r="J90" s="384">
        <v>0</v>
      </c>
      <c r="K90" s="97">
        <f>SUM(I90:J90)</f>
        <v>2438.1270487175793</v>
      </c>
      <c r="L90" s="119">
        <f>+L38*N101</f>
        <v>2557.9811906424766</v>
      </c>
      <c r="M90" s="119">
        <v>0</v>
      </c>
      <c r="N90" s="97">
        <f>SUM(L90:M90)</f>
        <v>2557.9811906424766</v>
      </c>
      <c r="O90" s="119">
        <f>+O38*Q101</f>
        <v>4150.3528651837169</v>
      </c>
      <c r="P90" s="119">
        <v>0</v>
      </c>
      <c r="Q90" s="97">
        <f>SUM(O90:P90)</f>
        <v>4150.3528651837169</v>
      </c>
      <c r="R90" s="119">
        <f>+R38*T101</f>
        <v>4307.1804217936688</v>
      </c>
      <c r="S90" s="119">
        <v>0</v>
      </c>
      <c r="T90" s="97">
        <f>SUM(R90:S90)</f>
        <v>4307.1804217936688</v>
      </c>
    </row>
    <row r="91" spans="2:23" x14ac:dyDescent="0.2">
      <c r="B91" s="51" t="s">
        <v>409</v>
      </c>
      <c r="C91" s="62">
        <f t="shared" ref="C91:T91" si="9">SUM(C89:C90)</f>
        <v>2119.0154830137321</v>
      </c>
      <c r="D91" s="62">
        <f t="shared" si="9"/>
        <v>12222.852199999999</v>
      </c>
      <c r="E91" s="62">
        <f t="shared" si="9"/>
        <v>14341.867683013732</v>
      </c>
      <c r="F91" s="62">
        <f t="shared" si="9"/>
        <v>2307.6896068650708</v>
      </c>
      <c r="G91" s="62">
        <f t="shared" si="9"/>
        <v>14704.799807787927</v>
      </c>
      <c r="H91" s="62">
        <f t="shared" si="9"/>
        <v>17012.489414652999</v>
      </c>
      <c r="I91" s="62">
        <f t="shared" si="9"/>
        <v>2438.1270487175793</v>
      </c>
      <c r="J91" s="62">
        <f t="shared" si="9"/>
        <v>18526.325949745475</v>
      </c>
      <c r="K91" s="62">
        <f t="shared" si="9"/>
        <v>20964.452998463054</v>
      </c>
      <c r="L91" s="62">
        <f t="shared" si="9"/>
        <v>2557.9811906424766</v>
      </c>
      <c r="M91" s="62">
        <f t="shared" si="9"/>
        <v>23342.931247757919</v>
      </c>
      <c r="N91" s="62">
        <f t="shared" si="9"/>
        <v>25900.912438400395</v>
      </c>
      <c r="O91" s="62">
        <f t="shared" si="9"/>
        <v>4150.3528651837169</v>
      </c>
      <c r="P91" s="62">
        <f t="shared" si="9"/>
        <v>30561.574153954956</v>
      </c>
      <c r="Q91" s="62">
        <f t="shared" si="9"/>
        <v>34711.927019138675</v>
      </c>
      <c r="R91" s="62">
        <f t="shared" si="9"/>
        <v>4307.1804217936688</v>
      </c>
      <c r="S91" s="62">
        <f t="shared" si="9"/>
        <v>40109.656448196685</v>
      </c>
      <c r="T91" s="62">
        <f t="shared" si="9"/>
        <v>44416.836869990351</v>
      </c>
    </row>
    <row r="92" spans="2:23" x14ac:dyDescent="0.2">
      <c r="B92" s="385" t="s">
        <v>410</v>
      </c>
      <c r="C92" s="238"/>
      <c r="D92" s="321"/>
      <c r="E92" s="386"/>
      <c r="F92" s="386"/>
      <c r="G92" s="386"/>
      <c r="H92" s="386"/>
      <c r="I92" s="387"/>
      <c r="J92" s="387"/>
      <c r="K92" s="386"/>
      <c r="L92" s="387"/>
      <c r="M92" s="238"/>
      <c r="N92" s="386"/>
      <c r="O92" s="238"/>
      <c r="P92" s="238"/>
      <c r="Q92" s="386"/>
      <c r="R92" s="238"/>
      <c r="S92" s="238"/>
      <c r="T92" s="709"/>
    </row>
    <row r="93" spans="2:23" x14ac:dyDescent="0.2">
      <c r="B93" s="204" t="s">
        <v>248</v>
      </c>
      <c r="C93" s="119">
        <v>0</v>
      </c>
      <c r="D93" s="97">
        <f>'Pres MP Cant'!L111+'Pres MP Cant'!L117</f>
        <v>1051.9079999999999</v>
      </c>
      <c r="E93" s="97">
        <f>SUM(C93:D93)</f>
        <v>1051.9079999999999</v>
      </c>
      <c r="F93" s="119">
        <v>0</v>
      </c>
      <c r="G93" s="97">
        <f>+'Pres MP Cant'!M111+'Pres MP Cant'!M117</f>
        <v>1271.7383220174588</v>
      </c>
      <c r="H93" s="97">
        <f>SUM(F93:G93)</f>
        <v>1271.7383220174588</v>
      </c>
      <c r="I93" s="384">
        <v>0</v>
      </c>
      <c r="J93" s="384">
        <f>+'Pres MP Cant'!N111+'Pres MP Cant'!N117</f>
        <v>1602.9672236823458</v>
      </c>
      <c r="K93" s="97">
        <f>SUM(I93:J93)</f>
        <v>1602.9672236823458</v>
      </c>
      <c r="L93" s="384">
        <v>0</v>
      </c>
      <c r="M93" s="119">
        <f>+'Pres MP Cant'!O111+'Pres MP Cant'!O117</f>
        <v>2019.7982895727566</v>
      </c>
      <c r="N93" s="97">
        <f>SUM(L93:M93)</f>
        <v>2019.7982895727566</v>
      </c>
      <c r="O93" s="119">
        <v>0</v>
      </c>
      <c r="P93" s="119">
        <f>+'Pres MP Cant'!P111+'Pres MP Cant'!P117</f>
        <v>2644.4185875505782</v>
      </c>
      <c r="Q93" s="97">
        <f>SUM(O93:P93)</f>
        <v>2644.4185875505782</v>
      </c>
      <c r="R93" s="119">
        <v>0</v>
      </c>
      <c r="S93" s="119">
        <f>+'Pres MP Cant'!Q111+'Pres MP Cant'!Q117</f>
        <v>3470.6049662792652</v>
      </c>
      <c r="T93" s="97">
        <f>SUM(R93:S93)</f>
        <v>3470.6049662792652</v>
      </c>
      <c r="W93" s="405"/>
    </row>
    <row r="94" spans="2:23" x14ac:dyDescent="0.2">
      <c r="B94" s="114" t="s">
        <v>355</v>
      </c>
      <c r="C94" s="119">
        <f>+C42*E101</f>
        <v>229.67313857591466</v>
      </c>
      <c r="D94" s="119">
        <v>0</v>
      </c>
      <c r="E94" s="97">
        <f>SUM(C94:D94)</f>
        <v>229.67313857591466</v>
      </c>
      <c r="F94" s="119">
        <f>+F42*H101</f>
        <v>514.67220777497653</v>
      </c>
      <c r="G94" s="119">
        <v>0</v>
      </c>
      <c r="H94" s="97">
        <f>SUM(F94:G94)</f>
        <v>514.67220777497653</v>
      </c>
      <c r="I94" s="119">
        <f>+I42*K101</f>
        <v>543.65804043134949</v>
      </c>
      <c r="J94" s="384">
        <v>0</v>
      </c>
      <c r="K94" s="97">
        <f>SUM(I94:J94)</f>
        <v>543.65804043134949</v>
      </c>
      <c r="L94" s="119">
        <f>+L42*N101</f>
        <v>570.53319521987112</v>
      </c>
      <c r="M94" s="119">
        <v>0</v>
      </c>
      <c r="N94" s="97">
        <f>SUM(L94:M94)</f>
        <v>570.53319521987112</v>
      </c>
      <c r="O94" s="119">
        <f>+O42*Q101</f>
        <v>925.88542463190322</v>
      </c>
      <c r="P94" s="119">
        <v>0</v>
      </c>
      <c r="Q94" s="97">
        <f>SUM(O94:P94)</f>
        <v>925.88542463190322</v>
      </c>
      <c r="R94" s="119">
        <f>+R42*T101</f>
        <v>960.87144957061946</v>
      </c>
      <c r="S94" s="119">
        <v>0</v>
      </c>
      <c r="T94" s="97">
        <f>SUM(R94:S94)</f>
        <v>960.87144957061946</v>
      </c>
    </row>
    <row r="95" spans="2:23" x14ac:dyDescent="0.2">
      <c r="B95" s="114" t="s">
        <v>411</v>
      </c>
      <c r="C95" s="119">
        <f>'Carga Fabril'!C92</f>
        <v>1384.1609152206674</v>
      </c>
      <c r="D95" s="119">
        <f>'Carga Fabril'!D92</f>
        <v>150.24129834230354</v>
      </c>
      <c r="E95" s="97">
        <f>SUM(C95:D95)</f>
        <v>1534.4022135629709</v>
      </c>
      <c r="F95" s="119">
        <f>'Carga Fabril'!F92</f>
        <v>1446.0533941493482</v>
      </c>
      <c r="G95" s="119">
        <f>'Carga Fabril'!G92</f>
        <v>152.8227345999706</v>
      </c>
      <c r="H95" s="97">
        <f>SUM(F95:G95)</f>
        <v>1598.8761287493187</v>
      </c>
      <c r="I95" s="119">
        <f>'Carga Fabril'!I92</f>
        <v>1562.051360787616</v>
      </c>
      <c r="J95" s="119">
        <f>'Carga Fabril'!J92</f>
        <v>169.36135358626535</v>
      </c>
      <c r="K95" s="97">
        <f>SUM(I95:J95)</f>
        <v>1731.4127143738813</v>
      </c>
      <c r="L95" s="119">
        <f>'Carga Fabril'!L92</f>
        <v>1675.3176616252863</v>
      </c>
      <c r="M95" s="119">
        <f>'Carga Fabril'!M92</f>
        <v>186.29636078676995</v>
      </c>
      <c r="N95" s="97">
        <f>SUM(L95:M95)</f>
        <v>1861.6140224120563</v>
      </c>
      <c r="O95" s="119">
        <f>'Carga Fabril'!O92</f>
        <v>2367.8685279125239</v>
      </c>
      <c r="P95" s="119">
        <f>'Carga Fabril'!P92</f>
        <v>287.73043099193865</v>
      </c>
      <c r="Q95" s="97">
        <f>SUM(O95:P95)</f>
        <v>2655.5989589044625</v>
      </c>
      <c r="R95" s="119">
        <f>'Carga Fabril'!R92</f>
        <v>2443.4380608911374</v>
      </c>
      <c r="S95" s="119">
        <f>'Carga Fabril'!S92</f>
        <v>313.58839104286034</v>
      </c>
      <c r="T95" s="97">
        <f>SUM(R95:S95)</f>
        <v>2757.0264519339976</v>
      </c>
    </row>
    <row r="96" spans="2:23" x14ac:dyDescent="0.2">
      <c r="B96" s="51" t="s">
        <v>412</v>
      </c>
      <c r="C96" s="62">
        <f t="shared" ref="C96:T96" si="10">SUM(C93:C95)</f>
        <v>1613.8340537965821</v>
      </c>
      <c r="D96" s="62">
        <f t="shared" si="10"/>
        <v>1202.1492983423034</v>
      </c>
      <c r="E96" s="62">
        <f t="shared" si="10"/>
        <v>2815.9833521388855</v>
      </c>
      <c r="F96" s="62">
        <f t="shared" si="10"/>
        <v>1960.7256019243246</v>
      </c>
      <c r="G96" s="62">
        <f t="shared" si="10"/>
        <v>1424.5610566174294</v>
      </c>
      <c r="H96" s="62">
        <f t="shared" si="10"/>
        <v>3385.2866585417542</v>
      </c>
      <c r="I96" s="62">
        <f t="shared" si="10"/>
        <v>2105.7094012189655</v>
      </c>
      <c r="J96" s="62">
        <f t="shared" si="10"/>
        <v>1772.3285772686111</v>
      </c>
      <c r="K96" s="62">
        <f t="shared" si="10"/>
        <v>3878.0379784875768</v>
      </c>
      <c r="L96" s="62">
        <f t="shared" si="10"/>
        <v>2245.8508568451575</v>
      </c>
      <c r="M96" s="62">
        <f t="shared" si="10"/>
        <v>2206.0946503595264</v>
      </c>
      <c r="N96" s="62">
        <f t="shared" si="10"/>
        <v>4451.945507204684</v>
      </c>
      <c r="O96" s="62">
        <f t="shared" si="10"/>
        <v>3293.7539525444272</v>
      </c>
      <c r="P96" s="62">
        <f t="shared" si="10"/>
        <v>2932.1490185425168</v>
      </c>
      <c r="Q96" s="62">
        <f t="shared" si="10"/>
        <v>6225.9029710869436</v>
      </c>
      <c r="R96" s="62">
        <f t="shared" si="10"/>
        <v>3404.3095104617569</v>
      </c>
      <c r="S96" s="62">
        <f t="shared" si="10"/>
        <v>3784.1933573221254</v>
      </c>
      <c r="T96" s="62">
        <f t="shared" si="10"/>
        <v>7188.5028677838818</v>
      </c>
    </row>
    <row r="97" spans="2:20" x14ac:dyDescent="0.2">
      <c r="B97" s="105"/>
      <c r="C97" s="238"/>
      <c r="D97" s="249"/>
      <c r="E97" s="387"/>
      <c r="F97" s="387"/>
      <c r="G97" s="387"/>
      <c r="H97" s="387"/>
      <c r="I97" s="387"/>
      <c r="J97" s="387"/>
      <c r="K97" s="387"/>
      <c r="L97" s="387"/>
      <c r="M97" s="238"/>
      <c r="N97" s="387"/>
      <c r="O97" s="238"/>
      <c r="P97" s="238"/>
      <c r="Q97" s="387"/>
      <c r="R97" s="238"/>
      <c r="S97" s="238"/>
      <c r="T97" s="388"/>
    </row>
    <row r="98" spans="2:20" x14ac:dyDescent="0.2">
      <c r="B98" s="62" t="s">
        <v>413</v>
      </c>
      <c r="C98" s="26">
        <f>+C91+C96</f>
        <v>3732.849536810314</v>
      </c>
      <c r="D98" s="26">
        <f>+D91+D96</f>
        <v>13425.001498342303</v>
      </c>
      <c r="E98" s="62">
        <f>+E91+E96</f>
        <v>17157.851035152617</v>
      </c>
      <c r="F98" s="26">
        <f t="shared" ref="F98:T98" si="11">+F91+F96</f>
        <v>4268.4152087893954</v>
      </c>
      <c r="G98" s="26">
        <f t="shared" si="11"/>
        <v>16129.360864405357</v>
      </c>
      <c r="H98" s="62">
        <f t="shared" si="11"/>
        <v>20397.776073194753</v>
      </c>
      <c r="I98" s="26">
        <f t="shared" si="11"/>
        <v>4543.8364499365453</v>
      </c>
      <c r="J98" s="26">
        <f t="shared" si="11"/>
        <v>20298.654527014085</v>
      </c>
      <c r="K98" s="62">
        <f t="shared" si="11"/>
        <v>24842.49097695063</v>
      </c>
      <c r="L98" s="26">
        <f t="shared" si="11"/>
        <v>4803.8320474876346</v>
      </c>
      <c r="M98" s="26">
        <f t="shared" si="11"/>
        <v>25549.025898117445</v>
      </c>
      <c r="N98" s="62">
        <f t="shared" si="11"/>
        <v>30352.857945605079</v>
      </c>
      <c r="O98" s="26">
        <f t="shared" si="11"/>
        <v>7444.1068177281441</v>
      </c>
      <c r="P98" s="26">
        <f t="shared" si="11"/>
        <v>33493.72317249747</v>
      </c>
      <c r="Q98" s="62">
        <f t="shared" si="11"/>
        <v>40937.829990225619</v>
      </c>
      <c r="R98" s="26">
        <f t="shared" si="11"/>
        <v>7711.4899322554256</v>
      </c>
      <c r="S98" s="26">
        <f t="shared" si="11"/>
        <v>43893.84980551881</v>
      </c>
      <c r="T98" s="62">
        <f t="shared" si="11"/>
        <v>51605.339737774237</v>
      </c>
    </row>
    <row r="99" spans="2:20" x14ac:dyDescent="0.2">
      <c r="B99" s="103" t="s">
        <v>414</v>
      </c>
      <c r="C99" s="691"/>
      <c r="D99" s="692"/>
      <c r="E99" s="710">
        <f>'Pres Produc'!C85</f>
        <v>7969</v>
      </c>
      <c r="F99" s="691"/>
      <c r="G99" s="403"/>
      <c r="H99" s="710">
        <f>'Pres Produc'!D85</f>
        <v>9164</v>
      </c>
      <c r="I99" s="402"/>
      <c r="J99" s="403"/>
      <c r="K99" s="710">
        <f>'Pres Produc'!E85</f>
        <v>10997.168549753853</v>
      </c>
      <c r="L99" s="402"/>
      <c r="M99" s="324"/>
      <c r="N99" s="710">
        <f>'Pres Produc'!F85</f>
        <v>13196.602259704623</v>
      </c>
      <c r="O99" s="691"/>
      <c r="P99" s="324"/>
      <c r="Q99" s="710">
        <f>'Pres Produc'!G85</f>
        <v>16451.859333387136</v>
      </c>
      <c r="R99" s="691"/>
      <c r="S99" s="324"/>
      <c r="T99" s="688">
        <f>'Pres Produc'!H85</f>
        <v>20563.055564522638</v>
      </c>
    </row>
    <row r="100" spans="2:20" x14ac:dyDescent="0.2">
      <c r="B100" s="18" t="s">
        <v>415</v>
      </c>
      <c r="C100" s="687"/>
      <c r="D100" s="693"/>
      <c r="E100" s="711">
        <f>E98/E99</f>
        <v>2.1530745432491676</v>
      </c>
      <c r="F100" s="713"/>
      <c r="G100" s="714"/>
      <c r="H100" s="717">
        <f>H98/H99</f>
        <v>2.2258594580090301</v>
      </c>
      <c r="I100" s="713"/>
      <c r="J100" s="714"/>
      <c r="K100" s="711">
        <f>K98/K99</f>
        <v>2.2589897449109002</v>
      </c>
      <c r="L100" s="713"/>
      <c r="M100" s="714"/>
      <c r="N100" s="711">
        <f>N98/N99</f>
        <v>2.3000509789013268</v>
      </c>
      <c r="O100" s="713"/>
      <c r="P100" s="714"/>
      <c r="Q100" s="711">
        <f>Q98/Q99</f>
        <v>2.4883406282928187</v>
      </c>
      <c r="R100" s="713"/>
      <c r="S100" s="714"/>
      <c r="T100" s="689">
        <f>T98/T99</f>
        <v>2.5096143700943325</v>
      </c>
    </row>
    <row r="101" spans="2:20" x14ac:dyDescent="0.2">
      <c r="B101" s="279" t="s">
        <v>297</v>
      </c>
      <c r="C101" s="103"/>
      <c r="D101" s="694"/>
      <c r="E101" s="712">
        <f>Asignaciones!AB27</f>
        <v>0.26142440048551646</v>
      </c>
      <c r="F101" s="103"/>
      <c r="G101" s="292"/>
      <c r="H101" s="712">
        <f>Asignaciones!AC27</f>
        <v>0.26141777207245759</v>
      </c>
      <c r="I101" s="103"/>
      <c r="J101" s="292"/>
      <c r="K101" s="712">
        <f>Asignaciones!AD27</f>
        <v>0.26142440048551652</v>
      </c>
      <c r="L101" s="103"/>
      <c r="M101" s="292"/>
      <c r="N101" s="712">
        <f>Asignaciones!AE27</f>
        <v>0.26142440048551652</v>
      </c>
      <c r="O101" s="103"/>
      <c r="P101" s="292"/>
      <c r="Q101" s="712">
        <f>Asignaciones!AF27</f>
        <v>0.26142440048551652</v>
      </c>
      <c r="R101" s="103"/>
      <c r="S101" s="292"/>
      <c r="T101" s="690">
        <f>Asignaciones!AG27</f>
        <v>0.26142440048551652</v>
      </c>
    </row>
    <row r="102" spans="2:20" x14ac:dyDescent="0.2">
      <c r="D102" s="399"/>
      <c r="E102" s="399"/>
      <c r="F102" s="399"/>
      <c r="G102" s="399"/>
      <c r="H102" s="399"/>
      <c r="I102" s="399"/>
      <c r="J102" s="399"/>
      <c r="K102" s="399"/>
      <c r="L102" s="399"/>
    </row>
    <row r="103" spans="2:20" x14ac:dyDescent="0.2">
      <c r="D103" s="399"/>
      <c r="E103" s="399"/>
      <c r="F103" s="399"/>
      <c r="G103" s="399"/>
      <c r="H103" s="399"/>
      <c r="I103" s="399"/>
      <c r="J103" s="399"/>
      <c r="K103" s="399"/>
      <c r="L103" s="399"/>
    </row>
    <row r="104" spans="2:20" x14ac:dyDescent="0.2">
      <c r="D104" s="399"/>
      <c r="E104" s="399"/>
      <c r="F104" s="399"/>
      <c r="G104" s="399"/>
      <c r="H104" s="399"/>
      <c r="I104" s="399"/>
      <c r="J104" s="399"/>
      <c r="K104" s="399"/>
      <c r="L104" s="399"/>
    </row>
    <row r="105" spans="2:20" x14ac:dyDescent="0.2">
      <c r="B105" s="2" t="s">
        <v>418</v>
      </c>
      <c r="C105" s="288"/>
      <c r="D105" s="288"/>
      <c r="E105" s="288"/>
      <c r="F105" s="288"/>
      <c r="G105" s="288"/>
      <c r="H105" s="288"/>
      <c r="I105" s="288"/>
      <c r="J105" s="288"/>
      <c r="K105" s="288"/>
      <c r="L105" s="288"/>
      <c r="M105" s="288"/>
      <c r="N105" s="288"/>
      <c r="O105" s="288"/>
      <c r="P105" s="288"/>
      <c r="Q105" s="288"/>
      <c r="R105" s="288"/>
      <c r="S105" s="288"/>
      <c r="T105" s="289"/>
    </row>
    <row r="106" spans="2:20" x14ac:dyDescent="0.2">
      <c r="B106" s="9" t="s">
        <v>20</v>
      </c>
      <c r="C106" s="200"/>
      <c r="D106" s="200"/>
      <c r="E106" s="200"/>
      <c r="F106" s="200"/>
      <c r="G106" s="200"/>
      <c r="H106" s="200"/>
      <c r="I106" s="200"/>
      <c r="J106" s="200"/>
      <c r="K106" s="200"/>
      <c r="L106" s="200"/>
      <c r="M106" s="200"/>
      <c r="N106" s="200"/>
      <c r="O106" s="200"/>
      <c r="P106" s="200"/>
      <c r="Q106" s="200"/>
      <c r="R106" s="200"/>
      <c r="S106" s="200"/>
      <c r="T106" s="290"/>
    </row>
    <row r="107" spans="2:20" x14ac:dyDescent="0.2">
      <c r="B107" s="9" t="s">
        <v>281</v>
      </c>
      <c r="C107" s="200"/>
      <c r="D107" s="200"/>
      <c r="E107" s="200"/>
      <c r="F107" s="200"/>
      <c r="G107" s="200"/>
      <c r="H107" s="200"/>
      <c r="I107" s="200"/>
      <c r="J107" s="200"/>
      <c r="K107" s="200"/>
      <c r="L107" s="200"/>
      <c r="M107" s="200"/>
      <c r="N107" s="200"/>
      <c r="O107" s="200"/>
      <c r="P107" s="200"/>
      <c r="Q107" s="200"/>
      <c r="R107" s="200"/>
      <c r="S107" s="200"/>
      <c r="T107" s="290"/>
    </row>
    <row r="108" spans="2:20" x14ac:dyDescent="0.2">
      <c r="B108" s="9" t="s">
        <v>2</v>
      </c>
      <c r="C108" s="200"/>
      <c r="D108" s="200"/>
      <c r="E108" s="200"/>
      <c r="F108" s="200"/>
      <c r="G108" s="200"/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  <c r="T108" s="290"/>
    </row>
    <row r="109" spans="2:20" x14ac:dyDescent="0.2">
      <c r="B109" s="378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2"/>
    </row>
    <row r="110" spans="2:20" x14ac:dyDescent="0.2">
      <c r="B110" s="287"/>
    </row>
    <row r="111" spans="2:20" x14ac:dyDescent="0.2">
      <c r="B111" s="265" t="s">
        <v>282</v>
      </c>
      <c r="C111" s="270" t="s">
        <v>38</v>
      </c>
      <c r="D111" s="268"/>
      <c r="E111" s="269"/>
      <c r="F111" s="270" t="s">
        <v>39</v>
      </c>
      <c r="G111" s="271"/>
      <c r="H111" s="271"/>
      <c r="I111" s="270" t="s">
        <v>40</v>
      </c>
      <c r="J111" s="268"/>
      <c r="K111" s="269"/>
      <c r="L111" s="270" t="s">
        <v>121</v>
      </c>
      <c r="M111" s="268"/>
      <c r="N111" s="269"/>
      <c r="O111" s="270" t="s">
        <v>122</v>
      </c>
      <c r="P111" s="268"/>
      <c r="Q111" s="269"/>
      <c r="R111" s="270" t="s">
        <v>633</v>
      </c>
      <c r="S111" s="268"/>
      <c r="T111" s="269"/>
    </row>
    <row r="112" spans="2:20" x14ac:dyDescent="0.2">
      <c r="B112" s="306"/>
      <c r="C112" s="266" t="s">
        <v>283</v>
      </c>
      <c r="D112" s="265" t="s">
        <v>284</v>
      </c>
      <c r="E112" s="265" t="s">
        <v>47</v>
      </c>
      <c r="F112" s="265" t="s">
        <v>283</v>
      </c>
      <c r="G112" s="265" t="s">
        <v>284</v>
      </c>
      <c r="H112" s="265" t="s">
        <v>47</v>
      </c>
      <c r="I112" s="379" t="s">
        <v>283</v>
      </c>
      <c r="J112" s="379" t="s">
        <v>284</v>
      </c>
      <c r="K112" s="379" t="s">
        <v>47</v>
      </c>
      <c r="L112" s="266" t="s">
        <v>283</v>
      </c>
      <c r="M112" s="265" t="s">
        <v>284</v>
      </c>
      <c r="N112" s="265" t="s">
        <v>47</v>
      </c>
      <c r="O112" s="265" t="s">
        <v>283</v>
      </c>
      <c r="P112" s="265" t="s">
        <v>284</v>
      </c>
      <c r="Q112" s="265" t="s">
        <v>47</v>
      </c>
      <c r="R112" s="379" t="s">
        <v>283</v>
      </c>
      <c r="S112" s="379" t="s">
        <v>284</v>
      </c>
      <c r="T112" s="379" t="s">
        <v>47</v>
      </c>
    </row>
    <row r="113" spans="2:20" x14ac:dyDescent="0.2">
      <c r="B113" s="286" t="s">
        <v>57</v>
      </c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6"/>
    </row>
    <row r="114" spans="2:20" x14ac:dyDescent="0.2">
      <c r="B114" s="380" t="s">
        <v>408</v>
      </c>
      <c r="C114" s="239"/>
      <c r="D114" s="168"/>
      <c r="E114" s="381"/>
      <c r="F114" s="382"/>
      <c r="G114" s="382"/>
      <c r="H114" s="382"/>
      <c r="I114" s="383"/>
      <c r="J114" s="383"/>
      <c r="K114" s="383"/>
      <c r="L114" s="383"/>
      <c r="M114" s="239"/>
      <c r="N114" s="239"/>
      <c r="O114" s="239"/>
      <c r="P114" s="239"/>
      <c r="Q114" s="239"/>
      <c r="R114" s="239"/>
      <c r="S114" s="239"/>
      <c r="T114" s="248"/>
    </row>
    <row r="115" spans="2:20" x14ac:dyDescent="0.2">
      <c r="B115" s="114" t="s">
        <v>250</v>
      </c>
      <c r="C115" s="119">
        <v>0</v>
      </c>
      <c r="D115" s="97">
        <f>'Pres MP Cant'!L92+'Pres MP Cant'!L98+'Pres MP Cant'!L104</f>
        <v>5241.1502</v>
      </c>
      <c r="E115" s="97">
        <f>SUM(C115:D115)</f>
        <v>5241.1502</v>
      </c>
      <c r="F115" s="96">
        <v>0</v>
      </c>
      <c r="G115" s="97">
        <f>'Pres MP Cant'!M92+'Pres MP Cant'!M98+'Pres MP Cant'!M104</f>
        <v>6304.9296577771402</v>
      </c>
      <c r="H115" s="97">
        <f>SUM(F115:G115)</f>
        <v>6304.9296577771402</v>
      </c>
      <c r="I115" s="384">
        <v>0</v>
      </c>
      <c r="J115" s="384">
        <f>'Pres MP Cant'!N92+'Pres MP Cant'!N98+'Pres MP Cant'!N104</f>
        <v>7943.9546106266407</v>
      </c>
      <c r="K115" s="97">
        <f>SUM(I115:J115)</f>
        <v>7943.9546106266407</v>
      </c>
      <c r="L115" s="384">
        <v>0</v>
      </c>
      <c r="M115" s="119">
        <f>'Pres MP Cant'!O92+'Pres MP Cant'!O98+'Pres MP Cant'!O104</f>
        <v>10009.263750317574</v>
      </c>
      <c r="N115" s="97">
        <f>SUM(L115:M115)</f>
        <v>10009.263750317574</v>
      </c>
      <c r="O115" s="119">
        <v>0</v>
      </c>
      <c r="P115" s="119">
        <f>'Pres MP Cant'!P92+'Pres MP Cant'!P98+'Pres MP Cant'!P104</f>
        <v>13104.626030569556</v>
      </c>
      <c r="Q115" s="97">
        <f>SUM(O115:P115)</f>
        <v>13104.626030569556</v>
      </c>
      <c r="R115" s="119">
        <v>0</v>
      </c>
      <c r="S115" s="119">
        <f>'Pres MP Cant'!Q92+'Pres MP Cant'!Q98+'Pres MP Cant'!Q104</f>
        <v>17198.656790888865</v>
      </c>
      <c r="T115" s="97">
        <f>SUM(R115:S115)</f>
        <v>17198.656790888865</v>
      </c>
    </row>
    <row r="116" spans="2:20" x14ac:dyDescent="0.2">
      <c r="B116" s="114" t="s">
        <v>352</v>
      </c>
      <c r="C116" s="119">
        <f>+C38*E127</f>
        <v>729.11788862136461</v>
      </c>
      <c r="D116" s="119">
        <v>0</v>
      </c>
      <c r="E116" s="97">
        <f>SUM(C116:D116)</f>
        <v>729.11788862136461</v>
      </c>
      <c r="F116" s="119">
        <f>+F38*H127</f>
        <v>793.99228835067299</v>
      </c>
      <c r="G116" s="119">
        <v>0</v>
      </c>
      <c r="H116" s="97">
        <f>SUM(F116:G116)</f>
        <v>793.99228835067299</v>
      </c>
      <c r="I116" s="119">
        <f>+I38*K127</f>
        <v>838.9188565169535</v>
      </c>
      <c r="J116" s="384">
        <v>0</v>
      </c>
      <c r="K116" s="97">
        <f>SUM(I116:J116)</f>
        <v>838.9188565169535</v>
      </c>
      <c r="L116" s="119">
        <f>+L38*N127</f>
        <v>880.15866793094131</v>
      </c>
      <c r="M116" s="119">
        <v>0</v>
      </c>
      <c r="N116" s="97">
        <f>SUM(L116:M116)</f>
        <v>880.15866793094131</v>
      </c>
      <c r="O116" s="119">
        <f>+O38*Q127</f>
        <v>1428.0672049609425</v>
      </c>
      <c r="P116" s="119">
        <v>0</v>
      </c>
      <c r="Q116" s="97">
        <f>SUM(O116:P116)</f>
        <v>1428.0672049609425</v>
      </c>
      <c r="R116" s="119">
        <f>+R38*T127</f>
        <v>1482.0289517578417</v>
      </c>
      <c r="S116" s="119">
        <v>0</v>
      </c>
      <c r="T116" s="97">
        <f>SUM(R116:S116)</f>
        <v>1482.0289517578417</v>
      </c>
    </row>
    <row r="117" spans="2:20" x14ac:dyDescent="0.2">
      <c r="B117" s="51" t="s">
        <v>409</v>
      </c>
      <c r="C117" s="62">
        <f t="shared" ref="C117:T117" si="12">SUM(C115:C116)</f>
        <v>729.11788862136461</v>
      </c>
      <c r="D117" s="62">
        <f t="shared" si="12"/>
        <v>5241.1502</v>
      </c>
      <c r="E117" s="62">
        <f t="shared" si="12"/>
        <v>5970.2680886213648</v>
      </c>
      <c r="F117" s="62">
        <f t="shared" si="12"/>
        <v>793.99228835067299</v>
      </c>
      <c r="G117" s="62">
        <f t="shared" si="12"/>
        <v>6304.9296577771402</v>
      </c>
      <c r="H117" s="62">
        <f t="shared" si="12"/>
        <v>7098.9219461278135</v>
      </c>
      <c r="I117" s="62">
        <f t="shared" si="12"/>
        <v>838.9188565169535</v>
      </c>
      <c r="J117" s="62">
        <f t="shared" si="12"/>
        <v>7943.9546106266407</v>
      </c>
      <c r="K117" s="62">
        <f t="shared" si="12"/>
        <v>8782.8734671435941</v>
      </c>
      <c r="L117" s="62">
        <f t="shared" si="12"/>
        <v>880.15866793094131</v>
      </c>
      <c r="M117" s="62">
        <f t="shared" si="12"/>
        <v>10009.263750317574</v>
      </c>
      <c r="N117" s="62">
        <f t="shared" si="12"/>
        <v>10889.422418248516</v>
      </c>
      <c r="O117" s="62">
        <f t="shared" si="12"/>
        <v>1428.0672049609425</v>
      </c>
      <c r="P117" s="62">
        <f t="shared" si="12"/>
        <v>13104.626030569556</v>
      </c>
      <c r="Q117" s="62">
        <f t="shared" si="12"/>
        <v>14532.693235530498</v>
      </c>
      <c r="R117" s="62">
        <f t="shared" si="12"/>
        <v>1482.0289517578417</v>
      </c>
      <c r="S117" s="62">
        <f t="shared" si="12"/>
        <v>17198.656790888865</v>
      </c>
      <c r="T117" s="62">
        <f t="shared" si="12"/>
        <v>18680.685742646707</v>
      </c>
    </row>
    <row r="118" spans="2:20" x14ac:dyDescent="0.2">
      <c r="B118" s="385" t="s">
        <v>410</v>
      </c>
      <c r="C118" s="238"/>
      <c r="D118" s="321"/>
      <c r="E118" s="386"/>
      <c r="F118" s="386"/>
      <c r="G118" s="386"/>
      <c r="H118" s="386"/>
      <c r="I118" s="387"/>
      <c r="J118" s="387"/>
      <c r="K118" s="386"/>
      <c r="L118" s="387"/>
      <c r="M118" s="238"/>
      <c r="N118" s="386"/>
      <c r="O118" s="238"/>
      <c r="P118" s="238"/>
      <c r="Q118" s="386"/>
      <c r="R118" s="238"/>
      <c r="S118" s="238"/>
      <c r="T118" s="709"/>
    </row>
    <row r="119" spans="2:20" x14ac:dyDescent="0.2">
      <c r="B119" s="204" t="s">
        <v>248</v>
      </c>
      <c r="C119" s="119">
        <v>0</v>
      </c>
      <c r="D119" s="97">
        <f>'Pres MP Cant'!L112+'Pres MP Cant'!L118</f>
        <v>414.04200000000003</v>
      </c>
      <c r="E119" s="97">
        <f>SUM(C119:D119)</f>
        <v>414.04200000000003</v>
      </c>
      <c r="F119" s="119">
        <v>0</v>
      </c>
      <c r="G119" s="97">
        <f>'Pres MP Cant'!M112+'Pres MP Cant'!M118</f>
        <v>500.31185311530874</v>
      </c>
      <c r="H119" s="97">
        <f>SUM(F119:G119)</f>
        <v>500.31185311530874</v>
      </c>
      <c r="I119" s="384">
        <v>0</v>
      </c>
      <c r="J119" s="384">
        <f>'Pres MP Cant'!N112+'Pres MP Cant'!N118</f>
        <v>630.63484972348908</v>
      </c>
      <c r="K119" s="97">
        <f>SUM(I119:J119)</f>
        <v>630.63484972348908</v>
      </c>
      <c r="L119" s="384">
        <v>0</v>
      </c>
      <c r="M119" s="119">
        <f>'Pres MP Cant'!O112+'Pres MP Cant'!O118</f>
        <v>794.61911397037989</v>
      </c>
      <c r="N119" s="97">
        <f>SUM(L119:M119)</f>
        <v>794.61911397037989</v>
      </c>
      <c r="O119" s="119">
        <v>0</v>
      </c>
      <c r="P119" s="119">
        <f>'Pres MP Cant'!P112+'Pres MP Cant'!P118</f>
        <v>1040.3503608186779</v>
      </c>
      <c r="Q119" s="97">
        <f>SUM(O119:P119)</f>
        <v>1040.3503608186779</v>
      </c>
      <c r="R119" s="119">
        <v>0</v>
      </c>
      <c r="S119" s="119">
        <f>'Pres MP Cant'!Q112+'Pres MP Cant'!Q118</f>
        <v>1365.3800206252683</v>
      </c>
      <c r="T119" s="97">
        <f>SUM(R119:S119)</f>
        <v>1365.3800206252683</v>
      </c>
    </row>
    <row r="120" spans="2:20" x14ac:dyDescent="0.2">
      <c r="B120" s="114" t="s">
        <v>355</v>
      </c>
      <c r="C120" s="119">
        <f>+C42*E127</f>
        <v>79.026696696594058</v>
      </c>
      <c r="D120" s="119">
        <v>0</v>
      </c>
      <c r="E120" s="97">
        <f>SUM(C120:D120)</f>
        <v>79.026696696594058</v>
      </c>
      <c r="F120" s="119">
        <f>+F42*H127</f>
        <v>177.08003831454616</v>
      </c>
      <c r="G120" s="119">
        <v>0</v>
      </c>
      <c r="H120" s="97">
        <f>SUM(F120:G120)</f>
        <v>177.08003831454616</v>
      </c>
      <c r="I120" s="119">
        <f>+I42*K127</f>
        <v>187.06366505995237</v>
      </c>
      <c r="J120" s="384">
        <v>0</v>
      </c>
      <c r="K120" s="97">
        <f>SUM(I120:J120)</f>
        <v>187.06366505995237</v>
      </c>
      <c r="L120" s="119">
        <f>+L42*N127</f>
        <v>196.31095762239764</v>
      </c>
      <c r="M120" s="119">
        <v>0</v>
      </c>
      <c r="N120" s="97">
        <f>SUM(L120:M120)</f>
        <v>196.31095762239764</v>
      </c>
      <c r="O120" s="119">
        <f>+O42*Q127</f>
        <v>318.58173350993582</v>
      </c>
      <c r="P120" s="119">
        <v>0</v>
      </c>
      <c r="Q120" s="97">
        <f>SUM(O120:P120)</f>
        <v>318.58173350993582</v>
      </c>
      <c r="R120" s="119">
        <f>+R42*T127</f>
        <v>330.61984122507698</v>
      </c>
      <c r="S120" s="119">
        <v>0</v>
      </c>
      <c r="T120" s="97">
        <f>SUM(R120:S120)</f>
        <v>330.61984122507698</v>
      </c>
    </row>
    <row r="121" spans="2:20" x14ac:dyDescent="0.2">
      <c r="B121" s="114" t="s">
        <v>411</v>
      </c>
      <c r="C121" s="119">
        <f>'Carga Fabril'!C116</f>
        <v>476.26668710441334</v>
      </c>
      <c r="D121" s="119">
        <f>'Carga Fabril'!D116</f>
        <v>51.695525166846075</v>
      </c>
      <c r="E121" s="97">
        <f>SUM(C121:D121)</f>
        <v>527.96221227125943</v>
      </c>
      <c r="F121" s="119">
        <f>'Carga Fabril'!F116</f>
        <v>497.53452114282993</v>
      </c>
      <c r="G121" s="119">
        <f>'Carga Fabril'!G116</f>
        <v>52.580759733054045</v>
      </c>
      <c r="H121" s="97">
        <f>SUM(F121:G121)</f>
        <v>550.11528087588397</v>
      </c>
      <c r="I121" s="119">
        <f>'Carga Fabril'!I116</f>
        <v>537.47582272300701</v>
      </c>
      <c r="J121" s="119">
        <f>'Carga Fabril'!J116</f>
        <v>58.274417308763915</v>
      </c>
      <c r="K121" s="97">
        <f>SUM(I121:J121)</f>
        <v>595.75024003177089</v>
      </c>
      <c r="L121" s="119">
        <f>'Carga Fabril'!L116</f>
        <v>576.4488678851219</v>
      </c>
      <c r="M121" s="119">
        <f>'Carga Fabril'!M116</f>
        <v>64.101470859244984</v>
      </c>
      <c r="N121" s="97">
        <f>SUM(L121:M121)</f>
        <v>640.55033874436685</v>
      </c>
      <c r="O121" s="119">
        <f>'Carga Fabril'!O116</f>
        <v>814.74407121798708</v>
      </c>
      <c r="P121" s="119">
        <f>'Carga Fabril'!P116</f>
        <v>99.003242788291573</v>
      </c>
      <c r="Q121" s="97">
        <f>SUM(O121:P121)</f>
        <v>913.74731400627866</v>
      </c>
      <c r="R121" s="119">
        <f>'Carga Fabril'!R116</f>
        <v>840.746287233467</v>
      </c>
      <c r="S121" s="119">
        <f>'Carga Fabril'!S116</f>
        <v>107.90053560541133</v>
      </c>
      <c r="T121" s="97">
        <f>SUM(R121:S121)</f>
        <v>948.64682283887828</v>
      </c>
    </row>
    <row r="122" spans="2:20" x14ac:dyDescent="0.2">
      <c r="B122" s="51" t="s">
        <v>412</v>
      </c>
      <c r="C122" s="62">
        <f t="shared" ref="C122:T122" si="13">SUM(C119:C121)</f>
        <v>555.29338380100739</v>
      </c>
      <c r="D122" s="62">
        <f t="shared" si="13"/>
        <v>465.73752516684613</v>
      </c>
      <c r="E122" s="62">
        <f t="shared" si="13"/>
        <v>1021.0309089678535</v>
      </c>
      <c r="F122" s="62">
        <f t="shared" si="13"/>
        <v>674.61455945737612</v>
      </c>
      <c r="G122" s="62">
        <f t="shared" si="13"/>
        <v>552.89261284836277</v>
      </c>
      <c r="H122" s="62">
        <f t="shared" si="13"/>
        <v>1227.507172305739</v>
      </c>
      <c r="I122" s="62">
        <f t="shared" si="13"/>
        <v>724.53948778295944</v>
      </c>
      <c r="J122" s="62">
        <f t="shared" si="13"/>
        <v>688.90926703225296</v>
      </c>
      <c r="K122" s="62">
        <f t="shared" si="13"/>
        <v>1413.4487548152124</v>
      </c>
      <c r="L122" s="62">
        <f t="shared" si="13"/>
        <v>772.75982550751951</v>
      </c>
      <c r="M122" s="62">
        <f t="shared" si="13"/>
        <v>858.72058482962484</v>
      </c>
      <c r="N122" s="62">
        <f t="shared" si="13"/>
        <v>1631.4804103371443</v>
      </c>
      <c r="O122" s="62">
        <f t="shared" si="13"/>
        <v>1133.3258047279228</v>
      </c>
      <c r="P122" s="62">
        <f t="shared" si="13"/>
        <v>1139.3536036069695</v>
      </c>
      <c r="Q122" s="62">
        <f t="shared" si="13"/>
        <v>2272.6794083348923</v>
      </c>
      <c r="R122" s="62">
        <f t="shared" si="13"/>
        <v>1171.3661284585439</v>
      </c>
      <c r="S122" s="62">
        <f t="shared" si="13"/>
        <v>1473.2805562306796</v>
      </c>
      <c r="T122" s="62">
        <f t="shared" si="13"/>
        <v>2644.6466846892235</v>
      </c>
    </row>
    <row r="123" spans="2:20" x14ac:dyDescent="0.2">
      <c r="B123" s="105"/>
      <c r="C123" s="238"/>
      <c r="D123" s="249"/>
      <c r="E123" s="387"/>
      <c r="F123" s="387"/>
      <c r="G123" s="387"/>
      <c r="H123" s="387"/>
      <c r="I123" s="387"/>
      <c r="J123" s="387"/>
      <c r="K123" s="387"/>
      <c r="L123" s="387"/>
      <c r="M123" s="238"/>
      <c r="N123" s="387"/>
      <c r="O123" s="238"/>
      <c r="P123" s="238"/>
      <c r="Q123" s="387"/>
      <c r="R123" s="238"/>
      <c r="S123" s="238"/>
      <c r="T123" s="388"/>
    </row>
    <row r="124" spans="2:20" x14ac:dyDescent="0.2">
      <c r="B124" s="62" t="s">
        <v>413</v>
      </c>
      <c r="C124" s="62">
        <f>+C117+C122</f>
        <v>1284.4112724223719</v>
      </c>
      <c r="D124" s="62">
        <f>+D117+D122</f>
        <v>5706.8877251668464</v>
      </c>
      <c r="E124" s="62">
        <f>+E117+E122</f>
        <v>6991.2989975892178</v>
      </c>
      <c r="F124" s="62">
        <f t="shared" ref="F124:T124" si="14">+F117+F122</f>
        <v>1468.6068478080492</v>
      </c>
      <c r="G124" s="62">
        <f t="shared" si="14"/>
        <v>6857.8222706255028</v>
      </c>
      <c r="H124" s="62">
        <f t="shared" si="14"/>
        <v>8326.4291184335525</v>
      </c>
      <c r="I124" s="62">
        <f t="shared" si="14"/>
        <v>1563.4583442999128</v>
      </c>
      <c r="J124" s="62">
        <f t="shared" si="14"/>
        <v>8632.8638776588941</v>
      </c>
      <c r="K124" s="62">
        <f t="shared" si="14"/>
        <v>10196.322221958806</v>
      </c>
      <c r="L124" s="26">
        <f t="shared" si="14"/>
        <v>1652.9184934384607</v>
      </c>
      <c r="M124" s="26">
        <f t="shared" si="14"/>
        <v>10867.984335147199</v>
      </c>
      <c r="N124" s="62">
        <f t="shared" si="14"/>
        <v>12520.90282858566</v>
      </c>
      <c r="O124" s="26">
        <f t="shared" si="14"/>
        <v>2561.3930096888653</v>
      </c>
      <c r="P124" s="26">
        <f t="shared" si="14"/>
        <v>14243.979634176525</v>
      </c>
      <c r="Q124" s="62">
        <f t="shared" si="14"/>
        <v>16805.37264386539</v>
      </c>
      <c r="R124" s="26">
        <f t="shared" si="14"/>
        <v>2653.3950802163854</v>
      </c>
      <c r="S124" s="26">
        <f t="shared" si="14"/>
        <v>18671.937347119543</v>
      </c>
      <c r="T124" s="62">
        <f t="shared" si="14"/>
        <v>21325.332427335932</v>
      </c>
    </row>
    <row r="125" spans="2:20" x14ac:dyDescent="0.2">
      <c r="B125" s="108" t="s">
        <v>414</v>
      </c>
      <c r="C125" s="389"/>
      <c r="D125" s="390"/>
      <c r="E125" s="391">
        <f>'Pres Produc'!C101</f>
        <v>2742</v>
      </c>
      <c r="F125" s="389"/>
      <c r="G125" s="392"/>
      <c r="H125" s="391">
        <f>'Pres Produc'!D101</f>
        <v>3153</v>
      </c>
      <c r="I125" s="393"/>
      <c r="J125" s="392"/>
      <c r="K125" s="391">
        <f>'Pres Produc'!E101</f>
        <v>3783.9422968283429</v>
      </c>
      <c r="L125" s="394"/>
      <c r="M125" s="322"/>
      <c r="N125" s="391">
        <f>'Pres Produc'!F101</f>
        <v>4540.7307561940115</v>
      </c>
      <c r="O125" s="396"/>
      <c r="P125" s="322"/>
      <c r="Q125" s="391">
        <f>'Pres Produc'!G101</f>
        <v>5660.8104269227661</v>
      </c>
      <c r="R125" s="396"/>
      <c r="S125" s="322"/>
      <c r="T125" s="391">
        <f>'Pres Produc'!H101</f>
        <v>7075.4044871277538</v>
      </c>
    </row>
    <row r="126" spans="2:20" x14ac:dyDescent="0.2">
      <c r="B126" s="114" t="s">
        <v>415</v>
      </c>
      <c r="C126" s="396"/>
      <c r="D126" s="397"/>
      <c r="E126" s="401">
        <f>+E124/E125</f>
        <v>2.549707876582501</v>
      </c>
      <c r="F126" s="402"/>
      <c r="G126" s="403"/>
      <c r="H126" s="718">
        <f>+H124/H125</f>
        <v>2.6407957876414692</v>
      </c>
      <c r="I126" s="402"/>
      <c r="J126" s="403"/>
      <c r="K126" s="401">
        <f>+K124/K125</f>
        <v>2.6946294161264683</v>
      </c>
      <c r="L126" s="394"/>
      <c r="M126" s="322"/>
      <c r="N126" s="401">
        <f>+N124/N125</f>
        <v>2.7574642719139195</v>
      </c>
      <c r="O126" s="396"/>
      <c r="P126" s="322"/>
      <c r="Q126" s="401">
        <f>+Q124/Q125</f>
        <v>2.968722033852111</v>
      </c>
      <c r="R126" s="396"/>
      <c r="S126" s="322"/>
      <c r="T126" s="401">
        <f>+T124/T125</f>
        <v>3.0140089469277691</v>
      </c>
    </row>
    <row r="127" spans="2:20" x14ac:dyDescent="0.2">
      <c r="B127" s="279" t="s">
        <v>297</v>
      </c>
      <c r="C127" s="239"/>
      <c r="D127" s="168"/>
      <c r="E127" s="210">
        <f>Asignaciones!AB28</f>
        <v>8.9951776399960617E-2</v>
      </c>
      <c r="F127" s="105"/>
      <c r="G127" s="248"/>
      <c r="H127" s="210">
        <f>Asignaciones!AC28</f>
        <v>8.9944373127941804E-2</v>
      </c>
      <c r="I127" s="105"/>
      <c r="J127" s="248"/>
      <c r="K127" s="210">
        <f>Asignaciones!AD28</f>
        <v>8.9951776399960631E-2</v>
      </c>
      <c r="L127" s="103"/>
      <c r="M127" s="292"/>
      <c r="N127" s="210">
        <f>Asignaciones!AE28</f>
        <v>8.9951776399960645E-2</v>
      </c>
      <c r="O127" s="103"/>
      <c r="P127" s="292"/>
      <c r="Q127" s="210">
        <f>Asignaciones!AF28</f>
        <v>8.9951776399960631E-2</v>
      </c>
      <c r="R127" s="103"/>
      <c r="S127" s="292"/>
      <c r="T127" s="210">
        <f>Asignaciones!AG28</f>
        <v>8.9951776399960631E-2</v>
      </c>
    </row>
    <row r="128" spans="2:20" x14ac:dyDescent="0.2">
      <c r="D128" s="399"/>
      <c r="E128" s="399"/>
      <c r="F128" s="399"/>
      <c r="G128" s="399"/>
      <c r="H128" s="399"/>
      <c r="I128" s="399"/>
      <c r="J128" s="399"/>
      <c r="K128" s="399"/>
      <c r="L128" s="399"/>
    </row>
    <row r="129" spans="2:20" x14ac:dyDescent="0.2">
      <c r="D129" s="399"/>
      <c r="E129" s="399"/>
      <c r="F129" s="399"/>
      <c r="G129" s="399"/>
      <c r="H129" s="399"/>
      <c r="I129" s="399"/>
      <c r="J129" s="399"/>
      <c r="K129" s="399"/>
      <c r="L129" s="399"/>
    </row>
    <row r="130" spans="2:20" x14ac:dyDescent="0.2">
      <c r="D130" s="399"/>
      <c r="E130" s="399"/>
      <c r="F130" s="399"/>
      <c r="G130" s="399"/>
      <c r="H130" s="399"/>
      <c r="I130" s="399"/>
      <c r="J130" s="399"/>
      <c r="K130" s="399"/>
      <c r="L130" s="399"/>
    </row>
    <row r="131" spans="2:20" x14ac:dyDescent="0.2">
      <c r="B131" s="2" t="s">
        <v>420</v>
      </c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9"/>
    </row>
    <row r="132" spans="2:20" x14ac:dyDescent="0.2">
      <c r="B132" s="9" t="s">
        <v>20</v>
      </c>
      <c r="C132" s="200"/>
      <c r="D132" s="200"/>
      <c r="E132" s="200"/>
      <c r="F132" s="200"/>
      <c r="G132" s="200"/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90"/>
    </row>
    <row r="133" spans="2:20" x14ac:dyDescent="0.2">
      <c r="B133" s="9" t="s">
        <v>281</v>
      </c>
      <c r="C133" s="200"/>
      <c r="D133" s="200"/>
      <c r="E133" s="200"/>
      <c r="F133" s="200"/>
      <c r="G133" s="200"/>
      <c r="H133" s="200"/>
      <c r="I133" s="200"/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  <c r="T133" s="290"/>
    </row>
    <row r="134" spans="2:20" x14ac:dyDescent="0.2">
      <c r="B134" s="9" t="s">
        <v>2</v>
      </c>
      <c r="C134" s="200"/>
      <c r="D134" s="200"/>
      <c r="E134" s="200"/>
      <c r="F134" s="200"/>
      <c r="G134" s="200"/>
      <c r="H134" s="200"/>
      <c r="I134" s="200"/>
      <c r="J134" s="200"/>
      <c r="K134" s="200"/>
      <c r="L134" s="200"/>
      <c r="M134" s="200"/>
      <c r="N134" s="200"/>
      <c r="O134" s="200"/>
      <c r="P134" s="200"/>
      <c r="Q134" s="200"/>
      <c r="R134" s="200"/>
      <c r="S134" s="200"/>
      <c r="T134" s="290"/>
    </row>
    <row r="135" spans="2:20" x14ac:dyDescent="0.2">
      <c r="B135" s="378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2"/>
    </row>
    <row r="136" spans="2:20" x14ac:dyDescent="0.2">
      <c r="B136" s="287"/>
    </row>
    <row r="137" spans="2:20" x14ac:dyDescent="0.2">
      <c r="B137" s="265" t="s">
        <v>282</v>
      </c>
      <c r="C137" s="270" t="s">
        <v>38</v>
      </c>
      <c r="D137" s="268"/>
      <c r="E137" s="269"/>
      <c r="F137" s="270" t="s">
        <v>39</v>
      </c>
      <c r="G137" s="271"/>
      <c r="H137" s="271"/>
      <c r="I137" s="270" t="s">
        <v>40</v>
      </c>
      <c r="J137" s="268"/>
      <c r="K137" s="269"/>
      <c r="L137" s="270" t="s">
        <v>121</v>
      </c>
      <c r="M137" s="268"/>
      <c r="N137" s="269"/>
      <c r="O137" s="270" t="s">
        <v>122</v>
      </c>
      <c r="P137" s="268"/>
      <c r="Q137" s="269"/>
      <c r="R137" s="270" t="s">
        <v>633</v>
      </c>
      <c r="S137" s="268"/>
      <c r="T137" s="269"/>
    </row>
    <row r="138" spans="2:20" x14ac:dyDescent="0.2">
      <c r="B138" s="306"/>
      <c r="C138" s="266" t="s">
        <v>283</v>
      </c>
      <c r="D138" s="265" t="s">
        <v>284</v>
      </c>
      <c r="E138" s="265" t="s">
        <v>47</v>
      </c>
      <c r="F138" s="265" t="s">
        <v>283</v>
      </c>
      <c r="G138" s="265" t="s">
        <v>284</v>
      </c>
      <c r="H138" s="265" t="s">
        <v>47</v>
      </c>
      <c r="I138" s="379" t="s">
        <v>283</v>
      </c>
      <c r="J138" s="379" t="s">
        <v>284</v>
      </c>
      <c r="K138" s="379" t="s">
        <v>47</v>
      </c>
      <c r="L138" s="266" t="s">
        <v>283</v>
      </c>
      <c r="M138" s="265" t="s">
        <v>284</v>
      </c>
      <c r="N138" s="265" t="s">
        <v>47</v>
      </c>
      <c r="O138" s="265" t="s">
        <v>283</v>
      </c>
      <c r="P138" s="265" t="s">
        <v>284</v>
      </c>
      <c r="Q138" s="265" t="s">
        <v>47</v>
      </c>
      <c r="R138" s="379" t="s">
        <v>283</v>
      </c>
      <c r="S138" s="379" t="s">
        <v>284</v>
      </c>
      <c r="T138" s="379" t="s">
        <v>47</v>
      </c>
    </row>
    <row r="139" spans="2:20" x14ac:dyDescent="0.2">
      <c r="B139" s="235" t="s">
        <v>737</v>
      </c>
      <c r="C139" s="404"/>
      <c r="D139" s="404"/>
      <c r="E139" s="404"/>
      <c r="F139" s="404"/>
      <c r="G139" s="404"/>
      <c r="H139" s="404"/>
      <c r="I139" s="404"/>
      <c r="J139" s="404"/>
      <c r="K139" s="404"/>
      <c r="L139" s="404"/>
      <c r="M139" s="404"/>
      <c r="N139" s="404"/>
      <c r="O139" s="404"/>
      <c r="P139" s="404"/>
      <c r="Q139" s="404"/>
      <c r="R139" s="404"/>
      <c r="S139" s="404"/>
      <c r="T139" s="708"/>
    </row>
    <row r="140" spans="2:20" x14ac:dyDescent="0.2">
      <c r="B140" s="380" t="s">
        <v>408</v>
      </c>
      <c r="C140" s="239"/>
      <c r="D140" s="168"/>
      <c r="E140" s="381"/>
      <c r="F140" s="382"/>
      <c r="G140" s="382"/>
      <c r="H140" s="382"/>
      <c r="I140" s="383"/>
      <c r="J140" s="383"/>
      <c r="K140" s="383"/>
      <c r="L140" s="383"/>
      <c r="M140" s="239"/>
      <c r="N140" s="239"/>
      <c r="O140" s="239"/>
      <c r="P140" s="239"/>
      <c r="Q140" s="239"/>
      <c r="R140" s="239"/>
      <c r="S140" s="239"/>
      <c r="T140" s="248"/>
    </row>
    <row r="141" spans="2:20" x14ac:dyDescent="0.2">
      <c r="B141" s="114" t="s">
        <v>250</v>
      </c>
      <c r="C141" s="119">
        <v>0</v>
      </c>
      <c r="D141" s="97">
        <f>'Pres MP Cant'!L93+'Pres MP Cant'!L99+'Pres MP Cant'!L105</f>
        <v>18456.987499999999</v>
      </c>
      <c r="E141" s="97">
        <f>SUM(C141:D141)</f>
        <v>18456.987499999999</v>
      </c>
      <c r="F141" s="96">
        <v>0</v>
      </c>
      <c r="G141" s="97">
        <f>+'Pres MP Cant'!M93+'Pres MP Cant'!M99+'Pres MP Cant'!M105</f>
        <v>22217.075489776063</v>
      </c>
      <c r="H141" s="97">
        <f>SUM(F141:G141)</f>
        <v>22217.075489776063</v>
      </c>
      <c r="I141" s="384">
        <v>0</v>
      </c>
      <c r="J141" s="384">
        <f>'Pres MP Cant'!N93+'Pres MP Cant'!N99+'Pres MP Cant'!N105</f>
        <v>27991.896880365472</v>
      </c>
      <c r="K141" s="97">
        <f>SUM(I141:J141)</f>
        <v>27991.896880365472</v>
      </c>
      <c r="L141" s="384">
        <v>0</v>
      </c>
      <c r="M141" s="119">
        <f>'Pres MP Cant'!O93+'Pres MP Cant'!O99+'Pres MP Cant'!O105</f>
        <v>35269.578724390187</v>
      </c>
      <c r="N141" s="97">
        <f>SUM(L141:M141)</f>
        <v>35269.578724390187</v>
      </c>
      <c r="O141" s="119">
        <v>0</v>
      </c>
      <c r="P141" s="119">
        <f>'Pres MP Cant'!P93+'Pres MP Cant'!P99+'Pres MP Cant'!P105</f>
        <v>46176.523781206961</v>
      </c>
      <c r="Q141" s="97">
        <f>SUM(O141:P141)</f>
        <v>46176.523781206961</v>
      </c>
      <c r="R141" s="119">
        <v>0</v>
      </c>
      <c r="S141" s="119">
        <f>'Pres MP Cant'!Q93+'Pres MP Cant'!Q99+'Pres MP Cant'!Q105</f>
        <v>60603.142572746918</v>
      </c>
      <c r="T141" s="97">
        <f>SUM(R141:S141)</f>
        <v>60603.142572746918</v>
      </c>
    </row>
    <row r="142" spans="2:20" x14ac:dyDescent="0.2">
      <c r="B142" s="114" t="s">
        <v>352</v>
      </c>
      <c r="C142" s="119">
        <f>+C38*E153</f>
        <v>3031.8753340849016</v>
      </c>
      <c r="D142" s="119">
        <v>0</v>
      </c>
      <c r="E142" s="97">
        <f>SUM(C142:D142)</f>
        <v>3031.8753340849016</v>
      </c>
      <c r="F142" s="119">
        <f>+F38*H153</f>
        <v>3301.8797604992151</v>
      </c>
      <c r="G142" s="119">
        <v>0</v>
      </c>
      <c r="H142" s="97">
        <f>SUM(F142:G142)</f>
        <v>3301.8797604992151</v>
      </c>
      <c r="I142" s="119">
        <f>+I38*K153</f>
        <v>3488.4583522998919</v>
      </c>
      <c r="J142" s="384">
        <v>0</v>
      </c>
      <c r="K142" s="97">
        <f>SUM(I142:J142)</f>
        <v>3488.4583522998919</v>
      </c>
      <c r="L142" s="119">
        <f>+L38*N153</f>
        <v>3659.9449787558688</v>
      </c>
      <c r="M142" s="119">
        <v>0</v>
      </c>
      <c r="N142" s="97">
        <f>SUM(L142:M142)</f>
        <v>3659.9449787558688</v>
      </c>
      <c r="O142" s="119">
        <f>+O38*Q153</f>
        <v>5938.3013387909059</v>
      </c>
      <c r="P142" s="119">
        <v>0</v>
      </c>
      <c r="Q142" s="97">
        <f>SUM(O142:P142)</f>
        <v>5938.3013387909059</v>
      </c>
      <c r="R142" s="119">
        <f>+R38*T153</f>
        <v>6162.689317265832</v>
      </c>
      <c r="S142" s="119">
        <v>0</v>
      </c>
      <c r="T142" s="97">
        <f>SUM(R142:S142)</f>
        <v>6162.689317265832</v>
      </c>
    </row>
    <row r="143" spans="2:20" x14ac:dyDescent="0.2">
      <c r="B143" s="51" t="s">
        <v>409</v>
      </c>
      <c r="C143" s="62">
        <f t="shared" ref="C143:T143" si="15">SUM(C141:C142)</f>
        <v>3031.8753340849016</v>
      </c>
      <c r="D143" s="62">
        <f t="shared" si="15"/>
        <v>18456.987499999999</v>
      </c>
      <c r="E143" s="62">
        <f t="shared" si="15"/>
        <v>21488.862834084903</v>
      </c>
      <c r="F143" s="62">
        <f t="shared" si="15"/>
        <v>3301.8797604992151</v>
      </c>
      <c r="G143" s="62">
        <f t="shared" si="15"/>
        <v>22217.075489776063</v>
      </c>
      <c r="H143" s="62">
        <f t="shared" si="15"/>
        <v>25518.955250275278</v>
      </c>
      <c r="I143" s="62">
        <f t="shared" si="15"/>
        <v>3488.4583522998919</v>
      </c>
      <c r="J143" s="62">
        <f t="shared" si="15"/>
        <v>27991.896880365472</v>
      </c>
      <c r="K143" s="62">
        <f t="shared" si="15"/>
        <v>31480.355232665363</v>
      </c>
      <c r="L143" s="62">
        <f t="shared" si="15"/>
        <v>3659.9449787558688</v>
      </c>
      <c r="M143" s="62">
        <f t="shared" si="15"/>
        <v>35269.578724390187</v>
      </c>
      <c r="N143" s="62">
        <f t="shared" si="15"/>
        <v>38929.523703146057</v>
      </c>
      <c r="O143" s="62">
        <f t="shared" si="15"/>
        <v>5938.3013387909059</v>
      </c>
      <c r="P143" s="62">
        <f t="shared" si="15"/>
        <v>46176.523781206961</v>
      </c>
      <c r="Q143" s="62">
        <f t="shared" si="15"/>
        <v>52114.825119997869</v>
      </c>
      <c r="R143" s="62">
        <f t="shared" si="15"/>
        <v>6162.689317265832</v>
      </c>
      <c r="S143" s="62">
        <f t="shared" si="15"/>
        <v>60603.142572746918</v>
      </c>
      <c r="T143" s="62">
        <f t="shared" si="15"/>
        <v>66765.831890012749</v>
      </c>
    </row>
    <row r="144" spans="2:20" x14ac:dyDescent="0.2">
      <c r="B144" s="385" t="s">
        <v>410</v>
      </c>
      <c r="C144" s="238"/>
      <c r="D144" s="321"/>
      <c r="E144" s="386"/>
      <c r="F144" s="386"/>
      <c r="G144" s="386"/>
      <c r="H144" s="386"/>
      <c r="I144" s="387"/>
      <c r="J144" s="387"/>
      <c r="K144" s="386"/>
      <c r="L144" s="387"/>
      <c r="M144" s="238"/>
      <c r="N144" s="386"/>
      <c r="O144" s="238"/>
      <c r="P144" s="238"/>
      <c r="Q144" s="386"/>
      <c r="R144" s="238"/>
      <c r="S144" s="238"/>
      <c r="T144" s="709"/>
    </row>
    <row r="145" spans="2:20" x14ac:dyDescent="0.2">
      <c r="B145" s="204" t="s">
        <v>248</v>
      </c>
      <c r="C145" s="119">
        <v>0</v>
      </c>
      <c r="D145" s="97">
        <f>+'Pres MP Cant'!L113+'Pres MP Cant'!L119</f>
        <v>1881.33</v>
      </c>
      <c r="E145" s="97">
        <f>SUM(C145:D145)</f>
        <v>1881.33</v>
      </c>
      <c r="F145" s="119">
        <v>0</v>
      </c>
      <c r="G145" s="97">
        <f>'Pres MP Cant'!M113+'Pres MP Cant'!M119</f>
        <v>2265.6410463358347</v>
      </c>
      <c r="H145" s="97">
        <f>SUM(F145:G145)</f>
        <v>2265.6410463358347</v>
      </c>
      <c r="I145" s="384">
        <v>0</v>
      </c>
      <c r="J145" s="384">
        <f>'Pres MP Cant'!N113+'Pres MP Cant'!N119</f>
        <v>2854.6663667756652</v>
      </c>
      <c r="K145" s="97">
        <f>SUM(I145:J145)</f>
        <v>2854.6663667756652</v>
      </c>
      <c r="L145" s="384">
        <v>0</v>
      </c>
      <c r="M145" s="119">
        <f>'Pres MP Cant'!O113+'Pres MP Cant'!O119</f>
        <v>3596.8773330060858</v>
      </c>
      <c r="N145" s="97">
        <f>SUM(L145:M145)</f>
        <v>3596.8773330060858</v>
      </c>
      <c r="O145" s="119">
        <v>0</v>
      </c>
      <c r="P145" s="119">
        <f>'Pres MP Cant'!P113+'Pres MP Cant'!P119</f>
        <v>4709.1921132639982</v>
      </c>
      <c r="Q145" s="97">
        <f>SUM(O145:P145)</f>
        <v>4709.1921132639982</v>
      </c>
      <c r="R145" s="119">
        <v>0</v>
      </c>
      <c r="S145" s="119">
        <f>'Pres MP Cant'!Q113+'Pres MP Cant'!Q119</f>
        <v>6180.4504930470375</v>
      </c>
      <c r="T145" s="97">
        <f>SUM(R145:S145)</f>
        <v>6180.4504930470375</v>
      </c>
    </row>
    <row r="146" spans="2:20" x14ac:dyDescent="0.2">
      <c r="B146" s="114" t="s">
        <v>355</v>
      </c>
      <c r="C146" s="119">
        <f>+C42*E153</f>
        <v>328.61502397321868</v>
      </c>
      <c r="D146" s="119">
        <v>0</v>
      </c>
      <c r="E146" s="97">
        <f>SUM(C146:D146)</f>
        <v>328.61502397321868</v>
      </c>
      <c r="F146" s="119">
        <f>+F42*H153</f>
        <v>736.40135184913709</v>
      </c>
      <c r="G146" s="119">
        <v>0</v>
      </c>
      <c r="H146" s="97">
        <f>SUM(F146:G146)</f>
        <v>736.40135184913709</v>
      </c>
      <c r="I146" s="119">
        <f>+I42*K153</f>
        <v>777.86284063223081</v>
      </c>
      <c r="J146" s="384">
        <v>0</v>
      </c>
      <c r="K146" s="97">
        <f>SUM(I146:J146)</f>
        <v>777.86284063223081</v>
      </c>
      <c r="L146" s="119">
        <f>+L42*N153</f>
        <v>816.31565966833625</v>
      </c>
      <c r="M146" s="119">
        <v>0</v>
      </c>
      <c r="N146" s="97">
        <f>SUM(L146:M146)</f>
        <v>816.31565966833625</v>
      </c>
      <c r="O146" s="119">
        <f>+O42*Q153</f>
        <v>1324.7516139607176</v>
      </c>
      <c r="P146" s="119">
        <v>0</v>
      </c>
      <c r="Q146" s="97">
        <f>SUM(O146:P146)</f>
        <v>1324.7516139607176</v>
      </c>
      <c r="R146" s="119">
        <f>+R42*T153</f>
        <v>1374.8094200030371</v>
      </c>
      <c r="S146" s="119">
        <v>0</v>
      </c>
      <c r="T146" s="97">
        <f>SUM(R146:S146)</f>
        <v>1374.8094200030371</v>
      </c>
    </row>
    <row r="147" spans="2:20" x14ac:dyDescent="0.2">
      <c r="B147" s="114" t="s">
        <v>411</v>
      </c>
      <c r="C147" s="119">
        <f>'Carga Fabril'!C140</f>
        <v>990.2247932831001</v>
      </c>
      <c r="D147" s="119">
        <f>'Carga Fabril'!D140</f>
        <v>107.48219875134555</v>
      </c>
      <c r="E147" s="97">
        <f>SUM(C147:D147)</f>
        <v>1097.7069920344456</v>
      </c>
      <c r="F147" s="119">
        <f>'Carga Fabril'!F140</f>
        <v>1034.518338284933</v>
      </c>
      <c r="G147" s="119">
        <f>'Carga Fabril'!G140</f>
        <v>109.33062505864329</v>
      </c>
      <c r="H147" s="97">
        <f>SUM(F147:G147)</f>
        <v>1143.8489633435763</v>
      </c>
      <c r="I147" s="119">
        <f>'Carga Fabril'!I140</f>
        <v>1117.4871135462668</v>
      </c>
      <c r="J147" s="119">
        <f>'Carga Fabril'!J140</f>
        <v>121.16063204860069</v>
      </c>
      <c r="K147" s="97">
        <f>SUM(I147:J147)</f>
        <v>1238.6477455948675</v>
      </c>
      <c r="L147" s="119">
        <f>'Carga Fabril'!L140</f>
        <v>1198.5175039435007</v>
      </c>
      <c r="M147" s="119">
        <f>'Carga Fabril'!M140</f>
        <v>133.27588817233976</v>
      </c>
      <c r="N147" s="97">
        <f>SUM(L147:M147)</f>
        <v>1331.7933921158406</v>
      </c>
      <c r="O147" s="119">
        <f>'Carga Fabril'!O140</f>
        <v>1693.9664296184337</v>
      </c>
      <c r="P147" s="119">
        <f>'Carga Fabril'!P140</f>
        <v>205.8415343311635</v>
      </c>
      <c r="Q147" s="97">
        <f>SUM(O147:P147)</f>
        <v>1899.8079639495973</v>
      </c>
      <c r="R147" s="119">
        <f>'Carga Fabril'!R140</f>
        <v>1748.028659196935</v>
      </c>
      <c r="S147" s="119">
        <f>'Carga Fabril'!S140</f>
        <v>224.34024561869077</v>
      </c>
      <c r="T147" s="97">
        <f>SUM(R147:S147)</f>
        <v>1972.3689048156257</v>
      </c>
    </row>
    <row r="148" spans="2:20" x14ac:dyDescent="0.2">
      <c r="B148" s="51" t="s">
        <v>412</v>
      </c>
      <c r="C148" s="62">
        <f t="shared" ref="C148:T148" si="16">SUM(C145:C147)</f>
        <v>1318.8398172563188</v>
      </c>
      <c r="D148" s="62">
        <f t="shared" si="16"/>
        <v>1988.8121987513455</v>
      </c>
      <c r="E148" s="62">
        <f t="shared" si="16"/>
        <v>3307.6520160076643</v>
      </c>
      <c r="F148" s="62">
        <f t="shared" si="16"/>
        <v>1770.9196901340702</v>
      </c>
      <c r="G148" s="62">
        <f t="shared" si="16"/>
        <v>2374.9716713944781</v>
      </c>
      <c r="H148" s="62">
        <f t="shared" si="16"/>
        <v>4145.8913615285483</v>
      </c>
      <c r="I148" s="62">
        <f t="shared" si="16"/>
        <v>1895.3499541784977</v>
      </c>
      <c r="J148" s="62">
        <f t="shared" si="16"/>
        <v>2975.826998824266</v>
      </c>
      <c r="K148" s="62">
        <f t="shared" si="16"/>
        <v>4871.1769530027632</v>
      </c>
      <c r="L148" s="62">
        <f t="shared" si="16"/>
        <v>2014.8331636118369</v>
      </c>
      <c r="M148" s="62">
        <f t="shared" si="16"/>
        <v>3730.1532211784256</v>
      </c>
      <c r="N148" s="62">
        <f t="shared" si="16"/>
        <v>5744.9863847902634</v>
      </c>
      <c r="O148" s="62">
        <f t="shared" si="16"/>
        <v>3018.7180435791515</v>
      </c>
      <c r="P148" s="62">
        <f t="shared" si="16"/>
        <v>4915.0336475951617</v>
      </c>
      <c r="Q148" s="62">
        <f t="shared" si="16"/>
        <v>7933.7516911743132</v>
      </c>
      <c r="R148" s="62">
        <f t="shared" si="16"/>
        <v>3122.8380791999721</v>
      </c>
      <c r="S148" s="62">
        <f t="shared" si="16"/>
        <v>6404.790738665728</v>
      </c>
      <c r="T148" s="62">
        <f t="shared" si="16"/>
        <v>9527.6288178657014</v>
      </c>
    </row>
    <row r="149" spans="2:20" x14ac:dyDescent="0.2">
      <c r="B149" s="105"/>
      <c r="C149" s="238"/>
      <c r="D149" s="249"/>
      <c r="E149" s="387"/>
      <c r="F149" s="387"/>
      <c r="G149" s="387"/>
      <c r="H149" s="387"/>
      <c r="I149" s="387"/>
      <c r="J149" s="387"/>
      <c r="K149" s="387"/>
      <c r="L149" s="387"/>
      <c r="M149" s="238"/>
      <c r="N149" s="387"/>
      <c r="O149" s="238"/>
      <c r="P149" s="238"/>
      <c r="Q149" s="387"/>
      <c r="R149" s="238"/>
      <c r="S149" s="238"/>
      <c r="T149" s="388"/>
    </row>
    <row r="150" spans="2:20" x14ac:dyDescent="0.2">
      <c r="B150" s="62" t="s">
        <v>413</v>
      </c>
      <c r="C150" s="62">
        <f>+C143+C148</f>
        <v>4350.7151513412209</v>
      </c>
      <c r="D150" s="62">
        <f>+D143+D148</f>
        <v>20445.799698751343</v>
      </c>
      <c r="E150" s="62">
        <f>+E143+E148</f>
        <v>24796.514850092568</v>
      </c>
      <c r="F150" s="62">
        <f t="shared" ref="F150:T150" si="17">+F143+F148</f>
        <v>5072.7994506332852</v>
      </c>
      <c r="G150" s="62">
        <f t="shared" si="17"/>
        <v>24592.047161170543</v>
      </c>
      <c r="H150" s="62">
        <f t="shared" si="17"/>
        <v>29664.846611803827</v>
      </c>
      <c r="I150" s="62">
        <f t="shared" si="17"/>
        <v>5383.8083064783896</v>
      </c>
      <c r="J150" s="62">
        <f t="shared" si="17"/>
        <v>30967.723879189736</v>
      </c>
      <c r="K150" s="62">
        <f t="shared" si="17"/>
        <v>36351.532185668126</v>
      </c>
      <c r="L150" s="26">
        <f t="shared" si="17"/>
        <v>5674.7781423677061</v>
      </c>
      <c r="M150" s="26">
        <f t="shared" si="17"/>
        <v>38999.731945568616</v>
      </c>
      <c r="N150" s="62">
        <f t="shared" si="17"/>
        <v>44674.510087936316</v>
      </c>
      <c r="O150" s="26">
        <f t="shared" si="17"/>
        <v>8957.0193823700574</v>
      </c>
      <c r="P150" s="26">
        <f t="shared" si="17"/>
        <v>51091.557428802123</v>
      </c>
      <c r="Q150" s="62">
        <f t="shared" si="17"/>
        <v>60048.576811172185</v>
      </c>
      <c r="R150" s="26">
        <f t="shared" si="17"/>
        <v>9285.5273964658045</v>
      </c>
      <c r="S150" s="26">
        <f t="shared" si="17"/>
        <v>67007.933311412649</v>
      </c>
      <c r="T150" s="62">
        <f t="shared" si="17"/>
        <v>76293.460707878447</v>
      </c>
    </row>
    <row r="151" spans="2:20" x14ac:dyDescent="0.2">
      <c r="B151" s="108" t="s">
        <v>414</v>
      </c>
      <c r="C151" s="389"/>
      <c r="D151" s="390"/>
      <c r="E151" s="391">
        <f>'Pres Produc'!C117</f>
        <v>5701</v>
      </c>
      <c r="F151" s="389"/>
      <c r="G151" s="392"/>
      <c r="H151" s="391">
        <f>'Pres Produc'!D117</f>
        <v>6556</v>
      </c>
      <c r="I151" s="393"/>
      <c r="J151" s="392"/>
      <c r="K151" s="391">
        <f>'Pres Produc'!E117</f>
        <v>7867.3431926398198</v>
      </c>
      <c r="L151" s="394"/>
      <c r="M151" s="322"/>
      <c r="N151" s="391">
        <f>'Pres Produc'!F117</f>
        <v>9440.8118311677827</v>
      </c>
      <c r="O151" s="396"/>
      <c r="P151" s="322"/>
      <c r="Q151" s="391">
        <f>'Pres Produc'!G117</f>
        <v>11769.613509805504</v>
      </c>
      <c r="R151" s="396"/>
      <c r="S151" s="322"/>
      <c r="T151" s="391">
        <f>'Pres Produc'!H117</f>
        <v>14710.751634250666</v>
      </c>
    </row>
    <row r="152" spans="2:20" x14ac:dyDescent="0.2">
      <c r="B152" s="114" t="s">
        <v>415</v>
      </c>
      <c r="C152" s="396"/>
      <c r="D152" s="397"/>
      <c r="E152" s="401">
        <f>+E150/E151</f>
        <v>4.3495026925263227</v>
      </c>
      <c r="F152" s="402"/>
      <c r="G152" s="403"/>
      <c r="H152" s="718">
        <f>+H150/H151</f>
        <v>4.5248393245582408</v>
      </c>
      <c r="I152" s="402"/>
      <c r="J152" s="403"/>
      <c r="K152" s="401">
        <f>+K150/K151</f>
        <v>4.6205601173819746</v>
      </c>
      <c r="L152" s="394"/>
      <c r="M152" s="322"/>
      <c r="N152" s="401">
        <f>+N150/N151</f>
        <v>4.7320623360427998</v>
      </c>
      <c r="O152" s="396"/>
      <c r="P152" s="322"/>
      <c r="Q152" s="401">
        <f>+Q150/Q151</f>
        <v>5.1020007378444925</v>
      </c>
      <c r="R152" s="396"/>
      <c r="S152" s="322"/>
      <c r="T152" s="401">
        <f>+T150/T151</f>
        <v>5.1862381069806345</v>
      </c>
    </row>
    <row r="153" spans="2:20" x14ac:dyDescent="0.2">
      <c r="B153" s="279" t="s">
        <v>297</v>
      </c>
      <c r="C153" s="239"/>
      <c r="D153" s="168"/>
      <c r="E153" s="210">
        <f>Asignaciones!AB29</f>
        <v>0.37404454942098875</v>
      </c>
      <c r="F153" s="105"/>
      <c r="G153" s="248"/>
      <c r="H153" s="210">
        <f>Asignaciones!AC29</f>
        <v>0.37404079303950938</v>
      </c>
      <c r="I153" s="105"/>
      <c r="J153" s="248"/>
      <c r="K153" s="210">
        <f>Asignaciones!AD29</f>
        <v>0.37404454942098875</v>
      </c>
      <c r="L153" s="103"/>
      <c r="M153" s="292"/>
      <c r="N153" s="210">
        <f>Asignaciones!AE29</f>
        <v>0.3740445494209888</v>
      </c>
      <c r="O153" s="103"/>
      <c r="P153" s="292"/>
      <c r="Q153" s="210">
        <f>Asignaciones!AF29</f>
        <v>0.37404454942098869</v>
      </c>
      <c r="R153" s="103"/>
      <c r="S153" s="292"/>
      <c r="T153" s="210">
        <f>Asignaciones!AG29</f>
        <v>0.37404454942098875</v>
      </c>
    </row>
    <row r="154" spans="2:20" x14ac:dyDescent="0.2">
      <c r="D154" s="399"/>
      <c r="E154" s="399"/>
      <c r="F154" s="399"/>
      <c r="G154" s="399"/>
      <c r="H154" s="399"/>
      <c r="I154" s="399"/>
      <c r="K154" s="399"/>
      <c r="L154" s="399"/>
    </row>
    <row r="155" spans="2:20" x14ac:dyDescent="0.2">
      <c r="D155" s="399"/>
      <c r="F155" s="399"/>
      <c r="G155" s="399"/>
      <c r="I155" s="399"/>
      <c r="J155" s="399"/>
      <c r="L155" s="399"/>
      <c r="M155" s="399"/>
      <c r="P155" s="399"/>
      <c r="S155" s="399"/>
    </row>
    <row r="156" spans="2:20" x14ac:dyDescent="0.2">
      <c r="D156" s="399"/>
      <c r="G156" s="399"/>
      <c r="J156" s="399"/>
      <c r="M156" s="399"/>
      <c r="P156" s="399"/>
      <c r="S156" s="399"/>
    </row>
    <row r="157" spans="2:20" x14ac:dyDescent="0.2">
      <c r="B157" s="669" t="s">
        <v>790</v>
      </c>
      <c r="C157" s="400"/>
      <c r="D157" s="400"/>
      <c r="E157" s="400"/>
      <c r="F157" s="400"/>
      <c r="G157" s="400"/>
      <c r="H157" s="400"/>
      <c r="I157" s="400"/>
      <c r="J157" s="400"/>
      <c r="K157" s="400"/>
      <c r="L157" s="400"/>
      <c r="M157" s="400"/>
      <c r="N157" s="400"/>
      <c r="O157" s="400"/>
      <c r="P157" s="400"/>
      <c r="Q157" s="400"/>
      <c r="R157" s="400"/>
      <c r="S157" s="400"/>
      <c r="T157" s="670"/>
    </row>
    <row r="158" spans="2:20" x14ac:dyDescent="0.2">
      <c r="B158" s="671" t="s">
        <v>20</v>
      </c>
      <c r="C158" s="672"/>
      <c r="D158" s="672"/>
      <c r="E158" s="672"/>
      <c r="F158" s="672"/>
      <c r="G158" s="672"/>
      <c r="H158" s="672"/>
      <c r="I158" s="672"/>
      <c r="J158" s="672"/>
      <c r="K158" s="672"/>
      <c r="L158" s="672"/>
      <c r="M158" s="672"/>
      <c r="N158" s="672"/>
      <c r="O158" s="672"/>
      <c r="P158" s="672"/>
      <c r="Q158" s="672"/>
      <c r="R158" s="672"/>
      <c r="S158" s="672"/>
      <c r="T158" s="673"/>
    </row>
    <row r="159" spans="2:20" x14ac:dyDescent="0.2">
      <c r="B159" s="671" t="s">
        <v>281</v>
      </c>
      <c r="C159" s="672"/>
      <c r="D159" s="672"/>
      <c r="E159" s="672"/>
      <c r="F159" s="672"/>
      <c r="G159" s="672"/>
      <c r="H159" s="672"/>
      <c r="I159" s="672"/>
      <c r="J159" s="672"/>
      <c r="K159" s="672"/>
      <c r="L159" s="672"/>
      <c r="M159" s="672"/>
      <c r="N159" s="672"/>
      <c r="O159" s="672"/>
      <c r="P159" s="672"/>
      <c r="Q159" s="672"/>
      <c r="R159" s="672"/>
      <c r="S159" s="672"/>
      <c r="T159" s="673"/>
    </row>
    <row r="160" spans="2:20" x14ac:dyDescent="0.2">
      <c r="B160" s="671" t="s">
        <v>2</v>
      </c>
      <c r="C160" s="672"/>
      <c r="D160" s="672"/>
      <c r="E160" s="672"/>
      <c r="F160" s="672"/>
      <c r="G160" s="672"/>
      <c r="H160" s="672"/>
      <c r="I160" s="672"/>
      <c r="J160" s="672"/>
      <c r="K160" s="672"/>
      <c r="L160" s="672"/>
      <c r="M160" s="672"/>
      <c r="N160" s="672"/>
      <c r="O160" s="672"/>
      <c r="P160" s="672"/>
      <c r="Q160" s="672"/>
      <c r="R160" s="672"/>
      <c r="S160" s="672"/>
      <c r="T160" s="673"/>
    </row>
    <row r="161" spans="2:20" x14ac:dyDescent="0.2">
      <c r="B161" s="674"/>
      <c r="C161" s="675"/>
      <c r="D161" s="675"/>
      <c r="E161" s="675"/>
      <c r="F161" s="675"/>
      <c r="G161" s="675"/>
      <c r="H161" s="675"/>
      <c r="I161" s="675"/>
      <c r="J161" s="675"/>
      <c r="K161" s="675"/>
      <c r="L161" s="675"/>
      <c r="M161" s="675"/>
      <c r="N161" s="675"/>
      <c r="O161" s="675"/>
      <c r="P161" s="675"/>
      <c r="Q161" s="675"/>
      <c r="R161" s="675"/>
      <c r="S161" s="675"/>
      <c r="T161" s="676"/>
    </row>
    <row r="162" spans="2:20" x14ac:dyDescent="0.2">
      <c r="B162" s="287"/>
    </row>
    <row r="163" spans="2:20" x14ac:dyDescent="0.2">
      <c r="B163" s="265" t="s">
        <v>282</v>
      </c>
      <c r="C163" s="270" t="s">
        <v>38</v>
      </c>
      <c r="D163" s="268"/>
      <c r="E163" s="269"/>
      <c r="F163" s="270" t="s">
        <v>39</v>
      </c>
      <c r="G163" s="271"/>
      <c r="H163" s="271"/>
      <c r="I163" s="270" t="s">
        <v>40</v>
      </c>
      <c r="J163" s="268"/>
      <c r="K163" s="269"/>
      <c r="L163" s="270" t="s">
        <v>121</v>
      </c>
      <c r="M163" s="268"/>
      <c r="N163" s="269"/>
      <c r="O163" s="270" t="s">
        <v>122</v>
      </c>
      <c r="P163" s="268"/>
      <c r="Q163" s="269"/>
      <c r="R163" s="270" t="s">
        <v>633</v>
      </c>
      <c r="S163" s="268"/>
      <c r="T163" s="269"/>
    </row>
    <row r="164" spans="2:20" x14ac:dyDescent="0.2">
      <c r="B164" s="306"/>
      <c r="C164" s="266" t="s">
        <v>283</v>
      </c>
      <c r="D164" s="265" t="s">
        <v>284</v>
      </c>
      <c r="E164" s="265" t="s">
        <v>47</v>
      </c>
      <c r="F164" s="265" t="s">
        <v>283</v>
      </c>
      <c r="G164" s="265" t="s">
        <v>284</v>
      </c>
      <c r="H164" s="265" t="s">
        <v>47</v>
      </c>
      <c r="I164" s="379" t="s">
        <v>283</v>
      </c>
      <c r="J164" s="379" t="s">
        <v>284</v>
      </c>
      <c r="K164" s="379" t="s">
        <v>47</v>
      </c>
      <c r="L164" s="266" t="s">
        <v>283</v>
      </c>
      <c r="M164" s="265" t="s">
        <v>284</v>
      </c>
      <c r="N164" s="265" t="s">
        <v>47</v>
      </c>
      <c r="O164" s="265" t="s">
        <v>283</v>
      </c>
      <c r="P164" s="265" t="s">
        <v>284</v>
      </c>
      <c r="Q164" s="265" t="s">
        <v>47</v>
      </c>
      <c r="R164" s="379" t="s">
        <v>283</v>
      </c>
      <c r="S164" s="379" t="s">
        <v>284</v>
      </c>
      <c r="T164" s="379" t="s">
        <v>47</v>
      </c>
    </row>
    <row r="165" spans="2:20" x14ac:dyDescent="0.2">
      <c r="B165" s="125" t="s">
        <v>22</v>
      </c>
      <c r="C165" s="400"/>
      <c r="D165" s="400"/>
      <c r="E165" s="400"/>
      <c r="F165" s="400"/>
      <c r="G165" s="400"/>
      <c r="H165" s="400"/>
      <c r="I165" s="400"/>
      <c r="J165" s="400"/>
      <c r="K165" s="400"/>
      <c r="L165" s="400"/>
      <c r="M165" s="400"/>
      <c r="N165" s="400"/>
      <c r="O165" s="400"/>
      <c r="P165" s="400"/>
      <c r="Q165" s="400"/>
      <c r="R165" s="400"/>
      <c r="S165" s="400"/>
      <c r="T165" s="670"/>
    </row>
    <row r="166" spans="2:20" x14ac:dyDescent="0.2">
      <c r="B166" s="380" t="s">
        <v>408</v>
      </c>
      <c r="C166" s="239"/>
      <c r="D166" s="168"/>
      <c r="E166" s="381"/>
      <c r="F166" s="382"/>
      <c r="G166" s="382"/>
      <c r="H166" s="382"/>
      <c r="I166" s="383"/>
      <c r="J166" s="383"/>
      <c r="K166" s="383"/>
      <c r="L166" s="383"/>
      <c r="M166" s="239"/>
      <c r="N166" s="239"/>
      <c r="O166" s="239"/>
      <c r="P166" s="239"/>
      <c r="Q166" s="239"/>
      <c r="R166" s="239"/>
      <c r="S166" s="239"/>
      <c r="T166" s="248"/>
    </row>
    <row r="167" spans="2:20" x14ac:dyDescent="0.2">
      <c r="B167" s="114" t="s">
        <v>250</v>
      </c>
      <c r="C167" s="119">
        <v>0</v>
      </c>
      <c r="D167" s="97">
        <f>'Pres MP Cant'!L374</f>
        <v>190941.8205</v>
      </c>
      <c r="E167" s="97">
        <f>SUM(C167:D167)</f>
        <v>190941.8205</v>
      </c>
      <c r="F167" s="96">
        <v>0</v>
      </c>
      <c r="G167" s="97">
        <f>'Pres MP Cant'!M374</f>
        <v>216487.76481219361</v>
      </c>
      <c r="H167" s="97">
        <f>SUM(F167:G167)</f>
        <v>216487.76481219361</v>
      </c>
      <c r="I167" s="384">
        <v>0</v>
      </c>
      <c r="J167" s="384">
        <f>'Pres MP Cant'!N374</f>
        <v>272251.25622312847</v>
      </c>
      <c r="K167" s="97">
        <f>SUM(I167:J167)</f>
        <v>272251.25622312847</v>
      </c>
      <c r="L167" s="384">
        <v>0</v>
      </c>
      <c r="M167" s="119">
        <f>'Pres MP Cant'!O374</f>
        <v>343043.18517625902</v>
      </c>
      <c r="N167" s="97">
        <f>SUM(L167:M167)</f>
        <v>343043.18517625902</v>
      </c>
      <c r="O167" s="119">
        <v>0</v>
      </c>
      <c r="P167" s="119">
        <f>'Pres MP Cant'!P374</f>
        <v>456738.33287039964</v>
      </c>
      <c r="Q167" s="97">
        <f>SUM(O167:P167)</f>
        <v>456738.33287039964</v>
      </c>
      <c r="R167" s="119">
        <v>0</v>
      </c>
      <c r="S167" s="119">
        <f>'Pres MP Cant'!Q374</f>
        <v>606495.50723414088</v>
      </c>
      <c r="T167" s="97">
        <f>SUM(R167:S167)</f>
        <v>606495.50723414088</v>
      </c>
    </row>
    <row r="168" spans="2:20" x14ac:dyDescent="0.2">
      <c r="B168" s="114" t="s">
        <v>352</v>
      </c>
      <c r="C168" s="119">
        <f>Distr.Sueld!K29*Cost.Prod!E179</f>
        <v>35303.145882716293</v>
      </c>
      <c r="D168" s="119">
        <v>0</v>
      </c>
      <c r="E168" s="97">
        <f>SUM(C168:D168)</f>
        <v>35303.145882716293</v>
      </c>
      <c r="F168" s="96">
        <f>Distr.Sueld!K68*Cost.Prod!H179</f>
        <v>36125.711785436128</v>
      </c>
      <c r="G168" s="119">
        <v>0</v>
      </c>
      <c r="H168" s="97">
        <f>SUM(F168:G168)</f>
        <v>36125.711785436128</v>
      </c>
      <c r="I168" s="384">
        <f>Distr.Sueld!K107*Cost.Prod!K179</f>
        <v>38099.778709060534</v>
      </c>
      <c r="J168" s="384">
        <v>0</v>
      </c>
      <c r="K168" s="97">
        <f>SUM(I168:J168)</f>
        <v>38099.778709060534</v>
      </c>
      <c r="L168" s="384">
        <f>Distr.Sueld!K147*Cost.Prod!N179</f>
        <v>39972.432171503657</v>
      </c>
      <c r="M168" s="119">
        <v>0</v>
      </c>
      <c r="N168" s="97">
        <f>SUM(L168:M168)</f>
        <v>39972.432171503657</v>
      </c>
      <c r="O168" s="119">
        <f>Distr.Sueld!K187*Cost.Prod!Q179</f>
        <v>65954.343958383615</v>
      </c>
      <c r="P168" s="119">
        <v>0</v>
      </c>
      <c r="Q168" s="97">
        <f>SUM(O168:P168)</f>
        <v>65954.343958383615</v>
      </c>
      <c r="R168" s="119">
        <f>Distr.Sueld!K227*Cost.Prod!T179</f>
        <v>69254.551538779677</v>
      </c>
      <c r="S168" s="119">
        <v>0</v>
      </c>
      <c r="T168" s="97">
        <f>SUM(R168:S168)</f>
        <v>69254.551538779677</v>
      </c>
    </row>
    <row r="169" spans="2:20" x14ac:dyDescent="0.2">
      <c r="B169" s="51" t="s">
        <v>409</v>
      </c>
      <c r="C169" s="62">
        <f>SUM(C167:C168)</f>
        <v>35303.145882716293</v>
      </c>
      <c r="D169" s="62">
        <f t="shared" ref="D169:T169" si="18">SUM(D167:D168)</f>
        <v>190941.8205</v>
      </c>
      <c r="E169" s="62">
        <f t="shared" si="18"/>
        <v>226244.96638271629</v>
      </c>
      <c r="F169" s="62">
        <f t="shared" si="18"/>
        <v>36125.711785436128</v>
      </c>
      <c r="G169" s="62">
        <f t="shared" si="18"/>
        <v>216487.76481219361</v>
      </c>
      <c r="H169" s="62">
        <f t="shared" si="18"/>
        <v>252613.47659762972</v>
      </c>
      <c r="I169" s="62">
        <f t="shared" si="18"/>
        <v>38099.778709060534</v>
      </c>
      <c r="J169" s="62">
        <f t="shared" si="18"/>
        <v>272251.25622312847</v>
      </c>
      <c r="K169" s="62">
        <f t="shared" si="18"/>
        <v>310351.03493218898</v>
      </c>
      <c r="L169" s="62">
        <f t="shared" si="18"/>
        <v>39972.432171503657</v>
      </c>
      <c r="M169" s="62">
        <f t="shared" si="18"/>
        <v>343043.18517625902</v>
      </c>
      <c r="N169" s="62">
        <f t="shared" si="18"/>
        <v>383015.61734776269</v>
      </c>
      <c r="O169" s="62">
        <f t="shared" si="18"/>
        <v>65954.343958383615</v>
      </c>
      <c r="P169" s="62">
        <f t="shared" si="18"/>
        <v>456738.33287039964</v>
      </c>
      <c r="Q169" s="62">
        <f t="shared" si="18"/>
        <v>522692.67682878324</v>
      </c>
      <c r="R169" s="62">
        <f t="shared" si="18"/>
        <v>69254.551538779677</v>
      </c>
      <c r="S169" s="62">
        <f t="shared" si="18"/>
        <v>606495.50723414088</v>
      </c>
      <c r="T169" s="62">
        <f t="shared" si="18"/>
        <v>675750.05877292051</v>
      </c>
    </row>
    <row r="170" spans="2:20" x14ac:dyDescent="0.2">
      <c r="B170" s="385" t="s">
        <v>410</v>
      </c>
      <c r="C170" s="238"/>
      <c r="D170" s="321"/>
      <c r="E170" s="386"/>
      <c r="F170" s="386"/>
      <c r="G170" s="386"/>
      <c r="H170" s="386"/>
      <c r="I170" s="387"/>
      <c r="J170" s="387"/>
      <c r="K170" s="386"/>
      <c r="L170" s="387"/>
      <c r="M170" s="238"/>
      <c r="N170" s="386"/>
      <c r="O170" s="238"/>
      <c r="P170" s="238"/>
      <c r="Q170" s="386"/>
      <c r="R170" s="238"/>
      <c r="S170" s="238"/>
      <c r="T170" s="709"/>
    </row>
    <row r="171" spans="2:20" x14ac:dyDescent="0.2">
      <c r="B171" s="204" t="s">
        <v>248</v>
      </c>
      <c r="C171" s="119">
        <v>0</v>
      </c>
      <c r="D171" s="97">
        <f>'Pres MP Cant'!L406</f>
        <v>17909.300199999998</v>
      </c>
      <c r="E171" s="97">
        <f>SUM(C171:D171)</f>
        <v>17909.300199999998</v>
      </c>
      <c r="F171" s="119">
        <v>0</v>
      </c>
      <c r="G171" s="97">
        <f>'Pres MP Cant'!M406</f>
        <v>20433.93905462636</v>
      </c>
      <c r="H171" s="97">
        <f>SUM(F171:G171)</f>
        <v>20433.93905462636</v>
      </c>
      <c r="I171" s="384">
        <v>0</v>
      </c>
      <c r="J171" s="384">
        <f>'Pres MP Cant'!N406</f>
        <v>25731.117462069473</v>
      </c>
      <c r="K171" s="97">
        <f>SUM(I171:J171)</f>
        <v>25731.117462069473</v>
      </c>
      <c r="L171" s="384">
        <v>0</v>
      </c>
      <c r="M171" s="119">
        <f>'Pres MP Cant'!O406</f>
        <v>32425.183555952248</v>
      </c>
      <c r="N171" s="97">
        <f>SUM(L171:M171)</f>
        <v>32425.183555952248</v>
      </c>
      <c r="O171" s="119">
        <v>0</v>
      </c>
      <c r="P171" s="119">
        <f>'Pres MP Cant'!P406</f>
        <v>43172.504928789305</v>
      </c>
      <c r="Q171" s="97">
        <f>SUM(O171:P171)</f>
        <v>43172.504928789305</v>
      </c>
      <c r="R171" s="119">
        <v>0</v>
      </c>
      <c r="S171" s="119">
        <f>'Pres MP Cant'!Q406</f>
        <v>57328.519999435382</v>
      </c>
      <c r="T171" s="97">
        <f>SUM(R171:S171)</f>
        <v>57328.519999435382</v>
      </c>
    </row>
    <row r="172" spans="2:20" x14ac:dyDescent="0.2">
      <c r="B172" s="114" t="s">
        <v>355</v>
      </c>
      <c r="C172" s="119">
        <f>Distr.Sueld!K34*Cost.Prod!E179</f>
        <v>3826.3922002849686</v>
      </c>
      <c r="D172" s="119">
        <v>0</v>
      </c>
      <c r="E172" s="97">
        <f>SUM(C172:D172)</f>
        <v>3826.3922002849686</v>
      </c>
      <c r="F172" s="384">
        <f>Distr.Sueld!K73*Cost.Prod!H179</f>
        <v>8056.9326943890046</v>
      </c>
      <c r="G172" s="119">
        <v>0</v>
      </c>
      <c r="H172" s="97">
        <f>SUM(F172:G172)</f>
        <v>8056.9326943890046</v>
      </c>
      <c r="I172" s="384">
        <f>Distr.Sueld!K112*Cost.Prod!K179</f>
        <v>8495.5585250287841</v>
      </c>
      <c r="J172" s="384">
        <v>0</v>
      </c>
      <c r="K172" s="97">
        <f>SUM(I172:J172)</f>
        <v>8495.5585250287841</v>
      </c>
      <c r="L172" s="384">
        <f>Distr.Sueld!K152*Cost.Prod!N179</f>
        <v>8915.467999117529</v>
      </c>
      <c r="M172" s="119">
        <v>0</v>
      </c>
      <c r="N172" s="97">
        <f>SUM(L172:M172)</f>
        <v>8915.467999117529</v>
      </c>
      <c r="O172" s="119">
        <f>Distr.Sueld!K192*Cost.Prod!Q179</f>
        <v>14713.487683058365</v>
      </c>
      <c r="P172" s="119">
        <v>0</v>
      </c>
      <c r="Q172" s="97">
        <f>SUM(O172:P172)</f>
        <v>14713.487683058365</v>
      </c>
      <c r="R172" s="119">
        <f>Distr.Sueld!K232*Cost.Prod!T179</f>
        <v>15449.717636559724</v>
      </c>
      <c r="S172" s="119">
        <v>0</v>
      </c>
      <c r="T172" s="97">
        <f>SUM(R172:S172)</f>
        <v>15449.717636559724</v>
      </c>
    </row>
    <row r="173" spans="2:20" x14ac:dyDescent="0.2">
      <c r="B173" s="114" t="s">
        <v>411</v>
      </c>
      <c r="C173" s="119">
        <f>'Carga Fabril'!C165</f>
        <v>1996.0819723573736</v>
      </c>
      <c r="D173" s="119">
        <f>'Carga Fabril'!D165</f>
        <v>216.66118716899894</v>
      </c>
      <c r="E173" s="97">
        <f>SUM(C173:D173)</f>
        <v>2212.7431595263724</v>
      </c>
      <c r="F173" s="119">
        <f>'Carga Fabril'!F165</f>
        <v>1959.367633691887</v>
      </c>
      <c r="G173" s="119">
        <f>'Carga Fabril'!G165</f>
        <v>207.0711365700387</v>
      </c>
      <c r="H173" s="97">
        <f>SUM(F173:G173)</f>
        <v>2166.4387702619256</v>
      </c>
      <c r="I173" s="119">
        <f>'Carga Fabril'!I165</f>
        <v>2113.7155618480356</v>
      </c>
      <c r="J173" s="119">
        <f>'Carga Fabril'!J165</f>
        <v>229.17410889129511</v>
      </c>
      <c r="K173" s="97">
        <f>SUM(I173:J173)</f>
        <v>2342.8896707393305</v>
      </c>
      <c r="L173" s="119">
        <f>'Carga Fabril'!L165</f>
        <v>2267.0091150702765</v>
      </c>
      <c r="M173" s="119">
        <f>'Carga Fabril'!M165</f>
        <v>252.092816593544</v>
      </c>
      <c r="N173" s="97">
        <f>SUM(L173:M173)</f>
        <v>2519.1019316638203</v>
      </c>
      <c r="O173" s="119">
        <f>'Carga Fabril'!O165</f>
        <v>3258.2218610452755</v>
      </c>
      <c r="P173" s="119">
        <f>'Carga Fabril'!P165</f>
        <v>395.92129769653621</v>
      </c>
      <c r="Q173" s="97">
        <f>SUM(O173:P173)</f>
        <v>3654.1431587418119</v>
      </c>
      <c r="R173" s="119">
        <f>'Carga Fabril'!R165</f>
        <v>3401.886846327563</v>
      </c>
      <c r="S173" s="119">
        <f>'Carga Fabril'!S165</f>
        <v>436.594747263888</v>
      </c>
      <c r="T173" s="97">
        <f>SUM(R173:S173)</f>
        <v>3838.4815935914512</v>
      </c>
    </row>
    <row r="174" spans="2:20" x14ac:dyDescent="0.2">
      <c r="B174" s="51" t="s">
        <v>412</v>
      </c>
      <c r="C174" s="62">
        <f>SUM(C171:C173)</f>
        <v>5822.4741726423417</v>
      </c>
      <c r="D174" s="62">
        <f t="shared" ref="D174:T174" si="19">SUM(D171:D173)</f>
        <v>18125.961387168998</v>
      </c>
      <c r="E174" s="62">
        <f t="shared" si="19"/>
        <v>23948.43555981134</v>
      </c>
      <c r="F174" s="62">
        <f t="shared" si="19"/>
        <v>10016.300328080892</v>
      </c>
      <c r="G174" s="62">
        <f t="shared" si="19"/>
        <v>20641.010191196397</v>
      </c>
      <c r="H174" s="62">
        <f t="shared" si="19"/>
        <v>30657.310519277289</v>
      </c>
      <c r="I174" s="62">
        <f t="shared" si="19"/>
        <v>10609.27408687682</v>
      </c>
      <c r="J174" s="62">
        <f t="shared" si="19"/>
        <v>25960.29157096077</v>
      </c>
      <c r="K174" s="62">
        <f t="shared" si="19"/>
        <v>36569.565657837586</v>
      </c>
      <c r="L174" s="62">
        <f t="shared" si="19"/>
        <v>11182.477114187805</v>
      </c>
      <c r="M174" s="62">
        <f t="shared" si="19"/>
        <v>32677.276372545792</v>
      </c>
      <c r="N174" s="62">
        <f t="shared" si="19"/>
        <v>43859.7534867336</v>
      </c>
      <c r="O174" s="62">
        <f t="shared" si="19"/>
        <v>17971.70954410364</v>
      </c>
      <c r="P174" s="62">
        <f t="shared" si="19"/>
        <v>43568.426226485841</v>
      </c>
      <c r="Q174" s="62">
        <f t="shared" si="19"/>
        <v>61540.135770589484</v>
      </c>
      <c r="R174" s="62">
        <f t="shared" si="19"/>
        <v>18851.604482887287</v>
      </c>
      <c r="S174" s="62">
        <f t="shared" si="19"/>
        <v>57765.11474669927</v>
      </c>
      <c r="T174" s="62">
        <f t="shared" si="19"/>
        <v>76616.719229586553</v>
      </c>
    </row>
    <row r="175" spans="2:20" x14ac:dyDescent="0.2">
      <c r="B175" s="105"/>
      <c r="C175" s="238"/>
      <c r="D175" s="249"/>
      <c r="E175" s="387"/>
      <c r="F175" s="387"/>
      <c r="G175" s="387"/>
      <c r="H175" s="387"/>
      <c r="I175" s="387"/>
      <c r="J175" s="387"/>
      <c r="K175" s="387"/>
      <c r="L175" s="387"/>
      <c r="M175" s="238"/>
      <c r="N175" s="387"/>
      <c r="O175" s="238"/>
      <c r="P175" s="238"/>
      <c r="Q175" s="387"/>
      <c r="R175" s="238"/>
      <c r="S175" s="238"/>
      <c r="T175" s="388"/>
    </row>
    <row r="176" spans="2:20" x14ac:dyDescent="0.2">
      <c r="B176" s="62" t="s">
        <v>413</v>
      </c>
      <c r="C176" s="62">
        <f>+C169+C174</f>
        <v>41125.620055358639</v>
      </c>
      <c r="D176" s="62">
        <f t="shared" ref="D176:T176" si="20">+D169+D174</f>
        <v>209067.781887169</v>
      </c>
      <c r="E176" s="62">
        <f t="shared" si="20"/>
        <v>250193.40194252762</v>
      </c>
      <c r="F176" s="62">
        <f t="shared" si="20"/>
        <v>46142.012113517019</v>
      </c>
      <c r="G176" s="62">
        <f t="shared" si="20"/>
        <v>237128.77500339001</v>
      </c>
      <c r="H176" s="62">
        <f t="shared" si="20"/>
        <v>283270.78711690701</v>
      </c>
      <c r="I176" s="62">
        <f t="shared" si="20"/>
        <v>48709.052795937358</v>
      </c>
      <c r="J176" s="62">
        <f t="shared" si="20"/>
        <v>298211.54779408925</v>
      </c>
      <c r="K176" s="62">
        <f t="shared" si="20"/>
        <v>346920.60059002659</v>
      </c>
      <c r="L176" s="26">
        <f t="shared" si="20"/>
        <v>51154.909285691465</v>
      </c>
      <c r="M176" s="26">
        <f t="shared" si="20"/>
        <v>375720.46154880483</v>
      </c>
      <c r="N176" s="62">
        <f t="shared" si="20"/>
        <v>426875.37083449628</v>
      </c>
      <c r="O176" s="26">
        <f t="shared" si="20"/>
        <v>83926.053502487252</v>
      </c>
      <c r="P176" s="26">
        <f t="shared" si="20"/>
        <v>500306.75909688545</v>
      </c>
      <c r="Q176" s="62">
        <f t="shared" si="20"/>
        <v>584232.8125993727</v>
      </c>
      <c r="R176" s="26">
        <f t="shared" si="20"/>
        <v>88106.15602166696</v>
      </c>
      <c r="S176" s="26">
        <f t="shared" si="20"/>
        <v>664260.62198084011</v>
      </c>
      <c r="T176" s="62">
        <f t="shared" si="20"/>
        <v>752366.77800250705</v>
      </c>
    </row>
    <row r="177" spans="2:20" x14ac:dyDescent="0.2">
      <c r="B177" s="108" t="s">
        <v>414</v>
      </c>
      <c r="C177" s="389"/>
      <c r="D177" s="390"/>
      <c r="E177" s="391">
        <f>'Pres Produc'!C19</f>
        <v>11492</v>
      </c>
      <c r="F177" s="389"/>
      <c r="G177" s="392"/>
      <c r="H177" s="391">
        <f>'Pres Produc'!D19</f>
        <v>12417</v>
      </c>
      <c r="I177" s="393"/>
      <c r="J177" s="392"/>
      <c r="K177" s="391">
        <f>'Pres Produc'!E19</f>
        <v>14881.000000000002</v>
      </c>
      <c r="L177" s="394"/>
      <c r="M177" s="322"/>
      <c r="N177" s="391">
        <f>'Pres Produc'!F19</f>
        <v>17857.399999999998</v>
      </c>
      <c r="O177" s="396"/>
      <c r="P177" s="322"/>
      <c r="Q177" s="391">
        <f>'Pres Produc'!G19</f>
        <v>22638</v>
      </c>
      <c r="R177" s="396"/>
      <c r="S177" s="322"/>
      <c r="T177" s="391">
        <f>'Pres Produc'!H19</f>
        <v>28629</v>
      </c>
    </row>
    <row r="178" spans="2:20" x14ac:dyDescent="0.2">
      <c r="B178" s="114" t="s">
        <v>415</v>
      </c>
      <c r="C178" s="396"/>
      <c r="D178" s="397"/>
      <c r="E178" s="401">
        <f>+E176/E177</f>
        <v>21.771093103248141</v>
      </c>
      <c r="F178" s="402"/>
      <c r="G178" s="403"/>
      <c r="H178" s="401">
        <f>+H176/H177</f>
        <v>22.813142233784891</v>
      </c>
      <c r="I178" s="402"/>
      <c r="J178" s="403"/>
      <c r="K178" s="401">
        <f>+K176/K177</f>
        <v>23.312989758082558</v>
      </c>
      <c r="L178" s="394"/>
      <c r="M178" s="322"/>
      <c r="N178" s="401">
        <f>+N176/N177</f>
        <v>23.904676539389627</v>
      </c>
      <c r="O178" s="396"/>
      <c r="P178" s="322"/>
      <c r="Q178" s="401">
        <f>+Q176/Q177</f>
        <v>25.807616070296522</v>
      </c>
      <c r="R178" s="396"/>
      <c r="S178" s="322"/>
      <c r="T178" s="401">
        <f>+T176/T177</f>
        <v>26.27988326530815</v>
      </c>
    </row>
    <row r="179" spans="2:20" x14ac:dyDescent="0.2">
      <c r="B179" s="279" t="s">
        <v>297</v>
      </c>
      <c r="C179" s="239"/>
      <c r="D179" s="168"/>
      <c r="E179" s="210">
        <f>Asignaciones!AB10</f>
        <v>0.4326371484021676</v>
      </c>
      <c r="F179" s="105"/>
      <c r="G179" s="248"/>
      <c r="H179" s="210">
        <f>Asignaciones!AC10</f>
        <v>0.3995597285334212</v>
      </c>
      <c r="I179" s="105"/>
      <c r="J179" s="248"/>
      <c r="K179" s="210">
        <f>Asignaciones!AD10</f>
        <v>0.40109047120022773</v>
      </c>
      <c r="L179" s="103"/>
      <c r="M179" s="292"/>
      <c r="N179" s="210">
        <f>Asignaciones!AE10</f>
        <v>0.40108798037854637</v>
      </c>
      <c r="O179" s="103"/>
      <c r="P179" s="292"/>
      <c r="Q179" s="210">
        <f>Asignaciones!AF10</f>
        <v>0.40293501368576445</v>
      </c>
      <c r="R179" s="103"/>
      <c r="S179" s="292"/>
      <c r="T179" s="210">
        <f>Asignaciones!AG10</f>
        <v>0.40294950368477167</v>
      </c>
    </row>
    <row r="180" spans="2:20" x14ac:dyDescent="0.2">
      <c r="D180" s="399"/>
      <c r="E180" s="399"/>
      <c r="F180" s="399"/>
      <c r="G180" s="399"/>
      <c r="H180" s="399"/>
      <c r="I180" s="399"/>
      <c r="J180" s="399"/>
      <c r="K180" s="399"/>
      <c r="L180" s="399"/>
    </row>
    <row r="181" spans="2:20" x14ac:dyDescent="0.2">
      <c r="D181" s="399"/>
      <c r="E181" s="399"/>
      <c r="F181" s="399"/>
      <c r="G181" s="399"/>
      <c r="H181" s="399"/>
      <c r="I181" s="399"/>
      <c r="J181" s="399"/>
      <c r="K181" s="399"/>
      <c r="L181" s="399"/>
    </row>
    <row r="182" spans="2:20" x14ac:dyDescent="0.2">
      <c r="D182" s="399"/>
      <c r="E182" s="399"/>
      <c r="F182" s="399"/>
      <c r="G182" s="399"/>
      <c r="H182" s="399"/>
      <c r="I182" s="399"/>
      <c r="J182" s="399"/>
      <c r="K182" s="399"/>
      <c r="L182" s="399"/>
    </row>
    <row r="183" spans="2:20" x14ac:dyDescent="0.2">
      <c r="B183" s="2" t="s">
        <v>791</v>
      </c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288"/>
      <c r="P183" s="288"/>
      <c r="Q183" s="288"/>
      <c r="R183" s="288"/>
      <c r="S183" s="288"/>
      <c r="T183" s="289"/>
    </row>
    <row r="184" spans="2:20" x14ac:dyDescent="0.2">
      <c r="B184" s="9" t="s">
        <v>20</v>
      </c>
      <c r="C184" s="200"/>
      <c r="D184" s="200"/>
      <c r="E184" s="200"/>
      <c r="F184" s="200"/>
      <c r="G184" s="200"/>
      <c r="H184" s="200"/>
      <c r="I184" s="200"/>
      <c r="J184" s="200"/>
      <c r="K184" s="200"/>
      <c r="L184" s="200"/>
      <c r="M184" s="200"/>
      <c r="N184" s="200"/>
      <c r="O184" s="200"/>
      <c r="P184" s="200"/>
      <c r="Q184" s="200"/>
      <c r="R184" s="200"/>
      <c r="S184" s="200"/>
      <c r="T184" s="290"/>
    </row>
    <row r="185" spans="2:20" x14ac:dyDescent="0.2">
      <c r="B185" s="9" t="s">
        <v>281</v>
      </c>
      <c r="C185" s="200"/>
      <c r="D185" s="200"/>
      <c r="E185" s="200"/>
      <c r="F185" s="200"/>
      <c r="G185" s="200"/>
      <c r="H185" s="200"/>
      <c r="I185" s="200"/>
      <c r="J185" s="200"/>
      <c r="K185" s="200"/>
      <c r="L185" s="200"/>
      <c r="M185" s="200"/>
      <c r="N185" s="200"/>
      <c r="O185" s="200"/>
      <c r="P185" s="200"/>
      <c r="Q185" s="200"/>
      <c r="R185" s="200"/>
      <c r="S185" s="200"/>
      <c r="T185" s="290"/>
    </row>
    <row r="186" spans="2:20" x14ac:dyDescent="0.2">
      <c r="B186" s="9" t="s">
        <v>2</v>
      </c>
      <c r="C186" s="200"/>
      <c r="D186" s="200"/>
      <c r="E186" s="200"/>
      <c r="F186" s="200"/>
      <c r="G186" s="200"/>
      <c r="H186" s="200"/>
      <c r="I186" s="200"/>
      <c r="J186" s="200"/>
      <c r="K186" s="200"/>
      <c r="L186" s="200"/>
      <c r="M186" s="200"/>
      <c r="N186" s="200"/>
      <c r="O186" s="200"/>
      <c r="P186" s="200"/>
      <c r="Q186" s="200"/>
      <c r="R186" s="200"/>
      <c r="S186" s="200"/>
      <c r="T186" s="290"/>
    </row>
    <row r="187" spans="2:20" x14ac:dyDescent="0.2">
      <c r="B187" s="378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2"/>
    </row>
    <row r="188" spans="2:20" x14ac:dyDescent="0.2">
      <c r="B188" s="287"/>
    </row>
    <row r="189" spans="2:20" x14ac:dyDescent="0.2">
      <c r="B189" s="265" t="s">
        <v>282</v>
      </c>
      <c r="C189" s="270" t="s">
        <v>38</v>
      </c>
      <c r="D189" s="268"/>
      <c r="E189" s="269"/>
      <c r="F189" s="270" t="s">
        <v>39</v>
      </c>
      <c r="G189" s="271"/>
      <c r="H189" s="271"/>
      <c r="I189" s="270" t="s">
        <v>40</v>
      </c>
      <c r="J189" s="268"/>
      <c r="K189" s="269"/>
      <c r="L189" s="270" t="s">
        <v>121</v>
      </c>
      <c r="M189" s="268"/>
      <c r="N189" s="269"/>
      <c r="O189" s="270" t="s">
        <v>122</v>
      </c>
      <c r="P189" s="268"/>
      <c r="Q189" s="269"/>
      <c r="R189" s="270" t="s">
        <v>633</v>
      </c>
      <c r="S189" s="268"/>
      <c r="T189" s="269"/>
    </row>
    <row r="190" spans="2:20" x14ac:dyDescent="0.2">
      <c r="B190" s="306"/>
      <c r="C190" s="266" t="s">
        <v>283</v>
      </c>
      <c r="D190" s="265" t="s">
        <v>284</v>
      </c>
      <c r="E190" s="265" t="s">
        <v>47</v>
      </c>
      <c r="F190" s="265" t="s">
        <v>283</v>
      </c>
      <c r="G190" s="265" t="s">
        <v>284</v>
      </c>
      <c r="H190" s="265" t="s">
        <v>47</v>
      </c>
      <c r="I190" s="379" t="s">
        <v>283</v>
      </c>
      <c r="J190" s="379" t="s">
        <v>284</v>
      </c>
      <c r="K190" s="379" t="s">
        <v>47</v>
      </c>
      <c r="L190" s="266" t="s">
        <v>283</v>
      </c>
      <c r="M190" s="265" t="s">
        <v>284</v>
      </c>
      <c r="N190" s="265" t="s">
        <v>47</v>
      </c>
      <c r="O190" s="265" t="s">
        <v>283</v>
      </c>
      <c r="P190" s="265" t="s">
        <v>284</v>
      </c>
      <c r="Q190" s="265" t="s">
        <v>47</v>
      </c>
      <c r="R190" s="379" t="s">
        <v>283</v>
      </c>
      <c r="S190" s="379" t="s">
        <v>284</v>
      </c>
      <c r="T190" s="379" t="s">
        <v>47</v>
      </c>
    </row>
    <row r="191" spans="2:20" x14ac:dyDescent="0.2">
      <c r="B191" s="129" t="s">
        <v>75</v>
      </c>
      <c r="C191" s="404"/>
      <c r="D191" s="404"/>
      <c r="E191" s="404"/>
      <c r="F191" s="404"/>
      <c r="G191" s="404"/>
      <c r="H191" s="404"/>
      <c r="I191" s="404"/>
      <c r="J191" s="404"/>
      <c r="K191" s="404"/>
      <c r="L191" s="404"/>
      <c r="M191" s="404"/>
      <c r="N191" s="404"/>
      <c r="O191" s="404"/>
      <c r="P191" s="404"/>
      <c r="Q191" s="404"/>
      <c r="R191" s="404"/>
      <c r="S191" s="404"/>
      <c r="T191" s="708"/>
    </row>
    <row r="192" spans="2:20" x14ac:dyDescent="0.2">
      <c r="B192" s="380" t="s">
        <v>408</v>
      </c>
      <c r="C192" s="239"/>
      <c r="D192" s="168"/>
      <c r="E192" s="381"/>
      <c r="F192" s="382"/>
      <c r="G192" s="382"/>
      <c r="H192" s="382"/>
      <c r="I192" s="383"/>
      <c r="J192" s="383"/>
      <c r="K192" s="383"/>
      <c r="L192" s="383"/>
      <c r="M192" s="239"/>
      <c r="N192" s="239"/>
      <c r="O192" s="239"/>
      <c r="P192" s="239"/>
      <c r="Q192" s="239"/>
      <c r="R192" s="239"/>
      <c r="S192" s="239"/>
      <c r="T192" s="248"/>
    </row>
    <row r="193" spans="2:20" x14ac:dyDescent="0.2">
      <c r="B193" s="114" t="s">
        <v>250</v>
      </c>
      <c r="C193" s="119">
        <v>0</v>
      </c>
      <c r="D193" s="97">
        <f>'Pres MP Cant'!L337+'Pres MP Cant'!L360</f>
        <v>1005.1600000000001</v>
      </c>
      <c r="E193" s="97">
        <f>SUM(C193:D193)</f>
        <v>1005.1600000000001</v>
      </c>
      <c r="F193" s="96">
        <v>0</v>
      </c>
      <c r="G193" s="97">
        <f>'Pres MP Cant'!M337+'Pres MP Cant'!M360</f>
        <v>1122.9873470626555</v>
      </c>
      <c r="H193" s="97">
        <f>SUM(F193:G193)</f>
        <v>1122.9873470626555</v>
      </c>
      <c r="I193" s="384">
        <v>0</v>
      </c>
      <c r="J193" s="384">
        <f>'Pres MP Cant'!N337+'Pres MP Cant'!N360</f>
        <v>1414.9041357449305</v>
      </c>
      <c r="K193" s="97">
        <f>SUM(I193:J193)</f>
        <v>1414.9041357449305</v>
      </c>
      <c r="L193" s="384">
        <v>0</v>
      </c>
      <c r="M193" s="119">
        <f>'Pres MP Cant'!O337+'Pres MP Cant'!O360</f>
        <v>1778.2638340852195</v>
      </c>
      <c r="N193" s="97">
        <f>SUM(L193:M193)</f>
        <v>1778.2638340852195</v>
      </c>
      <c r="O193" s="119">
        <v>0</v>
      </c>
      <c r="P193" s="119">
        <f>'Pres MP Cant'!P337+'Pres MP Cant'!P360</f>
        <v>2376.3201213673201</v>
      </c>
      <c r="Q193" s="97">
        <f>SUM(O193:P193)</f>
        <v>2376.3201213673201</v>
      </c>
      <c r="R193" s="119">
        <v>0</v>
      </c>
      <c r="S193" s="119">
        <f>'Pres MP Cant'!Q337+'Pres MP Cant'!Q360</f>
        <v>3166.6515401188813</v>
      </c>
      <c r="T193" s="97">
        <f>SUM(R193:S193)</f>
        <v>3166.6515401188813</v>
      </c>
    </row>
    <row r="194" spans="2:20" x14ac:dyDescent="0.2">
      <c r="B194" s="114" t="s">
        <v>352</v>
      </c>
      <c r="C194" s="119">
        <f>+C168*E205</f>
        <v>184.36241287775812</v>
      </c>
      <c r="D194" s="119">
        <v>0</v>
      </c>
      <c r="E194" s="97">
        <f>SUM(C194:D194)</f>
        <v>184.36241287775812</v>
      </c>
      <c r="F194" s="119">
        <f>+F168*H205</f>
        <v>188.02650659747411</v>
      </c>
      <c r="G194" s="119">
        <v>0</v>
      </c>
      <c r="H194" s="97">
        <f>SUM(F194:G194)</f>
        <v>188.02650659747411</v>
      </c>
      <c r="I194" s="119">
        <f>+I168*K205</f>
        <v>198.76377067882578</v>
      </c>
      <c r="J194" s="384">
        <v>0</v>
      </c>
      <c r="K194" s="97">
        <f>SUM(I194:J194)</f>
        <v>198.76377067882578</v>
      </c>
      <c r="L194" s="119">
        <f>+L168*N205</f>
        <v>208.01775964116968</v>
      </c>
      <c r="M194" s="119">
        <v>0</v>
      </c>
      <c r="N194" s="97">
        <f>SUM(L194:M194)</f>
        <v>208.01775964116968</v>
      </c>
      <c r="O194" s="119">
        <f>+O168*Q205</f>
        <v>344.45741137670694</v>
      </c>
      <c r="P194" s="119">
        <v>0</v>
      </c>
      <c r="Q194" s="97">
        <f>SUM(O194:P194)</f>
        <v>344.45741137670694</v>
      </c>
      <c r="R194" s="119">
        <f>+R168*T205</f>
        <v>362.97304276473983</v>
      </c>
      <c r="S194" s="119">
        <v>0</v>
      </c>
      <c r="T194" s="97">
        <f>SUM(R194:S194)</f>
        <v>362.97304276473983</v>
      </c>
    </row>
    <row r="195" spans="2:20" x14ac:dyDescent="0.2">
      <c r="B195" s="51" t="s">
        <v>409</v>
      </c>
      <c r="C195" s="62">
        <f t="shared" ref="C195:T195" si="21">SUM(C193:C194)</f>
        <v>184.36241287775812</v>
      </c>
      <c r="D195" s="62">
        <f t="shared" si="21"/>
        <v>1005.1600000000001</v>
      </c>
      <c r="E195" s="62">
        <f t="shared" si="21"/>
        <v>1189.5224128777581</v>
      </c>
      <c r="F195" s="62">
        <f t="shared" si="21"/>
        <v>188.02650659747411</v>
      </c>
      <c r="G195" s="62">
        <f t="shared" si="21"/>
        <v>1122.9873470626555</v>
      </c>
      <c r="H195" s="62">
        <f t="shared" si="21"/>
        <v>1311.0138536601296</v>
      </c>
      <c r="I195" s="62">
        <f t="shared" si="21"/>
        <v>198.76377067882578</v>
      </c>
      <c r="J195" s="62">
        <f t="shared" si="21"/>
        <v>1414.9041357449305</v>
      </c>
      <c r="K195" s="62">
        <f t="shared" si="21"/>
        <v>1613.6679064237562</v>
      </c>
      <c r="L195" s="62">
        <f t="shared" si="21"/>
        <v>208.01775964116968</v>
      </c>
      <c r="M195" s="62">
        <f t="shared" si="21"/>
        <v>1778.2638340852195</v>
      </c>
      <c r="N195" s="62">
        <f t="shared" si="21"/>
        <v>1986.2815937263892</v>
      </c>
      <c r="O195" s="62">
        <f t="shared" si="21"/>
        <v>344.45741137670694</v>
      </c>
      <c r="P195" s="62">
        <f t="shared" si="21"/>
        <v>2376.3201213673201</v>
      </c>
      <c r="Q195" s="62">
        <f t="shared" si="21"/>
        <v>2720.7775327440272</v>
      </c>
      <c r="R195" s="62">
        <f t="shared" si="21"/>
        <v>362.97304276473983</v>
      </c>
      <c r="S195" s="62">
        <f t="shared" si="21"/>
        <v>3166.6515401188813</v>
      </c>
      <c r="T195" s="62">
        <f t="shared" si="21"/>
        <v>3529.6245828836209</v>
      </c>
    </row>
    <row r="196" spans="2:20" x14ac:dyDescent="0.2">
      <c r="B196" s="385" t="s">
        <v>410</v>
      </c>
      <c r="C196" s="238"/>
      <c r="D196" s="321"/>
      <c r="E196" s="386"/>
      <c r="F196" s="386"/>
      <c r="G196" s="386"/>
      <c r="H196" s="386"/>
      <c r="I196" s="387"/>
      <c r="J196" s="387"/>
      <c r="K196" s="386"/>
      <c r="L196" s="387"/>
      <c r="M196" s="238"/>
      <c r="N196" s="386"/>
      <c r="O196" s="238"/>
      <c r="P196" s="238"/>
      <c r="Q196" s="386"/>
      <c r="R196" s="238"/>
      <c r="S196" s="238"/>
      <c r="T196" s="709"/>
    </row>
    <row r="197" spans="2:20" x14ac:dyDescent="0.2">
      <c r="B197" s="204" t="s">
        <v>248</v>
      </c>
      <c r="C197" s="119">
        <v>0</v>
      </c>
      <c r="D197" s="97">
        <f>'Pres MP Cant'!L377+'Pres MP Cant'!L392</f>
        <v>86.423999999999992</v>
      </c>
      <c r="E197" s="97">
        <f>SUM(C197:D197)</f>
        <v>86.423999999999992</v>
      </c>
      <c r="F197" s="119">
        <v>0</v>
      </c>
      <c r="G197" s="97">
        <f>'Pres MP Cant'!M377+'Pres MP Cant'!M392</f>
        <v>97.203555555555582</v>
      </c>
      <c r="H197" s="97">
        <f>SUM(F197:G197)</f>
        <v>97.203555555555582</v>
      </c>
      <c r="I197" s="384">
        <v>0</v>
      </c>
      <c r="J197" s="384">
        <f>'Pres MP Cant'!N377+'Pres MP Cant'!N392</f>
        <v>122.59566443591228</v>
      </c>
      <c r="K197" s="97">
        <f>SUM(I197:J197)</f>
        <v>122.59566443591228</v>
      </c>
      <c r="L197" s="384">
        <v>0</v>
      </c>
      <c r="M197" s="119">
        <f>+'Pres MP Cant'!O377+'Pres MP Cant'!O392</f>
        <v>154.13040390893141</v>
      </c>
      <c r="N197" s="97">
        <f>SUM(L197:M197)</f>
        <v>154.13040390893141</v>
      </c>
      <c r="O197" s="119">
        <v>0</v>
      </c>
      <c r="P197" s="119">
        <f>'Pres MP Cant'!P377+'Pres MP Cant'!P392</f>
        <v>205.93397722149601</v>
      </c>
      <c r="Q197" s="97">
        <f>SUM(O197:P197)</f>
        <v>205.93397722149601</v>
      </c>
      <c r="R197" s="119">
        <v>0</v>
      </c>
      <c r="S197" s="119">
        <f>'Pres MP Cant'!Q377+'Pres MP Cant'!Q392</f>
        <v>274.39126607956217</v>
      </c>
      <c r="T197" s="97">
        <f>SUM(R197:S197)</f>
        <v>274.39126607956217</v>
      </c>
    </row>
    <row r="198" spans="2:20" x14ac:dyDescent="0.2">
      <c r="B198" s="114" t="s">
        <v>355</v>
      </c>
      <c r="C198" s="119">
        <f>+C172*E205</f>
        <v>19.982437287735912</v>
      </c>
      <c r="D198" s="119">
        <v>0</v>
      </c>
      <c r="E198" s="97">
        <f>SUM(C198:D198)</f>
        <v>19.982437287735912</v>
      </c>
      <c r="F198" s="119">
        <f>+F172*H205</f>
        <v>41.93458989582232</v>
      </c>
      <c r="G198" s="119">
        <v>0</v>
      </c>
      <c r="H198" s="97">
        <f>SUM(F198:G198)</f>
        <v>41.93458989582232</v>
      </c>
      <c r="I198" s="119">
        <f>+I172*K205</f>
        <v>44.320710084749003</v>
      </c>
      <c r="J198" s="384">
        <v>0</v>
      </c>
      <c r="K198" s="97">
        <f>SUM(I198:J198)</f>
        <v>44.320710084749003</v>
      </c>
      <c r="L198" s="119">
        <f>+L172*N205</f>
        <v>46.396368161232303</v>
      </c>
      <c r="M198" s="119">
        <v>0</v>
      </c>
      <c r="N198" s="97">
        <f>SUM(L198:M198)</f>
        <v>46.396368161232303</v>
      </c>
      <c r="O198" s="119">
        <f>+O172*Q205</f>
        <v>76.843609919420913</v>
      </c>
      <c r="P198" s="119">
        <v>0</v>
      </c>
      <c r="Q198" s="97">
        <f>SUM(O198:P198)</f>
        <v>76.843609919420913</v>
      </c>
      <c r="R198" s="119">
        <f>+R172*T205</f>
        <v>80.974187194873323</v>
      </c>
      <c r="S198" s="119">
        <v>0</v>
      </c>
      <c r="T198" s="97">
        <f>SUM(R198:S198)</f>
        <v>80.974187194873323</v>
      </c>
    </row>
    <row r="199" spans="2:20" x14ac:dyDescent="0.2">
      <c r="B199" s="114" t="s">
        <v>411</v>
      </c>
      <c r="C199" s="119">
        <f>'Carga Fabril'!C189</f>
        <v>9.0320451237890218</v>
      </c>
      <c r="D199" s="119">
        <f>'Carga Fabril'!D189</f>
        <v>0.98036736275565128</v>
      </c>
      <c r="E199" s="97">
        <f>SUM(C199:D199)</f>
        <v>10.012412486544672</v>
      </c>
      <c r="F199" s="119">
        <f>'Carga Fabril'!F189</f>
        <v>8.8366423038371327</v>
      </c>
      <c r="G199" s="119">
        <f>'Carga Fabril'!G189</f>
        <v>0.93387965272788664</v>
      </c>
      <c r="H199" s="97">
        <f>SUM(F199:G199)</f>
        <v>9.7705219565650197</v>
      </c>
      <c r="I199" s="119">
        <f>'Carga Fabril'!I189</f>
        <v>9.5507497843717299</v>
      </c>
      <c r="J199" s="119">
        <f>'Carga Fabril'!J189</f>
        <v>1.0355151897370007</v>
      </c>
      <c r="K199" s="97">
        <f>SUM(I199:J199)</f>
        <v>10.586264974108731</v>
      </c>
      <c r="L199" s="119">
        <f>'Carga Fabril'!L189</f>
        <v>10.217896478288173</v>
      </c>
      <c r="M199" s="119">
        <f>'Carga Fabril'!M189</f>
        <v>1.1362364119974298</v>
      </c>
      <c r="N199" s="97">
        <f>SUM(L199:M199)</f>
        <v>11.354132890285603</v>
      </c>
      <c r="O199" s="119">
        <f>'Carga Fabril'!O189</f>
        <v>14.739045511899221</v>
      </c>
      <c r="P199" s="119">
        <f>'Carga Fabril'!P189</f>
        <v>1.7910081862894847</v>
      </c>
      <c r="Q199" s="97">
        <f>SUM(O199:P199)</f>
        <v>16.530053698188706</v>
      </c>
      <c r="R199" s="119">
        <f>'Carga Fabril'!R189</f>
        <v>15.443435047692287</v>
      </c>
      <c r="S199" s="119">
        <f>'Carga Fabril'!S189</f>
        <v>1.9819949710591447</v>
      </c>
      <c r="T199" s="97">
        <f>SUM(R199:S199)</f>
        <v>17.425430018751431</v>
      </c>
    </row>
    <row r="200" spans="2:20" x14ac:dyDescent="0.2">
      <c r="B200" s="51" t="s">
        <v>412</v>
      </c>
      <c r="C200" s="62">
        <f t="shared" ref="C200:T200" si="22">SUM(C197:C199)</f>
        <v>29.014482411524934</v>
      </c>
      <c r="D200" s="62">
        <f t="shared" si="22"/>
        <v>87.40436736275565</v>
      </c>
      <c r="E200" s="62">
        <f t="shared" si="22"/>
        <v>116.41884977428059</v>
      </c>
      <c r="F200" s="62">
        <f t="shared" si="22"/>
        <v>50.771232199659451</v>
      </c>
      <c r="G200" s="62">
        <f t="shared" si="22"/>
        <v>98.137435208283463</v>
      </c>
      <c r="H200" s="62">
        <f t="shared" si="22"/>
        <v>148.90866740794291</v>
      </c>
      <c r="I200" s="62">
        <f t="shared" si="22"/>
        <v>53.871459869120734</v>
      </c>
      <c r="J200" s="62">
        <f t="shared" si="22"/>
        <v>123.63117962564928</v>
      </c>
      <c r="K200" s="62">
        <f t="shared" si="22"/>
        <v>177.50263949477002</v>
      </c>
      <c r="L200" s="62">
        <f t="shared" si="22"/>
        <v>56.614264639520478</v>
      </c>
      <c r="M200" s="62">
        <f t="shared" si="22"/>
        <v>155.26664032092884</v>
      </c>
      <c r="N200" s="62">
        <f t="shared" si="22"/>
        <v>211.8809049604493</v>
      </c>
      <c r="O200" s="62">
        <f t="shared" si="22"/>
        <v>91.582655431320134</v>
      </c>
      <c r="P200" s="62">
        <f t="shared" si="22"/>
        <v>207.72498540778548</v>
      </c>
      <c r="Q200" s="62">
        <f t="shared" si="22"/>
        <v>299.3076408391056</v>
      </c>
      <c r="R200" s="62">
        <f t="shared" si="22"/>
        <v>96.417622242565614</v>
      </c>
      <c r="S200" s="62">
        <f t="shared" si="22"/>
        <v>276.37326105062129</v>
      </c>
      <c r="T200" s="62">
        <f t="shared" si="22"/>
        <v>372.79088329318694</v>
      </c>
    </row>
    <row r="201" spans="2:20" x14ac:dyDescent="0.2">
      <c r="B201" s="105"/>
      <c r="C201" s="238"/>
      <c r="D201" s="249"/>
      <c r="E201" s="387"/>
      <c r="F201" s="387"/>
      <c r="G201" s="387"/>
      <c r="H201" s="387"/>
      <c r="I201" s="387"/>
      <c r="J201" s="387"/>
      <c r="K201" s="387"/>
      <c r="L201" s="387"/>
      <c r="M201" s="238"/>
      <c r="N201" s="387"/>
      <c r="O201" s="238"/>
      <c r="P201" s="238"/>
      <c r="Q201" s="387"/>
      <c r="R201" s="238"/>
      <c r="S201" s="238"/>
      <c r="T201" s="388"/>
    </row>
    <row r="202" spans="2:20" x14ac:dyDescent="0.2">
      <c r="B202" s="62" t="s">
        <v>413</v>
      </c>
      <c r="C202" s="62">
        <f>+C195+C200</f>
        <v>213.37689528928306</v>
      </c>
      <c r="D202" s="62">
        <f t="shared" ref="D202:T202" si="23">+D195+D200</f>
        <v>1092.5643673627558</v>
      </c>
      <c r="E202" s="62">
        <f t="shared" si="23"/>
        <v>1305.9412626520386</v>
      </c>
      <c r="F202" s="62">
        <f t="shared" si="23"/>
        <v>238.79773879713355</v>
      </c>
      <c r="G202" s="62">
        <f t="shared" si="23"/>
        <v>1221.124782270939</v>
      </c>
      <c r="H202" s="62">
        <f t="shared" si="23"/>
        <v>1459.9225210680725</v>
      </c>
      <c r="I202" s="62">
        <f t="shared" si="23"/>
        <v>252.63523054794652</v>
      </c>
      <c r="J202" s="62">
        <f t="shared" si="23"/>
        <v>1538.5353153705798</v>
      </c>
      <c r="K202" s="62">
        <f t="shared" si="23"/>
        <v>1791.1705459185262</v>
      </c>
      <c r="L202" s="26">
        <f t="shared" si="23"/>
        <v>264.63202428069013</v>
      </c>
      <c r="M202" s="26">
        <f t="shared" si="23"/>
        <v>1933.5304744061484</v>
      </c>
      <c r="N202" s="62">
        <f t="shared" si="23"/>
        <v>2198.1624986868387</v>
      </c>
      <c r="O202" s="26">
        <f t="shared" si="23"/>
        <v>436.04006680802706</v>
      </c>
      <c r="P202" s="26">
        <f t="shared" si="23"/>
        <v>2584.0451067751055</v>
      </c>
      <c r="Q202" s="62">
        <f t="shared" si="23"/>
        <v>3020.0851735831329</v>
      </c>
      <c r="R202" s="26">
        <f t="shared" si="23"/>
        <v>459.39066500730542</v>
      </c>
      <c r="S202" s="26">
        <f t="shared" si="23"/>
        <v>3443.0248011695026</v>
      </c>
      <c r="T202" s="62">
        <f t="shared" si="23"/>
        <v>3902.415466176808</v>
      </c>
    </row>
    <row r="203" spans="2:20" x14ac:dyDescent="0.2">
      <c r="B203" s="108" t="s">
        <v>414</v>
      </c>
      <c r="C203" s="389"/>
      <c r="D203" s="390"/>
      <c r="E203" s="391">
        <f>'Pres Produc'!C150</f>
        <v>52</v>
      </c>
      <c r="F203" s="389"/>
      <c r="G203" s="392"/>
      <c r="H203" s="391">
        <f>'Pres Produc'!D150</f>
        <v>56</v>
      </c>
      <c r="I203" s="393"/>
      <c r="J203" s="392"/>
      <c r="K203" s="391">
        <f>'Pres Produc'!E150</f>
        <v>67.239277652370191</v>
      </c>
      <c r="L203" s="394"/>
      <c r="M203" s="322"/>
      <c r="N203" s="391">
        <f>'Pres Produc'!F150</f>
        <v>80.487133182844232</v>
      </c>
      <c r="O203" s="396"/>
      <c r="P203" s="322"/>
      <c r="Q203" s="391">
        <f>'Pres Produc'!G150</f>
        <v>102.40632054176072</v>
      </c>
      <c r="R203" s="396"/>
      <c r="S203" s="322"/>
      <c r="T203" s="391">
        <f>'Pres Produc'!H150</f>
        <v>129.96613995485325</v>
      </c>
    </row>
    <row r="204" spans="2:20" x14ac:dyDescent="0.2">
      <c r="B204" s="114" t="s">
        <v>415</v>
      </c>
      <c r="C204" s="396"/>
      <c r="D204" s="397"/>
      <c r="E204" s="401">
        <f>+E202/E203</f>
        <v>25.114255051000743</v>
      </c>
      <c r="F204" s="402"/>
      <c r="G204" s="403"/>
      <c r="H204" s="718">
        <f>+H202/H203</f>
        <v>26.070045019072722</v>
      </c>
      <c r="I204" s="402"/>
      <c r="J204" s="403"/>
      <c r="K204" s="401">
        <f>+K202/K203</f>
        <v>26.638753544899025</v>
      </c>
      <c r="L204" s="394"/>
      <c r="M204" s="322"/>
      <c r="N204" s="401">
        <f>+N202/N203</f>
        <v>27.310731687923695</v>
      </c>
      <c r="O204" s="396"/>
      <c r="P204" s="322"/>
      <c r="Q204" s="401">
        <f>+Q202/Q203</f>
        <v>29.491198957310054</v>
      </c>
      <c r="R204" s="396"/>
      <c r="S204" s="322"/>
      <c r="T204" s="401">
        <f>+T202/T203</f>
        <v>30.026401242142011</v>
      </c>
    </row>
    <row r="205" spans="2:20" x14ac:dyDescent="0.2">
      <c r="B205" s="279" t="s">
        <v>297</v>
      </c>
      <c r="C205" s="239"/>
      <c r="D205" s="168"/>
      <c r="E205" s="210">
        <f>Asignaciones!AB41</f>
        <v>5.2222658425468598E-3</v>
      </c>
      <c r="F205" s="105"/>
      <c r="G205" s="248"/>
      <c r="H205" s="210">
        <f>Asignaciones!AC41</f>
        <v>5.204783443831712E-3</v>
      </c>
      <c r="I205" s="105"/>
      <c r="J205" s="248"/>
      <c r="K205" s="210">
        <f>Asignaciones!AD41</f>
        <v>5.2169271689643075E-3</v>
      </c>
      <c r="L205" s="103"/>
      <c r="M205" s="292"/>
      <c r="N205" s="210">
        <f>Asignaciones!AE41</f>
        <v>5.2040305865967678E-3</v>
      </c>
      <c r="O205" s="103"/>
      <c r="P205" s="292"/>
      <c r="Q205" s="210">
        <f>Asignaciones!AF41</f>
        <v>5.2226645085584559E-3</v>
      </c>
      <c r="R205" s="103"/>
      <c r="S205" s="292"/>
      <c r="T205" s="210">
        <f>Asignaciones!AG41</f>
        <v>5.2411435017594475E-3</v>
      </c>
    </row>
    <row r="206" spans="2:20" x14ac:dyDescent="0.2">
      <c r="D206" s="399"/>
      <c r="G206" s="399"/>
      <c r="J206" s="399"/>
      <c r="M206" s="399"/>
      <c r="P206" s="399"/>
      <c r="S206" s="399"/>
    </row>
    <row r="207" spans="2:20" x14ac:dyDescent="0.2">
      <c r="D207" s="399"/>
      <c r="E207" s="399"/>
      <c r="F207" s="399"/>
      <c r="G207" s="399"/>
      <c r="H207" s="399"/>
      <c r="I207" s="399"/>
      <c r="J207" s="399"/>
      <c r="K207" s="399"/>
      <c r="L207" s="399"/>
    </row>
    <row r="208" spans="2:20" x14ac:dyDescent="0.2">
      <c r="D208" s="399"/>
      <c r="E208" s="399"/>
      <c r="F208" s="399"/>
      <c r="G208" s="399"/>
      <c r="H208" s="399"/>
      <c r="I208" s="399"/>
      <c r="J208" s="399"/>
      <c r="K208" s="399"/>
      <c r="L208" s="399"/>
    </row>
    <row r="209" spans="2:20" x14ac:dyDescent="0.2">
      <c r="B209" s="2" t="s">
        <v>792</v>
      </c>
      <c r="C209" s="288"/>
      <c r="D209" s="288"/>
      <c r="E209" s="288"/>
      <c r="F209" s="288"/>
      <c r="G209" s="288"/>
      <c r="H209" s="288"/>
      <c r="I209" s="288"/>
      <c r="J209" s="288"/>
      <c r="K209" s="288"/>
      <c r="L209" s="288"/>
      <c r="M209" s="288"/>
      <c r="N209" s="288"/>
      <c r="O209" s="288"/>
      <c r="P209" s="288"/>
      <c r="Q209" s="288"/>
      <c r="R209" s="288"/>
      <c r="S209" s="288"/>
      <c r="T209" s="289"/>
    </row>
    <row r="210" spans="2:20" x14ac:dyDescent="0.2">
      <c r="B210" s="9" t="s">
        <v>20</v>
      </c>
      <c r="C210" s="200"/>
      <c r="D210" s="200"/>
      <c r="E210" s="200"/>
      <c r="F210" s="200"/>
      <c r="G210" s="200"/>
      <c r="H210" s="200"/>
      <c r="I210" s="200"/>
      <c r="J210" s="200"/>
      <c r="K210" s="200"/>
      <c r="L210" s="200"/>
      <c r="M210" s="200"/>
      <c r="N210" s="200"/>
      <c r="O210" s="200"/>
      <c r="P210" s="200"/>
      <c r="Q210" s="200"/>
      <c r="R210" s="200"/>
      <c r="S210" s="200"/>
      <c r="T210" s="290"/>
    </row>
    <row r="211" spans="2:20" x14ac:dyDescent="0.2">
      <c r="B211" s="9" t="s">
        <v>281</v>
      </c>
      <c r="C211" s="200"/>
      <c r="D211" s="200"/>
      <c r="E211" s="200"/>
      <c r="F211" s="200"/>
      <c r="G211" s="200"/>
      <c r="H211" s="200"/>
      <c r="I211" s="200"/>
      <c r="J211" s="200"/>
      <c r="K211" s="200"/>
      <c r="L211" s="200"/>
      <c r="M211" s="200"/>
      <c r="N211" s="200"/>
      <c r="O211" s="200"/>
      <c r="P211" s="200"/>
      <c r="Q211" s="200"/>
      <c r="R211" s="200"/>
      <c r="S211" s="200"/>
      <c r="T211" s="290"/>
    </row>
    <row r="212" spans="2:20" x14ac:dyDescent="0.2">
      <c r="B212" s="9" t="s">
        <v>2</v>
      </c>
      <c r="C212" s="200"/>
      <c r="D212" s="200"/>
      <c r="E212" s="200"/>
      <c r="F212" s="200"/>
      <c r="G212" s="200"/>
      <c r="H212" s="200"/>
      <c r="I212" s="200"/>
      <c r="J212" s="200"/>
      <c r="K212" s="200"/>
      <c r="L212" s="200"/>
      <c r="M212" s="200"/>
      <c r="N212" s="200"/>
      <c r="O212" s="200"/>
      <c r="P212" s="200"/>
      <c r="Q212" s="200"/>
      <c r="R212" s="200"/>
      <c r="S212" s="200"/>
      <c r="T212" s="290"/>
    </row>
    <row r="213" spans="2:20" x14ac:dyDescent="0.2">
      <c r="B213" s="378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2"/>
    </row>
    <row r="214" spans="2:20" x14ac:dyDescent="0.2">
      <c r="B214" s="287"/>
    </row>
    <row r="215" spans="2:20" x14ac:dyDescent="0.2">
      <c r="B215" s="265" t="s">
        <v>282</v>
      </c>
      <c r="C215" s="270" t="s">
        <v>38</v>
      </c>
      <c r="D215" s="268"/>
      <c r="E215" s="269"/>
      <c r="F215" s="270" t="s">
        <v>39</v>
      </c>
      <c r="G215" s="271"/>
      <c r="H215" s="271"/>
      <c r="I215" s="270" t="s">
        <v>40</v>
      </c>
      <c r="J215" s="268"/>
      <c r="K215" s="269"/>
      <c r="L215" s="270" t="s">
        <v>121</v>
      </c>
      <c r="M215" s="268"/>
      <c r="N215" s="269"/>
      <c r="O215" s="270" t="s">
        <v>122</v>
      </c>
      <c r="P215" s="268"/>
      <c r="Q215" s="269"/>
      <c r="R215" s="270" t="s">
        <v>633</v>
      </c>
      <c r="S215" s="268"/>
      <c r="T215" s="269"/>
    </row>
    <row r="216" spans="2:20" x14ac:dyDescent="0.2">
      <c r="B216" s="306"/>
      <c r="C216" s="266" t="s">
        <v>283</v>
      </c>
      <c r="D216" s="265" t="s">
        <v>284</v>
      </c>
      <c r="E216" s="265" t="s">
        <v>47</v>
      </c>
      <c r="F216" s="265" t="s">
        <v>283</v>
      </c>
      <c r="G216" s="265" t="s">
        <v>284</v>
      </c>
      <c r="H216" s="265" t="s">
        <v>47</v>
      </c>
      <c r="I216" s="379" t="s">
        <v>283</v>
      </c>
      <c r="J216" s="379" t="s">
        <v>284</v>
      </c>
      <c r="K216" s="379" t="s">
        <v>47</v>
      </c>
      <c r="L216" s="266" t="s">
        <v>283</v>
      </c>
      <c r="M216" s="265" t="s">
        <v>284</v>
      </c>
      <c r="N216" s="265" t="s">
        <v>47</v>
      </c>
      <c r="O216" s="265" t="s">
        <v>283</v>
      </c>
      <c r="P216" s="265" t="s">
        <v>284</v>
      </c>
      <c r="Q216" s="265" t="s">
        <v>47</v>
      </c>
      <c r="R216" s="379" t="s">
        <v>283</v>
      </c>
      <c r="S216" s="379" t="s">
        <v>284</v>
      </c>
      <c r="T216" s="379" t="s">
        <v>47</v>
      </c>
    </row>
    <row r="217" spans="2:20" x14ac:dyDescent="0.2">
      <c r="B217" s="286" t="s">
        <v>76</v>
      </c>
      <c r="C217" s="404"/>
      <c r="D217" s="404"/>
      <c r="E217" s="404"/>
      <c r="F217" s="404"/>
      <c r="G217" s="404"/>
      <c r="H217" s="404"/>
      <c r="I217" s="404"/>
      <c r="J217" s="404"/>
      <c r="K217" s="404"/>
      <c r="L217" s="404"/>
      <c r="M217" s="404"/>
      <c r="N217" s="404"/>
      <c r="O217" s="404"/>
      <c r="P217" s="404"/>
      <c r="Q217" s="404"/>
      <c r="R217" s="404"/>
      <c r="S217" s="404"/>
      <c r="T217" s="708"/>
    </row>
    <row r="218" spans="2:20" x14ac:dyDescent="0.2">
      <c r="B218" s="380" t="s">
        <v>408</v>
      </c>
      <c r="C218" s="239"/>
      <c r="D218" s="168"/>
      <c r="E218" s="381"/>
      <c r="F218" s="382"/>
      <c r="G218" s="382"/>
      <c r="H218" s="382"/>
      <c r="I218" s="383"/>
      <c r="J218" s="383"/>
      <c r="K218" s="383"/>
      <c r="L218" s="383"/>
      <c r="M218" s="239"/>
      <c r="N218" s="239"/>
      <c r="O218" s="239"/>
      <c r="P218" s="239"/>
      <c r="Q218" s="239"/>
      <c r="R218" s="239"/>
      <c r="S218" s="239"/>
      <c r="T218" s="248"/>
    </row>
    <row r="219" spans="2:20" x14ac:dyDescent="0.2">
      <c r="B219" s="114" t="s">
        <v>250</v>
      </c>
      <c r="C219" s="119">
        <v>0</v>
      </c>
      <c r="D219" s="97">
        <f>'Pres MP Cant'!L338+'Pres MP Cant'!L361</f>
        <v>17198.8</v>
      </c>
      <c r="E219" s="97">
        <f>SUM(C219:D219)</f>
        <v>17198.8</v>
      </c>
      <c r="F219" s="96">
        <v>0</v>
      </c>
      <c r="G219" s="97">
        <f>'Pres MP Cant'!M338+'Pres MP Cant'!M361</f>
        <v>19554.778666666669</v>
      </c>
      <c r="H219" s="97">
        <f>SUM(F219:G219)</f>
        <v>19554.778666666669</v>
      </c>
      <c r="I219" s="384">
        <v>0</v>
      </c>
      <c r="J219" s="384">
        <f>'Pres MP Cant'!N338+'Pres MP Cant'!N361</f>
        <v>24354.262779261673</v>
      </c>
      <c r="K219" s="97">
        <f>SUM(I219:J219)</f>
        <v>24354.262779261673</v>
      </c>
      <c r="L219" s="384">
        <v>0</v>
      </c>
      <c r="M219" s="119">
        <f>'Pres MP Cant'!O338+'Pres MP Cant'!O361</f>
        <v>30691.35855250345</v>
      </c>
      <c r="N219" s="97">
        <f>SUM(L219:M219)</f>
        <v>30691.35855250345</v>
      </c>
      <c r="O219" s="119">
        <v>0</v>
      </c>
      <c r="P219" s="119">
        <f>'Pres MP Cant'!P338+'Pres MP Cant'!P361</f>
        <v>40873.850503622903</v>
      </c>
      <c r="Q219" s="97">
        <f>SUM(O219:P219)</f>
        <v>40873.850503622903</v>
      </c>
      <c r="R219" s="119">
        <v>0</v>
      </c>
      <c r="S219" s="119">
        <f>'Pres MP Cant'!Q338+'Pres MP Cant'!Q361</f>
        <v>54266.319676853018</v>
      </c>
      <c r="T219" s="97">
        <f>SUM(R219:S219)</f>
        <v>54266.319676853018</v>
      </c>
    </row>
    <row r="220" spans="2:20" x14ac:dyDescent="0.2">
      <c r="B220" s="114" t="s">
        <v>352</v>
      </c>
      <c r="C220" s="119">
        <f>+C168*E231</f>
        <v>2588.1646423223733</v>
      </c>
      <c r="D220" s="119">
        <v>0</v>
      </c>
      <c r="E220" s="97">
        <f>SUM(C220:D220)</f>
        <v>2588.1646423223733</v>
      </c>
      <c r="F220" s="119">
        <f>+F168*H231</f>
        <v>2686.0929513924875</v>
      </c>
      <c r="G220" s="119">
        <v>0</v>
      </c>
      <c r="H220" s="97">
        <f>SUM(F220:G220)</f>
        <v>2686.0929513924875</v>
      </c>
      <c r="I220" s="119">
        <f>+I168*K231</f>
        <v>2807.1687525360894</v>
      </c>
      <c r="J220" s="384">
        <v>0</v>
      </c>
      <c r="K220" s="97">
        <f>SUM(I220:J220)</f>
        <v>2807.1687525360894</v>
      </c>
      <c r="L220" s="119">
        <f>+L168*N231</f>
        <v>2945.681248279112</v>
      </c>
      <c r="M220" s="119">
        <v>0</v>
      </c>
      <c r="N220" s="97">
        <f>SUM(L220:M220)</f>
        <v>2945.681248279112</v>
      </c>
      <c r="O220" s="119">
        <f>+O168*Q231</f>
        <v>4861.2563928323907</v>
      </c>
      <c r="P220" s="119">
        <v>0</v>
      </c>
      <c r="Q220" s="97">
        <f>SUM(O220:P220)</f>
        <v>4861.2563928323907</v>
      </c>
      <c r="R220" s="119">
        <f>+R168*T231</f>
        <v>5103.6042966110026</v>
      </c>
      <c r="S220" s="119">
        <v>0</v>
      </c>
      <c r="T220" s="97">
        <f>SUM(R220:S220)</f>
        <v>5103.6042966110026</v>
      </c>
    </row>
    <row r="221" spans="2:20" x14ac:dyDescent="0.2">
      <c r="B221" s="51" t="s">
        <v>409</v>
      </c>
      <c r="C221" s="62">
        <f t="shared" ref="C221:T221" si="24">SUM(C219:C220)</f>
        <v>2588.1646423223733</v>
      </c>
      <c r="D221" s="62">
        <f t="shared" si="24"/>
        <v>17198.8</v>
      </c>
      <c r="E221" s="62">
        <f t="shared" si="24"/>
        <v>19786.964642322371</v>
      </c>
      <c r="F221" s="62">
        <f t="shared" si="24"/>
        <v>2686.0929513924875</v>
      </c>
      <c r="G221" s="62">
        <f t="shared" si="24"/>
        <v>19554.778666666669</v>
      </c>
      <c r="H221" s="62">
        <f t="shared" si="24"/>
        <v>22240.871618059158</v>
      </c>
      <c r="I221" s="62">
        <f t="shared" si="24"/>
        <v>2807.1687525360894</v>
      </c>
      <c r="J221" s="62">
        <f t="shared" si="24"/>
        <v>24354.262779261673</v>
      </c>
      <c r="K221" s="62">
        <f t="shared" si="24"/>
        <v>27161.431531797763</v>
      </c>
      <c r="L221" s="62">
        <f t="shared" si="24"/>
        <v>2945.681248279112</v>
      </c>
      <c r="M221" s="62">
        <f t="shared" si="24"/>
        <v>30691.35855250345</v>
      </c>
      <c r="N221" s="62">
        <f t="shared" si="24"/>
        <v>33637.039800782564</v>
      </c>
      <c r="O221" s="62">
        <f t="shared" si="24"/>
        <v>4861.2563928323907</v>
      </c>
      <c r="P221" s="62">
        <f t="shared" si="24"/>
        <v>40873.850503622903</v>
      </c>
      <c r="Q221" s="62">
        <f t="shared" si="24"/>
        <v>45735.106896455298</v>
      </c>
      <c r="R221" s="62">
        <f t="shared" si="24"/>
        <v>5103.6042966110026</v>
      </c>
      <c r="S221" s="62">
        <f t="shared" si="24"/>
        <v>54266.319676853018</v>
      </c>
      <c r="T221" s="62">
        <f t="shared" si="24"/>
        <v>59369.923973464021</v>
      </c>
    </row>
    <row r="222" spans="2:20" x14ac:dyDescent="0.2">
      <c r="B222" s="385" t="s">
        <v>410</v>
      </c>
      <c r="C222" s="238"/>
      <c r="D222" s="321"/>
      <c r="E222" s="386"/>
      <c r="F222" s="386"/>
      <c r="G222" s="386"/>
      <c r="H222" s="386"/>
      <c r="I222" s="387"/>
      <c r="J222" s="387"/>
      <c r="K222" s="386"/>
      <c r="L222" s="387"/>
      <c r="M222" s="238"/>
      <c r="N222" s="386"/>
      <c r="O222" s="238"/>
      <c r="P222" s="238"/>
      <c r="Q222" s="386"/>
      <c r="R222" s="238"/>
      <c r="S222" s="238"/>
      <c r="T222" s="709"/>
    </row>
    <row r="223" spans="2:20" x14ac:dyDescent="0.2">
      <c r="B223" s="204" t="s">
        <v>248</v>
      </c>
      <c r="C223" s="119">
        <v>0</v>
      </c>
      <c r="D223" s="97">
        <f>'Pres MP Cant'!L378+'Pres MP Cant'!L393</f>
        <v>1295.896</v>
      </c>
      <c r="E223" s="97">
        <f>SUM(C223:D223)</f>
        <v>1295.896</v>
      </c>
      <c r="F223" s="119">
        <v>0</v>
      </c>
      <c r="G223" s="97">
        <f>'Pres MP Cant'!M378+'Pres MP Cant'!M393</f>
        <v>1524.2872888888887</v>
      </c>
      <c r="H223" s="97">
        <f>SUM(F223:G223)</f>
        <v>1524.2872888888887</v>
      </c>
      <c r="I223" s="384">
        <v>0</v>
      </c>
      <c r="J223" s="384">
        <f>'Pres MP Cant'!N378+'Pres MP Cant'!N393</f>
        <v>1904.6216514127254</v>
      </c>
      <c r="K223" s="97">
        <f>SUM(I223:J223)</f>
        <v>1904.6216514127254</v>
      </c>
      <c r="L223" s="384">
        <v>0</v>
      </c>
      <c r="M223" s="119">
        <f>'Pres MP Cant'!O378+'Pres MP Cant'!O393</f>
        <v>2400.873105066114</v>
      </c>
      <c r="N223" s="97">
        <f>SUM(L223:M223)</f>
        <v>2400.873105066114</v>
      </c>
      <c r="O223" s="119">
        <v>0</v>
      </c>
      <c r="P223" s="119">
        <f>'Pres MP Cant'!P378+'Pres MP Cant'!P393</f>
        <v>3197.5878102982465</v>
      </c>
      <c r="Q223" s="97">
        <f>SUM(O223:P223)</f>
        <v>3197.5878102982465</v>
      </c>
      <c r="R223" s="119">
        <v>0</v>
      </c>
      <c r="S223" s="119">
        <f>'Pres MP Cant'!Q378+'Pres MP Cant'!Q393</f>
        <v>4245.2115106105521</v>
      </c>
      <c r="T223" s="97">
        <f>SUM(R223:S223)</f>
        <v>4245.2115106105521</v>
      </c>
    </row>
    <row r="224" spans="2:20" x14ac:dyDescent="0.2">
      <c r="B224" s="114" t="s">
        <v>355</v>
      </c>
      <c r="C224" s="119">
        <f>+C172*E231</f>
        <v>280.52267730860035</v>
      </c>
      <c r="D224" s="119">
        <v>0</v>
      </c>
      <c r="E224" s="97">
        <f>SUM(C224:D224)</f>
        <v>280.52267730860035</v>
      </c>
      <c r="F224" s="119">
        <f>+F172*H231</f>
        <v>599.06556994031882</v>
      </c>
      <c r="G224" s="119">
        <v>0</v>
      </c>
      <c r="H224" s="97">
        <f>SUM(F224:G224)</f>
        <v>599.06556994031882</v>
      </c>
      <c r="I224" s="119">
        <f>+I172*K231</f>
        <v>625.94763630821217</v>
      </c>
      <c r="J224" s="384">
        <v>0</v>
      </c>
      <c r="K224" s="97">
        <f>SUM(I224:J224)</f>
        <v>625.94763630821217</v>
      </c>
      <c r="L224" s="119">
        <f>+L172*N231</f>
        <v>657.00597831910932</v>
      </c>
      <c r="M224" s="119">
        <v>0</v>
      </c>
      <c r="N224" s="97">
        <f>SUM(L224:M224)</f>
        <v>657.00597831910932</v>
      </c>
      <c r="O224" s="119">
        <f>+O172*Q231</f>
        <v>1084.4780156597444</v>
      </c>
      <c r="P224" s="119">
        <v>0</v>
      </c>
      <c r="Q224" s="97">
        <f>SUM(O224:P224)</f>
        <v>1084.4780156597444</v>
      </c>
      <c r="R224" s="119">
        <f>+R172*T231</f>
        <v>1138.5424287560463</v>
      </c>
      <c r="S224" s="119">
        <v>0</v>
      </c>
      <c r="T224" s="97">
        <f>SUM(R224:S224)</f>
        <v>1138.5424287560463</v>
      </c>
    </row>
    <row r="225" spans="2:20" x14ac:dyDescent="0.2">
      <c r="B225" s="114" t="s">
        <v>411</v>
      </c>
      <c r="C225" s="119">
        <f>'Carga Fabril'!C213</f>
        <v>126.79601808396124</v>
      </c>
      <c r="D225" s="119">
        <f>'Carga Fabril'!D213</f>
        <v>13.762849515608181</v>
      </c>
      <c r="E225" s="97">
        <f>SUM(C225:D225)</f>
        <v>140.55886759956942</v>
      </c>
      <c r="F225" s="119">
        <f>'Carga Fabril'!F213</f>
        <v>126.23774719767329</v>
      </c>
      <c r="G225" s="119">
        <f>'Carga Fabril'!G213</f>
        <v>13.341137896112665</v>
      </c>
      <c r="H225" s="97">
        <f>SUM(F225:G225)</f>
        <v>139.57888509378594</v>
      </c>
      <c r="I225" s="119">
        <f>'Carga Fabril'!I213</f>
        <v>134.88658555034769</v>
      </c>
      <c r="J225" s="119">
        <f>'Carga Fabril'!J213</f>
        <v>14.624726998680631</v>
      </c>
      <c r="K225" s="97">
        <f>SUM(I225:J225)</f>
        <v>149.51131254902833</v>
      </c>
      <c r="L225" s="119">
        <f>'Carga Fabril'!L213</f>
        <v>144.69277096758847</v>
      </c>
      <c r="M225" s="119">
        <f>'Carga Fabril'!M213</f>
        <v>16.089925678491682</v>
      </c>
      <c r="N225" s="97">
        <f>SUM(L225:M225)</f>
        <v>160.78269664608015</v>
      </c>
      <c r="O225" s="119">
        <f>'Carga Fabril'!O213</f>
        <v>208.00910897112087</v>
      </c>
      <c r="P225" s="119">
        <f>'Carga Fabril'!P213</f>
        <v>25.276129087822731</v>
      </c>
      <c r="Q225" s="97">
        <f>SUM(O225:P225)</f>
        <v>233.28523805894361</v>
      </c>
      <c r="R225" s="119">
        <f>'Carga Fabril'!R213</f>
        <v>217.14334724003317</v>
      </c>
      <c r="S225" s="119">
        <f>'Carga Fabril'!S213</f>
        <v>27.867959485671978</v>
      </c>
      <c r="T225" s="97">
        <f>SUM(R225:S225)</f>
        <v>245.01130672570514</v>
      </c>
    </row>
    <row r="226" spans="2:20" x14ac:dyDescent="0.2">
      <c r="B226" s="51" t="s">
        <v>412</v>
      </c>
      <c r="C226" s="62">
        <f t="shared" ref="C226:T226" si="25">SUM(C223:C225)</f>
        <v>407.31869539256161</v>
      </c>
      <c r="D226" s="62">
        <f t="shared" si="25"/>
        <v>1309.6588495156082</v>
      </c>
      <c r="E226" s="62">
        <f t="shared" si="25"/>
        <v>1716.9775449081696</v>
      </c>
      <c r="F226" s="62">
        <f t="shared" si="25"/>
        <v>725.30331713799205</v>
      </c>
      <c r="G226" s="62">
        <f t="shared" si="25"/>
        <v>1537.6284267850015</v>
      </c>
      <c r="H226" s="62">
        <f t="shared" si="25"/>
        <v>2262.9317439229935</v>
      </c>
      <c r="I226" s="62">
        <f t="shared" si="25"/>
        <v>760.83422185855989</v>
      </c>
      <c r="J226" s="62">
        <f t="shared" si="25"/>
        <v>1919.2463784114061</v>
      </c>
      <c r="K226" s="62">
        <f t="shared" si="25"/>
        <v>2680.080600269966</v>
      </c>
      <c r="L226" s="62">
        <f t="shared" si="25"/>
        <v>801.69874928669776</v>
      </c>
      <c r="M226" s="62">
        <f t="shared" si="25"/>
        <v>2416.9630307446059</v>
      </c>
      <c r="N226" s="62">
        <f t="shared" si="25"/>
        <v>3218.6617800313038</v>
      </c>
      <c r="O226" s="62">
        <f t="shared" si="25"/>
        <v>1292.4871246308653</v>
      </c>
      <c r="P226" s="62">
        <f t="shared" si="25"/>
        <v>3222.8639393860694</v>
      </c>
      <c r="Q226" s="62">
        <f t="shared" si="25"/>
        <v>4515.3510640169343</v>
      </c>
      <c r="R226" s="62">
        <f t="shared" si="25"/>
        <v>1355.6857759960794</v>
      </c>
      <c r="S226" s="62">
        <f t="shared" si="25"/>
        <v>4273.0794700962242</v>
      </c>
      <c r="T226" s="62">
        <f t="shared" si="25"/>
        <v>5628.7652460923036</v>
      </c>
    </row>
    <row r="227" spans="2:20" x14ac:dyDescent="0.2">
      <c r="B227" s="105"/>
      <c r="C227" s="238"/>
      <c r="D227" s="249"/>
      <c r="E227" s="387"/>
      <c r="F227" s="387"/>
      <c r="G227" s="387"/>
      <c r="H227" s="387"/>
      <c r="I227" s="387"/>
      <c r="J227" s="387"/>
      <c r="K227" s="387"/>
      <c r="L227" s="387"/>
      <c r="M227" s="238"/>
      <c r="N227" s="387"/>
      <c r="O227" s="238"/>
      <c r="P227" s="238"/>
      <c r="Q227" s="387"/>
      <c r="R227" s="238"/>
      <c r="S227" s="238"/>
      <c r="T227" s="388"/>
    </row>
    <row r="228" spans="2:20" x14ac:dyDescent="0.2">
      <c r="B228" s="62" t="s">
        <v>413</v>
      </c>
      <c r="C228" s="62">
        <f>+C221+C226</f>
        <v>2995.4833377149348</v>
      </c>
      <c r="D228" s="62">
        <f t="shared" ref="D228:T228" si="26">+D221+D226</f>
        <v>18508.458849515606</v>
      </c>
      <c r="E228" s="62">
        <f t="shared" si="26"/>
        <v>21503.942187230539</v>
      </c>
      <c r="F228" s="62">
        <f t="shared" si="26"/>
        <v>3411.3962685304796</v>
      </c>
      <c r="G228" s="62">
        <f t="shared" si="26"/>
        <v>21092.407093451671</v>
      </c>
      <c r="H228" s="62">
        <f t="shared" si="26"/>
        <v>24503.803361982151</v>
      </c>
      <c r="I228" s="62">
        <f t="shared" si="26"/>
        <v>3568.0029743946493</v>
      </c>
      <c r="J228" s="62">
        <f t="shared" si="26"/>
        <v>26273.509157673077</v>
      </c>
      <c r="K228" s="62">
        <f t="shared" si="26"/>
        <v>29841.512132067728</v>
      </c>
      <c r="L228" s="26">
        <f t="shared" si="26"/>
        <v>3747.3799975658098</v>
      </c>
      <c r="M228" s="26">
        <f t="shared" si="26"/>
        <v>33108.321583248056</v>
      </c>
      <c r="N228" s="62">
        <f t="shared" si="26"/>
        <v>36855.701580813868</v>
      </c>
      <c r="O228" s="26">
        <f t="shared" si="26"/>
        <v>6153.7435174632556</v>
      </c>
      <c r="P228" s="26">
        <f t="shared" si="26"/>
        <v>44096.714443008976</v>
      </c>
      <c r="Q228" s="62">
        <f t="shared" si="26"/>
        <v>50250.457960472231</v>
      </c>
      <c r="R228" s="26">
        <f t="shared" si="26"/>
        <v>6459.290072607082</v>
      </c>
      <c r="S228" s="26">
        <f t="shared" si="26"/>
        <v>58539.399146949239</v>
      </c>
      <c r="T228" s="62">
        <f t="shared" si="26"/>
        <v>64998.689219556327</v>
      </c>
    </row>
    <row r="229" spans="2:20" x14ac:dyDescent="0.2">
      <c r="B229" s="108" t="s">
        <v>414</v>
      </c>
      <c r="C229" s="389"/>
      <c r="D229" s="390"/>
      <c r="E229" s="391">
        <f>'Pres Produc'!C166</f>
        <v>730</v>
      </c>
      <c r="F229" s="389"/>
      <c r="G229" s="392"/>
      <c r="H229" s="391">
        <f>'Pres Produc'!D166</f>
        <v>800</v>
      </c>
      <c r="I229" s="393"/>
      <c r="J229" s="392"/>
      <c r="K229" s="391">
        <f>'Pres Produc'!E166</f>
        <v>949.62979683972901</v>
      </c>
      <c r="L229" s="394"/>
      <c r="M229" s="322"/>
      <c r="N229" s="391">
        <f>'Pres Produc'!F166</f>
        <v>1139.7557562076747</v>
      </c>
      <c r="O229" s="396"/>
      <c r="P229" s="322"/>
      <c r="Q229" s="391">
        <f>'Pres Produc'!G166</f>
        <v>1445.23927765237</v>
      </c>
      <c r="R229" s="396"/>
      <c r="S229" s="322"/>
      <c r="T229" s="391">
        <f>'Pres Produc'!H166</f>
        <v>1827.3967268623023</v>
      </c>
    </row>
    <row r="230" spans="2:20" x14ac:dyDescent="0.2">
      <c r="B230" s="114" t="s">
        <v>415</v>
      </c>
      <c r="C230" s="396"/>
      <c r="D230" s="397"/>
      <c r="E230" s="401">
        <f>+E228/E229</f>
        <v>29.457455051000739</v>
      </c>
      <c r="F230" s="402"/>
      <c r="G230" s="403"/>
      <c r="H230" s="718">
        <f>+H228/H229</f>
        <v>30.629754202477688</v>
      </c>
      <c r="I230" s="402"/>
      <c r="J230" s="403"/>
      <c r="K230" s="401">
        <f>+K228/K229</f>
        <v>31.424363716658043</v>
      </c>
      <c r="L230" s="394"/>
      <c r="M230" s="322"/>
      <c r="N230" s="401">
        <f>+N228/N229</f>
        <v>32.336490849095917</v>
      </c>
      <c r="O230" s="396"/>
      <c r="P230" s="322"/>
      <c r="Q230" s="401">
        <f>+Q228/Q229</f>
        <v>34.769645924720848</v>
      </c>
      <c r="R230" s="396"/>
      <c r="S230" s="322"/>
      <c r="T230" s="401">
        <f>+T228/T229</f>
        <v>35.569008231267397</v>
      </c>
    </row>
    <row r="231" spans="2:20" x14ac:dyDescent="0.2">
      <c r="B231" s="279" t="s">
        <v>297</v>
      </c>
      <c r="C231" s="239"/>
      <c r="D231" s="168"/>
      <c r="E231" s="210">
        <f>Asignaciones!AB42</f>
        <v>7.3312578174215534E-2</v>
      </c>
      <c r="F231" s="105"/>
      <c r="G231" s="248"/>
      <c r="H231" s="210">
        <f>Asignaciones!AC42</f>
        <v>7.4354049197595889E-2</v>
      </c>
      <c r="I231" s="105"/>
      <c r="J231" s="248"/>
      <c r="K231" s="210">
        <f>Asignaciones!AD42</f>
        <v>7.3679397824652312E-2</v>
      </c>
      <c r="L231" s="103"/>
      <c r="M231" s="292"/>
      <c r="N231" s="210">
        <f>Asignaciones!AE42</f>
        <v>7.3692819982545066E-2</v>
      </c>
      <c r="O231" s="103"/>
      <c r="P231" s="292"/>
      <c r="Q231" s="210">
        <f>Asignaciones!AF42</f>
        <v>7.3706386889387965E-2</v>
      </c>
      <c r="R231" s="103"/>
      <c r="S231" s="292"/>
      <c r="T231" s="210">
        <f>Asignaciones!AG42</f>
        <v>7.369341340335149E-2</v>
      </c>
    </row>
    <row r="232" spans="2:20" x14ac:dyDescent="0.2">
      <c r="D232" s="399"/>
      <c r="G232" s="399"/>
      <c r="J232" s="399"/>
      <c r="M232" s="399"/>
      <c r="P232" s="399"/>
      <c r="S232" s="399"/>
    </row>
    <row r="233" spans="2:20" x14ac:dyDescent="0.2">
      <c r="D233" s="399"/>
      <c r="G233" s="399"/>
      <c r="J233" s="399"/>
      <c r="M233" s="399"/>
      <c r="P233" s="399"/>
      <c r="S233" s="399"/>
    </row>
    <row r="234" spans="2:20" x14ac:dyDescent="0.2">
      <c r="D234" s="399"/>
      <c r="E234" s="399"/>
      <c r="F234" s="399"/>
      <c r="G234" s="399"/>
      <c r="H234" s="399"/>
      <c r="I234" s="399"/>
      <c r="J234" s="399"/>
      <c r="K234" s="399"/>
      <c r="L234" s="399"/>
    </row>
    <row r="235" spans="2:20" x14ac:dyDescent="0.2">
      <c r="B235" s="2" t="s">
        <v>793</v>
      </c>
      <c r="C235" s="288"/>
      <c r="D235" s="288"/>
      <c r="E235" s="288"/>
      <c r="F235" s="288"/>
      <c r="G235" s="288"/>
      <c r="H235" s="288"/>
      <c r="I235" s="288"/>
      <c r="J235" s="288"/>
      <c r="K235" s="288"/>
      <c r="L235" s="288"/>
      <c r="M235" s="288"/>
      <c r="N235" s="288"/>
      <c r="O235" s="288"/>
      <c r="P235" s="288"/>
      <c r="Q235" s="288"/>
      <c r="R235" s="288"/>
      <c r="S235" s="288"/>
      <c r="T235" s="289"/>
    </row>
    <row r="236" spans="2:20" x14ac:dyDescent="0.2">
      <c r="B236" s="9" t="s">
        <v>20</v>
      </c>
      <c r="C236" s="200"/>
      <c r="D236" s="200"/>
      <c r="E236" s="200"/>
      <c r="F236" s="200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90"/>
    </row>
    <row r="237" spans="2:20" x14ac:dyDescent="0.2">
      <c r="B237" s="9" t="s">
        <v>281</v>
      </c>
      <c r="C237" s="200"/>
      <c r="D237" s="200"/>
      <c r="E237" s="200"/>
      <c r="F237" s="200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90"/>
    </row>
    <row r="238" spans="2:20" x14ac:dyDescent="0.2">
      <c r="B238" s="9" t="s">
        <v>2</v>
      </c>
      <c r="C238" s="200"/>
      <c r="D238" s="200"/>
      <c r="E238" s="200"/>
      <c r="F238" s="200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90"/>
    </row>
    <row r="239" spans="2:20" x14ac:dyDescent="0.2">
      <c r="B239" s="378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2"/>
    </row>
    <row r="240" spans="2:20" x14ac:dyDescent="0.2">
      <c r="B240" s="287"/>
    </row>
    <row r="241" spans="2:20" x14ac:dyDescent="0.2">
      <c r="B241" s="265" t="s">
        <v>282</v>
      </c>
      <c r="C241" s="270" t="s">
        <v>38</v>
      </c>
      <c r="D241" s="268"/>
      <c r="E241" s="269"/>
      <c r="F241" s="270" t="s">
        <v>39</v>
      </c>
      <c r="G241" s="271"/>
      <c r="H241" s="271"/>
      <c r="I241" s="270" t="s">
        <v>40</v>
      </c>
      <c r="J241" s="268"/>
      <c r="K241" s="269"/>
      <c r="L241" s="270" t="s">
        <v>121</v>
      </c>
      <c r="M241" s="268"/>
      <c r="N241" s="269"/>
      <c r="O241" s="270" t="s">
        <v>122</v>
      </c>
      <c r="P241" s="268"/>
      <c r="Q241" s="269"/>
      <c r="R241" s="270" t="s">
        <v>633</v>
      </c>
      <c r="S241" s="268"/>
      <c r="T241" s="269"/>
    </row>
    <row r="242" spans="2:20" x14ac:dyDescent="0.2">
      <c r="B242" s="306"/>
      <c r="C242" s="266" t="s">
        <v>283</v>
      </c>
      <c r="D242" s="265" t="s">
        <v>284</v>
      </c>
      <c r="E242" s="265" t="s">
        <v>47</v>
      </c>
      <c r="F242" s="265" t="s">
        <v>283</v>
      </c>
      <c r="G242" s="265" t="s">
        <v>284</v>
      </c>
      <c r="H242" s="265" t="s">
        <v>47</v>
      </c>
      <c r="I242" s="379" t="s">
        <v>283</v>
      </c>
      <c r="J242" s="379" t="s">
        <v>284</v>
      </c>
      <c r="K242" s="379" t="s">
        <v>47</v>
      </c>
      <c r="L242" s="266" t="s">
        <v>283</v>
      </c>
      <c r="M242" s="265" t="s">
        <v>284</v>
      </c>
      <c r="N242" s="265" t="s">
        <v>47</v>
      </c>
      <c r="O242" s="265" t="s">
        <v>283</v>
      </c>
      <c r="P242" s="265" t="s">
        <v>284</v>
      </c>
      <c r="Q242" s="265" t="s">
        <v>47</v>
      </c>
      <c r="R242" s="379" t="s">
        <v>283</v>
      </c>
      <c r="S242" s="379" t="s">
        <v>284</v>
      </c>
      <c r="T242" s="379" t="s">
        <v>47</v>
      </c>
    </row>
    <row r="243" spans="2:20" x14ac:dyDescent="0.2">
      <c r="B243" s="286" t="s">
        <v>77</v>
      </c>
      <c r="C243" s="404"/>
      <c r="D243" s="404"/>
      <c r="E243" s="404"/>
      <c r="F243" s="404"/>
      <c r="G243" s="404"/>
      <c r="H243" s="404"/>
      <c r="I243" s="404"/>
      <c r="J243" s="404"/>
      <c r="K243" s="404"/>
      <c r="L243" s="404"/>
      <c r="M243" s="404"/>
      <c r="N243" s="404"/>
      <c r="O243" s="404"/>
      <c r="P243" s="404"/>
      <c r="Q243" s="404"/>
      <c r="R243" s="404"/>
      <c r="S243" s="404"/>
      <c r="T243" s="708"/>
    </row>
    <row r="244" spans="2:20" x14ac:dyDescent="0.2">
      <c r="B244" s="380" t="s">
        <v>408</v>
      </c>
      <c r="C244" s="239"/>
      <c r="D244" s="168"/>
      <c r="E244" s="381"/>
      <c r="F244" s="382"/>
      <c r="G244" s="382"/>
      <c r="H244" s="382"/>
      <c r="I244" s="383"/>
      <c r="J244" s="383"/>
      <c r="K244" s="383"/>
      <c r="L244" s="383"/>
      <c r="M244" s="239"/>
      <c r="N244" s="239"/>
      <c r="O244" s="239"/>
      <c r="P244" s="239"/>
      <c r="Q244" s="239"/>
      <c r="R244" s="239"/>
      <c r="S244" s="239"/>
      <c r="T244" s="248"/>
    </row>
    <row r="245" spans="2:20" x14ac:dyDescent="0.2">
      <c r="B245" s="114" t="s">
        <v>250</v>
      </c>
      <c r="C245" s="119">
        <v>0</v>
      </c>
      <c r="D245" s="97">
        <f>'Pres MP Cant'!L339+'Pres MP Cant'!L362</f>
        <v>4936.32</v>
      </c>
      <c r="E245" s="97">
        <f>SUM(C245:D245)</f>
        <v>4936.32</v>
      </c>
      <c r="F245" s="96">
        <v>0</v>
      </c>
      <c r="G245" s="97">
        <f>'Pres MP Cant'!M339+'Pres MP Cant'!M362</f>
        <v>5708.6632886426587</v>
      </c>
      <c r="H245" s="97">
        <f>SUM(F245:G245)</f>
        <v>5708.6632886426587</v>
      </c>
      <c r="I245" s="384">
        <v>0</v>
      </c>
      <c r="J245" s="384">
        <f>'Pres MP Cant'!N339+'Pres MP Cant'!N362</f>
        <v>7063.6359886894761</v>
      </c>
      <c r="K245" s="97">
        <f>SUM(I245:J245)</f>
        <v>7063.6359886894761</v>
      </c>
      <c r="L245" s="384">
        <v>0</v>
      </c>
      <c r="M245" s="119">
        <f>'Pres MP Cant'!O339+'Pres MP Cant'!O362</f>
        <v>8876.3982877066173</v>
      </c>
      <c r="N245" s="97">
        <f>SUM(L245:M245)</f>
        <v>8876.3982877066173</v>
      </c>
      <c r="O245" s="119">
        <v>0</v>
      </c>
      <c r="P245" s="119">
        <f>'Pres MP Cant'!P339+'Pres MP Cant'!P362</f>
        <v>11867.526866905244</v>
      </c>
      <c r="Q245" s="97">
        <f>SUM(O245:P245)</f>
        <v>11867.526866905244</v>
      </c>
      <c r="R245" s="119">
        <v>0</v>
      </c>
      <c r="S245" s="119">
        <f>'Pres MP Cant'!Q339+'Pres MP Cant'!Q362</f>
        <v>15720.750765077779</v>
      </c>
      <c r="T245" s="97">
        <f>SUM(R245:S245)</f>
        <v>15720.750765077779</v>
      </c>
    </row>
    <row r="246" spans="2:20" x14ac:dyDescent="0.2">
      <c r="B246" s="114" t="s">
        <v>352</v>
      </c>
      <c r="C246" s="119">
        <f>+C168*E257</f>
        <v>680.72275524095301</v>
      </c>
      <c r="D246" s="119">
        <v>0</v>
      </c>
      <c r="E246" s="97">
        <f>SUM(C246:D246)</f>
        <v>680.72275524095301</v>
      </c>
      <c r="F246" s="119">
        <f>+F168*H257</f>
        <v>718.52986449749039</v>
      </c>
      <c r="G246" s="119">
        <v>0</v>
      </c>
      <c r="H246" s="97">
        <f>SUM(F246:G246)</f>
        <v>718.52986449749039</v>
      </c>
      <c r="I246" s="119">
        <f>+I168*K257</f>
        <v>746.10315665024586</v>
      </c>
      <c r="J246" s="384">
        <v>0</v>
      </c>
      <c r="K246" s="97">
        <f>SUM(I246:J246)</f>
        <v>746.10315665024586</v>
      </c>
      <c r="L246" s="119">
        <f>+L168*N257</f>
        <v>780.7127198150464</v>
      </c>
      <c r="M246" s="119">
        <v>0</v>
      </c>
      <c r="N246" s="97">
        <f>SUM(L246:M246)</f>
        <v>780.7127198150464</v>
      </c>
      <c r="O246" s="119">
        <f>+O168*Q257</f>
        <v>1293.3971098080892</v>
      </c>
      <c r="P246" s="119">
        <v>0</v>
      </c>
      <c r="Q246" s="97">
        <f>SUM(O246:P246)</f>
        <v>1293.3971098080892</v>
      </c>
      <c r="R246" s="119">
        <f>+R168*T257</f>
        <v>1354.8650479209532</v>
      </c>
      <c r="S246" s="119">
        <v>0</v>
      </c>
      <c r="T246" s="97">
        <f>SUM(R246:S246)</f>
        <v>1354.8650479209532</v>
      </c>
    </row>
    <row r="247" spans="2:20" x14ac:dyDescent="0.2">
      <c r="B247" s="51" t="s">
        <v>409</v>
      </c>
      <c r="C247" s="62">
        <f t="shared" ref="C247:T247" si="27">SUM(C245:C246)</f>
        <v>680.72275524095301</v>
      </c>
      <c r="D247" s="62">
        <f t="shared" si="27"/>
        <v>4936.32</v>
      </c>
      <c r="E247" s="62">
        <f t="shared" si="27"/>
        <v>5617.0427552409528</v>
      </c>
      <c r="F247" s="62">
        <f t="shared" si="27"/>
        <v>718.52986449749039</v>
      </c>
      <c r="G247" s="62">
        <f t="shared" si="27"/>
        <v>5708.6632886426587</v>
      </c>
      <c r="H247" s="62">
        <f t="shared" si="27"/>
        <v>6427.1931531401488</v>
      </c>
      <c r="I247" s="62">
        <f t="shared" si="27"/>
        <v>746.10315665024586</v>
      </c>
      <c r="J247" s="62">
        <f t="shared" si="27"/>
        <v>7063.6359886894761</v>
      </c>
      <c r="K247" s="62">
        <f t="shared" si="27"/>
        <v>7809.7391453397222</v>
      </c>
      <c r="L247" s="62">
        <f t="shared" si="27"/>
        <v>780.7127198150464</v>
      </c>
      <c r="M247" s="62">
        <f t="shared" si="27"/>
        <v>8876.3982877066173</v>
      </c>
      <c r="N247" s="62">
        <f t="shared" si="27"/>
        <v>9657.1110075216639</v>
      </c>
      <c r="O247" s="62">
        <f t="shared" si="27"/>
        <v>1293.3971098080892</v>
      </c>
      <c r="P247" s="62">
        <f t="shared" si="27"/>
        <v>11867.526866905244</v>
      </c>
      <c r="Q247" s="62">
        <f t="shared" si="27"/>
        <v>13160.923976713333</v>
      </c>
      <c r="R247" s="62">
        <f t="shared" si="27"/>
        <v>1354.8650479209532</v>
      </c>
      <c r="S247" s="62">
        <f t="shared" si="27"/>
        <v>15720.750765077779</v>
      </c>
      <c r="T247" s="62">
        <f t="shared" si="27"/>
        <v>17075.615812998731</v>
      </c>
    </row>
    <row r="248" spans="2:20" x14ac:dyDescent="0.2">
      <c r="B248" s="385" t="s">
        <v>410</v>
      </c>
      <c r="C248" s="238"/>
      <c r="D248" s="321"/>
      <c r="E248" s="386"/>
      <c r="F248" s="386"/>
      <c r="G248" s="386"/>
      <c r="H248" s="386"/>
      <c r="I248" s="387"/>
      <c r="J248" s="387"/>
      <c r="K248" s="386"/>
      <c r="L248" s="387"/>
      <c r="M248" s="238"/>
      <c r="N248" s="386"/>
      <c r="O248" s="238"/>
      <c r="P248" s="238"/>
      <c r="Q248" s="386"/>
      <c r="R248" s="238"/>
      <c r="S248" s="238"/>
      <c r="T248" s="709"/>
    </row>
    <row r="249" spans="2:20" x14ac:dyDescent="0.2">
      <c r="B249" s="204" t="s">
        <v>248</v>
      </c>
      <c r="C249" s="119">
        <v>0</v>
      </c>
      <c r="D249" s="97">
        <f>'Pres MP Cant'!L379+'Pres MP Cant'!L394</f>
        <v>340.83839999999998</v>
      </c>
      <c r="E249" s="97">
        <f>SUM(C249:D249)</f>
        <v>340.83839999999998</v>
      </c>
      <c r="F249" s="119">
        <v>0</v>
      </c>
      <c r="G249" s="97">
        <f>'Pres MP Cant'!M379+'Pres MP Cant'!M394</f>
        <v>407.79413775933608</v>
      </c>
      <c r="H249" s="97">
        <f>SUM(F249:G249)</f>
        <v>407.79413775933608</v>
      </c>
      <c r="I249" s="384">
        <v>0</v>
      </c>
      <c r="J249" s="384">
        <f>'Pres MP Cant'!N379+'Pres MP Cant'!N394</f>
        <v>506.18705740011956</v>
      </c>
      <c r="K249" s="97">
        <f>SUM(I249:J249)</f>
        <v>506.18705740011956</v>
      </c>
      <c r="L249" s="384">
        <v>0</v>
      </c>
      <c r="M249" s="119">
        <f>'Pres MP Cant'!O379+'Pres MP Cant'!O394</f>
        <v>636.27291766457176</v>
      </c>
      <c r="N249" s="97">
        <f>SUM(L249:M249)</f>
        <v>636.27291766457176</v>
      </c>
      <c r="O249" s="119">
        <v>0</v>
      </c>
      <c r="P249" s="119">
        <f>'Pres MP Cant'!P379+'Pres MP Cant'!P394</f>
        <v>850.72842818483048</v>
      </c>
      <c r="Q249" s="97">
        <f>SUM(O249:P249)</f>
        <v>850.72842818483048</v>
      </c>
      <c r="R249" s="119">
        <v>0</v>
      </c>
      <c r="S249" s="119">
        <f>'Pres MP Cant'!Q379+'Pres MP Cant'!Q394</f>
        <v>1126.9923114462913</v>
      </c>
      <c r="T249" s="97">
        <f>SUM(R249:S249)</f>
        <v>1126.9923114462913</v>
      </c>
    </row>
    <row r="250" spans="2:20" x14ac:dyDescent="0.2">
      <c r="B250" s="114" t="s">
        <v>355</v>
      </c>
      <c r="C250" s="119">
        <f>+C172*E257</f>
        <v>73.78130690856338</v>
      </c>
      <c r="D250" s="119">
        <v>0</v>
      </c>
      <c r="E250" s="97">
        <f>SUM(C250:D250)</f>
        <v>73.78130690856338</v>
      </c>
      <c r="F250" s="119">
        <f>+F172*H257</f>
        <v>160.25003995903529</v>
      </c>
      <c r="G250" s="119">
        <v>0</v>
      </c>
      <c r="H250" s="97">
        <f>SUM(F250:G250)</f>
        <v>160.25003995903529</v>
      </c>
      <c r="I250" s="119">
        <f>+I172*K257</f>
        <v>166.36745009554357</v>
      </c>
      <c r="J250" s="384">
        <v>0</v>
      </c>
      <c r="K250" s="97">
        <f>SUM(I250:J250)</f>
        <v>166.36745009554357</v>
      </c>
      <c r="L250" s="119">
        <f>+L172*N257</f>
        <v>174.13049173868228</v>
      </c>
      <c r="M250" s="119">
        <v>0</v>
      </c>
      <c r="N250" s="97">
        <f>SUM(L250:M250)</f>
        <v>174.13049173868228</v>
      </c>
      <c r="O250" s="119">
        <f>+O172*Q257</f>
        <v>288.53872697865887</v>
      </c>
      <c r="P250" s="119">
        <v>0</v>
      </c>
      <c r="Q250" s="97">
        <f>SUM(O250:P250)</f>
        <v>288.53872697865887</v>
      </c>
      <c r="R250" s="119">
        <f>+R172*T257</f>
        <v>302.25136053767494</v>
      </c>
      <c r="S250" s="119">
        <v>0</v>
      </c>
      <c r="T250" s="97">
        <f>SUM(R250:S250)</f>
        <v>302.25136053767494</v>
      </c>
    </row>
    <row r="251" spans="2:20" x14ac:dyDescent="0.2">
      <c r="B251" s="114" t="s">
        <v>411</v>
      </c>
      <c r="C251" s="119">
        <f>'Carga Fabril'!C237</f>
        <v>33.349089687836383</v>
      </c>
      <c r="D251" s="119">
        <f>'Carga Fabril'!D237</f>
        <v>3.6198179547900975</v>
      </c>
      <c r="E251" s="97">
        <f>SUM(C251:D251)</f>
        <v>36.968907642626483</v>
      </c>
      <c r="F251" s="119">
        <f>'Carga Fabril'!F237</f>
        <v>33.76859737537761</v>
      </c>
      <c r="G251" s="119">
        <f>'Carga Fabril'!G237</f>
        <v>3.5687543872101375</v>
      </c>
      <c r="H251" s="97">
        <f>SUM(F251:G251)</f>
        <v>37.337351762587744</v>
      </c>
      <c r="I251" s="119">
        <f>'Carga Fabril'!I237</f>
        <v>35.850821999200065</v>
      </c>
      <c r="J251" s="119">
        <f>'Carga Fabril'!J237</f>
        <v>3.887032074222768</v>
      </c>
      <c r="K251" s="97">
        <f>SUM(I251:J251)</f>
        <v>39.737854073422831</v>
      </c>
      <c r="L251" s="119">
        <f>'Carga Fabril'!L237</f>
        <v>38.348849464169177</v>
      </c>
      <c r="M251" s="119">
        <f>'Carga Fabril'!M237</f>
        <v>4.2644157936014908</v>
      </c>
      <c r="N251" s="97">
        <f>SUM(L251:M251)</f>
        <v>42.613265257770671</v>
      </c>
      <c r="O251" s="119">
        <f>'Carga Fabril'!O237</f>
        <v>55.343384223404342</v>
      </c>
      <c r="P251" s="119">
        <f>'Carga Fabril'!P237</f>
        <v>6.7250253159920659</v>
      </c>
      <c r="Q251" s="97">
        <f>SUM(O251:P251)</f>
        <v>62.068409539396406</v>
      </c>
      <c r="R251" s="119">
        <f>'Carga Fabril'!R237</f>
        <v>57.645521569813738</v>
      </c>
      <c r="S251" s="119">
        <f>'Carga Fabril'!S237</f>
        <v>7.3981684452077356</v>
      </c>
      <c r="T251" s="97">
        <f>SUM(R251:S251)</f>
        <v>65.043690015021468</v>
      </c>
    </row>
    <row r="252" spans="2:20" x14ac:dyDescent="0.2">
      <c r="B252" s="51" t="s">
        <v>412</v>
      </c>
      <c r="C252" s="62">
        <f t="shared" ref="C252:T252" si="28">SUM(C249:C251)</f>
        <v>107.13039659639976</v>
      </c>
      <c r="D252" s="62">
        <f t="shared" si="28"/>
        <v>344.45821795479009</v>
      </c>
      <c r="E252" s="62">
        <f t="shared" si="28"/>
        <v>451.58861455118983</v>
      </c>
      <c r="F252" s="62">
        <f t="shared" si="28"/>
        <v>194.01863733441292</v>
      </c>
      <c r="G252" s="62">
        <f t="shared" si="28"/>
        <v>411.36289214654624</v>
      </c>
      <c r="H252" s="62">
        <f t="shared" si="28"/>
        <v>605.38152948095922</v>
      </c>
      <c r="I252" s="62">
        <f t="shared" si="28"/>
        <v>202.21827209474364</v>
      </c>
      <c r="J252" s="62">
        <f t="shared" si="28"/>
        <v>510.07408947434232</v>
      </c>
      <c r="K252" s="62">
        <f t="shared" si="28"/>
        <v>712.29236156908587</v>
      </c>
      <c r="L252" s="62">
        <f t="shared" si="28"/>
        <v>212.47934120285146</v>
      </c>
      <c r="M252" s="62">
        <f t="shared" si="28"/>
        <v>640.53733345817329</v>
      </c>
      <c r="N252" s="62">
        <f t="shared" si="28"/>
        <v>853.01667466102469</v>
      </c>
      <c r="O252" s="62">
        <f t="shared" si="28"/>
        <v>343.88211120206324</v>
      </c>
      <c r="P252" s="62">
        <f t="shared" si="28"/>
        <v>857.45345350082255</v>
      </c>
      <c r="Q252" s="62">
        <f t="shared" si="28"/>
        <v>1201.3355647028859</v>
      </c>
      <c r="R252" s="62">
        <f t="shared" si="28"/>
        <v>359.89688210748869</v>
      </c>
      <c r="S252" s="62">
        <f t="shared" si="28"/>
        <v>1134.3904798914991</v>
      </c>
      <c r="T252" s="62">
        <f t="shared" si="28"/>
        <v>1494.2873619989875</v>
      </c>
    </row>
    <row r="253" spans="2:20" x14ac:dyDescent="0.2">
      <c r="B253" s="105"/>
      <c r="C253" s="238"/>
      <c r="D253" s="249"/>
      <c r="E253" s="387"/>
      <c r="F253" s="387"/>
      <c r="G253" s="387"/>
      <c r="H253" s="387"/>
      <c r="I253" s="387"/>
      <c r="J253" s="387"/>
      <c r="K253" s="387"/>
      <c r="L253" s="387"/>
      <c r="M253" s="238"/>
      <c r="N253" s="387"/>
      <c r="O253" s="238"/>
      <c r="P253" s="238"/>
      <c r="Q253" s="387"/>
      <c r="R253" s="238"/>
      <c r="S253" s="238"/>
      <c r="T253" s="388"/>
    </row>
    <row r="254" spans="2:20" x14ac:dyDescent="0.2">
      <c r="B254" s="62" t="s">
        <v>413</v>
      </c>
      <c r="C254" s="62">
        <f>+C247+C252</f>
        <v>787.85315183735281</v>
      </c>
      <c r="D254" s="62">
        <f t="shared" ref="D254:T254" si="29">+D247+D252</f>
        <v>5280.7782179547894</v>
      </c>
      <c r="E254" s="62">
        <f t="shared" si="29"/>
        <v>6068.6313697921423</v>
      </c>
      <c r="F254" s="62">
        <f t="shared" si="29"/>
        <v>912.54850183190331</v>
      </c>
      <c r="G254" s="62">
        <f t="shared" si="29"/>
        <v>6120.0261807892048</v>
      </c>
      <c r="H254" s="62">
        <f t="shared" si="29"/>
        <v>7032.574682621108</v>
      </c>
      <c r="I254" s="62">
        <f t="shared" si="29"/>
        <v>948.32142874498948</v>
      </c>
      <c r="J254" s="62">
        <f t="shared" si="29"/>
        <v>7573.7100781638183</v>
      </c>
      <c r="K254" s="62">
        <f t="shared" si="29"/>
        <v>8522.0315069088083</v>
      </c>
      <c r="L254" s="26">
        <f t="shared" si="29"/>
        <v>993.19206101789791</v>
      </c>
      <c r="M254" s="26">
        <f t="shared" si="29"/>
        <v>9516.9356211647901</v>
      </c>
      <c r="N254" s="62">
        <f t="shared" si="29"/>
        <v>10510.127682182689</v>
      </c>
      <c r="O254" s="26">
        <f t="shared" si="29"/>
        <v>1637.2792210101525</v>
      </c>
      <c r="P254" s="26">
        <f t="shared" si="29"/>
        <v>12724.980320406066</v>
      </c>
      <c r="Q254" s="62">
        <f t="shared" si="29"/>
        <v>14362.259541416219</v>
      </c>
      <c r="R254" s="26">
        <f t="shared" si="29"/>
        <v>1714.7619300284418</v>
      </c>
      <c r="S254" s="26">
        <f t="shared" si="29"/>
        <v>16855.14124496928</v>
      </c>
      <c r="T254" s="62">
        <f t="shared" si="29"/>
        <v>18569.903174997718</v>
      </c>
    </row>
    <row r="255" spans="2:20" x14ac:dyDescent="0.2">
      <c r="B255" s="108" t="s">
        <v>414</v>
      </c>
      <c r="C255" s="389"/>
      <c r="D255" s="390"/>
      <c r="E255" s="391">
        <f>'Pres Produc'!C182</f>
        <v>192</v>
      </c>
      <c r="F255" s="389"/>
      <c r="G255" s="392"/>
      <c r="H255" s="391">
        <f>'Pres Produc'!D182</f>
        <v>214</v>
      </c>
      <c r="I255" s="393"/>
      <c r="J255" s="392"/>
      <c r="K255" s="391">
        <f>'Pres Produc'!E182</f>
        <v>252.39729119638832</v>
      </c>
      <c r="L255" s="394"/>
      <c r="M255" s="322"/>
      <c r="N255" s="391">
        <f>'Pres Produc'!F182</f>
        <v>302.07674943566587</v>
      </c>
      <c r="O255" s="396"/>
      <c r="P255" s="322"/>
      <c r="Q255" s="391">
        <f>'Pres Produc'!G182</f>
        <v>384.52370203160274</v>
      </c>
      <c r="R255" s="396"/>
      <c r="S255" s="322"/>
      <c r="T255" s="391">
        <f>'Pres Produc'!H182</f>
        <v>485.12302483069982</v>
      </c>
    </row>
    <row r="256" spans="2:20" x14ac:dyDescent="0.2">
      <c r="B256" s="114" t="s">
        <v>415</v>
      </c>
      <c r="C256" s="396"/>
      <c r="D256" s="397"/>
      <c r="E256" s="401">
        <f>+E254/E255</f>
        <v>31.607455051000741</v>
      </c>
      <c r="F256" s="402"/>
      <c r="G256" s="403"/>
      <c r="H256" s="718">
        <f>+H254/H255</f>
        <v>32.862498516921065</v>
      </c>
      <c r="I256" s="402"/>
      <c r="J256" s="403"/>
      <c r="K256" s="401">
        <f>+K254/K255</f>
        <v>33.764354072555726</v>
      </c>
      <c r="L256" s="394"/>
      <c r="M256" s="322"/>
      <c r="N256" s="401">
        <f>+N254/N255</f>
        <v>34.792905120362661</v>
      </c>
      <c r="O256" s="396"/>
      <c r="P256" s="322"/>
      <c r="Q256" s="401">
        <f>+Q254/Q255</f>
        <v>37.350778288917631</v>
      </c>
      <c r="R256" s="396"/>
      <c r="S256" s="322"/>
      <c r="T256" s="401">
        <f>+T254/T255</f>
        <v>38.278750388065617</v>
      </c>
    </row>
    <row r="257" spans="2:20" x14ac:dyDescent="0.2">
      <c r="B257" s="279" t="s">
        <v>297</v>
      </c>
      <c r="C257" s="239"/>
      <c r="D257" s="168"/>
      <c r="E257" s="210">
        <f>+Asignaciones!AB43</f>
        <v>1.9282212341711482E-2</v>
      </c>
      <c r="F257" s="105"/>
      <c r="G257" s="248"/>
      <c r="H257" s="210">
        <f>+Asignaciones!AC43</f>
        <v>1.98897081603569E-2</v>
      </c>
      <c r="I257" s="105"/>
      <c r="J257" s="248"/>
      <c r="K257" s="210">
        <f>Asignaciones!AD43</f>
        <v>1.9582873757553205E-2</v>
      </c>
      <c r="L257" s="103"/>
      <c r="M257" s="292"/>
      <c r="N257" s="210">
        <f>Asignaciones!AE43</f>
        <v>1.9531278869030552E-2</v>
      </c>
      <c r="O257" s="103"/>
      <c r="P257" s="292"/>
      <c r="Q257" s="210">
        <f>Asignaciones!AF43</f>
        <v>1.9610491624694304E-2</v>
      </c>
      <c r="R257" s="103"/>
      <c r="S257" s="292"/>
      <c r="T257" s="210">
        <f>Asignaciones!AG43</f>
        <v>1.9563552399329089E-2</v>
      </c>
    </row>
    <row r="258" spans="2:20" x14ac:dyDescent="0.2">
      <c r="D258" s="399"/>
      <c r="E258" s="399"/>
      <c r="F258" s="399"/>
      <c r="G258" s="399"/>
      <c r="H258" s="399"/>
      <c r="I258" s="399"/>
      <c r="J258" s="399"/>
      <c r="K258" s="399"/>
      <c r="L258" s="399"/>
    </row>
    <row r="259" spans="2:20" x14ac:dyDescent="0.2">
      <c r="D259" s="399"/>
      <c r="G259" s="399"/>
      <c r="J259" s="399"/>
      <c r="M259" s="399"/>
      <c r="P259" s="399"/>
      <c r="S259" s="399"/>
    </row>
    <row r="260" spans="2:20" x14ac:dyDescent="0.2">
      <c r="D260" s="399"/>
      <c r="G260" s="399"/>
      <c r="J260" s="399"/>
      <c r="M260" s="399"/>
      <c r="P260" s="399"/>
      <c r="S260" s="399"/>
    </row>
    <row r="261" spans="2:20" x14ac:dyDescent="0.2">
      <c r="B261" s="2" t="s">
        <v>794</v>
      </c>
      <c r="C261" s="288"/>
      <c r="D261" s="288"/>
      <c r="E261" s="288"/>
      <c r="F261" s="288"/>
      <c r="G261" s="288"/>
      <c r="H261" s="288"/>
      <c r="I261" s="288"/>
      <c r="J261" s="288"/>
      <c r="K261" s="288"/>
      <c r="L261" s="288"/>
      <c r="M261" s="288"/>
      <c r="N261" s="288"/>
      <c r="O261" s="288"/>
      <c r="P261" s="288"/>
      <c r="Q261" s="288"/>
      <c r="R261" s="288"/>
      <c r="S261" s="288"/>
      <c r="T261" s="289"/>
    </row>
    <row r="262" spans="2:20" x14ac:dyDescent="0.2">
      <c r="B262" s="9" t="s">
        <v>20</v>
      </c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200"/>
      <c r="Q262" s="200"/>
      <c r="R262" s="200"/>
      <c r="S262" s="200"/>
      <c r="T262" s="290"/>
    </row>
    <row r="263" spans="2:20" x14ac:dyDescent="0.2">
      <c r="B263" s="9" t="s">
        <v>281</v>
      </c>
      <c r="C263" s="200"/>
      <c r="D263" s="200"/>
      <c r="E263" s="200"/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  <c r="P263" s="200"/>
      <c r="Q263" s="200"/>
      <c r="R263" s="200"/>
      <c r="S263" s="200"/>
      <c r="T263" s="290"/>
    </row>
    <row r="264" spans="2:20" x14ac:dyDescent="0.2">
      <c r="B264" s="9" t="s">
        <v>2</v>
      </c>
      <c r="C264" s="200"/>
      <c r="D264" s="200"/>
      <c r="E264" s="200"/>
      <c r="F264" s="200"/>
      <c r="G264" s="200"/>
      <c r="H264" s="200"/>
      <c r="I264" s="200"/>
      <c r="J264" s="200"/>
      <c r="K264" s="200"/>
      <c r="L264" s="200"/>
      <c r="M264" s="200"/>
      <c r="N264" s="200"/>
      <c r="O264" s="200"/>
      <c r="P264" s="200"/>
      <c r="Q264" s="200"/>
      <c r="R264" s="200"/>
      <c r="S264" s="200"/>
      <c r="T264" s="290"/>
    </row>
    <row r="265" spans="2:20" x14ac:dyDescent="0.2">
      <c r="B265" s="378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2"/>
    </row>
    <row r="266" spans="2:20" x14ac:dyDescent="0.2">
      <c r="B266" s="287"/>
    </row>
    <row r="267" spans="2:20" x14ac:dyDescent="0.2">
      <c r="B267" s="265" t="s">
        <v>282</v>
      </c>
      <c r="C267" s="270" t="s">
        <v>38</v>
      </c>
      <c r="D267" s="268"/>
      <c r="E267" s="269"/>
      <c r="F267" s="270" t="s">
        <v>39</v>
      </c>
      <c r="G267" s="271"/>
      <c r="H267" s="271"/>
      <c r="I267" s="270" t="s">
        <v>40</v>
      </c>
      <c r="J267" s="268"/>
      <c r="K267" s="269"/>
      <c r="L267" s="270" t="s">
        <v>121</v>
      </c>
      <c r="M267" s="268"/>
      <c r="N267" s="269"/>
      <c r="O267" s="270" t="s">
        <v>122</v>
      </c>
      <c r="P267" s="268"/>
      <c r="Q267" s="269"/>
      <c r="R267" s="270" t="s">
        <v>633</v>
      </c>
      <c r="S267" s="268"/>
      <c r="T267" s="269"/>
    </row>
    <row r="268" spans="2:20" x14ac:dyDescent="0.2">
      <c r="B268" s="306"/>
      <c r="C268" s="266" t="s">
        <v>283</v>
      </c>
      <c r="D268" s="265" t="s">
        <v>284</v>
      </c>
      <c r="E268" s="265" t="s">
        <v>47</v>
      </c>
      <c r="F268" s="265" t="s">
        <v>283</v>
      </c>
      <c r="G268" s="265" t="s">
        <v>284</v>
      </c>
      <c r="H268" s="265" t="s">
        <v>47</v>
      </c>
      <c r="I268" s="379" t="s">
        <v>283</v>
      </c>
      <c r="J268" s="379" t="s">
        <v>284</v>
      </c>
      <c r="K268" s="379" t="s">
        <v>47</v>
      </c>
      <c r="L268" s="266" t="s">
        <v>283</v>
      </c>
      <c r="M268" s="265" t="s">
        <v>284</v>
      </c>
      <c r="N268" s="265" t="s">
        <v>47</v>
      </c>
      <c r="O268" s="265" t="s">
        <v>283</v>
      </c>
      <c r="P268" s="265" t="s">
        <v>284</v>
      </c>
      <c r="Q268" s="265" t="s">
        <v>47</v>
      </c>
      <c r="R268" s="379" t="s">
        <v>283</v>
      </c>
      <c r="S268" s="379" t="s">
        <v>284</v>
      </c>
      <c r="T268" s="379" t="s">
        <v>47</v>
      </c>
    </row>
    <row r="269" spans="2:20" x14ac:dyDescent="0.2">
      <c r="B269" s="286" t="s">
        <v>78</v>
      </c>
      <c r="C269" s="404"/>
      <c r="D269" s="404"/>
      <c r="E269" s="404"/>
      <c r="F269" s="404"/>
      <c r="G269" s="404"/>
      <c r="H269" s="404"/>
      <c r="I269" s="404"/>
      <c r="J269" s="404"/>
      <c r="K269" s="404"/>
      <c r="L269" s="404"/>
      <c r="M269" s="404"/>
      <c r="N269" s="404"/>
      <c r="O269" s="404"/>
      <c r="P269" s="404"/>
      <c r="Q269" s="404"/>
      <c r="R269" s="404"/>
      <c r="S269" s="404"/>
      <c r="T269" s="708"/>
    </row>
    <row r="270" spans="2:20" x14ac:dyDescent="0.2">
      <c r="B270" s="380" t="s">
        <v>408</v>
      </c>
      <c r="C270" s="239"/>
      <c r="D270" s="168"/>
      <c r="E270" s="381"/>
      <c r="F270" s="382"/>
      <c r="G270" s="382"/>
      <c r="H270" s="382"/>
      <c r="I270" s="383"/>
      <c r="J270" s="383"/>
      <c r="K270" s="383"/>
      <c r="L270" s="383"/>
      <c r="M270" s="239"/>
      <c r="N270" s="239"/>
      <c r="O270" s="239"/>
      <c r="P270" s="239"/>
      <c r="Q270" s="239"/>
      <c r="R270" s="239"/>
      <c r="S270" s="239"/>
      <c r="T270" s="248"/>
    </row>
    <row r="271" spans="2:20" x14ac:dyDescent="0.2">
      <c r="B271" s="114" t="s">
        <v>250</v>
      </c>
      <c r="C271" s="119">
        <v>0</v>
      </c>
      <c r="D271" s="97">
        <f>'Pres MP Cant'!L340+'Pres MP Cant'!L363</f>
        <v>1951.3600000000001</v>
      </c>
      <c r="E271" s="97">
        <f>SUM(C271:D271)</f>
        <v>1951.3600000000001</v>
      </c>
      <c r="F271" s="96">
        <v>0</v>
      </c>
      <c r="G271" s="97">
        <f>'Pres MP Cant'!M340+'Pres MP Cant'!M363</f>
        <v>2182.5930640239958</v>
      </c>
      <c r="H271" s="97">
        <f>SUM(F271:G271)</f>
        <v>2182.5930640239958</v>
      </c>
      <c r="I271" s="384">
        <v>0</v>
      </c>
      <c r="J271" s="384">
        <f>'Pres MP Cant'!N340+'Pres MP Cant'!N363</f>
        <v>2735.4315838134812</v>
      </c>
      <c r="K271" s="97">
        <f>SUM(I271:J271)</f>
        <v>2735.4315838134812</v>
      </c>
      <c r="L271" s="384">
        <v>0</v>
      </c>
      <c r="M271" s="119">
        <f>'Pres MP Cant'!O340+'Pres MP Cant'!O363</f>
        <v>3474.6705756998213</v>
      </c>
      <c r="N271" s="97">
        <f>SUM(L271:M271)</f>
        <v>3474.6705756998213</v>
      </c>
      <c r="O271" s="119">
        <v>0</v>
      </c>
      <c r="P271" s="119">
        <f>'Pres MP Cant'!P340+'Pres MP Cant'!P363</f>
        <v>4590.1702389625007</v>
      </c>
      <c r="Q271" s="97">
        <f>SUM(O271:P271)</f>
        <v>4590.1702389625007</v>
      </c>
      <c r="R271" s="119">
        <v>0</v>
      </c>
      <c r="S271" s="119">
        <f>'Pres MP Cant'!Q340+'Pres MP Cant'!Q363</f>
        <v>6112.9991652131484</v>
      </c>
      <c r="T271" s="97">
        <f>SUM(R271:S271)</f>
        <v>6112.9991652131484</v>
      </c>
    </row>
    <row r="272" spans="2:20" x14ac:dyDescent="0.2">
      <c r="B272" s="114" t="s">
        <v>352</v>
      </c>
      <c r="C272" s="119">
        <f>+C168*E283</f>
        <v>226.90758508031769</v>
      </c>
      <c r="D272" s="119">
        <v>0</v>
      </c>
      <c r="E272" s="97">
        <f>SUM(C272:D272)</f>
        <v>226.90758508031769</v>
      </c>
      <c r="F272" s="119">
        <f>+F168*H283</f>
        <v>231.67551705760206</v>
      </c>
      <c r="G272" s="119">
        <v>0</v>
      </c>
      <c r="H272" s="97">
        <f>SUM(F272:G272)</f>
        <v>231.67551705760206</v>
      </c>
      <c r="I272" s="119">
        <f>+I168*K283</f>
        <v>243.63636957179509</v>
      </c>
      <c r="J272" s="384">
        <v>0</v>
      </c>
      <c r="K272" s="97">
        <f>SUM(I272:J272)</f>
        <v>243.63636957179509</v>
      </c>
      <c r="L272" s="119">
        <f>+L168*N283</f>
        <v>257.68070313763934</v>
      </c>
      <c r="M272" s="119">
        <v>0</v>
      </c>
      <c r="N272" s="97">
        <f>SUM(L272:M272)</f>
        <v>257.68070313763934</v>
      </c>
      <c r="O272" s="119">
        <f>+O168*Q283</f>
        <v>421.85390243388412</v>
      </c>
      <c r="P272" s="119">
        <v>0</v>
      </c>
      <c r="Q272" s="97">
        <f>SUM(O272:P272)</f>
        <v>421.85390243388412</v>
      </c>
      <c r="R272" s="119">
        <f>+R168*T283</f>
        <v>444.23429598401952</v>
      </c>
      <c r="S272" s="119">
        <v>0</v>
      </c>
      <c r="T272" s="97">
        <f>SUM(R272:S272)</f>
        <v>444.23429598401952</v>
      </c>
    </row>
    <row r="273" spans="2:20" x14ac:dyDescent="0.2">
      <c r="B273" s="51" t="s">
        <v>409</v>
      </c>
      <c r="C273" s="62">
        <f t="shared" ref="C273:T273" si="30">SUM(C271:C272)</f>
        <v>226.90758508031769</v>
      </c>
      <c r="D273" s="62">
        <f t="shared" si="30"/>
        <v>1951.3600000000001</v>
      </c>
      <c r="E273" s="62">
        <f t="shared" si="30"/>
        <v>2178.267585080318</v>
      </c>
      <c r="F273" s="62">
        <f t="shared" si="30"/>
        <v>231.67551705760206</v>
      </c>
      <c r="G273" s="62">
        <f t="shared" si="30"/>
        <v>2182.5930640239958</v>
      </c>
      <c r="H273" s="62">
        <f t="shared" si="30"/>
        <v>2414.2685810815979</v>
      </c>
      <c r="I273" s="62">
        <f t="shared" si="30"/>
        <v>243.63636957179509</v>
      </c>
      <c r="J273" s="62">
        <f t="shared" si="30"/>
        <v>2735.4315838134812</v>
      </c>
      <c r="K273" s="62">
        <f t="shared" si="30"/>
        <v>2979.0679533852763</v>
      </c>
      <c r="L273" s="62">
        <f t="shared" si="30"/>
        <v>257.68070313763934</v>
      </c>
      <c r="M273" s="62">
        <f t="shared" si="30"/>
        <v>3474.6705756998213</v>
      </c>
      <c r="N273" s="62">
        <f t="shared" si="30"/>
        <v>3732.3512788374605</v>
      </c>
      <c r="O273" s="62">
        <f t="shared" si="30"/>
        <v>421.85390243388412</v>
      </c>
      <c r="P273" s="62">
        <f t="shared" si="30"/>
        <v>4590.1702389625007</v>
      </c>
      <c r="Q273" s="62">
        <f t="shared" si="30"/>
        <v>5012.0241413963849</v>
      </c>
      <c r="R273" s="62">
        <f t="shared" si="30"/>
        <v>444.23429598401952</v>
      </c>
      <c r="S273" s="62">
        <f t="shared" si="30"/>
        <v>6112.9991652131484</v>
      </c>
      <c r="T273" s="62">
        <f t="shared" si="30"/>
        <v>6557.2334611971683</v>
      </c>
    </row>
    <row r="274" spans="2:20" x14ac:dyDescent="0.2">
      <c r="B274" s="385" t="s">
        <v>410</v>
      </c>
      <c r="C274" s="238"/>
      <c r="D274" s="321"/>
      <c r="E274" s="386"/>
      <c r="F274" s="386"/>
      <c r="G274" s="386"/>
      <c r="H274" s="386"/>
      <c r="I274" s="387"/>
      <c r="J274" s="387"/>
      <c r="K274" s="386"/>
      <c r="L274" s="387"/>
      <c r="M274" s="238"/>
      <c r="N274" s="386"/>
      <c r="O274" s="238"/>
      <c r="P274" s="238"/>
      <c r="Q274" s="386"/>
      <c r="R274" s="238"/>
      <c r="S274" s="238"/>
      <c r="T274" s="709"/>
    </row>
    <row r="275" spans="2:20" x14ac:dyDescent="0.2">
      <c r="B275" s="204" t="s">
        <v>248</v>
      </c>
      <c r="C275" s="119">
        <v>0</v>
      </c>
      <c r="D275" s="97">
        <f>'Pres MP Cant'!L380+'Pres MP Cant'!L395</f>
        <v>118.0928</v>
      </c>
      <c r="E275" s="97">
        <f>SUM(C275:D275)</f>
        <v>118.0928</v>
      </c>
      <c r="F275" s="119">
        <v>0</v>
      </c>
      <c r="G275" s="97">
        <f>'Pres MP Cant'!M380+'Pres MP Cant'!M395</f>
        <v>152.38526153846155</v>
      </c>
      <c r="H275" s="97">
        <f>SUM(F275:G275)</f>
        <v>152.38526153846155</v>
      </c>
      <c r="I275" s="384">
        <v>0</v>
      </c>
      <c r="J275" s="384">
        <f>'Pres MP Cant'!N380+'Pres MP Cant'!N395</f>
        <v>193.47897729090022</v>
      </c>
      <c r="K275" s="97">
        <f>SUM(I275:J275)</f>
        <v>193.47897729090022</v>
      </c>
      <c r="L275" s="384">
        <v>0</v>
      </c>
      <c r="M275" s="119">
        <f>'Pres MP Cant'!O380+'Pres MP Cant'!O395</f>
        <v>246.13736732529611</v>
      </c>
      <c r="N275" s="97">
        <f>SUM(L275:M275)</f>
        <v>246.13736732529611</v>
      </c>
      <c r="O275" s="119">
        <v>0</v>
      </c>
      <c r="P275" s="119">
        <f>'Pres MP Cant'!P380+'Pres MP Cant'!P395</f>
        <v>325.21902519718964</v>
      </c>
      <c r="Q275" s="97">
        <f>SUM(O275:P275)</f>
        <v>325.21902519718964</v>
      </c>
      <c r="R275" s="119">
        <v>0</v>
      </c>
      <c r="S275" s="119">
        <f>'Pres MP Cant'!Q380+'Pres MP Cant'!Q395</f>
        <v>433.00347097505323</v>
      </c>
      <c r="T275" s="97">
        <f>SUM(R275:S275)</f>
        <v>433.00347097505323</v>
      </c>
    </row>
    <row r="276" spans="2:20" x14ac:dyDescent="0.2">
      <c r="B276" s="114" t="s">
        <v>355</v>
      </c>
      <c r="C276" s="119">
        <f>+C172*E283</f>
        <v>24.593768969521125</v>
      </c>
      <c r="D276" s="119">
        <v>0</v>
      </c>
      <c r="E276" s="97">
        <f>SUM(C276:D276)</f>
        <v>24.593768969521125</v>
      </c>
      <c r="F276" s="119">
        <f>+F172*H283</f>
        <v>51.669405407352507</v>
      </c>
      <c r="G276" s="119">
        <v>0</v>
      </c>
      <c r="H276" s="97">
        <f>SUM(F276:G276)</f>
        <v>51.669405407352507</v>
      </c>
      <c r="I276" s="119">
        <f>+I172*K283</f>
        <v>54.326484474580433</v>
      </c>
      <c r="J276" s="384">
        <v>0</v>
      </c>
      <c r="K276" s="97">
        <f>SUM(I276:J276)</f>
        <v>54.326484474580433</v>
      </c>
      <c r="L276" s="119">
        <f>+L172*N283</f>
        <v>57.473211861536498</v>
      </c>
      <c r="M276" s="119">
        <v>0</v>
      </c>
      <c r="N276" s="97">
        <f>SUM(L276:M276)</f>
        <v>57.473211861536498</v>
      </c>
      <c r="O276" s="119">
        <f>+O172*Q283</f>
        <v>94.109679893527016</v>
      </c>
      <c r="P276" s="119">
        <v>0</v>
      </c>
      <c r="Q276" s="97">
        <f>SUM(O276:P276)</f>
        <v>94.109679893527016</v>
      </c>
      <c r="R276" s="119">
        <f>+R172*T283</f>
        <v>99.102431319417875</v>
      </c>
      <c r="S276" s="119">
        <v>0</v>
      </c>
      <c r="T276" s="97">
        <f>SUM(R276:S276)</f>
        <v>99.102431319417875</v>
      </c>
    </row>
    <row r="277" spans="2:20" x14ac:dyDescent="0.2">
      <c r="B277" s="114" t="s">
        <v>411</v>
      </c>
      <c r="C277" s="119">
        <f>'Carga Fabril'!C261</f>
        <v>11.116363229278795</v>
      </c>
      <c r="D277" s="119">
        <f>'Carga Fabril'!D261</f>
        <v>1.2066059849300323</v>
      </c>
      <c r="E277" s="97">
        <f>SUM(C277:D277)</f>
        <v>12.322969214208827</v>
      </c>
      <c r="F277" s="119">
        <f>'Carga Fabril'!F261</f>
        <v>10.888005695799322</v>
      </c>
      <c r="G277" s="119">
        <f>'Carga Fabril'!G261</f>
        <v>1.1506731435397173</v>
      </c>
      <c r="H277" s="97">
        <f>SUM(F277:G277)</f>
        <v>12.038678839339038</v>
      </c>
      <c r="I277" s="119">
        <f>'Carga Fabril'!I261</f>
        <v>11.706912161134696</v>
      </c>
      <c r="J277" s="119">
        <f>'Carga Fabril'!J261</f>
        <v>1.2692914840684679</v>
      </c>
      <c r="K277" s="97">
        <f>SUM(I277:J277)</f>
        <v>12.976203645203164</v>
      </c>
      <c r="L277" s="119">
        <f>'Carga Fabril'!L261</f>
        <v>12.657355572210506</v>
      </c>
      <c r="M277" s="119">
        <f>'Carga Fabril'!M261</f>
        <v>1.4075057729644904</v>
      </c>
      <c r="N277" s="97">
        <f>SUM(L277:M277)</f>
        <v>14.064861345174997</v>
      </c>
      <c r="O277" s="119">
        <f>'Carga Fabril'!O261</f>
        <v>18.050776850742398</v>
      </c>
      <c r="P277" s="119">
        <f>'Carga Fabril'!P261</f>
        <v>2.1934316630248705</v>
      </c>
      <c r="Q277" s="97">
        <f>SUM(O277:P277)</f>
        <v>20.244208513767269</v>
      </c>
      <c r="R277" s="119">
        <f>'Carga Fabril'!R261</f>
        <v>18.900862289195221</v>
      </c>
      <c r="S277" s="119">
        <f>'Carga Fabril'!S261</f>
        <v>2.4257177169572923</v>
      </c>
      <c r="T277" s="97">
        <f>SUM(R277:S277)</f>
        <v>21.326580006152511</v>
      </c>
    </row>
    <row r="278" spans="2:20" x14ac:dyDescent="0.2">
      <c r="B278" s="51" t="s">
        <v>412</v>
      </c>
      <c r="C278" s="62">
        <f t="shared" ref="C278:T278" si="31">SUM(C275:C277)</f>
        <v>35.710132198799919</v>
      </c>
      <c r="D278" s="62">
        <f t="shared" si="31"/>
        <v>119.29940598493003</v>
      </c>
      <c r="E278" s="62">
        <f t="shared" si="31"/>
        <v>155.00953818372994</v>
      </c>
      <c r="F278" s="62">
        <f t="shared" si="31"/>
        <v>62.557411103151829</v>
      </c>
      <c r="G278" s="62">
        <f t="shared" si="31"/>
        <v>153.53593468200125</v>
      </c>
      <c r="H278" s="62">
        <f t="shared" si="31"/>
        <v>216.0933457851531</v>
      </c>
      <c r="I278" s="62">
        <f t="shared" si="31"/>
        <v>66.033396635715121</v>
      </c>
      <c r="J278" s="62">
        <f t="shared" si="31"/>
        <v>194.74826877496869</v>
      </c>
      <c r="K278" s="62">
        <f t="shared" si="31"/>
        <v>260.78166541068384</v>
      </c>
      <c r="L278" s="62">
        <f t="shared" si="31"/>
        <v>70.130567433747004</v>
      </c>
      <c r="M278" s="62">
        <f t="shared" si="31"/>
        <v>247.54487309826061</v>
      </c>
      <c r="N278" s="62">
        <f t="shared" si="31"/>
        <v>317.67544053200766</v>
      </c>
      <c r="O278" s="62">
        <f t="shared" si="31"/>
        <v>112.16045674426941</v>
      </c>
      <c r="P278" s="62">
        <f t="shared" si="31"/>
        <v>327.41245686021449</v>
      </c>
      <c r="Q278" s="62">
        <f t="shared" si="31"/>
        <v>439.57291360448392</v>
      </c>
      <c r="R278" s="62">
        <f t="shared" si="31"/>
        <v>118.00329360861309</v>
      </c>
      <c r="S278" s="62">
        <f t="shared" si="31"/>
        <v>435.42918869201054</v>
      </c>
      <c r="T278" s="62">
        <f t="shared" si="31"/>
        <v>553.43248230062363</v>
      </c>
    </row>
    <row r="279" spans="2:20" x14ac:dyDescent="0.2">
      <c r="B279" s="105"/>
      <c r="C279" s="238"/>
      <c r="D279" s="249"/>
      <c r="E279" s="387"/>
      <c r="F279" s="387"/>
      <c r="G279" s="387"/>
      <c r="H279" s="387"/>
      <c r="I279" s="387"/>
      <c r="J279" s="387"/>
      <c r="K279" s="387"/>
      <c r="L279" s="387"/>
      <c r="M279" s="238"/>
      <c r="N279" s="387"/>
      <c r="O279" s="238"/>
      <c r="P279" s="238"/>
      <c r="Q279" s="387"/>
      <c r="R279" s="238"/>
      <c r="S279" s="238"/>
      <c r="T279" s="388"/>
    </row>
    <row r="280" spans="2:20" x14ac:dyDescent="0.2">
      <c r="B280" s="62" t="s">
        <v>413</v>
      </c>
      <c r="C280" s="62">
        <f>+C273+C278</f>
        <v>262.61771727911758</v>
      </c>
      <c r="D280" s="62">
        <f t="shared" ref="D280:T280" si="32">+D273+D278</f>
        <v>2070.6594059849303</v>
      </c>
      <c r="E280" s="62">
        <f t="shared" si="32"/>
        <v>2333.277123264048</v>
      </c>
      <c r="F280" s="62">
        <f t="shared" si="32"/>
        <v>294.23292816075389</v>
      </c>
      <c r="G280" s="62">
        <f t="shared" si="32"/>
        <v>2336.1289987059972</v>
      </c>
      <c r="H280" s="62">
        <f t="shared" si="32"/>
        <v>2630.3619268667508</v>
      </c>
      <c r="I280" s="62">
        <f t="shared" si="32"/>
        <v>309.66976620751018</v>
      </c>
      <c r="J280" s="62">
        <f t="shared" si="32"/>
        <v>2930.1798525884501</v>
      </c>
      <c r="K280" s="62">
        <f t="shared" si="32"/>
        <v>3239.8496187959599</v>
      </c>
      <c r="L280" s="26">
        <f t="shared" si="32"/>
        <v>327.81127057138633</v>
      </c>
      <c r="M280" s="26">
        <f t="shared" si="32"/>
        <v>3722.215448798082</v>
      </c>
      <c r="N280" s="62">
        <f t="shared" si="32"/>
        <v>4050.0267193694681</v>
      </c>
      <c r="O280" s="26">
        <f t="shared" si="32"/>
        <v>534.01435917815354</v>
      </c>
      <c r="P280" s="26">
        <f t="shared" si="32"/>
        <v>4917.5826958227153</v>
      </c>
      <c r="Q280" s="62">
        <f t="shared" si="32"/>
        <v>5451.5970550008687</v>
      </c>
      <c r="R280" s="26">
        <f t="shared" si="32"/>
        <v>562.23758959263262</v>
      </c>
      <c r="S280" s="26">
        <f t="shared" si="32"/>
        <v>6548.4283539051594</v>
      </c>
      <c r="T280" s="62">
        <f t="shared" si="32"/>
        <v>7110.6659434977919</v>
      </c>
    </row>
    <row r="281" spans="2:20" x14ac:dyDescent="0.2">
      <c r="B281" s="108" t="s">
        <v>414</v>
      </c>
      <c r="C281" s="389"/>
      <c r="D281" s="390"/>
      <c r="E281" s="391">
        <f>'Pres Produc'!C198</f>
        <v>64</v>
      </c>
      <c r="F281" s="389"/>
      <c r="G281" s="392"/>
      <c r="H281" s="391">
        <f>'Pres Produc'!D198</f>
        <v>69</v>
      </c>
      <c r="I281" s="393"/>
      <c r="J281" s="392"/>
      <c r="K281" s="391">
        <f>'Pres Produc'!E198</f>
        <v>82.4191121143717</v>
      </c>
      <c r="L281" s="394"/>
      <c r="M281" s="322"/>
      <c r="N281" s="391">
        <f>'Pres Produc'!F198</f>
        <v>99.702934537246037</v>
      </c>
      <c r="O281" s="396"/>
      <c r="P281" s="322"/>
      <c r="Q281" s="391">
        <f>'Pres Produc'!G198</f>
        <v>125.41610233258089</v>
      </c>
      <c r="R281" s="396"/>
      <c r="S281" s="322"/>
      <c r="T281" s="391">
        <f>'Pres Produc'!H198</f>
        <v>159.06254702784048</v>
      </c>
    </row>
    <row r="282" spans="2:20" x14ac:dyDescent="0.2">
      <c r="B282" s="114" t="s">
        <v>415</v>
      </c>
      <c r="C282" s="396"/>
      <c r="D282" s="397"/>
      <c r="E282" s="401">
        <f>+E280/E281</f>
        <v>36.45745505100075</v>
      </c>
      <c r="F282" s="402"/>
      <c r="G282" s="403"/>
      <c r="H282" s="718">
        <f>+H280/H281</f>
        <v>38.121187345894938</v>
      </c>
      <c r="I282" s="402"/>
      <c r="J282" s="403"/>
      <c r="K282" s="401">
        <f>+K280/K281</f>
        <v>39.309445778790625</v>
      </c>
      <c r="L282" s="394"/>
      <c r="M282" s="322"/>
      <c r="N282" s="401">
        <f>+N280/N281</f>
        <v>40.620937971053394</v>
      </c>
      <c r="O282" s="396"/>
      <c r="P282" s="322"/>
      <c r="Q282" s="401">
        <f>+Q280/Q281</f>
        <v>43.468079087198994</v>
      </c>
      <c r="R282" s="396"/>
      <c r="S282" s="322"/>
      <c r="T282" s="401">
        <f>+T280/T281</f>
        <v>44.703584070316836</v>
      </c>
    </row>
    <row r="283" spans="2:20" x14ac:dyDescent="0.2">
      <c r="B283" s="279" t="s">
        <v>297</v>
      </c>
      <c r="C283" s="239"/>
      <c r="D283" s="168"/>
      <c r="E283" s="210">
        <f>Asignaciones!AB44</f>
        <v>6.4274041139038276E-3</v>
      </c>
      <c r="F283" s="105"/>
      <c r="G283" s="248"/>
      <c r="H283" s="210">
        <f>Asignaciones!AC44</f>
        <v>6.4130367432926457E-3</v>
      </c>
      <c r="I283" s="105"/>
      <c r="J283" s="248"/>
      <c r="K283" s="210">
        <f>Asignaciones!AD44</f>
        <v>6.3946925107430021E-3</v>
      </c>
      <c r="L283" s="103"/>
      <c r="M283" s="292"/>
      <c r="N283" s="210">
        <f>Asignaciones!AE44</f>
        <v>6.4464604513442608E-3</v>
      </c>
      <c r="O283" s="103"/>
      <c r="P283" s="292"/>
      <c r="Q283" s="210">
        <f>Asignaciones!AF44</f>
        <v>6.3961503839696865E-3</v>
      </c>
      <c r="R283" s="103"/>
      <c r="S283" s="292"/>
      <c r="T283" s="210">
        <f>Asignaciones!AG44</f>
        <v>6.4145140804971745E-3</v>
      </c>
    </row>
    <row r="284" spans="2:20" x14ac:dyDescent="0.2">
      <c r="D284" s="399"/>
      <c r="E284" s="399"/>
      <c r="J284" s="399"/>
      <c r="M284" s="399"/>
      <c r="P284" s="399"/>
      <c r="S284" s="399"/>
    </row>
    <row r="285" spans="2:20" x14ac:dyDescent="0.2">
      <c r="D285" s="406"/>
      <c r="E285" s="406"/>
      <c r="J285" s="406"/>
      <c r="M285" s="406"/>
      <c r="P285" s="406"/>
      <c r="S285" s="406"/>
    </row>
    <row r="286" spans="2:20" x14ac:dyDescent="0.2">
      <c r="D286" s="406"/>
      <c r="E286" s="399"/>
      <c r="F286" s="399"/>
      <c r="G286" s="399"/>
      <c r="H286" s="399"/>
      <c r="I286" s="399"/>
      <c r="J286" s="399"/>
      <c r="K286" s="399"/>
      <c r="L286" s="399"/>
    </row>
    <row r="287" spans="2:20" x14ac:dyDescent="0.2">
      <c r="B287" s="2" t="s">
        <v>795</v>
      </c>
      <c r="C287" s="288"/>
      <c r="D287" s="288"/>
      <c r="E287" s="288"/>
      <c r="F287" s="288"/>
      <c r="G287" s="288"/>
      <c r="H287" s="288"/>
      <c r="I287" s="288"/>
      <c r="J287" s="288"/>
      <c r="K287" s="288"/>
      <c r="L287" s="288"/>
      <c r="M287" s="288"/>
      <c r="N287" s="288"/>
      <c r="O287" s="288"/>
      <c r="P287" s="288"/>
      <c r="Q287" s="288"/>
      <c r="R287" s="288"/>
      <c r="S287" s="288"/>
      <c r="T287" s="289"/>
    </row>
    <row r="288" spans="2:20" x14ac:dyDescent="0.2">
      <c r="B288" s="9" t="s">
        <v>20</v>
      </c>
      <c r="C288" s="200"/>
      <c r="D288" s="200"/>
      <c r="E288" s="200"/>
      <c r="F288" s="200"/>
      <c r="G288" s="200"/>
      <c r="H288" s="200"/>
      <c r="I288" s="200"/>
      <c r="J288" s="200"/>
      <c r="K288" s="200"/>
      <c r="L288" s="200"/>
      <c r="M288" s="200"/>
      <c r="N288" s="200"/>
      <c r="O288" s="200"/>
      <c r="P288" s="200"/>
      <c r="Q288" s="200"/>
      <c r="R288" s="200"/>
      <c r="S288" s="200"/>
      <c r="T288" s="290"/>
    </row>
    <row r="289" spans="2:20" x14ac:dyDescent="0.2">
      <c r="B289" s="9" t="s">
        <v>281</v>
      </c>
      <c r="C289" s="200"/>
      <c r="D289" s="200"/>
      <c r="E289" s="200"/>
      <c r="F289" s="200"/>
      <c r="G289" s="200"/>
      <c r="H289" s="200"/>
      <c r="I289" s="200"/>
      <c r="J289" s="200"/>
      <c r="K289" s="200"/>
      <c r="L289" s="200"/>
      <c r="M289" s="200"/>
      <c r="N289" s="200"/>
      <c r="O289" s="200"/>
      <c r="P289" s="200"/>
      <c r="Q289" s="200"/>
      <c r="R289" s="200"/>
      <c r="S289" s="200"/>
      <c r="T289" s="290"/>
    </row>
    <row r="290" spans="2:20" x14ac:dyDescent="0.2">
      <c r="B290" s="9" t="s">
        <v>2</v>
      </c>
      <c r="C290" s="200"/>
      <c r="D290" s="200"/>
      <c r="E290" s="200"/>
      <c r="F290" s="200"/>
      <c r="G290" s="200"/>
      <c r="H290" s="200"/>
      <c r="I290" s="200"/>
      <c r="J290" s="200"/>
      <c r="K290" s="200"/>
      <c r="L290" s="200"/>
      <c r="M290" s="200"/>
      <c r="N290" s="200"/>
      <c r="O290" s="200"/>
      <c r="P290" s="200"/>
      <c r="Q290" s="200"/>
      <c r="R290" s="200"/>
      <c r="S290" s="200"/>
      <c r="T290" s="290"/>
    </row>
    <row r="291" spans="2:20" x14ac:dyDescent="0.2">
      <c r="B291" s="378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2"/>
    </row>
    <row r="292" spans="2:20" x14ac:dyDescent="0.2">
      <c r="B292" s="287"/>
    </row>
    <row r="293" spans="2:20" x14ac:dyDescent="0.2">
      <c r="B293" s="265" t="s">
        <v>282</v>
      </c>
      <c r="C293" s="270" t="s">
        <v>38</v>
      </c>
      <c r="D293" s="268"/>
      <c r="E293" s="269"/>
      <c r="F293" s="270" t="s">
        <v>39</v>
      </c>
      <c r="G293" s="271"/>
      <c r="H293" s="271"/>
      <c r="I293" s="270" t="s">
        <v>40</v>
      </c>
      <c r="J293" s="268"/>
      <c r="K293" s="269"/>
      <c r="L293" s="270" t="s">
        <v>121</v>
      </c>
      <c r="M293" s="268"/>
      <c r="N293" s="269"/>
      <c r="O293" s="270" t="s">
        <v>122</v>
      </c>
      <c r="P293" s="268"/>
      <c r="Q293" s="269"/>
      <c r="R293" s="270" t="s">
        <v>633</v>
      </c>
      <c r="S293" s="268"/>
      <c r="T293" s="269"/>
    </row>
    <row r="294" spans="2:20" x14ac:dyDescent="0.2">
      <c r="B294" s="306"/>
      <c r="C294" s="266" t="s">
        <v>283</v>
      </c>
      <c r="D294" s="265" t="s">
        <v>284</v>
      </c>
      <c r="E294" s="265" t="s">
        <v>47</v>
      </c>
      <c r="F294" s="265" t="s">
        <v>283</v>
      </c>
      <c r="G294" s="265" t="s">
        <v>284</v>
      </c>
      <c r="H294" s="265" t="s">
        <v>47</v>
      </c>
      <c r="I294" s="379" t="s">
        <v>283</v>
      </c>
      <c r="J294" s="379" t="s">
        <v>284</v>
      </c>
      <c r="K294" s="379" t="s">
        <v>47</v>
      </c>
      <c r="L294" s="266" t="s">
        <v>283</v>
      </c>
      <c r="M294" s="265" t="s">
        <v>284</v>
      </c>
      <c r="N294" s="265" t="s">
        <v>47</v>
      </c>
      <c r="O294" s="265" t="s">
        <v>283</v>
      </c>
      <c r="P294" s="265" t="s">
        <v>284</v>
      </c>
      <c r="Q294" s="265" t="s">
        <v>47</v>
      </c>
      <c r="R294" s="379" t="s">
        <v>283</v>
      </c>
      <c r="S294" s="379" t="s">
        <v>284</v>
      </c>
      <c r="T294" s="379" t="s">
        <v>47</v>
      </c>
    </row>
    <row r="295" spans="2:20" x14ac:dyDescent="0.2">
      <c r="B295" s="286" t="s">
        <v>79</v>
      </c>
      <c r="C295" s="404"/>
      <c r="D295" s="404"/>
      <c r="E295" s="404"/>
      <c r="F295" s="404"/>
      <c r="G295" s="404"/>
      <c r="H295" s="404"/>
      <c r="I295" s="404"/>
      <c r="J295" s="404"/>
      <c r="K295" s="404"/>
      <c r="L295" s="404"/>
      <c r="M295" s="404"/>
      <c r="N295" s="404"/>
      <c r="O295" s="404"/>
      <c r="P295" s="404"/>
      <c r="Q295" s="404"/>
      <c r="R295" s="404"/>
      <c r="S295" s="404"/>
      <c r="T295" s="708"/>
    </row>
    <row r="296" spans="2:20" x14ac:dyDescent="0.2">
      <c r="B296" s="380" t="s">
        <v>408</v>
      </c>
      <c r="C296" s="239"/>
      <c r="D296" s="168"/>
      <c r="E296" s="381"/>
      <c r="F296" s="382"/>
      <c r="G296" s="382"/>
      <c r="H296" s="382"/>
      <c r="I296" s="383"/>
      <c r="J296" s="383"/>
      <c r="K296" s="383"/>
      <c r="L296" s="383"/>
      <c r="M296" s="239"/>
      <c r="N296" s="239"/>
      <c r="O296" s="239"/>
      <c r="P296" s="239"/>
      <c r="Q296" s="239"/>
      <c r="R296" s="239"/>
      <c r="S296" s="239"/>
      <c r="T296" s="248"/>
    </row>
    <row r="297" spans="2:20" x14ac:dyDescent="0.2">
      <c r="B297" s="114" t="s">
        <v>250</v>
      </c>
      <c r="C297" s="119">
        <v>0</v>
      </c>
      <c r="D297" s="97">
        <f>'Pres MP Cant'!L343+'Pres MP Cant'!L364</f>
        <v>6406.0249999999996</v>
      </c>
      <c r="E297" s="97">
        <f>SUM(C297:D297)</f>
        <v>6406.0249999999996</v>
      </c>
      <c r="F297" s="96">
        <v>0</v>
      </c>
      <c r="G297" s="97">
        <f>'Pres MP Cant'!M343+'Pres MP Cant'!M364</f>
        <v>7224.1674177997202</v>
      </c>
      <c r="H297" s="97">
        <f>SUM(F297:G297)</f>
        <v>7224.1674177997202</v>
      </c>
      <c r="I297" s="384">
        <v>0</v>
      </c>
      <c r="J297" s="384">
        <f>'Pres MP Cant'!N343+'Pres MP Cant'!N364</f>
        <v>9088.2597024898969</v>
      </c>
      <c r="K297" s="97">
        <f>SUM(I297:J297)</f>
        <v>9088.2597024898969</v>
      </c>
      <c r="L297" s="384">
        <v>0</v>
      </c>
      <c r="M297" s="119">
        <f>'Pres MP Cant'!O343+'Pres MP Cant'!O364</f>
        <v>11437.288504973378</v>
      </c>
      <c r="N297" s="97">
        <f>SUM(L297:M297)</f>
        <v>11437.288504973378</v>
      </c>
      <c r="O297" s="119">
        <v>0</v>
      </c>
      <c r="P297" s="119">
        <f>'Pres MP Cant'!P343+'Pres MP Cant'!P364</f>
        <v>15216.979217837228</v>
      </c>
      <c r="Q297" s="97">
        <f>SUM(O297:P297)</f>
        <v>15216.979217837228</v>
      </c>
      <c r="R297" s="119">
        <v>0</v>
      </c>
      <c r="S297" s="119">
        <f>'Pres MP Cant'!Q343+'Pres MP Cant'!Q364</f>
        <v>20224.358154252928</v>
      </c>
      <c r="T297" s="97">
        <f>SUM(R297:S297)</f>
        <v>20224.358154252928</v>
      </c>
    </row>
    <row r="298" spans="2:20" x14ac:dyDescent="0.2">
      <c r="B298" s="114" t="s">
        <v>352</v>
      </c>
      <c r="C298" s="119">
        <f>+C168*E309</f>
        <v>1506.8081821739845</v>
      </c>
      <c r="D298" s="119">
        <v>0</v>
      </c>
      <c r="E298" s="97">
        <f>SUM(C298:D298)</f>
        <v>1506.8081821739845</v>
      </c>
      <c r="F298" s="119">
        <f>+F168*H309</f>
        <v>1541.1458308614397</v>
      </c>
      <c r="G298" s="119">
        <v>0</v>
      </c>
      <c r="H298" s="97">
        <f>SUM(F298:G298)</f>
        <v>1541.1458308614397</v>
      </c>
      <c r="I298" s="119">
        <f>+I168*K309</f>
        <v>1625.7008492259072</v>
      </c>
      <c r="J298" s="384">
        <v>0</v>
      </c>
      <c r="K298" s="97">
        <f>SUM(I298:J298)</f>
        <v>1625.7008492259072</v>
      </c>
      <c r="L298" s="119">
        <f>+L168*N309</f>
        <v>1703.5499255810589</v>
      </c>
      <c r="M298" s="119">
        <v>0</v>
      </c>
      <c r="N298" s="97">
        <f>SUM(L298:M298)</f>
        <v>1703.5499255810589</v>
      </c>
      <c r="O298" s="119">
        <f>+O168*Q309</f>
        <v>2808.5840138552721</v>
      </c>
      <c r="P298" s="119">
        <v>0</v>
      </c>
      <c r="Q298" s="97">
        <f>SUM(O298:P298)</f>
        <v>2808.5840138552721</v>
      </c>
      <c r="R298" s="119">
        <f>+R168*T309</f>
        <v>2951.7121243517327</v>
      </c>
      <c r="S298" s="119">
        <v>0</v>
      </c>
      <c r="T298" s="97">
        <f>SUM(R298:S298)</f>
        <v>2951.7121243517327</v>
      </c>
    </row>
    <row r="299" spans="2:20" x14ac:dyDescent="0.2">
      <c r="B299" s="51" t="s">
        <v>409</v>
      </c>
      <c r="C299" s="62">
        <f t="shared" ref="C299:T299" si="33">SUM(C297:C298)</f>
        <v>1506.8081821739845</v>
      </c>
      <c r="D299" s="62">
        <f t="shared" si="33"/>
        <v>6406.0249999999996</v>
      </c>
      <c r="E299" s="62">
        <f t="shared" si="33"/>
        <v>7912.8331821739839</v>
      </c>
      <c r="F299" s="62">
        <f t="shared" si="33"/>
        <v>1541.1458308614397</v>
      </c>
      <c r="G299" s="62">
        <f t="shared" si="33"/>
        <v>7224.1674177997202</v>
      </c>
      <c r="H299" s="62">
        <f t="shared" si="33"/>
        <v>8765.3132486611594</v>
      </c>
      <c r="I299" s="62">
        <f t="shared" si="33"/>
        <v>1625.7008492259072</v>
      </c>
      <c r="J299" s="62">
        <f t="shared" si="33"/>
        <v>9088.2597024898969</v>
      </c>
      <c r="K299" s="62">
        <f t="shared" si="33"/>
        <v>10713.960551715803</v>
      </c>
      <c r="L299" s="62">
        <f t="shared" si="33"/>
        <v>1703.5499255810589</v>
      </c>
      <c r="M299" s="62">
        <f t="shared" si="33"/>
        <v>11437.288504973378</v>
      </c>
      <c r="N299" s="62">
        <f t="shared" si="33"/>
        <v>13140.838430554437</v>
      </c>
      <c r="O299" s="62">
        <f t="shared" si="33"/>
        <v>2808.5840138552721</v>
      </c>
      <c r="P299" s="62">
        <f t="shared" si="33"/>
        <v>15216.979217837228</v>
      </c>
      <c r="Q299" s="62">
        <f t="shared" si="33"/>
        <v>18025.5632316925</v>
      </c>
      <c r="R299" s="62">
        <f t="shared" si="33"/>
        <v>2951.7121243517327</v>
      </c>
      <c r="S299" s="62">
        <f t="shared" si="33"/>
        <v>20224.358154252928</v>
      </c>
      <c r="T299" s="62">
        <f t="shared" si="33"/>
        <v>23176.07027860466</v>
      </c>
    </row>
    <row r="300" spans="2:20" x14ac:dyDescent="0.2">
      <c r="B300" s="385" t="s">
        <v>410</v>
      </c>
      <c r="C300" s="238"/>
      <c r="D300" s="321"/>
      <c r="E300" s="386"/>
      <c r="F300" s="386"/>
      <c r="G300" s="386"/>
      <c r="H300" s="386"/>
      <c r="I300" s="387"/>
      <c r="J300" s="387"/>
      <c r="K300" s="386"/>
      <c r="L300" s="387"/>
      <c r="M300" s="238"/>
      <c r="N300" s="386"/>
      <c r="O300" s="238"/>
      <c r="P300" s="238"/>
      <c r="Q300" s="386"/>
      <c r="R300" s="238"/>
      <c r="S300" s="238"/>
      <c r="T300" s="709"/>
    </row>
    <row r="301" spans="2:20" x14ac:dyDescent="0.2">
      <c r="B301" s="204" t="s">
        <v>248</v>
      </c>
      <c r="C301" s="119">
        <v>0</v>
      </c>
      <c r="D301" s="97">
        <f>'Pres MP Cant'!L381+'Pres MP Cant'!L396</f>
        <v>719.09999999999991</v>
      </c>
      <c r="E301" s="97">
        <f>SUM(C301:D301)</f>
        <v>719.09999999999991</v>
      </c>
      <c r="F301" s="119">
        <v>0</v>
      </c>
      <c r="G301" s="97">
        <f>'Pres MP Cant'!M381+'Pres MP Cant'!M396</f>
        <v>812.8712093023255</v>
      </c>
      <c r="H301" s="97">
        <f>SUM(F301:G301)</f>
        <v>812.8712093023255</v>
      </c>
      <c r="I301" s="384">
        <v>0</v>
      </c>
      <c r="J301" s="384">
        <f>'Pres MP Cant'!N381+'Pres MP Cant'!N396</f>
        <v>1022.8989696606467</v>
      </c>
      <c r="K301" s="97">
        <f>SUM(I301:J301)</f>
        <v>1022.8989696606467</v>
      </c>
      <c r="L301" s="384">
        <v>0</v>
      </c>
      <c r="M301" s="119">
        <f>'Pres MP Cant'!O381+'Pres MP Cant'!O396</f>
        <v>1287.250270118491</v>
      </c>
      <c r="N301" s="97">
        <f>SUM(L301:M301)</f>
        <v>1287.250270118491</v>
      </c>
      <c r="O301" s="119">
        <v>0</v>
      </c>
      <c r="P301" s="119">
        <f>'Pres MP Cant'!P381+'Pres MP Cant'!P396</f>
        <v>1712.696461454565</v>
      </c>
      <c r="Q301" s="97">
        <f>SUM(O301:P301)</f>
        <v>1712.696461454565</v>
      </c>
      <c r="R301" s="119">
        <v>0</v>
      </c>
      <c r="S301" s="119">
        <f>'Pres MP Cant'!Q381+'Pres MP Cant'!Q396</f>
        <v>2276.2941386943321</v>
      </c>
      <c r="T301" s="97">
        <f>SUM(R301:S301)</f>
        <v>2276.2941386943321</v>
      </c>
    </row>
    <row r="302" spans="2:20" x14ac:dyDescent="0.2">
      <c r="B302" s="114" t="s">
        <v>355</v>
      </c>
      <c r="C302" s="119">
        <f>+C172*E309</f>
        <v>163.31799706322622</v>
      </c>
      <c r="D302" s="119">
        <v>0</v>
      </c>
      <c r="E302" s="97">
        <f>SUM(C302:D302)</f>
        <v>163.31799706322622</v>
      </c>
      <c r="F302" s="119">
        <f>+F172*H309</f>
        <v>343.71387075325794</v>
      </c>
      <c r="G302" s="119">
        <v>0</v>
      </c>
      <c r="H302" s="97">
        <f>SUM(F302:G302)</f>
        <v>343.71387075325794</v>
      </c>
      <c r="I302" s="119">
        <f>+I172*K309</f>
        <v>362.5017566178995</v>
      </c>
      <c r="J302" s="384">
        <v>0</v>
      </c>
      <c r="K302" s="97">
        <f>SUM(I302:J302)</f>
        <v>362.5017566178995</v>
      </c>
      <c r="L302" s="119">
        <f>+L172*N309</f>
        <v>379.96048829984539</v>
      </c>
      <c r="M302" s="119">
        <v>0</v>
      </c>
      <c r="N302" s="97">
        <f>SUM(L302:M302)</f>
        <v>379.96048829984539</v>
      </c>
      <c r="O302" s="119">
        <f>+O172*Q309</f>
        <v>626.55564159305641</v>
      </c>
      <c r="P302" s="119">
        <v>0</v>
      </c>
      <c r="Q302" s="97">
        <f>SUM(O302:P302)</f>
        <v>626.55564159305641</v>
      </c>
      <c r="R302" s="119">
        <f>+R172*T309</f>
        <v>658.48551253859864</v>
      </c>
      <c r="S302" s="119">
        <v>0</v>
      </c>
      <c r="T302" s="97">
        <f>SUM(R302:S302)</f>
        <v>658.48551253859864</v>
      </c>
    </row>
    <row r="303" spans="2:20" x14ac:dyDescent="0.2">
      <c r="B303" s="114" t="s">
        <v>411</v>
      </c>
      <c r="C303" s="119">
        <f>'Carga Fabril'!C285</f>
        <v>73.819599569429499</v>
      </c>
      <c r="D303" s="119">
        <f>'Carga Fabril'!D285</f>
        <v>8.0126178686759957</v>
      </c>
      <c r="E303" s="97">
        <f>SUM(C303:D303)</f>
        <v>81.832217438105488</v>
      </c>
      <c r="F303" s="119">
        <f>'Carga Fabril'!F285</f>
        <v>72.428907454665065</v>
      </c>
      <c r="G303" s="119">
        <f>'Carga Fabril'!G285</f>
        <v>7.6544778678946406</v>
      </c>
      <c r="H303" s="97">
        <f>SUM(F303:G303)</f>
        <v>80.083385322559707</v>
      </c>
      <c r="I303" s="119">
        <f>'Carga Fabril'!I285</f>
        <v>78.11615759838935</v>
      </c>
      <c r="J303" s="119">
        <f>'Carga Fabril'!J285</f>
        <v>8.4695410918822187</v>
      </c>
      <c r="K303" s="97">
        <f>SUM(I303:J303)</f>
        <v>86.58569869027157</v>
      </c>
      <c r="L303" s="119">
        <f>'Carga Fabril'!L285</f>
        <v>83.678897490335942</v>
      </c>
      <c r="M303" s="119">
        <f>'Carga Fabril'!M285</f>
        <v>9.3051451877939595</v>
      </c>
      <c r="N303" s="97">
        <f>SUM(L303:M303)</f>
        <v>92.984042678129896</v>
      </c>
      <c r="O303" s="119">
        <f>'Carga Fabril'!O285</f>
        <v>120.1769688704243</v>
      </c>
      <c r="P303" s="119">
        <f>'Carga Fabril'!P285</f>
        <v>14.603247874946801</v>
      </c>
      <c r="Q303" s="97">
        <f>SUM(O303:P303)</f>
        <v>134.78021674537109</v>
      </c>
      <c r="R303" s="119">
        <f>'Carga Fabril'!R285</f>
        <v>125.58666650475567</v>
      </c>
      <c r="S303" s="119">
        <f>'Carga Fabril'!S285</f>
        <v>16.117666871121568</v>
      </c>
      <c r="T303" s="97">
        <f>SUM(R303:S303)</f>
        <v>141.70433337587724</v>
      </c>
    </row>
    <row r="304" spans="2:20" x14ac:dyDescent="0.2">
      <c r="B304" s="51" t="s">
        <v>412</v>
      </c>
      <c r="C304" s="62">
        <f t="shared" ref="C304:T304" si="34">SUM(C301:C303)</f>
        <v>237.13759663265571</v>
      </c>
      <c r="D304" s="62">
        <f t="shared" si="34"/>
        <v>727.1126178686759</v>
      </c>
      <c r="E304" s="62">
        <f t="shared" si="34"/>
        <v>964.25021450133158</v>
      </c>
      <c r="F304" s="62">
        <f t="shared" si="34"/>
        <v>416.14277820792302</v>
      </c>
      <c r="G304" s="62">
        <f t="shared" si="34"/>
        <v>820.52568717022018</v>
      </c>
      <c r="H304" s="62">
        <f t="shared" si="34"/>
        <v>1236.6684653781431</v>
      </c>
      <c r="I304" s="62">
        <f t="shared" si="34"/>
        <v>440.61791421628885</v>
      </c>
      <c r="J304" s="62">
        <f t="shared" si="34"/>
        <v>1031.3685107525289</v>
      </c>
      <c r="K304" s="62">
        <f t="shared" si="34"/>
        <v>1471.9864249688178</v>
      </c>
      <c r="L304" s="62">
        <f t="shared" si="34"/>
        <v>463.63938579018134</v>
      </c>
      <c r="M304" s="62">
        <f t="shared" si="34"/>
        <v>1296.5554153062849</v>
      </c>
      <c r="N304" s="62">
        <f t="shared" si="34"/>
        <v>1760.1948010964663</v>
      </c>
      <c r="O304" s="62">
        <f t="shared" si="34"/>
        <v>746.73261046348068</v>
      </c>
      <c r="P304" s="62">
        <f t="shared" si="34"/>
        <v>1727.2997093295119</v>
      </c>
      <c r="Q304" s="62">
        <f t="shared" si="34"/>
        <v>2474.0323197929924</v>
      </c>
      <c r="R304" s="62">
        <f t="shared" si="34"/>
        <v>784.07217904335425</v>
      </c>
      <c r="S304" s="62">
        <f t="shared" si="34"/>
        <v>2292.4118055654535</v>
      </c>
      <c r="T304" s="62">
        <f t="shared" si="34"/>
        <v>3076.483984608808</v>
      </c>
    </row>
    <row r="305" spans="2:20" x14ac:dyDescent="0.2">
      <c r="B305" s="105"/>
      <c r="C305" s="238"/>
      <c r="D305" s="249"/>
      <c r="E305" s="387"/>
      <c r="F305" s="387"/>
      <c r="G305" s="387"/>
      <c r="H305" s="387"/>
      <c r="I305" s="387"/>
      <c r="J305" s="387"/>
      <c r="K305" s="387"/>
      <c r="L305" s="387"/>
      <c r="M305" s="238"/>
      <c r="N305" s="387"/>
      <c r="O305" s="238"/>
      <c r="P305" s="238"/>
      <c r="Q305" s="387"/>
      <c r="R305" s="238"/>
      <c r="S305" s="238"/>
      <c r="T305" s="388"/>
    </row>
    <row r="306" spans="2:20" x14ac:dyDescent="0.2">
      <c r="B306" s="62" t="s">
        <v>413</v>
      </c>
      <c r="C306" s="62">
        <f>+C299+C304</f>
        <v>1743.9457788066402</v>
      </c>
      <c r="D306" s="62">
        <f t="shared" ref="D306:T306" si="35">+D299+D304</f>
        <v>7133.1376178686751</v>
      </c>
      <c r="E306" s="62">
        <f t="shared" si="35"/>
        <v>8877.0833966753162</v>
      </c>
      <c r="F306" s="62">
        <f t="shared" si="35"/>
        <v>1957.2886090693628</v>
      </c>
      <c r="G306" s="62">
        <f t="shared" si="35"/>
        <v>8044.6931049699406</v>
      </c>
      <c r="H306" s="62">
        <f t="shared" si="35"/>
        <v>10001.981714039302</v>
      </c>
      <c r="I306" s="62">
        <f t="shared" si="35"/>
        <v>2066.3187634421961</v>
      </c>
      <c r="J306" s="62">
        <f t="shared" si="35"/>
        <v>10119.628213242426</v>
      </c>
      <c r="K306" s="62">
        <f t="shared" si="35"/>
        <v>12185.946976684621</v>
      </c>
      <c r="L306" s="26">
        <f t="shared" si="35"/>
        <v>2167.1893113712404</v>
      </c>
      <c r="M306" s="26">
        <f t="shared" si="35"/>
        <v>12733.843920279662</v>
      </c>
      <c r="N306" s="62">
        <f t="shared" si="35"/>
        <v>14901.033231650903</v>
      </c>
      <c r="O306" s="26">
        <f t="shared" si="35"/>
        <v>3555.3166243187529</v>
      </c>
      <c r="P306" s="26">
        <f t="shared" si="35"/>
        <v>16944.278927166739</v>
      </c>
      <c r="Q306" s="62">
        <f t="shared" si="35"/>
        <v>20499.595551485494</v>
      </c>
      <c r="R306" s="26">
        <f t="shared" si="35"/>
        <v>3735.7843033950867</v>
      </c>
      <c r="S306" s="26">
        <f t="shared" si="35"/>
        <v>22516.769959818383</v>
      </c>
      <c r="T306" s="62">
        <f t="shared" si="35"/>
        <v>26252.554263213467</v>
      </c>
    </row>
    <row r="307" spans="2:20" x14ac:dyDescent="0.2">
      <c r="B307" s="108" t="s">
        <v>414</v>
      </c>
      <c r="C307" s="389"/>
      <c r="D307" s="390"/>
      <c r="E307" s="391">
        <f>'Pres Produc'!C214</f>
        <v>425</v>
      </c>
      <c r="F307" s="389"/>
      <c r="G307" s="392"/>
      <c r="H307" s="391">
        <f>'Pres Produc'!D214</f>
        <v>459</v>
      </c>
      <c r="I307" s="393"/>
      <c r="J307" s="392"/>
      <c r="K307" s="391">
        <f>'Pres Produc'!E214</f>
        <v>549.95410082769001</v>
      </c>
      <c r="L307" s="394"/>
      <c r="M307" s="322"/>
      <c r="N307" s="391">
        <f>'Pres Produc'!F214</f>
        <v>659.14492099322786</v>
      </c>
      <c r="O307" s="396"/>
      <c r="P307" s="322"/>
      <c r="Q307" s="391">
        <f>'Pres Produc'!G214</f>
        <v>834.9849510910459</v>
      </c>
      <c r="R307" s="396"/>
      <c r="S307" s="322"/>
      <c r="T307" s="391">
        <f>'Pres Produc'!H214</f>
        <v>1056.8901429646351</v>
      </c>
    </row>
    <row r="308" spans="2:20" x14ac:dyDescent="0.2">
      <c r="B308" s="114" t="s">
        <v>415</v>
      </c>
      <c r="C308" s="396"/>
      <c r="D308" s="397"/>
      <c r="E308" s="401">
        <f>+E306/E307</f>
        <v>20.887255051000743</v>
      </c>
      <c r="F308" s="402"/>
      <c r="G308" s="403"/>
      <c r="H308" s="718">
        <f>+H306/H307</f>
        <v>21.790809834508284</v>
      </c>
      <c r="I308" s="402"/>
      <c r="J308" s="403"/>
      <c r="K308" s="401">
        <f>+K306/K307</f>
        <v>22.158116392521794</v>
      </c>
      <c r="L308" s="394"/>
      <c r="M308" s="322"/>
      <c r="N308" s="401">
        <f>+N306/N307</f>
        <v>22.606611622217141</v>
      </c>
      <c r="O308" s="396"/>
      <c r="P308" s="322"/>
      <c r="Q308" s="401">
        <f>+Q306/Q307</f>
        <v>24.550856305493152</v>
      </c>
      <c r="R308" s="396"/>
      <c r="S308" s="322"/>
      <c r="T308" s="401">
        <f>+T306/T307</f>
        <v>24.839435241181839</v>
      </c>
    </row>
    <row r="309" spans="2:20" x14ac:dyDescent="0.2">
      <c r="B309" s="279" t="s">
        <v>297</v>
      </c>
      <c r="C309" s="239"/>
      <c r="D309" s="168"/>
      <c r="E309" s="210">
        <f>Asignaciones!AB45</f>
        <v>4.2681980443892605E-2</v>
      </c>
      <c r="F309" s="105"/>
      <c r="G309" s="248"/>
      <c r="H309" s="210">
        <f>Asignaciones!AC45</f>
        <v>4.2660635727120644E-2</v>
      </c>
      <c r="I309" s="105"/>
      <c r="J309" s="248"/>
      <c r="K309" s="210">
        <f>Asignaciones!AD45</f>
        <v>4.2669561459665335E-2</v>
      </c>
      <c r="L309" s="103"/>
      <c r="M309" s="292"/>
      <c r="N309" s="210">
        <f>Asignaciones!AE45</f>
        <v>4.2618120365353188E-2</v>
      </c>
      <c r="O309" s="103"/>
      <c r="P309" s="292"/>
      <c r="Q309" s="210">
        <f>Asignaciones!AF45</f>
        <v>4.2583760906293816E-2</v>
      </c>
      <c r="R309" s="103"/>
      <c r="S309" s="292"/>
      <c r="T309" s="210">
        <f>Asignaciones!AG45</f>
        <v>4.2621200466497804E-2</v>
      </c>
    </row>
    <row r="310" spans="2:20" x14ac:dyDescent="0.2">
      <c r="D310" s="406"/>
      <c r="E310" s="406"/>
      <c r="F310" s="406"/>
      <c r="L310" s="406"/>
      <c r="M310" s="406"/>
      <c r="P310" s="406"/>
      <c r="S310" s="406"/>
    </row>
    <row r="311" spans="2:20" x14ac:dyDescent="0.2">
      <c r="D311" s="399"/>
      <c r="E311" s="399"/>
      <c r="F311" s="399"/>
      <c r="L311" s="399"/>
      <c r="M311" s="399"/>
      <c r="P311" s="399"/>
      <c r="S311" s="399"/>
    </row>
    <row r="312" spans="2:20" x14ac:dyDescent="0.2">
      <c r="E312" s="399"/>
      <c r="F312" s="399"/>
      <c r="G312" s="399"/>
      <c r="H312" s="399"/>
      <c r="I312" s="399"/>
      <c r="J312" s="399"/>
      <c r="K312" s="399"/>
      <c r="L312" s="399"/>
    </row>
    <row r="313" spans="2:20" x14ac:dyDescent="0.2">
      <c r="B313" s="2" t="s">
        <v>796</v>
      </c>
      <c r="C313" s="288"/>
      <c r="D313" s="288"/>
      <c r="E313" s="288"/>
      <c r="F313" s="288"/>
      <c r="G313" s="288"/>
      <c r="H313" s="288"/>
      <c r="I313" s="288"/>
      <c r="J313" s="288"/>
      <c r="K313" s="288"/>
      <c r="L313" s="288"/>
      <c r="M313" s="288"/>
      <c r="N313" s="288"/>
      <c r="O313" s="288"/>
      <c r="P313" s="288"/>
      <c r="Q313" s="288"/>
      <c r="R313" s="288"/>
      <c r="S313" s="288"/>
      <c r="T313" s="289"/>
    </row>
    <row r="314" spans="2:20" x14ac:dyDescent="0.2">
      <c r="B314" s="9" t="s">
        <v>20</v>
      </c>
      <c r="C314" s="200"/>
      <c r="D314" s="200"/>
      <c r="E314" s="200"/>
      <c r="F314" s="200"/>
      <c r="G314" s="200"/>
      <c r="H314" s="200"/>
      <c r="I314" s="200"/>
      <c r="J314" s="200"/>
      <c r="K314" s="200"/>
      <c r="L314" s="200"/>
      <c r="M314" s="200"/>
      <c r="N314" s="200"/>
      <c r="O314" s="200"/>
      <c r="P314" s="200"/>
      <c r="Q314" s="200"/>
      <c r="R314" s="200"/>
      <c r="S314" s="200"/>
      <c r="T314" s="290"/>
    </row>
    <row r="315" spans="2:20" x14ac:dyDescent="0.2">
      <c r="B315" s="9" t="s">
        <v>281</v>
      </c>
      <c r="C315" s="200"/>
      <c r="D315" s="200"/>
      <c r="E315" s="200"/>
      <c r="F315" s="200"/>
      <c r="G315" s="200"/>
      <c r="H315" s="200"/>
      <c r="I315" s="200"/>
      <c r="J315" s="200"/>
      <c r="K315" s="200"/>
      <c r="L315" s="200"/>
      <c r="M315" s="200"/>
      <c r="N315" s="200"/>
      <c r="O315" s="200"/>
      <c r="P315" s="200"/>
      <c r="Q315" s="200"/>
      <c r="R315" s="200"/>
      <c r="S315" s="200"/>
      <c r="T315" s="290"/>
    </row>
    <row r="316" spans="2:20" x14ac:dyDescent="0.2">
      <c r="B316" s="9" t="s">
        <v>2</v>
      </c>
      <c r="C316" s="200"/>
      <c r="D316" s="200"/>
      <c r="E316" s="200"/>
      <c r="F316" s="200"/>
      <c r="G316" s="200"/>
      <c r="H316" s="200"/>
      <c r="I316" s="200"/>
      <c r="J316" s="200"/>
      <c r="K316" s="200"/>
      <c r="L316" s="200"/>
      <c r="M316" s="200"/>
      <c r="N316" s="200"/>
      <c r="O316" s="200"/>
      <c r="P316" s="200"/>
      <c r="Q316" s="200"/>
      <c r="R316" s="200"/>
      <c r="S316" s="200"/>
      <c r="T316" s="290"/>
    </row>
    <row r="317" spans="2:20" x14ac:dyDescent="0.2">
      <c r="B317" s="378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2"/>
    </row>
    <row r="318" spans="2:20" x14ac:dyDescent="0.2">
      <c r="B318" s="287"/>
    </row>
    <row r="319" spans="2:20" x14ac:dyDescent="0.2">
      <c r="B319" s="265" t="s">
        <v>282</v>
      </c>
      <c r="C319" s="270" t="s">
        <v>38</v>
      </c>
      <c r="D319" s="268"/>
      <c r="E319" s="269"/>
      <c r="F319" s="270" t="s">
        <v>39</v>
      </c>
      <c r="G319" s="271"/>
      <c r="H319" s="271"/>
      <c r="I319" s="270" t="s">
        <v>40</v>
      </c>
      <c r="J319" s="268"/>
      <c r="K319" s="269"/>
      <c r="L319" s="270" t="s">
        <v>121</v>
      </c>
      <c r="M319" s="268"/>
      <c r="N319" s="269"/>
      <c r="O319" s="270" t="s">
        <v>122</v>
      </c>
      <c r="P319" s="268"/>
      <c r="Q319" s="269"/>
      <c r="R319" s="270" t="s">
        <v>633</v>
      </c>
      <c r="S319" s="268"/>
      <c r="T319" s="269"/>
    </row>
    <row r="320" spans="2:20" x14ac:dyDescent="0.2">
      <c r="B320" s="306"/>
      <c r="C320" s="266" t="s">
        <v>283</v>
      </c>
      <c r="D320" s="265" t="s">
        <v>284</v>
      </c>
      <c r="E320" s="265" t="s">
        <v>47</v>
      </c>
      <c r="F320" s="265" t="s">
        <v>283</v>
      </c>
      <c r="G320" s="265" t="s">
        <v>284</v>
      </c>
      <c r="H320" s="265" t="s">
        <v>47</v>
      </c>
      <c r="I320" s="379" t="s">
        <v>283</v>
      </c>
      <c r="J320" s="379" t="s">
        <v>284</v>
      </c>
      <c r="K320" s="379" t="s">
        <v>47</v>
      </c>
      <c r="L320" s="266" t="s">
        <v>283</v>
      </c>
      <c r="M320" s="265" t="s">
        <v>284</v>
      </c>
      <c r="N320" s="265" t="s">
        <v>47</v>
      </c>
      <c r="O320" s="265" t="s">
        <v>283</v>
      </c>
      <c r="P320" s="265" t="s">
        <v>284</v>
      </c>
      <c r="Q320" s="265" t="s">
        <v>47</v>
      </c>
      <c r="R320" s="379" t="s">
        <v>283</v>
      </c>
      <c r="S320" s="379" t="s">
        <v>284</v>
      </c>
      <c r="T320" s="379" t="s">
        <v>47</v>
      </c>
    </row>
    <row r="321" spans="2:20" x14ac:dyDescent="0.2">
      <c r="B321" s="286" t="s">
        <v>80</v>
      </c>
      <c r="C321" s="404"/>
      <c r="D321" s="404"/>
      <c r="E321" s="404"/>
      <c r="F321" s="404"/>
      <c r="G321" s="404"/>
      <c r="H321" s="404"/>
      <c r="I321" s="404"/>
      <c r="J321" s="404"/>
      <c r="K321" s="404"/>
      <c r="L321" s="404"/>
      <c r="M321" s="404"/>
      <c r="N321" s="404"/>
      <c r="O321" s="404"/>
      <c r="P321" s="404"/>
      <c r="Q321" s="404"/>
      <c r="R321" s="404"/>
      <c r="S321" s="404"/>
      <c r="T321" s="708"/>
    </row>
    <row r="322" spans="2:20" x14ac:dyDescent="0.2">
      <c r="B322" s="380" t="s">
        <v>408</v>
      </c>
      <c r="C322" s="239"/>
      <c r="D322" s="168"/>
      <c r="E322" s="381"/>
      <c r="F322" s="382"/>
      <c r="G322" s="382"/>
      <c r="H322" s="382"/>
      <c r="I322" s="383"/>
      <c r="J322" s="383"/>
      <c r="K322" s="383"/>
      <c r="L322" s="383"/>
      <c r="M322" s="239"/>
      <c r="N322" s="239"/>
      <c r="O322" s="239"/>
      <c r="P322" s="239"/>
      <c r="Q322" s="239"/>
      <c r="R322" s="239"/>
      <c r="S322" s="239"/>
      <c r="T322" s="248"/>
    </row>
    <row r="323" spans="2:20" x14ac:dyDescent="0.2">
      <c r="B323" s="114" t="s">
        <v>250</v>
      </c>
      <c r="C323" s="119">
        <v>0</v>
      </c>
      <c r="D323" s="97">
        <f>'Pres MP Cant'!L344+'Pres MP Cant'!L365</f>
        <v>47265.937999999995</v>
      </c>
      <c r="E323" s="97">
        <f>SUM(C323:D323)</f>
        <v>47265.937999999995</v>
      </c>
      <c r="F323" s="96">
        <v>0</v>
      </c>
      <c r="G323" s="97">
        <f>'Pres MP Cant'!M344+'Pres MP Cant'!M365</f>
        <v>53367.794916694213</v>
      </c>
      <c r="H323" s="97">
        <f>SUM(F323:G323)</f>
        <v>53367.794916694213</v>
      </c>
      <c r="I323" s="384">
        <v>0</v>
      </c>
      <c r="J323" s="384">
        <f>'Pres MP Cant'!N344+'Pres MP Cant'!N365</f>
        <v>66998.378261984792</v>
      </c>
      <c r="K323" s="97">
        <f>SUM(I323:J323)</f>
        <v>66998.378261984792</v>
      </c>
      <c r="L323" s="384">
        <v>0</v>
      </c>
      <c r="M323" s="119">
        <f>'Pres MP Cant'!O344+'Pres MP Cant'!O365</f>
        <v>84419.393016026646</v>
      </c>
      <c r="N323" s="97">
        <f>SUM(L323:M323)</f>
        <v>84419.393016026646</v>
      </c>
      <c r="O323" s="119">
        <v>0</v>
      </c>
      <c r="P323" s="119">
        <f>'Pres MP Cant'!P344+'Pres MP Cant'!P365</f>
        <v>112444.12886940797</v>
      </c>
      <c r="Q323" s="97">
        <f>SUM(O323:P323)</f>
        <v>112444.12886940797</v>
      </c>
      <c r="R323" s="119">
        <v>0</v>
      </c>
      <c r="S323" s="119">
        <f>'Pres MP Cant'!Q344+'Pres MP Cant'!Q365</f>
        <v>149289.72695960273</v>
      </c>
      <c r="T323" s="97">
        <f>SUM(R323:S323)</f>
        <v>149289.72695960273</v>
      </c>
    </row>
    <row r="324" spans="2:20" x14ac:dyDescent="0.2">
      <c r="B324" s="114" t="s">
        <v>352</v>
      </c>
      <c r="C324" s="119">
        <f>+C168*E335</f>
        <v>9175.5754716853462</v>
      </c>
      <c r="D324" s="119">
        <v>0</v>
      </c>
      <c r="E324" s="97">
        <f>SUM(C324:D324)</f>
        <v>9175.5754716853462</v>
      </c>
      <c r="F324" s="119">
        <f>+F168*H335</f>
        <v>9394.610097495226</v>
      </c>
      <c r="G324" s="119">
        <v>0</v>
      </c>
      <c r="H324" s="97">
        <f>SUM(F324:G324)</f>
        <v>9394.610097495226</v>
      </c>
      <c r="I324" s="119">
        <f>+I168*K335</f>
        <v>9889.2366078762316</v>
      </c>
      <c r="J324" s="384">
        <v>0</v>
      </c>
      <c r="K324" s="97">
        <f>SUM(I324:J324)</f>
        <v>9889.2366078762316</v>
      </c>
      <c r="L324" s="119">
        <f>+L168*N335</f>
        <v>10375.374509735249</v>
      </c>
      <c r="M324" s="119">
        <v>0</v>
      </c>
      <c r="N324" s="97">
        <f>SUM(L324:M324)</f>
        <v>10375.374509735249</v>
      </c>
      <c r="O324" s="119">
        <f>+O168*Q335</f>
        <v>17124.983495973105</v>
      </c>
      <c r="P324" s="119">
        <v>0</v>
      </c>
      <c r="Q324" s="97">
        <f>SUM(O324:P324)</f>
        <v>17124.983495973105</v>
      </c>
      <c r="R324" s="119">
        <f>+R168*T335</f>
        <v>17979.011493491271</v>
      </c>
      <c r="S324" s="119">
        <v>0</v>
      </c>
      <c r="T324" s="97">
        <f>SUM(R324:S324)</f>
        <v>17979.011493491271</v>
      </c>
    </row>
    <row r="325" spans="2:20" x14ac:dyDescent="0.2">
      <c r="B325" s="51" t="s">
        <v>409</v>
      </c>
      <c r="C325" s="62">
        <f t="shared" ref="C325:T325" si="36">SUM(C323:C324)</f>
        <v>9175.5754716853462</v>
      </c>
      <c r="D325" s="62">
        <f t="shared" si="36"/>
        <v>47265.937999999995</v>
      </c>
      <c r="E325" s="62">
        <f t="shared" si="36"/>
        <v>56441.513471685343</v>
      </c>
      <c r="F325" s="62">
        <f t="shared" si="36"/>
        <v>9394.610097495226</v>
      </c>
      <c r="G325" s="62">
        <f t="shared" si="36"/>
        <v>53367.794916694213</v>
      </c>
      <c r="H325" s="62">
        <f t="shared" si="36"/>
        <v>62762.40501418944</v>
      </c>
      <c r="I325" s="62">
        <f t="shared" si="36"/>
        <v>9889.2366078762316</v>
      </c>
      <c r="J325" s="62">
        <f t="shared" si="36"/>
        <v>66998.378261984792</v>
      </c>
      <c r="K325" s="62">
        <f t="shared" si="36"/>
        <v>76887.61486986102</v>
      </c>
      <c r="L325" s="62">
        <f t="shared" si="36"/>
        <v>10375.374509735249</v>
      </c>
      <c r="M325" s="62">
        <f t="shared" si="36"/>
        <v>84419.393016026646</v>
      </c>
      <c r="N325" s="62">
        <f t="shared" si="36"/>
        <v>94794.767525761898</v>
      </c>
      <c r="O325" s="62">
        <f t="shared" si="36"/>
        <v>17124.983495973105</v>
      </c>
      <c r="P325" s="62">
        <f t="shared" si="36"/>
        <v>112444.12886940797</v>
      </c>
      <c r="Q325" s="62">
        <f t="shared" si="36"/>
        <v>129569.11236538108</v>
      </c>
      <c r="R325" s="62">
        <f t="shared" si="36"/>
        <v>17979.011493491271</v>
      </c>
      <c r="S325" s="62">
        <f t="shared" si="36"/>
        <v>149289.72695960273</v>
      </c>
      <c r="T325" s="62">
        <f t="shared" si="36"/>
        <v>167268.738453094</v>
      </c>
    </row>
    <row r="326" spans="2:20" x14ac:dyDescent="0.2">
      <c r="B326" s="385" t="s">
        <v>410</v>
      </c>
      <c r="C326" s="238"/>
      <c r="D326" s="321"/>
      <c r="E326" s="386"/>
      <c r="F326" s="386"/>
      <c r="G326" s="386"/>
      <c r="H326" s="386"/>
      <c r="I326" s="387"/>
      <c r="J326" s="387"/>
      <c r="K326" s="386"/>
      <c r="L326" s="387"/>
      <c r="M326" s="238"/>
      <c r="N326" s="386"/>
      <c r="O326" s="238"/>
      <c r="P326" s="238"/>
      <c r="Q326" s="386"/>
      <c r="R326" s="238"/>
      <c r="S326" s="238"/>
      <c r="T326" s="709"/>
    </row>
    <row r="327" spans="2:20" x14ac:dyDescent="0.2">
      <c r="B327" s="204" t="s">
        <v>248</v>
      </c>
      <c r="C327" s="119">
        <v>0</v>
      </c>
      <c r="D327" s="97">
        <f>'Pres MP Cant'!L382+'Pres MP Cant'!L397</f>
        <v>4378.8959999999997</v>
      </c>
      <c r="E327" s="97">
        <f>SUM(C327:D327)</f>
        <v>4378.8959999999997</v>
      </c>
      <c r="F327" s="119">
        <v>0</v>
      </c>
      <c r="G327" s="97">
        <f>'Pres MP Cant'!M382+'Pres MP Cant'!M397</f>
        <v>5005.2984701397709</v>
      </c>
      <c r="H327" s="97">
        <f>SUM(F327:G327)</f>
        <v>5005.2984701397709</v>
      </c>
      <c r="I327" s="384">
        <v>0</v>
      </c>
      <c r="J327" s="384">
        <f>'Pres MP Cant'!N382+'Pres MP Cant'!N397</f>
        <v>6291.354016712512</v>
      </c>
      <c r="K327" s="97">
        <f>SUM(I327:J327)</f>
        <v>6291.354016712512</v>
      </c>
      <c r="L327" s="384">
        <v>0</v>
      </c>
      <c r="M327" s="119">
        <f>'Pres MP Cant'!O382+'Pres MP Cant'!O397</f>
        <v>7928.1408039744774</v>
      </c>
      <c r="N327" s="97">
        <f>SUM(L327:M327)</f>
        <v>7928.1408039744774</v>
      </c>
      <c r="O327" s="119">
        <v>0</v>
      </c>
      <c r="P327" s="119">
        <f>'Pres MP Cant'!P382+'Pres MP Cant'!P397</f>
        <v>10560.120015895676</v>
      </c>
      <c r="Q327" s="97">
        <f>SUM(O327:P327)</f>
        <v>10560.120015895676</v>
      </c>
      <c r="R327" s="119">
        <v>0</v>
      </c>
      <c r="S327" s="119">
        <f>'Pres MP Cant'!Q382+'Pres MP Cant'!Q397</f>
        <v>14020.531290998104</v>
      </c>
      <c r="T327" s="97">
        <f>SUM(R327:S327)</f>
        <v>14020.531290998104</v>
      </c>
    </row>
    <row r="328" spans="2:20" x14ac:dyDescent="0.2">
      <c r="B328" s="114" t="s">
        <v>355</v>
      </c>
      <c r="C328" s="119">
        <f>+C172*E335</f>
        <v>994.51053270501052</v>
      </c>
      <c r="D328" s="119">
        <v>0</v>
      </c>
      <c r="E328" s="97">
        <f>SUM(C328:D328)</f>
        <v>994.51053270501052</v>
      </c>
      <c r="F328" s="119">
        <f>+F172*H335</f>
        <v>2095.2318308662652</v>
      </c>
      <c r="G328" s="119">
        <v>0</v>
      </c>
      <c r="H328" s="97">
        <f>SUM(F328:G328)</f>
        <v>2095.2318308662652</v>
      </c>
      <c r="I328" s="119">
        <f>+I172*K335</f>
        <v>2205.1201139939976</v>
      </c>
      <c r="J328" s="384">
        <v>0</v>
      </c>
      <c r="K328" s="97">
        <f>SUM(I328:J328)</f>
        <v>2205.1201139939976</v>
      </c>
      <c r="L328" s="119">
        <f>+L172*N335</f>
        <v>2314.1278725178131</v>
      </c>
      <c r="M328" s="119">
        <v>0</v>
      </c>
      <c r="N328" s="97">
        <f>SUM(L328:M328)</f>
        <v>2314.1278725178131</v>
      </c>
      <c r="O328" s="119">
        <f>+O172*Q335</f>
        <v>3820.3432650253781</v>
      </c>
      <c r="P328" s="119">
        <v>0</v>
      </c>
      <c r="Q328" s="97">
        <f>SUM(O328:P328)</f>
        <v>3820.3432650253781</v>
      </c>
      <c r="R328" s="119">
        <f>+R172*T335</f>
        <v>4010.8649148260247</v>
      </c>
      <c r="S328" s="119">
        <v>0</v>
      </c>
      <c r="T328" s="97">
        <f>SUM(R328:S328)</f>
        <v>4010.8649148260247</v>
      </c>
    </row>
    <row r="329" spans="2:20" x14ac:dyDescent="0.2">
      <c r="B329" s="114" t="s">
        <v>411</v>
      </c>
      <c r="C329" s="119">
        <f>'Carga Fabril'!C309</f>
        <v>449.51793808396121</v>
      </c>
      <c r="D329" s="119">
        <f>'Carga Fabril'!D309</f>
        <v>48.792129515608174</v>
      </c>
      <c r="E329" s="97">
        <f>SUM(C329:D329)</f>
        <v>498.31006759956938</v>
      </c>
      <c r="F329" s="119">
        <f>'Carga Fabril'!F309</f>
        <v>441.51652082386238</v>
      </c>
      <c r="G329" s="119">
        <f>'Carga Fabril'!G309</f>
        <v>46.660629791654046</v>
      </c>
      <c r="H329" s="97">
        <f>SUM(F329:G329)</f>
        <v>488.17715061551644</v>
      </c>
      <c r="I329" s="119">
        <f>'Carga Fabril'!I309</f>
        <v>475.18531208029981</v>
      </c>
      <c r="J329" s="119">
        <f>'Carga Fabril'!J309</f>
        <v>51.52073080212481</v>
      </c>
      <c r="K329" s="97">
        <f>SUM(I329:J329)</f>
        <v>526.70604288242464</v>
      </c>
      <c r="L329" s="119">
        <f>'Carga Fabril'!L309</f>
        <v>509.64159428896613</v>
      </c>
      <c r="M329" s="119">
        <f>'Carga Fabril'!M309</f>
        <v>56.672460689928442</v>
      </c>
      <c r="N329" s="97">
        <f>SUM(L329:M329)</f>
        <v>566.31405497889455</v>
      </c>
      <c r="O329" s="119">
        <f>'Carga Fabril'!O309</f>
        <v>732.76376934051063</v>
      </c>
      <c r="P329" s="119">
        <f>'Carga Fabril'!P309</f>
        <v>89.041444946056401</v>
      </c>
      <c r="Q329" s="97">
        <f>SUM(O329:P329)</f>
        <v>821.80521428656698</v>
      </c>
      <c r="R329" s="119">
        <f>'Carga Fabril'!R309</f>
        <v>764.95404205928526</v>
      </c>
      <c r="S329" s="119">
        <f>'Carga Fabril'!S309</f>
        <v>98.173434845988155</v>
      </c>
      <c r="T329" s="97">
        <f>SUM(R329:S329)</f>
        <v>863.1274769052734</v>
      </c>
    </row>
    <row r="330" spans="2:20" x14ac:dyDescent="0.2">
      <c r="B330" s="51" t="s">
        <v>412</v>
      </c>
      <c r="C330" s="62">
        <f t="shared" ref="C330:T330" si="37">SUM(C327:C329)</f>
        <v>1444.0284707889718</v>
      </c>
      <c r="D330" s="62">
        <f t="shared" si="37"/>
        <v>4427.6881295156081</v>
      </c>
      <c r="E330" s="62">
        <f t="shared" si="37"/>
        <v>5871.7166003045795</v>
      </c>
      <c r="F330" s="62">
        <f t="shared" si="37"/>
        <v>2536.7483516901275</v>
      </c>
      <c r="G330" s="62">
        <f t="shared" si="37"/>
        <v>5051.959099931425</v>
      </c>
      <c r="H330" s="62">
        <f t="shared" si="37"/>
        <v>7588.7074516215525</v>
      </c>
      <c r="I330" s="62">
        <f t="shared" si="37"/>
        <v>2680.3054260742974</v>
      </c>
      <c r="J330" s="62">
        <f t="shared" si="37"/>
        <v>6342.8747475146365</v>
      </c>
      <c r="K330" s="62">
        <f t="shared" si="37"/>
        <v>9023.180173588933</v>
      </c>
      <c r="L330" s="62">
        <f t="shared" si="37"/>
        <v>2823.7694668067793</v>
      </c>
      <c r="M330" s="62">
        <f t="shared" si="37"/>
        <v>7984.8132646644062</v>
      </c>
      <c r="N330" s="62">
        <f t="shared" si="37"/>
        <v>10808.582731471186</v>
      </c>
      <c r="O330" s="62">
        <f t="shared" si="37"/>
        <v>4553.1070343658885</v>
      </c>
      <c r="P330" s="62">
        <f t="shared" si="37"/>
        <v>10649.161460841733</v>
      </c>
      <c r="Q330" s="62">
        <f t="shared" si="37"/>
        <v>15202.268495207622</v>
      </c>
      <c r="R330" s="62">
        <f t="shared" si="37"/>
        <v>4775.8189568853104</v>
      </c>
      <c r="S330" s="62">
        <f t="shared" si="37"/>
        <v>14118.704725844093</v>
      </c>
      <c r="T330" s="62">
        <f t="shared" si="37"/>
        <v>18894.523682729403</v>
      </c>
    </row>
    <row r="331" spans="2:20" x14ac:dyDescent="0.2">
      <c r="B331" s="105"/>
      <c r="C331" s="238"/>
      <c r="D331" s="249"/>
      <c r="E331" s="387"/>
      <c r="F331" s="387"/>
      <c r="G331" s="387"/>
      <c r="H331" s="387"/>
      <c r="I331" s="387"/>
      <c r="J331" s="387"/>
      <c r="K331" s="387"/>
      <c r="L331" s="387"/>
      <c r="M331" s="238"/>
      <c r="N331" s="387"/>
      <c r="O331" s="238"/>
      <c r="P331" s="238"/>
      <c r="Q331" s="387"/>
      <c r="R331" s="238"/>
      <c r="S331" s="238"/>
      <c r="T331" s="388"/>
    </row>
    <row r="332" spans="2:20" x14ac:dyDescent="0.2">
      <c r="B332" s="62" t="s">
        <v>413</v>
      </c>
      <c r="C332" s="62">
        <f>+C325+C330</f>
        <v>10619.603942474318</v>
      </c>
      <c r="D332" s="62">
        <f t="shared" ref="D332:T332" si="38">+D325+D330</f>
        <v>51693.6261295156</v>
      </c>
      <c r="E332" s="62">
        <f t="shared" si="38"/>
        <v>62313.230071989921</v>
      </c>
      <c r="F332" s="62">
        <f t="shared" si="38"/>
        <v>11931.358449185354</v>
      </c>
      <c r="G332" s="62">
        <f t="shared" si="38"/>
        <v>58419.754016625637</v>
      </c>
      <c r="H332" s="62">
        <f t="shared" si="38"/>
        <v>70351.112465810991</v>
      </c>
      <c r="I332" s="62">
        <f t="shared" si="38"/>
        <v>12569.542033950529</v>
      </c>
      <c r="J332" s="62">
        <f t="shared" si="38"/>
        <v>73341.253009499429</v>
      </c>
      <c r="K332" s="62">
        <f t="shared" si="38"/>
        <v>85910.795043449951</v>
      </c>
      <c r="L332" s="26">
        <f t="shared" si="38"/>
        <v>13199.143976542029</v>
      </c>
      <c r="M332" s="26">
        <f t="shared" si="38"/>
        <v>92404.206280691054</v>
      </c>
      <c r="N332" s="62">
        <f t="shared" si="38"/>
        <v>105603.35025723308</v>
      </c>
      <c r="O332" s="26">
        <f t="shared" si="38"/>
        <v>21678.090530338995</v>
      </c>
      <c r="P332" s="26">
        <f t="shared" si="38"/>
        <v>123093.2903302497</v>
      </c>
      <c r="Q332" s="62">
        <f t="shared" si="38"/>
        <v>144771.38086058869</v>
      </c>
      <c r="R332" s="26">
        <f t="shared" si="38"/>
        <v>22754.830450376583</v>
      </c>
      <c r="S332" s="26">
        <f t="shared" si="38"/>
        <v>163408.43168544682</v>
      </c>
      <c r="T332" s="62">
        <f t="shared" si="38"/>
        <v>186163.2621358234</v>
      </c>
    </row>
    <row r="333" spans="2:20" x14ac:dyDescent="0.2">
      <c r="B333" s="108" t="s">
        <v>414</v>
      </c>
      <c r="C333" s="389"/>
      <c r="D333" s="390"/>
      <c r="E333" s="391">
        <f>'Pres Produc'!C230</f>
        <v>2588</v>
      </c>
      <c r="F333" s="389"/>
      <c r="G333" s="392"/>
      <c r="H333" s="391">
        <f>'Pres Produc'!D230</f>
        <v>2798</v>
      </c>
      <c r="I333" s="393"/>
      <c r="J333" s="392"/>
      <c r="K333" s="391">
        <f>'Pres Produc'!E230</f>
        <v>3345.4040632054175</v>
      </c>
      <c r="L333" s="394"/>
      <c r="M333" s="322"/>
      <c r="N333" s="391">
        <f>'Pres Produc'!F230</f>
        <v>4014.4848758465005</v>
      </c>
      <c r="O333" s="396"/>
      <c r="P333" s="322"/>
      <c r="Q333" s="391">
        <f>'Pres Produc'!G230</f>
        <v>5091.2144469525956</v>
      </c>
      <c r="R333" s="396"/>
      <c r="S333" s="322"/>
      <c r="T333" s="391">
        <f>'Pres Produc'!H230</f>
        <v>6437.5654627539498</v>
      </c>
    </row>
    <row r="334" spans="2:20" x14ac:dyDescent="0.2">
      <c r="B334" s="114" t="s">
        <v>415</v>
      </c>
      <c r="C334" s="396"/>
      <c r="D334" s="397"/>
      <c r="E334" s="401">
        <f>+E332/E333</f>
        <v>24.077755051000743</v>
      </c>
      <c r="F334" s="402"/>
      <c r="G334" s="403"/>
      <c r="H334" s="718">
        <f>+H332/H333</f>
        <v>25.143356849825228</v>
      </c>
      <c r="I334" s="402"/>
      <c r="J334" s="403"/>
      <c r="K334" s="401">
        <f>+K332/K333</f>
        <v>25.680244723901616</v>
      </c>
      <c r="L334" s="394"/>
      <c r="M334" s="322"/>
      <c r="N334" s="401">
        <f>+N332/N333</f>
        <v>26.30557930174426</v>
      </c>
      <c r="O334" s="396"/>
      <c r="P334" s="322"/>
      <c r="Q334" s="401">
        <f>+Q332/Q333</f>
        <v>28.435529944578008</v>
      </c>
      <c r="R334" s="396"/>
      <c r="S334" s="322"/>
      <c r="T334" s="401">
        <f>+T332/T333</f>
        <v>28.918270922900088</v>
      </c>
    </row>
    <row r="335" spans="2:20" x14ac:dyDescent="0.2">
      <c r="B335" s="279" t="s">
        <v>297</v>
      </c>
      <c r="C335" s="239"/>
      <c r="D335" s="168"/>
      <c r="E335" s="210">
        <f>Asignaciones!AB46</f>
        <v>0.25990815385598603</v>
      </c>
      <c r="F335" s="105"/>
      <c r="G335" s="248"/>
      <c r="H335" s="210">
        <f>Asignaciones!AC46</f>
        <v>0.26005328706859165</v>
      </c>
      <c r="I335" s="105"/>
      <c r="J335" s="248"/>
      <c r="K335" s="210">
        <f>Asignaciones!AD46</f>
        <v>0.25956152352991135</v>
      </c>
      <c r="L335" s="103"/>
      <c r="M335" s="292"/>
      <c r="N335" s="210">
        <f>Asignaciones!AE46</f>
        <v>0.25956325262418867</v>
      </c>
      <c r="O335" s="103"/>
      <c r="P335" s="292"/>
      <c r="Q335" s="210">
        <f>Asignaciones!AF46</f>
        <v>0.25964906127758258</v>
      </c>
      <c r="R335" s="103"/>
      <c r="S335" s="292"/>
      <c r="T335" s="210">
        <f>Asignaciones!AG46</f>
        <v>0.25960765168515704</v>
      </c>
    </row>
    <row r="336" spans="2:20" x14ac:dyDescent="0.2">
      <c r="D336" s="399"/>
      <c r="G336" s="399"/>
      <c r="J336" s="399"/>
      <c r="M336" s="399"/>
      <c r="P336" s="399"/>
      <c r="S336" s="399"/>
    </row>
    <row r="337" spans="2:20" x14ac:dyDescent="0.2">
      <c r="D337" s="399"/>
      <c r="G337" s="399"/>
      <c r="J337" s="399"/>
      <c r="M337" s="399"/>
      <c r="P337" s="399"/>
      <c r="S337" s="399"/>
    </row>
    <row r="338" spans="2:20" x14ac:dyDescent="0.2">
      <c r="D338" s="406"/>
      <c r="G338" s="406"/>
      <c r="J338" s="406"/>
      <c r="M338" s="406"/>
      <c r="P338" s="406"/>
      <c r="S338" s="406"/>
    </row>
    <row r="339" spans="2:20" x14ac:dyDescent="0.2">
      <c r="B339" s="2" t="s">
        <v>797</v>
      </c>
      <c r="C339" s="288"/>
      <c r="D339" s="288"/>
      <c r="E339" s="288"/>
      <c r="F339" s="288"/>
      <c r="G339" s="288"/>
      <c r="H339" s="288"/>
      <c r="I339" s="288"/>
      <c r="J339" s="288"/>
      <c r="K339" s="288"/>
      <c r="L339" s="288"/>
      <c r="M339" s="288"/>
      <c r="N339" s="288"/>
      <c r="O339" s="288"/>
      <c r="P339" s="288"/>
      <c r="Q339" s="288"/>
      <c r="R339" s="288"/>
      <c r="S339" s="288"/>
      <c r="T339" s="289"/>
    </row>
    <row r="340" spans="2:20" x14ac:dyDescent="0.2">
      <c r="B340" s="9" t="s">
        <v>20</v>
      </c>
      <c r="C340" s="200"/>
      <c r="D340" s="200"/>
      <c r="E340" s="200"/>
      <c r="F340" s="200"/>
      <c r="G340" s="200"/>
      <c r="H340" s="200"/>
      <c r="I340" s="200"/>
      <c r="J340" s="200"/>
      <c r="K340" s="200"/>
      <c r="L340" s="200"/>
      <c r="M340" s="200"/>
      <c r="N340" s="200"/>
      <c r="O340" s="200"/>
      <c r="P340" s="200"/>
      <c r="Q340" s="200"/>
      <c r="R340" s="200"/>
      <c r="S340" s="200"/>
      <c r="T340" s="290"/>
    </row>
    <row r="341" spans="2:20" x14ac:dyDescent="0.2">
      <c r="B341" s="9" t="s">
        <v>281</v>
      </c>
      <c r="C341" s="200"/>
      <c r="D341" s="200"/>
      <c r="E341" s="200"/>
      <c r="F341" s="200"/>
      <c r="G341" s="200"/>
      <c r="H341" s="200"/>
      <c r="I341" s="200"/>
      <c r="J341" s="200"/>
      <c r="K341" s="200"/>
      <c r="L341" s="200"/>
      <c r="M341" s="200"/>
      <c r="N341" s="200"/>
      <c r="O341" s="200"/>
      <c r="P341" s="200"/>
      <c r="Q341" s="200"/>
      <c r="R341" s="200"/>
      <c r="S341" s="200"/>
      <c r="T341" s="290"/>
    </row>
    <row r="342" spans="2:20" x14ac:dyDescent="0.2">
      <c r="B342" s="9" t="s">
        <v>2</v>
      </c>
      <c r="C342" s="200"/>
      <c r="D342" s="200"/>
      <c r="E342" s="200"/>
      <c r="F342" s="200"/>
      <c r="G342" s="200"/>
      <c r="H342" s="200"/>
      <c r="I342" s="200"/>
      <c r="J342" s="200"/>
      <c r="K342" s="200"/>
      <c r="L342" s="200"/>
      <c r="M342" s="200"/>
      <c r="N342" s="200"/>
      <c r="O342" s="200"/>
      <c r="P342" s="200"/>
      <c r="Q342" s="200"/>
      <c r="R342" s="200"/>
      <c r="S342" s="200"/>
      <c r="T342" s="290"/>
    </row>
    <row r="343" spans="2:20" x14ac:dyDescent="0.2">
      <c r="B343" s="378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2"/>
    </row>
    <row r="344" spans="2:20" x14ac:dyDescent="0.2">
      <c r="B344" s="287"/>
    </row>
    <row r="345" spans="2:20" x14ac:dyDescent="0.2">
      <c r="B345" s="265" t="s">
        <v>282</v>
      </c>
      <c r="C345" s="270" t="s">
        <v>38</v>
      </c>
      <c r="D345" s="268"/>
      <c r="E345" s="269"/>
      <c r="F345" s="270" t="s">
        <v>39</v>
      </c>
      <c r="G345" s="271"/>
      <c r="H345" s="271"/>
      <c r="I345" s="270" t="s">
        <v>40</v>
      </c>
      <c r="J345" s="268"/>
      <c r="K345" s="269"/>
      <c r="L345" s="270" t="s">
        <v>121</v>
      </c>
      <c r="M345" s="268"/>
      <c r="N345" s="269"/>
      <c r="O345" s="270" t="s">
        <v>122</v>
      </c>
      <c r="P345" s="268"/>
      <c r="Q345" s="269"/>
      <c r="R345" s="270" t="s">
        <v>633</v>
      </c>
      <c r="S345" s="268"/>
      <c r="T345" s="269"/>
    </row>
    <row r="346" spans="2:20" x14ac:dyDescent="0.2">
      <c r="B346" s="306"/>
      <c r="C346" s="266" t="s">
        <v>283</v>
      </c>
      <c r="D346" s="265" t="s">
        <v>284</v>
      </c>
      <c r="E346" s="265" t="s">
        <v>47</v>
      </c>
      <c r="F346" s="265" t="s">
        <v>283</v>
      </c>
      <c r="G346" s="265" t="s">
        <v>284</v>
      </c>
      <c r="H346" s="265" t="s">
        <v>47</v>
      </c>
      <c r="I346" s="379" t="s">
        <v>283</v>
      </c>
      <c r="J346" s="379" t="s">
        <v>284</v>
      </c>
      <c r="K346" s="379" t="s">
        <v>47</v>
      </c>
      <c r="L346" s="266" t="s">
        <v>283</v>
      </c>
      <c r="M346" s="265" t="s">
        <v>284</v>
      </c>
      <c r="N346" s="265" t="s">
        <v>47</v>
      </c>
      <c r="O346" s="265" t="s">
        <v>283</v>
      </c>
      <c r="P346" s="265" t="s">
        <v>284</v>
      </c>
      <c r="Q346" s="265" t="s">
        <v>47</v>
      </c>
      <c r="R346" s="379" t="s">
        <v>283</v>
      </c>
      <c r="S346" s="379" t="s">
        <v>284</v>
      </c>
      <c r="T346" s="379" t="s">
        <v>47</v>
      </c>
    </row>
    <row r="347" spans="2:20" x14ac:dyDescent="0.2">
      <c r="B347" s="129" t="s">
        <v>81</v>
      </c>
      <c r="C347" s="404"/>
      <c r="D347" s="404"/>
      <c r="E347" s="404"/>
      <c r="F347" s="404"/>
      <c r="G347" s="404"/>
      <c r="H347" s="404"/>
      <c r="I347" s="404"/>
      <c r="J347" s="404"/>
      <c r="K347" s="404"/>
      <c r="L347" s="404"/>
      <c r="M347" s="404"/>
      <c r="N347" s="404"/>
      <c r="O347" s="404"/>
      <c r="P347" s="404"/>
      <c r="Q347" s="404"/>
      <c r="R347" s="404"/>
      <c r="S347" s="404"/>
      <c r="T347" s="708"/>
    </row>
    <row r="348" spans="2:20" x14ac:dyDescent="0.2">
      <c r="B348" s="380" t="s">
        <v>408</v>
      </c>
      <c r="C348" s="239"/>
      <c r="D348" s="168"/>
      <c r="E348" s="381"/>
      <c r="F348" s="382"/>
      <c r="G348" s="382"/>
      <c r="H348" s="382"/>
      <c r="I348" s="383"/>
      <c r="J348" s="383"/>
      <c r="K348" s="383"/>
      <c r="L348" s="383"/>
      <c r="M348" s="239"/>
      <c r="N348" s="239"/>
      <c r="O348" s="239"/>
      <c r="P348" s="239"/>
      <c r="Q348" s="239"/>
      <c r="R348" s="239"/>
      <c r="S348" s="239"/>
      <c r="T348" s="248"/>
    </row>
    <row r="349" spans="2:20" x14ac:dyDescent="0.2">
      <c r="B349" s="114" t="s">
        <v>250</v>
      </c>
      <c r="C349" s="119">
        <v>0</v>
      </c>
      <c r="D349" s="97">
        <f>'Pres MP Cant'!L345+'Pres MP Cant'!L366</f>
        <v>7867.8074999999999</v>
      </c>
      <c r="E349" s="97">
        <f>SUM(C349:D349)</f>
        <v>7867.8074999999999</v>
      </c>
      <c r="F349" s="96">
        <v>0</v>
      </c>
      <c r="G349" s="97">
        <f>'Pres MP Cant'!M345+'Pres MP Cant'!M366</f>
        <v>8924.3585278817645</v>
      </c>
      <c r="H349" s="97">
        <f>SUM(F349:G349)</f>
        <v>8924.3585278817645</v>
      </c>
      <c r="I349" s="384">
        <v>0</v>
      </c>
      <c r="J349" s="384">
        <f>'Pres MP Cant'!N345+'Pres MP Cant'!N366</f>
        <v>11154.440858178245</v>
      </c>
      <c r="K349" s="97">
        <f>SUM(I349:J349)</f>
        <v>11154.440858178245</v>
      </c>
      <c r="L349" s="384">
        <v>0</v>
      </c>
      <c r="M349" s="119">
        <f>'Pres MP Cant'!O345+'Pres MP Cant'!O366</f>
        <v>14069.003376225101</v>
      </c>
      <c r="N349" s="97">
        <f>SUM(L349:M349)</f>
        <v>14069.003376225101</v>
      </c>
      <c r="O349" s="119">
        <v>0</v>
      </c>
      <c r="P349" s="119">
        <f>'Pres MP Cant'!P345+'Pres MP Cant'!P366</f>
        <v>18752.448808457641</v>
      </c>
      <c r="Q349" s="97">
        <f>SUM(O349:P349)</f>
        <v>18752.448808457641</v>
      </c>
      <c r="R349" s="119">
        <v>0</v>
      </c>
      <c r="S349" s="119">
        <f>'Pres MP Cant'!Q345+'Pres MP Cant'!Q366</f>
        <v>24899.622355203541</v>
      </c>
      <c r="T349" s="97">
        <f>SUM(R349:S349)</f>
        <v>24899.622355203541</v>
      </c>
    </row>
    <row r="350" spans="2:20" x14ac:dyDescent="0.2">
      <c r="B350" s="114" t="s">
        <v>352</v>
      </c>
      <c r="C350" s="119">
        <f>+C168*E361</f>
        <v>1400.4452516675856</v>
      </c>
      <c r="D350" s="119">
        <v>0</v>
      </c>
      <c r="E350" s="97">
        <f>SUM(C350:D350)</f>
        <v>1400.4452516675856</v>
      </c>
      <c r="F350" s="119">
        <f>+F168*H361</f>
        <v>1440.4173451842214</v>
      </c>
      <c r="G350" s="119">
        <v>0</v>
      </c>
      <c r="H350" s="97">
        <f>SUM(F350:G350)</f>
        <v>1440.4173451842214</v>
      </c>
      <c r="I350" s="119">
        <f>+I168*K361</f>
        <v>1509.6468827423364</v>
      </c>
      <c r="J350" s="384">
        <v>0</v>
      </c>
      <c r="K350" s="97">
        <f>SUM(I350:J350)</f>
        <v>1509.6468827423364</v>
      </c>
      <c r="L350" s="119">
        <f>+L168*N361</f>
        <v>1585.4092237517461</v>
      </c>
      <c r="M350" s="119">
        <v>0</v>
      </c>
      <c r="N350" s="97">
        <f>SUM(L350:M350)</f>
        <v>1585.4092237517461</v>
      </c>
      <c r="O350" s="119">
        <f>+O168*Q361</f>
        <v>2618.6108085331107</v>
      </c>
      <c r="P350" s="119">
        <v>0</v>
      </c>
      <c r="Q350" s="97">
        <f>SUM(O350:P350)</f>
        <v>2618.6108085331107</v>
      </c>
      <c r="R350" s="119">
        <f>+R168*T361</f>
        <v>2749.4598568775396</v>
      </c>
      <c r="S350" s="119">
        <v>0</v>
      </c>
      <c r="T350" s="97">
        <f>SUM(R350:S350)</f>
        <v>2749.4598568775396</v>
      </c>
    </row>
    <row r="351" spans="2:20" x14ac:dyDescent="0.2">
      <c r="B351" s="51" t="s">
        <v>409</v>
      </c>
      <c r="C351" s="62">
        <f t="shared" ref="C351:T351" si="39">SUM(C349:C350)</f>
        <v>1400.4452516675856</v>
      </c>
      <c r="D351" s="62">
        <f t="shared" si="39"/>
        <v>7867.8074999999999</v>
      </c>
      <c r="E351" s="62">
        <f t="shared" si="39"/>
        <v>9268.2527516675855</v>
      </c>
      <c r="F351" s="62">
        <f t="shared" si="39"/>
        <v>1440.4173451842214</v>
      </c>
      <c r="G351" s="62">
        <f t="shared" si="39"/>
        <v>8924.3585278817645</v>
      </c>
      <c r="H351" s="62">
        <f t="shared" si="39"/>
        <v>10364.775873065986</v>
      </c>
      <c r="I351" s="62">
        <f t="shared" si="39"/>
        <v>1509.6468827423364</v>
      </c>
      <c r="J351" s="62">
        <f t="shared" si="39"/>
        <v>11154.440858178245</v>
      </c>
      <c r="K351" s="62">
        <f>K349+K350</f>
        <v>12664.08774092058</v>
      </c>
      <c r="L351" s="62">
        <f t="shared" si="39"/>
        <v>1585.4092237517461</v>
      </c>
      <c r="M351" s="62">
        <f t="shared" si="39"/>
        <v>14069.003376225101</v>
      </c>
      <c r="N351" s="62">
        <f t="shared" si="39"/>
        <v>15654.412599976848</v>
      </c>
      <c r="O351" s="62">
        <f t="shared" si="39"/>
        <v>2618.6108085331107</v>
      </c>
      <c r="P351" s="62">
        <f t="shared" si="39"/>
        <v>18752.448808457641</v>
      </c>
      <c r="Q351" s="62">
        <f t="shared" si="39"/>
        <v>21371.059616990751</v>
      </c>
      <c r="R351" s="62">
        <f t="shared" si="39"/>
        <v>2749.4598568775396</v>
      </c>
      <c r="S351" s="62">
        <f t="shared" si="39"/>
        <v>24899.622355203541</v>
      </c>
      <c r="T351" s="62">
        <f t="shared" si="39"/>
        <v>27649.082212081081</v>
      </c>
    </row>
    <row r="352" spans="2:20" x14ac:dyDescent="0.2">
      <c r="B352" s="385" t="s">
        <v>410</v>
      </c>
      <c r="C352" s="238"/>
      <c r="D352" s="321"/>
      <c r="E352" s="386"/>
      <c r="F352" s="386"/>
      <c r="G352" s="386"/>
      <c r="H352" s="386"/>
      <c r="I352" s="387"/>
      <c r="J352" s="387"/>
      <c r="K352" s="386"/>
      <c r="L352" s="387"/>
      <c r="M352" s="238"/>
      <c r="N352" s="386"/>
      <c r="O352" s="238"/>
      <c r="P352" s="238"/>
      <c r="Q352" s="386"/>
      <c r="R352" s="238"/>
      <c r="S352" s="238"/>
      <c r="T352" s="709"/>
    </row>
    <row r="353" spans="2:20" x14ac:dyDescent="0.2">
      <c r="B353" s="204" t="s">
        <v>248</v>
      </c>
      <c r="C353" s="119">
        <v>0</v>
      </c>
      <c r="D353" s="97">
        <f>'Pres MP Cant'!L383+'Pres MP Cant'!L398</f>
        <v>751.29000000000019</v>
      </c>
      <c r="E353" s="97">
        <f>SUM(C353:D353)</f>
        <v>751.29000000000019</v>
      </c>
      <c r="F353" s="119">
        <v>0</v>
      </c>
      <c r="G353" s="97">
        <f>'Pres MP Cant'!M383+'Pres MP Cant'!M398</f>
        <v>846.02530434782591</v>
      </c>
      <c r="H353" s="97">
        <f>SUM(F353:G353)</f>
        <v>846.02530434782591</v>
      </c>
      <c r="I353" s="384">
        <v>0</v>
      </c>
      <c r="J353" s="384">
        <f>'Pres MP Cant'!N383+'Pres MP Cant'!N398</f>
        <v>1056.6035114749975</v>
      </c>
      <c r="K353" s="97">
        <f>SUM(I353:J353)</f>
        <v>1056.6035114749975</v>
      </c>
      <c r="L353" s="384">
        <v>0</v>
      </c>
      <c r="M353" s="119">
        <f>'Pres MP Cant'!O383+'Pres MP Cant'!O398</f>
        <v>1332.6123744997358</v>
      </c>
      <c r="N353" s="97">
        <f>SUM(L353:M353)</f>
        <v>1332.6123744997358</v>
      </c>
      <c r="O353" s="119">
        <v>0</v>
      </c>
      <c r="P353" s="119">
        <f>'Pres MP Cant'!P383+'Pres MP Cant'!P398</f>
        <v>1776.215846302131</v>
      </c>
      <c r="Q353" s="97">
        <f>SUM(O353:P353)</f>
        <v>1776.215846302131</v>
      </c>
      <c r="R353" s="119">
        <v>0</v>
      </c>
      <c r="S353" s="119">
        <f>'Pres MP Cant'!Q383+'Pres MP Cant'!Q398</f>
        <v>2358.5404769823826</v>
      </c>
      <c r="T353" s="97">
        <f>SUM(R353:S353)</f>
        <v>2358.5404769823826</v>
      </c>
    </row>
    <row r="354" spans="2:20" x14ac:dyDescent="0.2">
      <c r="B354" s="114" t="s">
        <v>355</v>
      </c>
      <c r="C354" s="119">
        <f>+C172*E361</f>
        <v>151.78966785876321</v>
      </c>
      <c r="D354" s="119">
        <v>0</v>
      </c>
      <c r="E354" s="97">
        <f>SUM(C354:D354)</f>
        <v>151.78966785876321</v>
      </c>
      <c r="F354" s="119">
        <f>+F172*H361</f>
        <v>321.248911880496</v>
      </c>
      <c r="G354" s="119">
        <v>0</v>
      </c>
      <c r="H354" s="97">
        <f>SUM(F354:G354)</f>
        <v>321.248911880496</v>
      </c>
      <c r="I354" s="119">
        <f>+I172*K361</f>
        <v>336.62383034825325</v>
      </c>
      <c r="J354" s="384">
        <v>0</v>
      </c>
      <c r="K354" s="97">
        <f>SUM(I354:J354)</f>
        <v>336.62383034825325</v>
      </c>
      <c r="L354" s="119">
        <f>+L172*N361</f>
        <v>353.61033672454528</v>
      </c>
      <c r="M354" s="119">
        <v>0</v>
      </c>
      <c r="N354" s="97">
        <f>SUM(L354:M354)</f>
        <v>353.61033672454528</v>
      </c>
      <c r="O354" s="119">
        <f>+O172*Q361</f>
        <v>584.17528802025072</v>
      </c>
      <c r="P354" s="119">
        <v>0</v>
      </c>
      <c r="Q354" s="97">
        <f>SUM(O354:P354)</f>
        <v>584.17528802025072</v>
      </c>
      <c r="R354" s="119">
        <f>+R172*T361</f>
        <v>613.36587268242965</v>
      </c>
      <c r="S354" s="119">
        <v>0</v>
      </c>
      <c r="T354" s="97">
        <f>SUM(R354:S354)</f>
        <v>613.36587268242965</v>
      </c>
    </row>
    <row r="355" spans="2:20" x14ac:dyDescent="0.2">
      <c r="B355" s="114" t="s">
        <v>411</v>
      </c>
      <c r="C355" s="119">
        <f>'Carga Fabril'!C333</f>
        <v>68.608804305705064</v>
      </c>
      <c r="D355" s="119">
        <f>'Carga Fabril'!D333</f>
        <v>7.4470213132400431</v>
      </c>
      <c r="E355" s="97">
        <f>SUM(C355:D355)</f>
        <v>76.055825618945107</v>
      </c>
      <c r="F355" s="119">
        <f>'Carga Fabril'!F333</f>
        <v>67.694991934752309</v>
      </c>
      <c r="G355" s="119">
        <f>'Carga Fabril'!G333</f>
        <v>7.154185196790416</v>
      </c>
      <c r="H355" s="97">
        <f>SUM(F355:G355)</f>
        <v>74.849177131542731</v>
      </c>
      <c r="I355" s="119">
        <f>'Carga Fabril'!I333</f>
        <v>72.539676574795422</v>
      </c>
      <c r="J355" s="119">
        <f>'Carga Fabril'!J333</f>
        <v>7.8649256495783328</v>
      </c>
      <c r="K355" s="97">
        <f>SUM(I355:J355)</f>
        <v>80.404602224373761</v>
      </c>
      <c r="L355" s="119">
        <f>'Carga Fabril'!L333</f>
        <v>77.875789797768917</v>
      </c>
      <c r="M355" s="119">
        <f>'Carga Fabril'!M333</f>
        <v>8.6598360209759271</v>
      </c>
      <c r="N355" s="97">
        <f>SUM(L355:M355)</f>
        <v>86.535625818744847</v>
      </c>
      <c r="O355" s="119">
        <f>'Carga Fabril'!O333</f>
        <v>112.04817376599108</v>
      </c>
      <c r="P355" s="119">
        <f>'Carga Fabril'!P333</f>
        <v>13.615481159323588</v>
      </c>
      <c r="Q355" s="97">
        <f>SUM(O355:P355)</f>
        <v>125.66365492531467</v>
      </c>
      <c r="R355" s="119">
        <f>'Carga Fabril'!R333</f>
        <v>116.98142758068865</v>
      </c>
      <c r="S355" s="119">
        <f>'Carga Fabril'!S333</f>
        <v>15.013279134870373</v>
      </c>
      <c r="T355" s="97">
        <f>SUM(R355:S355)</f>
        <v>131.994706715559</v>
      </c>
    </row>
    <row r="356" spans="2:20" x14ac:dyDescent="0.2">
      <c r="B356" s="51" t="s">
        <v>412</v>
      </c>
      <c r="C356" s="62">
        <f t="shared" ref="C356:T356" si="40">SUM(C353:C355)</f>
        <v>220.39847216446827</v>
      </c>
      <c r="D356" s="62">
        <f t="shared" si="40"/>
        <v>758.73702131324023</v>
      </c>
      <c r="E356" s="62">
        <f t="shared" si="40"/>
        <v>979.13549347770845</v>
      </c>
      <c r="F356" s="62">
        <f t="shared" si="40"/>
        <v>388.94390381524829</v>
      </c>
      <c r="G356" s="62">
        <f t="shared" si="40"/>
        <v>853.17948954461633</v>
      </c>
      <c r="H356" s="62">
        <f t="shared" si="40"/>
        <v>1242.1233933598646</v>
      </c>
      <c r="I356" s="62">
        <f t="shared" si="40"/>
        <v>409.16350692304866</v>
      </c>
      <c r="J356" s="62">
        <f t="shared" si="40"/>
        <v>1064.4684371245758</v>
      </c>
      <c r="K356" s="62">
        <f t="shared" si="40"/>
        <v>1473.6319440476245</v>
      </c>
      <c r="L356" s="62">
        <f t="shared" si="40"/>
        <v>431.48612652231418</v>
      </c>
      <c r="M356" s="62">
        <f t="shared" si="40"/>
        <v>1341.2722105207117</v>
      </c>
      <c r="N356" s="62">
        <f t="shared" si="40"/>
        <v>1772.7583370430259</v>
      </c>
      <c r="O356" s="62">
        <f t="shared" si="40"/>
        <v>696.22346178624184</v>
      </c>
      <c r="P356" s="62">
        <f t="shared" si="40"/>
        <v>1789.8313274614545</v>
      </c>
      <c r="Q356" s="62">
        <f t="shared" si="40"/>
        <v>2486.0547892476966</v>
      </c>
      <c r="R356" s="62">
        <f t="shared" si="40"/>
        <v>730.34730026311831</v>
      </c>
      <c r="S356" s="62">
        <f t="shared" si="40"/>
        <v>2373.5537561172532</v>
      </c>
      <c r="T356" s="62">
        <f t="shared" si="40"/>
        <v>3103.9010563803713</v>
      </c>
    </row>
    <row r="357" spans="2:20" x14ac:dyDescent="0.2">
      <c r="B357" s="105"/>
      <c r="C357" s="238"/>
      <c r="D357" s="249"/>
      <c r="E357" s="387"/>
      <c r="F357" s="387"/>
      <c r="G357" s="387"/>
      <c r="H357" s="387"/>
      <c r="I357" s="387"/>
      <c r="J357" s="387"/>
      <c r="K357" s="387"/>
      <c r="L357" s="387"/>
      <c r="M357" s="238"/>
      <c r="N357" s="387"/>
      <c r="O357" s="238"/>
      <c r="P357" s="238"/>
      <c r="Q357" s="387"/>
      <c r="R357" s="238"/>
      <c r="S357" s="238"/>
      <c r="T357" s="388"/>
    </row>
    <row r="358" spans="2:20" x14ac:dyDescent="0.2">
      <c r="B358" s="62" t="s">
        <v>413</v>
      </c>
      <c r="C358" s="62">
        <f>+C351+C356</f>
        <v>1620.8437238320539</v>
      </c>
      <c r="D358" s="62">
        <f t="shared" ref="D358:T358" si="41">+D351+D356</f>
        <v>8626.5445213132407</v>
      </c>
      <c r="E358" s="62">
        <f t="shared" si="41"/>
        <v>10247.388245145294</v>
      </c>
      <c r="F358" s="62">
        <f t="shared" si="41"/>
        <v>1829.3612489994698</v>
      </c>
      <c r="G358" s="62">
        <f t="shared" si="41"/>
        <v>9777.538017426381</v>
      </c>
      <c r="H358" s="62">
        <f t="shared" si="41"/>
        <v>11606.899266425851</v>
      </c>
      <c r="I358" s="62">
        <f t="shared" si="41"/>
        <v>1918.8103896653852</v>
      </c>
      <c r="J358" s="62">
        <f t="shared" si="41"/>
        <v>12218.909295302819</v>
      </c>
      <c r="K358" s="62">
        <f t="shared" si="41"/>
        <v>14137.719684968204</v>
      </c>
      <c r="L358" s="26">
        <f t="shared" si="41"/>
        <v>2016.8953502740603</v>
      </c>
      <c r="M358" s="26">
        <f t="shared" si="41"/>
        <v>15410.275586745813</v>
      </c>
      <c r="N358" s="62">
        <f t="shared" si="41"/>
        <v>17427.170937019873</v>
      </c>
      <c r="O358" s="26">
        <f t="shared" si="41"/>
        <v>3314.8342703193525</v>
      </c>
      <c r="P358" s="26">
        <f t="shared" si="41"/>
        <v>20542.280135919096</v>
      </c>
      <c r="Q358" s="62">
        <f t="shared" si="41"/>
        <v>23857.114406238448</v>
      </c>
      <c r="R358" s="26">
        <f t="shared" si="41"/>
        <v>3479.8071571406581</v>
      </c>
      <c r="S358" s="26">
        <f t="shared" si="41"/>
        <v>27273.176111320794</v>
      </c>
      <c r="T358" s="62">
        <f t="shared" si="41"/>
        <v>30752.983268461452</v>
      </c>
    </row>
    <row r="359" spans="2:20" x14ac:dyDescent="0.2">
      <c r="B359" s="108" t="s">
        <v>414</v>
      </c>
      <c r="C359" s="389"/>
      <c r="D359" s="390"/>
      <c r="E359" s="391">
        <f>'Pres Produc'!C246</f>
        <v>395</v>
      </c>
      <c r="F359" s="389"/>
      <c r="G359" s="392"/>
      <c r="H359" s="391">
        <f>'Pres Produc'!D246</f>
        <v>429</v>
      </c>
      <c r="I359" s="393"/>
      <c r="J359" s="392"/>
      <c r="K359" s="391">
        <f>'Pres Produc'!E246</f>
        <v>510.69450714823188</v>
      </c>
      <c r="L359" s="394"/>
      <c r="M359" s="322"/>
      <c r="N359" s="391">
        <f>'Pres Produc'!F246</f>
        <v>613.43340857787803</v>
      </c>
      <c r="O359" s="396"/>
      <c r="P359" s="322"/>
      <c r="Q359" s="391">
        <f>'Pres Produc'!G246</f>
        <v>778.50639578630557</v>
      </c>
      <c r="R359" s="396"/>
      <c r="S359" s="322"/>
      <c r="T359" s="391">
        <f>'Pres Produc'!H246</f>
        <v>984.47168924003017</v>
      </c>
    </row>
    <row r="360" spans="2:20" x14ac:dyDescent="0.2">
      <c r="B360" s="114" t="s">
        <v>415</v>
      </c>
      <c r="C360" s="396"/>
      <c r="D360" s="397"/>
      <c r="E360" s="401">
        <f>+E358/E359</f>
        <v>25.942755051000745</v>
      </c>
      <c r="F360" s="402"/>
      <c r="G360" s="403"/>
      <c r="H360" s="718">
        <f>+H358/H359</f>
        <v>27.055709245747906</v>
      </c>
      <c r="I360" s="402"/>
      <c r="J360" s="403"/>
      <c r="K360" s="401">
        <f>+K358/K359</f>
        <v>27.683320433412561</v>
      </c>
      <c r="L360" s="394"/>
      <c r="M360" s="322"/>
      <c r="N360" s="401">
        <f>+N358/N359</f>
        <v>28.409230233190694</v>
      </c>
      <c r="O360" s="396"/>
      <c r="P360" s="322"/>
      <c r="Q360" s="401">
        <f>+Q358/Q359</f>
        <v>30.644724995666003</v>
      </c>
      <c r="R360" s="396"/>
      <c r="S360" s="322"/>
      <c r="T360" s="401">
        <f>+T358/T359</f>
        <v>31.238057533377557</v>
      </c>
    </row>
    <row r="361" spans="2:20" x14ac:dyDescent="0.2">
      <c r="B361" s="279" t="s">
        <v>297</v>
      </c>
      <c r="C361" s="239"/>
      <c r="D361" s="168"/>
      <c r="E361" s="210">
        <f>Asignaciones!AB47</f>
        <v>3.9669134765500186E-2</v>
      </c>
      <c r="F361" s="105"/>
      <c r="G361" s="248"/>
      <c r="H361" s="210">
        <f>Asignaciones!AC47</f>
        <v>3.9872358882210794E-2</v>
      </c>
      <c r="I361" s="105"/>
      <c r="J361" s="248"/>
      <c r="K361" s="210">
        <f>Asignaciones!AD47</f>
        <v>3.9623507901984906E-2</v>
      </c>
      <c r="L361" s="103"/>
      <c r="M361" s="292"/>
      <c r="N361" s="210">
        <f>Asignaciones!AE47</f>
        <v>3.9662565864130334E-2</v>
      </c>
      <c r="O361" s="103"/>
      <c r="P361" s="292"/>
      <c r="Q361" s="210">
        <f>Asignaciones!AF47</f>
        <v>3.9703386484829899E-2</v>
      </c>
      <c r="R361" s="103"/>
      <c r="S361" s="292"/>
      <c r="T361" s="210">
        <f>Asignaciones!AG47</f>
        <v>3.9700782053840263E-2</v>
      </c>
    </row>
    <row r="362" spans="2:20" x14ac:dyDescent="0.2">
      <c r="D362" s="399"/>
      <c r="G362" s="399"/>
      <c r="J362" s="399"/>
      <c r="M362" s="399"/>
      <c r="P362" s="399"/>
      <c r="S362" s="399"/>
    </row>
    <row r="363" spans="2:20" x14ac:dyDescent="0.2">
      <c r="D363" s="406"/>
      <c r="G363" s="406"/>
      <c r="J363" s="406"/>
      <c r="M363" s="406"/>
      <c r="P363" s="406"/>
      <c r="S363" s="406"/>
    </row>
    <row r="364" spans="2:20" x14ac:dyDescent="0.2">
      <c r="D364" s="399"/>
      <c r="G364" s="399"/>
      <c r="J364" s="399"/>
      <c r="M364" s="399"/>
      <c r="P364" s="399"/>
      <c r="S364" s="399"/>
    </row>
    <row r="365" spans="2:20" x14ac:dyDescent="0.2">
      <c r="B365" s="2" t="s">
        <v>798</v>
      </c>
      <c r="C365" s="288"/>
      <c r="D365" s="288"/>
      <c r="E365" s="288"/>
      <c r="F365" s="288"/>
      <c r="G365" s="288"/>
      <c r="H365" s="288"/>
      <c r="I365" s="288"/>
      <c r="J365" s="288"/>
      <c r="K365" s="288"/>
      <c r="L365" s="288"/>
      <c r="M365" s="288"/>
      <c r="N365" s="288"/>
      <c r="O365" s="288"/>
      <c r="P365" s="288"/>
      <c r="Q365" s="288"/>
      <c r="R365" s="288"/>
      <c r="S365" s="288"/>
      <c r="T365" s="289"/>
    </row>
    <row r="366" spans="2:20" x14ac:dyDescent="0.2">
      <c r="B366" s="9" t="s">
        <v>20</v>
      </c>
      <c r="C366" s="200"/>
      <c r="D366" s="200"/>
      <c r="E366" s="200"/>
      <c r="F366" s="200"/>
      <c r="G366" s="200"/>
      <c r="H366" s="200"/>
      <c r="I366" s="200"/>
      <c r="J366" s="200"/>
      <c r="K366" s="200"/>
      <c r="L366" s="200"/>
      <c r="M366" s="200"/>
      <c r="N366" s="200"/>
      <c r="O366" s="200"/>
      <c r="P366" s="200"/>
      <c r="Q366" s="200"/>
      <c r="R366" s="200"/>
      <c r="S366" s="200"/>
      <c r="T366" s="290"/>
    </row>
    <row r="367" spans="2:20" x14ac:dyDescent="0.2">
      <c r="B367" s="9" t="s">
        <v>281</v>
      </c>
      <c r="C367" s="200"/>
      <c r="D367" s="200"/>
      <c r="E367" s="200"/>
      <c r="F367" s="200"/>
      <c r="G367" s="200"/>
      <c r="H367" s="200"/>
      <c r="I367" s="200"/>
      <c r="J367" s="200"/>
      <c r="K367" s="200"/>
      <c r="L367" s="200"/>
      <c r="M367" s="200"/>
      <c r="N367" s="200"/>
      <c r="O367" s="200"/>
      <c r="P367" s="200"/>
      <c r="Q367" s="200"/>
      <c r="R367" s="200"/>
      <c r="S367" s="200"/>
      <c r="T367" s="290"/>
    </row>
    <row r="368" spans="2:20" x14ac:dyDescent="0.2">
      <c r="B368" s="9" t="s">
        <v>2</v>
      </c>
      <c r="C368" s="200"/>
      <c r="D368" s="200"/>
      <c r="E368" s="200"/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90"/>
    </row>
    <row r="369" spans="2:20" x14ac:dyDescent="0.2">
      <c r="B369" s="378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2"/>
    </row>
    <row r="370" spans="2:20" x14ac:dyDescent="0.2">
      <c r="B370" s="287"/>
    </row>
    <row r="371" spans="2:20" x14ac:dyDescent="0.2">
      <c r="B371" s="265" t="s">
        <v>282</v>
      </c>
      <c r="C371" s="270" t="s">
        <v>38</v>
      </c>
      <c r="D371" s="268"/>
      <c r="E371" s="269"/>
      <c r="F371" s="270" t="s">
        <v>39</v>
      </c>
      <c r="G371" s="271"/>
      <c r="H371" s="271"/>
      <c r="I371" s="270" t="s">
        <v>40</v>
      </c>
      <c r="J371" s="268"/>
      <c r="K371" s="269"/>
      <c r="L371" s="270" t="s">
        <v>121</v>
      </c>
      <c r="M371" s="268"/>
      <c r="N371" s="269"/>
      <c r="O371" s="270" t="s">
        <v>122</v>
      </c>
      <c r="P371" s="268"/>
      <c r="Q371" s="269"/>
      <c r="R371" s="270" t="s">
        <v>633</v>
      </c>
      <c r="S371" s="268"/>
      <c r="T371" s="269"/>
    </row>
    <row r="372" spans="2:20" x14ac:dyDescent="0.2">
      <c r="B372" s="306"/>
      <c r="C372" s="266" t="s">
        <v>283</v>
      </c>
      <c r="D372" s="265" t="s">
        <v>284</v>
      </c>
      <c r="E372" s="265" t="s">
        <v>47</v>
      </c>
      <c r="F372" s="265" t="s">
        <v>283</v>
      </c>
      <c r="G372" s="265" t="s">
        <v>284</v>
      </c>
      <c r="H372" s="265" t="s">
        <v>47</v>
      </c>
      <c r="I372" s="379" t="s">
        <v>283</v>
      </c>
      <c r="J372" s="379" t="s">
        <v>284</v>
      </c>
      <c r="K372" s="379" t="s">
        <v>47</v>
      </c>
      <c r="L372" s="266" t="s">
        <v>283</v>
      </c>
      <c r="M372" s="265" t="s">
        <v>284</v>
      </c>
      <c r="N372" s="265" t="s">
        <v>47</v>
      </c>
      <c r="O372" s="265" t="s">
        <v>283</v>
      </c>
      <c r="P372" s="265" t="s">
        <v>284</v>
      </c>
      <c r="Q372" s="265" t="s">
        <v>47</v>
      </c>
      <c r="R372" s="379" t="s">
        <v>283</v>
      </c>
      <c r="S372" s="379" t="s">
        <v>284</v>
      </c>
      <c r="T372" s="379" t="s">
        <v>47</v>
      </c>
    </row>
    <row r="373" spans="2:20" x14ac:dyDescent="0.2">
      <c r="B373" s="129" t="s">
        <v>82</v>
      </c>
      <c r="C373" s="404"/>
      <c r="D373" s="404"/>
      <c r="E373" s="404"/>
      <c r="F373" s="404"/>
      <c r="G373" s="404"/>
      <c r="H373" s="404"/>
      <c r="I373" s="404"/>
      <c r="J373" s="404"/>
      <c r="K373" s="404"/>
      <c r="L373" s="404"/>
      <c r="M373" s="404"/>
      <c r="N373" s="404"/>
      <c r="O373" s="404"/>
      <c r="P373" s="404"/>
      <c r="Q373" s="404"/>
      <c r="R373" s="404"/>
      <c r="S373" s="404"/>
      <c r="T373" s="708"/>
    </row>
    <row r="374" spans="2:20" x14ac:dyDescent="0.2">
      <c r="B374" s="380" t="s">
        <v>408</v>
      </c>
      <c r="C374" s="239"/>
      <c r="D374" s="168"/>
      <c r="E374" s="381"/>
      <c r="F374" s="382"/>
      <c r="G374" s="382"/>
      <c r="H374" s="382"/>
      <c r="I374" s="383"/>
      <c r="J374" s="383"/>
      <c r="K374" s="383"/>
      <c r="L374" s="383"/>
      <c r="M374" s="239"/>
      <c r="N374" s="239"/>
      <c r="O374" s="239"/>
      <c r="P374" s="239"/>
      <c r="Q374" s="239"/>
      <c r="R374" s="239"/>
      <c r="S374" s="239"/>
      <c r="T374" s="248"/>
    </row>
    <row r="375" spans="2:20" x14ac:dyDescent="0.2">
      <c r="B375" s="114" t="s">
        <v>250</v>
      </c>
      <c r="C375" s="119">
        <v>0</v>
      </c>
      <c r="D375" s="97">
        <f>'Pres MP Cant'!L346+'Pres MP Cant'!L367</f>
        <v>3548.85</v>
      </c>
      <c r="E375" s="97">
        <f>SUM(C375:D375)</f>
        <v>3548.85</v>
      </c>
      <c r="F375" s="96">
        <v>0</v>
      </c>
      <c r="G375" s="97">
        <f>'Pres MP Cant'!M346+'Pres MP Cant'!M367</f>
        <v>3853.704518497354</v>
      </c>
      <c r="H375" s="97">
        <f>SUM(F375:G375)</f>
        <v>3853.704518497354</v>
      </c>
      <c r="I375" s="384">
        <v>0</v>
      </c>
      <c r="J375" s="384">
        <f>'Pres MP Cant'!N346+'Pres MP Cant'!N367</f>
        <v>4947.0872480501093</v>
      </c>
      <c r="K375" s="97">
        <f>SUM(I375:J375)</f>
        <v>4947.0872480501093</v>
      </c>
      <c r="L375" s="384">
        <v>0</v>
      </c>
      <c r="M375" s="119">
        <f>'Pres MP Cant'!O346+'Pres MP Cant'!O367</f>
        <v>6243.9806872988011</v>
      </c>
      <c r="N375" s="97">
        <f>SUM(L375:M375)</f>
        <v>6243.9806872988011</v>
      </c>
      <c r="O375" s="119">
        <v>0</v>
      </c>
      <c r="P375" s="119">
        <f>'Pres MP Cant'!P346+'Pres MP Cant'!P367</f>
        <v>8281.8961402524692</v>
      </c>
      <c r="Q375" s="97">
        <f>SUM(O375:P375)</f>
        <v>8281.8961402524692</v>
      </c>
      <c r="R375" s="119">
        <v>0</v>
      </c>
      <c r="S375" s="119">
        <f>'Pres MP Cant'!Q346+'Pres MP Cant'!Q367</f>
        <v>11017.026395287821</v>
      </c>
      <c r="T375" s="97">
        <f>SUM(R375:S375)</f>
        <v>11017.026395287821</v>
      </c>
    </row>
    <row r="376" spans="2:20" x14ac:dyDescent="0.2">
      <c r="B376" s="114" t="s">
        <v>352</v>
      </c>
      <c r="C376" s="119">
        <f>+C168*E387</f>
        <v>531.81465253199451</v>
      </c>
      <c r="D376" s="119">
        <v>0</v>
      </c>
      <c r="E376" s="97">
        <f>SUM(C376:D376)</f>
        <v>531.81465253199451</v>
      </c>
      <c r="F376" s="119">
        <f>+F168*H387</f>
        <v>523.78812552153499</v>
      </c>
      <c r="G376" s="119">
        <v>0</v>
      </c>
      <c r="H376" s="97">
        <f>SUM(F376:G376)</f>
        <v>523.78812552153499</v>
      </c>
      <c r="I376" s="119">
        <f>+I168*K387</f>
        <v>563.65669465977248</v>
      </c>
      <c r="J376" s="384">
        <v>0</v>
      </c>
      <c r="K376" s="97">
        <f>SUM(I376:J376)</f>
        <v>563.65669465977248</v>
      </c>
      <c r="L376" s="119">
        <f>+L168*N387</f>
        <v>592.39888439972742</v>
      </c>
      <c r="M376" s="119">
        <v>0</v>
      </c>
      <c r="N376" s="97">
        <f>SUM(L376:M376)</f>
        <v>592.39888439972742</v>
      </c>
      <c r="O376" s="119">
        <f>+O168*Q387</f>
        <v>973.7202427067524</v>
      </c>
      <c r="P376" s="119">
        <v>0</v>
      </c>
      <c r="Q376" s="97">
        <f>SUM(O376:P376)</f>
        <v>973.7202427067524</v>
      </c>
      <c r="R376" s="119">
        <f>+R168*T387</f>
        <v>1024.2343795355487</v>
      </c>
      <c r="S376" s="119">
        <v>0</v>
      </c>
      <c r="T376" s="97">
        <f>SUM(R376:S376)</f>
        <v>1024.2343795355487</v>
      </c>
    </row>
    <row r="377" spans="2:20" x14ac:dyDescent="0.2">
      <c r="B377" s="51" t="s">
        <v>409</v>
      </c>
      <c r="C377" s="62">
        <f t="shared" ref="C377:T377" si="42">SUM(C375:C376)</f>
        <v>531.81465253199451</v>
      </c>
      <c r="D377" s="62">
        <f t="shared" si="42"/>
        <v>3548.85</v>
      </c>
      <c r="E377" s="62">
        <f t="shared" si="42"/>
        <v>4080.6646525319943</v>
      </c>
      <c r="F377" s="62">
        <f t="shared" si="42"/>
        <v>523.78812552153499</v>
      </c>
      <c r="G377" s="62">
        <f t="shared" si="42"/>
        <v>3853.704518497354</v>
      </c>
      <c r="H377" s="62">
        <f t="shared" si="42"/>
        <v>4377.4926440188892</v>
      </c>
      <c r="I377" s="62">
        <f t="shared" si="42"/>
        <v>563.65669465977248</v>
      </c>
      <c r="J377" s="62">
        <f t="shared" si="42"/>
        <v>4947.0872480501093</v>
      </c>
      <c r="K377" s="62">
        <f t="shared" si="42"/>
        <v>5510.7439427098816</v>
      </c>
      <c r="L377" s="62">
        <f t="shared" si="42"/>
        <v>592.39888439972742</v>
      </c>
      <c r="M377" s="62">
        <f t="shared" si="42"/>
        <v>6243.9806872988011</v>
      </c>
      <c r="N377" s="62">
        <f t="shared" si="42"/>
        <v>6836.3795716985287</v>
      </c>
      <c r="O377" s="62">
        <f t="shared" si="42"/>
        <v>973.7202427067524</v>
      </c>
      <c r="P377" s="62">
        <f t="shared" si="42"/>
        <v>8281.8961402524692</v>
      </c>
      <c r="Q377" s="62">
        <f t="shared" si="42"/>
        <v>9255.6163829592224</v>
      </c>
      <c r="R377" s="62">
        <f t="shared" si="42"/>
        <v>1024.2343795355487</v>
      </c>
      <c r="S377" s="62">
        <f t="shared" si="42"/>
        <v>11017.026395287821</v>
      </c>
      <c r="T377" s="62">
        <f t="shared" si="42"/>
        <v>12041.26077482337</v>
      </c>
    </row>
    <row r="378" spans="2:20" x14ac:dyDescent="0.2">
      <c r="B378" s="385" t="s">
        <v>410</v>
      </c>
      <c r="C378" s="238"/>
      <c r="D378" s="321"/>
      <c r="E378" s="386"/>
      <c r="F378" s="386"/>
      <c r="G378" s="386"/>
      <c r="H378" s="386"/>
      <c r="I378" s="387"/>
      <c r="J378" s="387"/>
      <c r="K378" s="386"/>
      <c r="L378" s="387"/>
      <c r="M378" s="238"/>
      <c r="N378" s="386"/>
      <c r="O378" s="238"/>
      <c r="P378" s="238"/>
      <c r="Q378" s="386"/>
      <c r="R378" s="238"/>
      <c r="S378" s="238"/>
      <c r="T378" s="709"/>
    </row>
    <row r="379" spans="2:20" x14ac:dyDescent="0.2">
      <c r="B379" s="204" t="s">
        <v>248</v>
      </c>
      <c r="C379" s="119">
        <v>0</v>
      </c>
      <c r="D379" s="97">
        <f>'Pres MP Cant'!L384+'Pres MP Cant'!L399</f>
        <v>205.5</v>
      </c>
      <c r="E379" s="97">
        <f>SUM(C379:D379)</f>
        <v>205.5</v>
      </c>
      <c r="F379" s="119">
        <v>0</v>
      </c>
      <c r="G379" s="97">
        <f>'Pres MP Cant'!M384+'Pres MP Cant'!M399</f>
        <v>298.60704545454541</v>
      </c>
      <c r="H379" s="97">
        <f>SUM(F379:G379)</f>
        <v>298.60704545454541</v>
      </c>
      <c r="I379" s="384">
        <v>0</v>
      </c>
      <c r="J379" s="384">
        <f>'Pres MP Cant'!N384+'Pres MP Cant'!N399</f>
        <v>393.49101395441875</v>
      </c>
      <c r="K379" s="97">
        <f>SUM(I379:J379)</f>
        <v>393.49101395441875</v>
      </c>
      <c r="L379" s="384">
        <v>0</v>
      </c>
      <c r="M379" s="119">
        <f>'Pres MP Cant'!O384+'Pres MP Cant'!O399</f>
        <v>497.81989975022231</v>
      </c>
      <c r="N379" s="97">
        <f>SUM(L379:M379)</f>
        <v>497.81989975022231</v>
      </c>
      <c r="O379" s="119">
        <v>0</v>
      </c>
      <c r="P379" s="119">
        <f>'Pres MP Cant'!P384+'Pres MP Cant'!P399</f>
        <v>660.42566702317947</v>
      </c>
      <c r="Q379" s="97">
        <f>SUM(O379:P379)</f>
        <v>660.42566702317947</v>
      </c>
      <c r="R379" s="119">
        <v>0</v>
      </c>
      <c r="S379" s="119">
        <f>'Pres MP Cant'!Q384+'Pres MP Cant'!Q399</f>
        <v>878.61912965360818</v>
      </c>
      <c r="T379" s="97">
        <f>SUM(R379:S379)</f>
        <v>878.61912965360818</v>
      </c>
    </row>
    <row r="380" spans="2:20" x14ac:dyDescent="0.2">
      <c r="B380" s="114" t="s">
        <v>355</v>
      </c>
      <c r="C380" s="119">
        <f>+C172*E387</f>
        <v>57.641646022315136</v>
      </c>
      <c r="D380" s="119">
        <v>0</v>
      </c>
      <c r="E380" s="97">
        <f>SUM(C380:D380)</f>
        <v>57.641646022315136</v>
      </c>
      <c r="F380" s="119">
        <f>+F172*H387</f>
        <v>116.81778613836218</v>
      </c>
      <c r="G380" s="119">
        <v>0</v>
      </c>
      <c r="H380" s="97">
        <f>SUM(F380:G380)</f>
        <v>116.81778613836218</v>
      </c>
      <c r="I380" s="119">
        <f>+I172*K387</f>
        <v>125.68520342527871</v>
      </c>
      <c r="J380" s="384">
        <v>0</v>
      </c>
      <c r="K380" s="97">
        <f>SUM(I380:J380)</f>
        <v>125.68520342527871</v>
      </c>
      <c r="L380" s="119">
        <f>+L172*N387</f>
        <v>132.12889508244345</v>
      </c>
      <c r="M380" s="119">
        <v>0</v>
      </c>
      <c r="N380" s="97">
        <f>SUM(L380:M380)</f>
        <v>132.12889508244345</v>
      </c>
      <c r="O380" s="119">
        <f>+O172*Q387</f>
        <v>217.22330839725208</v>
      </c>
      <c r="P380" s="119">
        <v>0</v>
      </c>
      <c r="Q380" s="97">
        <f>SUM(O380:P380)</f>
        <v>217.22330839725208</v>
      </c>
      <c r="R380" s="119">
        <f>+R172*T387</f>
        <v>228.49230275674105</v>
      </c>
      <c r="S380" s="119">
        <v>0</v>
      </c>
      <c r="T380" s="97">
        <f>SUM(R380:S380)</f>
        <v>228.49230275674105</v>
      </c>
    </row>
    <row r="381" spans="2:20" x14ac:dyDescent="0.2">
      <c r="B381" s="114" t="s">
        <v>411</v>
      </c>
      <c r="C381" s="119">
        <f>'Carga Fabril'!C357</f>
        <v>26.053976318622176</v>
      </c>
      <c r="D381" s="119">
        <f>'Carga Fabril'!D357</f>
        <v>2.8279827771797632</v>
      </c>
      <c r="E381" s="97">
        <f>SUM(C381:D381)</f>
        <v>28.881959095801939</v>
      </c>
      <c r="F381" s="119">
        <f>'Carga Fabril'!F357</f>
        <v>24.616360703546299</v>
      </c>
      <c r="G381" s="119">
        <f>'Carga Fabril'!G357</f>
        <v>2.6015218897419699</v>
      </c>
      <c r="H381" s="97">
        <f>SUM(F381:G381)</f>
        <v>27.21788259328827</v>
      </c>
      <c r="I381" s="119">
        <f>'Carga Fabril'!I357</f>
        <v>27.08413126092395</v>
      </c>
      <c r="J381" s="119">
        <f>'Carga Fabril'!J357</f>
        <v>2.9365264460608449</v>
      </c>
      <c r="K381" s="97">
        <f>SUM(I381:J381)</f>
        <v>30.020657706984796</v>
      </c>
      <c r="L381" s="119">
        <f>'Carga Fabril'!L357</f>
        <v>29.098815817896288</v>
      </c>
      <c r="M381" s="119">
        <f>'Carga Fabril'!M357</f>
        <v>3.2358063275113231</v>
      </c>
      <c r="N381" s="97">
        <f>SUM(L381:M381)</f>
        <v>32.334622145407607</v>
      </c>
      <c r="O381" s="119">
        <f>'Carga Fabril'!O357</f>
        <v>41.66467754533813</v>
      </c>
      <c r="P381" s="119">
        <f>'Carga Fabril'!P357</f>
        <v>5.0628637046115461</v>
      </c>
      <c r="Q381" s="97">
        <f>SUM(O381:P381)</f>
        <v>46.727541249949674</v>
      </c>
      <c r="R381" s="119">
        <f>'Carga Fabril'!R357</f>
        <v>43.578159395773255</v>
      </c>
      <c r="S381" s="119">
        <f>'Carga Fabril'!S357</f>
        <v>5.5927772871582047</v>
      </c>
      <c r="T381" s="97">
        <f>SUM(R381:S381)</f>
        <v>49.170936682931462</v>
      </c>
    </row>
    <row r="382" spans="2:20" x14ac:dyDescent="0.2">
      <c r="B382" s="51" t="s">
        <v>412</v>
      </c>
      <c r="C382" s="62">
        <f t="shared" ref="C382:T382" si="43">SUM(C379:C381)</f>
        <v>83.695622340937319</v>
      </c>
      <c r="D382" s="62">
        <f t="shared" si="43"/>
        <v>208.32798277717976</v>
      </c>
      <c r="E382" s="62">
        <f t="shared" si="43"/>
        <v>292.02360511811708</v>
      </c>
      <c r="F382" s="62">
        <f t="shared" si="43"/>
        <v>141.43414684190847</v>
      </c>
      <c r="G382" s="62">
        <f t="shared" si="43"/>
        <v>301.20856734428736</v>
      </c>
      <c r="H382" s="62">
        <f t="shared" si="43"/>
        <v>442.64271418619586</v>
      </c>
      <c r="I382" s="62">
        <f t="shared" si="43"/>
        <v>152.76933468620265</v>
      </c>
      <c r="J382" s="62">
        <f t="shared" si="43"/>
        <v>396.42754040047959</v>
      </c>
      <c r="K382" s="62">
        <f t="shared" si="43"/>
        <v>549.19687508668233</v>
      </c>
      <c r="L382" s="62">
        <f t="shared" si="43"/>
        <v>161.22771090033973</v>
      </c>
      <c r="M382" s="62">
        <f t="shared" si="43"/>
        <v>501.05570607773365</v>
      </c>
      <c r="N382" s="62">
        <f t="shared" si="43"/>
        <v>662.28341697807332</v>
      </c>
      <c r="O382" s="62">
        <f t="shared" si="43"/>
        <v>258.88798594259021</v>
      </c>
      <c r="P382" s="62">
        <f t="shared" si="43"/>
        <v>665.48853072779104</v>
      </c>
      <c r="Q382" s="62">
        <f t="shared" si="43"/>
        <v>924.37651667038119</v>
      </c>
      <c r="R382" s="62">
        <f t="shared" si="43"/>
        <v>272.07046215251432</v>
      </c>
      <c r="S382" s="62">
        <f t="shared" si="43"/>
        <v>884.21190694076643</v>
      </c>
      <c r="T382" s="62">
        <f t="shared" si="43"/>
        <v>1156.2823690932805</v>
      </c>
    </row>
    <row r="383" spans="2:20" x14ac:dyDescent="0.2">
      <c r="B383" s="105"/>
      <c r="C383" s="238"/>
      <c r="D383" s="249"/>
      <c r="E383" s="387"/>
      <c r="F383" s="387"/>
      <c r="G383" s="387"/>
      <c r="H383" s="387"/>
      <c r="I383" s="387"/>
      <c r="J383" s="387"/>
      <c r="K383" s="387"/>
      <c r="L383" s="387"/>
      <c r="M383" s="238"/>
      <c r="N383" s="387"/>
      <c r="O383" s="238"/>
      <c r="P383" s="238"/>
      <c r="Q383" s="387"/>
      <c r="R383" s="238"/>
      <c r="S383" s="238"/>
      <c r="T383" s="388"/>
    </row>
    <row r="384" spans="2:20" x14ac:dyDescent="0.2">
      <c r="B384" s="62" t="s">
        <v>413</v>
      </c>
      <c r="C384" s="62">
        <f>+C377+C382</f>
        <v>615.51027487293186</v>
      </c>
      <c r="D384" s="62">
        <f t="shared" ref="D384:T384" si="44">+D377+D382</f>
        <v>3757.1779827771797</v>
      </c>
      <c r="E384" s="62">
        <f t="shared" si="44"/>
        <v>4372.6882576501112</v>
      </c>
      <c r="F384" s="62">
        <f t="shared" si="44"/>
        <v>665.22227236344349</v>
      </c>
      <c r="G384" s="62">
        <f t="shared" si="44"/>
        <v>4154.9130858416411</v>
      </c>
      <c r="H384" s="62">
        <f t="shared" si="44"/>
        <v>4820.1353582050851</v>
      </c>
      <c r="I384" s="62">
        <f t="shared" si="44"/>
        <v>716.42602934597517</v>
      </c>
      <c r="J384" s="62">
        <f t="shared" si="44"/>
        <v>5343.5147884505886</v>
      </c>
      <c r="K384" s="62">
        <f t="shared" si="44"/>
        <v>6059.9408177965643</v>
      </c>
      <c r="L384" s="26">
        <f t="shared" si="44"/>
        <v>753.62659530006715</v>
      </c>
      <c r="M384" s="26">
        <f t="shared" si="44"/>
        <v>6745.0363933765348</v>
      </c>
      <c r="N384" s="62">
        <f t="shared" si="44"/>
        <v>7498.6629886766023</v>
      </c>
      <c r="O384" s="26">
        <f t="shared" si="44"/>
        <v>1232.6082286493427</v>
      </c>
      <c r="P384" s="26">
        <f t="shared" si="44"/>
        <v>8947.3846709802601</v>
      </c>
      <c r="Q384" s="62">
        <f t="shared" si="44"/>
        <v>10179.992899629604</v>
      </c>
      <c r="R384" s="26">
        <f t="shared" si="44"/>
        <v>1296.3048416880629</v>
      </c>
      <c r="S384" s="26">
        <f t="shared" si="44"/>
        <v>11901.238302228589</v>
      </c>
      <c r="T384" s="62">
        <f t="shared" si="44"/>
        <v>13197.54314391665</v>
      </c>
    </row>
    <row r="385" spans="2:20" x14ac:dyDescent="0.2">
      <c r="B385" s="108" t="s">
        <v>414</v>
      </c>
      <c r="C385" s="389"/>
      <c r="D385" s="390"/>
      <c r="E385" s="391">
        <f>'Pres Produc'!C262</f>
        <v>150</v>
      </c>
      <c r="F385" s="389"/>
      <c r="G385" s="392"/>
      <c r="H385" s="391">
        <f>'Pres Produc'!D262</f>
        <v>156</v>
      </c>
      <c r="I385" s="393"/>
      <c r="J385" s="392"/>
      <c r="K385" s="391">
        <f>'Pres Produc'!E262</f>
        <v>190.67795334838226</v>
      </c>
      <c r="L385" s="394"/>
      <c r="M385" s="322"/>
      <c r="N385" s="391">
        <f>'Pres Produc'!F262</f>
        <v>229.21354401805868</v>
      </c>
      <c r="O385" s="396"/>
      <c r="P385" s="322"/>
      <c r="Q385" s="391">
        <f>'Pres Produc'!G262</f>
        <v>289.48457486832206</v>
      </c>
      <c r="R385" s="396"/>
      <c r="S385" s="322"/>
      <c r="T385" s="391">
        <f>'Pres Produc'!H262</f>
        <v>366.73739653875094</v>
      </c>
    </row>
    <row r="386" spans="2:20" x14ac:dyDescent="0.2">
      <c r="B386" s="114" t="s">
        <v>415</v>
      </c>
      <c r="C386" s="396"/>
      <c r="D386" s="397"/>
      <c r="E386" s="401">
        <f>+E384/E385</f>
        <v>29.151255051000742</v>
      </c>
      <c r="F386" s="402"/>
      <c r="G386" s="403"/>
      <c r="H386" s="718">
        <f>+H384/H385</f>
        <v>30.898303578237726</v>
      </c>
      <c r="I386" s="402"/>
      <c r="J386" s="403"/>
      <c r="K386" s="401">
        <f>+K384/K385</f>
        <v>31.781025081198656</v>
      </c>
      <c r="L386" s="394"/>
      <c r="M386" s="322"/>
      <c r="N386" s="401">
        <f>+N384/N385</f>
        <v>32.714746507675031</v>
      </c>
      <c r="O386" s="396"/>
      <c r="P386" s="322"/>
      <c r="Q386" s="401">
        <f>+Q384/Q385</f>
        <v>35.165925176704775</v>
      </c>
      <c r="R386" s="396"/>
      <c r="S386" s="322"/>
      <c r="T386" s="401">
        <f>+T384/T385</f>
        <v>35.986357727557639</v>
      </c>
    </row>
    <row r="387" spans="2:20" x14ac:dyDescent="0.2">
      <c r="B387" s="279" t="s">
        <v>297</v>
      </c>
      <c r="C387" s="239"/>
      <c r="D387" s="168"/>
      <c r="E387" s="210">
        <f>Asignaciones!AB48</f>
        <v>1.5064228391962095E-2</v>
      </c>
      <c r="F387" s="105"/>
      <c r="G387" s="248"/>
      <c r="H387" s="210">
        <f>Asignaciones!AC48</f>
        <v>1.4499039593531198E-2</v>
      </c>
      <c r="I387" s="105"/>
      <c r="J387" s="248"/>
      <c r="K387" s="210">
        <f>Asignaciones!AD48</f>
        <v>1.4794224894690238E-2</v>
      </c>
      <c r="L387" s="103"/>
      <c r="M387" s="292"/>
      <c r="N387" s="210">
        <f>Asignaciones!AE48</f>
        <v>1.4820186118723306E-2</v>
      </c>
      <c r="O387" s="103"/>
      <c r="P387" s="292"/>
      <c r="Q387" s="210">
        <f>Asignaciones!AF48</f>
        <v>1.476354981744884E-2</v>
      </c>
      <c r="R387" s="103"/>
      <c r="S387" s="292"/>
      <c r="T387" s="210">
        <f>Asignaciones!AG48</f>
        <v>1.4789416100139207E-2</v>
      </c>
    </row>
    <row r="388" spans="2:20" x14ac:dyDescent="0.2">
      <c r="E388" s="399"/>
      <c r="F388" s="399"/>
      <c r="G388" s="399"/>
      <c r="H388" s="399"/>
      <c r="I388" s="399"/>
      <c r="J388" s="399"/>
      <c r="K388" s="399"/>
      <c r="L388" s="399"/>
    </row>
    <row r="389" spans="2:20" x14ac:dyDescent="0.2">
      <c r="D389" s="406"/>
      <c r="G389" s="406"/>
      <c r="J389" s="406"/>
      <c r="M389" s="406"/>
      <c r="P389" s="406"/>
      <c r="S389" s="406"/>
    </row>
    <row r="390" spans="2:20" x14ac:dyDescent="0.2">
      <c r="D390" s="406"/>
      <c r="G390" s="406"/>
      <c r="J390" s="406"/>
      <c r="M390" s="406"/>
      <c r="P390" s="406"/>
      <c r="S390" s="406"/>
    </row>
    <row r="391" spans="2:20" x14ac:dyDescent="0.2">
      <c r="B391" s="2" t="s">
        <v>799</v>
      </c>
      <c r="C391" s="288"/>
      <c r="D391" s="288"/>
      <c r="E391" s="288"/>
      <c r="F391" s="288"/>
      <c r="G391" s="288"/>
      <c r="H391" s="288"/>
      <c r="I391" s="288"/>
      <c r="J391" s="288"/>
      <c r="K391" s="288"/>
      <c r="L391" s="288"/>
      <c r="M391" s="288"/>
      <c r="N391" s="288"/>
      <c r="O391" s="288"/>
      <c r="P391" s="288"/>
      <c r="Q391" s="288"/>
      <c r="R391" s="288"/>
      <c r="S391" s="288"/>
      <c r="T391" s="289"/>
    </row>
    <row r="392" spans="2:20" x14ac:dyDescent="0.2">
      <c r="B392" s="9" t="s">
        <v>20</v>
      </c>
      <c r="C392" s="200"/>
      <c r="D392" s="200"/>
      <c r="E392" s="200"/>
      <c r="F392" s="200"/>
      <c r="G392" s="200"/>
      <c r="H392" s="200"/>
      <c r="I392" s="200"/>
      <c r="J392" s="200"/>
      <c r="K392" s="200"/>
      <c r="L392" s="200"/>
      <c r="M392" s="200"/>
      <c r="N392" s="200"/>
      <c r="O392" s="200"/>
      <c r="P392" s="200"/>
      <c r="Q392" s="200"/>
      <c r="R392" s="200"/>
      <c r="S392" s="200"/>
      <c r="T392" s="290"/>
    </row>
    <row r="393" spans="2:20" x14ac:dyDescent="0.2">
      <c r="B393" s="9" t="s">
        <v>281</v>
      </c>
      <c r="C393" s="200"/>
      <c r="D393" s="200"/>
      <c r="E393" s="200"/>
      <c r="F393" s="200"/>
      <c r="G393" s="200"/>
      <c r="H393" s="200"/>
      <c r="I393" s="200"/>
      <c r="J393" s="200"/>
      <c r="K393" s="200"/>
      <c r="L393" s="200"/>
      <c r="M393" s="200"/>
      <c r="N393" s="200"/>
      <c r="O393" s="200"/>
      <c r="P393" s="200"/>
      <c r="Q393" s="200"/>
      <c r="R393" s="200"/>
      <c r="S393" s="200"/>
      <c r="T393" s="290"/>
    </row>
    <row r="394" spans="2:20" x14ac:dyDescent="0.2">
      <c r="B394" s="9" t="s">
        <v>2</v>
      </c>
      <c r="C394" s="200"/>
      <c r="D394" s="200"/>
      <c r="E394" s="200"/>
      <c r="F394" s="200"/>
      <c r="G394" s="200"/>
      <c r="H394" s="200"/>
      <c r="I394" s="200"/>
      <c r="J394" s="200"/>
      <c r="K394" s="200"/>
      <c r="L394" s="200"/>
      <c r="M394" s="200"/>
      <c r="N394" s="200"/>
      <c r="O394" s="200"/>
      <c r="P394" s="200"/>
      <c r="Q394" s="200"/>
      <c r="R394" s="200"/>
      <c r="S394" s="200"/>
      <c r="T394" s="290"/>
    </row>
    <row r="395" spans="2:20" x14ac:dyDescent="0.2">
      <c r="B395" s="378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2"/>
    </row>
    <row r="396" spans="2:20" x14ac:dyDescent="0.2">
      <c r="B396" s="287"/>
    </row>
    <row r="397" spans="2:20" x14ac:dyDescent="0.2">
      <c r="B397" s="265" t="s">
        <v>282</v>
      </c>
      <c r="C397" s="270" t="s">
        <v>38</v>
      </c>
      <c r="D397" s="268"/>
      <c r="E397" s="269"/>
      <c r="F397" s="270" t="s">
        <v>39</v>
      </c>
      <c r="G397" s="271"/>
      <c r="H397" s="271"/>
      <c r="I397" s="270" t="s">
        <v>40</v>
      </c>
      <c r="J397" s="268"/>
      <c r="K397" s="269"/>
      <c r="L397" s="270" t="s">
        <v>121</v>
      </c>
      <c r="M397" s="268"/>
      <c r="N397" s="269"/>
      <c r="O397" s="270" t="s">
        <v>122</v>
      </c>
      <c r="P397" s="268"/>
      <c r="Q397" s="269"/>
      <c r="R397" s="270" t="s">
        <v>633</v>
      </c>
      <c r="S397" s="268"/>
      <c r="T397" s="269"/>
    </row>
    <row r="398" spans="2:20" x14ac:dyDescent="0.2">
      <c r="B398" s="306"/>
      <c r="C398" s="266" t="s">
        <v>283</v>
      </c>
      <c r="D398" s="265" t="s">
        <v>284</v>
      </c>
      <c r="E398" s="265" t="s">
        <v>47</v>
      </c>
      <c r="F398" s="265" t="s">
        <v>283</v>
      </c>
      <c r="G398" s="265" t="s">
        <v>284</v>
      </c>
      <c r="H398" s="265" t="s">
        <v>47</v>
      </c>
      <c r="I398" s="379" t="s">
        <v>283</v>
      </c>
      <c r="J398" s="379" t="s">
        <v>284</v>
      </c>
      <c r="K398" s="379" t="s">
        <v>47</v>
      </c>
      <c r="L398" s="266" t="s">
        <v>283</v>
      </c>
      <c r="M398" s="265" t="s">
        <v>284</v>
      </c>
      <c r="N398" s="265" t="s">
        <v>47</v>
      </c>
      <c r="O398" s="265" t="s">
        <v>283</v>
      </c>
      <c r="P398" s="265" t="s">
        <v>284</v>
      </c>
      <c r="Q398" s="265" t="s">
        <v>47</v>
      </c>
      <c r="R398" s="379" t="s">
        <v>283</v>
      </c>
      <c r="S398" s="379" t="s">
        <v>284</v>
      </c>
      <c r="T398" s="379" t="s">
        <v>47</v>
      </c>
    </row>
    <row r="399" spans="2:20" x14ac:dyDescent="0.2">
      <c r="B399" s="129" t="s">
        <v>83</v>
      </c>
      <c r="C399" s="404"/>
      <c r="D399" s="404"/>
      <c r="E399" s="404"/>
      <c r="F399" s="404"/>
      <c r="G399" s="404"/>
      <c r="H399" s="404"/>
      <c r="I399" s="404"/>
      <c r="J399" s="404"/>
      <c r="K399" s="404"/>
      <c r="L399" s="404"/>
      <c r="M399" s="404"/>
      <c r="N399" s="404"/>
      <c r="O399" s="404"/>
      <c r="P399" s="404"/>
      <c r="Q399" s="404"/>
      <c r="R399" s="404"/>
      <c r="S399" s="404"/>
      <c r="T399" s="708"/>
    </row>
    <row r="400" spans="2:20" x14ac:dyDescent="0.2">
      <c r="B400" s="380" t="s">
        <v>408</v>
      </c>
      <c r="C400" s="239"/>
      <c r="D400" s="168"/>
      <c r="E400" s="381"/>
      <c r="F400" s="382"/>
      <c r="G400" s="382"/>
      <c r="H400" s="382"/>
      <c r="I400" s="383"/>
      <c r="J400" s="383"/>
      <c r="K400" s="383"/>
      <c r="L400" s="383"/>
      <c r="M400" s="239"/>
      <c r="N400" s="239"/>
      <c r="O400" s="239"/>
      <c r="P400" s="239"/>
      <c r="Q400" s="239"/>
      <c r="R400" s="239"/>
      <c r="S400" s="239"/>
      <c r="T400" s="248"/>
    </row>
    <row r="401" spans="2:20" x14ac:dyDescent="0.2">
      <c r="B401" s="114" t="s">
        <v>250</v>
      </c>
      <c r="C401" s="119">
        <v>0</v>
      </c>
      <c r="D401" s="97">
        <f>'Pres MP Cant'!L349+'Pres MP Cant'!L368</f>
        <v>39835.125</v>
      </c>
      <c r="E401" s="97">
        <f>SUM(C401:D401)</f>
        <v>39835.125</v>
      </c>
      <c r="F401" s="96">
        <v>0</v>
      </c>
      <c r="G401" s="97">
        <f>'Pres MP Cant'!M349+'Pres MP Cant'!M368</f>
        <v>44651.736228637921</v>
      </c>
      <c r="H401" s="97">
        <f>SUM(F401:G401)</f>
        <v>44651.736228637921</v>
      </c>
      <c r="I401" s="384">
        <v>0</v>
      </c>
      <c r="J401" s="384">
        <f>'Pres MP Cant'!N349+'Pres MP Cant'!N368</f>
        <v>56269.093966623834</v>
      </c>
      <c r="K401" s="97">
        <f>SUM(I401:J401)</f>
        <v>56269.093966623834</v>
      </c>
      <c r="L401" s="384">
        <v>0</v>
      </c>
      <c r="M401" s="119">
        <f>'Pres MP Cant'!O349+'Pres MP Cant'!O368</f>
        <v>70888.281475707365</v>
      </c>
      <c r="N401" s="97">
        <f>SUM(L401:M401)</f>
        <v>70888.281475707365</v>
      </c>
      <c r="O401" s="119">
        <v>0</v>
      </c>
      <c r="P401" s="119">
        <f>'Pres MP Cant'!P349+'Pres MP Cant'!P368</f>
        <v>94416.099143101979</v>
      </c>
      <c r="Q401" s="97">
        <f>SUM(O401:P401)</f>
        <v>94416.099143101979</v>
      </c>
      <c r="R401" s="119">
        <v>0</v>
      </c>
      <c r="S401" s="119">
        <f>'Pres MP Cant'!Q349+'Pres MP Cant'!Q368</f>
        <v>125381.16808786106</v>
      </c>
      <c r="T401" s="97">
        <f>SUM(R401:S401)</f>
        <v>125381.16808786106</v>
      </c>
    </row>
    <row r="402" spans="2:20" x14ac:dyDescent="0.2">
      <c r="B402" s="114" t="s">
        <v>352</v>
      </c>
      <c r="C402" s="119">
        <f>+C168*E413</f>
        <v>7312.451472314925</v>
      </c>
      <c r="D402" s="119">
        <v>0</v>
      </c>
      <c r="E402" s="97">
        <f>SUM(C402:D402)</f>
        <v>7312.451472314925</v>
      </c>
      <c r="F402" s="119">
        <f>+F168*H413</f>
        <v>7431.5238321858824</v>
      </c>
      <c r="G402" s="119">
        <v>0</v>
      </c>
      <c r="H402" s="97">
        <f>SUM(F402:G402)</f>
        <v>7431.5238321858824</v>
      </c>
      <c r="I402" s="119">
        <f>+I168*K413</f>
        <v>7851.9670871609032</v>
      </c>
      <c r="J402" s="384">
        <v>0</v>
      </c>
      <c r="K402" s="97">
        <f>SUM(I402:J402)</f>
        <v>7851.9670871609032</v>
      </c>
      <c r="L402" s="119">
        <f>+L168*N413</f>
        <v>8236.6640729846895</v>
      </c>
      <c r="M402" s="119">
        <v>0</v>
      </c>
      <c r="N402" s="97">
        <f>SUM(L402:M402)</f>
        <v>8236.6640729846895</v>
      </c>
      <c r="O402" s="119">
        <f>+O168*Q413</f>
        <v>13594.243566685222</v>
      </c>
      <c r="P402" s="119">
        <v>0</v>
      </c>
      <c r="Q402" s="97">
        <f>SUM(O402:P402)</f>
        <v>13594.243566685222</v>
      </c>
      <c r="R402" s="119">
        <f>+R168*T413</f>
        <v>14275.227218799055</v>
      </c>
      <c r="S402" s="119">
        <v>0</v>
      </c>
      <c r="T402" s="97">
        <f>SUM(R402:S402)</f>
        <v>14275.227218799055</v>
      </c>
    </row>
    <row r="403" spans="2:20" x14ac:dyDescent="0.2">
      <c r="B403" s="51" t="s">
        <v>409</v>
      </c>
      <c r="C403" s="62">
        <f t="shared" ref="C403:T403" si="45">SUM(C401:C402)</f>
        <v>7312.451472314925</v>
      </c>
      <c r="D403" s="62">
        <f t="shared" si="45"/>
        <v>39835.125</v>
      </c>
      <c r="E403" s="62">
        <f t="shared" si="45"/>
        <v>47147.576472314926</v>
      </c>
      <c r="F403" s="62">
        <f t="shared" si="45"/>
        <v>7431.5238321858824</v>
      </c>
      <c r="G403" s="62">
        <f t="shared" si="45"/>
        <v>44651.736228637921</v>
      </c>
      <c r="H403" s="62">
        <f t="shared" si="45"/>
        <v>52083.260060823806</v>
      </c>
      <c r="I403" s="62">
        <f t="shared" si="45"/>
        <v>7851.9670871609032</v>
      </c>
      <c r="J403" s="62">
        <f t="shared" si="45"/>
        <v>56269.093966623834</v>
      </c>
      <c r="K403" s="62">
        <f t="shared" si="45"/>
        <v>64121.061053784739</v>
      </c>
      <c r="L403" s="62">
        <f t="shared" si="45"/>
        <v>8236.6640729846895</v>
      </c>
      <c r="M403" s="62">
        <f t="shared" si="45"/>
        <v>70888.281475707365</v>
      </c>
      <c r="N403" s="62">
        <f t="shared" si="45"/>
        <v>79124.945548692049</v>
      </c>
      <c r="O403" s="62">
        <f t="shared" si="45"/>
        <v>13594.243566685222</v>
      </c>
      <c r="P403" s="62">
        <f t="shared" si="45"/>
        <v>94416.099143101979</v>
      </c>
      <c r="Q403" s="62">
        <f t="shared" si="45"/>
        <v>108010.3427097872</v>
      </c>
      <c r="R403" s="62">
        <f t="shared" si="45"/>
        <v>14275.227218799055</v>
      </c>
      <c r="S403" s="62">
        <f t="shared" si="45"/>
        <v>125381.16808786106</v>
      </c>
      <c r="T403" s="62">
        <f t="shared" si="45"/>
        <v>139656.39530666012</v>
      </c>
    </row>
    <row r="404" spans="2:20" x14ac:dyDescent="0.2">
      <c r="B404" s="385" t="s">
        <v>410</v>
      </c>
      <c r="C404" s="238"/>
      <c r="D404" s="321"/>
      <c r="E404" s="386"/>
      <c r="F404" s="386"/>
      <c r="G404" s="386"/>
      <c r="H404" s="386"/>
      <c r="I404" s="387"/>
      <c r="J404" s="387"/>
      <c r="K404" s="386"/>
      <c r="L404" s="387"/>
      <c r="M404" s="238"/>
      <c r="N404" s="386"/>
      <c r="O404" s="238"/>
      <c r="P404" s="238"/>
      <c r="Q404" s="386"/>
      <c r="R404" s="238"/>
      <c r="S404" s="238"/>
      <c r="T404" s="709"/>
    </row>
    <row r="405" spans="2:20" x14ac:dyDescent="0.2">
      <c r="B405" s="204" t="s">
        <v>248</v>
      </c>
      <c r="C405" s="119">
        <v>0</v>
      </c>
      <c r="D405" s="97">
        <f>'Pres MP Cant'!L385+'Pres MP Cant'!L400</f>
        <v>3601.1249999999995</v>
      </c>
      <c r="E405" s="97">
        <f>SUM(C405:D405)</f>
        <v>3601.1249999999995</v>
      </c>
      <c r="F405" s="119">
        <v>0</v>
      </c>
      <c r="G405" s="97">
        <f>'Pres MP Cant'!M385+'Pres MP Cant'!M400</f>
        <v>4043.08</v>
      </c>
      <c r="H405" s="97">
        <f>SUM(F405:G405)</f>
        <v>4043.08</v>
      </c>
      <c r="I405" s="384">
        <v>0</v>
      </c>
      <c r="J405" s="384">
        <f>'Pres MP Cant'!N385+'Pres MP Cant'!N400</f>
        <v>5095.7958562010454</v>
      </c>
      <c r="K405" s="97">
        <f>SUM(I405:J405)</f>
        <v>5095.7958562010454</v>
      </c>
      <c r="L405" s="384">
        <v>0</v>
      </c>
      <c r="M405" s="119">
        <f>'Pres MP Cant'!O385+'Pres MP Cant'!O400</f>
        <v>6419.8466092727303</v>
      </c>
      <c r="N405" s="97">
        <f>SUM(L405:M405)</f>
        <v>6419.8466092727303</v>
      </c>
      <c r="O405" s="119">
        <v>0</v>
      </c>
      <c r="P405" s="119">
        <f>'Pres MP Cant'!P385+'Pres MP Cant'!P400</f>
        <v>8550.5739388025868</v>
      </c>
      <c r="Q405" s="97">
        <f>SUM(O405:P405)</f>
        <v>8550.5739388025868</v>
      </c>
      <c r="R405" s="119">
        <v>0</v>
      </c>
      <c r="S405" s="119">
        <f>'Pres MP Cant'!Q385+'Pres MP Cant'!Q400</f>
        <v>11354.862985014217</v>
      </c>
      <c r="T405" s="97">
        <f>SUM(R405:S405)</f>
        <v>11354.862985014217</v>
      </c>
    </row>
    <row r="406" spans="2:20" x14ac:dyDescent="0.2">
      <c r="B406" s="114" t="s">
        <v>355</v>
      </c>
      <c r="C406" s="119">
        <f>+C172*E413</f>
        <v>792.5726328068331</v>
      </c>
      <c r="D406" s="119">
        <v>0</v>
      </c>
      <c r="E406" s="97">
        <f>SUM(C406:D406)</f>
        <v>792.5726328068331</v>
      </c>
      <c r="F406" s="119">
        <f>+F172*H413</f>
        <v>1657.4147435015489</v>
      </c>
      <c r="G406" s="119">
        <v>0</v>
      </c>
      <c r="H406" s="97">
        <f>SUM(F406:G406)</f>
        <v>1657.4147435015489</v>
      </c>
      <c r="I406" s="119">
        <f>+I172*K413</f>
        <v>1750.8460202607855</v>
      </c>
      <c r="J406" s="384">
        <v>0</v>
      </c>
      <c r="K406" s="97">
        <f>SUM(I406:J406)</f>
        <v>1750.8460202607855</v>
      </c>
      <c r="L406" s="119">
        <f>+L172*N413</f>
        <v>1837.1090017016011</v>
      </c>
      <c r="M406" s="119">
        <v>0</v>
      </c>
      <c r="N406" s="97">
        <f>SUM(L406:M406)</f>
        <v>1837.1090017016011</v>
      </c>
      <c r="O406" s="119">
        <f>+O172*Q413</f>
        <v>3032.6847827510469</v>
      </c>
      <c r="P406" s="119">
        <v>0</v>
      </c>
      <c r="Q406" s="97">
        <f>SUM(O406:P406)</f>
        <v>3032.6847827510469</v>
      </c>
      <c r="R406" s="119">
        <f>+R172*T413</f>
        <v>3184.6026698285573</v>
      </c>
      <c r="S406" s="119">
        <v>0</v>
      </c>
      <c r="T406" s="97">
        <f>SUM(R406:S406)</f>
        <v>3184.6026698285573</v>
      </c>
    </row>
    <row r="407" spans="2:20" x14ac:dyDescent="0.2">
      <c r="B407" s="114" t="s">
        <v>411</v>
      </c>
      <c r="C407" s="119">
        <f>'Carga Fabril'!C381</f>
        <v>429.89060925726585</v>
      </c>
      <c r="D407" s="119">
        <f>'Carga Fabril'!D381</f>
        <v>46.661715823466096</v>
      </c>
      <c r="E407" s="97">
        <f>SUM(C407:D407)</f>
        <v>476.55232508073198</v>
      </c>
      <c r="F407" s="119">
        <f>'Carga Fabril'!F381</f>
        <v>419.1093206962754</v>
      </c>
      <c r="G407" s="119">
        <f>'Carga Fabril'!G381</f>
        <v>44.292577815094049</v>
      </c>
      <c r="H407" s="97">
        <f>SUM(F407:G407)</f>
        <v>463.40189851136944</v>
      </c>
      <c r="I407" s="119">
        <f>'Carga Fabril'!I381</f>
        <v>452.75156156564992</v>
      </c>
      <c r="J407" s="119">
        <f>'Carga Fabril'!J381</f>
        <v>49.088409785956728</v>
      </c>
      <c r="K407" s="97">
        <f>SUM(I407:J407)</f>
        <v>501.83997135160666</v>
      </c>
      <c r="L407" s="119">
        <f>'Carga Fabril'!L381</f>
        <v>485.50497401397587</v>
      </c>
      <c r="M407" s="119">
        <f>'Carga Fabril'!M381</f>
        <v>53.988453577772418</v>
      </c>
      <c r="N407" s="97">
        <f>SUM(L407:M407)</f>
        <v>539.49342759174829</v>
      </c>
      <c r="O407" s="119">
        <f>'Carga Fabril'!O381</f>
        <v>698.0236209582082</v>
      </c>
      <c r="P407" s="119">
        <f>'Carga Fabril'!P381</f>
        <v>84.820012147346119</v>
      </c>
      <c r="Q407" s="97">
        <f>SUM(O407:P407)</f>
        <v>782.84363310555432</v>
      </c>
      <c r="R407" s="119">
        <f>'Carga Fabril'!R381</f>
        <v>728.84270192195595</v>
      </c>
      <c r="S407" s="119">
        <f>'Carga Fabril'!S381</f>
        <v>93.538941656528493</v>
      </c>
      <c r="T407" s="97">
        <f>SUM(R407:S407)</f>
        <v>822.3816435784845</v>
      </c>
    </row>
    <row r="408" spans="2:20" x14ac:dyDescent="0.2">
      <c r="B408" s="51" t="s">
        <v>412</v>
      </c>
      <c r="C408" s="62">
        <f t="shared" ref="C408:T408" si="46">SUM(C405:C407)</f>
        <v>1222.4632420640989</v>
      </c>
      <c r="D408" s="62">
        <f t="shared" si="46"/>
        <v>3647.7867158234658</v>
      </c>
      <c r="E408" s="62">
        <f t="shared" si="46"/>
        <v>4870.2499578875641</v>
      </c>
      <c r="F408" s="62">
        <f t="shared" si="46"/>
        <v>2076.5240641978244</v>
      </c>
      <c r="G408" s="62">
        <f t="shared" si="46"/>
        <v>4087.3725778150938</v>
      </c>
      <c r="H408" s="62">
        <f t="shared" si="46"/>
        <v>6163.8966420129191</v>
      </c>
      <c r="I408" s="62">
        <f t="shared" si="46"/>
        <v>2203.5975818264355</v>
      </c>
      <c r="J408" s="62">
        <f t="shared" si="46"/>
        <v>5144.8842659870024</v>
      </c>
      <c r="K408" s="62">
        <f t="shared" si="46"/>
        <v>7348.4818478134375</v>
      </c>
      <c r="L408" s="62">
        <f t="shared" si="46"/>
        <v>2322.613975715577</v>
      </c>
      <c r="M408" s="62">
        <f t="shared" si="46"/>
        <v>6473.8350628505032</v>
      </c>
      <c r="N408" s="62">
        <f t="shared" si="46"/>
        <v>8796.4490385660793</v>
      </c>
      <c r="O408" s="62">
        <f t="shared" si="46"/>
        <v>3730.708403709255</v>
      </c>
      <c r="P408" s="62">
        <f t="shared" si="46"/>
        <v>8635.3939509499323</v>
      </c>
      <c r="Q408" s="62">
        <f t="shared" si="46"/>
        <v>12366.102354659188</v>
      </c>
      <c r="R408" s="62">
        <f t="shared" si="46"/>
        <v>3913.445371750513</v>
      </c>
      <c r="S408" s="62">
        <f t="shared" si="46"/>
        <v>11448.401926670746</v>
      </c>
      <c r="T408" s="62">
        <f t="shared" si="46"/>
        <v>15361.847298421259</v>
      </c>
    </row>
    <row r="409" spans="2:20" x14ac:dyDescent="0.2">
      <c r="B409" s="105"/>
      <c r="C409" s="238"/>
      <c r="D409" s="249"/>
      <c r="E409" s="387"/>
      <c r="F409" s="387"/>
      <c r="G409" s="387"/>
      <c r="H409" s="387"/>
      <c r="I409" s="387"/>
      <c r="J409" s="387"/>
      <c r="K409" s="387"/>
      <c r="L409" s="387"/>
      <c r="M409" s="238"/>
      <c r="N409" s="387"/>
      <c r="O409" s="238"/>
      <c r="P409" s="238"/>
      <c r="Q409" s="387"/>
      <c r="R409" s="238"/>
      <c r="S409" s="238"/>
      <c r="T409" s="388"/>
    </row>
    <row r="410" spans="2:20" x14ac:dyDescent="0.2">
      <c r="B410" s="62" t="s">
        <v>413</v>
      </c>
      <c r="C410" s="62">
        <f>+C403+C408</f>
        <v>8534.9147143790233</v>
      </c>
      <c r="D410" s="62">
        <f t="shared" ref="D410:T410" si="47">+D403+D408</f>
        <v>43482.911715823466</v>
      </c>
      <c r="E410" s="62">
        <f t="shared" si="47"/>
        <v>52017.826430202491</v>
      </c>
      <c r="F410" s="62">
        <f t="shared" si="47"/>
        <v>9508.0478963837068</v>
      </c>
      <c r="G410" s="62">
        <f t="shared" si="47"/>
        <v>48739.108806453012</v>
      </c>
      <c r="H410" s="62">
        <f t="shared" si="47"/>
        <v>58247.156702836728</v>
      </c>
      <c r="I410" s="62">
        <f t="shared" si="47"/>
        <v>10055.564668987339</v>
      </c>
      <c r="J410" s="62">
        <f t="shared" si="47"/>
        <v>61413.97823261084</v>
      </c>
      <c r="K410" s="62">
        <f t="shared" si="47"/>
        <v>71469.542901598179</v>
      </c>
      <c r="L410" s="26">
        <f t="shared" si="47"/>
        <v>10559.278048700267</v>
      </c>
      <c r="M410" s="26">
        <f t="shared" si="47"/>
        <v>77362.116538557864</v>
      </c>
      <c r="N410" s="62">
        <f t="shared" si="47"/>
        <v>87921.394587258124</v>
      </c>
      <c r="O410" s="26">
        <f t="shared" si="47"/>
        <v>17324.951970394475</v>
      </c>
      <c r="P410" s="26">
        <f t="shared" si="47"/>
        <v>103051.49309405191</v>
      </c>
      <c r="Q410" s="62">
        <f t="shared" si="47"/>
        <v>120376.44506444639</v>
      </c>
      <c r="R410" s="26">
        <f t="shared" si="47"/>
        <v>18188.67259054957</v>
      </c>
      <c r="S410" s="26">
        <f t="shared" si="47"/>
        <v>136829.57001453181</v>
      </c>
      <c r="T410" s="62">
        <f t="shared" si="47"/>
        <v>155018.24260508138</v>
      </c>
    </row>
    <row r="411" spans="2:20" x14ac:dyDescent="0.2">
      <c r="B411" s="108" t="s">
        <v>414</v>
      </c>
      <c r="C411" s="389"/>
      <c r="D411" s="390"/>
      <c r="E411" s="391">
        <f>'Pres Produc'!C278</f>
        <v>2475</v>
      </c>
      <c r="F411" s="389"/>
      <c r="G411" s="392"/>
      <c r="H411" s="391">
        <f>'Pres Produc'!D278</f>
        <v>2656</v>
      </c>
      <c r="I411" s="393"/>
      <c r="J411" s="392"/>
      <c r="K411" s="391">
        <f>'Pres Produc'!E278</f>
        <v>3187.4657637321297</v>
      </c>
      <c r="L411" s="394"/>
      <c r="M411" s="322"/>
      <c r="N411" s="391">
        <f>'Pres Produc'!F278</f>
        <v>3824.3589164785553</v>
      </c>
      <c r="O411" s="396"/>
      <c r="P411" s="322"/>
      <c r="Q411" s="391">
        <f>'Pres Produc'!G278</f>
        <v>4849.8412340105342</v>
      </c>
      <c r="R411" s="396"/>
      <c r="S411" s="322"/>
      <c r="T411" s="391">
        <f>'Pres Produc'!H278</f>
        <v>6133.6660082769004</v>
      </c>
    </row>
    <row r="412" spans="2:20" x14ac:dyDescent="0.2">
      <c r="B412" s="114" t="s">
        <v>415</v>
      </c>
      <c r="C412" s="396"/>
      <c r="D412" s="397"/>
      <c r="E412" s="401">
        <f>+E410/E411</f>
        <v>21.017303608162624</v>
      </c>
      <c r="F412" s="402"/>
      <c r="G412" s="403"/>
      <c r="H412" s="718">
        <f>+H410/H411</f>
        <v>21.930405385104191</v>
      </c>
      <c r="I412" s="402"/>
      <c r="J412" s="403"/>
      <c r="K412" s="401">
        <f>+K410/K411</f>
        <v>22.422058211510372</v>
      </c>
      <c r="L412" s="394"/>
      <c r="M412" s="322"/>
      <c r="N412" s="401">
        <f>+N410/N411</f>
        <v>22.989838691242809</v>
      </c>
      <c r="O412" s="396"/>
      <c r="P412" s="322"/>
      <c r="Q412" s="401">
        <f>+Q410/Q411</f>
        <v>24.820698092193449</v>
      </c>
      <c r="R412" s="396"/>
      <c r="S412" s="322"/>
      <c r="T412" s="401">
        <f>+T410/T411</f>
        <v>25.273342629986118</v>
      </c>
    </row>
    <row r="413" spans="2:20" x14ac:dyDescent="0.2">
      <c r="B413" s="279" t="s">
        <v>297</v>
      </c>
      <c r="C413" s="239"/>
      <c r="D413" s="168"/>
      <c r="E413" s="210">
        <f>Asignaciones!AB49</f>
        <v>0.2071331403894788</v>
      </c>
      <c r="F413" s="105"/>
      <c r="G413" s="248"/>
      <c r="H413" s="210">
        <f>Asignaciones!AC49</f>
        <v>0.20571286944668196</v>
      </c>
      <c r="I413" s="105"/>
      <c r="J413" s="248"/>
      <c r="K413" s="210">
        <f>Asignaciones!AD49</f>
        <v>0.20608957199254341</v>
      </c>
      <c r="L413" s="103"/>
      <c r="M413" s="292"/>
      <c r="N413" s="210">
        <f>Asignaciones!AE49</f>
        <v>0.20605861653964119</v>
      </c>
      <c r="O413" s="103"/>
      <c r="P413" s="292"/>
      <c r="Q413" s="210">
        <f>Asignaciones!AF49</f>
        <v>0.20611596978757038</v>
      </c>
      <c r="R413" s="103"/>
      <c r="S413" s="292"/>
      <c r="T413" s="210">
        <f>Asignaciones!AG49</f>
        <v>0.20612691731612065</v>
      </c>
    </row>
    <row r="414" spans="2:20" x14ac:dyDescent="0.2">
      <c r="E414" s="399"/>
      <c r="F414" s="399"/>
      <c r="G414" s="399"/>
      <c r="H414" s="399"/>
      <c r="I414" s="399"/>
      <c r="J414" s="399"/>
      <c r="K414" s="399"/>
      <c r="L414" s="399"/>
    </row>
    <row r="415" spans="2:20" x14ac:dyDescent="0.2">
      <c r="D415" s="399"/>
      <c r="G415" s="399"/>
      <c r="J415" s="399"/>
      <c r="M415" s="399"/>
      <c r="P415" s="399"/>
      <c r="S415" s="399"/>
    </row>
    <row r="416" spans="2:20" x14ac:dyDescent="0.2">
      <c r="D416" s="399"/>
      <c r="G416" s="399"/>
      <c r="J416" s="399"/>
      <c r="M416" s="399"/>
      <c r="P416" s="399"/>
      <c r="S416" s="399"/>
    </row>
    <row r="417" spans="2:20" x14ac:dyDescent="0.2">
      <c r="B417" s="2" t="s">
        <v>800</v>
      </c>
      <c r="C417" s="288"/>
      <c r="D417" s="288"/>
      <c r="E417" s="288"/>
      <c r="F417" s="288"/>
      <c r="G417" s="288"/>
      <c r="H417" s="288"/>
      <c r="I417" s="288"/>
      <c r="J417" s="288"/>
      <c r="K417" s="288"/>
      <c r="L417" s="288"/>
      <c r="M417" s="288"/>
      <c r="N417" s="288"/>
      <c r="O417" s="288"/>
      <c r="P417" s="288"/>
      <c r="Q417" s="288"/>
      <c r="R417" s="288"/>
      <c r="S417" s="288"/>
      <c r="T417" s="289"/>
    </row>
    <row r="418" spans="2:20" x14ac:dyDescent="0.2">
      <c r="B418" s="9" t="s">
        <v>20</v>
      </c>
      <c r="C418" s="200"/>
      <c r="D418" s="200"/>
      <c r="E418" s="200"/>
      <c r="F418" s="200"/>
      <c r="G418" s="200"/>
      <c r="H418" s="200"/>
      <c r="I418" s="200"/>
      <c r="J418" s="200"/>
      <c r="K418" s="200"/>
      <c r="L418" s="200"/>
      <c r="M418" s="200"/>
      <c r="N418" s="200"/>
      <c r="O418" s="200"/>
      <c r="P418" s="200"/>
      <c r="Q418" s="200"/>
      <c r="R418" s="200"/>
      <c r="S418" s="200"/>
      <c r="T418" s="290"/>
    </row>
    <row r="419" spans="2:20" x14ac:dyDescent="0.2">
      <c r="B419" s="9" t="s">
        <v>281</v>
      </c>
      <c r="C419" s="200"/>
      <c r="D419" s="200"/>
      <c r="E419" s="200"/>
      <c r="F419" s="200"/>
      <c r="G419" s="200"/>
      <c r="H419" s="200"/>
      <c r="I419" s="200"/>
      <c r="J419" s="200"/>
      <c r="K419" s="200"/>
      <c r="L419" s="200"/>
      <c r="M419" s="200"/>
      <c r="N419" s="200"/>
      <c r="O419" s="200"/>
      <c r="P419" s="200"/>
      <c r="Q419" s="200"/>
      <c r="R419" s="200"/>
      <c r="S419" s="200"/>
      <c r="T419" s="290"/>
    </row>
    <row r="420" spans="2:20" x14ac:dyDescent="0.2">
      <c r="B420" s="9" t="s">
        <v>2</v>
      </c>
      <c r="C420" s="200"/>
      <c r="D420" s="200"/>
      <c r="E420" s="200"/>
      <c r="F420" s="200"/>
      <c r="G420" s="200"/>
      <c r="H420" s="200"/>
      <c r="I420" s="200"/>
      <c r="J420" s="200"/>
      <c r="K420" s="200"/>
      <c r="L420" s="200"/>
      <c r="M420" s="200"/>
      <c r="N420" s="200"/>
      <c r="O420" s="200"/>
      <c r="P420" s="200"/>
      <c r="Q420" s="200"/>
      <c r="R420" s="200"/>
      <c r="S420" s="200"/>
      <c r="T420" s="290"/>
    </row>
    <row r="421" spans="2:20" x14ac:dyDescent="0.2">
      <c r="B421" s="378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2"/>
    </row>
    <row r="422" spans="2:20" x14ac:dyDescent="0.2">
      <c r="B422" s="287"/>
    </row>
    <row r="423" spans="2:20" x14ac:dyDescent="0.2">
      <c r="B423" s="265" t="s">
        <v>282</v>
      </c>
      <c r="C423" s="270" t="s">
        <v>38</v>
      </c>
      <c r="D423" s="268"/>
      <c r="E423" s="269"/>
      <c r="F423" s="270" t="s">
        <v>39</v>
      </c>
      <c r="G423" s="271"/>
      <c r="H423" s="271"/>
      <c r="I423" s="270" t="s">
        <v>40</v>
      </c>
      <c r="J423" s="268"/>
      <c r="K423" s="269"/>
      <c r="L423" s="270" t="s">
        <v>121</v>
      </c>
      <c r="M423" s="268"/>
      <c r="N423" s="269"/>
      <c r="O423" s="270" t="s">
        <v>122</v>
      </c>
      <c r="P423" s="268"/>
      <c r="Q423" s="269"/>
      <c r="R423" s="270" t="s">
        <v>633</v>
      </c>
      <c r="S423" s="268"/>
      <c r="T423" s="269"/>
    </row>
    <row r="424" spans="2:20" x14ac:dyDescent="0.2">
      <c r="B424" s="306"/>
      <c r="C424" s="266" t="s">
        <v>283</v>
      </c>
      <c r="D424" s="265" t="s">
        <v>284</v>
      </c>
      <c r="E424" s="265" t="s">
        <v>47</v>
      </c>
      <c r="F424" s="265" t="s">
        <v>283</v>
      </c>
      <c r="G424" s="265" t="s">
        <v>284</v>
      </c>
      <c r="H424" s="265" t="s">
        <v>47</v>
      </c>
      <c r="I424" s="379" t="s">
        <v>283</v>
      </c>
      <c r="J424" s="379" t="s">
        <v>284</v>
      </c>
      <c r="K424" s="379" t="s">
        <v>47</v>
      </c>
      <c r="L424" s="266" t="s">
        <v>283</v>
      </c>
      <c r="M424" s="265" t="s">
        <v>284</v>
      </c>
      <c r="N424" s="265" t="s">
        <v>47</v>
      </c>
      <c r="O424" s="265" t="s">
        <v>283</v>
      </c>
      <c r="P424" s="265" t="s">
        <v>284</v>
      </c>
      <c r="Q424" s="265" t="s">
        <v>47</v>
      </c>
      <c r="R424" s="379" t="s">
        <v>283</v>
      </c>
      <c r="S424" s="379" t="s">
        <v>284</v>
      </c>
      <c r="T424" s="379" t="s">
        <v>47</v>
      </c>
    </row>
    <row r="425" spans="2:20" x14ac:dyDescent="0.2">
      <c r="B425" s="129" t="s">
        <v>84</v>
      </c>
      <c r="C425" s="404"/>
      <c r="D425" s="404"/>
      <c r="E425" s="404"/>
      <c r="F425" s="404"/>
      <c r="G425" s="404"/>
      <c r="H425" s="404"/>
      <c r="I425" s="404"/>
      <c r="J425" s="404"/>
      <c r="K425" s="404"/>
      <c r="L425" s="404"/>
      <c r="M425" s="404"/>
      <c r="N425" s="404"/>
      <c r="O425" s="404"/>
      <c r="P425" s="404"/>
      <c r="Q425" s="404"/>
      <c r="R425" s="404"/>
      <c r="S425" s="404"/>
      <c r="T425" s="708"/>
    </row>
    <row r="426" spans="2:20" x14ac:dyDescent="0.2">
      <c r="B426" s="380" t="s">
        <v>408</v>
      </c>
      <c r="C426" s="239"/>
      <c r="D426" s="168"/>
      <c r="E426" s="381"/>
      <c r="F426" s="382"/>
      <c r="G426" s="382"/>
      <c r="H426" s="382"/>
      <c r="I426" s="383"/>
      <c r="J426" s="383"/>
      <c r="K426" s="383"/>
      <c r="L426" s="383"/>
      <c r="M426" s="239"/>
      <c r="N426" s="239"/>
      <c r="O426" s="239"/>
      <c r="P426" s="239"/>
      <c r="Q426" s="239"/>
      <c r="R426" s="239"/>
      <c r="S426" s="239"/>
      <c r="T426" s="248"/>
    </row>
    <row r="427" spans="2:20" x14ac:dyDescent="0.2">
      <c r="B427" s="114" t="s">
        <v>250</v>
      </c>
      <c r="C427" s="119">
        <v>0</v>
      </c>
      <c r="D427" s="97">
        <f>'Pres MP Cant'!L350+'Pres MP Cant'!L369</f>
        <v>32282.819999999996</v>
      </c>
      <c r="E427" s="97">
        <f>SUM(C427:D427)</f>
        <v>32282.819999999996</v>
      </c>
      <c r="F427" s="96">
        <v>0</v>
      </c>
      <c r="G427" s="97">
        <f>'Pres MP Cant'!M350+'Pres MP Cant'!M369</f>
        <v>36252.608113812072</v>
      </c>
      <c r="H427" s="97">
        <f>SUM(F427:G427)</f>
        <v>36252.608113812072</v>
      </c>
      <c r="I427" s="384">
        <v>0</v>
      </c>
      <c r="J427" s="384">
        <f>'Pres MP Cant'!N350+'Pres MP Cant'!N369</f>
        <v>45658.166769127842</v>
      </c>
      <c r="K427" s="97">
        <f>SUM(I427:J427)</f>
        <v>45658.166769127842</v>
      </c>
      <c r="L427" s="384">
        <v>0</v>
      </c>
      <c r="M427" s="119">
        <f>'Pres MP Cant'!O350+'Pres MP Cant'!O369</f>
        <v>57501.881943943838</v>
      </c>
      <c r="N427" s="97">
        <f>SUM(L427:M427)</f>
        <v>57501.881943943838</v>
      </c>
      <c r="O427" s="119">
        <v>0</v>
      </c>
      <c r="P427" s="119">
        <f>'Pres MP Cant'!P350+'Pres MP Cant'!P369</f>
        <v>76592.258952351665</v>
      </c>
      <c r="Q427" s="97">
        <f>SUM(O427:P427)</f>
        <v>76592.258952351665</v>
      </c>
      <c r="R427" s="119">
        <v>0</v>
      </c>
      <c r="S427" s="119">
        <f>'Pres MP Cant'!Q350+'Pres MP Cant'!Q369</f>
        <v>101712.60639257592</v>
      </c>
      <c r="T427" s="97">
        <f>SUM(R427:S427)</f>
        <v>101712.60639257592</v>
      </c>
    </row>
    <row r="428" spans="2:20" x14ac:dyDescent="0.2">
      <c r="B428" s="114" t="s">
        <v>352</v>
      </c>
      <c r="C428" s="119">
        <f>+C168*E439</f>
        <v>5548.599541417143</v>
      </c>
      <c r="D428" s="119">
        <v>0</v>
      </c>
      <c r="E428" s="97">
        <f>SUM(C428:D428)</f>
        <v>5548.599541417143</v>
      </c>
      <c r="F428" s="119">
        <f>+F168*H439</f>
        <v>5649.1892383973254</v>
      </c>
      <c r="G428" s="119">
        <v>0</v>
      </c>
      <c r="H428" s="97">
        <f>SUM(F428:G428)</f>
        <v>5649.1892383973254</v>
      </c>
      <c r="I428" s="119">
        <f>+I168*K439</f>
        <v>5965.376509046936</v>
      </c>
      <c r="J428" s="384">
        <v>0</v>
      </c>
      <c r="K428" s="97">
        <f>SUM(I428:J428)</f>
        <v>5965.376509046936</v>
      </c>
      <c r="L428" s="119">
        <f>+L168*N439</f>
        <v>6255.6089496504892</v>
      </c>
      <c r="M428" s="119">
        <v>0</v>
      </c>
      <c r="N428" s="97">
        <f>SUM(L428:M428)</f>
        <v>6255.6089496504892</v>
      </c>
      <c r="O428" s="119">
        <f>+O168*Q439</f>
        <v>10325.313255574019</v>
      </c>
      <c r="P428" s="119">
        <v>0</v>
      </c>
      <c r="Q428" s="97">
        <f>SUM(O428:P428)</f>
        <v>10325.313255574019</v>
      </c>
      <c r="R428" s="119">
        <f>+R168*T439</f>
        <v>10842.64415370648</v>
      </c>
      <c r="S428" s="119">
        <v>0</v>
      </c>
      <c r="T428" s="97">
        <f>SUM(R428:S428)</f>
        <v>10842.64415370648</v>
      </c>
    </row>
    <row r="429" spans="2:20" x14ac:dyDescent="0.2">
      <c r="B429" s="51" t="s">
        <v>409</v>
      </c>
      <c r="C429" s="62">
        <f t="shared" ref="C429:T429" si="48">SUM(C427:C428)</f>
        <v>5548.599541417143</v>
      </c>
      <c r="D429" s="62">
        <f t="shared" si="48"/>
        <v>32282.819999999996</v>
      </c>
      <c r="E429" s="62">
        <f t="shared" si="48"/>
        <v>37831.419541417141</v>
      </c>
      <c r="F429" s="62">
        <f t="shared" si="48"/>
        <v>5649.1892383973254</v>
      </c>
      <c r="G429" s="62">
        <f t="shared" si="48"/>
        <v>36252.608113812072</v>
      </c>
      <c r="H429" s="62">
        <f t="shared" si="48"/>
        <v>41901.797352209396</v>
      </c>
      <c r="I429" s="62">
        <f t="shared" si="48"/>
        <v>5965.376509046936</v>
      </c>
      <c r="J429" s="62">
        <f t="shared" si="48"/>
        <v>45658.166769127842</v>
      </c>
      <c r="K429" s="62">
        <f t="shared" si="48"/>
        <v>51623.54327817478</v>
      </c>
      <c r="L429" s="62">
        <f t="shared" si="48"/>
        <v>6255.6089496504892</v>
      </c>
      <c r="M429" s="62">
        <f t="shared" si="48"/>
        <v>57501.881943943838</v>
      </c>
      <c r="N429" s="62">
        <f t="shared" si="48"/>
        <v>63757.490893594324</v>
      </c>
      <c r="O429" s="62">
        <f t="shared" si="48"/>
        <v>10325.313255574019</v>
      </c>
      <c r="P429" s="62">
        <f t="shared" si="48"/>
        <v>76592.258952351665</v>
      </c>
      <c r="Q429" s="62">
        <f t="shared" si="48"/>
        <v>86917.572207925681</v>
      </c>
      <c r="R429" s="62">
        <f t="shared" si="48"/>
        <v>10842.64415370648</v>
      </c>
      <c r="S429" s="62">
        <f t="shared" si="48"/>
        <v>101712.60639257592</v>
      </c>
      <c r="T429" s="62">
        <f t="shared" si="48"/>
        <v>112555.2505462824</v>
      </c>
    </row>
    <row r="430" spans="2:20" x14ac:dyDescent="0.2">
      <c r="B430" s="385" t="s">
        <v>410</v>
      </c>
      <c r="C430" s="238"/>
      <c r="D430" s="321"/>
      <c r="E430" s="386"/>
      <c r="F430" s="386"/>
      <c r="G430" s="386"/>
      <c r="H430" s="386"/>
      <c r="I430" s="387"/>
      <c r="J430" s="387"/>
      <c r="K430" s="386"/>
      <c r="L430" s="387"/>
      <c r="M430" s="238"/>
      <c r="N430" s="386"/>
      <c r="O430" s="238"/>
      <c r="P430" s="238"/>
      <c r="Q430" s="386"/>
      <c r="R430" s="238"/>
      <c r="S430" s="238"/>
      <c r="T430" s="709"/>
    </row>
    <row r="431" spans="2:20" x14ac:dyDescent="0.2">
      <c r="B431" s="204" t="s">
        <v>248</v>
      </c>
      <c r="C431" s="119">
        <v>0</v>
      </c>
      <c r="D431" s="97">
        <f>'Pres MP Cant'!L386+'Pres MP Cant'!L401</f>
        <v>2732.49</v>
      </c>
      <c r="E431" s="97">
        <f>SUM(C431:D431)</f>
        <v>2732.49</v>
      </c>
      <c r="F431" s="119">
        <v>0</v>
      </c>
      <c r="G431" s="97">
        <f>'Pres MP Cant'!M386+'Pres MP Cant'!M401</f>
        <v>3073.4007463672388</v>
      </c>
      <c r="H431" s="97">
        <f>SUM(F431:G431)</f>
        <v>3073.4007463672388</v>
      </c>
      <c r="I431" s="384">
        <v>0</v>
      </c>
      <c r="J431" s="384">
        <f>'Pres MP Cant'!N386+'Pres MP Cant'!N401</f>
        <v>3871.4505086273657</v>
      </c>
      <c r="K431" s="97">
        <f>SUM(I431:J431)</f>
        <v>3871.4505086273657</v>
      </c>
      <c r="L431" s="384">
        <v>0</v>
      </c>
      <c r="M431" s="119">
        <f>'Pres MP Cant'!O386+'Pres MP Cant'!O401</f>
        <v>4875.7115944925699</v>
      </c>
      <c r="N431" s="97">
        <f>SUM(L431:M431)</f>
        <v>4875.7115944925699</v>
      </c>
      <c r="O431" s="119">
        <v>0</v>
      </c>
      <c r="P431" s="119">
        <f>'Pres MP Cant'!P386+'Pres MP Cant'!P401</f>
        <v>6494.4628103002651</v>
      </c>
      <c r="Q431" s="97">
        <f>SUM(O431:P431)</f>
        <v>6494.4628103002651</v>
      </c>
      <c r="R431" s="119">
        <v>0</v>
      </c>
      <c r="S431" s="119">
        <f>'Pres MP Cant'!Q386+'Pres MP Cant'!Q401</f>
        <v>8624.5225560094659</v>
      </c>
      <c r="T431" s="97">
        <f>SUM(R431:S431)</f>
        <v>8624.5225560094659</v>
      </c>
    </row>
    <row r="432" spans="2:20" x14ac:dyDescent="0.2">
      <c r="B432" s="114" t="s">
        <v>355</v>
      </c>
      <c r="C432" s="119">
        <f>+C172*E439</f>
        <v>601.39450683282121</v>
      </c>
      <c r="D432" s="119">
        <v>0</v>
      </c>
      <c r="E432" s="97">
        <f>SUM(C432:D432)</f>
        <v>601.39450683282121</v>
      </c>
      <c r="F432" s="119">
        <f>+F172*H439</f>
        <v>1259.9097767807332</v>
      </c>
      <c r="G432" s="119">
        <v>0</v>
      </c>
      <c r="H432" s="97">
        <f>SUM(F432:G432)</f>
        <v>1259.9097767807332</v>
      </c>
      <c r="I432" s="119">
        <f>+I172*K439</f>
        <v>1330.1705934682527</v>
      </c>
      <c r="J432" s="384">
        <v>0</v>
      </c>
      <c r="K432" s="97">
        <f>SUM(I432:J432)</f>
        <v>1330.1705934682527</v>
      </c>
      <c r="L432" s="119">
        <f>+L172*N439</f>
        <v>1395.2536379650619</v>
      </c>
      <c r="M432" s="119">
        <v>0</v>
      </c>
      <c r="N432" s="97">
        <f>SUM(L432:M432)</f>
        <v>1395.2536379650619</v>
      </c>
      <c r="O432" s="119">
        <f>+O172*Q439</f>
        <v>2303.4323486784756</v>
      </c>
      <c r="P432" s="119">
        <v>0</v>
      </c>
      <c r="Q432" s="97">
        <f>SUM(O432:P432)</f>
        <v>2303.4323486784756</v>
      </c>
      <c r="R432" s="119">
        <f>+R172*T439</f>
        <v>2418.8416051565691</v>
      </c>
      <c r="S432" s="119">
        <v>0</v>
      </c>
      <c r="T432" s="97">
        <f>SUM(R432:S432)</f>
        <v>2418.8416051565691</v>
      </c>
    </row>
    <row r="433" spans="2:20" x14ac:dyDescent="0.2">
      <c r="B433" s="114" t="s">
        <v>411</v>
      </c>
      <c r="C433" s="119">
        <f>'Carga Fabril'!C405</f>
        <v>326.19578350914958</v>
      </c>
      <c r="D433" s="119">
        <f>'Carga Fabril'!D405</f>
        <v>35.40634437029064</v>
      </c>
      <c r="E433" s="97">
        <f>SUM(C433:D433)</f>
        <v>361.60212787944022</v>
      </c>
      <c r="F433" s="119">
        <f>'Carga Fabril'!F405</f>
        <v>318.592514490128</v>
      </c>
      <c r="G433" s="119">
        <f>'Carga Fabril'!G405</f>
        <v>33.669696765314335</v>
      </c>
      <c r="H433" s="97">
        <f>SUM(F433:G433)</f>
        <v>352.26221125544231</v>
      </c>
      <c r="I433" s="119">
        <f>'Carga Fabril'!I405</f>
        <v>343.96903346860665</v>
      </c>
      <c r="J433" s="119">
        <f>'Carga Fabril'!J405</f>
        <v>37.293947281368091</v>
      </c>
      <c r="K433" s="97">
        <f>SUM(I433:J433)</f>
        <v>381.26298074997476</v>
      </c>
      <c r="L433" s="119">
        <f>'Carga Fabril'!L405</f>
        <v>368.73292799485296</v>
      </c>
      <c r="M433" s="119">
        <f>'Carga Fabril'!M405</f>
        <v>41.003329793019098</v>
      </c>
      <c r="N433" s="97">
        <f>SUM(L433:M433)</f>
        <v>409.73625778787203</v>
      </c>
      <c r="O433" s="119">
        <f>'Carga Fabril'!O405</f>
        <v>530.17385710567851</v>
      </c>
      <c r="P433" s="119">
        <f>'Carga Fabril'!P405</f>
        <v>64.423827001982488</v>
      </c>
      <c r="Q433" s="97">
        <f>SUM(O433:P433)</f>
        <v>594.59768410766105</v>
      </c>
      <c r="R433" s="119">
        <f>'Carga Fabril'!R405</f>
        <v>553.58712963663481</v>
      </c>
      <c r="S433" s="119">
        <f>'Carga Fabril'!S405</f>
        <v>71.046817213559805</v>
      </c>
      <c r="T433" s="97">
        <f>SUM(R433:S433)</f>
        <v>624.63394685019466</v>
      </c>
    </row>
    <row r="434" spans="2:20" x14ac:dyDescent="0.2">
      <c r="B434" s="51" t="s">
        <v>412</v>
      </c>
      <c r="C434" s="62">
        <f t="shared" ref="C434:T434" si="49">SUM(C431:C433)</f>
        <v>927.59029034197079</v>
      </c>
      <c r="D434" s="62">
        <f t="shared" si="49"/>
        <v>2767.8963443702905</v>
      </c>
      <c r="E434" s="62">
        <f t="shared" si="49"/>
        <v>3695.4866347122611</v>
      </c>
      <c r="F434" s="62">
        <f t="shared" si="49"/>
        <v>1578.5022912708612</v>
      </c>
      <c r="G434" s="62">
        <f t="shared" si="49"/>
        <v>3107.070443132553</v>
      </c>
      <c r="H434" s="62">
        <f t="shared" si="49"/>
        <v>4685.5727344034149</v>
      </c>
      <c r="I434" s="62">
        <f t="shared" si="49"/>
        <v>1674.1396269368593</v>
      </c>
      <c r="J434" s="62">
        <f t="shared" si="49"/>
        <v>3908.7444559087339</v>
      </c>
      <c r="K434" s="62">
        <f t="shared" si="49"/>
        <v>5582.8840828455923</v>
      </c>
      <c r="L434" s="62">
        <f t="shared" si="49"/>
        <v>1763.986565959915</v>
      </c>
      <c r="M434" s="62">
        <f t="shared" si="49"/>
        <v>4916.7149242855894</v>
      </c>
      <c r="N434" s="62">
        <f t="shared" si="49"/>
        <v>6680.7014902455039</v>
      </c>
      <c r="O434" s="62">
        <f t="shared" si="49"/>
        <v>2833.6062057841541</v>
      </c>
      <c r="P434" s="62">
        <f t="shared" si="49"/>
        <v>6558.8866373022474</v>
      </c>
      <c r="Q434" s="62">
        <f t="shared" si="49"/>
        <v>9392.492843086402</v>
      </c>
      <c r="R434" s="62">
        <f t="shared" si="49"/>
        <v>2972.4287347932041</v>
      </c>
      <c r="S434" s="62">
        <f t="shared" si="49"/>
        <v>8695.5693732230266</v>
      </c>
      <c r="T434" s="62">
        <f t="shared" si="49"/>
        <v>11667.998108016229</v>
      </c>
    </row>
    <row r="435" spans="2:20" x14ac:dyDescent="0.2">
      <c r="B435" s="105"/>
      <c r="C435" s="238"/>
      <c r="D435" s="249"/>
      <c r="E435" s="387"/>
      <c r="F435" s="387"/>
      <c r="G435" s="387"/>
      <c r="H435" s="387"/>
      <c r="I435" s="387"/>
      <c r="J435" s="387"/>
      <c r="K435" s="387"/>
      <c r="L435" s="387"/>
      <c r="M435" s="238"/>
      <c r="N435" s="387"/>
      <c r="O435" s="238"/>
      <c r="P435" s="238"/>
      <c r="Q435" s="387"/>
      <c r="R435" s="238"/>
      <c r="S435" s="238"/>
      <c r="T435" s="388"/>
    </row>
    <row r="436" spans="2:20" x14ac:dyDescent="0.2">
      <c r="B436" s="62" t="s">
        <v>413</v>
      </c>
      <c r="C436" s="62">
        <f>+C429+C434</f>
        <v>6476.189831759114</v>
      </c>
      <c r="D436" s="62">
        <f t="shared" ref="D436:T436" si="50">+D429+D434</f>
        <v>35050.716344370288</v>
      </c>
      <c r="E436" s="62">
        <f t="shared" si="50"/>
        <v>41526.9061761294</v>
      </c>
      <c r="F436" s="62">
        <f t="shared" si="50"/>
        <v>7227.6915296681864</v>
      </c>
      <c r="G436" s="62">
        <f t="shared" si="50"/>
        <v>39359.678556944622</v>
      </c>
      <c r="H436" s="62">
        <f t="shared" si="50"/>
        <v>46587.370086612813</v>
      </c>
      <c r="I436" s="62">
        <f t="shared" si="50"/>
        <v>7639.5161359837948</v>
      </c>
      <c r="J436" s="62">
        <f t="shared" si="50"/>
        <v>49566.911225036572</v>
      </c>
      <c r="K436" s="62">
        <f t="shared" si="50"/>
        <v>57206.427361020375</v>
      </c>
      <c r="L436" s="26">
        <f t="shared" si="50"/>
        <v>8019.5955156104046</v>
      </c>
      <c r="M436" s="26">
        <f t="shared" si="50"/>
        <v>62418.596868229426</v>
      </c>
      <c r="N436" s="62">
        <f t="shared" si="50"/>
        <v>70438.192383839822</v>
      </c>
      <c r="O436" s="26">
        <f t="shared" si="50"/>
        <v>13158.919461358173</v>
      </c>
      <c r="P436" s="26">
        <f t="shared" si="50"/>
        <v>83151.145589653912</v>
      </c>
      <c r="Q436" s="62">
        <f t="shared" si="50"/>
        <v>96310.06505101209</v>
      </c>
      <c r="R436" s="26">
        <f t="shared" si="50"/>
        <v>13815.072888499684</v>
      </c>
      <c r="S436" s="26">
        <f t="shared" si="50"/>
        <v>110408.17576579895</v>
      </c>
      <c r="T436" s="62">
        <f t="shared" si="50"/>
        <v>124223.24865429863</v>
      </c>
    </row>
    <row r="437" spans="2:20" x14ac:dyDescent="0.2">
      <c r="B437" s="108" t="s">
        <v>414</v>
      </c>
      <c r="C437" s="389"/>
      <c r="D437" s="390"/>
      <c r="E437" s="391">
        <f>'Pres Produc'!C294</f>
        <v>1878</v>
      </c>
      <c r="F437" s="389"/>
      <c r="G437" s="392"/>
      <c r="H437" s="391">
        <f>'Pres Produc'!D294</f>
        <v>2019</v>
      </c>
      <c r="I437" s="393"/>
      <c r="J437" s="392"/>
      <c r="K437" s="391">
        <f>'Pres Produc'!E294</f>
        <v>2421.6139954853275</v>
      </c>
      <c r="L437" s="394"/>
      <c r="M437" s="322"/>
      <c r="N437" s="391">
        <f>'Pres Produc'!F294</f>
        <v>2904.5367945823923</v>
      </c>
      <c r="O437" s="396"/>
      <c r="P437" s="322"/>
      <c r="Q437" s="391">
        <f>'Pres Produc'!G294</f>
        <v>3683.6275395033858</v>
      </c>
      <c r="R437" s="396"/>
      <c r="S437" s="322"/>
      <c r="T437" s="391">
        <f>'Pres Produc'!H294</f>
        <v>4658.7810383747174</v>
      </c>
    </row>
    <row r="438" spans="2:20" x14ac:dyDescent="0.2">
      <c r="B438" s="114" t="s">
        <v>415</v>
      </c>
      <c r="C438" s="396"/>
      <c r="D438" s="397"/>
      <c r="E438" s="401">
        <f>+E436/E437</f>
        <v>22.11230360816262</v>
      </c>
      <c r="F438" s="402"/>
      <c r="G438" s="403"/>
      <c r="H438" s="718">
        <f>+H436/H437</f>
        <v>23.07447750699</v>
      </c>
      <c r="I438" s="402"/>
      <c r="J438" s="403"/>
      <c r="K438" s="401">
        <f>+K436/K437</f>
        <v>23.623264264111324</v>
      </c>
      <c r="L438" s="394"/>
      <c r="M438" s="322"/>
      <c r="N438" s="401">
        <f>+N436/N437</f>
        <v>24.251093157168032</v>
      </c>
      <c r="O438" s="396"/>
      <c r="P438" s="322"/>
      <c r="Q438" s="401">
        <f>+Q436/Q437</f>
        <v>26.145440606624494</v>
      </c>
      <c r="R438" s="396"/>
      <c r="S438" s="322"/>
      <c r="T438" s="401">
        <f>+T436/T437</f>
        <v>26.664324343870792</v>
      </c>
    </row>
    <row r="439" spans="2:20" x14ac:dyDescent="0.2">
      <c r="B439" s="279" t="s">
        <v>297</v>
      </c>
      <c r="C439" s="239"/>
      <c r="D439" s="168"/>
      <c r="E439" s="210">
        <f>Asignaciones!AB50</f>
        <v>0.15717011622280452</v>
      </c>
      <c r="F439" s="105"/>
      <c r="G439" s="248"/>
      <c r="H439" s="210">
        <f>Asignaciones!AC50</f>
        <v>0.15637585971869386</v>
      </c>
      <c r="I439" s="105"/>
      <c r="J439" s="248"/>
      <c r="K439" s="210">
        <f>Asignaciones!AD50</f>
        <v>0.15657247131538604</v>
      </c>
      <c r="L439" s="103"/>
      <c r="M439" s="292"/>
      <c r="N439" s="210">
        <f>Asignaciones!AE50</f>
        <v>0.15649808154806533</v>
      </c>
      <c r="O439" s="103"/>
      <c r="P439" s="292"/>
      <c r="Q439" s="210">
        <f>Asignaciones!AF50</f>
        <v>0.15655243666875324</v>
      </c>
      <c r="R439" s="103"/>
      <c r="S439" s="292"/>
      <c r="T439" s="210">
        <f>Asignaciones!AG50</f>
        <v>0.15656218851745865</v>
      </c>
    </row>
    <row r="440" spans="2:20" x14ac:dyDescent="0.2">
      <c r="E440" s="399"/>
      <c r="F440" s="399"/>
      <c r="G440" s="399"/>
      <c r="H440" s="399"/>
      <c r="I440" s="399"/>
      <c r="J440" s="399"/>
      <c r="K440" s="399"/>
      <c r="L440" s="399"/>
    </row>
    <row r="441" spans="2:20" x14ac:dyDescent="0.2">
      <c r="D441" s="399"/>
      <c r="G441" s="399"/>
      <c r="J441" s="399"/>
      <c r="M441" s="399"/>
      <c r="P441" s="399"/>
      <c r="S441" s="399"/>
    </row>
    <row r="442" spans="2:20" x14ac:dyDescent="0.2">
      <c r="D442" s="151"/>
      <c r="G442" s="151"/>
      <c r="J442" s="151"/>
      <c r="M442" s="151"/>
      <c r="P442" s="151"/>
      <c r="S442" s="151"/>
    </row>
    <row r="443" spans="2:20" x14ac:dyDescent="0.2">
      <c r="B443" s="2" t="s">
        <v>801</v>
      </c>
      <c r="C443" s="288"/>
      <c r="D443" s="288"/>
      <c r="E443" s="288"/>
      <c r="F443" s="288"/>
      <c r="G443" s="288"/>
      <c r="H443" s="288"/>
      <c r="I443" s="288"/>
      <c r="J443" s="288"/>
      <c r="K443" s="288"/>
      <c r="L443" s="288"/>
      <c r="M443" s="288"/>
      <c r="N443" s="288"/>
      <c r="O443" s="288"/>
      <c r="P443" s="288"/>
      <c r="Q443" s="288"/>
      <c r="R443" s="288"/>
      <c r="S443" s="288"/>
      <c r="T443" s="289"/>
    </row>
    <row r="444" spans="2:20" x14ac:dyDescent="0.2">
      <c r="B444" s="9" t="s">
        <v>20</v>
      </c>
      <c r="C444" s="200"/>
      <c r="D444" s="200"/>
      <c r="E444" s="200"/>
      <c r="F444" s="200"/>
      <c r="G444" s="200"/>
      <c r="H444" s="200"/>
      <c r="I444" s="200"/>
      <c r="J444" s="200"/>
      <c r="K444" s="200"/>
      <c r="L444" s="200"/>
      <c r="M444" s="200"/>
      <c r="N444" s="200"/>
      <c r="O444" s="200"/>
      <c r="P444" s="200"/>
      <c r="Q444" s="200"/>
      <c r="R444" s="200"/>
      <c r="S444" s="200"/>
      <c r="T444" s="290"/>
    </row>
    <row r="445" spans="2:20" x14ac:dyDescent="0.2">
      <c r="B445" s="9" t="s">
        <v>281</v>
      </c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200"/>
      <c r="Q445" s="200"/>
      <c r="R445" s="200"/>
      <c r="S445" s="200"/>
      <c r="T445" s="290"/>
    </row>
    <row r="446" spans="2:20" x14ac:dyDescent="0.2">
      <c r="B446" s="9" t="s">
        <v>2</v>
      </c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200"/>
      <c r="Q446" s="200"/>
      <c r="R446" s="200"/>
      <c r="S446" s="200"/>
      <c r="T446" s="290"/>
    </row>
    <row r="447" spans="2:20" x14ac:dyDescent="0.2">
      <c r="B447" s="378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2"/>
    </row>
    <row r="448" spans="2:20" x14ac:dyDescent="0.2">
      <c r="B448" s="287"/>
    </row>
    <row r="449" spans="2:20" x14ac:dyDescent="0.2">
      <c r="B449" s="265" t="s">
        <v>282</v>
      </c>
      <c r="C449" s="270" t="s">
        <v>38</v>
      </c>
      <c r="D449" s="268"/>
      <c r="E449" s="269"/>
      <c r="F449" s="270" t="s">
        <v>39</v>
      </c>
      <c r="G449" s="271"/>
      <c r="H449" s="271"/>
      <c r="I449" s="270" t="s">
        <v>40</v>
      </c>
      <c r="J449" s="268"/>
      <c r="K449" s="269"/>
      <c r="L449" s="270" t="s">
        <v>121</v>
      </c>
      <c r="M449" s="268"/>
      <c r="N449" s="269"/>
      <c r="O449" s="270" t="s">
        <v>122</v>
      </c>
      <c r="P449" s="268"/>
      <c r="Q449" s="269"/>
      <c r="R449" s="270" t="s">
        <v>633</v>
      </c>
      <c r="S449" s="268"/>
      <c r="T449" s="269"/>
    </row>
    <row r="450" spans="2:20" x14ac:dyDescent="0.2">
      <c r="B450" s="306"/>
      <c r="C450" s="266" t="s">
        <v>283</v>
      </c>
      <c r="D450" s="265" t="s">
        <v>284</v>
      </c>
      <c r="E450" s="265" t="s">
        <v>47</v>
      </c>
      <c r="F450" s="265" t="s">
        <v>283</v>
      </c>
      <c r="G450" s="265" t="s">
        <v>284</v>
      </c>
      <c r="H450" s="265" t="s">
        <v>47</v>
      </c>
      <c r="I450" s="379" t="s">
        <v>283</v>
      </c>
      <c r="J450" s="379" t="s">
        <v>284</v>
      </c>
      <c r="K450" s="379" t="s">
        <v>47</v>
      </c>
      <c r="L450" s="266" t="s">
        <v>283</v>
      </c>
      <c r="M450" s="265" t="s">
        <v>284</v>
      </c>
      <c r="N450" s="265" t="s">
        <v>47</v>
      </c>
      <c r="O450" s="265" t="s">
        <v>283</v>
      </c>
      <c r="P450" s="265" t="s">
        <v>284</v>
      </c>
      <c r="Q450" s="265" t="s">
        <v>47</v>
      </c>
      <c r="R450" s="379" t="s">
        <v>283</v>
      </c>
      <c r="S450" s="379" t="s">
        <v>284</v>
      </c>
      <c r="T450" s="379" t="s">
        <v>47</v>
      </c>
    </row>
    <row r="451" spans="2:20" x14ac:dyDescent="0.2">
      <c r="B451" s="129" t="s">
        <v>85</v>
      </c>
      <c r="C451" s="404"/>
      <c r="D451" s="404"/>
      <c r="E451" s="404"/>
      <c r="F451" s="404"/>
      <c r="G451" s="404"/>
      <c r="H451" s="404"/>
      <c r="I451" s="404"/>
      <c r="J451" s="404"/>
      <c r="K451" s="404"/>
      <c r="L451" s="404"/>
      <c r="M451" s="404"/>
      <c r="N451" s="404"/>
      <c r="O451" s="404"/>
      <c r="P451" s="404"/>
      <c r="Q451" s="404"/>
      <c r="R451" s="404"/>
      <c r="S451" s="404"/>
      <c r="T451" s="708"/>
    </row>
    <row r="452" spans="2:20" x14ac:dyDescent="0.2">
      <c r="B452" s="380" t="s">
        <v>408</v>
      </c>
      <c r="C452" s="239"/>
      <c r="D452" s="168"/>
      <c r="E452" s="381"/>
      <c r="F452" s="382"/>
      <c r="G452" s="382"/>
      <c r="H452" s="382"/>
      <c r="I452" s="383"/>
      <c r="J452" s="383"/>
      <c r="K452" s="383"/>
      <c r="L452" s="383"/>
      <c r="M452" s="239"/>
      <c r="N452" s="239"/>
      <c r="O452" s="239"/>
      <c r="P452" s="239"/>
      <c r="Q452" s="239"/>
      <c r="R452" s="239"/>
      <c r="S452" s="239"/>
      <c r="T452" s="248"/>
    </row>
    <row r="453" spans="2:20" x14ac:dyDescent="0.2">
      <c r="B453" s="114" t="s">
        <v>250</v>
      </c>
      <c r="C453" s="119">
        <v>0</v>
      </c>
      <c r="D453" s="97">
        <f>'Pres MP Cant'!L353+'Pres MP Cant'!L370</f>
        <v>1793.6</v>
      </c>
      <c r="E453" s="97">
        <f>'Pres MP Cant'!L353+'Pres MP Cant'!L370</f>
        <v>1793.6</v>
      </c>
      <c r="F453" s="119">
        <v>0</v>
      </c>
      <c r="G453" s="97">
        <f>'Pres MP Cant'!M353+'Pres MP Cant'!M370</f>
        <v>1987.0900254384333</v>
      </c>
      <c r="H453" s="97">
        <f>'Pres MP Cant'!M353+'Pres MP Cant'!M370</f>
        <v>1987.0900254384333</v>
      </c>
      <c r="I453" s="119">
        <v>0</v>
      </c>
      <c r="J453" s="384">
        <f>'Pres MP Cant'!N353+'Pres MP Cant'!N370</f>
        <v>2510.5797648082798</v>
      </c>
      <c r="K453" s="97">
        <f>SUM(I453:J453)</f>
        <v>2510.5797648082798</v>
      </c>
      <c r="L453" s="119">
        <v>0</v>
      </c>
      <c r="M453" s="119">
        <f>'Pres MP Cant'!O353+'Pres MP Cant'!O370</f>
        <v>3173.7905942820103</v>
      </c>
      <c r="N453" s="97">
        <f>SUM(L453:M453)</f>
        <v>3173.7905942820103</v>
      </c>
      <c r="O453" s="119">
        <v>0</v>
      </c>
      <c r="P453" s="119">
        <f>'Pres MP Cant'!P353+'Pres MP Cant'!P370</f>
        <v>4214.3762995905545</v>
      </c>
      <c r="Q453" s="97">
        <f>SUM(O453:P453)</f>
        <v>4214.3762995905545</v>
      </c>
      <c r="R453" s="119">
        <v>0</v>
      </c>
      <c r="S453" s="119">
        <f>'Pres MP Cant'!Q353+'Pres MP Cant'!Q370</f>
        <v>5604.2466634461543</v>
      </c>
      <c r="T453" s="97">
        <f>SUM(R453:S453)</f>
        <v>5604.2466634461543</v>
      </c>
    </row>
    <row r="454" spans="2:20" x14ac:dyDescent="0.2">
      <c r="B454" s="114" t="s">
        <v>352</v>
      </c>
      <c r="C454" s="119">
        <f>+C168*E465</f>
        <v>570.49208180704863</v>
      </c>
      <c r="D454" s="119">
        <v>0</v>
      </c>
      <c r="E454" s="97">
        <f>SUM(C454:D454)</f>
        <v>570.49208180704863</v>
      </c>
      <c r="F454" s="119">
        <f>+F168*H465</f>
        <v>574.61022511322255</v>
      </c>
      <c r="G454" s="119">
        <v>0</v>
      </c>
      <c r="H454" s="97">
        <f>SUM(F454:G454)</f>
        <v>574.61022511322255</v>
      </c>
      <c r="I454" s="119">
        <f>+I168*K465</f>
        <v>608.83563739460317</v>
      </c>
      <c r="J454" s="384">
        <v>0</v>
      </c>
      <c r="K454" s="97">
        <f>SUM(I454:J454)</f>
        <v>608.83563739460317</v>
      </c>
      <c r="L454" s="119">
        <f>+L168*N465</f>
        <v>640.87953091992506</v>
      </c>
      <c r="M454" s="119">
        <v>0</v>
      </c>
      <c r="N454" s="97">
        <f>SUM(L454:M454)</f>
        <v>640.87953091992506</v>
      </c>
      <c r="O454" s="119">
        <f>+O168*Q465</f>
        <v>1054.564579707481</v>
      </c>
      <c r="P454" s="119">
        <v>0</v>
      </c>
      <c r="Q454" s="97">
        <f>SUM(O454:P454)</f>
        <v>1054.564579707481</v>
      </c>
      <c r="R454" s="119">
        <f>+R168*T465</f>
        <v>1108.9067884472536</v>
      </c>
      <c r="S454" s="119">
        <v>0</v>
      </c>
      <c r="T454" s="97">
        <f>SUM(R454:S454)</f>
        <v>1108.9067884472536</v>
      </c>
    </row>
    <row r="455" spans="2:20" x14ac:dyDescent="0.2">
      <c r="B455" s="51" t="s">
        <v>409</v>
      </c>
      <c r="C455" s="62">
        <f t="shared" ref="C455:T455" si="51">SUM(C453:C454)</f>
        <v>570.49208180704863</v>
      </c>
      <c r="D455" s="62">
        <f t="shared" si="51"/>
        <v>1793.6</v>
      </c>
      <c r="E455" s="62">
        <f t="shared" si="51"/>
        <v>2364.0920818070485</v>
      </c>
      <c r="F455" s="62">
        <f t="shared" si="51"/>
        <v>574.61022511322255</v>
      </c>
      <c r="G455" s="62">
        <f t="shared" si="51"/>
        <v>1987.0900254384333</v>
      </c>
      <c r="H455" s="62">
        <f t="shared" si="51"/>
        <v>2561.7002505516557</v>
      </c>
      <c r="I455" s="62">
        <f t="shared" si="51"/>
        <v>608.83563739460317</v>
      </c>
      <c r="J455" s="62">
        <f t="shared" si="51"/>
        <v>2510.5797648082798</v>
      </c>
      <c r="K455" s="62">
        <f t="shared" si="51"/>
        <v>3119.4154022028829</v>
      </c>
      <c r="L455" s="62">
        <f t="shared" si="51"/>
        <v>640.87953091992506</v>
      </c>
      <c r="M455" s="62">
        <f t="shared" si="51"/>
        <v>3173.7905942820103</v>
      </c>
      <c r="N455" s="62">
        <f t="shared" si="51"/>
        <v>3814.6701252019352</v>
      </c>
      <c r="O455" s="62">
        <f t="shared" si="51"/>
        <v>1054.564579707481</v>
      </c>
      <c r="P455" s="62">
        <f t="shared" si="51"/>
        <v>4214.3762995905545</v>
      </c>
      <c r="Q455" s="62">
        <f t="shared" si="51"/>
        <v>5268.9408792980357</v>
      </c>
      <c r="R455" s="62">
        <f t="shared" si="51"/>
        <v>1108.9067884472536</v>
      </c>
      <c r="S455" s="62">
        <f t="shared" si="51"/>
        <v>5604.2466634461543</v>
      </c>
      <c r="T455" s="62">
        <f t="shared" si="51"/>
        <v>6713.1534518934077</v>
      </c>
    </row>
    <row r="456" spans="2:20" x14ac:dyDescent="0.2">
      <c r="B456" s="385" t="s">
        <v>410</v>
      </c>
      <c r="C456" s="238"/>
      <c r="D456" s="321"/>
      <c r="E456" s="386"/>
      <c r="F456" s="238"/>
      <c r="G456" s="386"/>
      <c r="H456" s="386"/>
      <c r="I456" s="238"/>
      <c r="J456" s="387"/>
      <c r="K456" s="386"/>
      <c r="L456" s="238"/>
      <c r="M456" s="238"/>
      <c r="N456" s="386"/>
      <c r="O456" s="238"/>
      <c r="P456" s="238"/>
      <c r="Q456" s="386"/>
      <c r="R456" s="238"/>
      <c r="S456" s="238"/>
      <c r="T456" s="709"/>
    </row>
    <row r="457" spans="2:20" x14ac:dyDescent="0.2">
      <c r="B457" s="204" t="s">
        <v>248</v>
      </c>
      <c r="C457" s="119">
        <v>0</v>
      </c>
      <c r="D457" s="97">
        <f>'Pres MP Cant'!L387+'Pres MP Cant'!L402</f>
        <v>328.03999999999996</v>
      </c>
      <c r="E457" s="97">
        <f>SUM(C457:D457)</f>
        <v>328.03999999999996</v>
      </c>
      <c r="F457" s="119">
        <v>0</v>
      </c>
      <c r="G457" s="97">
        <f>'Pres MP Cant'!M387+'Pres MP Cant'!M402</f>
        <v>364.59085106382969</v>
      </c>
      <c r="H457" s="97">
        <f>SUM(F457:G457)</f>
        <v>364.59085106382969</v>
      </c>
      <c r="I457" s="119">
        <v>0</v>
      </c>
      <c r="J457" s="384">
        <f>'Pres MP Cant'!N387+'Pres MP Cant'!N402</f>
        <v>460.86846744840756</v>
      </c>
      <c r="K457" s="97">
        <f>SUM(I457:J457)</f>
        <v>460.86846744840756</v>
      </c>
      <c r="L457" s="119">
        <v>0</v>
      </c>
      <c r="M457" s="119">
        <f>'Pres MP Cant'!O387+'Pres MP Cant'!O402</f>
        <v>582.57701838785306</v>
      </c>
      <c r="N457" s="97">
        <f>SUM(L457:M457)</f>
        <v>582.57701838785306</v>
      </c>
      <c r="O457" s="119">
        <v>0</v>
      </c>
      <c r="P457" s="119">
        <f>'Pres MP Cant'!P387+'Pres MP Cant'!P402</f>
        <v>773.63607612525766</v>
      </c>
      <c r="Q457" s="97">
        <f>SUM(O457:P457)</f>
        <v>773.63607612525766</v>
      </c>
      <c r="R457" s="119">
        <v>0</v>
      </c>
      <c r="S457" s="119">
        <f>'Pres MP Cant'!Q387+'Pres MP Cant'!Q402</f>
        <v>1028.7871927569238</v>
      </c>
      <c r="T457" s="97">
        <f>SUM(R457:S457)</f>
        <v>1028.7871927569238</v>
      </c>
    </row>
    <row r="458" spans="2:20" x14ac:dyDescent="0.2">
      <c r="B458" s="114" t="s">
        <v>355</v>
      </c>
      <c r="C458" s="119">
        <f>+C172*E465</f>
        <v>61.833765733028955</v>
      </c>
      <c r="D458" s="119">
        <v>0</v>
      </c>
      <c r="E458" s="97">
        <f>SUM(C458:D458)</f>
        <v>61.833765733028955</v>
      </c>
      <c r="F458" s="119">
        <f>+F172*H465</f>
        <v>128.15237902416482</v>
      </c>
      <c r="G458" s="119">
        <v>0</v>
      </c>
      <c r="H458" s="97">
        <f>SUM(F458:G458)</f>
        <v>128.15237902416482</v>
      </c>
      <c r="I458" s="119">
        <f>+I172*K465</f>
        <v>135.75928692675063</v>
      </c>
      <c r="J458" s="384">
        <v>0</v>
      </c>
      <c r="K458" s="97">
        <f>SUM(I458:J458)</f>
        <v>135.75928692675063</v>
      </c>
      <c r="L458" s="119">
        <f>+L172*N465</f>
        <v>142.94203877039462</v>
      </c>
      <c r="M458" s="119">
        <v>0</v>
      </c>
      <c r="N458" s="97">
        <f>SUM(L458:M458)</f>
        <v>142.94203877039462</v>
      </c>
      <c r="O458" s="119">
        <f>+O172*Q465</f>
        <v>235.2585443698182</v>
      </c>
      <c r="P458" s="119">
        <v>0</v>
      </c>
      <c r="Q458" s="97">
        <f>SUM(O458:P458)</f>
        <v>235.2585443698182</v>
      </c>
      <c r="R458" s="119">
        <f>+R172*T465</f>
        <v>247.38152780010367</v>
      </c>
      <c r="S458" s="119">
        <v>0</v>
      </c>
      <c r="T458" s="97">
        <f>SUM(R458:S458)</f>
        <v>247.38152780010367</v>
      </c>
    </row>
    <row r="459" spans="2:20" x14ac:dyDescent="0.2">
      <c r="B459" s="114" t="s">
        <v>411</v>
      </c>
      <c r="C459" s="119">
        <f>'Carga Fabril'!C429</f>
        <v>40.991589407965549</v>
      </c>
      <c r="D459" s="119">
        <f>'Carga Fabril'!D429</f>
        <v>4.4493595694294941</v>
      </c>
      <c r="E459" s="97">
        <f>SUM(C459:D459)</f>
        <v>45.440948977395045</v>
      </c>
      <c r="F459" s="119">
        <f>'Carga Fabril'!F429</f>
        <v>39.607093183270003</v>
      </c>
      <c r="G459" s="119">
        <f>'Carga Fabril'!G429</f>
        <v>4.1857820149053495</v>
      </c>
      <c r="H459" s="97">
        <f>SUM(F459:G459)</f>
        <v>43.792875198175352</v>
      </c>
      <c r="I459" s="119">
        <f>'Carga Fabril'!I429</f>
        <v>42.90735341406068</v>
      </c>
      <c r="J459" s="119">
        <f>'Carga Fabril'!J429</f>
        <v>4.6521181283984792</v>
      </c>
      <c r="K459" s="97">
        <f>SUM(I459:J459)</f>
        <v>47.559471542459157</v>
      </c>
      <c r="L459" s="119">
        <f>'Carga Fabril'!L429</f>
        <v>46.170960175827943</v>
      </c>
      <c r="M459" s="119">
        <f>'Carga Fabril'!M429</f>
        <v>5.1342393456552111</v>
      </c>
      <c r="N459" s="97">
        <f>SUM(L459:M459)</f>
        <v>51.305199521483154</v>
      </c>
      <c r="O459" s="119">
        <f>'Carga Fabril'!O429</f>
        <v>66.181777695981992</v>
      </c>
      <c r="P459" s="119">
        <f>'Carga Fabril'!P429</f>
        <v>8.0420476034896886</v>
      </c>
      <c r="Q459" s="97">
        <f>SUM(O459:P459)</f>
        <v>74.223825299471685</v>
      </c>
      <c r="R459" s="119">
        <f>'Carga Fabril'!R429</f>
        <v>69.198391204579352</v>
      </c>
      <c r="S459" s="119">
        <f>'Carga Fabril'!S429</f>
        <v>8.8808521516949757</v>
      </c>
      <c r="T459" s="97">
        <f>SUM(R459:S459)</f>
        <v>78.079243356274333</v>
      </c>
    </row>
    <row r="460" spans="2:20" x14ac:dyDescent="0.2">
      <c r="B460" s="51" t="s">
        <v>412</v>
      </c>
      <c r="C460" s="62">
        <f t="shared" ref="C460:T460" si="52">SUM(C457:C459)</f>
        <v>102.8253551409945</v>
      </c>
      <c r="D460" s="62">
        <f t="shared" si="52"/>
        <v>332.48935956942944</v>
      </c>
      <c r="E460" s="62">
        <f t="shared" si="52"/>
        <v>435.31471471042397</v>
      </c>
      <c r="F460" s="62">
        <f t="shared" si="52"/>
        <v>167.75947220743481</v>
      </c>
      <c r="G460" s="62">
        <f t="shared" si="52"/>
        <v>368.77663307873502</v>
      </c>
      <c r="H460" s="62">
        <f t="shared" si="52"/>
        <v>536.53610528616991</v>
      </c>
      <c r="I460" s="62">
        <f t="shared" si="52"/>
        <v>178.66664034081131</v>
      </c>
      <c r="J460" s="62">
        <f t="shared" si="52"/>
        <v>465.52058557680601</v>
      </c>
      <c r="K460" s="62">
        <f t="shared" si="52"/>
        <v>644.18722591761741</v>
      </c>
      <c r="L460" s="62">
        <f t="shared" si="52"/>
        <v>189.11299894622255</v>
      </c>
      <c r="M460" s="62">
        <f t="shared" si="52"/>
        <v>587.71125773350832</v>
      </c>
      <c r="N460" s="62">
        <f t="shared" si="52"/>
        <v>776.82425667973087</v>
      </c>
      <c r="O460" s="62">
        <f t="shared" si="52"/>
        <v>301.44032206580016</v>
      </c>
      <c r="P460" s="62">
        <f t="shared" si="52"/>
        <v>781.67812372874732</v>
      </c>
      <c r="Q460" s="62">
        <f t="shared" si="52"/>
        <v>1083.1184457945476</v>
      </c>
      <c r="R460" s="62">
        <f t="shared" si="52"/>
        <v>316.57991900468301</v>
      </c>
      <c r="S460" s="62">
        <f t="shared" si="52"/>
        <v>1037.6680449086189</v>
      </c>
      <c r="T460" s="62">
        <f t="shared" si="52"/>
        <v>1354.2479639133016</v>
      </c>
    </row>
    <row r="461" spans="2:20" x14ac:dyDescent="0.2">
      <c r="B461" s="105"/>
      <c r="C461" s="238"/>
      <c r="D461" s="249"/>
      <c r="E461" s="387"/>
      <c r="F461" s="387"/>
      <c r="G461" s="387"/>
      <c r="H461" s="387"/>
      <c r="I461" s="387"/>
      <c r="J461" s="387"/>
      <c r="K461" s="387"/>
      <c r="L461" s="387"/>
      <c r="M461" s="238"/>
      <c r="N461" s="387"/>
      <c r="O461" s="238"/>
      <c r="P461" s="238"/>
      <c r="Q461" s="387"/>
      <c r="R461" s="238"/>
      <c r="S461" s="238"/>
      <c r="T461" s="388"/>
    </row>
    <row r="462" spans="2:20" x14ac:dyDescent="0.2">
      <c r="B462" s="62" t="s">
        <v>413</v>
      </c>
      <c r="C462" s="62">
        <f>+C455+C460</f>
        <v>673.31743694804311</v>
      </c>
      <c r="D462" s="62">
        <f t="shared" ref="D462:T462" si="53">+D455+D460</f>
        <v>2126.0893595694292</v>
      </c>
      <c r="E462" s="62">
        <f t="shared" si="53"/>
        <v>2799.4067965174727</v>
      </c>
      <c r="F462" s="62">
        <f t="shared" si="53"/>
        <v>742.36969732065734</v>
      </c>
      <c r="G462" s="62">
        <f t="shared" si="53"/>
        <v>2355.8666585171682</v>
      </c>
      <c r="H462" s="62">
        <f t="shared" si="53"/>
        <v>3098.2363558378256</v>
      </c>
      <c r="I462" s="62">
        <f t="shared" si="53"/>
        <v>787.50227773541451</v>
      </c>
      <c r="J462" s="62">
        <f t="shared" si="53"/>
        <v>2976.1003503850857</v>
      </c>
      <c r="K462" s="62">
        <f t="shared" si="53"/>
        <v>3763.6026281205004</v>
      </c>
      <c r="L462" s="26">
        <f t="shared" si="53"/>
        <v>829.99252986614761</v>
      </c>
      <c r="M462" s="26">
        <f t="shared" si="53"/>
        <v>3761.5018520155186</v>
      </c>
      <c r="N462" s="62">
        <f t="shared" si="53"/>
        <v>4591.4943818816664</v>
      </c>
      <c r="O462" s="26">
        <f t="shared" si="53"/>
        <v>1356.0049017732813</v>
      </c>
      <c r="P462" s="26">
        <f t="shared" si="53"/>
        <v>4996.0544233193013</v>
      </c>
      <c r="Q462" s="62">
        <f t="shared" si="53"/>
        <v>6352.0593250925831</v>
      </c>
      <c r="R462" s="26">
        <f t="shared" si="53"/>
        <v>1425.4867074519366</v>
      </c>
      <c r="S462" s="26">
        <f t="shared" si="53"/>
        <v>6641.9147083547732</v>
      </c>
      <c r="T462" s="62">
        <f t="shared" si="53"/>
        <v>8067.4014158067093</v>
      </c>
    </row>
    <row r="463" spans="2:20" x14ac:dyDescent="0.2">
      <c r="B463" s="108" t="s">
        <v>414</v>
      </c>
      <c r="C463" s="389"/>
      <c r="D463" s="390"/>
      <c r="E463" s="391">
        <f>'Pres Produc'!C310</f>
        <v>236</v>
      </c>
      <c r="F463" s="389"/>
      <c r="G463" s="392"/>
      <c r="H463" s="391">
        <f>'Pres Produc'!D310</f>
        <v>251</v>
      </c>
      <c r="I463" s="393"/>
      <c r="J463" s="392"/>
      <c r="K463" s="391">
        <f>'Pres Produc'!E310</f>
        <v>302.07674943566593</v>
      </c>
      <c r="L463" s="394"/>
      <c r="M463" s="322"/>
      <c r="N463" s="391">
        <f>'Pres Produc'!F310</f>
        <v>363.69209932279904</v>
      </c>
      <c r="O463" s="396"/>
      <c r="P463" s="322"/>
      <c r="Q463" s="391">
        <f>'Pres Produc'!G310</f>
        <v>459.82844243792323</v>
      </c>
      <c r="R463" s="396"/>
      <c r="S463" s="322"/>
      <c r="T463" s="391">
        <f>'Pres Produc'!H310</f>
        <v>582.34762979683967</v>
      </c>
    </row>
    <row r="464" spans="2:20" x14ac:dyDescent="0.2">
      <c r="B464" s="114" t="s">
        <v>415</v>
      </c>
      <c r="C464" s="396"/>
      <c r="D464" s="397"/>
      <c r="E464" s="401">
        <f>+E462/E463</f>
        <v>11.861893205582511</v>
      </c>
      <c r="F464" s="402"/>
      <c r="G464" s="403"/>
      <c r="H464" s="718">
        <f>+H462/H463</f>
        <v>12.343571138796118</v>
      </c>
      <c r="I464" s="402"/>
      <c r="J464" s="403"/>
      <c r="K464" s="401">
        <f>+K462/K463</f>
        <v>12.459094038689146</v>
      </c>
      <c r="L464" s="394"/>
      <c r="M464" s="322"/>
      <c r="N464" s="401">
        <f>+N462/N463</f>
        <v>12.624674526697468</v>
      </c>
      <c r="O464" s="396"/>
      <c r="P464" s="322"/>
      <c r="Q464" s="401">
        <f>+Q462/Q463</f>
        <v>13.813976559203621</v>
      </c>
      <c r="R464" s="396"/>
      <c r="S464" s="322"/>
      <c r="T464" s="401">
        <f>+T462/T463</f>
        <v>13.853239891473651</v>
      </c>
    </row>
    <row r="465" spans="2:20" x14ac:dyDescent="0.2">
      <c r="B465" s="279" t="s">
        <v>297</v>
      </c>
      <c r="C465" s="239"/>
      <c r="D465" s="168"/>
      <c r="E465" s="210">
        <f>Asignaciones!AB51</f>
        <v>1.6159808638650245E-2</v>
      </c>
      <c r="F465" s="105"/>
      <c r="G465" s="248"/>
      <c r="H465" s="210">
        <f>Asignaciones!AC51</f>
        <v>1.5905852001644804E-2</v>
      </c>
      <c r="I465" s="105"/>
      <c r="J465" s="248"/>
      <c r="K465" s="210">
        <f>Asignaciones!AD51</f>
        <v>1.5980030803953608E-2</v>
      </c>
      <c r="L465" s="103"/>
      <c r="M465" s="292"/>
      <c r="N465" s="210">
        <f>Asignaciones!AE51</f>
        <v>1.6033038174164644E-2</v>
      </c>
      <c r="O465" s="103"/>
      <c r="P465" s="292"/>
      <c r="Q465" s="210">
        <f>Asignaciones!AF51</f>
        <v>1.5989311945440596E-2</v>
      </c>
      <c r="R465" s="103"/>
      <c r="S465" s="292"/>
      <c r="T465" s="210">
        <f>Asignaciones!AG51</f>
        <v>1.6012042007467361E-2</v>
      </c>
    </row>
    <row r="466" spans="2:20" x14ac:dyDescent="0.2">
      <c r="E466" s="399"/>
      <c r="F466" s="399"/>
      <c r="G466" s="399"/>
      <c r="H466" s="399"/>
      <c r="I466" s="399"/>
      <c r="J466" s="399"/>
      <c r="K466" s="399"/>
      <c r="L466" s="399"/>
    </row>
    <row r="467" spans="2:20" x14ac:dyDescent="0.2">
      <c r="D467" s="399"/>
      <c r="E467" s="399"/>
      <c r="F467" s="399"/>
      <c r="G467" s="399"/>
      <c r="H467" s="399"/>
      <c r="I467" s="399"/>
      <c r="J467" s="399"/>
      <c r="K467" s="399"/>
      <c r="L467" s="399"/>
    </row>
    <row r="468" spans="2:20" x14ac:dyDescent="0.2">
      <c r="D468" s="399"/>
      <c r="G468" s="399"/>
      <c r="J468" s="399"/>
      <c r="M468" s="399"/>
      <c r="P468" s="399"/>
      <c r="S468" s="399"/>
    </row>
    <row r="469" spans="2:20" x14ac:dyDescent="0.2">
      <c r="B469" s="2" t="s">
        <v>802</v>
      </c>
      <c r="C469" s="288"/>
      <c r="D469" s="288"/>
      <c r="E469" s="288"/>
      <c r="F469" s="288"/>
      <c r="G469" s="288"/>
      <c r="H469" s="288"/>
      <c r="I469" s="288"/>
      <c r="J469" s="288"/>
      <c r="K469" s="288"/>
      <c r="L469" s="288"/>
      <c r="M469" s="288"/>
      <c r="N469" s="288"/>
      <c r="O469" s="288"/>
      <c r="P469" s="288"/>
      <c r="Q469" s="288"/>
      <c r="R469" s="288"/>
      <c r="S469" s="288"/>
      <c r="T469" s="289"/>
    </row>
    <row r="470" spans="2:20" x14ac:dyDescent="0.2">
      <c r="B470" s="9" t="s">
        <v>20</v>
      </c>
      <c r="C470" s="200"/>
      <c r="D470" s="200"/>
      <c r="E470" s="200"/>
      <c r="F470" s="200"/>
      <c r="G470" s="200"/>
      <c r="H470" s="200"/>
      <c r="I470" s="200"/>
      <c r="J470" s="200"/>
      <c r="K470" s="200"/>
      <c r="L470" s="200"/>
      <c r="M470" s="200"/>
      <c r="N470" s="200"/>
      <c r="O470" s="200"/>
      <c r="P470" s="200"/>
      <c r="Q470" s="200"/>
      <c r="R470" s="200"/>
      <c r="S470" s="200"/>
      <c r="T470" s="290"/>
    </row>
    <row r="471" spans="2:20" x14ac:dyDescent="0.2">
      <c r="B471" s="9" t="s">
        <v>281</v>
      </c>
      <c r="C471" s="200"/>
      <c r="D471" s="200"/>
      <c r="E471" s="200"/>
      <c r="F471" s="200"/>
      <c r="G471" s="200"/>
      <c r="H471" s="200"/>
      <c r="I471" s="200"/>
      <c r="J471" s="200"/>
      <c r="K471" s="200"/>
      <c r="L471" s="200"/>
      <c r="M471" s="200"/>
      <c r="N471" s="200"/>
      <c r="O471" s="200"/>
      <c r="P471" s="200"/>
      <c r="Q471" s="200"/>
      <c r="R471" s="200"/>
      <c r="S471" s="200"/>
      <c r="T471" s="290"/>
    </row>
    <row r="472" spans="2:20" x14ac:dyDescent="0.2">
      <c r="B472" s="9" t="s">
        <v>2</v>
      </c>
      <c r="C472" s="200"/>
      <c r="D472" s="200"/>
      <c r="E472" s="200"/>
      <c r="F472" s="200"/>
      <c r="G472" s="200"/>
      <c r="H472" s="200"/>
      <c r="I472" s="200"/>
      <c r="J472" s="200"/>
      <c r="K472" s="200"/>
      <c r="L472" s="200"/>
      <c r="M472" s="200"/>
      <c r="N472" s="200"/>
      <c r="O472" s="200"/>
      <c r="P472" s="200"/>
      <c r="Q472" s="200"/>
      <c r="R472" s="200"/>
      <c r="S472" s="200"/>
      <c r="T472" s="290"/>
    </row>
    <row r="473" spans="2:20" x14ac:dyDescent="0.2">
      <c r="B473" s="378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2"/>
    </row>
    <row r="474" spans="2:20" x14ac:dyDescent="0.2">
      <c r="B474" s="287"/>
    </row>
    <row r="475" spans="2:20" x14ac:dyDescent="0.2">
      <c r="B475" s="265" t="s">
        <v>282</v>
      </c>
      <c r="C475" s="270" t="s">
        <v>38</v>
      </c>
      <c r="D475" s="268"/>
      <c r="E475" s="269"/>
      <c r="F475" s="270" t="s">
        <v>39</v>
      </c>
      <c r="G475" s="271"/>
      <c r="H475" s="271"/>
      <c r="I475" s="270" t="s">
        <v>40</v>
      </c>
      <c r="J475" s="268"/>
      <c r="K475" s="269"/>
      <c r="L475" s="270" t="s">
        <v>121</v>
      </c>
      <c r="M475" s="268"/>
      <c r="N475" s="269"/>
      <c r="O475" s="270" t="s">
        <v>122</v>
      </c>
      <c r="P475" s="268"/>
      <c r="Q475" s="269"/>
      <c r="R475" s="270" t="s">
        <v>633</v>
      </c>
      <c r="S475" s="268"/>
      <c r="T475" s="269"/>
    </row>
    <row r="476" spans="2:20" x14ac:dyDescent="0.2">
      <c r="B476" s="306"/>
      <c r="C476" s="266" t="s">
        <v>283</v>
      </c>
      <c r="D476" s="265" t="s">
        <v>284</v>
      </c>
      <c r="E476" s="265" t="s">
        <v>47</v>
      </c>
      <c r="F476" s="265" t="s">
        <v>283</v>
      </c>
      <c r="G476" s="265" t="s">
        <v>284</v>
      </c>
      <c r="H476" s="265" t="s">
        <v>47</v>
      </c>
      <c r="I476" s="379" t="s">
        <v>283</v>
      </c>
      <c r="J476" s="379" t="s">
        <v>284</v>
      </c>
      <c r="K476" s="379" t="s">
        <v>47</v>
      </c>
      <c r="L476" s="266" t="s">
        <v>283</v>
      </c>
      <c r="M476" s="265" t="s">
        <v>284</v>
      </c>
      <c r="N476" s="265" t="s">
        <v>47</v>
      </c>
      <c r="O476" s="265" t="s">
        <v>283</v>
      </c>
      <c r="P476" s="265" t="s">
        <v>284</v>
      </c>
      <c r="Q476" s="265" t="s">
        <v>47</v>
      </c>
      <c r="R476" s="379" t="s">
        <v>283</v>
      </c>
      <c r="S476" s="379" t="s">
        <v>284</v>
      </c>
      <c r="T476" s="379" t="s">
        <v>47</v>
      </c>
    </row>
    <row r="477" spans="2:20" x14ac:dyDescent="0.2">
      <c r="B477" s="129" t="s">
        <v>86</v>
      </c>
      <c r="C477" s="404"/>
      <c r="D477" s="404"/>
      <c r="E477" s="404"/>
      <c r="F477" s="404"/>
      <c r="G477" s="404"/>
      <c r="H477" s="404"/>
      <c r="I477" s="404"/>
      <c r="J477" s="404"/>
      <c r="K477" s="404"/>
      <c r="L477" s="404"/>
      <c r="M477" s="404"/>
      <c r="N477" s="404"/>
      <c r="O477" s="404"/>
      <c r="P477" s="404"/>
      <c r="Q477" s="404"/>
      <c r="R477" s="404"/>
      <c r="S477" s="404"/>
      <c r="T477" s="708"/>
    </row>
    <row r="478" spans="2:20" x14ac:dyDescent="0.2">
      <c r="B478" s="380" t="s">
        <v>408</v>
      </c>
      <c r="C478" s="239"/>
      <c r="D478" s="168"/>
      <c r="E478" s="381"/>
      <c r="F478" s="382"/>
      <c r="G478" s="382"/>
      <c r="H478" s="382"/>
      <c r="I478" s="383"/>
      <c r="J478" s="383"/>
      <c r="K478" s="383"/>
      <c r="L478" s="383"/>
      <c r="M478" s="239"/>
      <c r="N478" s="239"/>
      <c r="O478" s="239"/>
      <c r="P478" s="239"/>
      <c r="Q478" s="239"/>
      <c r="R478" s="239"/>
      <c r="S478" s="239"/>
      <c r="T478" s="248"/>
    </row>
    <row r="479" spans="2:20" x14ac:dyDescent="0.2">
      <c r="B479" s="114" t="s">
        <v>250</v>
      </c>
      <c r="C479" s="119">
        <v>0</v>
      </c>
      <c r="D479" s="97">
        <f>'Pres MP Cant'!L354+'Pres MP Cant'!L371</f>
        <v>13855</v>
      </c>
      <c r="E479" s="97">
        <f>SUM(C479:D479)</f>
        <v>13855</v>
      </c>
      <c r="F479" s="119">
        <v>0</v>
      </c>
      <c r="G479" s="97">
        <f>'Pres MP Cant'!M354+'Pres MP Cant'!M371</f>
        <v>16036.810471164754</v>
      </c>
      <c r="H479" s="97">
        <f>SUM(F479:G479)</f>
        <v>16036.810471164754</v>
      </c>
      <c r="I479" s="119">
        <v>0</v>
      </c>
      <c r="J479" s="384">
        <f>'Pres MP Cant'!N354+'Pres MP Cant'!N371</f>
        <v>20392.07278911518</v>
      </c>
      <c r="K479" s="97">
        <f>SUM(I479:J479)</f>
        <v>20392.07278911518</v>
      </c>
      <c r="L479" s="119">
        <v>0</v>
      </c>
      <c r="M479" s="119">
        <f>'Pres MP Cant'!O354+'Pres MP Cant'!O371</f>
        <v>25711.481767567933</v>
      </c>
      <c r="N479" s="97">
        <f>SUM(L479:M479)</f>
        <v>25711.481767567933</v>
      </c>
      <c r="O479" s="119">
        <v>0</v>
      </c>
      <c r="P479" s="119">
        <f>'Pres MP Cant'!P354+'Pres MP Cant'!P371</f>
        <v>34241.269635836201</v>
      </c>
      <c r="Q479" s="97">
        <f>SUM(O479:P479)</f>
        <v>34241.269635836201</v>
      </c>
      <c r="R479" s="119">
        <v>0</v>
      </c>
      <c r="S479" s="119">
        <f>'Pres MP Cant'!Q354+'Pres MP Cant'!Q371</f>
        <v>45454.4100002536</v>
      </c>
      <c r="T479" s="97">
        <f>SUM(R479:S479)</f>
        <v>45454.4100002536</v>
      </c>
    </row>
    <row r="480" spans="2:20" x14ac:dyDescent="0.2">
      <c r="B480" s="114" t="s">
        <v>352</v>
      </c>
      <c r="C480" s="119">
        <f>+C168*E491</f>
        <v>3940.2631073961415</v>
      </c>
      <c r="D480" s="119">
        <v>0</v>
      </c>
      <c r="E480" s="97">
        <f>SUM(C480:D480)</f>
        <v>3940.2631073961415</v>
      </c>
      <c r="F480" s="119">
        <f>+F168*H491</f>
        <v>3962.7501978923829</v>
      </c>
      <c r="G480" s="119">
        <v>0</v>
      </c>
      <c r="H480" s="97">
        <f>SUM(F480:G480)</f>
        <v>3962.7501978923829</v>
      </c>
      <c r="I480" s="119">
        <f>+I168*K491</f>
        <v>4206.7060536734834</v>
      </c>
      <c r="J480" s="384">
        <v>0</v>
      </c>
      <c r="K480" s="97">
        <f>SUM(I480:J480)</f>
        <v>4206.7060536734834</v>
      </c>
      <c r="L480" s="119">
        <f>+L168*N491</f>
        <v>4414.9102235225082</v>
      </c>
      <c r="M480" s="119">
        <v>0</v>
      </c>
      <c r="N480" s="97">
        <f>SUM(L480:M480)</f>
        <v>4414.9102235225082</v>
      </c>
      <c r="O480" s="119">
        <f>+O168*Q491</f>
        <v>7285.5849363949683</v>
      </c>
      <c r="P480" s="119">
        <v>0</v>
      </c>
      <c r="Q480" s="97">
        <f>SUM(O480:P480)</f>
        <v>7285.5849363949683</v>
      </c>
      <c r="R480" s="119">
        <f>+R168*T491</f>
        <v>7647.7283178033813</v>
      </c>
      <c r="S480" s="119">
        <v>0</v>
      </c>
      <c r="T480" s="97">
        <f>SUM(R480:S480)</f>
        <v>7647.7283178033813</v>
      </c>
    </row>
    <row r="481" spans="2:20" x14ac:dyDescent="0.2">
      <c r="B481" s="51" t="s">
        <v>409</v>
      </c>
      <c r="C481" s="62">
        <f t="shared" ref="C481:T481" si="54">SUM(C479:C480)</f>
        <v>3940.2631073961415</v>
      </c>
      <c r="D481" s="62">
        <f t="shared" si="54"/>
        <v>13855</v>
      </c>
      <c r="E481" s="62">
        <f t="shared" si="54"/>
        <v>17795.263107396142</v>
      </c>
      <c r="F481" s="62">
        <f t="shared" si="54"/>
        <v>3962.7501978923829</v>
      </c>
      <c r="G481" s="62">
        <f t="shared" si="54"/>
        <v>16036.810471164754</v>
      </c>
      <c r="H481" s="62">
        <f t="shared" si="54"/>
        <v>19999.560669057137</v>
      </c>
      <c r="I481" s="62">
        <f t="shared" si="54"/>
        <v>4206.7060536734834</v>
      </c>
      <c r="J481" s="62">
        <f t="shared" si="54"/>
        <v>20392.07278911518</v>
      </c>
      <c r="K481" s="62">
        <f t="shared" si="54"/>
        <v>24598.778842788663</v>
      </c>
      <c r="L481" s="62">
        <f t="shared" si="54"/>
        <v>4414.9102235225082</v>
      </c>
      <c r="M481" s="62">
        <f t="shared" si="54"/>
        <v>25711.481767567933</v>
      </c>
      <c r="N481" s="62">
        <f t="shared" si="54"/>
        <v>30126.391991090441</v>
      </c>
      <c r="O481" s="62">
        <f t="shared" si="54"/>
        <v>7285.5849363949683</v>
      </c>
      <c r="P481" s="62">
        <f t="shared" si="54"/>
        <v>34241.269635836201</v>
      </c>
      <c r="Q481" s="62">
        <f t="shared" si="54"/>
        <v>41526.854572231168</v>
      </c>
      <c r="R481" s="62">
        <f t="shared" si="54"/>
        <v>7647.7283178033813</v>
      </c>
      <c r="S481" s="62">
        <f t="shared" si="54"/>
        <v>45454.4100002536</v>
      </c>
      <c r="T481" s="62">
        <f t="shared" si="54"/>
        <v>53102.138318056983</v>
      </c>
    </row>
    <row r="482" spans="2:20" x14ac:dyDescent="0.2">
      <c r="B482" s="385" t="s">
        <v>410</v>
      </c>
      <c r="C482" s="238"/>
      <c r="D482" s="321"/>
      <c r="E482" s="386"/>
      <c r="F482" s="238"/>
      <c r="G482" s="386"/>
      <c r="H482" s="386"/>
      <c r="I482" s="238"/>
      <c r="J482" s="387"/>
      <c r="K482" s="386"/>
      <c r="L482" s="238"/>
      <c r="M482" s="238"/>
      <c r="N482" s="386"/>
      <c r="O482" s="238"/>
      <c r="P482" s="238"/>
      <c r="Q482" s="386"/>
      <c r="R482" s="238"/>
      <c r="S482" s="238"/>
      <c r="T482" s="709"/>
    </row>
    <row r="483" spans="2:20" x14ac:dyDescent="0.2">
      <c r="B483" s="204" t="s">
        <v>248</v>
      </c>
      <c r="C483" s="119">
        <v>0</v>
      </c>
      <c r="D483" s="97">
        <f>'Pres MP Cant'!L388+'Pres MP Cant'!L403</f>
        <v>2265.6999999999998</v>
      </c>
      <c r="E483" s="97">
        <f>SUM(C483:D483)</f>
        <v>2265.6999999999998</v>
      </c>
      <c r="F483" s="119">
        <v>0</v>
      </c>
      <c r="G483" s="97">
        <f>'Pres MP Cant'!M388+'Pres MP Cant'!M403</f>
        <v>2514.5642218798152</v>
      </c>
      <c r="H483" s="97">
        <f>SUM(F483:G483)</f>
        <v>2514.5642218798152</v>
      </c>
      <c r="I483" s="119">
        <v>0</v>
      </c>
      <c r="J483" s="384">
        <f>'Pres MP Cant'!N388+'Pres MP Cant'!N403</f>
        <v>3184.2197037761543</v>
      </c>
      <c r="K483" s="97">
        <f>SUM(I483:J483)</f>
        <v>3184.2197037761543</v>
      </c>
      <c r="L483" s="119">
        <v>0</v>
      </c>
      <c r="M483" s="119">
        <f>'Pres MP Cant'!O388+'Pres MP Cant'!O403</f>
        <v>4013.3397625580969</v>
      </c>
      <c r="N483" s="97">
        <f>SUM(L483:M483)</f>
        <v>4013.3397625580969</v>
      </c>
      <c r="O483" s="119">
        <v>0</v>
      </c>
      <c r="P483" s="119">
        <f>'Pres MP Cant'!P388+'Pres MP Cant'!P403</f>
        <v>5344.6203759204218</v>
      </c>
      <c r="Q483" s="97">
        <f>SUM(O483:P483)</f>
        <v>5344.6203759204218</v>
      </c>
      <c r="R483" s="119">
        <v>0</v>
      </c>
      <c r="S483" s="119">
        <f>'Pres MP Cant'!Q388+'Pres MP Cant'!Q403</f>
        <v>7094.8280361026973</v>
      </c>
      <c r="T483" s="97">
        <f>SUM(R483:S483)</f>
        <v>7094.8280361026973</v>
      </c>
    </row>
    <row r="484" spans="2:20" x14ac:dyDescent="0.2">
      <c r="B484" s="114" t="s">
        <v>355</v>
      </c>
      <c r="C484" s="119">
        <f>+C172*E491</f>
        <v>427.07219552897124</v>
      </c>
      <c r="D484" s="119">
        <v>0</v>
      </c>
      <c r="E484" s="97">
        <f>SUM(C484:D484)</f>
        <v>427.07219552897124</v>
      </c>
      <c r="F484" s="119">
        <f>+F172*H491</f>
        <v>883.79190474433972</v>
      </c>
      <c r="G484" s="119">
        <v>0</v>
      </c>
      <c r="H484" s="97">
        <f>SUM(F484:G484)</f>
        <v>883.79190474433972</v>
      </c>
      <c r="I484" s="119">
        <f>+I172*K491</f>
        <v>938.01903022804174</v>
      </c>
      <c r="J484" s="384">
        <v>0</v>
      </c>
      <c r="K484" s="97">
        <f>SUM(I484:J484)</f>
        <v>938.01903022804174</v>
      </c>
      <c r="L484" s="119">
        <f>+L172*N491</f>
        <v>984.70342379746876</v>
      </c>
      <c r="M484" s="119">
        <v>0</v>
      </c>
      <c r="N484" s="97">
        <f>SUM(L484:M484)</f>
        <v>984.70342379746876</v>
      </c>
      <c r="O484" s="119">
        <f>+O172*Q491</f>
        <v>1625.3116594285666</v>
      </c>
      <c r="P484" s="119">
        <v>0</v>
      </c>
      <c r="Q484" s="97">
        <f>SUM(O484:P484)</f>
        <v>1625.3116594285666</v>
      </c>
      <c r="R484" s="119">
        <f>+R172*T491</f>
        <v>1706.1007608290136</v>
      </c>
      <c r="S484" s="119">
        <v>0</v>
      </c>
      <c r="T484" s="97">
        <f>SUM(R484:S484)</f>
        <v>1706.1007608290136</v>
      </c>
    </row>
    <row r="485" spans="2:20" x14ac:dyDescent="0.2">
      <c r="B485" s="114" t="s">
        <v>411</v>
      </c>
      <c r="C485" s="119">
        <f>'Carga Fabril'!C453</f>
        <v>283.11987599569431</v>
      </c>
      <c r="D485" s="119">
        <f>'Carga Fabril'!D453</f>
        <v>30.730746178686758</v>
      </c>
      <c r="E485" s="97">
        <f>SUM(C485:D485)</f>
        <v>313.8506221743811</v>
      </c>
      <c r="F485" s="119">
        <f>'Carga Fabril'!F453</f>
        <v>273.14692549896563</v>
      </c>
      <c r="G485" s="119">
        <f>'Carga Fabril'!G453</f>
        <v>28.866887122713777</v>
      </c>
      <c r="H485" s="97">
        <f>SUM(F485:G485)</f>
        <v>302.01381262167939</v>
      </c>
      <c r="I485" s="119">
        <f>'Carga Fabril'!I453</f>
        <v>296.46527283857154</v>
      </c>
      <c r="J485" s="119">
        <f>'Carga Fabril'!J453</f>
        <v>32.143475662634572</v>
      </c>
      <c r="K485" s="97">
        <f>SUM(I485:J485)</f>
        <v>328.60874850120609</v>
      </c>
      <c r="L485" s="119">
        <f>'Carga Fabril'!L453</f>
        <v>318.0639016782427</v>
      </c>
      <c r="M485" s="119">
        <f>'Carga Fabril'!M453</f>
        <v>35.368902708763329</v>
      </c>
      <c r="N485" s="97">
        <f>SUM(L485:M485)</f>
        <v>353.43280438700606</v>
      </c>
      <c r="O485" s="119">
        <f>'Carga Fabril'!O453</f>
        <v>457.22468962444566</v>
      </c>
      <c r="P485" s="119">
        <f>'Carga Fabril'!P453</f>
        <v>55.559443210209025</v>
      </c>
      <c r="Q485" s="97">
        <f>SUM(O485:P485)</f>
        <v>512.78413283465466</v>
      </c>
      <c r="R485" s="119">
        <f>'Carga Fabril'!R453</f>
        <v>477.23623074102079</v>
      </c>
      <c r="S485" s="119">
        <f>'Carga Fabril'!S453</f>
        <v>61.248019395611593</v>
      </c>
      <c r="T485" s="97">
        <f>SUM(R485:S485)</f>
        <v>538.48425013663234</v>
      </c>
    </row>
    <row r="486" spans="2:20" x14ac:dyDescent="0.2">
      <c r="B486" s="51" t="s">
        <v>412</v>
      </c>
      <c r="C486" s="62">
        <f t="shared" ref="C486:T486" si="55">SUM(C483:C485)</f>
        <v>710.19207152466561</v>
      </c>
      <c r="D486" s="62">
        <f t="shared" si="55"/>
        <v>2296.4307461786866</v>
      </c>
      <c r="E486" s="62">
        <f t="shared" si="55"/>
        <v>3006.6228177033522</v>
      </c>
      <c r="F486" s="62">
        <f t="shared" si="55"/>
        <v>1156.9388302433053</v>
      </c>
      <c r="G486" s="62">
        <f t="shared" si="55"/>
        <v>2543.431109002529</v>
      </c>
      <c r="H486" s="62">
        <f t="shared" si="55"/>
        <v>3700.3699392458343</v>
      </c>
      <c r="I486" s="62">
        <f t="shared" si="55"/>
        <v>1234.4843030666134</v>
      </c>
      <c r="J486" s="62">
        <f t="shared" si="55"/>
        <v>3216.3631794387888</v>
      </c>
      <c r="K486" s="62">
        <f t="shared" si="55"/>
        <v>4450.8474825054018</v>
      </c>
      <c r="L486" s="62">
        <f t="shared" si="55"/>
        <v>1302.7673254757115</v>
      </c>
      <c r="M486" s="62">
        <f t="shared" si="55"/>
        <v>4048.7086652668604</v>
      </c>
      <c r="N486" s="62">
        <f t="shared" si="55"/>
        <v>5351.4759907425723</v>
      </c>
      <c r="O486" s="62">
        <f t="shared" si="55"/>
        <v>2082.5363490530121</v>
      </c>
      <c r="P486" s="62">
        <f t="shared" si="55"/>
        <v>5400.1798191306307</v>
      </c>
      <c r="Q486" s="62">
        <f t="shared" si="55"/>
        <v>7482.7161681836433</v>
      </c>
      <c r="R486" s="62">
        <f t="shared" si="55"/>
        <v>2183.3369915700341</v>
      </c>
      <c r="S486" s="62">
        <f t="shared" si="55"/>
        <v>7156.076055498309</v>
      </c>
      <c r="T486" s="62">
        <f t="shared" si="55"/>
        <v>9339.4130470683431</v>
      </c>
    </row>
    <row r="487" spans="2:20" x14ac:dyDescent="0.2">
      <c r="B487" s="105"/>
      <c r="C487" s="238"/>
      <c r="D487" s="249"/>
      <c r="E487" s="387"/>
      <c r="F487" s="387"/>
      <c r="G487" s="387"/>
      <c r="H487" s="387"/>
      <c r="I487" s="387"/>
      <c r="J487" s="387"/>
      <c r="K487" s="387"/>
      <c r="L487" s="387"/>
      <c r="M487" s="238"/>
      <c r="N487" s="387"/>
      <c r="O487" s="238"/>
      <c r="P487" s="238"/>
      <c r="Q487" s="387"/>
      <c r="R487" s="238"/>
      <c r="S487" s="238"/>
      <c r="T487" s="388"/>
    </row>
    <row r="488" spans="2:20" x14ac:dyDescent="0.2">
      <c r="B488" s="62" t="s">
        <v>413</v>
      </c>
      <c r="C488" s="62">
        <f>+C481+C486</f>
        <v>4650.4551789208072</v>
      </c>
      <c r="D488" s="62">
        <f t="shared" ref="D488:T488" si="56">+D481+D486</f>
        <v>16151.430746178687</v>
      </c>
      <c r="E488" s="62">
        <f t="shared" si="56"/>
        <v>20801.885925099494</v>
      </c>
      <c r="F488" s="62">
        <f t="shared" si="56"/>
        <v>5119.6890281356882</v>
      </c>
      <c r="G488" s="62">
        <f t="shared" si="56"/>
        <v>18580.241580167283</v>
      </c>
      <c r="H488" s="62">
        <f t="shared" si="56"/>
        <v>23699.93060830297</v>
      </c>
      <c r="I488" s="62">
        <f t="shared" si="56"/>
        <v>5441.1903567400968</v>
      </c>
      <c r="J488" s="62">
        <f t="shared" si="56"/>
        <v>23608.435968553968</v>
      </c>
      <c r="K488" s="62">
        <f t="shared" si="56"/>
        <v>29049.626325294063</v>
      </c>
      <c r="L488" s="26">
        <f t="shared" si="56"/>
        <v>5717.6775489982192</v>
      </c>
      <c r="M488" s="26">
        <f t="shared" si="56"/>
        <v>29760.190432834796</v>
      </c>
      <c r="N488" s="62">
        <f t="shared" si="56"/>
        <v>35477.867981833013</v>
      </c>
      <c r="O488" s="26">
        <f t="shared" si="56"/>
        <v>9368.12128544798</v>
      </c>
      <c r="P488" s="26">
        <f t="shared" si="56"/>
        <v>39641.449454966831</v>
      </c>
      <c r="Q488" s="62">
        <f t="shared" si="56"/>
        <v>49009.570740414812</v>
      </c>
      <c r="R488" s="26">
        <f t="shared" si="56"/>
        <v>9831.0653093734145</v>
      </c>
      <c r="S488" s="26">
        <f t="shared" si="56"/>
        <v>52610.486055751906</v>
      </c>
      <c r="T488" s="62">
        <f t="shared" si="56"/>
        <v>62441.551365125328</v>
      </c>
    </row>
    <row r="489" spans="2:20" x14ac:dyDescent="0.2">
      <c r="B489" s="108" t="s">
        <v>414</v>
      </c>
      <c r="C489" s="389"/>
      <c r="D489" s="390"/>
      <c r="E489" s="391">
        <f>'Pres Produc'!C326</f>
        <v>1630</v>
      </c>
      <c r="F489" s="389"/>
      <c r="G489" s="392"/>
      <c r="H489" s="391">
        <f>'Pres Produc'!D326</f>
        <v>1731</v>
      </c>
      <c r="I489" s="393"/>
      <c r="J489" s="392"/>
      <c r="K489" s="391">
        <f>'Pres Produc'!E326</f>
        <v>2087.1775771256584</v>
      </c>
      <c r="L489" s="394"/>
      <c r="M489" s="322"/>
      <c r="N489" s="391">
        <f>'Pres Produc'!F326</f>
        <v>2505.4130925507898</v>
      </c>
      <c r="O489" s="396"/>
      <c r="P489" s="322"/>
      <c r="Q489" s="391">
        <f>'Pres Produc'!G326</f>
        <v>3176.7795334838224</v>
      </c>
      <c r="R489" s="396"/>
      <c r="S489" s="322"/>
      <c r="T489" s="391">
        <f>'Pres Produc'!H326</f>
        <v>4016.2405944319034</v>
      </c>
    </row>
    <row r="490" spans="2:20" x14ac:dyDescent="0.2">
      <c r="B490" s="114" t="s">
        <v>415</v>
      </c>
      <c r="C490" s="396"/>
      <c r="D490" s="397"/>
      <c r="E490" s="401">
        <f>+E488/E489</f>
        <v>12.761893205582512</v>
      </c>
      <c r="F490" s="402"/>
      <c r="G490" s="403"/>
      <c r="H490" s="718">
        <f>+H488/H489</f>
        <v>13.69146771132465</v>
      </c>
      <c r="I490" s="402"/>
      <c r="J490" s="403"/>
      <c r="K490" s="401">
        <f>+K488/K489</f>
        <v>13.918138371963321</v>
      </c>
      <c r="L490" s="394"/>
      <c r="M490" s="322"/>
      <c r="N490" s="401">
        <f>+N488/N489</f>
        <v>14.160486383390209</v>
      </c>
      <c r="O490" s="396"/>
      <c r="P490" s="322"/>
      <c r="Q490" s="401">
        <f>+Q488/Q489</f>
        <v>15.427438455783665</v>
      </c>
      <c r="R490" s="396"/>
      <c r="S490" s="322"/>
      <c r="T490" s="401">
        <f>+T488/T489</f>
        <v>15.547263640453711</v>
      </c>
    </row>
    <row r="491" spans="2:20" x14ac:dyDescent="0.2">
      <c r="B491" s="279" t="s">
        <v>297</v>
      </c>
      <c r="C491" s="239"/>
      <c r="D491" s="168"/>
      <c r="E491" s="210">
        <f>Asignaciones!AB52</f>
        <v>0.11161223763135553</v>
      </c>
      <c r="F491" s="105"/>
      <c r="G491" s="248"/>
      <c r="H491" s="210">
        <f>Asignaciones!AC52</f>
        <v>0.10969334587588507</v>
      </c>
      <c r="I491" s="105"/>
      <c r="J491" s="248"/>
      <c r="K491" s="210">
        <f>Asignaciones!AD52</f>
        <v>0.11041287367564379</v>
      </c>
      <c r="L491" s="103"/>
      <c r="M491" s="292"/>
      <c r="N491" s="210">
        <f>Asignaciones!AE52</f>
        <v>0.11044887648017319</v>
      </c>
      <c r="O491" s="103"/>
      <c r="P491" s="292"/>
      <c r="Q491" s="210">
        <f>Asignaciones!AF52</f>
        <v>0.11046406497488753</v>
      </c>
      <c r="R491" s="103"/>
      <c r="S491" s="292"/>
      <c r="T491" s="210">
        <f>Asignaciones!AG52</f>
        <v>0.11042925191019352</v>
      </c>
    </row>
    <row r="492" spans="2:20" x14ac:dyDescent="0.2">
      <c r="D492" s="399"/>
      <c r="G492" s="399"/>
      <c r="J492" s="399"/>
      <c r="M492" s="399"/>
      <c r="P492" s="399"/>
      <c r="S492" s="399"/>
    </row>
    <row r="493" spans="2:20" x14ac:dyDescent="0.2">
      <c r="D493" s="406"/>
      <c r="G493" s="406"/>
      <c r="J493" s="406"/>
      <c r="M493" s="406"/>
      <c r="P493" s="406"/>
      <c r="S493" s="406"/>
    </row>
    <row r="494" spans="2:20" x14ac:dyDescent="0.2">
      <c r="D494" s="406"/>
      <c r="G494" s="406"/>
      <c r="J494" s="406"/>
      <c r="M494" s="406"/>
      <c r="P494" s="406"/>
      <c r="S494" s="406"/>
    </row>
    <row r="495" spans="2:20" x14ac:dyDescent="0.2">
      <c r="B495" s="2" t="s">
        <v>803</v>
      </c>
      <c r="C495" s="288"/>
      <c r="D495" s="288"/>
      <c r="E495" s="288"/>
      <c r="F495" s="288"/>
      <c r="G495" s="288"/>
      <c r="H495" s="288"/>
      <c r="I495" s="288"/>
      <c r="J495" s="288"/>
      <c r="K495" s="288"/>
      <c r="L495" s="288"/>
      <c r="M495" s="288"/>
      <c r="N495" s="288"/>
      <c r="O495" s="288"/>
      <c r="P495" s="288"/>
      <c r="Q495" s="288"/>
      <c r="R495" s="288"/>
      <c r="S495" s="288"/>
      <c r="T495" s="289"/>
    </row>
    <row r="496" spans="2:20" x14ac:dyDescent="0.2">
      <c r="B496" s="9" t="s">
        <v>20</v>
      </c>
      <c r="C496" s="200"/>
      <c r="D496" s="200"/>
      <c r="E496" s="200"/>
      <c r="F496" s="200"/>
      <c r="G496" s="200"/>
      <c r="H496" s="200"/>
      <c r="I496" s="200"/>
      <c r="J496" s="200"/>
      <c r="K496" s="200"/>
      <c r="L496" s="200"/>
      <c r="M496" s="200"/>
      <c r="N496" s="200"/>
      <c r="O496" s="200"/>
      <c r="P496" s="200"/>
      <c r="Q496" s="200"/>
      <c r="R496" s="200"/>
      <c r="S496" s="200"/>
      <c r="T496" s="290"/>
    </row>
    <row r="497" spans="2:20" x14ac:dyDescent="0.2">
      <c r="B497" s="9" t="s">
        <v>281</v>
      </c>
      <c r="C497" s="200"/>
      <c r="D497" s="200"/>
      <c r="E497" s="200"/>
      <c r="F497" s="200"/>
      <c r="G497" s="200"/>
      <c r="H497" s="200"/>
      <c r="I497" s="200"/>
      <c r="J497" s="200"/>
      <c r="K497" s="200"/>
      <c r="L497" s="200"/>
      <c r="M497" s="200"/>
      <c r="N497" s="200"/>
      <c r="O497" s="200"/>
      <c r="P497" s="200"/>
      <c r="Q497" s="200"/>
      <c r="R497" s="200"/>
      <c r="S497" s="200"/>
      <c r="T497" s="290"/>
    </row>
    <row r="498" spans="2:20" x14ac:dyDescent="0.2">
      <c r="B498" s="9" t="s">
        <v>2</v>
      </c>
      <c r="C498" s="200"/>
      <c r="D498" s="200"/>
      <c r="E498" s="200"/>
      <c r="F498" s="200"/>
      <c r="G498" s="200"/>
      <c r="H498" s="200"/>
      <c r="I498" s="200"/>
      <c r="J498" s="200"/>
      <c r="K498" s="200"/>
      <c r="L498" s="200"/>
      <c r="M498" s="200"/>
      <c r="N498" s="200"/>
      <c r="O498" s="200"/>
      <c r="P498" s="200"/>
      <c r="Q498" s="200"/>
      <c r="R498" s="200"/>
      <c r="S498" s="200"/>
      <c r="T498" s="290"/>
    </row>
    <row r="499" spans="2:20" x14ac:dyDescent="0.2">
      <c r="B499" s="378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2"/>
    </row>
    <row r="500" spans="2:20" x14ac:dyDescent="0.2">
      <c r="B500" s="287"/>
    </row>
    <row r="501" spans="2:20" x14ac:dyDescent="0.2">
      <c r="B501" s="265" t="s">
        <v>282</v>
      </c>
      <c r="C501" s="270" t="s">
        <v>38</v>
      </c>
      <c r="D501" s="268"/>
      <c r="E501" s="269"/>
      <c r="F501" s="270" t="s">
        <v>39</v>
      </c>
      <c r="G501" s="271"/>
      <c r="H501" s="271"/>
      <c r="I501" s="270" t="s">
        <v>40</v>
      </c>
      <c r="J501" s="268"/>
      <c r="K501" s="269"/>
      <c r="L501" s="270" t="s">
        <v>121</v>
      </c>
      <c r="M501" s="268"/>
      <c r="N501" s="269"/>
      <c r="O501" s="270" t="s">
        <v>122</v>
      </c>
      <c r="P501" s="268"/>
      <c r="Q501" s="269"/>
      <c r="R501" s="270" t="s">
        <v>633</v>
      </c>
      <c r="S501" s="268"/>
      <c r="T501" s="269"/>
    </row>
    <row r="502" spans="2:20" x14ac:dyDescent="0.2">
      <c r="B502" s="306"/>
      <c r="C502" s="266" t="s">
        <v>283</v>
      </c>
      <c r="D502" s="265" t="s">
        <v>284</v>
      </c>
      <c r="E502" s="265" t="s">
        <v>47</v>
      </c>
      <c r="F502" s="265" t="s">
        <v>283</v>
      </c>
      <c r="G502" s="265" t="s">
        <v>284</v>
      </c>
      <c r="H502" s="265" t="s">
        <v>47</v>
      </c>
      <c r="I502" s="379" t="s">
        <v>283</v>
      </c>
      <c r="J502" s="379" t="s">
        <v>284</v>
      </c>
      <c r="K502" s="379" t="s">
        <v>47</v>
      </c>
      <c r="L502" s="266" t="s">
        <v>283</v>
      </c>
      <c r="M502" s="265" t="s">
        <v>284</v>
      </c>
      <c r="N502" s="265" t="s">
        <v>47</v>
      </c>
      <c r="O502" s="265" t="s">
        <v>283</v>
      </c>
      <c r="P502" s="265" t="s">
        <v>284</v>
      </c>
      <c r="Q502" s="265" t="s">
        <v>47</v>
      </c>
      <c r="R502" s="379" t="s">
        <v>283</v>
      </c>
      <c r="S502" s="379" t="s">
        <v>284</v>
      </c>
      <c r="T502" s="379" t="s">
        <v>47</v>
      </c>
    </row>
    <row r="503" spans="2:20" x14ac:dyDescent="0.2">
      <c r="B503" s="129" t="s">
        <v>87</v>
      </c>
      <c r="C503" s="404"/>
      <c r="D503" s="404"/>
      <c r="E503" s="404"/>
      <c r="F503" s="404"/>
      <c r="G503" s="404"/>
      <c r="H503" s="404"/>
      <c r="I503" s="404"/>
      <c r="J503" s="404"/>
      <c r="K503" s="404"/>
      <c r="L503" s="404"/>
      <c r="M503" s="404"/>
      <c r="N503" s="404"/>
      <c r="O503" s="404"/>
      <c r="P503" s="404"/>
      <c r="Q503" s="404"/>
      <c r="R503" s="404"/>
      <c r="S503" s="404"/>
      <c r="T503" s="708"/>
    </row>
    <row r="504" spans="2:20" x14ac:dyDescent="0.2">
      <c r="B504" s="380" t="s">
        <v>408</v>
      </c>
      <c r="C504" s="239"/>
      <c r="D504" s="168"/>
      <c r="E504" s="381"/>
      <c r="F504" s="382"/>
      <c r="G504" s="382"/>
      <c r="H504" s="382"/>
      <c r="I504" s="383"/>
      <c r="J504" s="383"/>
      <c r="K504" s="383"/>
      <c r="L504" s="383"/>
      <c r="M504" s="239"/>
      <c r="N504" s="239"/>
      <c r="O504" s="239"/>
      <c r="P504" s="239"/>
      <c r="Q504" s="239"/>
      <c r="R504" s="239"/>
      <c r="S504" s="239"/>
      <c r="T504" s="248"/>
    </row>
    <row r="505" spans="2:20" x14ac:dyDescent="0.2">
      <c r="B505" s="114" t="s">
        <v>250</v>
      </c>
      <c r="C505" s="119">
        <v>0</v>
      </c>
      <c r="D505" s="97">
        <f>'Pres MP Cant'!L357+'Pres MP Cant'!L372</f>
        <v>12995.015000000001</v>
      </c>
      <c r="E505" s="97">
        <f>SUM(C505:D505)</f>
        <v>12995.015000000001</v>
      </c>
      <c r="F505" s="119">
        <v>0</v>
      </c>
      <c r="G505" s="97">
        <f>'Pres MP Cant'!M357+'Pres MP Cant'!M372</f>
        <v>15620.472225871414</v>
      </c>
      <c r="H505" s="97">
        <f>SUM(F505:G505)</f>
        <v>15620.472225871414</v>
      </c>
      <c r="I505" s="119">
        <v>0</v>
      </c>
      <c r="J505" s="384">
        <f>'Pres MP Cant'!N357+'Pres MP Cant'!N372</f>
        <v>19664.942375240746</v>
      </c>
      <c r="K505" s="97">
        <f>SUM(I505:J505)</f>
        <v>19664.942375240746</v>
      </c>
      <c r="L505" s="119">
        <v>0</v>
      </c>
      <c r="M505" s="119">
        <f>'Pres MP Cant'!O357+'Pres MP Cant'!O372</f>
        <v>24777.392560238859</v>
      </c>
      <c r="N505" s="97">
        <f>SUM(L505:M505)</f>
        <v>24777.392560238859</v>
      </c>
      <c r="O505" s="119">
        <v>0</v>
      </c>
      <c r="P505" s="119">
        <f>'Pres MP Cant'!P357+'Pres MP Cant'!P372</f>
        <v>32871.008072705932</v>
      </c>
      <c r="Q505" s="97">
        <f>SUM(O505:P505)</f>
        <v>32871.008072705932</v>
      </c>
      <c r="R505" s="119">
        <v>0</v>
      </c>
      <c r="S505" s="119">
        <f>'Pres MP Cant'!Q357+'Pres MP Cant'!Q372</f>
        <v>43645.621078394244</v>
      </c>
      <c r="T505" s="97">
        <f>SUM(R505:S505)</f>
        <v>43645.621078394244</v>
      </c>
    </row>
    <row r="506" spans="2:20" x14ac:dyDescent="0.2">
      <c r="B506" s="114" t="s">
        <v>352</v>
      </c>
      <c r="C506" s="119">
        <f>+C168*E517</f>
        <v>1636.5387262007287</v>
      </c>
      <c r="D506" s="119">
        <v>0</v>
      </c>
      <c r="E506" s="97">
        <f>SUM(C506:D506)</f>
        <v>1636.5387262007287</v>
      </c>
      <c r="F506" s="119">
        <f>+F168*H517</f>
        <v>1783.352053239842</v>
      </c>
      <c r="G506" s="119">
        <v>0</v>
      </c>
      <c r="H506" s="97">
        <f>SUM(F506:G506)</f>
        <v>1783.352053239842</v>
      </c>
      <c r="I506" s="119">
        <f>+I168*K517</f>
        <v>1882.9803378434026</v>
      </c>
      <c r="J506" s="384">
        <v>0</v>
      </c>
      <c r="K506" s="97">
        <f>SUM(I506:J506)</f>
        <v>1882.9803378434026</v>
      </c>
      <c r="L506" s="119">
        <f>+L168*N517</f>
        <v>1975.5444200852942</v>
      </c>
      <c r="M506" s="119">
        <v>0</v>
      </c>
      <c r="N506" s="97">
        <f>SUM(L506:M506)</f>
        <v>1975.5444200852942</v>
      </c>
      <c r="O506" s="119">
        <f>+O168*Q517</f>
        <v>3247.7742425026204</v>
      </c>
      <c r="P506" s="119">
        <v>0</v>
      </c>
      <c r="Q506" s="97">
        <f>SUM(O506:P506)</f>
        <v>3247.7742425026204</v>
      </c>
      <c r="R506" s="119">
        <f>+R168*T517</f>
        <v>3409.9505224867125</v>
      </c>
      <c r="S506" s="119">
        <v>0</v>
      </c>
      <c r="T506" s="97">
        <f>SUM(R506:S506)</f>
        <v>3409.9505224867125</v>
      </c>
    </row>
    <row r="507" spans="2:20" x14ac:dyDescent="0.2">
      <c r="B507" s="51" t="s">
        <v>409</v>
      </c>
      <c r="C507" s="62">
        <f t="shared" ref="C507:T507" si="57">SUM(C505:C506)</f>
        <v>1636.5387262007287</v>
      </c>
      <c r="D507" s="62">
        <f t="shared" si="57"/>
        <v>12995.015000000001</v>
      </c>
      <c r="E507" s="62">
        <f t="shared" si="57"/>
        <v>14631.553726200729</v>
      </c>
      <c r="F507" s="62">
        <f t="shared" si="57"/>
        <v>1783.352053239842</v>
      </c>
      <c r="G507" s="62">
        <f t="shared" si="57"/>
        <v>15620.472225871414</v>
      </c>
      <c r="H507" s="62">
        <f t="shared" si="57"/>
        <v>17403.824279111257</v>
      </c>
      <c r="I507" s="62">
        <f t="shared" si="57"/>
        <v>1882.9803378434026</v>
      </c>
      <c r="J507" s="62">
        <f t="shared" si="57"/>
        <v>19664.942375240746</v>
      </c>
      <c r="K507" s="62">
        <f t="shared" si="57"/>
        <v>21547.922713084146</v>
      </c>
      <c r="L507" s="62">
        <f t="shared" si="57"/>
        <v>1975.5444200852942</v>
      </c>
      <c r="M507" s="62">
        <f t="shared" si="57"/>
        <v>24777.392560238859</v>
      </c>
      <c r="N507" s="62">
        <f t="shared" si="57"/>
        <v>26752.936980324153</v>
      </c>
      <c r="O507" s="62">
        <f t="shared" si="57"/>
        <v>3247.7742425026204</v>
      </c>
      <c r="P507" s="62">
        <f t="shared" si="57"/>
        <v>32871.008072705932</v>
      </c>
      <c r="Q507" s="62">
        <f t="shared" si="57"/>
        <v>36118.782315208555</v>
      </c>
      <c r="R507" s="62">
        <f t="shared" si="57"/>
        <v>3409.9505224867125</v>
      </c>
      <c r="S507" s="62">
        <f t="shared" si="57"/>
        <v>43645.621078394244</v>
      </c>
      <c r="T507" s="62">
        <f t="shared" si="57"/>
        <v>47055.571600880954</v>
      </c>
    </row>
    <row r="508" spans="2:20" x14ac:dyDescent="0.2">
      <c r="B508" s="385" t="s">
        <v>410</v>
      </c>
      <c r="C508" s="238"/>
      <c r="D508" s="321"/>
      <c r="E508" s="386"/>
      <c r="F508" s="238"/>
      <c r="G508" s="386"/>
      <c r="H508" s="386"/>
      <c r="I508" s="238"/>
      <c r="J508" s="387"/>
      <c r="K508" s="386"/>
      <c r="L508" s="238"/>
      <c r="M508" s="238"/>
      <c r="N508" s="386"/>
      <c r="O508" s="238"/>
      <c r="P508" s="238"/>
      <c r="Q508" s="386"/>
      <c r="R508" s="238"/>
      <c r="S508" s="238"/>
      <c r="T508" s="709"/>
    </row>
    <row r="509" spans="2:20" x14ac:dyDescent="0.2">
      <c r="B509" s="204" t="s">
        <v>248</v>
      </c>
      <c r="C509" s="119">
        <v>0</v>
      </c>
      <c r="D509" s="97">
        <f>'Pres MP Cant'!L389+'Pres MP Cant'!L404</f>
        <v>1085.9080000000001</v>
      </c>
      <c r="E509" s="97">
        <f>SUM(C509:D509)</f>
        <v>1085.9080000000001</v>
      </c>
      <c r="F509" s="119">
        <v>0</v>
      </c>
      <c r="G509" s="97">
        <f>'Pres MP Cant'!M389+'Pres MP Cant'!M404</f>
        <v>1293.8309623287671</v>
      </c>
      <c r="H509" s="97">
        <f>SUM(F509:G509)</f>
        <v>1293.8309623287671</v>
      </c>
      <c r="I509" s="119">
        <v>0</v>
      </c>
      <c r="J509" s="384">
        <f>'Pres MP Cant'!N389+'Pres MP Cant'!N404</f>
        <v>1627.5520636742649</v>
      </c>
      <c r="K509" s="97">
        <f>SUM(I509:J509)</f>
        <v>1627.5520636742649</v>
      </c>
      <c r="L509" s="119">
        <v>0</v>
      </c>
      <c r="M509" s="119">
        <f>'Pres MP Cant'!O389+'Pres MP Cant'!O404</f>
        <v>2050.4714289331564</v>
      </c>
      <c r="N509" s="97">
        <f>SUM(L509:M509)</f>
        <v>2050.4714289331564</v>
      </c>
      <c r="O509" s="119">
        <v>0</v>
      </c>
      <c r="P509" s="119">
        <f>'Pres MP Cant'!P389+'Pres MP Cant'!P404</f>
        <v>2720.284496063457</v>
      </c>
      <c r="Q509" s="97">
        <f>SUM(O509:P509)</f>
        <v>2720.284496063457</v>
      </c>
      <c r="R509" s="119">
        <v>0</v>
      </c>
      <c r="S509" s="119">
        <f>'Pres MP Cant'!Q389+'Pres MP Cant'!Q404</f>
        <v>3611.9356341121911</v>
      </c>
      <c r="T509" s="97">
        <f>SUM(R509:S509)</f>
        <v>3611.9356341121911</v>
      </c>
    </row>
    <row r="510" spans="2:20" x14ac:dyDescent="0.2">
      <c r="B510" s="114" t="s">
        <v>355</v>
      </c>
      <c r="C510" s="119">
        <f>+C172*E517</f>
        <v>177.37906525957885</v>
      </c>
      <c r="D510" s="119">
        <v>0</v>
      </c>
      <c r="E510" s="97">
        <f>SUM(C510:D510)</f>
        <v>177.37906525957885</v>
      </c>
      <c r="F510" s="119">
        <f>+F172*H517</f>
        <v>397.73188549730833</v>
      </c>
      <c r="G510" s="119">
        <v>0</v>
      </c>
      <c r="H510" s="97">
        <f>SUM(F510:G510)</f>
        <v>397.73188549730833</v>
      </c>
      <c r="I510" s="119">
        <f>+I172*K517</f>
        <v>419.87040879643871</v>
      </c>
      <c r="J510" s="384">
        <v>0</v>
      </c>
      <c r="K510" s="97">
        <f>SUM(I510:J510)</f>
        <v>419.87040879643871</v>
      </c>
      <c r="L510" s="119">
        <f>+L172*N517</f>
        <v>440.62625417779492</v>
      </c>
      <c r="M510" s="119">
        <v>0</v>
      </c>
      <c r="N510" s="97">
        <f>SUM(L510:M510)</f>
        <v>440.62625417779492</v>
      </c>
      <c r="O510" s="119">
        <f>+O172*Q517</f>
        <v>724.53281234317103</v>
      </c>
      <c r="P510" s="119">
        <v>0</v>
      </c>
      <c r="Q510" s="97">
        <f>SUM(O510:P510)</f>
        <v>724.53281234317103</v>
      </c>
      <c r="R510" s="119">
        <f>+R172*T517</f>
        <v>760.71206233367695</v>
      </c>
      <c r="S510" s="119">
        <v>0</v>
      </c>
      <c r="T510" s="97">
        <f>SUM(R510:S510)</f>
        <v>760.71206233367695</v>
      </c>
    </row>
    <row r="511" spans="2:20" x14ac:dyDescent="0.2">
      <c r="B511" s="114" t="s">
        <v>411</v>
      </c>
      <c r="C511" s="119">
        <f>'Carga Fabril'!C477</f>
        <v>117.59027978471477</v>
      </c>
      <c r="D511" s="119">
        <f>'Carga Fabril'!D477</f>
        <v>12.763628934337998</v>
      </c>
      <c r="E511" s="97">
        <f>SUM(C511:D511)</f>
        <v>130.35390871905275</v>
      </c>
      <c r="F511" s="119">
        <f>'Carga Fabril'!F477</f>
        <v>122.92400633373438</v>
      </c>
      <c r="G511" s="119">
        <f>'Carga Fabril'!G477</f>
        <v>12.990933026339709</v>
      </c>
      <c r="H511" s="97">
        <f>SUM(F511:G511)</f>
        <v>135.9149393600741</v>
      </c>
      <c r="I511" s="119">
        <f>'Carga Fabril'!I477</f>
        <v>132.7019935516843</v>
      </c>
      <c r="J511" s="119">
        <f>'Carga Fabril'!J477</f>
        <v>14.387868296582127</v>
      </c>
      <c r="K511" s="97">
        <f>SUM(I511:J511)</f>
        <v>147.08986184826642</v>
      </c>
      <c r="L511" s="119">
        <f>'Carga Fabril'!L477</f>
        <v>142.32438133015336</v>
      </c>
      <c r="M511" s="119">
        <f>'Carga Fabril'!M477</f>
        <v>15.826559285069187</v>
      </c>
      <c r="N511" s="97">
        <f>SUM(L511:M511)</f>
        <v>158.15094061522254</v>
      </c>
      <c r="O511" s="119">
        <f>'Carga Fabril'!O477</f>
        <v>203.82201058152984</v>
      </c>
      <c r="P511" s="119">
        <f>'Carga Fabril'!P477</f>
        <v>24.767335795441429</v>
      </c>
      <c r="Q511" s="97">
        <f>SUM(O511:P511)</f>
        <v>228.58934637697126</v>
      </c>
      <c r="R511" s="119">
        <f>'Carga Fabril'!R477</f>
        <v>212.78893113613498</v>
      </c>
      <c r="S511" s="119">
        <f>'Carga Fabril'!S477</f>
        <v>27.309118088458689</v>
      </c>
      <c r="T511" s="97">
        <f>SUM(R511:S511)</f>
        <v>240.09804922459367</v>
      </c>
    </row>
    <row r="512" spans="2:20" x14ac:dyDescent="0.2">
      <c r="B512" s="51" t="s">
        <v>412</v>
      </c>
      <c r="C512" s="62">
        <f t="shared" ref="C512:T512" si="58">SUM(C509:C511)</f>
        <v>294.96934504429362</v>
      </c>
      <c r="D512" s="62">
        <f t="shared" si="58"/>
        <v>1098.6716289343381</v>
      </c>
      <c r="E512" s="62">
        <f t="shared" si="58"/>
        <v>1393.6409739786316</v>
      </c>
      <c r="F512" s="62">
        <f t="shared" si="58"/>
        <v>520.65589183104271</v>
      </c>
      <c r="G512" s="62">
        <f t="shared" si="58"/>
        <v>1306.8218953551068</v>
      </c>
      <c r="H512" s="62">
        <f t="shared" si="58"/>
        <v>1827.4777871861497</v>
      </c>
      <c r="I512" s="62">
        <f t="shared" si="58"/>
        <v>552.57240234812298</v>
      </c>
      <c r="J512" s="62">
        <f t="shared" si="58"/>
        <v>1641.9399319708471</v>
      </c>
      <c r="K512" s="62">
        <f t="shared" si="58"/>
        <v>2194.5123343189703</v>
      </c>
      <c r="L512" s="62">
        <f t="shared" si="58"/>
        <v>582.95063550794828</v>
      </c>
      <c r="M512" s="62">
        <f t="shared" si="58"/>
        <v>2066.2979882182258</v>
      </c>
      <c r="N512" s="62">
        <f t="shared" si="58"/>
        <v>2649.2486237261742</v>
      </c>
      <c r="O512" s="62">
        <f t="shared" si="58"/>
        <v>928.3548229247009</v>
      </c>
      <c r="P512" s="62">
        <f t="shared" si="58"/>
        <v>2745.0518318588984</v>
      </c>
      <c r="Q512" s="62">
        <f t="shared" si="58"/>
        <v>3673.4066547835992</v>
      </c>
      <c r="R512" s="62">
        <f t="shared" si="58"/>
        <v>973.50099346981187</v>
      </c>
      <c r="S512" s="62">
        <f t="shared" si="58"/>
        <v>3639.2447522006496</v>
      </c>
      <c r="T512" s="62">
        <f t="shared" si="58"/>
        <v>4612.7457456704615</v>
      </c>
    </row>
    <row r="513" spans="2:20" x14ac:dyDescent="0.2">
      <c r="B513" s="105"/>
      <c r="C513" s="238"/>
      <c r="D513" s="249"/>
      <c r="E513" s="387"/>
      <c r="F513" s="387"/>
      <c r="G513" s="387"/>
      <c r="H513" s="387"/>
      <c r="I513" s="387"/>
      <c r="J513" s="387"/>
      <c r="K513" s="387"/>
      <c r="L513" s="387"/>
      <c r="M513" s="238"/>
      <c r="N513" s="387"/>
      <c r="O513" s="238"/>
      <c r="P513" s="238"/>
      <c r="Q513" s="387"/>
      <c r="R513" s="238"/>
      <c r="S513" s="238"/>
      <c r="T513" s="388"/>
    </row>
    <row r="514" spans="2:20" x14ac:dyDescent="0.2">
      <c r="B514" s="62" t="s">
        <v>413</v>
      </c>
      <c r="C514" s="62">
        <f>+C507+C512</f>
        <v>1931.5080712450222</v>
      </c>
      <c r="D514" s="62">
        <f t="shared" ref="D514:T514" si="59">+D507+D512</f>
        <v>14093.68662893434</v>
      </c>
      <c r="E514" s="62">
        <f t="shared" si="59"/>
        <v>16025.194700179361</v>
      </c>
      <c r="F514" s="62">
        <f t="shared" si="59"/>
        <v>2304.0079450708845</v>
      </c>
      <c r="G514" s="62">
        <f t="shared" si="59"/>
        <v>16927.294121226521</v>
      </c>
      <c r="H514" s="62">
        <f t="shared" si="59"/>
        <v>19231.302066297409</v>
      </c>
      <c r="I514" s="62">
        <f t="shared" si="59"/>
        <v>2435.5527401915256</v>
      </c>
      <c r="J514" s="62">
        <f t="shared" si="59"/>
        <v>21306.882307211592</v>
      </c>
      <c r="K514" s="62">
        <f t="shared" si="59"/>
        <v>23742.435047403116</v>
      </c>
      <c r="L514" s="26">
        <f t="shared" si="59"/>
        <v>2558.4950555932423</v>
      </c>
      <c r="M514" s="26">
        <f t="shared" si="59"/>
        <v>26843.690548457085</v>
      </c>
      <c r="N514" s="62">
        <f t="shared" si="59"/>
        <v>29402.185604050326</v>
      </c>
      <c r="O514" s="26">
        <f t="shared" si="59"/>
        <v>4176.1290654273216</v>
      </c>
      <c r="P514" s="26">
        <f t="shared" si="59"/>
        <v>35616.059904564827</v>
      </c>
      <c r="Q514" s="62">
        <f t="shared" si="59"/>
        <v>39792.188969992152</v>
      </c>
      <c r="R514" s="26">
        <f t="shared" si="59"/>
        <v>4383.4515159565244</v>
      </c>
      <c r="S514" s="26">
        <f t="shared" si="59"/>
        <v>47284.865830594892</v>
      </c>
      <c r="T514" s="62">
        <f t="shared" si="59"/>
        <v>51668.317346551412</v>
      </c>
    </row>
    <row r="515" spans="2:20" x14ac:dyDescent="0.2">
      <c r="B515" s="108" t="s">
        <v>414</v>
      </c>
      <c r="C515" s="389"/>
      <c r="D515" s="390"/>
      <c r="E515" s="391">
        <f>'Pres Produc'!C342</f>
        <v>677</v>
      </c>
      <c r="F515" s="389"/>
      <c r="G515" s="392"/>
      <c r="H515" s="391">
        <f>'Pres Produc'!D342</f>
        <v>779</v>
      </c>
      <c r="I515" s="393"/>
      <c r="J515" s="392"/>
      <c r="K515" s="391">
        <f>'Pres Produc'!E342</f>
        <v>934.24981188863796</v>
      </c>
      <c r="L515" s="394"/>
      <c r="M515" s="322"/>
      <c r="N515" s="391">
        <f>'Pres Produc'!F342</f>
        <v>1121.0997742663656</v>
      </c>
      <c r="O515" s="396"/>
      <c r="P515" s="322"/>
      <c r="Q515" s="391">
        <f>'Pres Produc'!G342</f>
        <v>1416.14747930775</v>
      </c>
      <c r="R515" s="396"/>
      <c r="S515" s="322"/>
      <c r="T515" s="391">
        <f>'Pres Produc'!H342</f>
        <v>1790.7515989465762</v>
      </c>
    </row>
    <row r="516" spans="2:20" x14ac:dyDescent="0.2">
      <c r="B516" s="114" t="s">
        <v>415</v>
      </c>
      <c r="C516" s="396"/>
      <c r="D516" s="397"/>
      <c r="E516" s="401">
        <f>+E514/E515</f>
        <v>23.670893205582512</v>
      </c>
      <c r="F516" s="402"/>
      <c r="G516" s="403"/>
      <c r="H516" s="718">
        <f>+H514/H515</f>
        <v>24.687165682024915</v>
      </c>
      <c r="I516" s="402"/>
      <c r="J516" s="403"/>
      <c r="K516" s="401">
        <f>+K514/K515</f>
        <v>25.413368828414814</v>
      </c>
      <c r="L516" s="394"/>
      <c r="M516" s="322"/>
      <c r="N516" s="401">
        <f>+N514/N515</f>
        <v>26.226198844157977</v>
      </c>
      <c r="O516" s="396"/>
      <c r="P516" s="322"/>
      <c r="Q516" s="401">
        <f>+Q514/Q515</f>
        <v>28.098901810314004</v>
      </c>
      <c r="R516" s="396"/>
      <c r="S516" s="322"/>
      <c r="T516" s="401">
        <f>+T514/T515</f>
        <v>28.852866794560288</v>
      </c>
    </row>
    <row r="517" spans="2:20" x14ac:dyDescent="0.2">
      <c r="B517" s="279" t="s">
        <v>297</v>
      </c>
      <c r="C517" s="239"/>
      <c r="D517" s="168"/>
      <c r="E517" s="210">
        <f>Asignaciones!AB53</f>
        <v>4.6356739187992449E-2</v>
      </c>
      <c r="F517" s="105"/>
      <c r="G517" s="248"/>
      <c r="H517" s="210">
        <f>Asignaciones!AC53</f>
        <v>4.9365174140562955E-2</v>
      </c>
      <c r="I517" s="105"/>
      <c r="J517" s="248"/>
      <c r="K517" s="210">
        <f>Asignaciones!AD53</f>
        <v>4.9422343164308449E-2</v>
      </c>
      <c r="L517" s="103"/>
      <c r="M517" s="292"/>
      <c r="N517" s="210">
        <f>Asignaciones!AE53</f>
        <v>4.9422672396043484E-2</v>
      </c>
      <c r="O517" s="103"/>
      <c r="P517" s="292"/>
      <c r="Q517" s="210">
        <f>Asignaciones!AF53</f>
        <v>4.9242764730582811E-2</v>
      </c>
      <c r="R517" s="103"/>
      <c r="S517" s="292"/>
      <c r="T517" s="210">
        <f>Asignaciones!AG53</f>
        <v>4.9237926558188476E-2</v>
      </c>
    </row>
    <row r="518" spans="2:20" x14ac:dyDescent="0.2">
      <c r="E518" s="399"/>
      <c r="F518" s="399"/>
      <c r="G518" s="399"/>
      <c r="H518" s="399"/>
      <c r="I518" s="399"/>
      <c r="J518" s="399"/>
      <c r="K518" s="399"/>
      <c r="L518" s="399"/>
    </row>
    <row r="519" spans="2:20" x14ac:dyDescent="0.2">
      <c r="D519" s="399"/>
      <c r="G519" s="399"/>
      <c r="J519" s="399"/>
      <c r="M519" s="399"/>
      <c r="P519" s="399"/>
      <c r="S519" s="399"/>
    </row>
    <row r="520" spans="2:20" x14ac:dyDescent="0.2">
      <c r="D520" s="406"/>
      <c r="G520" s="406"/>
      <c r="J520" s="406"/>
      <c r="M520" s="406"/>
      <c r="P520" s="406"/>
      <c r="S520" s="406"/>
    </row>
    <row r="521" spans="2:20" x14ac:dyDescent="0.2">
      <c r="B521" s="669" t="s">
        <v>815</v>
      </c>
      <c r="C521" s="400"/>
      <c r="D521" s="400"/>
      <c r="E521" s="400"/>
      <c r="F521" s="400"/>
      <c r="G521" s="400"/>
      <c r="H521" s="400"/>
      <c r="I521" s="400"/>
      <c r="J521" s="400"/>
      <c r="K521" s="400"/>
      <c r="L521" s="400"/>
      <c r="M521" s="400"/>
      <c r="N521" s="400"/>
      <c r="O521" s="400"/>
      <c r="P521" s="400"/>
      <c r="Q521" s="400"/>
      <c r="R521" s="400"/>
      <c r="S521" s="400"/>
      <c r="T521" s="670"/>
    </row>
    <row r="522" spans="2:20" x14ac:dyDescent="0.2">
      <c r="B522" s="671" t="s">
        <v>20</v>
      </c>
      <c r="C522" s="672"/>
      <c r="D522" s="672"/>
      <c r="E522" s="672"/>
      <c r="F522" s="672"/>
      <c r="G522" s="672"/>
      <c r="H522" s="672"/>
      <c r="I522" s="672"/>
      <c r="J522" s="672"/>
      <c r="K522" s="672"/>
      <c r="L522" s="672"/>
      <c r="M522" s="672"/>
      <c r="N522" s="672"/>
      <c r="O522" s="672"/>
      <c r="P522" s="672"/>
      <c r="Q522" s="672"/>
      <c r="R522" s="672"/>
      <c r="S522" s="672"/>
      <c r="T522" s="673"/>
    </row>
    <row r="523" spans="2:20" x14ac:dyDescent="0.2">
      <c r="B523" s="671" t="s">
        <v>281</v>
      </c>
      <c r="C523" s="672"/>
      <c r="D523" s="672"/>
      <c r="E523" s="672"/>
      <c r="F523" s="672"/>
      <c r="G523" s="672"/>
      <c r="H523" s="672"/>
      <c r="I523" s="672"/>
      <c r="J523" s="672"/>
      <c r="K523" s="672"/>
      <c r="L523" s="672"/>
      <c r="M523" s="672"/>
      <c r="N523" s="672"/>
      <c r="O523" s="672"/>
      <c r="P523" s="672"/>
      <c r="Q523" s="672"/>
      <c r="R523" s="672"/>
      <c r="S523" s="672"/>
      <c r="T523" s="673"/>
    </row>
    <row r="524" spans="2:20" x14ac:dyDescent="0.2">
      <c r="B524" s="671" t="s">
        <v>2</v>
      </c>
      <c r="C524" s="672"/>
      <c r="D524" s="672"/>
      <c r="E524" s="672"/>
      <c r="F524" s="672"/>
      <c r="G524" s="672"/>
      <c r="H524" s="672"/>
      <c r="I524" s="672"/>
      <c r="J524" s="672"/>
      <c r="K524" s="672"/>
      <c r="L524" s="672"/>
      <c r="M524" s="672"/>
      <c r="N524" s="672"/>
      <c r="O524" s="672"/>
      <c r="P524" s="672"/>
      <c r="Q524" s="672"/>
      <c r="R524" s="672"/>
      <c r="S524" s="672"/>
      <c r="T524" s="673"/>
    </row>
    <row r="525" spans="2:20" x14ac:dyDescent="0.2">
      <c r="B525" s="674"/>
      <c r="C525" s="675"/>
      <c r="D525" s="675"/>
      <c r="E525" s="675"/>
      <c r="F525" s="675"/>
      <c r="G525" s="675"/>
      <c r="H525" s="675"/>
      <c r="I525" s="675"/>
      <c r="J525" s="675"/>
      <c r="K525" s="675"/>
      <c r="L525" s="675"/>
      <c r="M525" s="675"/>
      <c r="N525" s="675"/>
      <c r="O525" s="675"/>
      <c r="P525" s="675"/>
      <c r="Q525" s="675"/>
      <c r="R525" s="675"/>
      <c r="S525" s="675"/>
      <c r="T525" s="676"/>
    </row>
    <row r="526" spans="2:20" x14ac:dyDescent="0.2">
      <c r="B526" s="287"/>
    </row>
    <row r="527" spans="2:20" x14ac:dyDescent="0.2">
      <c r="B527" s="265" t="s">
        <v>282</v>
      </c>
      <c r="C527" s="270" t="s">
        <v>38</v>
      </c>
      <c r="D527" s="268"/>
      <c r="E527" s="269"/>
      <c r="F527" s="270" t="s">
        <v>39</v>
      </c>
      <c r="G527" s="271"/>
      <c r="H527" s="271"/>
      <c r="I527" s="270" t="s">
        <v>40</v>
      </c>
      <c r="J527" s="268"/>
      <c r="K527" s="269"/>
      <c r="L527" s="270" t="s">
        <v>121</v>
      </c>
      <c r="M527" s="268"/>
      <c r="N527" s="269"/>
      <c r="O527" s="270" t="s">
        <v>122</v>
      </c>
      <c r="P527" s="268"/>
      <c r="Q527" s="269"/>
      <c r="R527" s="270" t="s">
        <v>633</v>
      </c>
      <c r="S527" s="268"/>
      <c r="T527" s="269"/>
    </row>
    <row r="528" spans="2:20" x14ac:dyDescent="0.2">
      <c r="B528" s="306"/>
      <c r="C528" s="266" t="s">
        <v>283</v>
      </c>
      <c r="D528" s="265" t="s">
        <v>284</v>
      </c>
      <c r="E528" s="265" t="s">
        <v>47</v>
      </c>
      <c r="F528" s="265" t="s">
        <v>283</v>
      </c>
      <c r="G528" s="265" t="s">
        <v>284</v>
      </c>
      <c r="H528" s="265" t="s">
        <v>47</v>
      </c>
      <c r="I528" s="379" t="s">
        <v>283</v>
      </c>
      <c r="J528" s="379" t="s">
        <v>284</v>
      </c>
      <c r="K528" s="379" t="s">
        <v>47</v>
      </c>
      <c r="L528" s="266" t="s">
        <v>283</v>
      </c>
      <c r="M528" s="265" t="s">
        <v>284</v>
      </c>
      <c r="N528" s="265" t="s">
        <v>47</v>
      </c>
      <c r="O528" s="265" t="s">
        <v>283</v>
      </c>
      <c r="P528" s="265" t="s">
        <v>284</v>
      </c>
      <c r="Q528" s="265" t="s">
        <v>47</v>
      </c>
      <c r="R528" s="379" t="s">
        <v>283</v>
      </c>
      <c r="S528" s="379" t="s">
        <v>284</v>
      </c>
      <c r="T528" s="379" t="s">
        <v>47</v>
      </c>
    </row>
    <row r="529" spans="2:20" x14ac:dyDescent="0.2">
      <c r="B529" s="125" t="s">
        <v>23</v>
      </c>
      <c r="C529" s="400"/>
      <c r="D529" s="400"/>
      <c r="E529" s="400"/>
      <c r="F529" s="400"/>
      <c r="G529" s="400"/>
      <c r="H529" s="400"/>
      <c r="I529" s="400"/>
      <c r="J529" s="400"/>
      <c r="K529" s="400"/>
      <c r="L529" s="400"/>
      <c r="M529" s="400"/>
      <c r="N529" s="400"/>
      <c r="O529" s="400"/>
      <c r="P529" s="400"/>
      <c r="Q529" s="400"/>
      <c r="R529" s="400"/>
      <c r="S529" s="400"/>
      <c r="T529" s="670"/>
    </row>
    <row r="530" spans="2:20" x14ac:dyDescent="0.2">
      <c r="B530" s="380" t="s">
        <v>408</v>
      </c>
      <c r="C530" s="239"/>
      <c r="D530" s="168"/>
      <c r="E530" s="381"/>
      <c r="F530" s="382"/>
      <c r="G530" s="382"/>
      <c r="H530" s="382"/>
      <c r="I530" s="383"/>
      <c r="J530" s="383"/>
      <c r="K530" s="383"/>
      <c r="L530" s="383"/>
      <c r="M530" s="239"/>
      <c r="N530" s="239"/>
      <c r="O530" s="239"/>
      <c r="P530" s="239"/>
      <c r="Q530" s="239"/>
      <c r="R530" s="239"/>
      <c r="S530" s="239"/>
      <c r="T530" s="248"/>
    </row>
    <row r="531" spans="2:20" x14ac:dyDescent="0.2">
      <c r="B531" s="114" t="s">
        <v>250</v>
      </c>
      <c r="C531" s="119">
        <v>0</v>
      </c>
      <c r="D531" s="97">
        <f>'Pres MP Cant'!L560</f>
        <v>93261.909999999989</v>
      </c>
      <c r="E531" s="97">
        <f>SUM(C531:D531)</f>
        <v>93261.909999999989</v>
      </c>
      <c r="F531" s="96">
        <v>0</v>
      </c>
      <c r="G531" s="97">
        <f>'Pres MP Cant'!M560</f>
        <v>187709.8739181789</v>
      </c>
      <c r="H531" s="97">
        <f>SUM(F531:G531)</f>
        <v>187709.8739181789</v>
      </c>
      <c r="I531" s="384">
        <v>0</v>
      </c>
      <c r="J531" s="384">
        <f>'Pres MP Cant'!N560</f>
        <v>231446.93155332387</v>
      </c>
      <c r="K531" s="97">
        <f>SUM(I531:J531)</f>
        <v>231446.93155332387</v>
      </c>
      <c r="L531" s="384">
        <v>0</v>
      </c>
      <c r="M531" s="119">
        <f>'Pres MP Cant'!O560</f>
        <v>291604.94811907277</v>
      </c>
      <c r="N531" s="97">
        <f>SUM(L531:M531)</f>
        <v>291604.94811907277</v>
      </c>
      <c r="O531" s="119">
        <v>0</v>
      </c>
      <c r="P531" s="119">
        <f>'Pres MP Cant'!P560</f>
        <v>386368.64268144406</v>
      </c>
      <c r="Q531" s="97">
        <f>SUM(O531:P531)</f>
        <v>386368.64268144406</v>
      </c>
      <c r="R531" s="119">
        <v>0</v>
      </c>
      <c r="S531" s="119">
        <f>'Pres MP Cant'!Q560</f>
        <v>511755.152389444</v>
      </c>
      <c r="T531" s="97">
        <f>SUM(R531:S531)</f>
        <v>511755.152389444</v>
      </c>
    </row>
    <row r="532" spans="2:20" x14ac:dyDescent="0.2">
      <c r="B532" s="114" t="s">
        <v>352</v>
      </c>
      <c r="C532" s="119">
        <f>Distr.Sueld!K29*Cost.Prod!E543</f>
        <v>19763.296117393984</v>
      </c>
      <c r="D532" s="119">
        <v>0</v>
      </c>
      <c r="E532" s="97">
        <f>SUM(C532:D532)</f>
        <v>19763.296117393984</v>
      </c>
      <c r="F532" s="96">
        <f>Distr.Sueld!K68*Cost.Prod!H543</f>
        <v>27308.499751950647</v>
      </c>
      <c r="G532" s="119">
        <v>0</v>
      </c>
      <c r="H532" s="97">
        <f>SUM(F532:G532)</f>
        <v>27308.499751950647</v>
      </c>
      <c r="I532" s="384">
        <f>Distr.Sueld!K107*Cost.Prod!K543</f>
        <v>28421.691794875209</v>
      </c>
      <c r="J532" s="384">
        <v>0</v>
      </c>
      <c r="K532" s="97">
        <f>SUM(I532:J532)</f>
        <v>28421.691794875209</v>
      </c>
      <c r="L532" s="384">
        <f>Distr.Sueld!K147*Cost.Prod!N543</f>
        <v>29818.930926846595</v>
      </c>
      <c r="M532" s="119">
        <v>0</v>
      </c>
      <c r="N532" s="97">
        <f>SUM(L532:M532)</f>
        <v>29818.930926846595</v>
      </c>
      <c r="O532" s="119">
        <f>Distr.Sueld!K187*Cost.Prod!Q543</f>
        <v>48959.042557416717</v>
      </c>
      <c r="P532" s="119">
        <v>0</v>
      </c>
      <c r="Q532" s="97">
        <f>SUM(O532:P532)</f>
        <v>48959.042557416717</v>
      </c>
      <c r="R532" s="119">
        <f>Distr.Sueld!K227*Cost.Prod!T543</f>
        <v>51277.993262716875</v>
      </c>
      <c r="S532" s="119">
        <v>0</v>
      </c>
      <c r="T532" s="97">
        <f>SUM(R532:S532)</f>
        <v>51277.993262716875</v>
      </c>
    </row>
    <row r="533" spans="2:20" x14ac:dyDescent="0.2">
      <c r="B533" s="51" t="s">
        <v>409</v>
      </c>
      <c r="C533" s="62">
        <f>SUM(C531:C532)</f>
        <v>19763.296117393984</v>
      </c>
      <c r="D533" s="62">
        <f t="shared" ref="D533:T533" si="60">SUM(D531:D532)</f>
        <v>93261.909999999989</v>
      </c>
      <c r="E533" s="62">
        <f t="shared" si="60"/>
        <v>113025.20611739397</v>
      </c>
      <c r="F533" s="62">
        <f t="shared" si="60"/>
        <v>27308.499751950647</v>
      </c>
      <c r="G533" s="62">
        <f t="shared" si="60"/>
        <v>187709.8739181789</v>
      </c>
      <c r="H533" s="62">
        <f t="shared" si="60"/>
        <v>215018.37367012954</v>
      </c>
      <c r="I533" s="62">
        <f t="shared" si="60"/>
        <v>28421.691794875209</v>
      </c>
      <c r="J533" s="62">
        <f t="shared" si="60"/>
        <v>231446.93155332387</v>
      </c>
      <c r="K533" s="62">
        <f t="shared" si="60"/>
        <v>259868.62334819906</v>
      </c>
      <c r="L533" s="62">
        <f t="shared" si="60"/>
        <v>29818.930926846595</v>
      </c>
      <c r="M533" s="62">
        <f t="shared" si="60"/>
        <v>291604.94811907277</v>
      </c>
      <c r="N533" s="62">
        <f t="shared" si="60"/>
        <v>321423.87904591934</v>
      </c>
      <c r="O533" s="62">
        <f t="shared" si="60"/>
        <v>48959.042557416717</v>
      </c>
      <c r="P533" s="62">
        <f t="shared" si="60"/>
        <v>386368.64268144406</v>
      </c>
      <c r="Q533" s="62">
        <f t="shared" si="60"/>
        <v>435327.68523886078</v>
      </c>
      <c r="R533" s="62">
        <f t="shared" si="60"/>
        <v>51277.993262716875</v>
      </c>
      <c r="S533" s="62">
        <f t="shared" si="60"/>
        <v>511755.152389444</v>
      </c>
      <c r="T533" s="62">
        <f t="shared" si="60"/>
        <v>563033.14565216086</v>
      </c>
    </row>
    <row r="534" spans="2:20" x14ac:dyDescent="0.2">
      <c r="B534" s="385" t="s">
        <v>410</v>
      </c>
      <c r="C534" s="238"/>
      <c r="D534" s="321"/>
      <c r="E534" s="386"/>
      <c r="F534" s="386"/>
      <c r="G534" s="386"/>
      <c r="H534" s="386"/>
      <c r="I534" s="387"/>
      <c r="J534" s="387"/>
      <c r="K534" s="386"/>
      <c r="L534" s="387"/>
      <c r="M534" s="238"/>
      <c r="N534" s="386"/>
      <c r="O534" s="238"/>
      <c r="P534" s="238"/>
      <c r="Q534" s="386"/>
      <c r="R534" s="238"/>
      <c r="S534" s="238"/>
      <c r="T534" s="709"/>
    </row>
    <row r="535" spans="2:20" x14ac:dyDescent="0.2">
      <c r="B535" s="204" t="s">
        <v>248</v>
      </c>
      <c r="C535" s="119">
        <v>0</v>
      </c>
      <c r="D535" s="97">
        <f>'Pres MP Cant'!L572</f>
        <v>7021.1559999999999</v>
      </c>
      <c r="E535" s="97">
        <f>SUM(C535:D535)</f>
        <v>7021.1559999999999</v>
      </c>
      <c r="F535" s="119">
        <v>0</v>
      </c>
      <c r="G535" s="97">
        <f>'Pres MP Cant'!M572</f>
        <v>17902.360654634071</v>
      </c>
      <c r="H535" s="97">
        <f>SUM(F535:G535)</f>
        <v>17902.360654634071</v>
      </c>
      <c r="I535" s="384">
        <v>0</v>
      </c>
      <c r="J535" s="384">
        <f>'Pres MP Cant'!N572</f>
        <v>22021.814546779631</v>
      </c>
      <c r="K535" s="97">
        <f>SUM(I535:J535)</f>
        <v>22021.814546779631</v>
      </c>
      <c r="L535" s="384">
        <v>0</v>
      </c>
      <c r="M535" s="119">
        <f>'Pres MP Cant'!O572</f>
        <v>27747.308410376369</v>
      </c>
      <c r="N535" s="97">
        <f>SUM(L535:M535)</f>
        <v>27747.308410376369</v>
      </c>
      <c r="O535" s="119">
        <v>0</v>
      </c>
      <c r="P535" s="119">
        <f>'Pres MP Cant'!P572</f>
        <v>36764.69413883111</v>
      </c>
      <c r="Q535" s="97">
        <f>SUM(O535:P535)</f>
        <v>36764.69413883111</v>
      </c>
      <c r="R535" s="119">
        <v>0</v>
      </c>
      <c r="S535" s="119">
        <f>'Pres MP Cant'!Q572</f>
        <v>48695.781858286558</v>
      </c>
      <c r="T535" s="97">
        <f>SUM(R535:S535)</f>
        <v>48695.781858286558</v>
      </c>
    </row>
    <row r="536" spans="2:20" x14ac:dyDescent="0.2">
      <c r="B536" s="114" t="s">
        <v>355</v>
      </c>
      <c r="C536" s="119">
        <f>Distr.Sueld!K34*Cost.Prod!E543</f>
        <v>2142.0788494812755</v>
      </c>
      <c r="D536" s="119">
        <v>0</v>
      </c>
      <c r="E536" s="97">
        <f>SUM(C536:D536)</f>
        <v>2142.0788494812755</v>
      </c>
      <c r="F536" s="384">
        <f>Distr.Sueld!K73*Cost.Prod!H543</f>
        <v>6090.4749999944943</v>
      </c>
      <c r="G536" s="119">
        <v>0</v>
      </c>
      <c r="H536" s="97">
        <f>SUM(F536:G536)</f>
        <v>6090.4749999944943</v>
      </c>
      <c r="I536" s="384">
        <f>Distr.Sueld!K112*Cost.Prod!K543</f>
        <v>6337.520956946435</v>
      </c>
      <c r="J536" s="384">
        <v>0</v>
      </c>
      <c r="K536" s="97">
        <f>SUM(I536:J536)</f>
        <v>6337.520956946435</v>
      </c>
      <c r="L536" s="384">
        <f>Distr.Sueld!K152*Cost.Prod!N543</f>
        <v>6650.8268324918463</v>
      </c>
      <c r="M536" s="119">
        <v>0</v>
      </c>
      <c r="N536" s="97">
        <f>SUM(L536:M536)</f>
        <v>6650.8268324918463</v>
      </c>
      <c r="O536" s="119">
        <f>Distr.Sueld!K192*Cost.Prod!Q543</f>
        <v>10922.074671797483</v>
      </c>
      <c r="P536" s="119">
        <v>0</v>
      </c>
      <c r="Q536" s="97">
        <f>SUM(O536:P536)</f>
        <v>10922.074671797483</v>
      </c>
      <c r="R536" s="119">
        <f>Distr.Sueld!K232*Cost.Prod!T543</f>
        <v>11439.400000081892</v>
      </c>
      <c r="S536" s="119">
        <v>0</v>
      </c>
      <c r="T536" s="97">
        <f>SUM(R536:S536)</f>
        <v>11439.400000081892</v>
      </c>
    </row>
    <row r="537" spans="2:20" x14ac:dyDescent="0.2">
      <c r="B537" s="114" t="s">
        <v>411</v>
      </c>
      <c r="C537" s="119">
        <f>'Carga Fabril'!C501</f>
        <v>6454.7857863509153</v>
      </c>
      <c r="D537" s="119">
        <f>'Carga Fabril'!D501</f>
        <v>700.6233064370291</v>
      </c>
      <c r="E537" s="97">
        <f>SUM(C537:D537)</f>
        <v>7155.4090927879442</v>
      </c>
      <c r="F537" s="119">
        <f>'Carga Fabril'!F501</f>
        <v>8556.078910690303</v>
      </c>
      <c r="G537" s="119">
        <f>'Carga Fabril'!G501</f>
        <v>904.22897375377602</v>
      </c>
      <c r="H537" s="97">
        <f>SUM(F537:G537)</f>
        <v>9460.3078844440788</v>
      </c>
      <c r="I537" s="119">
        <f>'Carga Fabril'!I501</f>
        <v>9104.5588390118519</v>
      </c>
      <c r="J537" s="119">
        <f>'Carga Fabril'!J501</f>
        <v>987.13809768928377</v>
      </c>
      <c r="K537" s="97">
        <f>SUM(I537:J537)</f>
        <v>10091.696936701135</v>
      </c>
      <c r="L537" s="119">
        <f>'Carga Fabril'!L501</f>
        <v>9764.7671951769335</v>
      </c>
      <c r="M537" s="119">
        <f>'Carga Fabril'!M501</f>
        <v>1085.8481552845824</v>
      </c>
      <c r="N537" s="97">
        <f>SUM(L537:M537)</f>
        <v>10850.615350461516</v>
      </c>
      <c r="O537" s="119">
        <f>'Carga Fabril'!O501</f>
        <v>13966.110809629354</v>
      </c>
      <c r="P537" s="119">
        <f>'Carga Fabril'!P501</f>
        <v>1697.0853893135916</v>
      </c>
      <c r="Q537" s="97">
        <f>SUM(O537:P537)</f>
        <v>15663.196198942946</v>
      </c>
      <c r="R537" s="119">
        <f>'Carga Fabril'!R501</f>
        <v>14544.851637775648</v>
      </c>
      <c r="S537" s="119">
        <f>'Carga Fabril'!S501</f>
        <v>1866.6716771137292</v>
      </c>
      <c r="T537" s="97">
        <f>SUM(R537:S537)</f>
        <v>16411.523314889379</v>
      </c>
    </row>
    <row r="538" spans="2:20" x14ac:dyDescent="0.2">
      <c r="B538" s="51" t="s">
        <v>412</v>
      </c>
      <c r="C538" s="62">
        <f>SUM(C535:C537)</f>
        <v>8596.8646358321912</v>
      </c>
      <c r="D538" s="62">
        <f t="shared" ref="D538:T538" si="61">SUM(D535:D537)</f>
        <v>7721.7793064370289</v>
      </c>
      <c r="E538" s="62">
        <f t="shared" si="61"/>
        <v>16318.64394226922</v>
      </c>
      <c r="F538" s="62">
        <f t="shared" si="61"/>
        <v>14646.553910684797</v>
      </c>
      <c r="G538" s="62">
        <f t="shared" si="61"/>
        <v>18806.589628387846</v>
      </c>
      <c r="H538" s="62">
        <f t="shared" si="61"/>
        <v>33453.14353907264</v>
      </c>
      <c r="I538" s="62">
        <f t="shared" si="61"/>
        <v>15442.079795958287</v>
      </c>
      <c r="J538" s="62">
        <f t="shared" si="61"/>
        <v>23008.952644468915</v>
      </c>
      <c r="K538" s="62">
        <f t="shared" si="61"/>
        <v>38451.032440427203</v>
      </c>
      <c r="L538" s="62">
        <f t="shared" si="61"/>
        <v>16415.59402766878</v>
      </c>
      <c r="M538" s="62">
        <f t="shared" si="61"/>
        <v>28833.156565660953</v>
      </c>
      <c r="N538" s="62">
        <f t="shared" si="61"/>
        <v>45248.750593329729</v>
      </c>
      <c r="O538" s="62">
        <f t="shared" si="61"/>
        <v>24888.185481426837</v>
      </c>
      <c r="P538" s="62">
        <f t="shared" si="61"/>
        <v>38461.779528144703</v>
      </c>
      <c r="Q538" s="62">
        <f t="shared" si="61"/>
        <v>63349.965009571541</v>
      </c>
      <c r="R538" s="62">
        <f t="shared" si="61"/>
        <v>25984.251637857538</v>
      </c>
      <c r="S538" s="62">
        <f t="shared" si="61"/>
        <v>50562.453535400287</v>
      </c>
      <c r="T538" s="62">
        <f t="shared" si="61"/>
        <v>76546.705173257826</v>
      </c>
    </row>
    <row r="539" spans="2:20" x14ac:dyDescent="0.2">
      <c r="B539" s="105"/>
      <c r="C539" s="238"/>
      <c r="D539" s="249"/>
      <c r="E539" s="387"/>
      <c r="F539" s="387"/>
      <c r="G539" s="387"/>
      <c r="H539" s="387"/>
      <c r="I539" s="387"/>
      <c r="J539" s="387"/>
      <c r="K539" s="387"/>
      <c r="L539" s="387"/>
      <c r="M539" s="238"/>
      <c r="N539" s="387"/>
      <c r="O539" s="238"/>
      <c r="P539" s="238"/>
      <c r="Q539" s="387"/>
      <c r="R539" s="238"/>
      <c r="S539" s="238"/>
      <c r="T539" s="388"/>
    </row>
    <row r="540" spans="2:20" x14ac:dyDescent="0.2">
      <c r="B540" s="62" t="s">
        <v>413</v>
      </c>
      <c r="C540" s="62">
        <f>+C533+C538</f>
        <v>28360.160753226177</v>
      </c>
      <c r="D540" s="62">
        <f t="shared" ref="D540:T540" si="62">+D533+D538</f>
        <v>100983.68930643702</v>
      </c>
      <c r="E540" s="62">
        <f t="shared" si="62"/>
        <v>129343.85005966319</v>
      </c>
      <c r="F540" s="62">
        <f t="shared" si="62"/>
        <v>41955.053662635444</v>
      </c>
      <c r="G540" s="62">
        <f t="shared" si="62"/>
        <v>206516.46354656675</v>
      </c>
      <c r="H540" s="62">
        <f t="shared" si="62"/>
        <v>248471.51720920217</v>
      </c>
      <c r="I540" s="62">
        <f t="shared" si="62"/>
        <v>43863.771590833494</v>
      </c>
      <c r="J540" s="62">
        <f t="shared" si="62"/>
        <v>254455.8841977928</v>
      </c>
      <c r="K540" s="62">
        <f t="shared" si="62"/>
        <v>298319.65578862629</v>
      </c>
      <c r="L540" s="26">
        <f t="shared" si="62"/>
        <v>46234.524954515378</v>
      </c>
      <c r="M540" s="26">
        <f t="shared" si="62"/>
        <v>320438.10468473373</v>
      </c>
      <c r="N540" s="62">
        <f t="shared" si="62"/>
        <v>366672.62963924906</v>
      </c>
      <c r="O540" s="26">
        <f t="shared" si="62"/>
        <v>73847.228038843547</v>
      </c>
      <c r="P540" s="26">
        <f t="shared" si="62"/>
        <v>424830.42220958875</v>
      </c>
      <c r="Q540" s="62">
        <f t="shared" si="62"/>
        <v>498677.6502484323</v>
      </c>
      <c r="R540" s="26">
        <f t="shared" si="62"/>
        <v>77262.244900574413</v>
      </c>
      <c r="S540" s="26">
        <f t="shared" si="62"/>
        <v>562317.60592484428</v>
      </c>
      <c r="T540" s="62">
        <f t="shared" si="62"/>
        <v>639579.85082541872</v>
      </c>
    </row>
    <row r="541" spans="2:20" x14ac:dyDescent="0.2">
      <c r="B541" s="108" t="s">
        <v>414</v>
      </c>
      <c r="C541" s="389"/>
      <c r="D541" s="390"/>
      <c r="E541" s="391">
        <f>'Pres Produc'!C20</f>
        <v>37162</v>
      </c>
      <c r="F541" s="389"/>
      <c r="G541" s="392"/>
      <c r="H541" s="391">
        <f>'Pres Produc'!D20</f>
        <v>54222</v>
      </c>
      <c r="I541" s="393"/>
      <c r="J541" s="392"/>
      <c r="K541" s="391">
        <f>'Pres Produc'!E20</f>
        <v>64098</v>
      </c>
      <c r="L541" s="394"/>
      <c r="M541" s="322"/>
      <c r="N541" s="391">
        <f>'Pres Produc'!F20</f>
        <v>76917.800000000017</v>
      </c>
      <c r="O541" s="396"/>
      <c r="P541" s="322"/>
      <c r="Q541" s="391">
        <f>'Pres Produc'!G20</f>
        <v>97036</v>
      </c>
      <c r="R541" s="396"/>
      <c r="S541" s="322"/>
      <c r="T541" s="391">
        <f>'Pres Produc'!H20</f>
        <v>122404</v>
      </c>
    </row>
    <row r="542" spans="2:20" x14ac:dyDescent="0.2">
      <c r="B542" s="114" t="s">
        <v>415</v>
      </c>
      <c r="C542" s="396"/>
      <c r="D542" s="397"/>
      <c r="E542" s="401">
        <f>+E540/E541</f>
        <v>3.4805406076008607</v>
      </c>
      <c r="F542" s="402"/>
      <c r="G542" s="403"/>
      <c r="H542" s="401">
        <f>+H540/H541</f>
        <v>4.5824852865848209</v>
      </c>
      <c r="I542" s="402"/>
      <c r="J542" s="403"/>
      <c r="K542" s="401">
        <f>+K540/K541</f>
        <v>4.6541180035044194</v>
      </c>
      <c r="L542" s="394"/>
      <c r="M542" s="322"/>
      <c r="N542" s="401">
        <f>+N540/N541</f>
        <v>4.7670712063949958</v>
      </c>
      <c r="O542" s="396"/>
      <c r="P542" s="322"/>
      <c r="Q542" s="401">
        <f>+Q540/Q541</f>
        <v>5.1390994089660778</v>
      </c>
      <c r="R542" s="396"/>
      <c r="S542" s="322"/>
      <c r="T542" s="401">
        <f>+T540/T541</f>
        <v>5.2251548219455142</v>
      </c>
    </row>
    <row r="543" spans="2:20" x14ac:dyDescent="0.2">
      <c r="B543" s="279" t="s">
        <v>297</v>
      </c>
      <c r="C543" s="239"/>
      <c r="D543" s="168"/>
      <c r="E543" s="210">
        <f>Asignaciones!AB11</f>
        <v>0.24219756799189487</v>
      </c>
      <c r="F543" s="105"/>
      <c r="G543" s="248"/>
      <c r="H543" s="210">
        <f>Asignaciones!AC11</f>
        <v>0.30203907987615791</v>
      </c>
      <c r="I543" s="105"/>
      <c r="J543" s="248"/>
      <c r="K543" s="210">
        <f>Asignaciones!AD11</f>
        <v>0.29920566839416263</v>
      </c>
      <c r="L543" s="103"/>
      <c r="M543" s="292"/>
      <c r="N543" s="210">
        <f>Asignaciones!AE11</f>
        <v>0.29920658145547047</v>
      </c>
      <c r="O543" s="103"/>
      <c r="P543" s="292"/>
      <c r="Q543" s="210">
        <f>Asignaciones!AF11</f>
        <v>0.29910558272495774</v>
      </c>
      <c r="R543" s="103"/>
      <c r="S543" s="292"/>
      <c r="T543" s="210">
        <f>Asignaciones!AG11</f>
        <v>0.29835500304399082</v>
      </c>
    </row>
    <row r="544" spans="2:20" x14ac:dyDescent="0.2">
      <c r="D544" s="399"/>
      <c r="E544" s="399"/>
      <c r="F544" s="399"/>
      <c r="G544" s="399"/>
      <c r="H544" s="399"/>
      <c r="I544" s="399"/>
      <c r="J544" s="399"/>
      <c r="K544" s="399"/>
      <c r="L544" s="399"/>
    </row>
    <row r="545" spans="2:20" x14ac:dyDescent="0.2">
      <c r="D545" s="399"/>
      <c r="E545" s="399"/>
      <c r="F545" s="399"/>
      <c r="G545" s="399"/>
      <c r="H545" s="399"/>
      <c r="I545" s="399"/>
      <c r="J545" s="399"/>
      <c r="K545" s="399"/>
      <c r="L545" s="399"/>
    </row>
    <row r="546" spans="2:20" x14ac:dyDescent="0.2">
      <c r="D546" s="399"/>
      <c r="E546" s="399"/>
      <c r="F546" s="399"/>
      <c r="G546" s="399"/>
      <c r="H546" s="399"/>
      <c r="I546" s="399"/>
      <c r="J546" s="399"/>
      <c r="K546" s="399"/>
      <c r="L546" s="399"/>
    </row>
    <row r="547" spans="2:20" x14ac:dyDescent="0.2">
      <c r="B547" s="2" t="s">
        <v>816</v>
      </c>
      <c r="C547" s="288"/>
      <c r="D547" s="288"/>
      <c r="E547" s="288"/>
      <c r="F547" s="288"/>
      <c r="G547" s="288"/>
      <c r="H547" s="288"/>
      <c r="I547" s="288"/>
      <c r="J547" s="288"/>
      <c r="K547" s="288"/>
      <c r="L547" s="288"/>
      <c r="M547" s="288"/>
      <c r="N547" s="288"/>
      <c r="O547" s="288"/>
      <c r="P547" s="288"/>
      <c r="Q547" s="288"/>
      <c r="R547" s="288"/>
      <c r="S547" s="288"/>
      <c r="T547" s="289"/>
    </row>
    <row r="548" spans="2:20" x14ac:dyDescent="0.2">
      <c r="B548" s="9" t="s">
        <v>20</v>
      </c>
      <c r="C548" s="200"/>
      <c r="D548" s="200"/>
      <c r="E548" s="200"/>
      <c r="F548" s="200"/>
      <c r="G548" s="200"/>
      <c r="H548" s="200"/>
      <c r="I548" s="200"/>
      <c r="J548" s="200"/>
      <c r="K548" s="200"/>
      <c r="L548" s="200"/>
      <c r="M548" s="200"/>
      <c r="N548" s="200"/>
      <c r="O548" s="200"/>
      <c r="P548" s="200"/>
      <c r="Q548" s="200"/>
      <c r="R548" s="200"/>
      <c r="S548" s="200"/>
      <c r="T548" s="290"/>
    </row>
    <row r="549" spans="2:20" x14ac:dyDescent="0.2">
      <c r="B549" s="9" t="s">
        <v>281</v>
      </c>
      <c r="C549" s="200"/>
      <c r="D549" s="200"/>
      <c r="E549" s="200"/>
      <c r="F549" s="200"/>
      <c r="G549" s="200"/>
      <c r="H549" s="200"/>
      <c r="I549" s="200"/>
      <c r="J549" s="200"/>
      <c r="K549" s="200"/>
      <c r="L549" s="200"/>
      <c r="M549" s="200"/>
      <c r="N549" s="200"/>
      <c r="O549" s="200"/>
      <c r="P549" s="200"/>
      <c r="Q549" s="200"/>
      <c r="R549" s="200"/>
      <c r="S549" s="200"/>
      <c r="T549" s="290"/>
    </row>
    <row r="550" spans="2:20" x14ac:dyDescent="0.2">
      <c r="B550" s="9" t="s">
        <v>2</v>
      </c>
      <c r="C550" s="200"/>
      <c r="D550" s="200"/>
      <c r="E550" s="200"/>
      <c r="F550" s="200"/>
      <c r="G550" s="200"/>
      <c r="H550" s="200"/>
      <c r="I550" s="200"/>
      <c r="J550" s="200"/>
      <c r="K550" s="200"/>
      <c r="L550" s="200"/>
      <c r="M550" s="200"/>
      <c r="N550" s="200"/>
      <c r="O550" s="200"/>
      <c r="P550" s="200"/>
      <c r="Q550" s="200"/>
      <c r="R550" s="200"/>
      <c r="S550" s="200"/>
      <c r="T550" s="290"/>
    </row>
    <row r="551" spans="2:20" x14ac:dyDescent="0.2">
      <c r="B551" s="378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2"/>
    </row>
    <row r="552" spans="2:20" x14ac:dyDescent="0.2">
      <c r="B552" s="287"/>
    </row>
    <row r="553" spans="2:20" x14ac:dyDescent="0.2">
      <c r="B553" s="265" t="s">
        <v>282</v>
      </c>
      <c r="C553" s="270" t="s">
        <v>38</v>
      </c>
      <c r="D553" s="268"/>
      <c r="E553" s="269"/>
      <c r="F553" s="270" t="s">
        <v>39</v>
      </c>
      <c r="G553" s="271"/>
      <c r="H553" s="271"/>
      <c r="I553" s="270" t="s">
        <v>40</v>
      </c>
      <c r="J553" s="268"/>
      <c r="K553" s="269"/>
      <c r="L553" s="270" t="s">
        <v>121</v>
      </c>
      <c r="M553" s="268"/>
      <c r="N553" s="269"/>
      <c r="O553" s="270" t="s">
        <v>122</v>
      </c>
      <c r="P553" s="268"/>
      <c r="Q553" s="269"/>
      <c r="R553" s="270" t="s">
        <v>633</v>
      </c>
      <c r="S553" s="268"/>
      <c r="T553" s="269"/>
    </row>
    <row r="554" spans="2:20" x14ac:dyDescent="0.2">
      <c r="B554" s="306"/>
      <c r="C554" s="266" t="s">
        <v>283</v>
      </c>
      <c r="D554" s="265" t="s">
        <v>284</v>
      </c>
      <c r="E554" s="265" t="s">
        <v>47</v>
      </c>
      <c r="F554" s="265" t="s">
        <v>283</v>
      </c>
      <c r="G554" s="265" t="s">
        <v>284</v>
      </c>
      <c r="H554" s="265" t="s">
        <v>47</v>
      </c>
      <c r="I554" s="379" t="s">
        <v>283</v>
      </c>
      <c r="J554" s="379" t="s">
        <v>284</v>
      </c>
      <c r="K554" s="379" t="s">
        <v>47</v>
      </c>
      <c r="L554" s="266" t="s">
        <v>283</v>
      </c>
      <c r="M554" s="265" t="s">
        <v>284</v>
      </c>
      <c r="N554" s="265" t="s">
        <v>47</v>
      </c>
      <c r="O554" s="265" t="s">
        <v>283</v>
      </c>
      <c r="P554" s="265" t="s">
        <v>284</v>
      </c>
      <c r="Q554" s="265" t="s">
        <v>47</v>
      </c>
      <c r="R554" s="379" t="s">
        <v>283</v>
      </c>
      <c r="S554" s="379" t="s">
        <v>284</v>
      </c>
      <c r="T554" s="379" t="s">
        <v>47</v>
      </c>
    </row>
    <row r="555" spans="2:20" x14ac:dyDescent="0.2">
      <c r="B555" s="129" t="s">
        <v>683</v>
      </c>
      <c r="C555" s="404"/>
      <c r="D555" s="404"/>
      <c r="E555" s="404"/>
      <c r="F555" s="404"/>
      <c r="G555" s="404"/>
      <c r="H555" s="404"/>
      <c r="I555" s="404"/>
      <c r="J555" s="404"/>
      <c r="K555" s="404"/>
      <c r="L555" s="404"/>
      <c r="M555" s="404"/>
      <c r="N555" s="404"/>
      <c r="O555" s="404"/>
      <c r="P555" s="404"/>
      <c r="Q555" s="404"/>
      <c r="R555" s="404"/>
      <c r="S555" s="404"/>
      <c r="T555" s="708"/>
    </row>
    <row r="556" spans="2:20" x14ac:dyDescent="0.2">
      <c r="B556" s="380" t="s">
        <v>408</v>
      </c>
      <c r="C556" s="239"/>
      <c r="D556" s="168"/>
      <c r="E556" s="381"/>
      <c r="F556" s="382"/>
      <c r="G556" s="382"/>
      <c r="H556" s="382"/>
      <c r="I556" s="383"/>
      <c r="J556" s="383"/>
      <c r="K556" s="383"/>
      <c r="L556" s="383"/>
      <c r="M556" s="239"/>
      <c r="N556" s="239"/>
      <c r="O556" s="239"/>
      <c r="P556" s="239"/>
      <c r="Q556" s="239"/>
      <c r="R556" s="239"/>
      <c r="S556" s="239"/>
      <c r="T556" s="248"/>
    </row>
    <row r="557" spans="2:20" x14ac:dyDescent="0.2">
      <c r="B557" s="114" t="s">
        <v>250</v>
      </c>
      <c r="C557" s="119">
        <v>0</v>
      </c>
      <c r="D557" s="97">
        <f>'Pres MP Cant'!L552</f>
        <v>89858.76999999999</v>
      </c>
      <c r="E557" s="97">
        <f>SUM(C557:D557)</f>
        <v>89858.76999999999</v>
      </c>
      <c r="F557" s="96">
        <v>0</v>
      </c>
      <c r="G557" s="97">
        <f>'Pres MP Cant'!M552</f>
        <v>106815.87048880433</v>
      </c>
      <c r="H557" s="97">
        <f>SUM(F557:G557)</f>
        <v>106815.87048880433</v>
      </c>
      <c r="I557" s="384">
        <v>0</v>
      </c>
      <c r="J557" s="384">
        <f>'Pres MP Cant'!N552</f>
        <v>133278.79847991042</v>
      </c>
      <c r="K557" s="97">
        <f>SUM(I557:J557)</f>
        <v>133278.79847991042</v>
      </c>
      <c r="L557" s="384">
        <v>0</v>
      </c>
      <c r="M557" s="119">
        <f>'Pres MP Cant'!O552</f>
        <v>167937.65049667167</v>
      </c>
      <c r="N557" s="97">
        <f>SUM(L557:M557)</f>
        <v>167937.65049667167</v>
      </c>
      <c r="O557" s="119">
        <v>0</v>
      </c>
      <c r="P557" s="119">
        <f>'Pres MP Cant'!P552</f>
        <v>222515.22646402579</v>
      </c>
      <c r="Q557" s="97">
        <f>SUM(O557:P557)</f>
        <v>222515.22646402579</v>
      </c>
      <c r="R557" s="119">
        <v>0</v>
      </c>
      <c r="S557" s="119">
        <f>'Pres MP Cant'!Q552</f>
        <v>294727.55102420977</v>
      </c>
      <c r="T557" s="97">
        <f>SUM(R557:S557)</f>
        <v>294727.55102420977</v>
      </c>
    </row>
    <row r="558" spans="2:20" x14ac:dyDescent="0.2">
      <c r="B558" s="114" t="s">
        <v>352</v>
      </c>
      <c r="C558" s="119">
        <f>+C532*E569</f>
        <v>19058.109888136558</v>
      </c>
      <c r="D558" s="119">
        <v>0</v>
      </c>
      <c r="E558" s="97">
        <f>SUM(C558:D558)</f>
        <v>19058.109888136558</v>
      </c>
      <c r="F558" s="119">
        <f>+F532*H569</f>
        <v>20513.356108165503</v>
      </c>
      <c r="G558" s="119">
        <v>0</v>
      </c>
      <c r="H558" s="97">
        <f>SUM(F558:G558)</f>
        <v>20513.356108165503</v>
      </c>
      <c r="I558" s="119">
        <f>+I532*K569</f>
        <v>21464.36868055673</v>
      </c>
      <c r="J558" s="384">
        <v>0</v>
      </c>
      <c r="K558" s="97">
        <f>SUM(I558:J558)</f>
        <v>21464.36868055673</v>
      </c>
      <c r="L558" s="119">
        <f>+L532*N569</f>
        <v>22519.597746892076</v>
      </c>
      <c r="M558" s="119">
        <v>0</v>
      </c>
      <c r="N558" s="97">
        <f>SUM(L558:M558)</f>
        <v>22519.597746892076</v>
      </c>
      <c r="O558" s="119">
        <f>+O532*Q569</f>
        <v>36975.454778950028</v>
      </c>
      <c r="P558" s="119">
        <v>0</v>
      </c>
      <c r="Q558" s="97">
        <f>SUM(O558:P558)</f>
        <v>36975.454778950028</v>
      </c>
      <c r="R558" s="119">
        <f>+R532*T569</f>
        <v>38726.846302036771</v>
      </c>
      <c r="S558" s="119">
        <v>0</v>
      </c>
      <c r="T558" s="97">
        <f>SUM(R558:S558)</f>
        <v>38726.846302036771</v>
      </c>
    </row>
    <row r="559" spans="2:20" x14ac:dyDescent="0.2">
      <c r="B559" s="51" t="s">
        <v>409</v>
      </c>
      <c r="C559" s="62">
        <f t="shared" ref="C559:T559" si="63">SUM(C557:C558)</f>
        <v>19058.109888136558</v>
      </c>
      <c r="D559" s="62">
        <f t="shared" si="63"/>
        <v>89858.76999999999</v>
      </c>
      <c r="E559" s="62">
        <f t="shared" si="63"/>
        <v>108916.87988813655</v>
      </c>
      <c r="F559" s="62">
        <f t="shared" si="63"/>
        <v>20513.356108165503</v>
      </c>
      <c r="G559" s="62">
        <f t="shared" si="63"/>
        <v>106815.87048880433</v>
      </c>
      <c r="H559" s="62">
        <f t="shared" si="63"/>
        <v>127329.22659696983</v>
      </c>
      <c r="I559" s="62">
        <f t="shared" si="63"/>
        <v>21464.36868055673</v>
      </c>
      <c r="J559" s="62">
        <f t="shared" si="63"/>
        <v>133278.79847991042</v>
      </c>
      <c r="K559" s="62">
        <f t="shared" si="63"/>
        <v>154743.16716046716</v>
      </c>
      <c r="L559" s="62">
        <f t="shared" si="63"/>
        <v>22519.597746892076</v>
      </c>
      <c r="M559" s="62">
        <f t="shared" si="63"/>
        <v>167937.65049667167</v>
      </c>
      <c r="N559" s="62">
        <f t="shared" si="63"/>
        <v>190457.24824356375</v>
      </c>
      <c r="O559" s="62">
        <f t="shared" si="63"/>
        <v>36975.454778950028</v>
      </c>
      <c r="P559" s="62">
        <f t="shared" si="63"/>
        <v>222515.22646402579</v>
      </c>
      <c r="Q559" s="62">
        <f t="shared" si="63"/>
        <v>259490.68124297581</v>
      </c>
      <c r="R559" s="62">
        <f t="shared" si="63"/>
        <v>38726.846302036771</v>
      </c>
      <c r="S559" s="62">
        <f t="shared" si="63"/>
        <v>294727.55102420977</v>
      </c>
      <c r="T559" s="62">
        <f t="shared" si="63"/>
        <v>333454.39732624654</v>
      </c>
    </row>
    <row r="560" spans="2:20" x14ac:dyDescent="0.2">
      <c r="B560" s="385" t="s">
        <v>410</v>
      </c>
      <c r="C560" s="238"/>
      <c r="D560" s="321"/>
      <c r="E560" s="386"/>
      <c r="F560" s="386"/>
      <c r="G560" s="386"/>
      <c r="H560" s="386"/>
      <c r="I560" s="387"/>
      <c r="J560" s="387"/>
      <c r="K560" s="386"/>
      <c r="L560" s="387"/>
      <c r="M560" s="238"/>
      <c r="N560" s="386"/>
      <c r="O560" s="238"/>
      <c r="P560" s="238"/>
      <c r="Q560" s="386"/>
      <c r="R560" s="238"/>
      <c r="S560" s="238"/>
      <c r="T560" s="709"/>
    </row>
    <row r="561" spans="2:20" x14ac:dyDescent="0.2">
      <c r="B561" s="204" t="s">
        <v>248</v>
      </c>
      <c r="C561" s="119">
        <v>0</v>
      </c>
      <c r="D561" s="97">
        <f>'Pres MP Cant'!L563+'Pres MP Cant'!L568</f>
        <v>6629.6600000000008</v>
      </c>
      <c r="E561" s="97">
        <f>SUM(C561:D561)</f>
        <v>6629.6600000000008</v>
      </c>
      <c r="F561" s="119">
        <v>0</v>
      </c>
      <c r="G561" s="97">
        <f>'Pres MP Cant'!M563+'Pres MP Cant'!M568</f>
        <v>8086.266340760787</v>
      </c>
      <c r="H561" s="97">
        <f>SUM(F561:G561)</f>
        <v>8086.266340760787</v>
      </c>
      <c r="I561" s="384">
        <v>0</v>
      </c>
      <c r="J561" s="384">
        <f>'Pres MP Cant'!N563+'Pres MP Cant'!N568</f>
        <v>10113.685408108664</v>
      </c>
      <c r="K561" s="97">
        <f>SUM(I561:J561)</f>
        <v>10113.685408108664</v>
      </c>
      <c r="L561" s="384">
        <v>0</v>
      </c>
      <c r="M561" s="119">
        <f>'Pres MP Cant'!O563+'Pres MP Cant'!O568</f>
        <v>12746.427380744575</v>
      </c>
      <c r="N561" s="97">
        <f>SUM(L561:M561)</f>
        <v>12746.427380744575</v>
      </c>
      <c r="O561" s="119">
        <v>0</v>
      </c>
      <c r="P561" s="119">
        <f>'Pres MP Cant'!P563+'Pres MP Cant'!P568</f>
        <v>16889.174163465759</v>
      </c>
      <c r="Q561" s="97">
        <f>SUM(O561:P561)</f>
        <v>16889.174163465759</v>
      </c>
      <c r="R561" s="119">
        <v>0</v>
      </c>
      <c r="S561" s="119">
        <f>'Pres MP Cant'!Q563+'Pres MP Cant'!Q568</f>
        <v>22370.205762827914</v>
      </c>
      <c r="T561" s="97">
        <f>SUM(R561:S561)</f>
        <v>22370.205762827914</v>
      </c>
    </row>
    <row r="562" spans="2:20" x14ac:dyDescent="0.2">
      <c r="B562" s="114" t="s">
        <v>355</v>
      </c>
      <c r="C562" s="119">
        <f>+C536*E569</f>
        <v>2065.6460268556857</v>
      </c>
      <c r="D562" s="119">
        <v>0</v>
      </c>
      <c r="E562" s="97">
        <f>SUM(C562:D562)</f>
        <v>2065.6460268556857</v>
      </c>
      <c r="F562" s="119">
        <f>+F536*H569</f>
        <v>4574.9888744379723</v>
      </c>
      <c r="G562" s="119">
        <v>0</v>
      </c>
      <c r="H562" s="97">
        <f>SUM(F562:G562)</f>
        <v>4574.9888744379723</v>
      </c>
      <c r="I562" s="119">
        <f>+I536*K569</f>
        <v>4786.1642903741949</v>
      </c>
      <c r="J562" s="384">
        <v>0</v>
      </c>
      <c r="K562" s="97">
        <f>SUM(I562:J562)</f>
        <v>4786.1642903741949</v>
      </c>
      <c r="L562" s="119">
        <f>+L536*N569</f>
        <v>5022.7805054240953</v>
      </c>
      <c r="M562" s="119">
        <v>0</v>
      </c>
      <c r="N562" s="97">
        <f>SUM(L562:M562)</f>
        <v>5022.7805054240953</v>
      </c>
      <c r="O562" s="119">
        <f>+O536*Q569</f>
        <v>8248.7045706776171</v>
      </c>
      <c r="P562" s="119">
        <v>0</v>
      </c>
      <c r="Q562" s="97">
        <f>SUM(O562:P562)</f>
        <v>8248.7045706776171</v>
      </c>
      <c r="R562" s="119">
        <f>+R536*T569</f>
        <v>8639.4154178571425</v>
      </c>
      <c r="S562" s="119">
        <v>0</v>
      </c>
      <c r="T562" s="97">
        <f>SUM(R562:S562)</f>
        <v>8639.4154178571425</v>
      </c>
    </row>
    <row r="563" spans="2:20" x14ac:dyDescent="0.2">
      <c r="B563" s="114" t="s">
        <v>411</v>
      </c>
      <c r="C563" s="119">
        <f>'Carga Fabril'!C525</f>
        <v>6224.4686356942948</v>
      </c>
      <c r="D563" s="119">
        <f>'Carga Fabril'!D525</f>
        <v>675.62393868675997</v>
      </c>
      <c r="E563" s="97">
        <f>SUM(C563:D563)</f>
        <v>6900.0925743810549</v>
      </c>
      <c r="F563" s="119">
        <f>'Carga Fabril'!F525</f>
        <v>6427.079304201543</v>
      </c>
      <c r="G563" s="119">
        <f>'Carga Fabril'!G525</f>
        <v>679.2306831358361</v>
      </c>
      <c r="H563" s="97">
        <f>SUM(F563:G563)</f>
        <v>7106.3099873373794</v>
      </c>
      <c r="I563" s="119">
        <f>'Carga Fabril'!I525</f>
        <v>6875.8611909798183</v>
      </c>
      <c r="J563" s="119">
        <f>'Carga Fabril'!J525</f>
        <v>745.49735534204649</v>
      </c>
      <c r="K563" s="97">
        <f>SUM(I563:J563)</f>
        <v>7621.3585463218651</v>
      </c>
      <c r="L563" s="119">
        <f>'Carga Fabril'!L525</f>
        <v>7374.4638889603139</v>
      </c>
      <c r="M563" s="119">
        <f>'Carga Fabril'!M525</f>
        <v>820.04494833173862</v>
      </c>
      <c r="N563" s="97">
        <f>SUM(L563:M563)</f>
        <v>8194.5088372920527</v>
      </c>
      <c r="O563" s="119">
        <f>'Carga Fabril'!O525</f>
        <v>10547.659261793026</v>
      </c>
      <c r="P563" s="119">
        <f>'Carga Fabril'!P525</f>
        <v>1281.6938565534824</v>
      </c>
      <c r="Q563" s="97">
        <f>SUM(O563:P563)</f>
        <v>11829.353118346507</v>
      </c>
      <c r="R563" s="119">
        <f>'Carga Fabril'!R525</f>
        <v>10984.7557991629</v>
      </c>
      <c r="S563" s="119">
        <f>'Carga Fabril'!S525</f>
        <v>1409.7725463938802</v>
      </c>
      <c r="T563" s="97">
        <f>SUM(R563:S563)</f>
        <v>12394.528345556781</v>
      </c>
    </row>
    <row r="564" spans="2:20" x14ac:dyDescent="0.2">
      <c r="B564" s="51" t="s">
        <v>412</v>
      </c>
      <c r="C564" s="62">
        <f t="shared" ref="C564:T564" si="64">SUM(C561:C563)</f>
        <v>8290.1146625499805</v>
      </c>
      <c r="D564" s="62">
        <f t="shared" si="64"/>
        <v>7305.2839386867608</v>
      </c>
      <c r="E564" s="62">
        <f t="shared" si="64"/>
        <v>15595.398601236742</v>
      </c>
      <c r="F564" s="62">
        <f t="shared" si="64"/>
        <v>11002.068178639514</v>
      </c>
      <c r="G564" s="62">
        <f t="shared" si="64"/>
        <v>8765.4970238966234</v>
      </c>
      <c r="H564" s="62">
        <f t="shared" si="64"/>
        <v>19767.565202536138</v>
      </c>
      <c r="I564" s="62">
        <f t="shared" si="64"/>
        <v>11662.025481354012</v>
      </c>
      <c r="J564" s="62">
        <f t="shared" si="64"/>
        <v>10859.18276345071</v>
      </c>
      <c r="K564" s="62">
        <f t="shared" si="64"/>
        <v>22521.208244804726</v>
      </c>
      <c r="L564" s="62">
        <f t="shared" si="64"/>
        <v>12397.244394384408</v>
      </c>
      <c r="M564" s="62">
        <f t="shared" si="64"/>
        <v>13566.472329076314</v>
      </c>
      <c r="N564" s="62">
        <f t="shared" si="64"/>
        <v>25963.716723460726</v>
      </c>
      <c r="O564" s="62">
        <f t="shared" si="64"/>
        <v>18796.363832470641</v>
      </c>
      <c r="P564" s="62">
        <f t="shared" si="64"/>
        <v>18170.868020019243</v>
      </c>
      <c r="Q564" s="62">
        <f t="shared" si="64"/>
        <v>36967.231852489887</v>
      </c>
      <c r="R564" s="62">
        <f t="shared" si="64"/>
        <v>19624.171217020041</v>
      </c>
      <c r="S564" s="62">
        <f t="shared" si="64"/>
        <v>23779.978309221795</v>
      </c>
      <c r="T564" s="62">
        <f t="shared" si="64"/>
        <v>43404.149526241832</v>
      </c>
    </row>
    <row r="565" spans="2:20" x14ac:dyDescent="0.2">
      <c r="B565" s="105"/>
      <c r="C565" s="238"/>
      <c r="D565" s="249"/>
      <c r="E565" s="387"/>
      <c r="F565" s="387"/>
      <c r="G565" s="387"/>
      <c r="H565" s="387"/>
      <c r="I565" s="387"/>
      <c r="J565" s="387"/>
      <c r="K565" s="387"/>
      <c r="L565" s="387"/>
      <c r="M565" s="238"/>
      <c r="N565" s="387"/>
      <c r="O565" s="238"/>
      <c r="P565" s="238"/>
      <c r="Q565" s="387"/>
      <c r="R565" s="238"/>
      <c r="S565" s="238"/>
      <c r="T565" s="388"/>
    </row>
    <row r="566" spans="2:20" x14ac:dyDescent="0.2">
      <c r="B566" s="62" t="s">
        <v>413</v>
      </c>
      <c r="C566" s="62">
        <f>+C559+C564</f>
        <v>27348.224550686537</v>
      </c>
      <c r="D566" s="62">
        <f t="shared" ref="D566:T566" si="65">+D559+D564</f>
        <v>97164.053938686746</v>
      </c>
      <c r="E566" s="62">
        <f t="shared" si="65"/>
        <v>124512.27848937329</v>
      </c>
      <c r="F566" s="62">
        <f t="shared" si="65"/>
        <v>31515.424286805017</v>
      </c>
      <c r="G566" s="62">
        <f t="shared" si="65"/>
        <v>115581.36751270095</v>
      </c>
      <c r="H566" s="62">
        <f t="shared" si="65"/>
        <v>147096.79179950597</v>
      </c>
      <c r="I566" s="62">
        <f t="shared" si="65"/>
        <v>33126.394161910743</v>
      </c>
      <c r="J566" s="62">
        <f t="shared" si="65"/>
        <v>144137.98124336114</v>
      </c>
      <c r="K566" s="62">
        <f t="shared" si="65"/>
        <v>177264.37540527189</v>
      </c>
      <c r="L566" s="26">
        <f t="shared" si="65"/>
        <v>34916.842141276487</v>
      </c>
      <c r="M566" s="26">
        <f t="shared" si="65"/>
        <v>181504.122825748</v>
      </c>
      <c r="N566" s="62">
        <f t="shared" si="65"/>
        <v>216420.96496702448</v>
      </c>
      <c r="O566" s="26">
        <f t="shared" si="65"/>
        <v>55771.818611420669</v>
      </c>
      <c r="P566" s="26">
        <f t="shared" si="65"/>
        <v>240686.09448404502</v>
      </c>
      <c r="Q566" s="62">
        <f t="shared" si="65"/>
        <v>296457.91309546569</v>
      </c>
      <c r="R566" s="26">
        <f t="shared" si="65"/>
        <v>58351.017519056812</v>
      </c>
      <c r="S566" s="26">
        <f t="shared" si="65"/>
        <v>318507.52933343156</v>
      </c>
      <c r="T566" s="62">
        <f t="shared" si="65"/>
        <v>376858.54685248836</v>
      </c>
    </row>
    <row r="567" spans="2:20" x14ac:dyDescent="0.2">
      <c r="B567" s="108" t="s">
        <v>414</v>
      </c>
      <c r="C567" s="389"/>
      <c r="D567" s="390"/>
      <c r="E567" s="391">
        <f>'Pres Produc'!C375</f>
        <v>35836</v>
      </c>
      <c r="F567" s="389"/>
      <c r="G567" s="392"/>
      <c r="H567" s="391">
        <f>'Pres Produc'!D375</f>
        <v>40730</v>
      </c>
      <c r="I567" s="393"/>
      <c r="J567" s="392"/>
      <c r="K567" s="391">
        <f>'Pres Produc'!E375</f>
        <v>48407.502045124689</v>
      </c>
      <c r="L567" s="394"/>
      <c r="M567" s="322"/>
      <c r="N567" s="391">
        <f>'Pres Produc'!F375</f>
        <v>58089.202454149628</v>
      </c>
      <c r="O567" s="396"/>
      <c r="P567" s="322"/>
      <c r="Q567" s="391">
        <f>'Pres Produc'!G375</f>
        <v>73284.730307428414</v>
      </c>
      <c r="R567" s="396"/>
      <c r="S567" s="322"/>
      <c r="T567" s="391">
        <f>'Pres Produc'!H375</f>
        <v>92443.572634912256</v>
      </c>
    </row>
    <row r="568" spans="2:20" x14ac:dyDescent="0.2">
      <c r="B568" s="114" t="s">
        <v>415</v>
      </c>
      <c r="C568" s="396"/>
      <c r="D568" s="397"/>
      <c r="E568" s="401">
        <f>+E566/E567</f>
        <v>3.4745026925263223</v>
      </c>
      <c r="F568" s="402"/>
      <c r="G568" s="403"/>
      <c r="H568" s="718">
        <f>+H566/H567</f>
        <v>3.6115097421926339</v>
      </c>
      <c r="I568" s="402"/>
      <c r="J568" s="403"/>
      <c r="K568" s="401">
        <f>+K566/K567</f>
        <v>3.6619194942145312</v>
      </c>
      <c r="L568" s="394"/>
      <c r="M568" s="322"/>
      <c r="N568" s="401">
        <f>+N566/N567</f>
        <v>3.7256659727399022</v>
      </c>
      <c r="O568" s="396"/>
      <c r="P568" s="322"/>
      <c r="Q568" s="401">
        <f>+Q566/Q567</f>
        <v>4.0452889961091341</v>
      </c>
      <c r="R568" s="396"/>
      <c r="S568" s="322"/>
      <c r="T568" s="401">
        <f>+T566/T567</f>
        <v>4.0766333030076325</v>
      </c>
    </row>
    <row r="569" spans="2:20" x14ac:dyDescent="0.2">
      <c r="B569" s="279" t="s">
        <v>297</v>
      </c>
      <c r="C569" s="239"/>
      <c r="D569" s="168"/>
      <c r="E569" s="210">
        <f>Asignaciones!AB65</f>
        <v>0.96431838975297346</v>
      </c>
      <c r="F569" s="105"/>
      <c r="G569" s="248"/>
      <c r="H569" s="210">
        <f>Asignaciones!AC65</f>
        <v>0.75117111135701375</v>
      </c>
      <c r="I569" s="105"/>
      <c r="J569" s="248"/>
      <c r="K569" s="210">
        <f>Asignaciones!AD65</f>
        <v>0.7552108029131126</v>
      </c>
      <c r="L569" s="103"/>
      <c r="M569" s="292"/>
      <c r="N569" s="210">
        <f>Asignaciones!AE65</f>
        <v>0.75521143940868851</v>
      </c>
      <c r="O569" s="103"/>
      <c r="P569" s="292"/>
      <c r="Q569" s="210">
        <f>Asignaciones!AF65</f>
        <v>0.75523239114790819</v>
      </c>
      <c r="R569" s="103"/>
      <c r="S569" s="292"/>
      <c r="T569" s="210">
        <f>Asignaciones!AG65</f>
        <v>0.75523326553799108</v>
      </c>
    </row>
    <row r="570" spans="2:20" x14ac:dyDescent="0.2">
      <c r="E570" s="399"/>
      <c r="F570" s="399"/>
      <c r="G570" s="399"/>
      <c r="H570" s="399"/>
      <c r="I570" s="399"/>
      <c r="J570" s="399"/>
      <c r="K570" s="399"/>
      <c r="L570" s="399"/>
    </row>
    <row r="571" spans="2:20" x14ac:dyDescent="0.2">
      <c r="D571" s="399"/>
      <c r="E571" s="399"/>
      <c r="F571" s="399"/>
      <c r="G571" s="399"/>
      <c r="H571" s="399"/>
      <c r="I571" s="399"/>
      <c r="J571" s="399"/>
      <c r="K571" s="399"/>
      <c r="L571" s="399"/>
    </row>
    <row r="572" spans="2:20" x14ac:dyDescent="0.2">
      <c r="D572" s="399"/>
      <c r="G572" s="399"/>
      <c r="J572" s="399"/>
      <c r="M572" s="399"/>
      <c r="P572" s="399"/>
      <c r="S572" s="399"/>
    </row>
    <row r="573" spans="2:20" x14ac:dyDescent="0.2">
      <c r="B573" s="2" t="s">
        <v>421</v>
      </c>
      <c r="C573" s="288"/>
      <c r="D573" s="288"/>
      <c r="E573" s="288"/>
      <c r="F573" s="288"/>
      <c r="G573" s="288"/>
      <c r="H573" s="288"/>
      <c r="I573" s="288"/>
      <c r="J573" s="288"/>
      <c r="K573" s="288"/>
      <c r="L573" s="288"/>
      <c r="M573" s="288"/>
      <c r="N573" s="288"/>
      <c r="O573" s="288"/>
      <c r="P573" s="288"/>
      <c r="Q573" s="288"/>
      <c r="R573" s="288"/>
      <c r="S573" s="288"/>
      <c r="T573" s="289"/>
    </row>
    <row r="574" spans="2:20" x14ac:dyDescent="0.2">
      <c r="B574" s="9" t="s">
        <v>30</v>
      </c>
      <c r="C574" s="200"/>
      <c r="D574" s="200"/>
      <c r="E574" s="200"/>
      <c r="F574" s="200"/>
      <c r="G574" s="200"/>
      <c r="H574" s="200"/>
      <c r="I574" s="200"/>
      <c r="J574" s="200"/>
      <c r="K574" s="200"/>
      <c r="L574" s="200"/>
      <c r="M574" s="200"/>
      <c r="N574" s="200"/>
      <c r="O574" s="200"/>
      <c r="P574" s="200"/>
      <c r="Q574" s="200"/>
      <c r="R574" s="200"/>
      <c r="S574" s="200"/>
      <c r="T574" s="290"/>
    </row>
    <row r="575" spans="2:20" x14ac:dyDescent="0.2">
      <c r="B575" s="9" t="s">
        <v>281</v>
      </c>
      <c r="C575" s="200"/>
      <c r="D575" s="200"/>
      <c r="E575" s="200"/>
      <c r="F575" s="200"/>
      <c r="G575" s="200"/>
      <c r="H575" s="200"/>
      <c r="I575" s="200"/>
      <c r="J575" s="200"/>
      <c r="K575" s="200"/>
      <c r="L575" s="200"/>
      <c r="M575" s="200"/>
      <c r="N575" s="200"/>
      <c r="O575" s="200"/>
      <c r="P575" s="200"/>
      <c r="Q575" s="200"/>
      <c r="R575" s="200"/>
      <c r="S575" s="200"/>
      <c r="T575" s="290"/>
    </row>
    <row r="576" spans="2:20" x14ac:dyDescent="0.2">
      <c r="B576" s="9" t="s">
        <v>2</v>
      </c>
      <c r="C576" s="200"/>
      <c r="D576" s="200"/>
      <c r="E576" s="200"/>
      <c r="F576" s="200"/>
      <c r="G576" s="200"/>
      <c r="H576" s="200"/>
      <c r="I576" s="200"/>
      <c r="J576" s="200"/>
      <c r="K576" s="200"/>
      <c r="L576" s="200"/>
      <c r="M576" s="200"/>
      <c r="N576" s="200"/>
      <c r="O576" s="200"/>
      <c r="P576" s="200"/>
      <c r="Q576" s="200"/>
      <c r="R576" s="200"/>
      <c r="S576" s="200"/>
      <c r="T576" s="290"/>
    </row>
    <row r="577" spans="2:20" x14ac:dyDescent="0.2">
      <c r="B577" s="378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2"/>
    </row>
    <row r="578" spans="2:20" x14ac:dyDescent="0.2">
      <c r="B578" s="287"/>
    </row>
    <row r="579" spans="2:20" x14ac:dyDescent="0.2">
      <c r="B579" s="265" t="s">
        <v>282</v>
      </c>
      <c r="C579" s="270" t="s">
        <v>38</v>
      </c>
      <c r="D579" s="268"/>
      <c r="E579" s="269"/>
      <c r="F579" s="270" t="s">
        <v>39</v>
      </c>
      <c r="G579" s="271"/>
      <c r="H579" s="271"/>
      <c r="I579" s="270" t="s">
        <v>40</v>
      </c>
      <c r="J579" s="268"/>
      <c r="K579" s="269"/>
      <c r="L579" s="270" t="s">
        <v>121</v>
      </c>
      <c r="M579" s="268"/>
      <c r="N579" s="269"/>
      <c r="O579" s="270" t="s">
        <v>122</v>
      </c>
      <c r="P579" s="268"/>
      <c r="Q579" s="269"/>
      <c r="R579" s="270" t="s">
        <v>633</v>
      </c>
      <c r="S579" s="268"/>
      <c r="T579" s="269"/>
    </row>
    <row r="580" spans="2:20" x14ac:dyDescent="0.2">
      <c r="B580" s="306"/>
      <c r="C580" s="266" t="s">
        <v>283</v>
      </c>
      <c r="D580" s="265" t="s">
        <v>284</v>
      </c>
      <c r="E580" s="265" t="s">
        <v>47</v>
      </c>
      <c r="F580" s="265" t="s">
        <v>283</v>
      </c>
      <c r="G580" s="265" t="s">
        <v>284</v>
      </c>
      <c r="H580" s="265" t="s">
        <v>47</v>
      </c>
      <c r="I580" s="379" t="s">
        <v>283</v>
      </c>
      <c r="J580" s="379" t="s">
        <v>284</v>
      </c>
      <c r="K580" s="379" t="s">
        <v>47</v>
      </c>
      <c r="L580" s="266" t="s">
        <v>283</v>
      </c>
      <c r="M580" s="265" t="s">
        <v>284</v>
      </c>
      <c r="N580" s="265" t="s">
        <v>47</v>
      </c>
      <c r="O580" s="265" t="s">
        <v>283</v>
      </c>
      <c r="P580" s="265" t="s">
        <v>284</v>
      </c>
      <c r="Q580" s="265" t="s">
        <v>47</v>
      </c>
      <c r="R580" s="379" t="s">
        <v>283</v>
      </c>
      <c r="S580" s="379" t="s">
        <v>284</v>
      </c>
      <c r="T580" s="379" t="s">
        <v>47</v>
      </c>
    </row>
    <row r="581" spans="2:20" x14ac:dyDescent="0.2">
      <c r="B581" s="129" t="s">
        <v>89</v>
      </c>
      <c r="C581" s="404"/>
      <c r="D581" s="404"/>
      <c r="E581" s="404"/>
      <c r="F581" s="404"/>
      <c r="G581" s="404"/>
      <c r="H581" s="404"/>
      <c r="I581" s="404"/>
      <c r="J581" s="404"/>
      <c r="K581" s="404"/>
      <c r="L581" s="404"/>
      <c r="M581" s="404"/>
      <c r="N581" s="404"/>
      <c r="O581" s="404"/>
      <c r="P581" s="404"/>
      <c r="Q581" s="404"/>
      <c r="R581" s="404"/>
      <c r="S581" s="404"/>
      <c r="T581" s="708"/>
    </row>
    <row r="582" spans="2:20" x14ac:dyDescent="0.2">
      <c r="B582" s="380" t="s">
        <v>408</v>
      </c>
      <c r="C582" s="239"/>
      <c r="D582" s="168"/>
      <c r="E582" s="381"/>
      <c r="F582" s="382"/>
      <c r="G582" s="382"/>
      <c r="H582" s="382"/>
      <c r="I582" s="383"/>
      <c r="J582" s="383"/>
      <c r="K582" s="383"/>
      <c r="L582" s="383"/>
      <c r="M582" s="239"/>
      <c r="N582" s="239"/>
      <c r="O582" s="239"/>
      <c r="P582" s="239"/>
      <c r="Q582" s="239"/>
      <c r="R582" s="239"/>
      <c r="S582" s="239"/>
      <c r="T582" s="248"/>
    </row>
    <row r="583" spans="2:20" x14ac:dyDescent="0.2">
      <c r="B583" s="114" t="s">
        <v>250</v>
      </c>
      <c r="C583" s="119">
        <v>0</v>
      </c>
      <c r="D583" s="97">
        <f>'Pres MP Cant'!L555</f>
        <v>2833.56</v>
      </c>
      <c r="E583" s="97">
        <f>SUM(C583:D583)</f>
        <v>2833.56</v>
      </c>
      <c r="F583" s="119">
        <v>0</v>
      </c>
      <c r="G583" s="97">
        <f>'Pres MP Cant'!M555</f>
        <v>80203.443429374573</v>
      </c>
      <c r="H583" s="97">
        <f>SUM(F583:G583)</f>
        <v>80203.443429374573</v>
      </c>
      <c r="I583" s="119">
        <v>0</v>
      </c>
      <c r="J583" s="384">
        <f>'Pres MP Cant'!N555</f>
        <v>97259.660326453202</v>
      </c>
      <c r="K583" s="97">
        <f>SUM(I583:J583)</f>
        <v>97259.660326453202</v>
      </c>
      <c r="L583" s="119">
        <v>0</v>
      </c>
      <c r="M583" s="119">
        <f>'Pres MP Cant'!O555</f>
        <v>122518.36752463781</v>
      </c>
      <c r="N583" s="97">
        <f>SUM(L583:M583)</f>
        <v>122518.36752463781</v>
      </c>
      <c r="O583" s="119">
        <v>0</v>
      </c>
      <c r="P583" s="119">
        <f>'Pres MP Cant'!P555</f>
        <v>162333.09487615476</v>
      </c>
      <c r="Q583" s="97">
        <f>SUM(O583:P583)</f>
        <v>162333.09487615476</v>
      </c>
      <c r="R583" s="119">
        <v>0</v>
      </c>
      <c r="S583" s="119">
        <f>'Pres MP Cant'!Q555</f>
        <v>215013.89139918771</v>
      </c>
      <c r="T583" s="97">
        <f>SUM(R583:S583)</f>
        <v>215013.89139918771</v>
      </c>
    </row>
    <row r="584" spans="2:20" x14ac:dyDescent="0.2">
      <c r="B584" s="114" t="s">
        <v>352</v>
      </c>
      <c r="C584" s="119">
        <f>+C532*E595</f>
        <v>246.23018412231349</v>
      </c>
      <c r="D584" s="119">
        <v>0</v>
      </c>
      <c r="E584" s="97">
        <f>SUM(C584:D584)</f>
        <v>246.23018412231349</v>
      </c>
      <c r="F584" s="119">
        <f>+F532*H595</f>
        <v>6295.5303548261418</v>
      </c>
      <c r="G584" s="119">
        <v>0</v>
      </c>
      <c r="H584" s="97">
        <f>SUM(F584:G584)</f>
        <v>6295.5303548261418</v>
      </c>
      <c r="I584" s="119">
        <f>+I532*K595</f>
        <v>6429.4845782120137</v>
      </c>
      <c r="J584" s="384">
        <v>0</v>
      </c>
      <c r="K584" s="97">
        <f>SUM(I584:J584)</f>
        <v>6429.4845782120137</v>
      </c>
      <c r="L584" s="119">
        <f>+L532*N595</f>
        <v>6745.5470071762002</v>
      </c>
      <c r="M584" s="119">
        <v>0</v>
      </c>
      <c r="N584" s="97">
        <f>SUM(L584:M584)</f>
        <v>6745.5470071762002</v>
      </c>
      <c r="O584" s="119">
        <f>+O532*Q595</f>
        <v>11075.788830351332</v>
      </c>
      <c r="P584" s="119">
        <v>0</v>
      </c>
      <c r="Q584" s="97">
        <f>SUM(O584:P584)</f>
        <v>11075.788830351332</v>
      </c>
      <c r="R584" s="119">
        <f>+R532*T595</f>
        <v>11600.389029757371</v>
      </c>
      <c r="S584" s="119">
        <v>0</v>
      </c>
      <c r="T584" s="97">
        <f>SUM(R584:S584)</f>
        <v>11600.389029757371</v>
      </c>
    </row>
    <row r="585" spans="2:20" x14ac:dyDescent="0.2">
      <c r="B585" s="51" t="s">
        <v>409</v>
      </c>
      <c r="C585" s="62">
        <f t="shared" ref="C585:T585" si="66">SUM(C583:C584)</f>
        <v>246.23018412231349</v>
      </c>
      <c r="D585" s="62">
        <f t="shared" si="66"/>
        <v>2833.56</v>
      </c>
      <c r="E585" s="62">
        <f t="shared" si="66"/>
        <v>3079.7901841223133</v>
      </c>
      <c r="F585" s="62">
        <f t="shared" si="66"/>
        <v>6295.5303548261418</v>
      </c>
      <c r="G585" s="62">
        <f t="shared" si="66"/>
        <v>80203.443429374573</v>
      </c>
      <c r="H585" s="62">
        <f t="shared" si="66"/>
        <v>86498.973784200716</v>
      </c>
      <c r="I585" s="62">
        <f t="shared" si="66"/>
        <v>6429.4845782120137</v>
      </c>
      <c r="J585" s="62">
        <f t="shared" si="66"/>
        <v>97259.660326453202</v>
      </c>
      <c r="K585" s="62">
        <f t="shared" si="66"/>
        <v>103689.14490466521</v>
      </c>
      <c r="L585" s="62">
        <f t="shared" si="66"/>
        <v>6745.5470071762002</v>
      </c>
      <c r="M585" s="62">
        <f t="shared" si="66"/>
        <v>122518.36752463781</v>
      </c>
      <c r="N585" s="62">
        <f t="shared" si="66"/>
        <v>129263.91453181401</v>
      </c>
      <c r="O585" s="62">
        <f t="shared" si="66"/>
        <v>11075.788830351332</v>
      </c>
      <c r="P585" s="62">
        <f t="shared" si="66"/>
        <v>162333.09487615476</v>
      </c>
      <c r="Q585" s="62">
        <f t="shared" si="66"/>
        <v>173408.88370650611</v>
      </c>
      <c r="R585" s="62">
        <f t="shared" si="66"/>
        <v>11600.389029757371</v>
      </c>
      <c r="S585" s="62">
        <f t="shared" si="66"/>
        <v>215013.89139918771</v>
      </c>
      <c r="T585" s="62">
        <f t="shared" si="66"/>
        <v>226614.28042894509</v>
      </c>
    </row>
    <row r="586" spans="2:20" x14ac:dyDescent="0.2">
      <c r="B586" s="385" t="s">
        <v>410</v>
      </c>
      <c r="C586" s="238"/>
      <c r="D586" s="321"/>
      <c r="E586" s="386"/>
      <c r="F586" s="238"/>
      <c r="G586" s="386"/>
      <c r="H586" s="386"/>
      <c r="I586" s="238"/>
      <c r="J586" s="387"/>
      <c r="K586" s="386"/>
      <c r="L586" s="238"/>
      <c r="M586" s="238"/>
      <c r="N586" s="386"/>
      <c r="O586" s="238"/>
      <c r="P586" s="238"/>
      <c r="Q586" s="386"/>
      <c r="R586" s="238"/>
      <c r="S586" s="238"/>
      <c r="T586" s="709"/>
    </row>
    <row r="587" spans="2:20" x14ac:dyDescent="0.2">
      <c r="B587" s="204" t="s">
        <v>248</v>
      </c>
      <c r="C587" s="119">
        <v>0</v>
      </c>
      <c r="D587" s="97">
        <f>'Pres MP Cant'!L564+'Pres MP Cant'!L569</f>
        <v>337.99</v>
      </c>
      <c r="E587" s="97">
        <f>SUM(C587:D587)</f>
        <v>337.99</v>
      </c>
      <c r="F587" s="119">
        <v>0</v>
      </c>
      <c r="G587" s="97">
        <f>'Pres MP Cant'!M564+'Pres MP Cant'!M569</f>
        <v>9747.422313873285</v>
      </c>
      <c r="H587" s="97">
        <f>SUM(F587:G587)</f>
        <v>9747.422313873285</v>
      </c>
      <c r="I587" s="119">
        <v>0</v>
      </c>
      <c r="J587" s="384">
        <f>'Pres MP Cant'!N564+'Pres MP Cant'!N569</f>
        <v>11821.105230035204</v>
      </c>
      <c r="K587" s="97">
        <f>SUM(I587:J587)</f>
        <v>11821.105230035204</v>
      </c>
      <c r="L587" s="119">
        <v>0</v>
      </c>
      <c r="M587" s="119">
        <f>'Pres MP Cant'!O564+'Pres MP Cant'!O569</f>
        <v>14891.17638702576</v>
      </c>
      <c r="N587" s="97">
        <f>SUM(L587:M587)</f>
        <v>14891.17638702576</v>
      </c>
      <c r="O587" s="119">
        <v>0</v>
      </c>
      <c r="P587" s="119">
        <f>'Pres MP Cant'!P564+'Pres MP Cant'!P569</f>
        <v>19730.394601185806</v>
      </c>
      <c r="Q587" s="97">
        <f>SUM(O587:P587)</f>
        <v>19730.394601185806</v>
      </c>
      <c r="R587" s="119">
        <v>0</v>
      </c>
      <c r="S587" s="119">
        <f>'Pres MP Cant'!Q564+'Pres MP Cant'!Q569</f>
        <v>26133.357904556695</v>
      </c>
      <c r="T587" s="97">
        <f>SUM(R587:S587)</f>
        <v>26133.357904556695</v>
      </c>
    </row>
    <row r="588" spans="2:20" x14ac:dyDescent="0.2">
      <c r="B588" s="114" t="s">
        <v>355</v>
      </c>
      <c r="C588" s="119">
        <f>+C536*E595</f>
        <v>26.688082108331912</v>
      </c>
      <c r="D588" s="119">
        <v>0</v>
      </c>
      <c r="E588" s="97">
        <f>SUM(C588:D588)</f>
        <v>26.688082108331912</v>
      </c>
      <c r="F588" s="119">
        <f>+F536*H595</f>
        <v>1404.0599295476222</v>
      </c>
      <c r="G588" s="119">
        <v>0</v>
      </c>
      <c r="H588" s="97">
        <f>SUM(F588:G588)</f>
        <v>1404.0599295476222</v>
      </c>
      <c r="I588" s="119">
        <f>+I536*K595</f>
        <v>1433.6582618255591</v>
      </c>
      <c r="J588" s="384">
        <v>0</v>
      </c>
      <c r="K588" s="97">
        <f>SUM(I588:J588)</f>
        <v>1433.6582618255591</v>
      </c>
      <c r="L588" s="119">
        <f>+L536*N595</f>
        <v>1504.529627343918</v>
      </c>
      <c r="M588" s="119">
        <v>0</v>
      </c>
      <c r="N588" s="97">
        <f>SUM(L588:M588)</f>
        <v>1504.529627343918</v>
      </c>
      <c r="O588" s="119">
        <f>+O536*Q595</f>
        <v>2470.8529075561373</v>
      </c>
      <c r="P588" s="119">
        <v>0</v>
      </c>
      <c r="Q588" s="97">
        <f>SUM(O588:P588)</f>
        <v>2470.8529075561373</v>
      </c>
      <c r="R588" s="119">
        <f>+R536*T595</f>
        <v>2587.8838430372207</v>
      </c>
      <c r="S588" s="119">
        <v>0</v>
      </c>
      <c r="T588" s="97">
        <f>SUM(R588:S588)</f>
        <v>2587.8838430372207</v>
      </c>
    </row>
    <row r="589" spans="2:20" x14ac:dyDescent="0.2">
      <c r="B589" s="114" t="s">
        <v>411</v>
      </c>
      <c r="C589" s="119">
        <f>'Carga Fabril'!C549</f>
        <v>80.419940236813787</v>
      </c>
      <c r="D589" s="119">
        <f>'Carga Fabril'!D549</f>
        <v>8.7290401722282045</v>
      </c>
      <c r="E589" s="97">
        <f>SUM(C589:D589)</f>
        <v>89.148980409041997</v>
      </c>
      <c r="F589" s="119">
        <f>'Carga Fabril'!F549</f>
        <v>1972.4647999636454</v>
      </c>
      <c r="G589" s="119">
        <f>'Carga Fabril'!G549</f>
        <v>208.45527962676039</v>
      </c>
      <c r="H589" s="97">
        <f>SUM(F589:G589)</f>
        <v>2180.9200795904057</v>
      </c>
      <c r="I589" s="119">
        <f>'Carga Fabril'!I549</f>
        <v>2059.6107040118436</v>
      </c>
      <c r="J589" s="119">
        <f>'Carga Fabril'!J549</f>
        <v>223.30793048720625</v>
      </c>
      <c r="K589" s="97">
        <f>SUM(I589:J589)</f>
        <v>2282.9186344990499</v>
      </c>
      <c r="L589" s="119">
        <f>'Carga Fabril'!L549</f>
        <v>2208.9556560827323</v>
      </c>
      <c r="M589" s="119">
        <f>'Carga Fabril'!M549</f>
        <v>245.63723602623156</v>
      </c>
      <c r="N589" s="97">
        <f>SUM(L589:M589)</f>
        <v>2454.592892108964</v>
      </c>
      <c r="O589" s="119">
        <f>'Carga Fabril'!O549</f>
        <v>3159.4918125152089</v>
      </c>
      <c r="P589" s="119">
        <f>'Carga Fabril'!P549</f>
        <v>383.92416226416714</v>
      </c>
      <c r="Q589" s="97">
        <f>SUM(O589:P589)</f>
        <v>3543.415974779376</v>
      </c>
      <c r="R589" s="119">
        <f>'Carga Fabril'!R549</f>
        <v>3290.4161540381137</v>
      </c>
      <c r="S589" s="119">
        <f>'Carga Fabril'!S549</f>
        <v>422.28871037145558</v>
      </c>
      <c r="T589" s="97">
        <f>SUM(R589:S589)</f>
        <v>3712.7048644095694</v>
      </c>
    </row>
    <row r="590" spans="2:20" x14ac:dyDescent="0.2">
      <c r="B590" s="51" t="s">
        <v>412</v>
      </c>
      <c r="C590" s="62">
        <f t="shared" ref="C590:T590" si="67">SUM(C587:C589)</f>
        <v>107.1080223451457</v>
      </c>
      <c r="D590" s="62">
        <f t="shared" si="67"/>
        <v>346.71904017222823</v>
      </c>
      <c r="E590" s="62">
        <f t="shared" si="67"/>
        <v>453.82706251737392</v>
      </c>
      <c r="F590" s="62">
        <f t="shared" si="67"/>
        <v>3376.5247295112677</v>
      </c>
      <c r="G590" s="62">
        <f t="shared" si="67"/>
        <v>9955.8775935000449</v>
      </c>
      <c r="H590" s="62">
        <f t="shared" si="67"/>
        <v>13332.402323011313</v>
      </c>
      <c r="I590" s="62">
        <f t="shared" si="67"/>
        <v>3493.2689658374029</v>
      </c>
      <c r="J590" s="62">
        <f t="shared" si="67"/>
        <v>12044.41316052241</v>
      </c>
      <c r="K590" s="62">
        <f t="shared" si="67"/>
        <v>15537.682126359814</v>
      </c>
      <c r="L590" s="62">
        <f t="shared" si="67"/>
        <v>3713.4852834266503</v>
      </c>
      <c r="M590" s="62">
        <f t="shared" si="67"/>
        <v>15136.813623051992</v>
      </c>
      <c r="N590" s="62">
        <f t="shared" si="67"/>
        <v>18850.298906478645</v>
      </c>
      <c r="O590" s="62">
        <f t="shared" si="67"/>
        <v>5630.3447200713463</v>
      </c>
      <c r="P590" s="62">
        <f t="shared" si="67"/>
        <v>20114.318763449974</v>
      </c>
      <c r="Q590" s="62">
        <f t="shared" si="67"/>
        <v>25744.663483521319</v>
      </c>
      <c r="R590" s="62">
        <f t="shared" si="67"/>
        <v>5878.2999970753344</v>
      </c>
      <c r="S590" s="62">
        <f t="shared" si="67"/>
        <v>26555.646614928151</v>
      </c>
      <c r="T590" s="62">
        <f t="shared" si="67"/>
        <v>32433.946612003485</v>
      </c>
    </row>
    <row r="591" spans="2:20" x14ac:dyDescent="0.2">
      <c r="B591" s="105"/>
      <c r="C591" s="238"/>
      <c r="D591" s="249"/>
      <c r="E591" s="387"/>
      <c r="F591" s="387"/>
      <c r="G591" s="387"/>
      <c r="H591" s="387"/>
      <c r="I591" s="387"/>
      <c r="J591" s="387"/>
      <c r="K591" s="387"/>
      <c r="L591" s="387"/>
      <c r="M591" s="238"/>
      <c r="N591" s="387"/>
      <c r="O591" s="238"/>
      <c r="P591" s="238"/>
      <c r="Q591" s="387"/>
      <c r="R591" s="238"/>
      <c r="S591" s="238"/>
      <c r="T591" s="388"/>
    </row>
    <row r="592" spans="2:20" x14ac:dyDescent="0.2">
      <c r="B592" s="62" t="s">
        <v>413</v>
      </c>
      <c r="C592" s="62">
        <f>+C585+C590</f>
        <v>353.3382064674592</v>
      </c>
      <c r="D592" s="62">
        <f t="shared" ref="D592:T592" si="68">+D585+D590</f>
        <v>3180.2790401722282</v>
      </c>
      <c r="E592" s="62">
        <f t="shared" si="68"/>
        <v>3533.6172466396874</v>
      </c>
      <c r="F592" s="62">
        <f t="shared" si="68"/>
        <v>9672.0550843374094</v>
      </c>
      <c r="G592" s="62">
        <f t="shared" si="68"/>
        <v>90159.321022874617</v>
      </c>
      <c r="H592" s="62">
        <f t="shared" si="68"/>
        <v>99831.376107212025</v>
      </c>
      <c r="I592" s="62">
        <f t="shared" si="68"/>
        <v>9922.7535440494175</v>
      </c>
      <c r="J592" s="62">
        <f t="shared" si="68"/>
        <v>109304.07348697561</v>
      </c>
      <c r="K592" s="62">
        <f t="shared" si="68"/>
        <v>119226.82703102502</v>
      </c>
      <c r="L592" s="26">
        <f t="shared" si="68"/>
        <v>10459.03229060285</v>
      </c>
      <c r="M592" s="26">
        <f t="shared" si="68"/>
        <v>137655.18114768981</v>
      </c>
      <c r="N592" s="62">
        <f t="shared" si="68"/>
        <v>148114.21343829265</v>
      </c>
      <c r="O592" s="26">
        <f t="shared" si="68"/>
        <v>16706.133550422677</v>
      </c>
      <c r="P592" s="26">
        <f t="shared" si="68"/>
        <v>182447.41363960473</v>
      </c>
      <c r="Q592" s="62">
        <f t="shared" si="68"/>
        <v>199153.54719002743</v>
      </c>
      <c r="R592" s="26">
        <f t="shared" si="68"/>
        <v>17478.689026832704</v>
      </c>
      <c r="S592" s="26">
        <f t="shared" si="68"/>
        <v>241569.53801411585</v>
      </c>
      <c r="T592" s="62">
        <f t="shared" si="68"/>
        <v>259048.22704094858</v>
      </c>
    </row>
    <row r="593" spans="2:20" x14ac:dyDescent="0.2">
      <c r="B593" s="108" t="s">
        <v>414</v>
      </c>
      <c r="C593" s="389"/>
      <c r="D593" s="390"/>
      <c r="E593" s="391">
        <f>'Pres Produc'!C391</f>
        <v>463</v>
      </c>
      <c r="F593" s="389"/>
      <c r="G593" s="392"/>
      <c r="H593" s="391">
        <f>'Pres Produc'!D391</f>
        <v>12500</v>
      </c>
      <c r="I593" s="393"/>
      <c r="J593" s="392"/>
      <c r="K593" s="391">
        <f>'Pres Produc'!E391</f>
        <v>14500.090475562174</v>
      </c>
      <c r="L593" s="394"/>
      <c r="M593" s="322"/>
      <c r="N593" s="391">
        <f>'Pres Produc'!F391</f>
        <v>17400.108570674609</v>
      </c>
      <c r="O593" s="396"/>
      <c r="P593" s="322"/>
      <c r="Q593" s="391">
        <f>'Pres Produc'!G391</f>
        <v>21952.027425404784</v>
      </c>
      <c r="R593" s="396"/>
      <c r="S593" s="322"/>
      <c r="T593" s="391">
        <f>'Pres Produc'!H391</f>
        <v>27690.904585980057</v>
      </c>
    </row>
    <row r="594" spans="2:20" x14ac:dyDescent="0.2">
      <c r="B594" s="114" t="s">
        <v>415</v>
      </c>
      <c r="C594" s="396"/>
      <c r="D594" s="397"/>
      <c r="E594" s="401">
        <f>+E592/E593</f>
        <v>7.6320026925263225</v>
      </c>
      <c r="F594" s="402"/>
      <c r="G594" s="403"/>
      <c r="H594" s="718">
        <f>+H592/H593</f>
        <v>7.9865100885769618</v>
      </c>
      <c r="I594" s="402"/>
      <c r="J594" s="403"/>
      <c r="K594" s="401">
        <f>+K592/K593</f>
        <v>8.2224884894314805</v>
      </c>
      <c r="L594" s="394"/>
      <c r="M594" s="322"/>
      <c r="N594" s="401">
        <f>+N592/N593</f>
        <v>8.5122580032585518</v>
      </c>
      <c r="O594" s="396"/>
      <c r="P594" s="322"/>
      <c r="Q594" s="401">
        <f>+Q592/Q593</f>
        <v>9.0722165807587203</v>
      </c>
      <c r="R594" s="396"/>
      <c r="S594" s="322"/>
      <c r="T594" s="401">
        <f>+T592/T593</f>
        <v>9.3549933060729646</v>
      </c>
    </row>
    <row r="595" spans="2:20" x14ac:dyDescent="0.2">
      <c r="B595" s="279" t="s">
        <v>297</v>
      </c>
      <c r="C595" s="239"/>
      <c r="D595" s="168"/>
      <c r="E595" s="210">
        <f>Asignaciones!AB66</f>
        <v>1.2458963457295085E-2</v>
      </c>
      <c r="F595" s="105"/>
      <c r="G595" s="248"/>
      <c r="H595" s="210">
        <f>Asignaciones!AC66</f>
        <v>0.23053373169562169</v>
      </c>
      <c r="I595" s="105"/>
      <c r="J595" s="248"/>
      <c r="K595" s="210">
        <f>Asignaciones!AD66</f>
        <v>0.22621751810605908</v>
      </c>
      <c r="L595" s="103"/>
      <c r="M595" s="292"/>
      <c r="N595" s="210">
        <f>Asignaciones!AE66</f>
        <v>0.22621692990016104</v>
      </c>
      <c r="O595" s="103"/>
      <c r="P595" s="292"/>
      <c r="Q595" s="210">
        <f>Asignaciones!AF66</f>
        <v>0.22622560106975542</v>
      </c>
      <c r="R595" s="103"/>
      <c r="S595" s="292"/>
      <c r="T595" s="210">
        <f>Asignaciones!AG66</f>
        <v>0.22622548761462091</v>
      </c>
    </row>
    <row r="596" spans="2:20" x14ac:dyDescent="0.2">
      <c r="D596" s="399"/>
      <c r="G596" s="399"/>
      <c r="J596" s="399"/>
      <c r="M596" s="399"/>
      <c r="P596" s="399"/>
      <c r="S596" s="399"/>
    </row>
    <row r="597" spans="2:20" x14ac:dyDescent="0.2">
      <c r="D597" s="399"/>
      <c r="E597" s="399"/>
      <c r="F597" s="399"/>
      <c r="G597" s="399"/>
      <c r="H597" s="399"/>
      <c r="I597" s="399"/>
      <c r="J597" s="399"/>
      <c r="K597" s="399"/>
      <c r="L597" s="399"/>
    </row>
    <row r="598" spans="2:20" x14ac:dyDescent="0.2">
      <c r="D598" s="399"/>
      <c r="G598" s="399"/>
      <c r="J598" s="399"/>
      <c r="M598" s="399"/>
      <c r="P598" s="399"/>
      <c r="S598" s="399"/>
    </row>
    <row r="599" spans="2:20" x14ac:dyDescent="0.2">
      <c r="B599" s="2" t="s">
        <v>422</v>
      </c>
      <c r="C599" s="288"/>
      <c r="D599" s="288"/>
      <c r="E599" s="288"/>
      <c r="F599" s="288"/>
      <c r="G599" s="288"/>
      <c r="H599" s="288"/>
      <c r="I599" s="288"/>
      <c r="J599" s="288"/>
      <c r="K599" s="288"/>
      <c r="L599" s="288"/>
      <c r="M599" s="288"/>
      <c r="N599" s="288"/>
      <c r="O599" s="288"/>
      <c r="P599" s="288"/>
      <c r="Q599" s="288"/>
      <c r="R599" s="288"/>
      <c r="S599" s="288"/>
      <c r="T599" s="289"/>
    </row>
    <row r="600" spans="2:20" x14ac:dyDescent="0.2">
      <c r="B600" s="9" t="s">
        <v>30</v>
      </c>
      <c r="C600" s="200"/>
      <c r="D600" s="200"/>
      <c r="E600" s="200"/>
      <c r="F600" s="200"/>
      <c r="G600" s="200"/>
      <c r="H600" s="200"/>
      <c r="I600" s="200"/>
      <c r="J600" s="200"/>
      <c r="K600" s="200"/>
      <c r="L600" s="200"/>
      <c r="M600" s="200"/>
      <c r="N600" s="200"/>
      <c r="O600" s="200"/>
      <c r="P600" s="200"/>
      <c r="Q600" s="200"/>
      <c r="R600" s="200"/>
      <c r="S600" s="200"/>
      <c r="T600" s="290"/>
    </row>
    <row r="601" spans="2:20" x14ac:dyDescent="0.2">
      <c r="B601" s="9" t="s">
        <v>281</v>
      </c>
      <c r="C601" s="200"/>
      <c r="D601" s="200"/>
      <c r="E601" s="200"/>
      <c r="F601" s="200"/>
      <c r="G601" s="200"/>
      <c r="H601" s="200"/>
      <c r="I601" s="200"/>
      <c r="J601" s="200"/>
      <c r="K601" s="200"/>
      <c r="L601" s="200"/>
      <c r="M601" s="200"/>
      <c r="N601" s="200"/>
      <c r="O601" s="200"/>
      <c r="P601" s="200"/>
      <c r="Q601" s="200"/>
      <c r="R601" s="200"/>
      <c r="S601" s="200"/>
      <c r="T601" s="290"/>
    </row>
    <row r="602" spans="2:20" x14ac:dyDescent="0.2">
      <c r="B602" s="9" t="s">
        <v>2</v>
      </c>
      <c r="C602" s="200"/>
      <c r="D602" s="200"/>
      <c r="E602" s="200"/>
      <c r="F602" s="200"/>
      <c r="G602" s="200"/>
      <c r="H602" s="200"/>
      <c r="I602" s="200"/>
      <c r="J602" s="200"/>
      <c r="K602" s="200"/>
      <c r="L602" s="200"/>
      <c r="M602" s="200"/>
      <c r="N602" s="200"/>
      <c r="O602" s="200"/>
      <c r="P602" s="200"/>
      <c r="Q602" s="200"/>
      <c r="R602" s="200"/>
      <c r="S602" s="200"/>
      <c r="T602" s="290"/>
    </row>
    <row r="603" spans="2:20" x14ac:dyDescent="0.2">
      <c r="B603" s="378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2"/>
    </row>
    <row r="604" spans="2:20" x14ac:dyDescent="0.2">
      <c r="B604" s="287"/>
    </row>
    <row r="605" spans="2:20" x14ac:dyDescent="0.2">
      <c r="B605" s="265" t="s">
        <v>282</v>
      </c>
      <c r="C605" s="270" t="s">
        <v>38</v>
      </c>
      <c r="D605" s="268"/>
      <c r="E605" s="269"/>
      <c r="F605" s="270" t="s">
        <v>39</v>
      </c>
      <c r="G605" s="271"/>
      <c r="H605" s="271"/>
      <c r="I605" s="270" t="s">
        <v>40</v>
      </c>
      <c r="J605" s="268"/>
      <c r="K605" s="269"/>
      <c r="L605" s="270" t="s">
        <v>121</v>
      </c>
      <c r="M605" s="268"/>
      <c r="N605" s="269"/>
      <c r="O605" s="270" t="s">
        <v>122</v>
      </c>
      <c r="P605" s="268"/>
      <c r="Q605" s="269"/>
      <c r="R605" s="270" t="s">
        <v>633</v>
      </c>
      <c r="S605" s="268"/>
      <c r="T605" s="269"/>
    </row>
    <row r="606" spans="2:20" x14ac:dyDescent="0.2">
      <c r="B606" s="306"/>
      <c r="C606" s="266" t="s">
        <v>283</v>
      </c>
      <c r="D606" s="265" t="s">
        <v>284</v>
      </c>
      <c r="E606" s="265" t="s">
        <v>47</v>
      </c>
      <c r="F606" s="265" t="s">
        <v>283</v>
      </c>
      <c r="G606" s="265" t="s">
        <v>284</v>
      </c>
      <c r="H606" s="265" t="s">
        <v>47</v>
      </c>
      <c r="I606" s="379" t="s">
        <v>283</v>
      </c>
      <c r="J606" s="379" t="s">
        <v>284</v>
      </c>
      <c r="K606" s="379" t="s">
        <v>47</v>
      </c>
      <c r="L606" s="266" t="s">
        <v>283</v>
      </c>
      <c r="M606" s="265" t="s">
        <v>284</v>
      </c>
      <c r="N606" s="265" t="s">
        <v>47</v>
      </c>
      <c r="O606" s="265" t="s">
        <v>283</v>
      </c>
      <c r="P606" s="265" t="s">
        <v>284</v>
      </c>
      <c r="Q606" s="265" t="s">
        <v>47</v>
      </c>
      <c r="R606" s="379" t="s">
        <v>283</v>
      </c>
      <c r="S606" s="379" t="s">
        <v>284</v>
      </c>
      <c r="T606" s="379" t="s">
        <v>47</v>
      </c>
    </row>
    <row r="607" spans="2:20" x14ac:dyDescent="0.2">
      <c r="B607" s="129" t="s">
        <v>90</v>
      </c>
      <c r="C607" s="404"/>
      <c r="D607" s="404"/>
      <c r="E607" s="404"/>
      <c r="F607" s="404"/>
      <c r="G607" s="404"/>
      <c r="H607" s="404"/>
      <c r="I607" s="404"/>
      <c r="J607" s="404"/>
      <c r="K607" s="404"/>
      <c r="L607" s="404"/>
      <c r="M607" s="404"/>
      <c r="N607" s="404"/>
      <c r="O607" s="404"/>
      <c r="P607" s="404"/>
      <c r="Q607" s="404"/>
      <c r="R607" s="404"/>
      <c r="S607" s="404"/>
      <c r="T607" s="708"/>
    </row>
    <row r="608" spans="2:20" x14ac:dyDescent="0.2">
      <c r="B608" s="380" t="s">
        <v>408</v>
      </c>
      <c r="C608" s="239"/>
      <c r="D608" s="168"/>
      <c r="E608" s="381"/>
      <c r="F608" s="382"/>
      <c r="G608" s="382"/>
      <c r="H608" s="382"/>
      <c r="I608" s="383"/>
      <c r="J608" s="383"/>
      <c r="K608" s="383"/>
      <c r="L608" s="383"/>
      <c r="M608" s="239"/>
      <c r="N608" s="239"/>
      <c r="O608" s="239"/>
      <c r="P608" s="239"/>
      <c r="Q608" s="239"/>
      <c r="R608" s="239"/>
      <c r="S608" s="239"/>
      <c r="T608" s="248"/>
    </row>
    <row r="609" spans="2:20" x14ac:dyDescent="0.2">
      <c r="B609" s="114" t="s">
        <v>250</v>
      </c>
      <c r="C609" s="119">
        <v>0</v>
      </c>
      <c r="D609" s="97">
        <f>'Pres MP Cant'!L558</f>
        <v>569.58000000000004</v>
      </c>
      <c r="E609" s="97">
        <f>SUM(C609:D609)</f>
        <v>569.58000000000004</v>
      </c>
      <c r="F609" s="119">
        <v>0</v>
      </c>
      <c r="G609" s="97">
        <f>'Pres MP Cant'!M558</f>
        <v>690.56</v>
      </c>
      <c r="H609" s="97">
        <f>SUM(F609:G609)</f>
        <v>690.56</v>
      </c>
      <c r="I609" s="119">
        <v>0</v>
      </c>
      <c r="J609" s="384">
        <f>'Pres MP Cant'!N558</f>
        <v>908.47274696022487</v>
      </c>
      <c r="K609" s="97">
        <f>SUM(I609:J609)</f>
        <v>908.47274696022487</v>
      </c>
      <c r="L609" s="119">
        <v>0</v>
      </c>
      <c r="M609" s="119">
        <f>'Pres MP Cant'!O558</f>
        <v>1148.9300977632477</v>
      </c>
      <c r="N609" s="97">
        <f>SUM(L609:M609)</f>
        <v>1148.9300977632477</v>
      </c>
      <c r="O609" s="119">
        <v>0</v>
      </c>
      <c r="P609" s="119">
        <f>'Pres MP Cant'!P558</f>
        <v>1520.3213412635087</v>
      </c>
      <c r="Q609" s="97">
        <f>SUM(O609:P609)</f>
        <v>1520.3213412635087</v>
      </c>
      <c r="R609" s="119">
        <v>0</v>
      </c>
      <c r="S609" s="119">
        <f>'Pres MP Cant'!Q558</f>
        <v>2013.7099660465328</v>
      </c>
      <c r="T609" s="97">
        <f>SUM(R609:S609)</f>
        <v>2013.7099660465328</v>
      </c>
    </row>
    <row r="610" spans="2:20" x14ac:dyDescent="0.2">
      <c r="B610" s="114" t="s">
        <v>352</v>
      </c>
      <c r="C610" s="119">
        <f>+C532*E621</f>
        <v>458.95604513511131</v>
      </c>
      <c r="D610" s="119">
        <v>0</v>
      </c>
      <c r="E610" s="97">
        <f>SUM(C610:D610)</f>
        <v>458.95604513511131</v>
      </c>
      <c r="F610" s="119">
        <f>+F532*H621</f>
        <v>499.61328895900272</v>
      </c>
      <c r="G610" s="119">
        <v>0</v>
      </c>
      <c r="H610" s="97">
        <f>SUM(F610:G610)</f>
        <v>499.61328895900272</v>
      </c>
      <c r="I610" s="119">
        <f>+I532*K621</f>
        <v>527.83853610646736</v>
      </c>
      <c r="J610" s="384">
        <v>0</v>
      </c>
      <c r="K610" s="97">
        <f>SUM(I610:J610)</f>
        <v>527.83853610646736</v>
      </c>
      <c r="L610" s="119">
        <f>+L532*N621</f>
        <v>553.78617277831779</v>
      </c>
      <c r="M610" s="119">
        <v>0</v>
      </c>
      <c r="N610" s="97">
        <f>SUM(L610:M610)</f>
        <v>553.78617277831779</v>
      </c>
      <c r="O610" s="119">
        <f>+O532*Q621</f>
        <v>907.7989481153603</v>
      </c>
      <c r="P610" s="119">
        <v>0</v>
      </c>
      <c r="Q610" s="97">
        <f>SUM(O610:P610)</f>
        <v>907.7989481153603</v>
      </c>
      <c r="R610" s="119">
        <f>+R532*T621</f>
        <v>950.75793092273398</v>
      </c>
      <c r="S610" s="119">
        <v>0</v>
      </c>
      <c r="T610" s="97">
        <f>SUM(R610:S610)</f>
        <v>950.75793092273398</v>
      </c>
    </row>
    <row r="611" spans="2:20" x14ac:dyDescent="0.2">
      <c r="B611" s="51" t="s">
        <v>409</v>
      </c>
      <c r="C611" s="62">
        <f t="shared" ref="C611:T611" si="69">SUM(C609:C610)</f>
        <v>458.95604513511131</v>
      </c>
      <c r="D611" s="62">
        <f t="shared" si="69"/>
        <v>569.58000000000004</v>
      </c>
      <c r="E611" s="62">
        <f t="shared" si="69"/>
        <v>1028.5360451351114</v>
      </c>
      <c r="F611" s="62">
        <f t="shared" si="69"/>
        <v>499.61328895900272</v>
      </c>
      <c r="G611" s="62">
        <f t="shared" si="69"/>
        <v>690.56</v>
      </c>
      <c r="H611" s="62">
        <f t="shared" si="69"/>
        <v>1190.1732889590025</v>
      </c>
      <c r="I611" s="62">
        <f t="shared" si="69"/>
        <v>527.83853610646736</v>
      </c>
      <c r="J611" s="62">
        <f t="shared" si="69"/>
        <v>908.47274696022487</v>
      </c>
      <c r="K611" s="62">
        <f t="shared" si="69"/>
        <v>1436.3112830666923</v>
      </c>
      <c r="L611" s="62">
        <f t="shared" si="69"/>
        <v>553.78617277831779</v>
      </c>
      <c r="M611" s="62">
        <f t="shared" si="69"/>
        <v>1148.9300977632477</v>
      </c>
      <c r="N611" s="62">
        <f t="shared" si="69"/>
        <v>1702.7162705415653</v>
      </c>
      <c r="O611" s="62">
        <f t="shared" si="69"/>
        <v>907.7989481153603</v>
      </c>
      <c r="P611" s="62">
        <f t="shared" si="69"/>
        <v>1520.3213412635087</v>
      </c>
      <c r="Q611" s="62">
        <f t="shared" si="69"/>
        <v>2428.1202893788691</v>
      </c>
      <c r="R611" s="62">
        <f t="shared" si="69"/>
        <v>950.75793092273398</v>
      </c>
      <c r="S611" s="62">
        <f t="shared" si="69"/>
        <v>2013.7099660465328</v>
      </c>
      <c r="T611" s="62">
        <f t="shared" si="69"/>
        <v>2964.4678969692668</v>
      </c>
    </row>
    <row r="612" spans="2:20" x14ac:dyDescent="0.2">
      <c r="B612" s="385" t="s">
        <v>410</v>
      </c>
      <c r="C612" s="238"/>
      <c r="D612" s="321"/>
      <c r="E612" s="386"/>
      <c r="F612" s="238"/>
      <c r="G612" s="386"/>
      <c r="H612" s="386"/>
      <c r="I612" s="238"/>
      <c r="J612" s="387"/>
      <c r="K612" s="386"/>
      <c r="L612" s="238"/>
      <c r="M612" s="238"/>
      <c r="N612" s="386"/>
      <c r="O612" s="238"/>
      <c r="P612" s="238"/>
      <c r="Q612" s="386"/>
      <c r="R612" s="238"/>
      <c r="S612" s="238"/>
      <c r="T612" s="709"/>
    </row>
    <row r="613" spans="2:20" x14ac:dyDescent="0.2">
      <c r="B613" s="204" t="s">
        <v>248</v>
      </c>
      <c r="C613" s="119">
        <v>0</v>
      </c>
      <c r="D613" s="97">
        <f>'Pres MP Cant'!L565+'Pres MP Cant'!L570</f>
        <v>53.506</v>
      </c>
      <c r="E613" s="97">
        <f>SUM(C613:D613)</f>
        <v>53.506</v>
      </c>
      <c r="F613" s="119">
        <v>0</v>
      </c>
      <c r="G613" s="97">
        <f>'Pres MP Cant'!M565+'Pres MP Cant'!M570</f>
        <v>68.671999999999997</v>
      </c>
      <c r="H613" s="97">
        <f>SUM(F613:G613)</f>
        <v>68.671999999999997</v>
      </c>
      <c r="I613" s="119">
        <v>0</v>
      </c>
      <c r="J613" s="384">
        <f>'Pres MP Cant'!N565+'Pres MP Cant'!N570</f>
        <v>87.023908635763249</v>
      </c>
      <c r="K613" s="97">
        <f>SUM(I613:J613)</f>
        <v>87.023908635763249</v>
      </c>
      <c r="L613" s="119">
        <v>0</v>
      </c>
      <c r="M613" s="119">
        <f>'Pres MP Cant'!O565+'Pres MP Cant'!O570</f>
        <v>109.70464260602688</v>
      </c>
      <c r="N613" s="97">
        <f>SUM(L613:M613)</f>
        <v>109.70464260602688</v>
      </c>
      <c r="O613" s="119">
        <v>0</v>
      </c>
      <c r="P613" s="119">
        <f>'Pres MP Cant'!P565+'Pres MP Cant'!P570</f>
        <v>145.12537417954582</v>
      </c>
      <c r="Q613" s="97">
        <f>SUM(O613:P613)</f>
        <v>145.12537417954582</v>
      </c>
      <c r="R613" s="119">
        <v>0</v>
      </c>
      <c r="S613" s="119">
        <f>'Pres MP Cant'!Q565+'Pres MP Cant'!Q570</f>
        <v>192.21819090194958</v>
      </c>
      <c r="T613" s="97">
        <f>SUM(R613:S613)</f>
        <v>192.21819090194958</v>
      </c>
    </row>
    <row r="614" spans="2:20" x14ac:dyDescent="0.2">
      <c r="B614" s="114" t="s">
        <v>355</v>
      </c>
      <c r="C614" s="119">
        <f>+C536*E621</f>
        <v>49.744740517257966</v>
      </c>
      <c r="D614" s="119">
        <v>0</v>
      </c>
      <c r="E614" s="97">
        <f>SUM(C614:D614)</f>
        <v>49.744740517257966</v>
      </c>
      <c r="F614" s="119">
        <f>+F536*H621</f>
        <v>111.42619600889932</v>
      </c>
      <c r="G614" s="119">
        <v>0</v>
      </c>
      <c r="H614" s="97">
        <f>SUM(F614:G614)</f>
        <v>111.42619600889932</v>
      </c>
      <c r="I614" s="119">
        <f>+I536*K621</f>
        <v>117.6984047466817</v>
      </c>
      <c r="J614" s="384">
        <v>0</v>
      </c>
      <c r="K614" s="97">
        <f>SUM(I614:J614)</f>
        <v>117.6984047466817</v>
      </c>
      <c r="L614" s="119">
        <f>+L536*N621</f>
        <v>123.5166997238321</v>
      </c>
      <c r="M614" s="119">
        <v>0</v>
      </c>
      <c r="N614" s="97">
        <f>SUM(L614:M614)</f>
        <v>123.5166997238321</v>
      </c>
      <c r="O614" s="119">
        <f>+O536*Q621</f>
        <v>202.51719356372834</v>
      </c>
      <c r="P614" s="119">
        <v>0</v>
      </c>
      <c r="Q614" s="97">
        <f>SUM(O614:P614)</f>
        <v>202.51719356372834</v>
      </c>
      <c r="R614" s="119">
        <f>+R536*T621</f>
        <v>212.10073918752903</v>
      </c>
      <c r="S614" s="119">
        <v>0</v>
      </c>
      <c r="T614" s="97">
        <f>SUM(R614:S614)</f>
        <v>212.10073918752903</v>
      </c>
    </row>
    <row r="615" spans="2:20" x14ac:dyDescent="0.2">
      <c r="B615" s="114" t="s">
        <v>411</v>
      </c>
      <c r="C615" s="119">
        <f>'Carga Fabril'!C573</f>
        <v>149.89721041980624</v>
      </c>
      <c r="D615" s="119">
        <f>'Carga Fabril'!D573</f>
        <v>16.270327578040906</v>
      </c>
      <c r="E615" s="97">
        <f>SUM(C615:D615)</f>
        <v>166.16753799784715</v>
      </c>
      <c r="F615" s="119">
        <f>'Carga Fabril'!F573</f>
        <v>156.5348065251149</v>
      </c>
      <c r="G615" s="119">
        <f>'Carga Fabril'!G573</f>
        <v>16.543010991179706</v>
      </c>
      <c r="H615" s="97">
        <f>SUM(F615:G615)</f>
        <v>173.0778175162946</v>
      </c>
      <c r="I615" s="119">
        <f>'Carga Fabril'!I573</f>
        <v>169.08694402019196</v>
      </c>
      <c r="J615" s="119">
        <f>'Carga Fabril'!J573</f>
        <v>18.332811860031015</v>
      </c>
      <c r="K615" s="97">
        <f>SUM(I615:J615)</f>
        <v>187.41975588022297</v>
      </c>
      <c r="L615" s="119">
        <f>'Carga Fabril'!L573</f>
        <v>181.34765013388642</v>
      </c>
      <c r="M615" s="119">
        <f>'Carga Fabril'!M573</f>
        <v>20.165970926612182</v>
      </c>
      <c r="N615" s="97">
        <f>SUM(L615:M615)</f>
        <v>201.51362106049859</v>
      </c>
      <c r="O615" s="119">
        <f>'Carga Fabril'!O573</f>
        <v>258.95973532112009</v>
      </c>
      <c r="P615" s="119">
        <f>'Carga Fabril'!P573</f>
        <v>31.467370495942024</v>
      </c>
      <c r="Q615" s="97">
        <f>SUM(O615:P615)</f>
        <v>290.42710581706211</v>
      </c>
      <c r="R615" s="119">
        <f>'Carga Fabril'!R573</f>
        <v>269.67968457463439</v>
      </c>
      <c r="S615" s="119">
        <f>'Carga Fabril'!S573</f>
        <v>34.610420348393461</v>
      </c>
      <c r="T615" s="97">
        <f>SUM(R615:S615)</f>
        <v>304.29010492302785</v>
      </c>
    </row>
    <row r="616" spans="2:20" x14ac:dyDescent="0.2">
      <c r="B616" s="51" t="s">
        <v>412</v>
      </c>
      <c r="C616" s="62">
        <f t="shared" ref="C616:T616" si="70">SUM(C613:C615)</f>
        <v>199.64195093706422</v>
      </c>
      <c r="D616" s="62">
        <f t="shared" si="70"/>
        <v>69.776327578040906</v>
      </c>
      <c r="E616" s="62">
        <f t="shared" si="70"/>
        <v>269.4182785151051</v>
      </c>
      <c r="F616" s="62">
        <f t="shared" si="70"/>
        <v>267.96100253401426</v>
      </c>
      <c r="G616" s="62">
        <f t="shared" si="70"/>
        <v>85.215010991179696</v>
      </c>
      <c r="H616" s="62">
        <f t="shared" si="70"/>
        <v>353.17601352519392</v>
      </c>
      <c r="I616" s="62">
        <f t="shared" si="70"/>
        <v>286.78534876687365</v>
      </c>
      <c r="J616" s="62">
        <f t="shared" si="70"/>
        <v>105.35672049579426</v>
      </c>
      <c r="K616" s="62">
        <f t="shared" si="70"/>
        <v>392.14206926266792</v>
      </c>
      <c r="L616" s="62">
        <f t="shared" si="70"/>
        <v>304.86434985771854</v>
      </c>
      <c r="M616" s="62">
        <f t="shared" si="70"/>
        <v>129.87061353263906</v>
      </c>
      <c r="N616" s="62">
        <f t="shared" si="70"/>
        <v>434.73496339035762</v>
      </c>
      <c r="O616" s="62">
        <f t="shared" si="70"/>
        <v>461.47692888484846</v>
      </c>
      <c r="P616" s="62">
        <f t="shared" si="70"/>
        <v>176.59274467548784</v>
      </c>
      <c r="Q616" s="62">
        <f t="shared" si="70"/>
        <v>638.06967356033624</v>
      </c>
      <c r="R616" s="62">
        <f t="shared" si="70"/>
        <v>481.78042376216342</v>
      </c>
      <c r="S616" s="62">
        <f t="shared" si="70"/>
        <v>226.82861125034304</v>
      </c>
      <c r="T616" s="62">
        <f t="shared" si="70"/>
        <v>708.60903501250641</v>
      </c>
    </row>
    <row r="617" spans="2:20" x14ac:dyDescent="0.2">
      <c r="B617" s="105"/>
      <c r="C617" s="238"/>
      <c r="D617" s="249"/>
      <c r="E617" s="387"/>
      <c r="F617" s="387"/>
      <c r="G617" s="387"/>
      <c r="H617" s="387"/>
      <c r="I617" s="387"/>
      <c r="J617" s="387"/>
      <c r="K617" s="387"/>
      <c r="L617" s="387"/>
      <c r="M617" s="238"/>
      <c r="N617" s="387"/>
      <c r="O617" s="238"/>
      <c r="P617" s="238"/>
      <c r="Q617" s="387"/>
      <c r="R617" s="238"/>
      <c r="S617" s="238"/>
      <c r="T617" s="388"/>
    </row>
    <row r="618" spans="2:20" x14ac:dyDescent="0.2">
      <c r="B618" s="62" t="s">
        <v>413</v>
      </c>
      <c r="C618" s="62">
        <f>+C611+C616</f>
        <v>658.59799607217553</v>
      </c>
      <c r="D618" s="62">
        <f t="shared" ref="D618:T618" si="71">+D611+D616</f>
        <v>639.35632757804092</v>
      </c>
      <c r="E618" s="62">
        <f t="shared" si="71"/>
        <v>1297.9543236502166</v>
      </c>
      <c r="F618" s="62">
        <f t="shared" si="71"/>
        <v>767.57429149301697</v>
      </c>
      <c r="G618" s="62">
        <f t="shared" si="71"/>
        <v>775.77501099117967</v>
      </c>
      <c r="H618" s="62">
        <f t="shared" si="71"/>
        <v>1543.3493024841964</v>
      </c>
      <c r="I618" s="62">
        <f t="shared" si="71"/>
        <v>814.62388487334101</v>
      </c>
      <c r="J618" s="62">
        <f t="shared" si="71"/>
        <v>1013.8294674560191</v>
      </c>
      <c r="K618" s="62">
        <f t="shared" si="71"/>
        <v>1828.4533523293603</v>
      </c>
      <c r="L618" s="26">
        <f t="shared" si="71"/>
        <v>858.65052263603638</v>
      </c>
      <c r="M618" s="26">
        <f t="shared" si="71"/>
        <v>1278.8007112958867</v>
      </c>
      <c r="N618" s="62">
        <f t="shared" si="71"/>
        <v>2137.4512339319231</v>
      </c>
      <c r="O618" s="26">
        <f t="shared" si="71"/>
        <v>1369.2758770002088</v>
      </c>
      <c r="P618" s="26">
        <f t="shared" si="71"/>
        <v>1696.9140859389965</v>
      </c>
      <c r="Q618" s="62">
        <f t="shared" si="71"/>
        <v>3066.1899629392055</v>
      </c>
      <c r="R618" s="26">
        <f t="shared" si="71"/>
        <v>1432.5383546848975</v>
      </c>
      <c r="S618" s="26">
        <f t="shared" si="71"/>
        <v>2240.5385772968757</v>
      </c>
      <c r="T618" s="62">
        <f t="shared" si="71"/>
        <v>3673.0769319817732</v>
      </c>
    </row>
    <row r="619" spans="2:20" x14ac:dyDescent="0.2">
      <c r="B619" s="108" t="s">
        <v>414</v>
      </c>
      <c r="C619" s="389"/>
      <c r="D619" s="390"/>
      <c r="E619" s="391">
        <f>'Pres Produc'!C407</f>
        <v>863</v>
      </c>
      <c r="F619" s="389"/>
      <c r="G619" s="392"/>
      <c r="H619" s="391">
        <f>'Pres Produc'!D407</f>
        <v>992</v>
      </c>
      <c r="I619" s="393"/>
      <c r="J619" s="392"/>
      <c r="K619" s="391">
        <f>'Pres Produc'!E407</f>
        <v>1190.4074793131397</v>
      </c>
      <c r="L619" s="394"/>
      <c r="M619" s="322"/>
      <c r="N619" s="391">
        <f>'Pres Produc'!F407</f>
        <v>1428.4889751757676</v>
      </c>
      <c r="O619" s="396"/>
      <c r="P619" s="322"/>
      <c r="Q619" s="391">
        <f>'Pres Produc'!G407</f>
        <v>1799.2422671667955</v>
      </c>
      <c r="R619" s="396"/>
      <c r="S619" s="322"/>
      <c r="T619" s="391">
        <f>'Pres Produc'!H407</f>
        <v>2269.5227791076845</v>
      </c>
    </row>
    <row r="620" spans="2:20" x14ac:dyDescent="0.2">
      <c r="B620" s="114" t="s">
        <v>415</v>
      </c>
      <c r="C620" s="396"/>
      <c r="D620" s="397"/>
      <c r="E620" s="401">
        <f>+E618/E619</f>
        <v>1.5040026925263228</v>
      </c>
      <c r="F620" s="402"/>
      <c r="G620" s="403"/>
      <c r="H620" s="718">
        <f>+H618/H619</f>
        <v>1.555795667826811</v>
      </c>
      <c r="I620" s="402"/>
      <c r="J620" s="403"/>
      <c r="K620" s="401">
        <f>+K618/K619</f>
        <v>1.5359894692398695</v>
      </c>
      <c r="L620" s="394"/>
      <c r="M620" s="322"/>
      <c r="N620" s="401">
        <f>+N618/N619</f>
        <v>1.4963022263919969</v>
      </c>
      <c r="O620" s="396"/>
      <c r="P620" s="322"/>
      <c r="Q620" s="401">
        <f>+Q618/Q619</f>
        <v>1.7041562544923028</v>
      </c>
      <c r="R620" s="396"/>
      <c r="S620" s="322"/>
      <c r="T620" s="401">
        <f>+T618/T619</f>
        <v>1.6184358076484822</v>
      </c>
    </row>
    <row r="621" spans="2:20" x14ac:dyDescent="0.2">
      <c r="B621" s="279" t="s">
        <v>297</v>
      </c>
      <c r="C621" s="239"/>
      <c r="D621" s="168"/>
      <c r="E621" s="210">
        <f>Asignaciones!AB67</f>
        <v>2.3222646789731443E-2</v>
      </c>
      <c r="F621" s="105"/>
      <c r="G621" s="248"/>
      <c r="H621" s="210">
        <f>Asignaciones!AC67</f>
        <v>1.8295156947364541E-2</v>
      </c>
      <c r="I621" s="105"/>
      <c r="J621" s="248"/>
      <c r="K621" s="210">
        <f>Asignaciones!AD67</f>
        <v>1.8571678980828416E-2</v>
      </c>
      <c r="L621" s="103"/>
      <c r="M621" s="292"/>
      <c r="N621" s="210">
        <f>Asignaciones!AE67</f>
        <v>1.8571630691150389E-2</v>
      </c>
      <c r="O621" s="103"/>
      <c r="P621" s="292"/>
      <c r="Q621" s="210">
        <f>Asignaciones!AF67</f>
        <v>1.854200778233641E-2</v>
      </c>
      <c r="R621" s="103"/>
      <c r="S621" s="292"/>
      <c r="T621" s="210">
        <f>Asignaciones!AG67</f>
        <v>1.8541246847388032E-2</v>
      </c>
    </row>
    <row r="622" spans="2:20" x14ac:dyDescent="0.2">
      <c r="D622" s="399"/>
      <c r="G622" s="399"/>
      <c r="J622" s="399"/>
      <c r="M622" s="399"/>
      <c r="P622" s="399"/>
      <c r="S622" s="399"/>
    </row>
    <row r="623" spans="2:20" x14ac:dyDescent="0.2">
      <c r="D623" s="399"/>
      <c r="G623" s="399"/>
      <c r="J623" s="399"/>
      <c r="M623" s="399"/>
      <c r="P623" s="399"/>
      <c r="S623" s="399"/>
    </row>
    <row r="624" spans="2:20" x14ac:dyDescent="0.2">
      <c r="D624" s="399"/>
      <c r="G624" s="399"/>
      <c r="J624" s="399"/>
      <c r="M624" s="399"/>
      <c r="P624" s="399"/>
      <c r="S624" s="399"/>
    </row>
    <row r="625" spans="2:20" x14ac:dyDescent="0.2">
      <c r="D625" s="399"/>
      <c r="G625" s="399"/>
      <c r="J625" s="399"/>
      <c r="M625" s="399"/>
      <c r="P625" s="399"/>
      <c r="S625" s="399"/>
    </row>
    <row r="626" spans="2:20" x14ac:dyDescent="0.2">
      <c r="B626" s="669" t="s">
        <v>818</v>
      </c>
      <c r="C626" s="400"/>
      <c r="D626" s="400"/>
      <c r="E626" s="400"/>
      <c r="F626" s="400"/>
      <c r="G626" s="400"/>
      <c r="H626" s="400"/>
      <c r="I626" s="400"/>
      <c r="J626" s="400"/>
      <c r="K626" s="400"/>
      <c r="L626" s="400"/>
      <c r="M626" s="400"/>
      <c r="N626" s="400"/>
      <c r="O626" s="400"/>
      <c r="P626" s="400"/>
      <c r="Q626" s="400"/>
      <c r="R626" s="400"/>
      <c r="S626" s="400"/>
      <c r="T626" s="670"/>
    </row>
    <row r="627" spans="2:20" x14ac:dyDescent="0.2">
      <c r="B627" s="671" t="s">
        <v>20</v>
      </c>
      <c r="C627" s="672"/>
      <c r="D627" s="672"/>
      <c r="E627" s="672"/>
      <c r="F627" s="672"/>
      <c r="G627" s="672"/>
      <c r="H627" s="672"/>
      <c r="I627" s="672"/>
      <c r="J627" s="672"/>
      <c r="K627" s="672"/>
      <c r="L627" s="672"/>
      <c r="M627" s="672"/>
      <c r="N627" s="672"/>
      <c r="O627" s="672"/>
      <c r="P627" s="672"/>
      <c r="Q627" s="672"/>
      <c r="R627" s="672"/>
      <c r="S627" s="672"/>
      <c r="T627" s="673"/>
    </row>
    <row r="628" spans="2:20" x14ac:dyDescent="0.2">
      <c r="B628" s="671" t="s">
        <v>281</v>
      </c>
      <c r="C628" s="672"/>
      <c r="D628" s="672"/>
      <c r="E628" s="672"/>
      <c r="F628" s="672"/>
      <c r="G628" s="672"/>
      <c r="H628" s="672"/>
      <c r="I628" s="672"/>
      <c r="J628" s="672"/>
      <c r="K628" s="672"/>
      <c r="L628" s="672"/>
      <c r="M628" s="672"/>
      <c r="N628" s="672"/>
      <c r="O628" s="672"/>
      <c r="P628" s="672"/>
      <c r="Q628" s="672"/>
      <c r="R628" s="672"/>
      <c r="S628" s="672"/>
      <c r="T628" s="673"/>
    </row>
    <row r="629" spans="2:20" x14ac:dyDescent="0.2">
      <c r="B629" s="671" t="s">
        <v>2</v>
      </c>
      <c r="C629" s="672"/>
      <c r="D629" s="672"/>
      <c r="E629" s="672"/>
      <c r="F629" s="672"/>
      <c r="G629" s="672"/>
      <c r="H629" s="672"/>
      <c r="I629" s="672"/>
      <c r="J629" s="672"/>
      <c r="K629" s="672"/>
      <c r="L629" s="672"/>
      <c r="M629" s="672"/>
      <c r="N629" s="672"/>
      <c r="O629" s="672"/>
      <c r="P629" s="672"/>
      <c r="Q629" s="672"/>
      <c r="R629" s="672"/>
      <c r="S629" s="672"/>
      <c r="T629" s="673"/>
    </row>
    <row r="630" spans="2:20" x14ac:dyDescent="0.2">
      <c r="B630" s="674"/>
      <c r="C630" s="675"/>
      <c r="D630" s="675"/>
      <c r="E630" s="675"/>
      <c r="F630" s="675"/>
      <c r="G630" s="675"/>
      <c r="H630" s="675"/>
      <c r="I630" s="675"/>
      <c r="J630" s="675"/>
      <c r="K630" s="675"/>
      <c r="L630" s="675"/>
      <c r="M630" s="675"/>
      <c r="N630" s="675"/>
      <c r="O630" s="675"/>
      <c r="P630" s="675"/>
      <c r="Q630" s="675"/>
      <c r="R630" s="675"/>
      <c r="S630" s="675"/>
      <c r="T630" s="676"/>
    </row>
    <row r="631" spans="2:20" x14ac:dyDescent="0.2">
      <c r="B631" s="287"/>
    </row>
    <row r="632" spans="2:20" x14ac:dyDescent="0.2">
      <c r="B632" s="265" t="s">
        <v>282</v>
      </c>
      <c r="C632" s="270" t="s">
        <v>38</v>
      </c>
      <c r="D632" s="268"/>
      <c r="E632" s="269"/>
      <c r="F632" s="270" t="s">
        <v>39</v>
      </c>
      <c r="G632" s="271"/>
      <c r="H632" s="271"/>
      <c r="I632" s="270" t="s">
        <v>40</v>
      </c>
      <c r="J632" s="268"/>
      <c r="K632" s="269"/>
      <c r="L632" s="270" t="s">
        <v>121</v>
      </c>
      <c r="M632" s="268"/>
      <c r="N632" s="269"/>
      <c r="O632" s="270" t="s">
        <v>122</v>
      </c>
      <c r="P632" s="268"/>
      <c r="Q632" s="269"/>
      <c r="R632" s="270" t="s">
        <v>633</v>
      </c>
      <c r="S632" s="268"/>
      <c r="T632" s="269"/>
    </row>
    <row r="633" spans="2:20" x14ac:dyDescent="0.2">
      <c r="B633" s="306"/>
      <c r="C633" s="266" t="s">
        <v>283</v>
      </c>
      <c r="D633" s="265" t="s">
        <v>284</v>
      </c>
      <c r="E633" s="265" t="s">
        <v>47</v>
      </c>
      <c r="F633" s="265" t="s">
        <v>283</v>
      </c>
      <c r="G633" s="265" t="s">
        <v>284</v>
      </c>
      <c r="H633" s="265" t="s">
        <v>47</v>
      </c>
      <c r="I633" s="379" t="s">
        <v>283</v>
      </c>
      <c r="J633" s="379" t="s">
        <v>284</v>
      </c>
      <c r="K633" s="379" t="s">
        <v>47</v>
      </c>
      <c r="L633" s="266" t="s">
        <v>283</v>
      </c>
      <c r="M633" s="265" t="s">
        <v>284</v>
      </c>
      <c r="N633" s="265" t="s">
        <v>47</v>
      </c>
      <c r="O633" s="265" t="s">
        <v>283</v>
      </c>
      <c r="P633" s="265" t="s">
        <v>284</v>
      </c>
      <c r="Q633" s="265" t="s">
        <v>47</v>
      </c>
      <c r="R633" s="379" t="s">
        <v>283</v>
      </c>
      <c r="S633" s="379" t="s">
        <v>284</v>
      </c>
      <c r="T633" s="379" t="s">
        <v>47</v>
      </c>
    </row>
    <row r="634" spans="2:20" x14ac:dyDescent="0.2">
      <c r="B634" s="125" t="s">
        <v>684</v>
      </c>
      <c r="C634" s="400"/>
      <c r="D634" s="400"/>
      <c r="E634" s="400"/>
      <c r="F634" s="400"/>
      <c r="G634" s="400"/>
      <c r="H634" s="400"/>
      <c r="I634" s="400"/>
      <c r="J634" s="400"/>
      <c r="K634" s="400"/>
      <c r="L634" s="400"/>
      <c r="M634" s="400"/>
      <c r="N634" s="400"/>
      <c r="O634" s="400"/>
      <c r="P634" s="400"/>
      <c r="Q634" s="400"/>
      <c r="R634" s="400"/>
      <c r="S634" s="400"/>
      <c r="T634" s="670"/>
    </row>
    <row r="635" spans="2:20" x14ac:dyDescent="0.2">
      <c r="B635" s="380" t="s">
        <v>408</v>
      </c>
      <c r="C635" s="239"/>
      <c r="D635" s="168"/>
      <c r="E635" s="381"/>
      <c r="F635" s="382"/>
      <c r="G635" s="382"/>
      <c r="H635" s="382"/>
      <c r="I635" s="383"/>
      <c r="J635" s="383"/>
      <c r="K635" s="383"/>
      <c r="L635" s="383"/>
      <c r="M635" s="239"/>
      <c r="N635" s="239"/>
      <c r="O635" s="239"/>
      <c r="P635" s="239"/>
      <c r="Q635" s="239"/>
      <c r="R635" s="239"/>
      <c r="S635" s="239"/>
      <c r="T635" s="248"/>
    </row>
    <row r="636" spans="2:20" x14ac:dyDescent="0.2">
      <c r="B636" s="114" t="s">
        <v>250</v>
      </c>
      <c r="C636" s="119">
        <v>0</v>
      </c>
      <c r="D636" s="97">
        <f>'Pres MP Cant'!L786</f>
        <v>66018.013300000006</v>
      </c>
      <c r="E636" s="97">
        <f>SUM(C636:D636)</f>
        <v>66018.013300000006</v>
      </c>
      <c r="F636" s="96">
        <v>0</v>
      </c>
      <c r="G636" s="97">
        <f>'Pres MP Cant'!M786</f>
        <v>66640.050737275757</v>
      </c>
      <c r="H636" s="97">
        <f>SUM(F636:G636)</f>
        <v>66640.050737275757</v>
      </c>
      <c r="I636" s="384">
        <v>0</v>
      </c>
      <c r="J636" s="384">
        <f>'Pres MP Cant'!N786</f>
        <v>83552.459219006312</v>
      </c>
      <c r="K636" s="97">
        <f>SUM(I636:J636)</f>
        <v>83552.459219006312</v>
      </c>
      <c r="L636" s="384">
        <v>0</v>
      </c>
      <c r="M636" s="119">
        <f>'Pres MP Cant'!O786</f>
        <v>105284.65493665545</v>
      </c>
      <c r="N636" s="97">
        <f>SUM(L636:M636)</f>
        <v>105284.65493665545</v>
      </c>
      <c r="O636" s="119">
        <v>0</v>
      </c>
      <c r="P636" s="119">
        <f>'Pres MP Cant'!P786</f>
        <v>139757.45024713833</v>
      </c>
      <c r="Q636" s="97">
        <f>SUM(O636:P636)</f>
        <v>139757.45024713833</v>
      </c>
      <c r="R636" s="119">
        <v>0</v>
      </c>
      <c r="S636" s="119">
        <f>'Pres MP Cant'!Q786</f>
        <v>184339.44920139862</v>
      </c>
      <c r="T636" s="97">
        <f>SUM(R636:S636)</f>
        <v>184339.44920139862</v>
      </c>
    </row>
    <row r="637" spans="2:20" x14ac:dyDescent="0.2">
      <c r="B637" s="114" t="s">
        <v>352</v>
      </c>
      <c r="C637" s="119">
        <f>Distr.Sueld!K29*Cost.Prod!E648</f>
        <v>7971.491117863171</v>
      </c>
      <c r="D637" s="119">
        <v>0</v>
      </c>
      <c r="E637" s="97">
        <f>SUM(C637:D637)</f>
        <v>7971.491117863171</v>
      </c>
      <c r="F637" s="96">
        <f>Distr.Sueld!K68*Cost.Prod!H648</f>
        <v>7384.6055638572834</v>
      </c>
      <c r="G637" s="119">
        <v>0</v>
      </c>
      <c r="H637" s="97">
        <f>SUM(F637:G637)</f>
        <v>7384.6055638572834</v>
      </c>
      <c r="I637" s="384">
        <f>Distr.Sueld!K107*Cost.Prod!K648</f>
        <v>7767.3184995151005</v>
      </c>
      <c r="J637" s="384">
        <v>0</v>
      </c>
      <c r="K637" s="97">
        <f>SUM(I637:J637)</f>
        <v>7767.3184995151005</v>
      </c>
      <c r="L637" s="384">
        <f>Distr.Sueld!K147*Cost.Prod!N648</f>
        <v>8149.6289854805582</v>
      </c>
      <c r="M637" s="119">
        <v>0</v>
      </c>
      <c r="N637" s="97">
        <f>SUM(L637:M637)</f>
        <v>8149.6289854805582</v>
      </c>
      <c r="O637" s="119">
        <f>Distr.Sueld!K187*Cost.Prod!Q648</f>
        <v>13403.939167855509</v>
      </c>
      <c r="P637" s="119">
        <v>0</v>
      </c>
      <c r="Q637" s="97">
        <f>SUM(O637:P637)</f>
        <v>13403.939167855509</v>
      </c>
      <c r="R637" s="119">
        <f>Distr.Sueld!K227*Cost.Prod!T648</f>
        <v>13981.198301867305</v>
      </c>
      <c r="S637" s="119">
        <v>0</v>
      </c>
      <c r="T637" s="97">
        <f>SUM(R637:S637)</f>
        <v>13981.198301867305</v>
      </c>
    </row>
    <row r="638" spans="2:20" x14ac:dyDescent="0.2">
      <c r="B638" s="51" t="s">
        <v>409</v>
      </c>
      <c r="C638" s="62">
        <f>SUM(C636:C637)</f>
        <v>7971.491117863171</v>
      </c>
      <c r="D638" s="62">
        <f t="shared" ref="D638:T638" si="72">SUM(D636:D637)</f>
        <v>66018.013300000006</v>
      </c>
      <c r="E638" s="62">
        <f t="shared" si="72"/>
        <v>73989.50441786318</v>
      </c>
      <c r="F638" s="62">
        <f t="shared" si="72"/>
        <v>7384.6055638572834</v>
      </c>
      <c r="G638" s="62">
        <f t="shared" si="72"/>
        <v>66640.050737275757</v>
      </c>
      <c r="H638" s="62">
        <f t="shared" si="72"/>
        <v>74024.656301133044</v>
      </c>
      <c r="I638" s="62">
        <f t="shared" si="72"/>
        <v>7767.3184995151005</v>
      </c>
      <c r="J638" s="62">
        <f t="shared" si="72"/>
        <v>83552.459219006312</v>
      </c>
      <c r="K638" s="62">
        <f t="shared" si="72"/>
        <v>91319.777718521407</v>
      </c>
      <c r="L638" s="62">
        <f t="shared" si="72"/>
        <v>8149.6289854805582</v>
      </c>
      <c r="M638" s="62">
        <f t="shared" si="72"/>
        <v>105284.65493665545</v>
      </c>
      <c r="N638" s="62">
        <f t="shared" si="72"/>
        <v>113434.283922136</v>
      </c>
      <c r="O638" s="62">
        <f t="shared" si="72"/>
        <v>13403.939167855509</v>
      </c>
      <c r="P638" s="62">
        <f t="shared" si="72"/>
        <v>139757.45024713833</v>
      </c>
      <c r="Q638" s="62">
        <f t="shared" si="72"/>
        <v>153161.38941499384</v>
      </c>
      <c r="R638" s="62">
        <f t="shared" si="72"/>
        <v>13981.198301867305</v>
      </c>
      <c r="S638" s="62">
        <f t="shared" si="72"/>
        <v>184339.44920139862</v>
      </c>
      <c r="T638" s="62">
        <f t="shared" si="72"/>
        <v>198320.64750326594</v>
      </c>
    </row>
    <row r="639" spans="2:20" x14ac:dyDescent="0.2">
      <c r="B639" s="385" t="s">
        <v>410</v>
      </c>
      <c r="C639" s="238"/>
      <c r="D639" s="321"/>
      <c r="E639" s="386"/>
      <c r="F639" s="386"/>
      <c r="G639" s="386"/>
      <c r="H639" s="386"/>
      <c r="I639" s="387"/>
      <c r="J639" s="387"/>
      <c r="K639" s="386"/>
      <c r="L639" s="387"/>
      <c r="M639" s="238"/>
      <c r="N639" s="386"/>
      <c r="O639" s="238"/>
      <c r="P639" s="238"/>
      <c r="Q639" s="386"/>
      <c r="R639" s="238"/>
      <c r="S639" s="238"/>
      <c r="T639" s="709"/>
    </row>
    <row r="640" spans="2:20" x14ac:dyDescent="0.2">
      <c r="B640" s="204" t="s">
        <v>248</v>
      </c>
      <c r="C640" s="119">
        <v>0</v>
      </c>
      <c r="D640" s="97">
        <f>'Pres MP Cant'!L814</f>
        <v>4651.512999999999</v>
      </c>
      <c r="E640" s="97">
        <f>SUM(C640:D640)</f>
        <v>4651.512999999999</v>
      </c>
      <c r="F640" s="119">
        <v>0</v>
      </c>
      <c r="G640" s="97">
        <f>'Pres MP Cant'!M814</f>
        <v>4779.611217552706</v>
      </c>
      <c r="H640" s="97">
        <f>SUM(F640:G640)</f>
        <v>4779.611217552706</v>
      </c>
      <c r="I640" s="384">
        <v>0</v>
      </c>
      <c r="J640" s="384">
        <f>'Pres MP Cant'!N814</f>
        <v>6007.121275797921</v>
      </c>
      <c r="K640" s="97">
        <f>SUM(I640:J640)</f>
        <v>6007.121275797921</v>
      </c>
      <c r="L640" s="384">
        <v>0</v>
      </c>
      <c r="M640" s="119">
        <f>'Pres MP Cant'!O814</f>
        <v>7570.3126338656857</v>
      </c>
      <c r="N640" s="97">
        <f>SUM(L640:M640)</f>
        <v>7570.3126338656857</v>
      </c>
      <c r="O640" s="119">
        <v>0</v>
      </c>
      <c r="P640" s="119">
        <f>'Pres MP Cant'!P814</f>
        <v>10046.681795335946</v>
      </c>
      <c r="Q640" s="97">
        <f>SUM(O640:P640)</f>
        <v>10046.681795335946</v>
      </c>
      <c r="R640" s="119">
        <v>0</v>
      </c>
      <c r="S640" s="119">
        <f>'Pres MP Cant'!Q814</f>
        <v>13251.720361607424</v>
      </c>
      <c r="T640" s="97">
        <f>SUM(R640:S640)</f>
        <v>13251.720361607424</v>
      </c>
    </row>
    <row r="641" spans="2:20" x14ac:dyDescent="0.2">
      <c r="B641" s="114" t="s">
        <v>355</v>
      </c>
      <c r="C641" s="119">
        <f>Distr.Sueld!K34*Cost.Prod!E648</f>
        <v>864.00377856880255</v>
      </c>
      <c r="D641" s="119">
        <v>0</v>
      </c>
      <c r="E641" s="97">
        <f>SUM(C641:D641)</f>
        <v>864.00377856880255</v>
      </c>
      <c r="F641" s="384">
        <f>Distr.Sueld!K73*Cost.Prod!H648</f>
        <v>1646.9508021318677</v>
      </c>
      <c r="G641" s="119">
        <v>0</v>
      </c>
      <c r="H641" s="97">
        <f>SUM(F641:G641)</f>
        <v>1646.9508021318677</v>
      </c>
      <c r="I641" s="384">
        <f>Distr.Sueld!K112*Cost.Prod!K648</f>
        <v>1731.9709229564821</v>
      </c>
      <c r="J641" s="384">
        <v>0</v>
      </c>
      <c r="K641" s="97">
        <f>SUM(I641:J641)</f>
        <v>1731.9709229564821</v>
      </c>
      <c r="L641" s="384">
        <f>Distr.Sueld!K152*Cost.Prod!N648</f>
        <v>1817.6966593624063</v>
      </c>
      <c r="M641" s="119">
        <v>0</v>
      </c>
      <c r="N641" s="97">
        <f>SUM(L641:M641)</f>
        <v>1817.6966593624063</v>
      </c>
      <c r="O641" s="119">
        <f>Distr.Sueld!K192*Cost.Prod!Q648</f>
        <v>2990.2305445589486</v>
      </c>
      <c r="P641" s="119">
        <v>0</v>
      </c>
      <c r="Q641" s="97">
        <f>SUM(O641:P641)</f>
        <v>2990.2305445589486</v>
      </c>
      <c r="R641" s="119">
        <f>Distr.Sueld!K232*Cost.Prod!T648</f>
        <v>3119.0089486558009</v>
      </c>
      <c r="S641" s="119">
        <v>0</v>
      </c>
      <c r="T641" s="97">
        <f>SUM(R641:S641)</f>
        <v>3119.0089486558009</v>
      </c>
    </row>
    <row r="642" spans="2:20" x14ac:dyDescent="0.2">
      <c r="B642" s="114" t="s">
        <v>411</v>
      </c>
      <c r="C642" s="119">
        <f>'Carga Fabril'!C598</f>
        <v>1243.1220567491928</v>
      </c>
      <c r="D642" s="119">
        <f>'Carga Fabril'!D598</f>
        <v>134.93248490850377</v>
      </c>
      <c r="E642" s="97">
        <f>SUM(C642:D642)</f>
        <v>1378.0545416576965</v>
      </c>
      <c r="F642" s="119">
        <f>'Carga Fabril'!F598</f>
        <v>1116.8884683314145</v>
      </c>
      <c r="G642" s="119">
        <f>'Carga Fabril'!G598</f>
        <v>118.0357175358568</v>
      </c>
      <c r="H642" s="97">
        <f>SUM(F642:G642)</f>
        <v>1234.9241858672713</v>
      </c>
      <c r="I642" s="119">
        <f>'Carga Fabril'!I598</f>
        <v>1202.0949398508114</v>
      </c>
      <c r="J642" s="119">
        <f>'Carga Fabril'!J598</f>
        <v>130.33401542551107</v>
      </c>
      <c r="K642" s="97">
        <f>SUM(I642:J642)</f>
        <v>1332.4289552763225</v>
      </c>
      <c r="L642" s="119">
        <f>'Carga Fabril'!L598</f>
        <v>1289.3111299883371</v>
      </c>
      <c r="M642" s="119">
        <f>'Carga Fabril'!M598</f>
        <v>143.3721955785295</v>
      </c>
      <c r="N642" s="97">
        <f>SUM(L642:M642)</f>
        <v>1432.6833255668666</v>
      </c>
      <c r="O642" s="119">
        <f>'Carga Fabril'!O598</f>
        <v>1846.0090816223474</v>
      </c>
      <c r="P642" s="119">
        <f>'Carga Fabril'!P598</f>
        <v>224.31692571144862</v>
      </c>
      <c r="Q642" s="97">
        <f>SUM(O642:P642)</f>
        <v>2070.326007333796</v>
      </c>
      <c r="R642" s="119">
        <f>'Carga Fabril'!R598</f>
        <v>1914.534243879622</v>
      </c>
      <c r="S642" s="119">
        <f>'Carga Fabril'!S598</f>
        <v>245.70940542512011</v>
      </c>
      <c r="T642" s="97">
        <f>SUM(R642:S642)</f>
        <v>2160.2436493047421</v>
      </c>
    </row>
    <row r="643" spans="2:20" x14ac:dyDescent="0.2">
      <c r="B643" s="51" t="s">
        <v>412</v>
      </c>
      <c r="C643" s="62">
        <f>SUM(C640:C642)</f>
        <v>2107.1258353179956</v>
      </c>
      <c r="D643" s="62">
        <f t="shared" ref="D643:T643" si="73">SUM(D640:D642)</f>
        <v>4786.4454849085032</v>
      </c>
      <c r="E643" s="62">
        <f t="shared" si="73"/>
        <v>6893.5713202264978</v>
      </c>
      <c r="F643" s="62">
        <f t="shared" si="73"/>
        <v>2763.8392704632824</v>
      </c>
      <c r="G643" s="62">
        <f t="shared" si="73"/>
        <v>4897.6469350885627</v>
      </c>
      <c r="H643" s="62">
        <f t="shared" si="73"/>
        <v>7661.4862055518452</v>
      </c>
      <c r="I643" s="62">
        <f t="shared" si="73"/>
        <v>2934.0658628072933</v>
      </c>
      <c r="J643" s="62">
        <f t="shared" si="73"/>
        <v>6137.4552912234321</v>
      </c>
      <c r="K643" s="62">
        <f t="shared" si="73"/>
        <v>9071.5211540307264</v>
      </c>
      <c r="L643" s="62">
        <f t="shared" si="73"/>
        <v>3107.0077893507432</v>
      </c>
      <c r="M643" s="62">
        <f t="shared" si="73"/>
        <v>7713.6848294442152</v>
      </c>
      <c r="N643" s="62">
        <f t="shared" si="73"/>
        <v>10820.692618794958</v>
      </c>
      <c r="O643" s="62">
        <f t="shared" si="73"/>
        <v>4836.2396261812955</v>
      </c>
      <c r="P643" s="62">
        <f t="shared" si="73"/>
        <v>10270.998721047394</v>
      </c>
      <c r="Q643" s="62">
        <f t="shared" si="73"/>
        <v>15107.238347228689</v>
      </c>
      <c r="R643" s="62">
        <f t="shared" si="73"/>
        <v>5033.5431925354223</v>
      </c>
      <c r="S643" s="62">
        <f t="shared" si="73"/>
        <v>13497.429767032543</v>
      </c>
      <c r="T643" s="62">
        <f t="shared" si="73"/>
        <v>18530.972959567967</v>
      </c>
    </row>
    <row r="644" spans="2:20" x14ac:dyDescent="0.2">
      <c r="B644" s="105"/>
      <c r="C644" s="238"/>
      <c r="D644" s="249"/>
      <c r="E644" s="387"/>
      <c r="F644" s="387"/>
      <c r="G644" s="387"/>
      <c r="H644" s="387"/>
      <c r="I644" s="387"/>
      <c r="J644" s="387"/>
      <c r="K644" s="387"/>
      <c r="L644" s="387"/>
      <c r="M644" s="238"/>
      <c r="N644" s="387"/>
      <c r="O644" s="238"/>
      <c r="P644" s="238"/>
      <c r="Q644" s="387"/>
      <c r="R644" s="238"/>
      <c r="S644" s="238"/>
      <c r="T644" s="388"/>
    </row>
    <row r="645" spans="2:20" x14ac:dyDescent="0.2">
      <c r="B645" s="62" t="s">
        <v>413</v>
      </c>
      <c r="C645" s="62">
        <f>+C638+C643</f>
        <v>10078.616953181167</v>
      </c>
      <c r="D645" s="62">
        <f t="shared" ref="D645:T645" si="74">+D638+D643</f>
        <v>70804.458784908507</v>
      </c>
      <c r="E645" s="62">
        <f t="shared" si="74"/>
        <v>80883.075738089683</v>
      </c>
      <c r="F645" s="62">
        <f t="shared" si="74"/>
        <v>10148.444834320566</v>
      </c>
      <c r="G645" s="62">
        <f t="shared" si="74"/>
        <v>71537.697672364317</v>
      </c>
      <c r="H645" s="62">
        <f t="shared" si="74"/>
        <v>81686.14250668489</v>
      </c>
      <c r="I645" s="62">
        <f t="shared" si="74"/>
        <v>10701.384362322395</v>
      </c>
      <c r="J645" s="62">
        <f t="shared" si="74"/>
        <v>89689.914510229748</v>
      </c>
      <c r="K645" s="62">
        <f t="shared" si="74"/>
        <v>100391.29887255213</v>
      </c>
      <c r="L645" s="26">
        <f t="shared" si="74"/>
        <v>11256.636774831302</v>
      </c>
      <c r="M645" s="26">
        <f t="shared" si="74"/>
        <v>112998.33976609967</v>
      </c>
      <c r="N645" s="62">
        <f t="shared" si="74"/>
        <v>124254.97654093096</v>
      </c>
      <c r="O645" s="26">
        <f t="shared" si="74"/>
        <v>18240.178794036805</v>
      </c>
      <c r="P645" s="26">
        <f t="shared" si="74"/>
        <v>150028.44896818572</v>
      </c>
      <c r="Q645" s="62">
        <f t="shared" si="74"/>
        <v>168268.62776222255</v>
      </c>
      <c r="R645" s="26">
        <f t="shared" si="74"/>
        <v>19014.741494402726</v>
      </c>
      <c r="S645" s="26">
        <f t="shared" si="74"/>
        <v>197836.87896843115</v>
      </c>
      <c r="T645" s="62">
        <f t="shared" si="74"/>
        <v>216851.6204628339</v>
      </c>
    </row>
    <row r="646" spans="2:20" x14ac:dyDescent="0.2">
      <c r="B646" s="108" t="s">
        <v>414</v>
      </c>
      <c r="C646" s="389"/>
      <c r="D646" s="390"/>
      <c r="E646" s="391">
        <f>'Pres Produc'!C21</f>
        <v>7157</v>
      </c>
      <c r="F646" s="389"/>
      <c r="G646" s="392"/>
      <c r="H646" s="391">
        <f>'Pres Produc'!D21</f>
        <v>7078</v>
      </c>
      <c r="I646" s="393"/>
      <c r="J646" s="392"/>
      <c r="K646" s="391">
        <f>'Pres Produc'!E21</f>
        <v>8463</v>
      </c>
      <c r="L646" s="394"/>
      <c r="M646" s="322"/>
      <c r="N646" s="391">
        <f>'Pres Produc'!F21</f>
        <v>10156</v>
      </c>
      <c r="O646" s="396"/>
      <c r="P646" s="322"/>
      <c r="Q646" s="391">
        <f>'Pres Produc'!G21</f>
        <v>12825.999999999998</v>
      </c>
      <c r="R646" s="396"/>
      <c r="S646" s="322"/>
      <c r="T646" s="391">
        <f>'Pres Produc'!H21</f>
        <v>16111.999999999998</v>
      </c>
    </row>
    <row r="647" spans="2:20" x14ac:dyDescent="0.2">
      <c r="B647" s="114" t="s">
        <v>415</v>
      </c>
      <c r="C647" s="396"/>
      <c r="D647" s="397"/>
      <c r="E647" s="401">
        <f>+E645/E646</f>
        <v>11.30125412017461</v>
      </c>
      <c r="F647" s="402"/>
      <c r="G647" s="403"/>
      <c r="H647" s="401">
        <f>+H645/H646</f>
        <v>11.540850876898119</v>
      </c>
      <c r="I647" s="402"/>
      <c r="J647" s="403"/>
      <c r="K647" s="401">
        <f>+K645/K646</f>
        <v>11.86237727431787</v>
      </c>
      <c r="L647" s="394"/>
      <c r="M647" s="322"/>
      <c r="N647" s="401">
        <f>+N645/N646</f>
        <v>12.234637312025498</v>
      </c>
      <c r="O647" s="396"/>
      <c r="P647" s="322"/>
      <c r="Q647" s="401">
        <f>+Q645/Q646</f>
        <v>13.119337888836938</v>
      </c>
      <c r="R647" s="396"/>
      <c r="S647" s="322"/>
      <c r="T647" s="401">
        <f>+T645/T646</f>
        <v>13.459013186620775</v>
      </c>
    </row>
    <row r="648" spans="2:20" x14ac:dyDescent="0.2">
      <c r="B648" s="279" t="s">
        <v>297</v>
      </c>
      <c r="C648" s="239"/>
      <c r="D648" s="168"/>
      <c r="E648" s="210">
        <f>Asignaciones!AB12</f>
        <v>9.7689967834678842E-2</v>
      </c>
      <c r="F648" s="105"/>
      <c r="G648" s="248"/>
      <c r="H648" s="210">
        <f>Asignaciones!AC12</f>
        <v>8.1675650072885811E-2</v>
      </c>
      <c r="I648" s="105"/>
      <c r="J648" s="248"/>
      <c r="K648" s="210">
        <f>Asignaciones!AD12</f>
        <v>8.1769436529348732E-2</v>
      </c>
      <c r="L648" s="103"/>
      <c r="M648" s="292"/>
      <c r="N648" s="210">
        <f>Asignaciones!AE12</f>
        <v>8.1774314272303097E-2</v>
      </c>
      <c r="O648" s="103"/>
      <c r="P648" s="292"/>
      <c r="Q648" s="210">
        <f>Asignaciones!AF12</f>
        <v>8.1888714039077187E-2</v>
      </c>
      <c r="R648" s="103"/>
      <c r="S648" s="292"/>
      <c r="T648" s="210">
        <f>Asignaciones!AG12</f>
        <v>8.1347966183871037E-2</v>
      </c>
    </row>
    <row r="649" spans="2:20" x14ac:dyDescent="0.2">
      <c r="D649" s="399"/>
      <c r="E649" s="399"/>
      <c r="F649" s="399"/>
      <c r="G649" s="399"/>
      <c r="H649" s="399"/>
      <c r="I649" s="399"/>
      <c r="J649" s="399"/>
      <c r="K649" s="399"/>
      <c r="L649" s="399"/>
    </row>
    <row r="650" spans="2:20" x14ac:dyDescent="0.2">
      <c r="D650" s="399"/>
      <c r="E650" s="399"/>
      <c r="F650" s="399"/>
      <c r="G650" s="399"/>
      <c r="H650" s="399"/>
      <c r="I650" s="399"/>
      <c r="J650" s="399"/>
      <c r="K650" s="399"/>
      <c r="L650" s="399"/>
    </row>
    <row r="651" spans="2:20" x14ac:dyDescent="0.2">
      <c r="D651" s="399"/>
      <c r="E651" s="399"/>
      <c r="F651" s="399"/>
      <c r="G651" s="399"/>
      <c r="H651" s="399"/>
      <c r="I651" s="399"/>
      <c r="J651" s="399"/>
      <c r="K651" s="399"/>
      <c r="L651" s="399"/>
    </row>
    <row r="652" spans="2:20" x14ac:dyDescent="0.2">
      <c r="B652" s="2" t="s">
        <v>844</v>
      </c>
      <c r="C652" s="288"/>
      <c r="D652" s="288"/>
      <c r="E652" s="288"/>
      <c r="F652" s="288"/>
      <c r="G652" s="288"/>
      <c r="H652" s="288"/>
      <c r="I652" s="288"/>
      <c r="J652" s="288"/>
      <c r="K652" s="288"/>
      <c r="L652" s="288"/>
      <c r="M652" s="288"/>
      <c r="N652" s="288"/>
      <c r="O652" s="288"/>
      <c r="P652" s="288"/>
      <c r="Q652" s="288"/>
      <c r="R652" s="288"/>
      <c r="S652" s="288"/>
      <c r="T652" s="289"/>
    </row>
    <row r="653" spans="2:20" x14ac:dyDescent="0.2">
      <c r="B653" s="9" t="s">
        <v>20</v>
      </c>
      <c r="C653" s="200"/>
      <c r="D653" s="200"/>
      <c r="E653" s="200"/>
      <c r="F653" s="200"/>
      <c r="G653" s="200"/>
      <c r="H653" s="200"/>
      <c r="I653" s="200"/>
      <c r="J653" s="200"/>
      <c r="K653" s="200"/>
      <c r="L653" s="200"/>
      <c r="M653" s="200"/>
      <c r="N653" s="200"/>
      <c r="O653" s="200"/>
      <c r="P653" s="200"/>
      <c r="Q653" s="200"/>
      <c r="R653" s="200"/>
      <c r="S653" s="200"/>
      <c r="T653" s="290"/>
    </row>
    <row r="654" spans="2:20" x14ac:dyDescent="0.2">
      <c r="B654" s="9" t="s">
        <v>281</v>
      </c>
      <c r="C654" s="200"/>
      <c r="D654" s="200"/>
      <c r="E654" s="200"/>
      <c r="F654" s="200"/>
      <c r="G654" s="200"/>
      <c r="H654" s="200"/>
      <c r="I654" s="200"/>
      <c r="J654" s="200"/>
      <c r="K654" s="200"/>
      <c r="L654" s="200"/>
      <c r="M654" s="200"/>
      <c r="N654" s="200"/>
      <c r="O654" s="200"/>
      <c r="P654" s="200"/>
      <c r="Q654" s="200"/>
      <c r="R654" s="200"/>
      <c r="S654" s="200"/>
      <c r="T654" s="290"/>
    </row>
    <row r="655" spans="2:20" x14ac:dyDescent="0.2">
      <c r="B655" s="9" t="s">
        <v>2</v>
      </c>
      <c r="C655" s="200"/>
      <c r="D655" s="200"/>
      <c r="E655" s="200"/>
      <c r="F655" s="200"/>
      <c r="G655" s="200"/>
      <c r="H655" s="200"/>
      <c r="I655" s="200"/>
      <c r="J655" s="200"/>
      <c r="K655" s="200"/>
      <c r="L655" s="200"/>
      <c r="M655" s="200"/>
      <c r="N655" s="200"/>
      <c r="O655" s="200"/>
      <c r="P655" s="200"/>
      <c r="Q655" s="200"/>
      <c r="R655" s="200"/>
      <c r="S655" s="200"/>
      <c r="T655" s="290"/>
    </row>
    <row r="656" spans="2:20" x14ac:dyDescent="0.2">
      <c r="B656" s="378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2"/>
    </row>
    <row r="657" spans="2:20" x14ac:dyDescent="0.2">
      <c r="B657" s="287"/>
    </row>
    <row r="658" spans="2:20" x14ac:dyDescent="0.2">
      <c r="B658" s="265" t="s">
        <v>282</v>
      </c>
      <c r="C658" s="270" t="s">
        <v>38</v>
      </c>
      <c r="D658" s="268"/>
      <c r="E658" s="269"/>
      <c r="F658" s="270" t="s">
        <v>39</v>
      </c>
      <c r="G658" s="271"/>
      <c r="H658" s="271"/>
      <c r="I658" s="270" t="s">
        <v>40</v>
      </c>
      <c r="J658" s="268"/>
      <c r="K658" s="269"/>
      <c r="L658" s="270" t="s">
        <v>121</v>
      </c>
      <c r="M658" s="268"/>
      <c r="N658" s="269"/>
      <c r="O658" s="270" t="s">
        <v>122</v>
      </c>
      <c r="P658" s="268"/>
      <c r="Q658" s="269"/>
      <c r="R658" s="270" t="s">
        <v>633</v>
      </c>
      <c r="S658" s="268"/>
      <c r="T658" s="269"/>
    </row>
    <row r="659" spans="2:20" x14ac:dyDescent="0.2">
      <c r="B659" s="306"/>
      <c r="C659" s="266" t="s">
        <v>283</v>
      </c>
      <c r="D659" s="265" t="s">
        <v>284</v>
      </c>
      <c r="E659" s="265" t="s">
        <v>47</v>
      </c>
      <c r="F659" s="265" t="s">
        <v>283</v>
      </c>
      <c r="G659" s="265" t="s">
        <v>284</v>
      </c>
      <c r="H659" s="265" t="s">
        <v>47</v>
      </c>
      <c r="I659" s="379" t="s">
        <v>283</v>
      </c>
      <c r="J659" s="379" t="s">
        <v>284</v>
      </c>
      <c r="K659" s="379" t="s">
        <v>47</v>
      </c>
      <c r="L659" s="266" t="s">
        <v>283</v>
      </c>
      <c r="M659" s="265" t="s">
        <v>284</v>
      </c>
      <c r="N659" s="265" t="s">
        <v>47</v>
      </c>
      <c r="O659" s="265" t="s">
        <v>283</v>
      </c>
      <c r="P659" s="265" t="s">
        <v>284</v>
      </c>
      <c r="Q659" s="265" t="s">
        <v>47</v>
      </c>
      <c r="R659" s="379" t="s">
        <v>283</v>
      </c>
      <c r="S659" s="379" t="s">
        <v>284</v>
      </c>
      <c r="T659" s="379" t="s">
        <v>47</v>
      </c>
    </row>
    <row r="660" spans="2:20" x14ac:dyDescent="0.2">
      <c r="B660" s="286" t="s">
        <v>95</v>
      </c>
      <c r="C660" s="404"/>
      <c r="D660" s="404"/>
      <c r="E660" s="404"/>
      <c r="F660" s="404"/>
      <c r="G660" s="404"/>
      <c r="H660" s="404"/>
      <c r="I660" s="404"/>
      <c r="J660" s="404"/>
      <c r="K660" s="404"/>
      <c r="L660" s="404"/>
      <c r="M660" s="404"/>
      <c r="N660" s="404"/>
      <c r="O660" s="404"/>
      <c r="P660" s="404"/>
      <c r="Q660" s="404"/>
      <c r="R660" s="404"/>
      <c r="S660" s="404"/>
      <c r="T660" s="708"/>
    </row>
    <row r="661" spans="2:20" x14ac:dyDescent="0.2">
      <c r="B661" s="380" t="s">
        <v>408</v>
      </c>
      <c r="C661" s="239"/>
      <c r="D661" s="168"/>
      <c r="E661" s="381"/>
      <c r="F661" s="382"/>
      <c r="G661" s="382"/>
      <c r="H661" s="382"/>
      <c r="I661" s="383"/>
      <c r="J661" s="383"/>
      <c r="K661" s="383"/>
      <c r="L661" s="383"/>
      <c r="M661" s="239"/>
      <c r="N661" s="239"/>
      <c r="O661" s="239"/>
      <c r="P661" s="239"/>
      <c r="Q661" s="239"/>
      <c r="R661" s="239"/>
      <c r="S661" s="239"/>
      <c r="T661" s="248"/>
    </row>
    <row r="662" spans="2:20" x14ac:dyDescent="0.2">
      <c r="B662" s="114" t="s">
        <v>250</v>
      </c>
      <c r="C662" s="119">
        <v>0</v>
      </c>
      <c r="D662" s="97">
        <f>'Pres MP Cant'!L755+'Pres MP Cant'!L774</f>
        <v>9615.1375000000007</v>
      </c>
      <c r="E662" s="97">
        <f>SUM(C662:D662)</f>
        <v>9615.1375000000007</v>
      </c>
      <c r="F662" s="96">
        <v>0</v>
      </c>
      <c r="G662" s="97">
        <f>'Pres MP Cant'!M755+'Pres MP Cant'!M774</f>
        <v>10043.555924995497</v>
      </c>
      <c r="H662" s="97">
        <f>SUM(F662:G662)</f>
        <v>10043.555924995497</v>
      </c>
      <c r="I662" s="384">
        <v>0</v>
      </c>
      <c r="J662" s="384">
        <f>'Pres MP Cant'!N755+'Pres MP Cant'!N774</f>
        <v>12346.333425758421</v>
      </c>
      <c r="K662" s="97">
        <f>SUM(I662:J662)</f>
        <v>12346.333425758421</v>
      </c>
      <c r="L662" s="384">
        <v>0</v>
      </c>
      <c r="M662" s="119">
        <f>'Pres MP Cant'!O755+'Pres MP Cant'!O774</f>
        <v>15558.587166608189</v>
      </c>
      <c r="N662" s="97">
        <f>SUM(L662:M662)</f>
        <v>15558.587166608189</v>
      </c>
      <c r="O662" s="119">
        <v>0</v>
      </c>
      <c r="P662" s="119">
        <f>'Pres MP Cant'!P755+'Pres MP Cant'!P774</f>
        <v>20653.363499410447</v>
      </c>
      <c r="Q662" s="97">
        <f>SUM(O662:P662)</f>
        <v>20653.363499410447</v>
      </c>
      <c r="R662" s="119">
        <v>0</v>
      </c>
      <c r="S662" s="119">
        <f>'Pres MP Cant'!Q755+'Pres MP Cant'!Q774</f>
        <v>27250.86223419513</v>
      </c>
      <c r="T662" s="97">
        <f>SUM(R662:S662)</f>
        <v>27250.86223419513</v>
      </c>
    </row>
    <row r="663" spans="2:20" x14ac:dyDescent="0.2">
      <c r="B663" s="114" t="s">
        <v>352</v>
      </c>
      <c r="C663" s="119">
        <f>+C637*E674</f>
        <v>1353.1728381091862</v>
      </c>
      <c r="D663" s="119">
        <v>0</v>
      </c>
      <c r="E663" s="97">
        <f>SUM(C663:D663)</f>
        <v>1353.1728381091862</v>
      </c>
      <c r="F663" s="119">
        <f>+F637*H674</f>
        <v>1297.1590544432886</v>
      </c>
      <c r="G663" s="119">
        <v>0</v>
      </c>
      <c r="H663" s="97">
        <f>SUM(F663:G663)</f>
        <v>1297.1590544432886</v>
      </c>
      <c r="I663" s="119">
        <f>+I637*K674</f>
        <v>1338.4380727944078</v>
      </c>
      <c r="J663" s="384">
        <v>0</v>
      </c>
      <c r="K663" s="97">
        <f>SUM(I663:J663)</f>
        <v>1338.4380727944078</v>
      </c>
      <c r="L663" s="119">
        <f>+L637*N674</f>
        <v>1404.4056906891631</v>
      </c>
      <c r="M663" s="119">
        <v>0</v>
      </c>
      <c r="N663" s="97">
        <f>SUM(L663:M663)</f>
        <v>1404.4056906891631</v>
      </c>
      <c r="O663" s="119">
        <f>+O637*Q674</f>
        <v>2310.2005846354368</v>
      </c>
      <c r="P663" s="119">
        <v>0</v>
      </c>
      <c r="Q663" s="97">
        <f>SUM(O663:P663)</f>
        <v>2310.2005846354368</v>
      </c>
      <c r="R663" s="119">
        <f>+R637*T674</f>
        <v>2410.3983669549493</v>
      </c>
      <c r="S663" s="119">
        <v>0</v>
      </c>
      <c r="T663" s="97">
        <f>SUM(R663:S663)</f>
        <v>2410.3983669549493</v>
      </c>
    </row>
    <row r="664" spans="2:20" x14ac:dyDescent="0.2">
      <c r="B664" s="51" t="s">
        <v>409</v>
      </c>
      <c r="C664" s="62">
        <f t="shared" ref="C664:T664" si="75">SUM(C662:C663)</f>
        <v>1353.1728381091862</v>
      </c>
      <c r="D664" s="62">
        <f t="shared" si="75"/>
        <v>9615.1375000000007</v>
      </c>
      <c r="E664" s="62">
        <f t="shared" si="75"/>
        <v>10968.310338109186</v>
      </c>
      <c r="F664" s="62">
        <f t="shared" si="75"/>
        <v>1297.1590544432886</v>
      </c>
      <c r="G664" s="62">
        <f t="shared" si="75"/>
        <v>10043.555924995497</v>
      </c>
      <c r="H664" s="62">
        <f t="shared" si="75"/>
        <v>11340.714979438786</v>
      </c>
      <c r="I664" s="62">
        <f t="shared" si="75"/>
        <v>1338.4380727944078</v>
      </c>
      <c r="J664" s="62">
        <f t="shared" si="75"/>
        <v>12346.333425758421</v>
      </c>
      <c r="K664" s="62">
        <f t="shared" si="75"/>
        <v>13684.771498552829</v>
      </c>
      <c r="L664" s="62">
        <f t="shared" si="75"/>
        <v>1404.4056906891631</v>
      </c>
      <c r="M664" s="62">
        <f t="shared" si="75"/>
        <v>15558.587166608189</v>
      </c>
      <c r="N664" s="62">
        <f t="shared" si="75"/>
        <v>16962.992857297351</v>
      </c>
      <c r="O664" s="62">
        <f t="shared" si="75"/>
        <v>2310.2005846354368</v>
      </c>
      <c r="P664" s="62">
        <f t="shared" si="75"/>
        <v>20653.363499410447</v>
      </c>
      <c r="Q664" s="62">
        <f t="shared" si="75"/>
        <v>22963.564084045884</v>
      </c>
      <c r="R664" s="62">
        <f t="shared" si="75"/>
        <v>2410.3983669549493</v>
      </c>
      <c r="S664" s="62">
        <f t="shared" si="75"/>
        <v>27250.86223419513</v>
      </c>
      <c r="T664" s="62">
        <f t="shared" si="75"/>
        <v>29661.260601150079</v>
      </c>
    </row>
    <row r="665" spans="2:20" x14ac:dyDescent="0.2">
      <c r="B665" s="385" t="s">
        <v>410</v>
      </c>
      <c r="C665" s="238"/>
      <c r="D665" s="321"/>
      <c r="E665" s="386"/>
      <c r="F665" s="386"/>
      <c r="G665" s="386"/>
      <c r="H665" s="386"/>
      <c r="I665" s="387"/>
      <c r="J665" s="387"/>
      <c r="K665" s="386"/>
      <c r="L665" s="387"/>
      <c r="M665" s="238"/>
      <c r="N665" s="386"/>
      <c r="O665" s="238"/>
      <c r="P665" s="238"/>
      <c r="Q665" s="386"/>
      <c r="R665" s="238"/>
      <c r="S665" s="238"/>
      <c r="T665" s="709"/>
    </row>
    <row r="666" spans="2:20" x14ac:dyDescent="0.2">
      <c r="B666" s="204" t="s">
        <v>248</v>
      </c>
      <c r="C666" s="119">
        <v>0</v>
      </c>
      <c r="D666" s="97">
        <f>'Pres MP Cant'!L789+'Pres MP Cant'!L802</f>
        <v>629.75</v>
      </c>
      <c r="E666" s="97">
        <f>SUM(C666:D666)</f>
        <v>629.75</v>
      </c>
      <c r="F666" s="119">
        <v>0</v>
      </c>
      <c r="G666" s="97">
        <f>'Pres MP Cant'!M789+'Pres MP Cant'!M802</f>
        <v>668.40703220858904</v>
      </c>
      <c r="H666" s="97">
        <f>SUM(F666:G666)</f>
        <v>668.40703220858904</v>
      </c>
      <c r="I666" s="384">
        <v>0</v>
      </c>
      <c r="J666" s="384">
        <f>'Pres MP Cant'!N789+'Pres MP Cant'!N802</f>
        <v>823.06183911230494</v>
      </c>
      <c r="K666" s="97">
        <f>SUM(I666:J666)</f>
        <v>823.06183911230494</v>
      </c>
      <c r="L666" s="384">
        <v>0</v>
      </c>
      <c r="M666" s="119">
        <f>'Pres MP Cant'!O789+'Pres MP Cant'!O802</f>
        <v>1037.3653282217588</v>
      </c>
      <c r="N666" s="97">
        <f>SUM(L666:M666)</f>
        <v>1037.3653282217588</v>
      </c>
      <c r="O666" s="119">
        <v>0</v>
      </c>
      <c r="P666" s="119">
        <f>'Pres MP Cant'!P789+'Pres MP Cant'!P802</f>
        <v>1377.0730736428695</v>
      </c>
      <c r="Q666" s="97">
        <f>SUM(O666:P666)</f>
        <v>1377.0730736428695</v>
      </c>
      <c r="R666" s="119">
        <v>0</v>
      </c>
      <c r="S666" s="119">
        <f>'Pres MP Cant'!Q789+'Pres MP Cant'!Q802</f>
        <v>1816.9650564699218</v>
      </c>
      <c r="T666" s="97">
        <f>SUM(R666:S666)</f>
        <v>1816.9650564699218</v>
      </c>
    </row>
    <row r="667" spans="2:20" x14ac:dyDescent="0.2">
      <c r="B667" s="114" t="s">
        <v>355</v>
      </c>
      <c r="C667" s="119">
        <f>+C641*E674</f>
        <v>146.66596599011297</v>
      </c>
      <c r="D667" s="119">
        <v>0</v>
      </c>
      <c r="E667" s="97">
        <f>SUM(C667:D667)</f>
        <v>146.66596599011297</v>
      </c>
      <c r="F667" s="119">
        <f>+F641*H674</f>
        <v>289.2987481503456</v>
      </c>
      <c r="G667" s="119">
        <v>0</v>
      </c>
      <c r="H667" s="97">
        <f>SUM(F667:G667)</f>
        <v>289.2987481503456</v>
      </c>
      <c r="I667" s="119">
        <f>+I641*K674</f>
        <v>298.44737593836828</v>
      </c>
      <c r="J667" s="384">
        <v>0</v>
      </c>
      <c r="K667" s="97">
        <f>SUM(I667:J667)</f>
        <v>298.44737593836828</v>
      </c>
      <c r="L667" s="119">
        <f>+L641*N674</f>
        <v>313.2392329642617</v>
      </c>
      <c r="M667" s="119">
        <v>0</v>
      </c>
      <c r="N667" s="97">
        <f>SUM(L667:M667)</f>
        <v>313.2392329642617</v>
      </c>
      <c r="O667" s="119">
        <f>+O641*Q674</f>
        <v>515.37329927617361</v>
      </c>
      <c r="P667" s="119">
        <v>0</v>
      </c>
      <c r="Q667" s="97">
        <f>SUM(O667:P667)</f>
        <v>515.37329927617361</v>
      </c>
      <c r="R667" s="119">
        <f>+R641*T674</f>
        <v>537.72601704345448</v>
      </c>
      <c r="S667" s="119">
        <v>0</v>
      </c>
      <c r="T667" s="97">
        <f>SUM(R667:S667)</f>
        <v>537.72601704345448</v>
      </c>
    </row>
    <row r="668" spans="2:20" x14ac:dyDescent="0.2">
      <c r="B668" s="114" t="s">
        <v>411</v>
      </c>
      <c r="C668" s="119">
        <f>'Carga Fabril'!C622</f>
        <v>198.87868589881595</v>
      </c>
      <c r="D668" s="119">
        <f>'Carga Fabril'!D622</f>
        <v>21.58693519913886</v>
      </c>
      <c r="E668" s="97">
        <f>SUM(C668:D668)</f>
        <v>220.4656210979548</v>
      </c>
      <c r="F668" s="119">
        <f>'Carga Fabril'!F622</f>
        <v>182.8869362526292</v>
      </c>
      <c r="G668" s="119">
        <f>'Carga Fabril'!G622</f>
        <v>19.327973526993222</v>
      </c>
      <c r="H668" s="97">
        <f>SUM(F668:G668)</f>
        <v>202.21490977962242</v>
      </c>
      <c r="I668" s="119">
        <f>'Carga Fabril'!I622</f>
        <v>192.93889059578828</v>
      </c>
      <c r="J668" s="119">
        <f>'Carga Fabril'!J622</f>
        <v>20.918897093280606</v>
      </c>
      <c r="K668" s="97">
        <f>SUM(I668:J668)</f>
        <v>213.85778768906889</v>
      </c>
      <c r="L668" s="119">
        <f>'Carga Fabril'!L622</f>
        <v>206.95452136973094</v>
      </c>
      <c r="M668" s="119">
        <f>'Carga Fabril'!M622</f>
        <v>23.013470855518353</v>
      </c>
      <c r="N668" s="97">
        <f>SUM(L668:M668)</f>
        <v>229.9679922252493</v>
      </c>
      <c r="O668" s="119">
        <f>'Carga Fabril'!O622</f>
        <v>296.55467207805117</v>
      </c>
      <c r="P668" s="119">
        <f>'Carga Fabril'!P622</f>
        <v>36.03570156190824</v>
      </c>
      <c r="Q668" s="97">
        <f>SUM(O668:P668)</f>
        <v>332.59037363995941</v>
      </c>
      <c r="R668" s="119">
        <f>'Carga Fabril'!R622</f>
        <v>307.66607626500382</v>
      </c>
      <c r="S668" s="119">
        <f>'Carga Fabril'!S622</f>
        <v>39.485555774319678</v>
      </c>
      <c r="T668" s="97">
        <f>SUM(R668:S668)</f>
        <v>347.15163203932349</v>
      </c>
    </row>
    <row r="669" spans="2:20" x14ac:dyDescent="0.2">
      <c r="B669" s="51" t="s">
        <v>412</v>
      </c>
      <c r="C669" s="62">
        <f t="shared" ref="C669:T669" si="76">SUM(C666:C668)</f>
        <v>345.54465188892891</v>
      </c>
      <c r="D669" s="62">
        <f t="shared" si="76"/>
        <v>651.33693519913891</v>
      </c>
      <c r="E669" s="62">
        <f t="shared" si="76"/>
        <v>996.8815870880677</v>
      </c>
      <c r="F669" s="62">
        <f t="shared" si="76"/>
        <v>472.1856844029748</v>
      </c>
      <c r="G669" s="62">
        <f t="shared" si="76"/>
        <v>687.73500573558226</v>
      </c>
      <c r="H669" s="62">
        <f t="shared" si="76"/>
        <v>1159.9206901385569</v>
      </c>
      <c r="I669" s="62">
        <f t="shared" si="76"/>
        <v>491.38626653415656</v>
      </c>
      <c r="J669" s="62">
        <f t="shared" si="76"/>
        <v>843.98073620558557</v>
      </c>
      <c r="K669" s="62">
        <f t="shared" si="76"/>
        <v>1335.367002739742</v>
      </c>
      <c r="L669" s="62">
        <f t="shared" si="76"/>
        <v>520.19375433399262</v>
      </c>
      <c r="M669" s="62">
        <f t="shared" si="76"/>
        <v>1060.3787990772771</v>
      </c>
      <c r="N669" s="62">
        <f t="shared" si="76"/>
        <v>1580.5725534112698</v>
      </c>
      <c r="O669" s="62">
        <f t="shared" si="76"/>
        <v>811.92797135422484</v>
      </c>
      <c r="P669" s="62">
        <f t="shared" si="76"/>
        <v>1413.1087752047779</v>
      </c>
      <c r="Q669" s="62">
        <f t="shared" si="76"/>
        <v>2225.0367465590025</v>
      </c>
      <c r="R669" s="62">
        <f t="shared" si="76"/>
        <v>845.39209330845824</v>
      </c>
      <c r="S669" s="62">
        <f t="shared" si="76"/>
        <v>1856.4506122442415</v>
      </c>
      <c r="T669" s="62">
        <f t="shared" si="76"/>
        <v>2701.8427055526995</v>
      </c>
    </row>
    <row r="670" spans="2:20" x14ac:dyDescent="0.2">
      <c r="B670" s="105"/>
      <c r="C670" s="238"/>
      <c r="D670" s="249"/>
      <c r="E670" s="387"/>
      <c r="F670" s="387"/>
      <c r="G670" s="387"/>
      <c r="H670" s="387"/>
      <c r="I670" s="387"/>
      <c r="J670" s="387"/>
      <c r="K670" s="387"/>
      <c r="L670" s="387"/>
      <c r="M670" s="238"/>
      <c r="N670" s="387"/>
      <c r="O670" s="238"/>
      <c r="P670" s="238"/>
      <c r="Q670" s="387"/>
      <c r="R670" s="238"/>
      <c r="S670" s="238"/>
      <c r="T670" s="388"/>
    </row>
    <row r="671" spans="2:20" x14ac:dyDescent="0.2">
      <c r="B671" s="62" t="s">
        <v>413</v>
      </c>
      <c r="C671" s="62">
        <f>+C664+C669</f>
        <v>1698.7174899981151</v>
      </c>
      <c r="D671" s="62">
        <f t="shared" ref="D671:T671" si="77">+D664+D669</f>
        <v>10266.474435199139</v>
      </c>
      <c r="E671" s="62">
        <f t="shared" si="77"/>
        <v>11965.191925197254</v>
      </c>
      <c r="F671" s="62">
        <f t="shared" si="77"/>
        <v>1769.3447388462635</v>
      </c>
      <c r="G671" s="62">
        <f t="shared" si="77"/>
        <v>10731.290930731078</v>
      </c>
      <c r="H671" s="62">
        <f t="shared" si="77"/>
        <v>12500.635669577343</v>
      </c>
      <c r="I671" s="62">
        <f t="shared" si="77"/>
        <v>1829.8243393285643</v>
      </c>
      <c r="J671" s="62">
        <f t="shared" si="77"/>
        <v>13190.314161964006</v>
      </c>
      <c r="K671" s="62">
        <f t="shared" si="77"/>
        <v>15020.138501292571</v>
      </c>
      <c r="L671" s="26">
        <f t="shared" si="77"/>
        <v>1924.5994450231556</v>
      </c>
      <c r="M671" s="26">
        <f t="shared" si="77"/>
        <v>16618.965965685467</v>
      </c>
      <c r="N671" s="62">
        <f t="shared" si="77"/>
        <v>18543.565410708623</v>
      </c>
      <c r="O671" s="26">
        <f t="shared" si="77"/>
        <v>3122.1285559896614</v>
      </c>
      <c r="P671" s="26">
        <f t="shared" si="77"/>
        <v>22066.472274615226</v>
      </c>
      <c r="Q671" s="62">
        <f t="shared" si="77"/>
        <v>25188.600830604886</v>
      </c>
      <c r="R671" s="26">
        <f t="shared" si="77"/>
        <v>3255.7904602634076</v>
      </c>
      <c r="S671" s="26">
        <f t="shared" si="77"/>
        <v>29107.31284643937</v>
      </c>
      <c r="T671" s="62">
        <f t="shared" si="77"/>
        <v>32363.103306702778</v>
      </c>
    </row>
    <row r="672" spans="2:20" x14ac:dyDescent="0.2">
      <c r="B672" s="108" t="s">
        <v>414</v>
      </c>
      <c r="C672" s="389"/>
      <c r="D672" s="390"/>
      <c r="E672" s="391">
        <f>'Pres Produc'!C440</f>
        <v>1145</v>
      </c>
      <c r="F672" s="389"/>
      <c r="G672" s="392"/>
      <c r="H672" s="391">
        <f>'Pres Produc'!D440</f>
        <v>1159</v>
      </c>
      <c r="I672" s="393"/>
      <c r="J672" s="392"/>
      <c r="K672" s="391">
        <f>'Pres Produc'!E440</f>
        <v>1358.3301759133965</v>
      </c>
      <c r="L672" s="394"/>
      <c r="M672" s="322"/>
      <c r="N672" s="391">
        <f>'Pres Produc'!F440</f>
        <v>1630.1962110960758</v>
      </c>
      <c r="O672" s="396"/>
      <c r="P672" s="322"/>
      <c r="Q672" s="391">
        <f>'Pres Produc'!G440</f>
        <v>2060.4504397834912</v>
      </c>
      <c r="R672" s="396"/>
      <c r="S672" s="322"/>
      <c r="T672" s="391">
        <f>'Pres Produc'!H440</f>
        <v>2589.2019621109607</v>
      </c>
    </row>
    <row r="673" spans="2:20" x14ac:dyDescent="0.2">
      <c r="B673" s="114" t="s">
        <v>415</v>
      </c>
      <c r="C673" s="396"/>
      <c r="D673" s="397"/>
      <c r="E673" s="401">
        <f>+E671/E672</f>
        <v>10.449949279648257</v>
      </c>
      <c r="F673" s="402"/>
      <c r="G673" s="403"/>
      <c r="H673" s="718">
        <f>+H671/H672</f>
        <v>10.785708084190977</v>
      </c>
      <c r="I673" s="402"/>
      <c r="J673" s="403"/>
      <c r="K673" s="401">
        <f>+K671/K672</f>
        <v>11.05779637943508</v>
      </c>
      <c r="L673" s="394"/>
      <c r="M673" s="322"/>
      <c r="N673" s="401">
        <f>+N671/N672</f>
        <v>11.375051226650015</v>
      </c>
      <c r="O673" s="396"/>
      <c r="P673" s="322"/>
      <c r="Q673" s="401">
        <f>+Q671/Q672</f>
        <v>12.22480305483672</v>
      </c>
      <c r="R673" s="396"/>
      <c r="S673" s="322"/>
      <c r="T673" s="401">
        <f>+T671/T672</f>
        <v>12.499257987707276</v>
      </c>
    </row>
    <row r="674" spans="2:20" x14ac:dyDescent="0.2">
      <c r="B674" s="279" t="s">
        <v>297</v>
      </c>
      <c r="C674" s="239"/>
      <c r="D674" s="168"/>
      <c r="E674" s="210">
        <f>Asignaciones!AB79</f>
        <v>0.16975153306975221</v>
      </c>
      <c r="F674" s="105"/>
      <c r="G674" s="248"/>
      <c r="H674" s="210">
        <f>Asignaciones!AC79</f>
        <v>0.1756571888946942</v>
      </c>
      <c r="I674" s="105"/>
      <c r="J674" s="248"/>
      <c r="K674" s="210">
        <f>Asignaciones!AD79</f>
        <v>0.17231662032115255</v>
      </c>
      <c r="L674" s="103"/>
      <c r="M674" s="292"/>
      <c r="N674" s="210">
        <f>Asignaciones!AE79</f>
        <v>0.17232756156031925</v>
      </c>
      <c r="O674" s="103"/>
      <c r="P674" s="292"/>
      <c r="Q674" s="210">
        <f>Asignaciones!AF79</f>
        <v>0.17235236266780557</v>
      </c>
      <c r="R674" s="103"/>
      <c r="S674" s="292"/>
      <c r="T674" s="210">
        <f>Asignaciones!AG79</f>
        <v>0.17240284522915467</v>
      </c>
    </row>
    <row r="675" spans="2:20" x14ac:dyDescent="0.2">
      <c r="D675" s="399"/>
      <c r="G675" s="399"/>
      <c r="J675" s="399"/>
      <c r="M675" s="399"/>
      <c r="P675" s="399"/>
      <c r="S675" s="399"/>
    </row>
    <row r="676" spans="2:20" x14ac:dyDescent="0.2">
      <c r="D676" s="399"/>
      <c r="E676" s="399"/>
      <c r="F676" s="399"/>
      <c r="G676" s="399"/>
      <c r="H676" s="399"/>
      <c r="I676" s="399"/>
      <c r="J676" s="399"/>
      <c r="K676" s="399"/>
      <c r="L676" s="399"/>
    </row>
    <row r="677" spans="2:20" x14ac:dyDescent="0.2">
      <c r="D677" s="399"/>
      <c r="E677" s="399"/>
      <c r="F677" s="399"/>
      <c r="G677" s="399"/>
      <c r="H677" s="399"/>
      <c r="I677" s="399"/>
      <c r="J677" s="399"/>
      <c r="K677" s="399"/>
      <c r="L677" s="399"/>
    </row>
    <row r="678" spans="2:20" x14ac:dyDescent="0.2">
      <c r="B678" s="2" t="s">
        <v>845</v>
      </c>
      <c r="C678" s="288"/>
      <c r="D678" s="288"/>
      <c r="E678" s="288"/>
      <c r="F678" s="288"/>
      <c r="G678" s="288"/>
      <c r="H678" s="288"/>
      <c r="I678" s="288"/>
      <c r="J678" s="288"/>
      <c r="K678" s="288"/>
      <c r="L678" s="288"/>
      <c r="M678" s="288"/>
      <c r="N678" s="288"/>
      <c r="O678" s="288"/>
      <c r="P678" s="288"/>
      <c r="Q678" s="288"/>
      <c r="R678" s="288"/>
      <c r="S678" s="288"/>
      <c r="T678" s="289"/>
    </row>
    <row r="679" spans="2:20" x14ac:dyDescent="0.2">
      <c r="B679" s="9" t="s">
        <v>20</v>
      </c>
      <c r="C679" s="200"/>
      <c r="D679" s="200"/>
      <c r="E679" s="200"/>
      <c r="F679" s="200"/>
      <c r="G679" s="200"/>
      <c r="H679" s="200"/>
      <c r="I679" s="200"/>
      <c r="J679" s="200"/>
      <c r="K679" s="200"/>
      <c r="L679" s="200"/>
      <c r="M679" s="200"/>
      <c r="N679" s="200"/>
      <c r="O679" s="200"/>
      <c r="P679" s="200"/>
      <c r="Q679" s="200"/>
      <c r="R679" s="200"/>
      <c r="S679" s="200"/>
      <c r="T679" s="290"/>
    </row>
    <row r="680" spans="2:20" x14ac:dyDescent="0.2">
      <c r="B680" s="9" t="s">
        <v>281</v>
      </c>
      <c r="C680" s="200"/>
      <c r="D680" s="200"/>
      <c r="E680" s="200"/>
      <c r="F680" s="200"/>
      <c r="G680" s="200"/>
      <c r="H680" s="200"/>
      <c r="I680" s="200"/>
      <c r="J680" s="200"/>
      <c r="K680" s="200"/>
      <c r="L680" s="200"/>
      <c r="M680" s="200"/>
      <c r="N680" s="200"/>
      <c r="O680" s="200"/>
      <c r="P680" s="200"/>
      <c r="Q680" s="200"/>
      <c r="R680" s="200"/>
      <c r="S680" s="200"/>
      <c r="T680" s="290"/>
    </row>
    <row r="681" spans="2:20" x14ac:dyDescent="0.2">
      <c r="B681" s="9" t="s">
        <v>2</v>
      </c>
      <c r="C681" s="200"/>
      <c r="D681" s="200"/>
      <c r="E681" s="200"/>
      <c r="F681" s="200"/>
      <c r="G681" s="200"/>
      <c r="H681" s="200"/>
      <c r="I681" s="200"/>
      <c r="J681" s="200"/>
      <c r="K681" s="200"/>
      <c r="L681" s="200"/>
      <c r="M681" s="200"/>
      <c r="N681" s="200"/>
      <c r="O681" s="200"/>
      <c r="P681" s="200"/>
      <c r="Q681" s="200"/>
      <c r="R681" s="200"/>
      <c r="S681" s="200"/>
      <c r="T681" s="290"/>
    </row>
    <row r="682" spans="2:20" x14ac:dyDescent="0.2">
      <c r="B682" s="378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2"/>
    </row>
    <row r="683" spans="2:20" x14ac:dyDescent="0.2">
      <c r="B683" s="287"/>
    </row>
    <row r="684" spans="2:20" x14ac:dyDescent="0.2">
      <c r="B684" s="265" t="s">
        <v>282</v>
      </c>
      <c r="C684" s="270" t="s">
        <v>38</v>
      </c>
      <c r="D684" s="268"/>
      <c r="E684" s="269"/>
      <c r="F684" s="270" t="s">
        <v>39</v>
      </c>
      <c r="G684" s="271"/>
      <c r="H684" s="271"/>
      <c r="I684" s="270" t="s">
        <v>40</v>
      </c>
      <c r="J684" s="268"/>
      <c r="K684" s="269"/>
      <c r="L684" s="270" t="s">
        <v>121</v>
      </c>
      <c r="M684" s="268"/>
      <c r="N684" s="269"/>
      <c r="O684" s="270" t="s">
        <v>122</v>
      </c>
      <c r="P684" s="268"/>
      <c r="Q684" s="269"/>
      <c r="R684" s="270" t="s">
        <v>633</v>
      </c>
      <c r="S684" s="268"/>
      <c r="T684" s="269"/>
    </row>
    <row r="685" spans="2:20" x14ac:dyDescent="0.2">
      <c r="B685" s="306"/>
      <c r="C685" s="266" t="s">
        <v>283</v>
      </c>
      <c r="D685" s="265" t="s">
        <v>284</v>
      </c>
      <c r="E685" s="265" t="s">
        <v>47</v>
      </c>
      <c r="F685" s="265" t="s">
        <v>283</v>
      </c>
      <c r="G685" s="265" t="s">
        <v>284</v>
      </c>
      <c r="H685" s="265" t="s">
        <v>47</v>
      </c>
      <c r="I685" s="379" t="s">
        <v>283</v>
      </c>
      <c r="J685" s="379" t="s">
        <v>284</v>
      </c>
      <c r="K685" s="379" t="s">
        <v>47</v>
      </c>
      <c r="L685" s="266" t="s">
        <v>283</v>
      </c>
      <c r="M685" s="265" t="s">
        <v>284</v>
      </c>
      <c r="N685" s="265" t="s">
        <v>47</v>
      </c>
      <c r="O685" s="265" t="s">
        <v>283</v>
      </c>
      <c r="P685" s="265" t="s">
        <v>284</v>
      </c>
      <c r="Q685" s="265" t="s">
        <v>47</v>
      </c>
      <c r="R685" s="379" t="s">
        <v>283</v>
      </c>
      <c r="S685" s="379" t="s">
        <v>284</v>
      </c>
      <c r="T685" s="379" t="s">
        <v>47</v>
      </c>
    </row>
    <row r="686" spans="2:20" x14ac:dyDescent="0.2">
      <c r="B686" s="286" t="s">
        <v>96</v>
      </c>
      <c r="C686" s="404"/>
      <c r="D686" s="404"/>
      <c r="E686" s="404"/>
      <c r="F686" s="404"/>
      <c r="G686" s="404"/>
      <c r="H686" s="404"/>
      <c r="I686" s="404"/>
      <c r="J686" s="404"/>
      <c r="K686" s="404"/>
      <c r="L686" s="404"/>
      <c r="M686" s="404"/>
      <c r="N686" s="404"/>
      <c r="O686" s="404"/>
      <c r="P686" s="404"/>
      <c r="Q686" s="404"/>
      <c r="R686" s="404"/>
      <c r="S686" s="404"/>
      <c r="T686" s="708"/>
    </row>
    <row r="687" spans="2:20" x14ac:dyDescent="0.2">
      <c r="B687" s="380" t="s">
        <v>408</v>
      </c>
      <c r="C687" s="239"/>
      <c r="D687" s="168"/>
      <c r="E687" s="381"/>
      <c r="F687" s="382"/>
      <c r="G687" s="382"/>
      <c r="H687" s="382"/>
      <c r="I687" s="383"/>
      <c r="J687" s="383"/>
      <c r="K687" s="383"/>
      <c r="L687" s="383"/>
      <c r="M687" s="239"/>
      <c r="N687" s="239"/>
      <c r="O687" s="239"/>
      <c r="P687" s="239"/>
      <c r="Q687" s="239"/>
      <c r="R687" s="239"/>
      <c r="S687" s="239"/>
      <c r="T687" s="248"/>
    </row>
    <row r="688" spans="2:20" x14ac:dyDescent="0.2">
      <c r="B688" s="114" t="s">
        <v>250</v>
      </c>
      <c r="C688" s="119">
        <v>0</v>
      </c>
      <c r="D688" s="97">
        <f>'Pres MP Cant'!L756+'Pres MP Cant'!L775</f>
        <v>31925.253000000001</v>
      </c>
      <c r="E688" s="97">
        <f>SUM(C688:D688)</f>
        <v>31925.253000000001</v>
      </c>
      <c r="F688" s="96">
        <v>0</v>
      </c>
      <c r="G688" s="97">
        <f>'Pres MP Cant'!M756+'Pres MP Cant'!M775</f>
        <v>30679.732020627103</v>
      </c>
      <c r="H688" s="97">
        <f>SUM(F688:G688)</f>
        <v>30679.732020627103</v>
      </c>
      <c r="I688" s="384">
        <v>0</v>
      </c>
      <c r="J688" s="384">
        <f>'Pres MP Cant'!N756+'Pres MP Cant'!N775</f>
        <v>39381.659669435219</v>
      </c>
      <c r="K688" s="97">
        <f>SUM(I688:J688)</f>
        <v>39381.659669435219</v>
      </c>
      <c r="L688" s="384">
        <v>0</v>
      </c>
      <c r="M688" s="119">
        <f>'Pres MP Cant'!O756+'Pres MP Cant'!O775</f>
        <v>49605.30048955344</v>
      </c>
      <c r="N688" s="97">
        <f>SUM(L688:M688)</f>
        <v>49605.30048955344</v>
      </c>
      <c r="O688" s="119">
        <v>0</v>
      </c>
      <c r="P688" s="119">
        <f>'Pres MP Cant'!P756+'Pres MP Cant'!P775</f>
        <v>65857.118434867662</v>
      </c>
      <c r="Q688" s="97">
        <f>SUM(O688:P688)</f>
        <v>65857.118434867662</v>
      </c>
      <c r="R688" s="119">
        <v>0</v>
      </c>
      <c r="S688" s="119">
        <f>'Pres MP Cant'!Q756+'Pres MP Cant'!Q775</f>
        <v>86851.267146748534</v>
      </c>
      <c r="T688" s="97">
        <f>SUM(R688:S688)</f>
        <v>86851.267146748534</v>
      </c>
    </row>
    <row r="689" spans="2:20" x14ac:dyDescent="0.2">
      <c r="B689" s="114" t="s">
        <v>352</v>
      </c>
      <c r="C689" s="119">
        <f>+C637*E700</f>
        <v>3985.0644629730791</v>
      </c>
      <c r="D689" s="119">
        <v>0</v>
      </c>
      <c r="E689" s="97">
        <f>SUM(C689:D689)</f>
        <v>3985.0644629730791</v>
      </c>
      <c r="F689" s="119">
        <f>+F637*H700</f>
        <v>3515.4241501349175</v>
      </c>
      <c r="G689" s="119">
        <v>0</v>
      </c>
      <c r="H689" s="97">
        <f>SUM(F689:G689)</f>
        <v>3515.4241501349175</v>
      </c>
      <c r="I689" s="119">
        <f>+I637*K700</f>
        <v>3785.7463936549811</v>
      </c>
      <c r="J689" s="384">
        <v>0</v>
      </c>
      <c r="K689" s="97">
        <f>SUM(I689:J689)</f>
        <v>3785.7463936549811</v>
      </c>
      <c r="L689" s="119">
        <f>+L637*N700</f>
        <v>3971.1579941773753</v>
      </c>
      <c r="M689" s="119">
        <v>0</v>
      </c>
      <c r="N689" s="97">
        <f>SUM(L689:M689)</f>
        <v>3971.1579941773753</v>
      </c>
      <c r="O689" s="119">
        <f>+O637*Q700</f>
        <v>6533.3293483285652</v>
      </c>
      <c r="P689" s="119">
        <v>0</v>
      </c>
      <c r="Q689" s="97">
        <f>SUM(O689:P689)</f>
        <v>6533.3293483285652</v>
      </c>
      <c r="R689" s="119">
        <f>+R637*T700</f>
        <v>6813.3231296160484</v>
      </c>
      <c r="S689" s="119">
        <v>0</v>
      </c>
      <c r="T689" s="97">
        <f>SUM(R689:S689)</f>
        <v>6813.3231296160484</v>
      </c>
    </row>
    <row r="690" spans="2:20" x14ac:dyDescent="0.2">
      <c r="B690" s="51" t="s">
        <v>409</v>
      </c>
      <c r="C690" s="62">
        <f t="shared" ref="C690:T690" si="78">SUM(C688:C689)</f>
        <v>3985.0644629730791</v>
      </c>
      <c r="D690" s="62">
        <f t="shared" si="78"/>
        <v>31925.253000000001</v>
      </c>
      <c r="E690" s="62">
        <f t="shared" si="78"/>
        <v>35910.317462973078</v>
      </c>
      <c r="F690" s="62">
        <f t="shared" si="78"/>
        <v>3515.4241501349175</v>
      </c>
      <c r="G690" s="62">
        <f t="shared" si="78"/>
        <v>30679.732020627103</v>
      </c>
      <c r="H690" s="62">
        <f t="shared" si="78"/>
        <v>34195.15617076202</v>
      </c>
      <c r="I690" s="62">
        <f t="shared" si="78"/>
        <v>3785.7463936549811</v>
      </c>
      <c r="J690" s="62">
        <f t="shared" si="78"/>
        <v>39381.659669435219</v>
      </c>
      <c r="K690" s="62">
        <f t="shared" si="78"/>
        <v>43167.406063090202</v>
      </c>
      <c r="L690" s="62">
        <f t="shared" si="78"/>
        <v>3971.1579941773753</v>
      </c>
      <c r="M690" s="62">
        <f t="shared" si="78"/>
        <v>49605.30048955344</v>
      </c>
      <c r="N690" s="62">
        <f t="shared" si="78"/>
        <v>53576.458483730814</v>
      </c>
      <c r="O690" s="62">
        <f t="shared" si="78"/>
        <v>6533.3293483285652</v>
      </c>
      <c r="P690" s="62">
        <f t="shared" si="78"/>
        <v>65857.118434867662</v>
      </c>
      <c r="Q690" s="62">
        <f t="shared" si="78"/>
        <v>72390.447783196229</v>
      </c>
      <c r="R690" s="62">
        <f t="shared" si="78"/>
        <v>6813.3231296160484</v>
      </c>
      <c r="S690" s="62">
        <f t="shared" si="78"/>
        <v>86851.267146748534</v>
      </c>
      <c r="T690" s="62">
        <f t="shared" si="78"/>
        <v>93664.590276364586</v>
      </c>
    </row>
    <row r="691" spans="2:20" x14ac:dyDescent="0.2">
      <c r="B691" s="385" t="s">
        <v>410</v>
      </c>
      <c r="C691" s="238"/>
      <c r="D691" s="321"/>
      <c r="E691" s="386"/>
      <c r="F691" s="386"/>
      <c r="G691" s="386"/>
      <c r="H691" s="386"/>
      <c r="I691" s="387"/>
      <c r="J691" s="387"/>
      <c r="K691" s="386"/>
      <c r="L691" s="387"/>
      <c r="M691" s="238"/>
      <c r="N691" s="386"/>
      <c r="O691" s="238"/>
      <c r="P691" s="238"/>
      <c r="Q691" s="386"/>
      <c r="R691" s="238"/>
      <c r="S691" s="238"/>
      <c r="T691" s="709"/>
    </row>
    <row r="692" spans="2:20" x14ac:dyDescent="0.2">
      <c r="B692" s="204" t="s">
        <v>248</v>
      </c>
      <c r="C692" s="119">
        <v>0</v>
      </c>
      <c r="D692" s="97">
        <f>'Pres MP Cant'!L790+'Pres MP Cant'!L803</f>
        <v>2394.12</v>
      </c>
      <c r="E692" s="97">
        <f>SUM(C692:D692)</f>
        <v>2394.12</v>
      </c>
      <c r="F692" s="119">
        <v>0</v>
      </c>
      <c r="G692" s="97">
        <f>'Pres MP Cant'!M790+'Pres MP Cant'!M803</f>
        <v>2340.7471477079798</v>
      </c>
      <c r="H692" s="97">
        <f>SUM(F692:G692)</f>
        <v>2340.7471477079798</v>
      </c>
      <c r="I692" s="384">
        <v>0</v>
      </c>
      <c r="J692" s="384">
        <f>'Pres MP Cant'!N790+'Pres MP Cant'!N803</f>
        <v>3010.8140904041911</v>
      </c>
      <c r="K692" s="97">
        <f>SUM(I692:J692)</f>
        <v>3010.8140904041911</v>
      </c>
      <c r="L692" s="384">
        <v>0</v>
      </c>
      <c r="M692" s="119">
        <f>'Pres MP Cant'!O790+'Pres MP Cant'!O803</f>
        <v>3793.1328351595503</v>
      </c>
      <c r="N692" s="97">
        <f>SUM(L692:M692)</f>
        <v>3793.1328351595503</v>
      </c>
      <c r="O692" s="119">
        <v>0</v>
      </c>
      <c r="P692" s="119">
        <f>'Pres MP Cant'!P790+'Pres MP Cant'!P803</f>
        <v>5035.9165406183492</v>
      </c>
      <c r="Q692" s="97">
        <f>SUM(O692:P692)</f>
        <v>5035.9165406183492</v>
      </c>
      <c r="R692" s="119">
        <v>0</v>
      </c>
      <c r="S692" s="119">
        <f>'Pres MP Cant'!Q790+'Pres MP Cant'!Q803</f>
        <v>6641.3076248664865</v>
      </c>
      <c r="T692" s="97">
        <f>SUM(R692:S692)</f>
        <v>6641.3076248664865</v>
      </c>
    </row>
    <row r="693" spans="2:20" x14ac:dyDescent="0.2">
      <c r="B693" s="114" t="s">
        <v>355</v>
      </c>
      <c r="C693" s="119">
        <f>+C641*E700</f>
        <v>431.92806752721475</v>
      </c>
      <c r="D693" s="119">
        <v>0</v>
      </c>
      <c r="E693" s="97">
        <f>SUM(C693:D693)</f>
        <v>431.92806752721475</v>
      </c>
      <c r="F693" s="119">
        <f>+F641*H700</f>
        <v>784.02706465939218</v>
      </c>
      <c r="G693" s="119">
        <v>0</v>
      </c>
      <c r="H693" s="97">
        <f>SUM(F693:G693)</f>
        <v>784.02706465939218</v>
      </c>
      <c r="I693" s="119">
        <f>+I641*K700</f>
        <v>844.15267326904655</v>
      </c>
      <c r="J693" s="384">
        <v>0</v>
      </c>
      <c r="K693" s="97">
        <f>SUM(I693:J693)</f>
        <v>844.15267326904655</v>
      </c>
      <c r="L693" s="119">
        <f>+L641*N700</f>
        <v>885.72874086376396</v>
      </c>
      <c r="M693" s="119">
        <v>0</v>
      </c>
      <c r="N693" s="97">
        <f>SUM(L693:M693)</f>
        <v>885.72874086376396</v>
      </c>
      <c r="O693" s="119">
        <f>+O641*Q700</f>
        <v>1457.4940045897768</v>
      </c>
      <c r="P693" s="119">
        <v>0</v>
      </c>
      <c r="Q693" s="97">
        <f>SUM(O693:P693)</f>
        <v>1457.4940045897768</v>
      </c>
      <c r="R693" s="119">
        <f>+R641*T700</f>
        <v>1519.9566841504407</v>
      </c>
      <c r="S693" s="119">
        <v>0</v>
      </c>
      <c r="T693" s="97">
        <f>SUM(R693:S693)</f>
        <v>1519.9566841504407</v>
      </c>
    </row>
    <row r="694" spans="2:20" x14ac:dyDescent="0.2">
      <c r="B694" s="114" t="s">
        <v>411</v>
      </c>
      <c r="C694" s="119">
        <f>'Carga Fabril'!C646</f>
        <v>585.69338764262648</v>
      </c>
      <c r="D694" s="119">
        <f>'Carga Fabril'!D646</f>
        <v>63.573052831001078</v>
      </c>
      <c r="E694" s="97">
        <f>SUM(C694:D694)</f>
        <v>649.26644047362754</v>
      </c>
      <c r="F694" s="119">
        <f>'Carga Fabril'!F646</f>
        <v>495.64095493486485</v>
      </c>
      <c r="G694" s="119">
        <f>'Carga Fabril'!G646</f>
        <v>52.380642664612353</v>
      </c>
      <c r="H694" s="97">
        <f>SUM(F694:G694)</f>
        <v>548.02159759947722</v>
      </c>
      <c r="I694" s="119">
        <f>'Carga Fabril'!I646</f>
        <v>545.72394802235658</v>
      </c>
      <c r="J694" s="119">
        <f>'Carga Fabril'!J646</f>
        <v>59.16869882876631</v>
      </c>
      <c r="K694" s="97">
        <f>SUM(I694:J694)</f>
        <v>604.89264685112289</v>
      </c>
      <c r="L694" s="119">
        <f>'Carga Fabril'!L646</f>
        <v>585.19351453586432</v>
      </c>
      <c r="M694" s="119">
        <f>'Carga Fabril'!M646</f>
        <v>65.073880978660242</v>
      </c>
      <c r="N694" s="97">
        <f>SUM(L694:M694)</f>
        <v>650.26739551452454</v>
      </c>
      <c r="O694" s="119">
        <f>'Carga Fabril'!O646</f>
        <v>838.66715096396376</v>
      </c>
      <c r="P694" s="119">
        <f>'Carga Fabril'!P646</f>
        <v>101.91024457695622</v>
      </c>
      <c r="Q694" s="97">
        <f>SUM(O694:P694)</f>
        <v>940.57739554091995</v>
      </c>
      <c r="R694" s="119">
        <f>'Carga Fabril'!R646</f>
        <v>869.66055999395928</v>
      </c>
      <c r="S694" s="119">
        <f>'Carga Fabril'!S646</f>
        <v>111.61136438321566</v>
      </c>
      <c r="T694" s="97">
        <f>SUM(R694:S694)</f>
        <v>981.27192437717497</v>
      </c>
    </row>
    <row r="695" spans="2:20" x14ac:dyDescent="0.2">
      <c r="B695" s="51" t="s">
        <v>412</v>
      </c>
      <c r="C695" s="62">
        <f t="shared" ref="C695:T695" si="79">SUM(C692:C694)</f>
        <v>1017.6214551698413</v>
      </c>
      <c r="D695" s="62">
        <f t="shared" si="79"/>
        <v>2457.6930528310008</v>
      </c>
      <c r="E695" s="62">
        <f t="shared" si="79"/>
        <v>3475.3145080008421</v>
      </c>
      <c r="F695" s="62">
        <f t="shared" si="79"/>
        <v>1279.668019594257</v>
      </c>
      <c r="G695" s="62">
        <f t="shared" si="79"/>
        <v>2393.1277903725922</v>
      </c>
      <c r="H695" s="62">
        <f t="shared" si="79"/>
        <v>3672.7958099668494</v>
      </c>
      <c r="I695" s="62">
        <f t="shared" si="79"/>
        <v>1389.8766212914031</v>
      </c>
      <c r="J695" s="62">
        <f t="shared" si="79"/>
        <v>3069.9827892329577</v>
      </c>
      <c r="K695" s="62">
        <f t="shared" si="79"/>
        <v>4459.8594105243601</v>
      </c>
      <c r="L695" s="62">
        <f t="shared" si="79"/>
        <v>1470.9222553996283</v>
      </c>
      <c r="M695" s="62">
        <f t="shared" si="79"/>
        <v>3858.2067161382106</v>
      </c>
      <c r="N695" s="62">
        <f t="shared" si="79"/>
        <v>5329.1289715378389</v>
      </c>
      <c r="O695" s="62">
        <f t="shared" si="79"/>
        <v>2296.1611555537406</v>
      </c>
      <c r="P695" s="62">
        <f t="shared" si="79"/>
        <v>5137.8267851953051</v>
      </c>
      <c r="Q695" s="62">
        <f t="shared" si="79"/>
        <v>7433.9879407490462</v>
      </c>
      <c r="R695" s="62">
        <f t="shared" si="79"/>
        <v>2389.6172441444</v>
      </c>
      <c r="S695" s="62">
        <f t="shared" si="79"/>
        <v>6752.9189892497025</v>
      </c>
      <c r="T695" s="62">
        <f t="shared" si="79"/>
        <v>9142.536233394103</v>
      </c>
    </row>
    <row r="696" spans="2:20" x14ac:dyDescent="0.2">
      <c r="B696" s="105"/>
      <c r="C696" s="238"/>
      <c r="D696" s="249"/>
      <c r="E696" s="387"/>
      <c r="F696" s="387"/>
      <c r="G696" s="387"/>
      <c r="H696" s="387"/>
      <c r="I696" s="387"/>
      <c r="J696" s="387"/>
      <c r="K696" s="387"/>
      <c r="L696" s="387"/>
      <c r="M696" s="238"/>
      <c r="N696" s="387"/>
      <c r="O696" s="238"/>
      <c r="P696" s="238"/>
      <c r="Q696" s="387"/>
      <c r="R696" s="238"/>
      <c r="S696" s="238"/>
      <c r="T696" s="388"/>
    </row>
    <row r="697" spans="2:20" x14ac:dyDescent="0.2">
      <c r="B697" s="62" t="s">
        <v>413</v>
      </c>
      <c r="C697" s="62">
        <f>+C690+C695</f>
        <v>5002.6859181429209</v>
      </c>
      <c r="D697" s="62">
        <f t="shared" ref="D697:T697" si="80">+D690+D695</f>
        <v>34382.946052831001</v>
      </c>
      <c r="E697" s="62">
        <f t="shared" si="80"/>
        <v>39385.631970973918</v>
      </c>
      <c r="F697" s="62">
        <f t="shared" si="80"/>
        <v>4795.0921697291742</v>
      </c>
      <c r="G697" s="62">
        <f t="shared" si="80"/>
        <v>33072.859810999696</v>
      </c>
      <c r="H697" s="62">
        <f t="shared" si="80"/>
        <v>37867.951980728867</v>
      </c>
      <c r="I697" s="62">
        <f t="shared" si="80"/>
        <v>5175.6230149463845</v>
      </c>
      <c r="J697" s="62">
        <f t="shared" si="80"/>
        <v>42451.642458668175</v>
      </c>
      <c r="K697" s="62">
        <f t="shared" si="80"/>
        <v>47627.265473614563</v>
      </c>
      <c r="L697" s="26">
        <f t="shared" si="80"/>
        <v>5442.080249577004</v>
      </c>
      <c r="M697" s="26">
        <f t="shared" si="80"/>
        <v>53463.507205691647</v>
      </c>
      <c r="N697" s="62">
        <f t="shared" si="80"/>
        <v>58905.587455268651</v>
      </c>
      <c r="O697" s="26">
        <f t="shared" si="80"/>
        <v>8829.4905038823053</v>
      </c>
      <c r="P697" s="26">
        <f t="shared" si="80"/>
        <v>70994.94522006296</v>
      </c>
      <c r="Q697" s="62">
        <f t="shared" si="80"/>
        <v>79824.43572394528</v>
      </c>
      <c r="R697" s="26">
        <f t="shared" si="80"/>
        <v>9202.940373760448</v>
      </c>
      <c r="S697" s="26">
        <f t="shared" si="80"/>
        <v>93604.186135998243</v>
      </c>
      <c r="T697" s="62">
        <f t="shared" si="80"/>
        <v>102807.12650975869</v>
      </c>
    </row>
    <row r="698" spans="2:20" x14ac:dyDescent="0.2">
      <c r="B698" s="108" t="s">
        <v>414</v>
      </c>
      <c r="C698" s="389"/>
      <c r="D698" s="390"/>
      <c r="E698" s="391">
        <f>'Pres Produc'!C457</f>
        <v>3372</v>
      </c>
      <c r="F698" s="389"/>
      <c r="G698" s="392"/>
      <c r="H698" s="391">
        <f>'Pres Produc'!D457</f>
        <v>3141</v>
      </c>
      <c r="I698" s="393"/>
      <c r="J698" s="392"/>
      <c r="K698" s="391">
        <f>'Pres Produc'!E457</f>
        <v>3842.0108254397837</v>
      </c>
      <c r="L698" s="394"/>
      <c r="M698" s="322"/>
      <c r="N698" s="391">
        <f>'Pres Produc'!F457</f>
        <v>4609.6129905277403</v>
      </c>
      <c r="O698" s="396"/>
      <c r="P698" s="322"/>
      <c r="Q698" s="391">
        <f>'Pres Produc'!G457</f>
        <v>5827.0270635994584</v>
      </c>
      <c r="R698" s="396"/>
      <c r="S698" s="322"/>
      <c r="T698" s="391">
        <f>'Pres Produc'!H457</f>
        <v>7318.7361299052773</v>
      </c>
    </row>
    <row r="699" spans="2:20" x14ac:dyDescent="0.2">
      <c r="B699" s="114" t="s">
        <v>415</v>
      </c>
      <c r="C699" s="396"/>
      <c r="D699" s="397"/>
      <c r="E699" s="401">
        <f>+E697/E698</f>
        <v>11.680199279648257</v>
      </c>
      <c r="F699" s="402"/>
      <c r="G699" s="403"/>
      <c r="H699" s="718">
        <f>+H697/H698</f>
        <v>12.056017822581619</v>
      </c>
      <c r="I699" s="402"/>
      <c r="J699" s="403"/>
      <c r="K699" s="401">
        <f>+K697/K698</f>
        <v>12.396442289608283</v>
      </c>
      <c r="L699" s="394"/>
      <c r="M699" s="322"/>
      <c r="N699" s="401">
        <f>+N697/N698</f>
        <v>12.778857482463996</v>
      </c>
      <c r="O699" s="396"/>
      <c r="P699" s="322"/>
      <c r="Q699" s="401">
        <f>+Q697/Q698</f>
        <v>13.698998623602806</v>
      </c>
      <c r="R699" s="396"/>
      <c r="S699" s="322"/>
      <c r="T699" s="401">
        <f>+T697/T698</f>
        <v>14.047114786619485</v>
      </c>
    </row>
    <row r="700" spans="2:20" x14ac:dyDescent="0.2">
      <c r="B700" s="279" t="s">
        <v>297</v>
      </c>
      <c r="C700" s="239"/>
      <c r="D700" s="168"/>
      <c r="E700" s="210">
        <f>Asignaciones!AB80</f>
        <v>0.49991455852506939</v>
      </c>
      <c r="F700" s="105"/>
      <c r="G700" s="248"/>
      <c r="H700" s="210">
        <f>Asignaciones!AC80</f>
        <v>0.47604765342384336</v>
      </c>
      <c r="I700" s="105"/>
      <c r="J700" s="248"/>
      <c r="K700" s="210">
        <f>Asignaciones!AD80</f>
        <v>0.48739425245550549</v>
      </c>
      <c r="L700" s="103"/>
      <c r="M700" s="292"/>
      <c r="N700" s="210">
        <f>Asignaciones!AE80</f>
        <v>0.48728083220137025</v>
      </c>
      <c r="O700" s="103"/>
      <c r="P700" s="292"/>
      <c r="Q700" s="210">
        <f>Asignaciones!AF80</f>
        <v>0.48741860631510386</v>
      </c>
      <c r="R700" s="103"/>
      <c r="S700" s="292"/>
      <c r="T700" s="210">
        <f>Asignaciones!AG80</f>
        <v>0.48732039861748278</v>
      </c>
    </row>
    <row r="701" spans="2:20" x14ac:dyDescent="0.2">
      <c r="D701" s="399"/>
      <c r="G701" s="399"/>
      <c r="J701" s="399"/>
      <c r="M701" s="399"/>
      <c r="P701" s="399"/>
      <c r="S701" s="399"/>
    </row>
    <row r="702" spans="2:20" x14ac:dyDescent="0.2">
      <c r="D702" s="399"/>
      <c r="G702" s="399"/>
      <c r="J702" s="399"/>
      <c r="M702" s="399"/>
      <c r="P702" s="399"/>
      <c r="S702" s="399"/>
    </row>
    <row r="703" spans="2:20" x14ac:dyDescent="0.2">
      <c r="D703" s="399"/>
      <c r="E703" s="399"/>
      <c r="F703" s="399"/>
      <c r="G703" s="399"/>
      <c r="H703" s="399"/>
      <c r="I703" s="399"/>
      <c r="J703" s="399"/>
      <c r="K703" s="399"/>
      <c r="L703" s="399"/>
    </row>
    <row r="704" spans="2:20" x14ac:dyDescent="0.2">
      <c r="B704" s="2" t="s">
        <v>846</v>
      </c>
      <c r="C704" s="288"/>
      <c r="D704" s="288"/>
      <c r="E704" s="288"/>
      <c r="F704" s="288"/>
      <c r="G704" s="288"/>
      <c r="H704" s="288"/>
      <c r="I704" s="288"/>
      <c r="J704" s="288"/>
      <c r="K704" s="288"/>
      <c r="L704" s="288"/>
      <c r="M704" s="288"/>
      <c r="N704" s="288"/>
      <c r="O704" s="288"/>
      <c r="P704" s="288"/>
      <c r="Q704" s="288"/>
      <c r="R704" s="288"/>
      <c r="S704" s="288"/>
      <c r="T704" s="289"/>
    </row>
    <row r="705" spans="2:20" x14ac:dyDescent="0.2">
      <c r="B705" s="9" t="s">
        <v>20</v>
      </c>
      <c r="C705" s="200"/>
      <c r="D705" s="200"/>
      <c r="E705" s="200"/>
      <c r="F705" s="200"/>
      <c r="G705" s="200"/>
      <c r="H705" s="200"/>
      <c r="I705" s="200"/>
      <c r="J705" s="200"/>
      <c r="K705" s="200"/>
      <c r="L705" s="200"/>
      <c r="M705" s="200"/>
      <c r="N705" s="200"/>
      <c r="O705" s="200"/>
      <c r="P705" s="200"/>
      <c r="Q705" s="200"/>
      <c r="R705" s="200"/>
      <c r="S705" s="200"/>
      <c r="T705" s="290"/>
    </row>
    <row r="706" spans="2:20" x14ac:dyDescent="0.2">
      <c r="B706" s="9" t="s">
        <v>281</v>
      </c>
      <c r="C706" s="200"/>
      <c r="D706" s="200"/>
      <c r="E706" s="200"/>
      <c r="F706" s="200"/>
      <c r="G706" s="200"/>
      <c r="H706" s="200"/>
      <c r="I706" s="200"/>
      <c r="J706" s="200"/>
      <c r="K706" s="200"/>
      <c r="L706" s="200"/>
      <c r="M706" s="200"/>
      <c r="N706" s="200"/>
      <c r="O706" s="200"/>
      <c r="P706" s="200"/>
      <c r="Q706" s="200"/>
      <c r="R706" s="200"/>
      <c r="S706" s="200"/>
      <c r="T706" s="290"/>
    </row>
    <row r="707" spans="2:20" x14ac:dyDescent="0.2">
      <c r="B707" s="9" t="s">
        <v>2</v>
      </c>
      <c r="C707" s="200"/>
      <c r="D707" s="200"/>
      <c r="E707" s="200"/>
      <c r="F707" s="200"/>
      <c r="G707" s="200"/>
      <c r="H707" s="200"/>
      <c r="I707" s="200"/>
      <c r="J707" s="200"/>
      <c r="K707" s="200"/>
      <c r="L707" s="200"/>
      <c r="M707" s="200"/>
      <c r="N707" s="200"/>
      <c r="O707" s="200"/>
      <c r="P707" s="200"/>
      <c r="Q707" s="200"/>
      <c r="R707" s="200"/>
      <c r="S707" s="200"/>
      <c r="T707" s="290"/>
    </row>
    <row r="708" spans="2:20" x14ac:dyDescent="0.2">
      <c r="B708" s="378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2"/>
    </row>
    <row r="709" spans="2:20" x14ac:dyDescent="0.2">
      <c r="B709" s="287"/>
    </row>
    <row r="710" spans="2:20" x14ac:dyDescent="0.2">
      <c r="B710" s="265" t="s">
        <v>282</v>
      </c>
      <c r="C710" s="270" t="s">
        <v>38</v>
      </c>
      <c r="D710" s="268"/>
      <c r="E710" s="269"/>
      <c r="F710" s="270" t="s">
        <v>39</v>
      </c>
      <c r="G710" s="271"/>
      <c r="H710" s="271"/>
      <c r="I710" s="270" t="s">
        <v>40</v>
      </c>
      <c r="J710" s="268"/>
      <c r="K710" s="269"/>
      <c r="L710" s="270" t="s">
        <v>121</v>
      </c>
      <c r="M710" s="268"/>
      <c r="N710" s="269"/>
      <c r="O710" s="270" t="s">
        <v>122</v>
      </c>
      <c r="P710" s="268"/>
      <c r="Q710" s="269"/>
      <c r="R710" s="270" t="s">
        <v>633</v>
      </c>
      <c r="S710" s="268"/>
      <c r="T710" s="269"/>
    </row>
    <row r="711" spans="2:20" x14ac:dyDescent="0.2">
      <c r="B711" s="306"/>
      <c r="C711" s="266" t="s">
        <v>283</v>
      </c>
      <c r="D711" s="265" t="s">
        <v>284</v>
      </c>
      <c r="E711" s="265" t="s">
        <v>47</v>
      </c>
      <c r="F711" s="265" t="s">
        <v>283</v>
      </c>
      <c r="G711" s="265" t="s">
        <v>284</v>
      </c>
      <c r="H711" s="265" t="s">
        <v>47</v>
      </c>
      <c r="I711" s="379" t="s">
        <v>283</v>
      </c>
      <c r="J711" s="379" t="s">
        <v>284</v>
      </c>
      <c r="K711" s="379" t="s">
        <v>47</v>
      </c>
      <c r="L711" s="266" t="s">
        <v>283</v>
      </c>
      <c r="M711" s="265" t="s">
        <v>284</v>
      </c>
      <c r="N711" s="265" t="s">
        <v>47</v>
      </c>
      <c r="O711" s="265" t="s">
        <v>283</v>
      </c>
      <c r="P711" s="265" t="s">
        <v>284</v>
      </c>
      <c r="Q711" s="265" t="s">
        <v>47</v>
      </c>
      <c r="R711" s="379" t="s">
        <v>283</v>
      </c>
      <c r="S711" s="379" t="s">
        <v>284</v>
      </c>
      <c r="T711" s="379" t="s">
        <v>47</v>
      </c>
    </row>
    <row r="712" spans="2:20" x14ac:dyDescent="0.2">
      <c r="B712" s="286" t="s">
        <v>97</v>
      </c>
      <c r="C712" s="404"/>
      <c r="D712" s="404"/>
      <c r="E712" s="404"/>
      <c r="F712" s="404"/>
      <c r="G712" s="404"/>
      <c r="H712" s="404"/>
      <c r="I712" s="404"/>
      <c r="J712" s="404"/>
      <c r="K712" s="404"/>
      <c r="L712" s="404"/>
      <c r="M712" s="404"/>
      <c r="N712" s="404"/>
      <c r="O712" s="404"/>
      <c r="P712" s="404"/>
      <c r="Q712" s="404"/>
      <c r="R712" s="404"/>
      <c r="S712" s="404"/>
      <c r="T712" s="708"/>
    </row>
    <row r="713" spans="2:20" x14ac:dyDescent="0.2">
      <c r="B713" s="380" t="s">
        <v>408</v>
      </c>
      <c r="C713" s="239"/>
      <c r="D713" s="168"/>
      <c r="E713" s="381"/>
      <c r="F713" s="382"/>
      <c r="G713" s="382"/>
      <c r="H713" s="382"/>
      <c r="I713" s="383"/>
      <c r="J713" s="383"/>
      <c r="K713" s="383"/>
      <c r="L713" s="383"/>
      <c r="M713" s="239"/>
      <c r="N713" s="239"/>
      <c r="O713" s="239"/>
      <c r="P713" s="239"/>
      <c r="Q713" s="239"/>
      <c r="R713" s="239"/>
      <c r="S713" s="239"/>
      <c r="T713" s="248"/>
    </row>
    <row r="714" spans="2:20" x14ac:dyDescent="0.2">
      <c r="B714" s="114" t="s">
        <v>250</v>
      </c>
      <c r="C714" s="119">
        <v>0</v>
      </c>
      <c r="D714" s="97">
        <f>'Pres MP Cant'!L757+'Pres MP Cant'!L776</f>
        <v>10057.950000000001</v>
      </c>
      <c r="E714" s="97">
        <f>SUM(C714:D714)</f>
        <v>10057.950000000001</v>
      </c>
      <c r="F714" s="96">
        <v>0</v>
      </c>
      <c r="G714" s="97">
        <f>'Pres MP Cant'!M757+'Pres MP Cant'!M776</f>
        <v>10028.098811936945</v>
      </c>
      <c r="H714" s="97">
        <f>SUM(F714:G714)</f>
        <v>10028.098811936945</v>
      </c>
      <c r="I714" s="384">
        <v>0</v>
      </c>
      <c r="J714" s="384">
        <f>'Pres MP Cant'!N757+'Pres MP Cant'!N776</f>
        <v>12623.334605984892</v>
      </c>
      <c r="K714" s="97">
        <f>SUM(I714:J714)</f>
        <v>12623.334605984892</v>
      </c>
      <c r="L714" s="384">
        <v>0</v>
      </c>
      <c r="M714" s="119">
        <f>'Pres MP Cant'!O757+'Pres MP Cant'!O776</f>
        <v>15901.32720575567</v>
      </c>
      <c r="N714" s="97">
        <f>SUM(L714:M714)</f>
        <v>15901.32720575567</v>
      </c>
      <c r="O714" s="119">
        <v>0</v>
      </c>
      <c r="P714" s="119">
        <f>'Pres MP Cant'!P757+'Pres MP Cant'!P776</f>
        <v>21100.509551255967</v>
      </c>
      <c r="Q714" s="97">
        <f>SUM(O714:P714)</f>
        <v>21100.509551255967</v>
      </c>
      <c r="R714" s="119">
        <v>0</v>
      </c>
      <c r="S714" s="119">
        <f>'Pres MP Cant'!Q757+'Pres MP Cant'!Q776</f>
        <v>27845.223085024758</v>
      </c>
      <c r="T714" s="97">
        <f>SUM(R714:S714)</f>
        <v>27845.223085024758</v>
      </c>
    </row>
    <row r="715" spans="2:20" x14ac:dyDescent="0.2">
      <c r="B715" s="114" t="s">
        <v>352</v>
      </c>
      <c r="C715" s="119">
        <f>+C637*E726</f>
        <v>915.90301269399072</v>
      </c>
      <c r="D715" s="119">
        <v>0</v>
      </c>
      <c r="E715" s="97">
        <f>SUM(C715:D715)</f>
        <v>915.90301269399072</v>
      </c>
      <c r="F715" s="119">
        <f>+F637*H726</f>
        <v>838.28484191373866</v>
      </c>
      <c r="G715" s="119">
        <v>0</v>
      </c>
      <c r="H715" s="97">
        <f>SUM(F715:G715)</f>
        <v>838.28484191373866</v>
      </c>
      <c r="I715" s="119">
        <f>+I637*K726</f>
        <v>885.49189573987132</v>
      </c>
      <c r="J715" s="384">
        <v>0</v>
      </c>
      <c r="K715" s="97">
        <f>SUM(I715:J715)</f>
        <v>885.49189573987132</v>
      </c>
      <c r="L715" s="119">
        <f>+L637*N726</f>
        <v>928.8488588672335</v>
      </c>
      <c r="M715" s="119">
        <v>0</v>
      </c>
      <c r="N715" s="97">
        <f>SUM(L715:M715)</f>
        <v>928.8488588672335</v>
      </c>
      <c r="O715" s="119">
        <f>+O637*Q726</f>
        <v>1527.3765293688007</v>
      </c>
      <c r="P715" s="119">
        <v>0</v>
      </c>
      <c r="Q715" s="97">
        <f>SUM(O715:P715)</f>
        <v>1527.3765293688007</v>
      </c>
      <c r="R715" s="119">
        <f>+R637*T726</f>
        <v>1593.8684999287391</v>
      </c>
      <c r="S715" s="119">
        <v>0</v>
      </c>
      <c r="T715" s="97">
        <f>SUM(R715:S715)</f>
        <v>1593.8684999287391</v>
      </c>
    </row>
    <row r="716" spans="2:20" x14ac:dyDescent="0.2">
      <c r="B716" s="51" t="s">
        <v>409</v>
      </c>
      <c r="C716" s="62">
        <f t="shared" ref="C716:T716" si="81">SUM(C714:C715)</f>
        <v>915.90301269399072</v>
      </c>
      <c r="D716" s="62">
        <f t="shared" si="81"/>
        <v>10057.950000000001</v>
      </c>
      <c r="E716" s="62">
        <f t="shared" si="81"/>
        <v>10973.853012693991</v>
      </c>
      <c r="F716" s="62">
        <f t="shared" si="81"/>
        <v>838.28484191373866</v>
      </c>
      <c r="G716" s="62">
        <f t="shared" si="81"/>
        <v>10028.098811936945</v>
      </c>
      <c r="H716" s="62">
        <f t="shared" si="81"/>
        <v>10866.383653850684</v>
      </c>
      <c r="I716" s="62">
        <f t="shared" si="81"/>
        <v>885.49189573987132</v>
      </c>
      <c r="J716" s="62">
        <f t="shared" si="81"/>
        <v>12623.334605984892</v>
      </c>
      <c r="K716" s="62">
        <f t="shared" si="81"/>
        <v>13508.826501724763</v>
      </c>
      <c r="L716" s="62">
        <f t="shared" si="81"/>
        <v>928.8488588672335</v>
      </c>
      <c r="M716" s="62">
        <f t="shared" si="81"/>
        <v>15901.32720575567</v>
      </c>
      <c r="N716" s="62">
        <f t="shared" si="81"/>
        <v>16830.176064622901</v>
      </c>
      <c r="O716" s="62">
        <f t="shared" si="81"/>
        <v>1527.3765293688007</v>
      </c>
      <c r="P716" s="62">
        <f t="shared" si="81"/>
        <v>21100.509551255967</v>
      </c>
      <c r="Q716" s="62">
        <f t="shared" si="81"/>
        <v>22627.886080624769</v>
      </c>
      <c r="R716" s="62">
        <f t="shared" si="81"/>
        <v>1593.8684999287391</v>
      </c>
      <c r="S716" s="62">
        <f t="shared" si="81"/>
        <v>27845.223085024758</v>
      </c>
      <c r="T716" s="62">
        <f t="shared" si="81"/>
        <v>29439.091584953498</v>
      </c>
    </row>
    <row r="717" spans="2:20" x14ac:dyDescent="0.2">
      <c r="B717" s="385" t="s">
        <v>410</v>
      </c>
      <c r="C717" s="238"/>
      <c r="D717" s="321"/>
      <c r="E717" s="386"/>
      <c r="F717" s="386"/>
      <c r="G717" s="386"/>
      <c r="H717" s="386"/>
      <c r="I717" s="387"/>
      <c r="J717" s="387"/>
      <c r="K717" s="386"/>
      <c r="L717" s="387"/>
      <c r="M717" s="238"/>
      <c r="N717" s="386"/>
      <c r="O717" s="238"/>
      <c r="P717" s="238"/>
      <c r="Q717" s="386"/>
      <c r="R717" s="238"/>
      <c r="S717" s="238"/>
      <c r="T717" s="709"/>
    </row>
    <row r="718" spans="2:20" x14ac:dyDescent="0.2">
      <c r="B718" s="204" t="s">
        <v>248</v>
      </c>
      <c r="C718" s="119">
        <v>0</v>
      </c>
      <c r="D718" s="97">
        <f>'Pres MP Cant'!L791+'Pres MP Cant'!L804</f>
        <v>550.25</v>
      </c>
      <c r="E718" s="97">
        <f>SUM(C718:D718)</f>
        <v>550.25</v>
      </c>
      <c r="F718" s="119">
        <v>0</v>
      </c>
      <c r="G718" s="97">
        <f>'Pres MP Cant'!M791+'Pres MP Cant'!M804</f>
        <v>558.30264531435353</v>
      </c>
      <c r="H718" s="97">
        <f>SUM(F718:G718)</f>
        <v>558.30264531435353</v>
      </c>
      <c r="I718" s="384">
        <v>0</v>
      </c>
      <c r="J718" s="384">
        <f>'Pres MP Cant'!N791+'Pres MP Cant'!N804</f>
        <v>704.1695723462675</v>
      </c>
      <c r="K718" s="97">
        <f>SUM(I718:J718)</f>
        <v>704.1695723462675</v>
      </c>
      <c r="L718" s="384">
        <v>0</v>
      </c>
      <c r="M718" s="119">
        <f>'Pres MP Cant'!O791+'Pres MP Cant'!O804</f>
        <v>887.21325717567015</v>
      </c>
      <c r="N718" s="97">
        <f>SUM(L718:M718)</f>
        <v>887.21325717567015</v>
      </c>
      <c r="O718" s="119">
        <v>0</v>
      </c>
      <c r="P718" s="119">
        <f>'Pres MP Cant'!P791+'Pres MP Cant'!P804</f>
        <v>1177.2939974387521</v>
      </c>
      <c r="Q718" s="97">
        <f>SUM(O718:P718)</f>
        <v>1177.2939974387521</v>
      </c>
      <c r="R718" s="119">
        <v>0</v>
      </c>
      <c r="S718" s="119">
        <f>'Pres MP Cant'!Q791+'Pres MP Cant'!Q804</f>
        <v>1553.6392831446515</v>
      </c>
      <c r="T718" s="97">
        <f>SUM(R718:S718)</f>
        <v>1553.6392831446515</v>
      </c>
    </row>
    <row r="719" spans="2:20" x14ac:dyDescent="0.2">
      <c r="B719" s="114" t="s">
        <v>355</v>
      </c>
      <c r="C719" s="119">
        <f>+C641*E726</f>
        <v>99.271723705098296</v>
      </c>
      <c r="D719" s="119">
        <v>0</v>
      </c>
      <c r="E719" s="97">
        <f>SUM(C719:D719)</f>
        <v>99.271723705098296</v>
      </c>
      <c r="F719" s="119">
        <f>+F641*H726</f>
        <v>186.95837995220782</v>
      </c>
      <c r="G719" s="119">
        <v>0</v>
      </c>
      <c r="H719" s="97">
        <f>SUM(F719:G719)</f>
        <v>186.95837995220782</v>
      </c>
      <c r="I719" s="119">
        <f>+I641*K726</f>
        <v>197.44860675287268</v>
      </c>
      <c r="J719" s="384">
        <v>0</v>
      </c>
      <c r="K719" s="97">
        <f>SUM(I719:J719)</f>
        <v>197.44860675287268</v>
      </c>
      <c r="L719" s="119">
        <f>+L641*N726</f>
        <v>207.17083818460429</v>
      </c>
      <c r="M719" s="119">
        <v>0</v>
      </c>
      <c r="N719" s="97">
        <f>SUM(L719:M719)</f>
        <v>207.17083818460429</v>
      </c>
      <c r="O719" s="119">
        <f>+O641*Q726</f>
        <v>340.73624879720575</v>
      </c>
      <c r="P719" s="119">
        <v>0</v>
      </c>
      <c r="Q719" s="97">
        <f>SUM(O719:P719)</f>
        <v>340.73624879720575</v>
      </c>
      <c r="R719" s="119">
        <f>+R641*T726</f>
        <v>355.56967342308405</v>
      </c>
      <c r="S719" s="119">
        <v>0</v>
      </c>
      <c r="T719" s="97">
        <f>SUM(R719:S719)</f>
        <v>355.56967342308405</v>
      </c>
    </row>
    <row r="720" spans="2:20" x14ac:dyDescent="0.2">
      <c r="B720" s="114" t="s">
        <v>411</v>
      </c>
      <c r="C720" s="119">
        <f>'Carga Fabril'!C670</f>
        <v>134.61221097954791</v>
      </c>
      <c r="D720" s="119">
        <f>'Carga Fabril'!D670</f>
        <v>14.61124434876211</v>
      </c>
      <c r="E720" s="97">
        <f>SUM(C720:D720)</f>
        <v>149.22345532831002</v>
      </c>
      <c r="F720" s="119">
        <f>'Carga Fabril'!F670</f>
        <v>118.19009081382163</v>
      </c>
      <c r="G720" s="119">
        <f>'Carga Fabril'!G670</f>
        <v>12.490640355235481</v>
      </c>
      <c r="H720" s="97">
        <f>SUM(F720:G720)</f>
        <v>130.68073116905711</v>
      </c>
      <c r="I720" s="119">
        <f>'Carga Fabril'!I670</f>
        <v>127.64566958179705</v>
      </c>
      <c r="J720" s="119">
        <f>'Carga Fabril'!J670</f>
        <v>13.83964952912816</v>
      </c>
      <c r="K720" s="97">
        <f>SUM(I720:J720)</f>
        <v>141.48531911092522</v>
      </c>
      <c r="L720" s="119">
        <f>'Carga Fabril'!L670</f>
        <v>136.87602683905328</v>
      </c>
      <c r="M720" s="119">
        <f>'Carga Fabril'!M670</f>
        <v>15.220698893802552</v>
      </c>
      <c r="N720" s="97">
        <f>SUM(L720:M720)</f>
        <v>152.09672573285584</v>
      </c>
      <c r="O720" s="119">
        <f>'Carga Fabril'!O670</f>
        <v>196.06550566177563</v>
      </c>
      <c r="P720" s="119">
        <f>'Carga Fabril'!P670</f>
        <v>23.824807746589212</v>
      </c>
      <c r="Q720" s="97">
        <f>SUM(O720:P720)</f>
        <v>219.89031340836485</v>
      </c>
      <c r="R720" s="119">
        <f>'Carga Fabril'!R670</f>
        <v>203.44324580461682</v>
      </c>
      <c r="S720" s="119">
        <f>'Carga Fabril'!S670</f>
        <v>26.109702202616749</v>
      </c>
      <c r="T720" s="97">
        <f>SUM(R720:S720)</f>
        <v>229.55294800723357</v>
      </c>
    </row>
    <row r="721" spans="2:20" x14ac:dyDescent="0.2">
      <c r="B721" s="51" t="s">
        <v>412</v>
      </c>
      <c r="C721" s="62">
        <f t="shared" ref="C721:T721" si="82">SUM(C718:C720)</f>
        <v>233.88393468464619</v>
      </c>
      <c r="D721" s="62">
        <f t="shared" si="82"/>
        <v>564.86124434876206</v>
      </c>
      <c r="E721" s="62">
        <f t="shared" si="82"/>
        <v>798.74517903340836</v>
      </c>
      <c r="F721" s="62">
        <f t="shared" si="82"/>
        <v>305.14847076602945</v>
      </c>
      <c r="G721" s="62">
        <f t="shared" si="82"/>
        <v>570.79328566958895</v>
      </c>
      <c r="H721" s="62">
        <f t="shared" si="82"/>
        <v>875.94175643561846</v>
      </c>
      <c r="I721" s="62">
        <f t="shared" si="82"/>
        <v>325.09427633466976</v>
      </c>
      <c r="J721" s="62">
        <f t="shared" si="82"/>
        <v>718.00922187539561</v>
      </c>
      <c r="K721" s="62">
        <f t="shared" si="82"/>
        <v>1043.1034982100655</v>
      </c>
      <c r="L721" s="62">
        <f t="shared" si="82"/>
        <v>344.04686502365757</v>
      </c>
      <c r="M721" s="62">
        <f t="shared" si="82"/>
        <v>902.43395606947274</v>
      </c>
      <c r="N721" s="62">
        <f t="shared" si="82"/>
        <v>1246.4808210931303</v>
      </c>
      <c r="O721" s="62">
        <f t="shared" si="82"/>
        <v>536.80175445898135</v>
      </c>
      <c r="P721" s="62">
        <f t="shared" si="82"/>
        <v>1201.1188051853412</v>
      </c>
      <c r="Q721" s="62">
        <f t="shared" si="82"/>
        <v>1737.9205596443226</v>
      </c>
      <c r="R721" s="62">
        <f t="shared" si="82"/>
        <v>559.01291922770088</v>
      </c>
      <c r="S721" s="62">
        <f t="shared" si="82"/>
        <v>1579.7489853472682</v>
      </c>
      <c r="T721" s="62">
        <f t="shared" si="82"/>
        <v>2138.7619045749693</v>
      </c>
    </row>
    <row r="722" spans="2:20" x14ac:dyDescent="0.2">
      <c r="B722" s="105"/>
      <c r="C722" s="238"/>
      <c r="D722" s="249"/>
      <c r="E722" s="387"/>
      <c r="F722" s="387"/>
      <c r="G722" s="387"/>
      <c r="H722" s="387"/>
      <c r="I722" s="387"/>
      <c r="J722" s="387"/>
      <c r="K722" s="387"/>
      <c r="L722" s="387"/>
      <c r="M722" s="238"/>
      <c r="N722" s="387"/>
      <c r="O722" s="238"/>
      <c r="P722" s="238"/>
      <c r="Q722" s="387"/>
      <c r="R722" s="238"/>
      <c r="S722" s="238"/>
      <c r="T722" s="388"/>
    </row>
    <row r="723" spans="2:20" x14ac:dyDescent="0.2">
      <c r="B723" s="62" t="s">
        <v>413</v>
      </c>
      <c r="C723" s="62">
        <f>+C716+C721</f>
        <v>1149.7869473786368</v>
      </c>
      <c r="D723" s="62">
        <f t="shared" ref="D723:T723" si="83">+D716+D721</f>
        <v>10622.811244348763</v>
      </c>
      <c r="E723" s="62">
        <f t="shared" si="83"/>
        <v>11772.5981917274</v>
      </c>
      <c r="F723" s="62">
        <f t="shared" si="83"/>
        <v>1143.4333126797681</v>
      </c>
      <c r="G723" s="62">
        <f t="shared" si="83"/>
        <v>10598.892097606535</v>
      </c>
      <c r="H723" s="62">
        <f t="shared" si="83"/>
        <v>11742.325410286303</v>
      </c>
      <c r="I723" s="62">
        <f t="shared" si="83"/>
        <v>1210.5861720745411</v>
      </c>
      <c r="J723" s="62">
        <f t="shared" si="83"/>
        <v>13341.343827860288</v>
      </c>
      <c r="K723" s="62">
        <f t="shared" si="83"/>
        <v>14551.92999993483</v>
      </c>
      <c r="L723" s="26">
        <f t="shared" si="83"/>
        <v>1272.8957238908911</v>
      </c>
      <c r="M723" s="26">
        <f t="shared" si="83"/>
        <v>16803.761161825143</v>
      </c>
      <c r="N723" s="62">
        <f t="shared" si="83"/>
        <v>18076.656885716031</v>
      </c>
      <c r="O723" s="26">
        <f t="shared" si="83"/>
        <v>2064.1782838277823</v>
      </c>
      <c r="P723" s="26">
        <f t="shared" si="83"/>
        <v>22301.62835644131</v>
      </c>
      <c r="Q723" s="62">
        <f t="shared" si="83"/>
        <v>24365.806640269089</v>
      </c>
      <c r="R723" s="26">
        <f t="shared" si="83"/>
        <v>2152.8814191564397</v>
      </c>
      <c r="S723" s="26">
        <f t="shared" si="83"/>
        <v>29424.972070372027</v>
      </c>
      <c r="T723" s="62">
        <f t="shared" si="83"/>
        <v>31577.853489528468</v>
      </c>
    </row>
    <row r="724" spans="2:20" x14ac:dyDescent="0.2">
      <c r="B724" s="108" t="s">
        <v>414</v>
      </c>
      <c r="C724" s="389"/>
      <c r="D724" s="390"/>
      <c r="E724" s="391">
        <f>'Pres Produc'!C474</f>
        <v>775</v>
      </c>
      <c r="F724" s="389"/>
      <c r="G724" s="392"/>
      <c r="H724" s="391">
        <f>'Pres Produc'!D474</f>
        <v>749</v>
      </c>
      <c r="I724" s="393"/>
      <c r="J724" s="392"/>
      <c r="K724" s="391">
        <f>'Pres Produc'!E474</f>
        <v>898.65223274695518</v>
      </c>
      <c r="L724" s="394"/>
      <c r="M724" s="322"/>
      <c r="N724" s="391">
        <f>'Pres Produc'!F474</f>
        <v>1078.1826792963464</v>
      </c>
      <c r="O724" s="396"/>
      <c r="P724" s="322"/>
      <c r="Q724" s="391">
        <f>'Pres Produc'!G474</f>
        <v>1362.2555818673884</v>
      </c>
      <c r="R724" s="396"/>
      <c r="S724" s="322"/>
      <c r="T724" s="391">
        <f>'Pres Produc'!H474</f>
        <v>1712.1018267929635</v>
      </c>
    </row>
    <row r="725" spans="2:20" x14ac:dyDescent="0.2">
      <c r="B725" s="114" t="s">
        <v>415</v>
      </c>
      <c r="C725" s="396"/>
      <c r="D725" s="397"/>
      <c r="E725" s="401">
        <f>+E723/E724</f>
        <v>15.190449279648258</v>
      </c>
      <c r="F725" s="402"/>
      <c r="G725" s="403"/>
      <c r="H725" s="718">
        <f>+H723/H724</f>
        <v>15.677336996376907</v>
      </c>
      <c r="I725" s="402"/>
      <c r="J725" s="403"/>
      <c r="K725" s="401">
        <f>+K723/K724</f>
        <v>16.193060529603557</v>
      </c>
      <c r="L725" s="394"/>
      <c r="M725" s="322"/>
      <c r="N725" s="401">
        <f>+N723/N724</f>
        <v>16.765857245558227</v>
      </c>
      <c r="O725" s="396"/>
      <c r="P725" s="322"/>
      <c r="Q725" s="401">
        <f>+Q723/Q724</f>
        <v>17.886369462966922</v>
      </c>
      <c r="R725" s="396"/>
      <c r="S725" s="322"/>
      <c r="T725" s="401">
        <f>+T723/T724</f>
        <v>18.443910867543881</v>
      </c>
    </row>
    <row r="726" spans="2:20" x14ac:dyDescent="0.2">
      <c r="B726" s="279" t="s">
        <v>297</v>
      </c>
      <c r="C726" s="239"/>
      <c r="D726" s="168"/>
      <c r="E726" s="210">
        <f>Asignaciones!AB81</f>
        <v>0.11489732587690653</v>
      </c>
      <c r="F726" s="105"/>
      <c r="G726" s="248"/>
      <c r="H726" s="210">
        <f>Asignaciones!AC81</f>
        <v>0.11351788997594991</v>
      </c>
      <c r="I726" s="105"/>
      <c r="J726" s="248"/>
      <c r="K726" s="210">
        <f>Asignaciones!AD81</f>
        <v>0.1140022642041975</v>
      </c>
      <c r="L726" s="103"/>
      <c r="M726" s="292"/>
      <c r="N726" s="210">
        <f>Asignaciones!AE81</f>
        <v>0.11397437362143452</v>
      </c>
      <c r="O726" s="103"/>
      <c r="P726" s="292"/>
      <c r="Q726" s="210">
        <f>Asignaciones!AF81</f>
        <v>0.11394982551335803</v>
      </c>
      <c r="R726" s="103"/>
      <c r="S726" s="292"/>
      <c r="T726" s="210">
        <f>Asignaciones!AG81</f>
        <v>0.11400085067929154</v>
      </c>
    </row>
    <row r="727" spans="2:20" x14ac:dyDescent="0.2">
      <c r="D727" s="399"/>
      <c r="E727" s="399"/>
      <c r="F727" s="399"/>
      <c r="G727" s="399"/>
      <c r="H727" s="399"/>
      <c r="I727" s="399"/>
      <c r="J727" s="399"/>
      <c r="K727" s="399"/>
      <c r="L727" s="399"/>
    </row>
    <row r="728" spans="2:20" x14ac:dyDescent="0.2">
      <c r="D728" s="399"/>
      <c r="G728" s="399"/>
      <c r="J728" s="399"/>
      <c r="M728" s="399"/>
      <c r="P728" s="399"/>
      <c r="S728" s="399"/>
    </row>
    <row r="729" spans="2:20" x14ac:dyDescent="0.2">
      <c r="D729" s="399"/>
      <c r="G729" s="399"/>
      <c r="J729" s="399"/>
      <c r="M729" s="399"/>
      <c r="P729" s="399"/>
      <c r="S729" s="399"/>
    </row>
    <row r="730" spans="2:20" x14ac:dyDescent="0.2">
      <c r="B730" s="2" t="s">
        <v>847</v>
      </c>
      <c r="C730" s="288"/>
      <c r="D730" s="288"/>
      <c r="E730" s="288"/>
      <c r="F730" s="288"/>
      <c r="G730" s="288"/>
      <c r="H730" s="288"/>
      <c r="I730" s="288"/>
      <c r="J730" s="288"/>
      <c r="K730" s="288"/>
      <c r="L730" s="288"/>
      <c r="M730" s="288"/>
      <c r="N730" s="288"/>
      <c r="O730" s="288"/>
      <c r="P730" s="288"/>
      <c r="Q730" s="288"/>
      <c r="R730" s="288"/>
      <c r="S730" s="288"/>
      <c r="T730" s="289"/>
    </row>
    <row r="731" spans="2:20" x14ac:dyDescent="0.2">
      <c r="B731" s="9" t="s">
        <v>20</v>
      </c>
      <c r="C731" s="200"/>
      <c r="D731" s="200"/>
      <c r="E731" s="200"/>
      <c r="F731" s="200"/>
      <c r="G731" s="200"/>
      <c r="H731" s="200"/>
      <c r="I731" s="200"/>
      <c r="J731" s="200"/>
      <c r="K731" s="200"/>
      <c r="L731" s="200"/>
      <c r="M731" s="200"/>
      <c r="N731" s="200"/>
      <c r="O731" s="200"/>
      <c r="P731" s="200"/>
      <c r="Q731" s="200"/>
      <c r="R731" s="200"/>
      <c r="S731" s="200"/>
      <c r="T731" s="290"/>
    </row>
    <row r="732" spans="2:20" x14ac:dyDescent="0.2">
      <c r="B732" s="9" t="s">
        <v>281</v>
      </c>
      <c r="C732" s="200"/>
      <c r="D732" s="200"/>
      <c r="E732" s="200"/>
      <c r="F732" s="200"/>
      <c r="G732" s="200"/>
      <c r="H732" s="200"/>
      <c r="I732" s="200"/>
      <c r="J732" s="200"/>
      <c r="K732" s="200"/>
      <c r="L732" s="200"/>
      <c r="M732" s="200"/>
      <c r="N732" s="200"/>
      <c r="O732" s="200"/>
      <c r="P732" s="200"/>
      <c r="Q732" s="200"/>
      <c r="R732" s="200"/>
      <c r="S732" s="200"/>
      <c r="T732" s="290"/>
    </row>
    <row r="733" spans="2:20" x14ac:dyDescent="0.2">
      <c r="B733" s="9" t="s">
        <v>2</v>
      </c>
      <c r="C733" s="200"/>
      <c r="D733" s="200"/>
      <c r="E733" s="200"/>
      <c r="F733" s="200"/>
      <c r="G733" s="200"/>
      <c r="H733" s="200"/>
      <c r="I733" s="200"/>
      <c r="J733" s="200"/>
      <c r="K733" s="200"/>
      <c r="L733" s="200"/>
      <c r="M733" s="200"/>
      <c r="N733" s="200"/>
      <c r="O733" s="200"/>
      <c r="P733" s="200"/>
      <c r="Q733" s="200"/>
      <c r="R733" s="200"/>
      <c r="S733" s="200"/>
      <c r="T733" s="290"/>
    </row>
    <row r="734" spans="2:20" x14ac:dyDescent="0.2">
      <c r="B734" s="378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2"/>
    </row>
    <row r="735" spans="2:20" x14ac:dyDescent="0.2">
      <c r="B735" s="287"/>
    </row>
    <row r="736" spans="2:20" x14ac:dyDescent="0.2">
      <c r="B736" s="265" t="s">
        <v>282</v>
      </c>
      <c r="C736" s="270" t="s">
        <v>38</v>
      </c>
      <c r="D736" s="268"/>
      <c r="E736" s="269"/>
      <c r="F736" s="270" t="s">
        <v>39</v>
      </c>
      <c r="G736" s="271"/>
      <c r="H736" s="271"/>
      <c r="I736" s="270" t="s">
        <v>40</v>
      </c>
      <c r="J736" s="268"/>
      <c r="K736" s="269"/>
      <c r="L736" s="270" t="s">
        <v>121</v>
      </c>
      <c r="M736" s="268"/>
      <c r="N736" s="269"/>
      <c r="O736" s="270" t="s">
        <v>122</v>
      </c>
      <c r="P736" s="268"/>
      <c r="Q736" s="269"/>
      <c r="R736" s="270" t="s">
        <v>633</v>
      </c>
      <c r="S736" s="268"/>
      <c r="T736" s="269"/>
    </row>
    <row r="737" spans="2:20" x14ac:dyDescent="0.2">
      <c r="B737" s="306"/>
      <c r="C737" s="266" t="s">
        <v>283</v>
      </c>
      <c r="D737" s="265" t="s">
        <v>284</v>
      </c>
      <c r="E737" s="265" t="s">
        <v>47</v>
      </c>
      <c r="F737" s="265" t="s">
        <v>283</v>
      </c>
      <c r="G737" s="265" t="s">
        <v>284</v>
      </c>
      <c r="H737" s="265" t="s">
        <v>47</v>
      </c>
      <c r="I737" s="379" t="s">
        <v>283</v>
      </c>
      <c r="J737" s="379" t="s">
        <v>284</v>
      </c>
      <c r="K737" s="379" t="s">
        <v>47</v>
      </c>
      <c r="L737" s="266" t="s">
        <v>283</v>
      </c>
      <c r="M737" s="265" t="s">
        <v>284</v>
      </c>
      <c r="N737" s="265" t="s">
        <v>47</v>
      </c>
      <c r="O737" s="265" t="s">
        <v>283</v>
      </c>
      <c r="P737" s="265" t="s">
        <v>284</v>
      </c>
      <c r="Q737" s="265" t="s">
        <v>47</v>
      </c>
      <c r="R737" s="379" t="s">
        <v>283</v>
      </c>
      <c r="S737" s="379" t="s">
        <v>284</v>
      </c>
      <c r="T737" s="379" t="s">
        <v>47</v>
      </c>
    </row>
    <row r="738" spans="2:20" x14ac:dyDescent="0.2">
      <c r="B738" s="286" t="s">
        <v>98</v>
      </c>
      <c r="C738" s="404"/>
      <c r="D738" s="404"/>
      <c r="E738" s="404"/>
      <c r="F738" s="404"/>
      <c r="G738" s="404"/>
      <c r="H738" s="404"/>
      <c r="I738" s="404"/>
      <c r="J738" s="404"/>
      <c r="K738" s="404"/>
      <c r="L738" s="404"/>
      <c r="M738" s="404"/>
      <c r="N738" s="404"/>
      <c r="O738" s="404"/>
      <c r="P738" s="404"/>
      <c r="Q738" s="404"/>
      <c r="R738" s="404"/>
      <c r="S738" s="404"/>
      <c r="T738" s="708"/>
    </row>
    <row r="739" spans="2:20" x14ac:dyDescent="0.2">
      <c r="B739" s="380" t="s">
        <v>408</v>
      </c>
      <c r="C739" s="239"/>
      <c r="D739" s="168"/>
      <c r="E739" s="381"/>
      <c r="F739" s="382"/>
      <c r="G739" s="382"/>
      <c r="H739" s="382"/>
      <c r="I739" s="383"/>
      <c r="J739" s="383"/>
      <c r="K739" s="383"/>
      <c r="L739" s="383"/>
      <c r="M739" s="239"/>
      <c r="N739" s="239"/>
      <c r="O739" s="239"/>
      <c r="P739" s="239"/>
      <c r="Q739" s="239"/>
      <c r="R739" s="239"/>
      <c r="S739" s="239"/>
      <c r="T739" s="248"/>
    </row>
    <row r="740" spans="2:20" x14ac:dyDescent="0.2">
      <c r="B740" s="114" t="s">
        <v>250</v>
      </c>
      <c r="C740" s="119">
        <v>0</v>
      </c>
      <c r="D740" s="97">
        <f>'Pres MP Cant'!L758+'Pres MP Cant'!L777</f>
        <v>2856.21</v>
      </c>
      <c r="E740" s="97">
        <f>SUM(C740:D740)</f>
        <v>2856.21</v>
      </c>
      <c r="F740" s="96">
        <v>0</v>
      </c>
      <c r="G740" s="97">
        <f>'Pres MP Cant'!M758+'Pres MP Cant'!M777</f>
        <v>3015.3997471196208</v>
      </c>
      <c r="H740" s="97">
        <f>SUM(F740:G740)</f>
        <v>3015.3997471196208</v>
      </c>
      <c r="I740" s="384">
        <v>0</v>
      </c>
      <c r="J740" s="384">
        <f>'Pres MP Cant'!N758+'Pres MP Cant'!N777</f>
        <v>3673.4767697488696</v>
      </c>
      <c r="K740" s="97">
        <f>SUM(I740:J740)</f>
        <v>3673.4767697488696</v>
      </c>
      <c r="L740" s="384">
        <v>0</v>
      </c>
      <c r="M740" s="119">
        <f>'Pres MP Cant'!O758+'Pres MP Cant'!O777</f>
        <v>4636.3580556695479</v>
      </c>
      <c r="N740" s="97">
        <f>SUM(L740:M740)</f>
        <v>4636.3580556695479</v>
      </c>
      <c r="O740" s="119">
        <v>0</v>
      </c>
      <c r="P740" s="119">
        <f>'Pres MP Cant'!P758+'Pres MP Cant'!P777</f>
        <v>6150.4935177508078</v>
      </c>
      <c r="Q740" s="97">
        <f>SUM(O740:P740)</f>
        <v>6150.4935177508078</v>
      </c>
      <c r="R740" s="119">
        <v>0</v>
      </c>
      <c r="S740" s="119">
        <f>'Pres MP Cant'!Q758+'Pres MP Cant'!Q777</f>
        <v>8113.325712644044</v>
      </c>
      <c r="T740" s="97">
        <f>SUM(R740:S740)</f>
        <v>8113.325712644044</v>
      </c>
    </row>
    <row r="741" spans="2:20" x14ac:dyDescent="0.2">
      <c r="B741" s="114" t="s">
        <v>352</v>
      </c>
      <c r="C741" s="119">
        <f>+C637*E752</f>
        <v>205.63499897903787</v>
      </c>
      <c r="D741" s="119">
        <v>0</v>
      </c>
      <c r="E741" s="97">
        <f>SUM(C741:D741)</f>
        <v>205.63499897903787</v>
      </c>
      <c r="F741" s="119">
        <f>+F637*H752</f>
        <v>199.21856056160948</v>
      </c>
      <c r="G741" s="119">
        <v>0</v>
      </c>
      <c r="H741" s="97">
        <f>SUM(F741:G741)</f>
        <v>199.21856056160948</v>
      </c>
      <c r="I741" s="119">
        <f>+I637*K752</f>
        <v>203.72724412725483</v>
      </c>
      <c r="J741" s="384">
        <v>0</v>
      </c>
      <c r="K741" s="97">
        <f>SUM(I741:J741)</f>
        <v>203.72724412725483</v>
      </c>
      <c r="L741" s="119">
        <f>+L637*N752</f>
        <v>214.08672380795628</v>
      </c>
      <c r="M741" s="119">
        <v>0</v>
      </c>
      <c r="N741" s="97">
        <f>SUM(L741:M741)</f>
        <v>214.08672380795628</v>
      </c>
      <c r="O741" s="119">
        <f>+O637*Q752</f>
        <v>351.9344614408987</v>
      </c>
      <c r="P741" s="119">
        <v>0</v>
      </c>
      <c r="Q741" s="97">
        <f>SUM(O741:P741)</f>
        <v>351.9344614408987</v>
      </c>
      <c r="R741" s="119">
        <f>+R637*T752</f>
        <v>367.11261025714464</v>
      </c>
      <c r="S741" s="119">
        <v>0</v>
      </c>
      <c r="T741" s="97">
        <f>SUM(R741:S741)</f>
        <v>367.11261025714464</v>
      </c>
    </row>
    <row r="742" spans="2:20" x14ac:dyDescent="0.2">
      <c r="B742" s="51" t="s">
        <v>409</v>
      </c>
      <c r="C742" s="62">
        <f t="shared" ref="C742:T742" si="84">SUM(C740:C741)</f>
        <v>205.63499897903787</v>
      </c>
      <c r="D742" s="62">
        <f t="shared" si="84"/>
        <v>2856.21</v>
      </c>
      <c r="E742" s="62">
        <f t="shared" si="84"/>
        <v>3061.8449989790379</v>
      </c>
      <c r="F742" s="62">
        <f t="shared" si="84"/>
        <v>199.21856056160948</v>
      </c>
      <c r="G742" s="62">
        <f t="shared" si="84"/>
        <v>3015.3997471196208</v>
      </c>
      <c r="H742" s="62">
        <f t="shared" si="84"/>
        <v>3214.6183076812304</v>
      </c>
      <c r="I742" s="62">
        <f t="shared" si="84"/>
        <v>203.72724412725483</v>
      </c>
      <c r="J742" s="62">
        <f t="shared" si="84"/>
        <v>3673.4767697488696</v>
      </c>
      <c r="K742" s="62">
        <f t="shared" si="84"/>
        <v>3877.2040138761245</v>
      </c>
      <c r="L742" s="62">
        <f t="shared" si="84"/>
        <v>214.08672380795628</v>
      </c>
      <c r="M742" s="62">
        <f t="shared" si="84"/>
        <v>4636.3580556695479</v>
      </c>
      <c r="N742" s="62">
        <f t="shared" si="84"/>
        <v>4850.4447794775042</v>
      </c>
      <c r="O742" s="62">
        <f t="shared" si="84"/>
        <v>351.9344614408987</v>
      </c>
      <c r="P742" s="62">
        <f t="shared" si="84"/>
        <v>6150.4935177508078</v>
      </c>
      <c r="Q742" s="62">
        <f t="shared" si="84"/>
        <v>6502.4279791917061</v>
      </c>
      <c r="R742" s="62">
        <f t="shared" si="84"/>
        <v>367.11261025714464</v>
      </c>
      <c r="S742" s="62">
        <f t="shared" si="84"/>
        <v>8113.325712644044</v>
      </c>
      <c r="T742" s="62">
        <f t="shared" si="84"/>
        <v>8480.4383229011892</v>
      </c>
    </row>
    <row r="743" spans="2:20" x14ac:dyDescent="0.2">
      <c r="B743" s="385" t="s">
        <v>410</v>
      </c>
      <c r="C743" s="238"/>
      <c r="D743" s="321"/>
      <c r="E743" s="386"/>
      <c r="F743" s="386"/>
      <c r="G743" s="386"/>
      <c r="H743" s="386"/>
      <c r="I743" s="387"/>
      <c r="J743" s="387"/>
      <c r="K743" s="386"/>
      <c r="L743" s="387"/>
      <c r="M743" s="238"/>
      <c r="N743" s="386"/>
      <c r="O743" s="238"/>
      <c r="P743" s="238"/>
      <c r="Q743" s="386"/>
      <c r="R743" s="238"/>
      <c r="S743" s="238"/>
      <c r="T743" s="709"/>
    </row>
    <row r="744" spans="2:20" x14ac:dyDescent="0.2">
      <c r="B744" s="204" t="s">
        <v>248</v>
      </c>
      <c r="C744" s="119">
        <v>0</v>
      </c>
      <c r="D744" s="97">
        <f>'Pres MP Cant'!L792+'Pres MP Cant'!L805</f>
        <v>123.54</v>
      </c>
      <c r="E744" s="97">
        <f>SUM(C744:D744)</f>
        <v>123.54</v>
      </c>
      <c r="F744" s="119">
        <v>0</v>
      </c>
      <c r="G744" s="97">
        <f>'Pres MP Cant'!M792+'Pres MP Cant'!M805</f>
        <v>132.71679999999998</v>
      </c>
      <c r="H744" s="97">
        <f>SUM(F744:G744)</f>
        <v>132.71679999999998</v>
      </c>
      <c r="I744" s="384">
        <v>0</v>
      </c>
      <c r="J744" s="384">
        <f>'Pres MP Cant'!N792+'Pres MP Cant'!N805</f>
        <v>162.0007911525131</v>
      </c>
      <c r="K744" s="97">
        <f>SUM(I744:J744)</f>
        <v>162.0007911525131</v>
      </c>
      <c r="L744" s="384">
        <v>0</v>
      </c>
      <c r="M744" s="119">
        <f>'Pres MP Cant'!O792+'Pres MP Cant'!O805</f>
        <v>204.4817169930638</v>
      </c>
      <c r="N744" s="97">
        <f>SUM(L744:M744)</f>
        <v>204.4817169930638</v>
      </c>
      <c r="O744" s="119">
        <v>0</v>
      </c>
      <c r="P744" s="119">
        <f>'Pres MP Cant'!P792+'Pres MP Cant'!P805</f>
        <v>271.27200889168574</v>
      </c>
      <c r="Q744" s="97">
        <f>SUM(O744:P744)</f>
        <v>271.27200889168574</v>
      </c>
      <c r="R744" s="119">
        <v>0</v>
      </c>
      <c r="S744" s="119">
        <f>'Pres MP Cant'!Q792+'Pres MP Cant'!Q805</f>
        <v>357.85248338912749</v>
      </c>
      <c r="T744" s="97">
        <f>SUM(R744:S744)</f>
        <v>357.85248338912749</v>
      </c>
    </row>
    <row r="745" spans="2:20" x14ac:dyDescent="0.2">
      <c r="B745" s="114" t="s">
        <v>355</v>
      </c>
      <c r="C745" s="119">
        <f>+C641*E752</f>
        <v>22.288103128628517</v>
      </c>
      <c r="D745" s="119">
        <v>0</v>
      </c>
      <c r="E745" s="97">
        <f>SUM(C745:D745)</f>
        <v>22.288103128628517</v>
      </c>
      <c r="F745" s="119">
        <f>+F641*H752</f>
        <v>44.430696437240314</v>
      </c>
      <c r="G745" s="119">
        <v>0</v>
      </c>
      <c r="H745" s="97">
        <f>SUM(F745:G745)</f>
        <v>44.430696437240314</v>
      </c>
      <c r="I745" s="119">
        <f>+I641*K752</f>
        <v>45.427474496441711</v>
      </c>
      <c r="J745" s="384">
        <v>0</v>
      </c>
      <c r="K745" s="97">
        <f>SUM(I745:J745)</f>
        <v>45.427474496441711</v>
      </c>
      <c r="L745" s="119">
        <f>+L641*N752</f>
        <v>47.749992468720656</v>
      </c>
      <c r="M745" s="119">
        <v>0</v>
      </c>
      <c r="N745" s="97">
        <f>SUM(L745:M745)</f>
        <v>47.749992468720656</v>
      </c>
      <c r="O745" s="119">
        <f>+O641*Q752</f>
        <v>78.5116347593695</v>
      </c>
      <c r="P745" s="119">
        <v>0</v>
      </c>
      <c r="Q745" s="97">
        <f>SUM(O745:P745)</f>
        <v>78.5116347593695</v>
      </c>
      <c r="R745" s="119">
        <f>+R641*T752</f>
        <v>81.897666554339295</v>
      </c>
      <c r="S745" s="119">
        <v>0</v>
      </c>
      <c r="T745" s="97">
        <f>SUM(R745:S745)</f>
        <v>81.897666554339295</v>
      </c>
    </row>
    <row r="746" spans="2:20" x14ac:dyDescent="0.2">
      <c r="B746" s="114" t="s">
        <v>411</v>
      </c>
      <c r="C746" s="119">
        <f>'Carga Fabril'!C694</f>
        <v>30.222612529601722</v>
      </c>
      <c r="D746" s="119">
        <f>'Carga Fabril'!D694</f>
        <v>3.2804600215285253</v>
      </c>
      <c r="E746" s="97">
        <f>SUM(C746:D746)</f>
        <v>33.503072551130245</v>
      </c>
      <c r="F746" s="119">
        <f>'Carga Fabril'!F694</f>
        <v>28.087898751482314</v>
      </c>
      <c r="G746" s="119">
        <f>'Carga Fabril'!G694</f>
        <v>2.9684031818850682</v>
      </c>
      <c r="H746" s="97">
        <f>SUM(F746:G746)</f>
        <v>31.056301933367383</v>
      </c>
      <c r="I746" s="119">
        <f>'Carga Fabril'!I694</f>
        <v>29.36774533317363</v>
      </c>
      <c r="J746" s="119">
        <f>'Carga Fabril'!J694</f>
        <v>3.1841213587849948</v>
      </c>
      <c r="K746" s="97">
        <f>SUM(I746:J746)</f>
        <v>32.551866691958622</v>
      </c>
      <c r="L746" s="119">
        <f>'Carga Fabril'!L694</f>
        <v>31.548017607040343</v>
      </c>
      <c r="M746" s="119">
        <f>'Carga Fabril'!M694</f>
        <v>3.5081590822165603</v>
      </c>
      <c r="N746" s="97">
        <f>SUM(L746:M746)</f>
        <v>35.056176689256901</v>
      </c>
      <c r="O746" s="119">
        <f>'Carga Fabril'!O694</f>
        <v>45.176946755054644</v>
      </c>
      <c r="P746" s="119">
        <f>'Carga Fabril'!P694</f>
        <v>5.4896554464496639</v>
      </c>
      <c r="Q746" s="97">
        <f>SUM(O746:P746)</f>
        <v>50.666602201504304</v>
      </c>
      <c r="R746" s="119">
        <f>'Carga Fabril'!R694</f>
        <v>46.858684395769146</v>
      </c>
      <c r="S746" s="119">
        <f>'Carga Fabril'!S694</f>
        <v>6.0137965767363522</v>
      </c>
      <c r="T746" s="97">
        <f>SUM(R746:S746)</f>
        <v>52.8724809725055</v>
      </c>
    </row>
    <row r="747" spans="2:20" x14ac:dyDescent="0.2">
      <c r="B747" s="51" t="s">
        <v>412</v>
      </c>
      <c r="C747" s="62">
        <f t="shared" ref="C747:T747" si="85">SUM(C744:C746)</f>
        <v>52.510715658230239</v>
      </c>
      <c r="D747" s="62">
        <f t="shared" si="85"/>
        <v>126.82046002152853</v>
      </c>
      <c r="E747" s="62">
        <f t="shared" si="85"/>
        <v>179.33117567975876</v>
      </c>
      <c r="F747" s="62">
        <f t="shared" si="85"/>
        <v>72.518595188722628</v>
      </c>
      <c r="G747" s="62">
        <f t="shared" si="85"/>
        <v>135.68520318188504</v>
      </c>
      <c r="H747" s="62">
        <f t="shared" si="85"/>
        <v>208.2037983706077</v>
      </c>
      <c r="I747" s="62">
        <f t="shared" si="85"/>
        <v>74.795219829615348</v>
      </c>
      <c r="J747" s="62">
        <f t="shared" si="85"/>
        <v>165.18491251129811</v>
      </c>
      <c r="K747" s="62">
        <f t="shared" si="85"/>
        <v>239.98013234091343</v>
      </c>
      <c r="L747" s="62">
        <f t="shared" si="85"/>
        <v>79.298010075760999</v>
      </c>
      <c r="M747" s="62">
        <f t="shared" si="85"/>
        <v>207.98987607528036</v>
      </c>
      <c r="N747" s="62">
        <f t="shared" si="85"/>
        <v>287.28788615104133</v>
      </c>
      <c r="O747" s="62">
        <f t="shared" si="85"/>
        <v>123.68858151442414</v>
      </c>
      <c r="P747" s="62">
        <f t="shared" si="85"/>
        <v>276.7616643381354</v>
      </c>
      <c r="Q747" s="62">
        <f t="shared" si="85"/>
        <v>400.45024585255953</v>
      </c>
      <c r="R747" s="62">
        <f t="shared" si="85"/>
        <v>128.75635095010844</v>
      </c>
      <c r="S747" s="62">
        <f t="shared" si="85"/>
        <v>363.86627996586384</v>
      </c>
      <c r="T747" s="62">
        <f t="shared" si="85"/>
        <v>492.62263091597231</v>
      </c>
    </row>
    <row r="748" spans="2:20" x14ac:dyDescent="0.2">
      <c r="B748" s="105"/>
      <c r="C748" s="238"/>
      <c r="D748" s="249"/>
      <c r="E748" s="387"/>
      <c r="F748" s="387"/>
      <c r="G748" s="387"/>
      <c r="H748" s="387"/>
      <c r="I748" s="387"/>
      <c r="J748" s="387"/>
      <c r="K748" s="387"/>
      <c r="L748" s="387"/>
      <c r="M748" s="238"/>
      <c r="N748" s="387"/>
      <c r="O748" s="238"/>
      <c r="P748" s="238"/>
      <c r="Q748" s="387"/>
      <c r="R748" s="238"/>
      <c r="S748" s="238"/>
      <c r="T748" s="388"/>
    </row>
    <row r="749" spans="2:20" x14ac:dyDescent="0.2">
      <c r="B749" s="62" t="s">
        <v>413</v>
      </c>
      <c r="C749" s="62">
        <f>+C742+C747</f>
        <v>258.1457146372681</v>
      </c>
      <c r="D749" s="62">
        <f t="shared" ref="D749:T749" si="86">+D742+D747</f>
        <v>2983.0304600215286</v>
      </c>
      <c r="E749" s="62">
        <f t="shared" si="86"/>
        <v>3241.1761746587968</v>
      </c>
      <c r="F749" s="62">
        <f t="shared" si="86"/>
        <v>271.73715575033214</v>
      </c>
      <c r="G749" s="62">
        <f t="shared" si="86"/>
        <v>3151.0849503015056</v>
      </c>
      <c r="H749" s="62">
        <f t="shared" si="86"/>
        <v>3422.8221060518381</v>
      </c>
      <c r="I749" s="62">
        <f t="shared" si="86"/>
        <v>278.52246395687018</v>
      </c>
      <c r="J749" s="62">
        <f t="shared" si="86"/>
        <v>3838.6616822601677</v>
      </c>
      <c r="K749" s="62">
        <f t="shared" si="86"/>
        <v>4117.1841462170378</v>
      </c>
      <c r="L749" s="26">
        <f t="shared" si="86"/>
        <v>293.38473388371727</v>
      </c>
      <c r="M749" s="26">
        <f t="shared" si="86"/>
        <v>4844.3479317448282</v>
      </c>
      <c r="N749" s="62">
        <f t="shared" si="86"/>
        <v>5137.7326656285459</v>
      </c>
      <c r="O749" s="26">
        <f t="shared" si="86"/>
        <v>475.62304295532283</v>
      </c>
      <c r="P749" s="26">
        <f t="shared" si="86"/>
        <v>6427.255182088943</v>
      </c>
      <c r="Q749" s="62">
        <f t="shared" si="86"/>
        <v>6902.8782250442655</v>
      </c>
      <c r="R749" s="26">
        <f t="shared" si="86"/>
        <v>495.86896120725305</v>
      </c>
      <c r="S749" s="26">
        <f t="shared" si="86"/>
        <v>8477.1919926099072</v>
      </c>
      <c r="T749" s="62">
        <f t="shared" si="86"/>
        <v>8973.0609538171611</v>
      </c>
    </row>
    <row r="750" spans="2:20" x14ac:dyDescent="0.2">
      <c r="B750" s="108" t="s">
        <v>414</v>
      </c>
      <c r="C750" s="389"/>
      <c r="D750" s="390"/>
      <c r="E750" s="391">
        <f>'Pres Produc'!C491</f>
        <v>174</v>
      </c>
      <c r="F750" s="389"/>
      <c r="G750" s="392"/>
      <c r="H750" s="391">
        <f>'Pres Produc'!D491</f>
        <v>178</v>
      </c>
      <c r="I750" s="393"/>
      <c r="J750" s="392"/>
      <c r="K750" s="391">
        <f>'Pres Produc'!E491</f>
        <v>206.75507442489851</v>
      </c>
      <c r="L750" s="394"/>
      <c r="M750" s="322"/>
      <c r="N750" s="391">
        <f>'Pres Produc'!F491</f>
        <v>248.50608930987823</v>
      </c>
      <c r="O750" s="396"/>
      <c r="P750" s="322"/>
      <c r="Q750" s="391">
        <f>'Pres Produc'!G491</f>
        <v>313.88768606224625</v>
      </c>
      <c r="R750" s="396"/>
      <c r="S750" s="322"/>
      <c r="T750" s="391">
        <f>'Pres Produc'!H491</f>
        <v>394.34506089309878</v>
      </c>
    </row>
    <row r="751" spans="2:20" x14ac:dyDescent="0.2">
      <c r="B751" s="114" t="s">
        <v>415</v>
      </c>
      <c r="C751" s="396"/>
      <c r="D751" s="397"/>
      <c r="E751" s="401">
        <f>+E749/E750</f>
        <v>18.627449279648257</v>
      </c>
      <c r="F751" s="402"/>
      <c r="G751" s="403"/>
      <c r="H751" s="718">
        <f>+H749/H750</f>
        <v>19.22933767444853</v>
      </c>
      <c r="I751" s="402"/>
      <c r="J751" s="403"/>
      <c r="K751" s="401">
        <f>+K749/K750</f>
        <v>19.91334025377239</v>
      </c>
      <c r="L751" s="394"/>
      <c r="M751" s="322"/>
      <c r="N751" s="401">
        <f>+N749/N750</f>
        <v>20.674473932998787</v>
      </c>
      <c r="O751" s="396"/>
      <c r="P751" s="322"/>
      <c r="Q751" s="401">
        <f>+Q749/Q750</f>
        <v>21.991554723415859</v>
      </c>
      <c r="R751" s="396"/>
      <c r="S751" s="322"/>
      <c r="T751" s="401">
        <f>+T749/T750</f>
        <v>22.75433837942661</v>
      </c>
    </row>
    <row r="752" spans="2:20" x14ac:dyDescent="0.2">
      <c r="B752" s="279" t="s">
        <v>297</v>
      </c>
      <c r="C752" s="239"/>
      <c r="D752" s="168"/>
      <c r="E752" s="210">
        <f>Asignaciones!AB82</f>
        <v>2.5796302842040948E-2</v>
      </c>
      <c r="F752" s="105"/>
      <c r="G752" s="248"/>
      <c r="H752" s="210">
        <f>Asignaciones!AC82</f>
        <v>2.6977549286674347E-2</v>
      </c>
      <c r="I752" s="105"/>
      <c r="J752" s="248"/>
      <c r="K752" s="210">
        <f>Asignaciones!AD82</f>
        <v>2.6228774336982983E-2</v>
      </c>
      <c r="L752" s="103"/>
      <c r="M752" s="292"/>
      <c r="N752" s="210">
        <f>Asignaciones!AE82</f>
        <v>2.6269505543059055E-2</v>
      </c>
      <c r="O752" s="103"/>
      <c r="P752" s="292"/>
      <c r="Q752" s="210">
        <f>Asignaciones!AF82</f>
        <v>2.6256047347997965E-2</v>
      </c>
      <c r="R752" s="103"/>
      <c r="S752" s="292"/>
      <c r="T752" s="210">
        <f>Asignaciones!AG82</f>
        <v>2.625759268489266E-2</v>
      </c>
    </row>
    <row r="753" spans="2:20" x14ac:dyDescent="0.2">
      <c r="D753" s="399"/>
      <c r="E753" s="399"/>
      <c r="J753" s="399"/>
      <c r="M753" s="399"/>
      <c r="P753" s="399"/>
      <c r="S753" s="399"/>
    </row>
    <row r="754" spans="2:20" x14ac:dyDescent="0.2">
      <c r="D754" s="406"/>
      <c r="E754" s="406"/>
      <c r="J754" s="406"/>
      <c r="M754" s="406"/>
      <c r="P754" s="406"/>
      <c r="S754" s="406"/>
    </row>
    <row r="755" spans="2:20" x14ac:dyDescent="0.2">
      <c r="D755" s="406"/>
      <c r="E755" s="399"/>
      <c r="F755" s="399"/>
      <c r="G755" s="399"/>
      <c r="H755" s="399"/>
      <c r="I755" s="399"/>
      <c r="J755" s="399"/>
      <c r="K755" s="399"/>
      <c r="L755" s="399"/>
    </row>
    <row r="756" spans="2:20" x14ac:dyDescent="0.2">
      <c r="B756" s="2" t="s">
        <v>848</v>
      </c>
      <c r="C756" s="288"/>
      <c r="D756" s="288"/>
      <c r="E756" s="288"/>
      <c r="F756" s="288"/>
      <c r="G756" s="288"/>
      <c r="H756" s="288"/>
      <c r="I756" s="288"/>
      <c r="J756" s="288"/>
      <c r="K756" s="288"/>
      <c r="L756" s="288"/>
      <c r="M756" s="288"/>
      <c r="N756" s="288"/>
      <c r="O756" s="288"/>
      <c r="P756" s="288"/>
      <c r="Q756" s="288"/>
      <c r="R756" s="288"/>
      <c r="S756" s="288"/>
      <c r="T756" s="289"/>
    </row>
    <row r="757" spans="2:20" x14ac:dyDescent="0.2">
      <c r="B757" s="9" t="s">
        <v>20</v>
      </c>
      <c r="C757" s="200"/>
      <c r="D757" s="200"/>
      <c r="E757" s="200"/>
      <c r="F757" s="200"/>
      <c r="G757" s="200"/>
      <c r="H757" s="200"/>
      <c r="I757" s="200"/>
      <c r="J757" s="200"/>
      <c r="K757" s="200"/>
      <c r="L757" s="200"/>
      <c r="M757" s="200"/>
      <c r="N757" s="200"/>
      <c r="O757" s="200"/>
      <c r="P757" s="200"/>
      <c r="Q757" s="200"/>
      <c r="R757" s="200"/>
      <c r="S757" s="200"/>
      <c r="T757" s="290"/>
    </row>
    <row r="758" spans="2:20" x14ac:dyDescent="0.2">
      <c r="B758" s="9" t="s">
        <v>281</v>
      </c>
      <c r="C758" s="200"/>
      <c r="D758" s="200"/>
      <c r="E758" s="200"/>
      <c r="F758" s="200"/>
      <c r="G758" s="200"/>
      <c r="H758" s="200"/>
      <c r="I758" s="200"/>
      <c r="J758" s="200"/>
      <c r="K758" s="200"/>
      <c r="L758" s="200"/>
      <c r="M758" s="200"/>
      <c r="N758" s="200"/>
      <c r="O758" s="200"/>
      <c r="P758" s="200"/>
      <c r="Q758" s="200"/>
      <c r="R758" s="200"/>
      <c r="S758" s="200"/>
      <c r="T758" s="290"/>
    </row>
    <row r="759" spans="2:20" x14ac:dyDescent="0.2">
      <c r="B759" s="9" t="s">
        <v>2</v>
      </c>
      <c r="C759" s="200"/>
      <c r="D759" s="200"/>
      <c r="E759" s="200"/>
      <c r="F759" s="200"/>
      <c r="G759" s="200"/>
      <c r="H759" s="200"/>
      <c r="I759" s="200"/>
      <c r="J759" s="200"/>
      <c r="K759" s="200"/>
      <c r="L759" s="200"/>
      <c r="M759" s="200"/>
      <c r="N759" s="200"/>
      <c r="O759" s="200"/>
      <c r="P759" s="200"/>
      <c r="Q759" s="200"/>
      <c r="R759" s="200"/>
      <c r="S759" s="200"/>
      <c r="T759" s="290"/>
    </row>
    <row r="760" spans="2:20" x14ac:dyDescent="0.2">
      <c r="B760" s="378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2"/>
    </row>
    <row r="761" spans="2:20" x14ac:dyDescent="0.2">
      <c r="B761" s="287"/>
    </row>
    <row r="762" spans="2:20" x14ac:dyDescent="0.2">
      <c r="B762" s="265" t="s">
        <v>282</v>
      </c>
      <c r="C762" s="270" t="s">
        <v>38</v>
      </c>
      <c r="D762" s="268"/>
      <c r="E762" s="269"/>
      <c r="F762" s="270" t="s">
        <v>39</v>
      </c>
      <c r="G762" s="271"/>
      <c r="H762" s="271"/>
      <c r="I762" s="270" t="s">
        <v>40</v>
      </c>
      <c r="J762" s="268"/>
      <c r="K762" s="269"/>
      <c r="L762" s="270" t="s">
        <v>121</v>
      </c>
      <c r="M762" s="268"/>
      <c r="N762" s="269"/>
      <c r="O762" s="270" t="s">
        <v>122</v>
      </c>
      <c r="P762" s="268"/>
      <c r="Q762" s="269"/>
      <c r="R762" s="270" t="s">
        <v>633</v>
      </c>
      <c r="S762" s="268"/>
      <c r="T762" s="269"/>
    </row>
    <row r="763" spans="2:20" x14ac:dyDescent="0.2">
      <c r="B763" s="306"/>
      <c r="C763" s="266" t="s">
        <v>283</v>
      </c>
      <c r="D763" s="265" t="s">
        <v>284</v>
      </c>
      <c r="E763" s="265" t="s">
        <v>47</v>
      </c>
      <c r="F763" s="265" t="s">
        <v>283</v>
      </c>
      <c r="G763" s="265" t="s">
        <v>284</v>
      </c>
      <c r="H763" s="265" t="s">
        <v>47</v>
      </c>
      <c r="I763" s="379" t="s">
        <v>283</v>
      </c>
      <c r="J763" s="379" t="s">
        <v>284</v>
      </c>
      <c r="K763" s="379" t="s">
        <v>47</v>
      </c>
      <c r="L763" s="266" t="s">
        <v>283</v>
      </c>
      <c r="M763" s="265" t="s">
        <v>284</v>
      </c>
      <c r="N763" s="265" t="s">
        <v>47</v>
      </c>
      <c r="O763" s="265" t="s">
        <v>283</v>
      </c>
      <c r="P763" s="265" t="s">
        <v>284</v>
      </c>
      <c r="Q763" s="265" t="s">
        <v>47</v>
      </c>
      <c r="R763" s="379" t="s">
        <v>283</v>
      </c>
      <c r="S763" s="379" t="s">
        <v>284</v>
      </c>
      <c r="T763" s="379" t="s">
        <v>47</v>
      </c>
    </row>
    <row r="764" spans="2:20" x14ac:dyDescent="0.2">
      <c r="B764" s="286" t="s">
        <v>99</v>
      </c>
      <c r="C764" s="404"/>
      <c r="D764" s="404"/>
      <c r="E764" s="404"/>
      <c r="F764" s="404"/>
      <c r="G764" s="404"/>
      <c r="H764" s="404"/>
      <c r="I764" s="404"/>
      <c r="J764" s="404"/>
      <c r="K764" s="404"/>
      <c r="L764" s="404"/>
      <c r="M764" s="404"/>
      <c r="N764" s="404"/>
      <c r="O764" s="404"/>
      <c r="P764" s="404"/>
      <c r="Q764" s="404"/>
      <c r="R764" s="404"/>
      <c r="S764" s="404"/>
      <c r="T764" s="708"/>
    </row>
    <row r="765" spans="2:20" x14ac:dyDescent="0.2">
      <c r="B765" s="380" t="s">
        <v>408</v>
      </c>
      <c r="C765" s="239"/>
      <c r="D765" s="168"/>
      <c r="E765" s="381"/>
      <c r="F765" s="382"/>
      <c r="G765" s="382"/>
      <c r="H765" s="382"/>
      <c r="I765" s="383"/>
      <c r="J765" s="383"/>
      <c r="K765" s="383"/>
      <c r="L765" s="383"/>
      <c r="M765" s="239"/>
      <c r="N765" s="239"/>
      <c r="O765" s="239"/>
      <c r="P765" s="239"/>
      <c r="Q765" s="239"/>
      <c r="R765" s="239"/>
      <c r="S765" s="239"/>
      <c r="T765" s="248"/>
    </row>
    <row r="766" spans="2:20" x14ac:dyDescent="0.2">
      <c r="B766" s="114" t="s">
        <v>250</v>
      </c>
      <c r="C766" s="119">
        <v>0</v>
      </c>
      <c r="D766" s="97">
        <f>'Pres MP Cant'!L761+'Pres MP Cant'!L778</f>
        <v>953.31200000000001</v>
      </c>
      <c r="E766" s="97">
        <f>SUM(C766:D766)</f>
        <v>953.31200000000001</v>
      </c>
      <c r="F766" s="96">
        <v>0</v>
      </c>
      <c r="G766" s="97">
        <f>'Pres MP Cant'!M761+'Pres MP Cant'!M778</f>
        <v>1041.5663995584989</v>
      </c>
      <c r="H766" s="97">
        <f>SUM(F766:G766)</f>
        <v>1041.5663995584989</v>
      </c>
      <c r="I766" s="384">
        <v>0</v>
      </c>
      <c r="J766" s="384">
        <f>'Pres MP Cant'!N761+'Pres MP Cant'!N778</f>
        <v>1257.8204440060888</v>
      </c>
      <c r="K766" s="97">
        <f>SUM(I766:J766)</f>
        <v>1257.8204440060888</v>
      </c>
      <c r="L766" s="384">
        <v>0</v>
      </c>
      <c r="M766" s="119">
        <f>'Pres MP Cant'!O761+'Pres MP Cant'!O778</f>
        <v>1592.1535540523391</v>
      </c>
      <c r="N766" s="97">
        <f>SUM(L766:M766)</f>
        <v>1592.1535540523391</v>
      </c>
      <c r="O766" s="119">
        <v>0</v>
      </c>
      <c r="P766" s="119">
        <f>'Pres MP Cant'!P761+'Pres MP Cant'!P778</f>
        <v>2095.2133374895811</v>
      </c>
      <c r="Q766" s="97">
        <f>SUM(O766:P766)</f>
        <v>2095.2133374895811</v>
      </c>
      <c r="R766" s="119">
        <v>0</v>
      </c>
      <c r="S766" s="119">
        <f>'Pres MP Cant'!Q761+'Pres MP Cant'!Q778</f>
        <v>2776.8315568782091</v>
      </c>
      <c r="T766" s="97">
        <f>SUM(R766:S766)</f>
        <v>2776.8315568782091</v>
      </c>
    </row>
    <row r="767" spans="2:20" x14ac:dyDescent="0.2">
      <c r="B767" s="114" t="s">
        <v>352</v>
      </c>
      <c r="C767" s="119">
        <f>+C637*E778</f>
        <v>109.90836152327888</v>
      </c>
      <c r="D767" s="119">
        <v>0</v>
      </c>
      <c r="E767" s="97">
        <f>SUM(C767:D767)</f>
        <v>109.90836152327888</v>
      </c>
      <c r="F767" s="119">
        <f>+F637*H778</f>
        <v>109.1225261503198</v>
      </c>
      <c r="G767" s="119">
        <v>0</v>
      </c>
      <c r="H767" s="97">
        <f>SUM(F767:G767)</f>
        <v>109.1225261503198</v>
      </c>
      <c r="I767" s="119">
        <f>+I637*K778</f>
        <v>110.5164831477406</v>
      </c>
      <c r="J767" s="384">
        <v>0</v>
      </c>
      <c r="K767" s="97">
        <f>SUM(I767:J767)</f>
        <v>110.5164831477406</v>
      </c>
      <c r="L767" s="119">
        <f>+L637*N778</f>
        <v>116.46618074315629</v>
      </c>
      <c r="M767" s="119">
        <v>0</v>
      </c>
      <c r="N767" s="97">
        <f>SUM(L767:M767)</f>
        <v>116.46618074315629</v>
      </c>
      <c r="O767" s="119">
        <f>+O637*Q778</f>
        <v>189.93040946988762</v>
      </c>
      <c r="P767" s="119">
        <v>0</v>
      </c>
      <c r="Q767" s="97">
        <f>SUM(O767:P767)</f>
        <v>189.93040946988762</v>
      </c>
      <c r="R767" s="119">
        <f>+R637*T778</f>
        <v>199.04661026110219</v>
      </c>
      <c r="S767" s="119">
        <v>0</v>
      </c>
      <c r="T767" s="97">
        <f>SUM(R767:S767)</f>
        <v>199.04661026110219</v>
      </c>
    </row>
    <row r="768" spans="2:20" x14ac:dyDescent="0.2">
      <c r="B768" s="51" t="s">
        <v>409</v>
      </c>
      <c r="C768" s="62">
        <f t="shared" ref="C768:T768" si="87">SUM(C766:C767)</f>
        <v>109.90836152327888</v>
      </c>
      <c r="D768" s="62">
        <f t="shared" si="87"/>
        <v>953.31200000000001</v>
      </c>
      <c r="E768" s="62">
        <f t="shared" si="87"/>
        <v>1063.2203615232788</v>
      </c>
      <c r="F768" s="62">
        <f t="shared" si="87"/>
        <v>109.1225261503198</v>
      </c>
      <c r="G768" s="62">
        <f t="shared" si="87"/>
        <v>1041.5663995584989</v>
      </c>
      <c r="H768" s="62">
        <f t="shared" si="87"/>
        <v>1150.6889257088187</v>
      </c>
      <c r="I768" s="62">
        <f t="shared" si="87"/>
        <v>110.5164831477406</v>
      </c>
      <c r="J768" s="62">
        <f t="shared" si="87"/>
        <v>1257.8204440060888</v>
      </c>
      <c r="K768" s="62">
        <f t="shared" si="87"/>
        <v>1368.3369271538295</v>
      </c>
      <c r="L768" s="62">
        <f t="shared" si="87"/>
        <v>116.46618074315629</v>
      </c>
      <c r="M768" s="62">
        <f t="shared" si="87"/>
        <v>1592.1535540523391</v>
      </c>
      <c r="N768" s="62">
        <f t="shared" si="87"/>
        <v>1708.6197347954953</v>
      </c>
      <c r="O768" s="62">
        <f t="shared" si="87"/>
        <v>189.93040946988762</v>
      </c>
      <c r="P768" s="62">
        <f t="shared" si="87"/>
        <v>2095.2133374895811</v>
      </c>
      <c r="Q768" s="62">
        <f t="shared" si="87"/>
        <v>2285.1437469594689</v>
      </c>
      <c r="R768" s="62">
        <f t="shared" si="87"/>
        <v>199.04661026110219</v>
      </c>
      <c r="S768" s="62">
        <f t="shared" si="87"/>
        <v>2776.8315568782091</v>
      </c>
      <c r="T768" s="62">
        <f t="shared" si="87"/>
        <v>2975.8781671393112</v>
      </c>
    </row>
    <row r="769" spans="2:20" x14ac:dyDescent="0.2">
      <c r="B769" s="385" t="s">
        <v>410</v>
      </c>
      <c r="C769" s="238"/>
      <c r="D769" s="321"/>
      <c r="E769" s="386"/>
      <c r="F769" s="386"/>
      <c r="G769" s="386"/>
      <c r="H769" s="386"/>
      <c r="I769" s="387"/>
      <c r="J769" s="387"/>
      <c r="K769" s="386"/>
      <c r="L769" s="387"/>
      <c r="M769" s="238"/>
      <c r="N769" s="386"/>
      <c r="O769" s="238"/>
      <c r="P769" s="238"/>
      <c r="Q769" s="386"/>
      <c r="R769" s="238"/>
      <c r="S769" s="238"/>
      <c r="T769" s="709"/>
    </row>
    <row r="770" spans="2:20" x14ac:dyDescent="0.2">
      <c r="B770" s="204" t="s">
        <v>248</v>
      </c>
      <c r="C770" s="119">
        <v>0</v>
      </c>
      <c r="D770" s="97">
        <f>'Pres MP Cant'!L793+'Pres MP Cant'!L806</f>
        <v>48.36</v>
      </c>
      <c r="E770" s="97">
        <f>SUM(C770:D770)</f>
        <v>48.36</v>
      </c>
      <c r="F770" s="119">
        <v>0</v>
      </c>
      <c r="G770" s="97">
        <f>'Pres MP Cant'!M793+'Pres MP Cant'!M806</f>
        <v>53.015068493150693</v>
      </c>
      <c r="H770" s="97">
        <f>SUM(F770:G770)</f>
        <v>53.015068493150693</v>
      </c>
      <c r="I770" s="384">
        <v>0</v>
      </c>
      <c r="J770" s="384">
        <f>'Pres MP Cant'!N793+'Pres MP Cant'!N806</f>
        <v>64.055202489443417</v>
      </c>
      <c r="K770" s="97">
        <f>SUM(I770:J770)</f>
        <v>64.055202489443417</v>
      </c>
      <c r="L770" s="384">
        <v>0</v>
      </c>
      <c r="M770" s="119">
        <f>'Pres MP Cant'!O793+'Pres MP Cant'!O806</f>
        <v>81.09942567887461</v>
      </c>
      <c r="N770" s="97">
        <f>SUM(L770:M770)</f>
        <v>81.09942567887461</v>
      </c>
      <c r="O770" s="119">
        <v>0</v>
      </c>
      <c r="P770" s="119">
        <f>'Pres MP Cant'!P793+'Pres MP Cant'!P806</f>
        <v>106.71700831306457</v>
      </c>
      <c r="Q770" s="97">
        <f>SUM(O770:P770)</f>
        <v>106.71700831306457</v>
      </c>
      <c r="R770" s="119">
        <v>0</v>
      </c>
      <c r="S770" s="119">
        <f>'Pres MP Cant'!Q793+'Pres MP Cant'!Q806</f>
        <v>141.42983084571361</v>
      </c>
      <c r="T770" s="97">
        <f>SUM(R770:S770)</f>
        <v>141.42983084571361</v>
      </c>
    </row>
    <row r="771" spans="2:20" x14ac:dyDescent="0.2">
      <c r="B771" s="114" t="s">
        <v>355</v>
      </c>
      <c r="C771" s="119">
        <f>+C641*E778</f>
        <v>11.912606844611796</v>
      </c>
      <c r="D771" s="119">
        <v>0</v>
      </c>
      <c r="E771" s="97">
        <f>SUM(C771:D771)</f>
        <v>11.912606844611796</v>
      </c>
      <c r="F771" s="119">
        <f>+F641*H778</f>
        <v>24.337038778825452</v>
      </c>
      <c r="G771" s="119">
        <v>0</v>
      </c>
      <c r="H771" s="97">
        <f>SUM(F771:G771)</f>
        <v>24.337038778825452</v>
      </c>
      <c r="I771" s="119">
        <f>+I641*K778</f>
        <v>24.643168080624768</v>
      </c>
      <c r="J771" s="384">
        <v>0</v>
      </c>
      <c r="K771" s="97">
        <f>SUM(I771:J771)</f>
        <v>24.643168080624768</v>
      </c>
      <c r="L771" s="119">
        <f>+L641*N778</f>
        <v>25.976665691493452</v>
      </c>
      <c r="M771" s="119">
        <v>0</v>
      </c>
      <c r="N771" s="97">
        <f>SUM(L771:M771)</f>
        <v>25.976665691493452</v>
      </c>
      <c r="O771" s="119">
        <f>+O641*Q778</f>
        <v>42.37080641931248</v>
      </c>
      <c r="P771" s="119">
        <v>0</v>
      </c>
      <c r="Q771" s="97">
        <f>SUM(O771:P771)</f>
        <v>42.37080641931248</v>
      </c>
      <c r="R771" s="119">
        <f>+R641*T778</f>
        <v>44.404502761473921</v>
      </c>
      <c r="S771" s="119">
        <v>0</v>
      </c>
      <c r="T771" s="97">
        <f>SUM(R771:S771)</f>
        <v>44.404502761473921</v>
      </c>
    </row>
    <row r="772" spans="2:20" x14ac:dyDescent="0.2">
      <c r="B772" s="114" t="s">
        <v>411</v>
      </c>
      <c r="C772" s="119">
        <f>'Carga Fabril'!C718</f>
        <v>10.76897687836383</v>
      </c>
      <c r="D772" s="119">
        <f>'Carga Fabril'!D718</f>
        <v>1.1688995479009687</v>
      </c>
      <c r="E772" s="97">
        <f>SUM(C772:D772)</f>
        <v>11.937876426264799</v>
      </c>
      <c r="F772" s="119">
        <f>'Carga Fabril'!F718</f>
        <v>10.256816959810957</v>
      </c>
      <c r="G772" s="119">
        <f>'Carga Fabril'!G718</f>
        <v>1.083967454059154</v>
      </c>
      <c r="H772" s="97">
        <f>SUM(F772:G772)</f>
        <v>11.340784413870111</v>
      </c>
      <c r="I772" s="119">
        <f>'Carga Fabril'!I718</f>
        <v>10.620801507115392</v>
      </c>
      <c r="J772" s="119">
        <f>'Carga Fabril'!J718</f>
        <v>1.1515327629874761</v>
      </c>
      <c r="K772" s="97">
        <f>SUM(I772:J772)</f>
        <v>11.772334270102867</v>
      </c>
      <c r="L772" s="119">
        <f>'Carga Fabril'!L718</f>
        <v>11.44170940123561</v>
      </c>
      <c r="M772" s="119">
        <f>'Carga Fabril'!M718</f>
        <v>1.2723251664177371</v>
      </c>
      <c r="N772" s="97">
        <f>SUM(L772:M772)</f>
        <v>12.714034567653346</v>
      </c>
      <c r="O772" s="119">
        <f>'Carga Fabril'!O718</f>
        <v>16.253927811173416</v>
      </c>
      <c r="P772" s="119">
        <f>'Carga Fabril'!P718</f>
        <v>1.9750883967125212</v>
      </c>
      <c r="Q772" s="97">
        <f>SUM(O772:P772)</f>
        <v>18.229016207885937</v>
      </c>
      <c r="R772" s="119">
        <f>'Carga Fabril'!R718</f>
        <v>16.937695282363073</v>
      </c>
      <c r="S772" s="119">
        <f>'Carga Fabril'!S718</f>
        <v>2.1737668314920811</v>
      </c>
      <c r="T772" s="97">
        <f>SUM(R772:S772)</f>
        <v>19.111462113855154</v>
      </c>
    </row>
    <row r="773" spans="2:20" x14ac:dyDescent="0.2">
      <c r="B773" s="51" t="s">
        <v>412</v>
      </c>
      <c r="C773" s="62">
        <f t="shared" ref="C773:T773" si="88">SUM(C770:C772)</f>
        <v>22.681583722975624</v>
      </c>
      <c r="D773" s="62">
        <f t="shared" si="88"/>
        <v>49.52889954790097</v>
      </c>
      <c r="E773" s="62">
        <f t="shared" si="88"/>
        <v>72.210483270876594</v>
      </c>
      <c r="F773" s="62">
        <f t="shared" si="88"/>
        <v>34.593855738636407</v>
      </c>
      <c r="G773" s="62">
        <f t="shared" si="88"/>
        <v>54.099035947209849</v>
      </c>
      <c r="H773" s="62">
        <f t="shared" si="88"/>
        <v>88.692891685846249</v>
      </c>
      <c r="I773" s="62">
        <f t="shared" si="88"/>
        <v>35.263969587740164</v>
      </c>
      <c r="J773" s="62">
        <f t="shared" si="88"/>
        <v>65.206735252430889</v>
      </c>
      <c r="K773" s="62">
        <f t="shared" si="88"/>
        <v>100.47070484017107</v>
      </c>
      <c r="L773" s="62">
        <f t="shared" si="88"/>
        <v>37.418375092729065</v>
      </c>
      <c r="M773" s="62">
        <f t="shared" si="88"/>
        <v>82.371750845292354</v>
      </c>
      <c r="N773" s="62">
        <f t="shared" si="88"/>
        <v>119.7901259380214</v>
      </c>
      <c r="O773" s="62">
        <f t="shared" si="88"/>
        <v>58.624734230485899</v>
      </c>
      <c r="P773" s="62">
        <f t="shared" si="88"/>
        <v>108.69209670977709</v>
      </c>
      <c r="Q773" s="62">
        <f t="shared" si="88"/>
        <v>167.31683094026297</v>
      </c>
      <c r="R773" s="62">
        <f t="shared" si="88"/>
        <v>61.342198043836994</v>
      </c>
      <c r="S773" s="62">
        <f t="shared" si="88"/>
        <v>143.6035976772057</v>
      </c>
      <c r="T773" s="62">
        <f t="shared" si="88"/>
        <v>204.94579572104271</v>
      </c>
    </row>
    <row r="774" spans="2:20" x14ac:dyDescent="0.2">
      <c r="B774" s="105"/>
      <c r="C774" s="238"/>
      <c r="D774" s="249"/>
      <c r="E774" s="387"/>
      <c r="F774" s="387"/>
      <c r="G774" s="387"/>
      <c r="H774" s="387"/>
      <c r="I774" s="387"/>
      <c r="J774" s="387"/>
      <c r="K774" s="387"/>
      <c r="L774" s="387"/>
      <c r="M774" s="238"/>
      <c r="N774" s="387"/>
      <c r="O774" s="238"/>
      <c r="P774" s="238"/>
      <c r="Q774" s="387"/>
      <c r="R774" s="238"/>
      <c r="S774" s="238"/>
      <c r="T774" s="388"/>
    </row>
    <row r="775" spans="2:20" x14ac:dyDescent="0.2">
      <c r="B775" s="62" t="s">
        <v>413</v>
      </c>
      <c r="C775" s="62">
        <f>+C768+C773</f>
        <v>132.5899452462545</v>
      </c>
      <c r="D775" s="62">
        <f t="shared" ref="D775:T775" si="89">+D768+D773</f>
        <v>1002.840899547901</v>
      </c>
      <c r="E775" s="62">
        <f t="shared" si="89"/>
        <v>1135.4308447941555</v>
      </c>
      <c r="F775" s="62">
        <f t="shared" si="89"/>
        <v>143.71638188895622</v>
      </c>
      <c r="G775" s="62">
        <f t="shared" si="89"/>
        <v>1095.6654355057087</v>
      </c>
      <c r="H775" s="62">
        <f t="shared" si="89"/>
        <v>1239.3818173946649</v>
      </c>
      <c r="I775" s="62">
        <f t="shared" si="89"/>
        <v>145.78045273548076</v>
      </c>
      <c r="J775" s="62">
        <f t="shared" si="89"/>
        <v>1323.0271792585197</v>
      </c>
      <c r="K775" s="62">
        <f t="shared" si="89"/>
        <v>1468.8076319940005</v>
      </c>
      <c r="L775" s="26">
        <f t="shared" si="89"/>
        <v>153.88455583588535</v>
      </c>
      <c r="M775" s="26">
        <f t="shared" si="89"/>
        <v>1674.5253048976315</v>
      </c>
      <c r="N775" s="62">
        <f t="shared" si="89"/>
        <v>1828.4098607335168</v>
      </c>
      <c r="O775" s="26">
        <f t="shared" si="89"/>
        <v>248.55514370037352</v>
      </c>
      <c r="P775" s="26">
        <f t="shared" si="89"/>
        <v>2203.9054341993583</v>
      </c>
      <c r="Q775" s="62">
        <f t="shared" si="89"/>
        <v>2452.460577899732</v>
      </c>
      <c r="R775" s="26">
        <f t="shared" si="89"/>
        <v>260.38880830493918</v>
      </c>
      <c r="S775" s="26">
        <f t="shared" si="89"/>
        <v>2920.4351545554146</v>
      </c>
      <c r="T775" s="62">
        <f t="shared" si="89"/>
        <v>3180.8239628603542</v>
      </c>
    </row>
    <row r="776" spans="2:20" x14ac:dyDescent="0.2">
      <c r="B776" s="108" t="s">
        <v>414</v>
      </c>
      <c r="C776" s="389"/>
      <c r="D776" s="390"/>
      <c r="E776" s="391">
        <f>'Pres Produc'!C508</f>
        <v>62</v>
      </c>
      <c r="F776" s="389"/>
      <c r="G776" s="392"/>
      <c r="H776" s="391">
        <f>'Pres Produc'!D508</f>
        <v>65</v>
      </c>
      <c r="I776" s="393"/>
      <c r="J776" s="392"/>
      <c r="K776" s="391">
        <f>'Pres Produc'!E508</f>
        <v>74.772665764546687</v>
      </c>
      <c r="L776" s="394"/>
      <c r="M776" s="322"/>
      <c r="N776" s="391">
        <f>'Pres Produc'!F508</f>
        <v>90.127198917456028</v>
      </c>
      <c r="O776" s="396"/>
      <c r="P776" s="322"/>
      <c r="Q776" s="391">
        <f>'Pres Produc'!G508</f>
        <v>112.93166441136671</v>
      </c>
      <c r="R776" s="396"/>
      <c r="S776" s="322"/>
      <c r="T776" s="391">
        <f>'Pres Produc'!H508</f>
        <v>142.54127198917456</v>
      </c>
    </row>
    <row r="777" spans="2:20" x14ac:dyDescent="0.2">
      <c r="B777" s="114" t="s">
        <v>415</v>
      </c>
      <c r="C777" s="396"/>
      <c r="D777" s="397"/>
      <c r="E777" s="401">
        <f>+E775/E776</f>
        <v>18.313400722486378</v>
      </c>
      <c r="F777" s="402"/>
      <c r="G777" s="403"/>
      <c r="H777" s="718">
        <f>+H775/H776</f>
        <v>19.067412575302537</v>
      </c>
      <c r="I777" s="402"/>
      <c r="J777" s="403"/>
      <c r="K777" s="401">
        <f>+K775/K776</f>
        <v>19.643644063984045</v>
      </c>
      <c r="L777" s="394"/>
      <c r="M777" s="322"/>
      <c r="N777" s="401">
        <f>+N775/N776</f>
        <v>20.286993079725974</v>
      </c>
      <c r="O777" s="396"/>
      <c r="P777" s="322"/>
      <c r="Q777" s="401">
        <f>+Q775/Q776</f>
        <v>21.716323678418121</v>
      </c>
      <c r="R777" s="396"/>
      <c r="S777" s="322"/>
      <c r="T777" s="401">
        <f>+T775/T776</f>
        <v>22.315108589054297</v>
      </c>
    </row>
    <row r="778" spans="2:20" x14ac:dyDescent="0.2">
      <c r="B778" s="279" t="s">
        <v>297</v>
      </c>
      <c r="C778" s="239"/>
      <c r="D778" s="168"/>
      <c r="E778" s="210">
        <f>Asignaciones!AB83</f>
        <v>1.3787679105228785E-2</v>
      </c>
      <c r="F778" s="105"/>
      <c r="G778" s="248"/>
      <c r="H778" s="210">
        <f>Asignaciones!AC83</f>
        <v>1.4777028401408702E-2</v>
      </c>
      <c r="I778" s="105"/>
      <c r="J778" s="248"/>
      <c r="K778" s="210">
        <f>Asignaciones!AD83</f>
        <v>1.422839595861042E-2</v>
      </c>
      <c r="L778" s="103"/>
      <c r="M778" s="292"/>
      <c r="N778" s="210">
        <f>Asignaciones!AE83</f>
        <v>1.4290979497429065E-2</v>
      </c>
      <c r="O778" s="103"/>
      <c r="P778" s="292"/>
      <c r="Q778" s="210">
        <f>Asignaciones!AF83</f>
        <v>1.4169745706200077E-2</v>
      </c>
      <c r="R778" s="103"/>
      <c r="S778" s="292"/>
      <c r="T778" s="210">
        <f>Asignaciones!AG83</f>
        <v>1.4236734646308383E-2</v>
      </c>
    </row>
    <row r="779" spans="2:20" x14ac:dyDescent="0.2">
      <c r="D779" s="406"/>
      <c r="E779" s="406"/>
      <c r="F779" s="406"/>
      <c r="L779" s="406"/>
      <c r="M779" s="406"/>
      <c r="P779" s="406"/>
      <c r="S779" s="406"/>
    </row>
    <row r="780" spans="2:20" x14ac:dyDescent="0.2">
      <c r="D780" s="399"/>
      <c r="E780" s="399"/>
      <c r="F780" s="399"/>
      <c r="L780" s="399"/>
      <c r="M780" s="399"/>
      <c r="P780" s="399"/>
      <c r="S780" s="399"/>
    </row>
    <row r="781" spans="2:20" x14ac:dyDescent="0.2">
      <c r="E781" s="399"/>
      <c r="F781" s="399"/>
      <c r="G781" s="399"/>
      <c r="H781" s="399"/>
      <c r="I781" s="399"/>
      <c r="J781" s="399"/>
      <c r="K781" s="399"/>
      <c r="L781" s="399"/>
    </row>
    <row r="782" spans="2:20" x14ac:dyDescent="0.2">
      <c r="B782" s="2" t="s">
        <v>859</v>
      </c>
      <c r="C782" s="288"/>
      <c r="D782" s="288"/>
      <c r="E782" s="288"/>
      <c r="F782" s="288"/>
      <c r="G782" s="288"/>
      <c r="H782" s="288"/>
      <c r="I782" s="288"/>
      <c r="J782" s="288"/>
      <c r="K782" s="288"/>
      <c r="L782" s="288"/>
      <c r="M782" s="288"/>
      <c r="N782" s="288"/>
      <c r="O782" s="288"/>
      <c r="P782" s="288"/>
      <c r="Q782" s="288"/>
      <c r="R782" s="288"/>
      <c r="S782" s="288"/>
      <c r="T782" s="289"/>
    </row>
    <row r="783" spans="2:20" x14ac:dyDescent="0.2">
      <c r="B783" s="9" t="s">
        <v>20</v>
      </c>
      <c r="C783" s="200"/>
      <c r="D783" s="200"/>
      <c r="E783" s="200"/>
      <c r="F783" s="200"/>
      <c r="G783" s="200"/>
      <c r="H783" s="200"/>
      <c r="I783" s="200"/>
      <c r="J783" s="200"/>
      <c r="K783" s="200"/>
      <c r="L783" s="200"/>
      <c r="M783" s="200"/>
      <c r="N783" s="200"/>
      <c r="O783" s="200"/>
      <c r="P783" s="200"/>
      <c r="Q783" s="200"/>
      <c r="R783" s="200"/>
      <c r="S783" s="200"/>
      <c r="T783" s="290"/>
    </row>
    <row r="784" spans="2:20" x14ac:dyDescent="0.2">
      <c r="B784" s="9" t="s">
        <v>281</v>
      </c>
      <c r="C784" s="200"/>
      <c r="D784" s="200"/>
      <c r="E784" s="200"/>
      <c r="F784" s="200"/>
      <c r="G784" s="200"/>
      <c r="H784" s="200"/>
      <c r="I784" s="200"/>
      <c r="J784" s="200"/>
      <c r="K784" s="200"/>
      <c r="L784" s="200"/>
      <c r="M784" s="200"/>
      <c r="N784" s="200"/>
      <c r="O784" s="200"/>
      <c r="P784" s="200"/>
      <c r="Q784" s="200"/>
      <c r="R784" s="200"/>
      <c r="S784" s="200"/>
      <c r="T784" s="290"/>
    </row>
    <row r="785" spans="2:20" x14ac:dyDescent="0.2">
      <c r="B785" s="9" t="s">
        <v>2</v>
      </c>
      <c r="C785" s="200"/>
      <c r="D785" s="200"/>
      <c r="E785" s="200"/>
      <c r="F785" s="200"/>
      <c r="G785" s="200"/>
      <c r="H785" s="200"/>
      <c r="I785" s="200"/>
      <c r="J785" s="200"/>
      <c r="K785" s="200"/>
      <c r="L785" s="200"/>
      <c r="M785" s="200"/>
      <c r="N785" s="200"/>
      <c r="O785" s="200"/>
      <c r="P785" s="200"/>
      <c r="Q785" s="200"/>
      <c r="R785" s="200"/>
      <c r="S785" s="200"/>
      <c r="T785" s="290"/>
    </row>
    <row r="786" spans="2:20" x14ac:dyDescent="0.2">
      <c r="B786" s="378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2"/>
    </row>
    <row r="787" spans="2:20" x14ac:dyDescent="0.2">
      <c r="B787" s="287"/>
    </row>
    <row r="788" spans="2:20" x14ac:dyDescent="0.2">
      <c r="B788" s="265" t="s">
        <v>282</v>
      </c>
      <c r="C788" s="270" t="s">
        <v>38</v>
      </c>
      <c r="D788" s="268"/>
      <c r="E788" s="269"/>
      <c r="F788" s="270" t="s">
        <v>39</v>
      </c>
      <c r="G788" s="271"/>
      <c r="H788" s="271"/>
      <c r="I788" s="270" t="s">
        <v>40</v>
      </c>
      <c r="J788" s="268"/>
      <c r="K788" s="269"/>
      <c r="L788" s="270" t="s">
        <v>121</v>
      </c>
      <c r="M788" s="268"/>
      <c r="N788" s="269"/>
      <c r="O788" s="270" t="s">
        <v>122</v>
      </c>
      <c r="P788" s="268"/>
      <c r="Q788" s="269"/>
      <c r="R788" s="270" t="s">
        <v>633</v>
      </c>
      <c r="S788" s="268"/>
      <c r="T788" s="269"/>
    </row>
    <row r="789" spans="2:20" x14ac:dyDescent="0.2">
      <c r="B789" s="306"/>
      <c r="C789" s="266" t="s">
        <v>283</v>
      </c>
      <c r="D789" s="265" t="s">
        <v>284</v>
      </c>
      <c r="E789" s="265" t="s">
        <v>47</v>
      </c>
      <c r="F789" s="265" t="s">
        <v>283</v>
      </c>
      <c r="G789" s="265" t="s">
        <v>284</v>
      </c>
      <c r="H789" s="265" t="s">
        <v>47</v>
      </c>
      <c r="I789" s="379" t="s">
        <v>283</v>
      </c>
      <c r="J789" s="379" t="s">
        <v>284</v>
      </c>
      <c r="K789" s="379" t="s">
        <v>47</v>
      </c>
      <c r="L789" s="266" t="s">
        <v>283</v>
      </c>
      <c r="M789" s="265" t="s">
        <v>284</v>
      </c>
      <c r="N789" s="265" t="s">
        <v>47</v>
      </c>
      <c r="O789" s="265" t="s">
        <v>283</v>
      </c>
      <c r="P789" s="265" t="s">
        <v>284</v>
      </c>
      <c r="Q789" s="265" t="s">
        <v>47</v>
      </c>
      <c r="R789" s="379" t="s">
        <v>283</v>
      </c>
      <c r="S789" s="379" t="s">
        <v>284</v>
      </c>
      <c r="T789" s="379" t="s">
        <v>47</v>
      </c>
    </row>
    <row r="790" spans="2:20" x14ac:dyDescent="0.2">
      <c r="B790" s="286" t="s">
        <v>100</v>
      </c>
      <c r="C790" s="404"/>
      <c r="D790" s="404"/>
      <c r="E790" s="404"/>
      <c r="F790" s="404"/>
      <c r="G790" s="404"/>
      <c r="H790" s="404"/>
      <c r="I790" s="404"/>
      <c r="J790" s="404"/>
      <c r="K790" s="404"/>
      <c r="L790" s="404"/>
      <c r="M790" s="404"/>
      <c r="N790" s="404"/>
      <c r="O790" s="404"/>
      <c r="P790" s="404"/>
      <c r="Q790" s="404"/>
      <c r="R790" s="404"/>
      <c r="S790" s="404"/>
      <c r="T790" s="708"/>
    </row>
    <row r="791" spans="2:20" x14ac:dyDescent="0.2">
      <c r="B791" s="380" t="s">
        <v>408</v>
      </c>
      <c r="C791" s="239"/>
      <c r="D791" s="168"/>
      <c r="E791" s="381"/>
      <c r="F791" s="382"/>
      <c r="G791" s="382"/>
      <c r="H791" s="382"/>
      <c r="I791" s="383"/>
      <c r="J791" s="383"/>
      <c r="K791" s="383"/>
      <c r="L791" s="383"/>
      <c r="M791" s="239"/>
      <c r="N791" s="239"/>
      <c r="O791" s="239"/>
      <c r="P791" s="239"/>
      <c r="Q791" s="239"/>
      <c r="R791" s="239"/>
      <c r="S791" s="239"/>
      <c r="T791" s="248"/>
    </row>
    <row r="792" spans="2:20" x14ac:dyDescent="0.2">
      <c r="B792" s="114" t="s">
        <v>250</v>
      </c>
      <c r="C792" s="119">
        <v>0</v>
      </c>
      <c r="D792" s="97">
        <f>'Pres MP Cant'!L762+'Pres MP Cant'!L779</f>
        <v>3064.8911999999996</v>
      </c>
      <c r="E792" s="97">
        <f>SUM(C792:D792)</f>
        <v>3064.8911999999996</v>
      </c>
      <c r="F792" s="96">
        <v>0</v>
      </c>
      <c r="G792" s="97">
        <f>'Pres MP Cant'!M762+'Pres MP Cant'!M779</f>
        <v>3425.6069258398002</v>
      </c>
      <c r="H792" s="97">
        <f>SUM(F792:G792)</f>
        <v>3425.6069258398002</v>
      </c>
      <c r="I792" s="384">
        <v>0</v>
      </c>
      <c r="J792" s="384">
        <f>'Pres MP Cant'!N762+'Pres MP Cant'!N779</f>
        <v>4092.5719472497258</v>
      </c>
      <c r="K792" s="97">
        <f>SUM(I792:J792)</f>
        <v>4092.5719472497258</v>
      </c>
      <c r="L792" s="384">
        <v>0</v>
      </c>
      <c r="M792" s="119">
        <f>'Pres MP Cant'!O762+'Pres MP Cant'!O779</f>
        <v>5144.9955678077804</v>
      </c>
      <c r="N792" s="97">
        <f>SUM(L792:M792)</f>
        <v>5144.9955678077804</v>
      </c>
      <c r="O792" s="119">
        <v>0</v>
      </c>
      <c r="P792" s="119">
        <f>'Pres MP Cant'!P762+'Pres MP Cant'!P779</f>
        <v>6854.6903944590622</v>
      </c>
      <c r="Q792" s="97">
        <f>SUM(O792:P792)</f>
        <v>6854.6903944590622</v>
      </c>
      <c r="R792" s="119">
        <v>0</v>
      </c>
      <c r="S792" s="119">
        <f>'Pres MP Cant'!Q762+'Pres MP Cant'!Q779</f>
        <v>9042.3724170972819</v>
      </c>
      <c r="T792" s="97">
        <f>SUM(R792:S792)</f>
        <v>9042.3724170972819</v>
      </c>
    </row>
    <row r="793" spans="2:20" x14ac:dyDescent="0.2">
      <c r="B793" s="114" t="s">
        <v>352</v>
      </c>
      <c r="C793" s="119">
        <f>+C637*E804</f>
        <v>294.27077440103699</v>
      </c>
      <c r="D793" s="119">
        <v>0</v>
      </c>
      <c r="E793" s="97">
        <f>SUM(C793:D793)</f>
        <v>294.27077440103699</v>
      </c>
      <c r="F793" s="119">
        <f>+F637*H804</f>
        <v>298.82784084241422</v>
      </c>
      <c r="G793" s="119">
        <v>0</v>
      </c>
      <c r="H793" s="97">
        <f>SUM(F793:G793)</f>
        <v>298.82784084241422</v>
      </c>
      <c r="I793" s="119">
        <f>+I637*K804</f>
        <v>299.47072868012191</v>
      </c>
      <c r="J793" s="384">
        <v>0</v>
      </c>
      <c r="K793" s="97">
        <f>SUM(I793:J793)</f>
        <v>299.47072868012191</v>
      </c>
      <c r="L793" s="119">
        <f>+L637*N804</f>
        <v>313.4168504218909</v>
      </c>
      <c r="M793" s="119">
        <v>0</v>
      </c>
      <c r="N793" s="97">
        <f>SUM(L793:M793)</f>
        <v>313.4168504218909</v>
      </c>
      <c r="O793" s="119">
        <f>+O637*Q804</f>
        <v>517.42930809926941</v>
      </c>
      <c r="P793" s="119">
        <v>0</v>
      </c>
      <c r="Q793" s="97">
        <f>SUM(O793:P793)</f>
        <v>517.42930809926941</v>
      </c>
      <c r="R793" s="119">
        <f>+R637*T804</f>
        <v>539.74939347485531</v>
      </c>
      <c r="S793" s="119">
        <v>0</v>
      </c>
      <c r="T793" s="97">
        <f>SUM(R793:S793)</f>
        <v>539.74939347485531</v>
      </c>
    </row>
    <row r="794" spans="2:20" x14ac:dyDescent="0.2">
      <c r="B794" s="51" t="s">
        <v>409</v>
      </c>
      <c r="C794" s="62">
        <f t="shared" ref="C794:T794" si="90">SUM(C792:C793)</f>
        <v>294.27077440103699</v>
      </c>
      <c r="D794" s="62">
        <f t="shared" si="90"/>
        <v>3064.8911999999996</v>
      </c>
      <c r="E794" s="62">
        <f t="shared" si="90"/>
        <v>3359.1619744010368</v>
      </c>
      <c r="F794" s="62">
        <f t="shared" si="90"/>
        <v>298.82784084241422</v>
      </c>
      <c r="G794" s="62">
        <f t="shared" si="90"/>
        <v>3425.6069258398002</v>
      </c>
      <c r="H794" s="62">
        <f t="shared" si="90"/>
        <v>3724.4347666822146</v>
      </c>
      <c r="I794" s="62">
        <f t="shared" si="90"/>
        <v>299.47072868012191</v>
      </c>
      <c r="J794" s="62">
        <f t="shared" si="90"/>
        <v>4092.5719472497258</v>
      </c>
      <c r="K794" s="62">
        <f t="shared" si="90"/>
        <v>4392.042675929848</v>
      </c>
      <c r="L794" s="62">
        <f t="shared" si="90"/>
        <v>313.4168504218909</v>
      </c>
      <c r="M794" s="62">
        <f t="shared" si="90"/>
        <v>5144.9955678077804</v>
      </c>
      <c r="N794" s="62">
        <f t="shared" si="90"/>
        <v>5458.4124182296709</v>
      </c>
      <c r="O794" s="62">
        <f t="shared" si="90"/>
        <v>517.42930809926941</v>
      </c>
      <c r="P794" s="62">
        <f t="shared" si="90"/>
        <v>6854.6903944590622</v>
      </c>
      <c r="Q794" s="62">
        <f t="shared" si="90"/>
        <v>7372.1197025583315</v>
      </c>
      <c r="R794" s="62">
        <f t="shared" si="90"/>
        <v>539.74939347485531</v>
      </c>
      <c r="S794" s="62">
        <f t="shared" si="90"/>
        <v>9042.3724170972819</v>
      </c>
      <c r="T794" s="62">
        <f t="shared" si="90"/>
        <v>9582.1218105721364</v>
      </c>
    </row>
    <row r="795" spans="2:20" x14ac:dyDescent="0.2">
      <c r="B795" s="385" t="s">
        <v>410</v>
      </c>
      <c r="C795" s="238"/>
      <c r="D795" s="321"/>
      <c r="E795" s="386"/>
      <c r="F795" s="386"/>
      <c r="G795" s="386"/>
      <c r="H795" s="386"/>
      <c r="I795" s="387"/>
      <c r="J795" s="387"/>
      <c r="K795" s="386"/>
      <c r="L795" s="387"/>
      <c r="M795" s="238"/>
      <c r="N795" s="386"/>
      <c r="O795" s="238"/>
      <c r="P795" s="238"/>
      <c r="Q795" s="386"/>
      <c r="R795" s="238"/>
      <c r="S795" s="238"/>
      <c r="T795" s="709"/>
    </row>
    <row r="796" spans="2:20" x14ac:dyDescent="0.2">
      <c r="B796" s="204" t="s">
        <v>248</v>
      </c>
      <c r="C796" s="119">
        <v>0</v>
      </c>
      <c r="D796" s="97">
        <f>'Pres MP Cant'!L794+'Pres MP Cant'!L807</f>
        <v>129.47999999999999</v>
      </c>
      <c r="E796" s="97">
        <f>SUM(C796:D796)</f>
        <v>129.47999999999999</v>
      </c>
      <c r="F796" s="119">
        <v>0</v>
      </c>
      <c r="G796" s="97">
        <f>'Pres MP Cant'!M794+'Pres MP Cant'!M807</f>
        <v>145.2124</v>
      </c>
      <c r="H796" s="97">
        <f>SUM(F796:G796)</f>
        <v>145.2124</v>
      </c>
      <c r="I796" s="384">
        <v>0</v>
      </c>
      <c r="J796" s="384">
        <f>'Pres MP Cant'!N794+'Pres MP Cant'!N807</f>
        <v>173.56576976266911</v>
      </c>
      <c r="K796" s="97">
        <f>SUM(I796:J796)</f>
        <v>173.56576976266911</v>
      </c>
      <c r="L796" s="384">
        <v>0</v>
      </c>
      <c r="M796" s="119">
        <f>'Pres MP Cant'!O794+'Pres MP Cant'!O807</f>
        <v>218.21078970445771</v>
      </c>
      <c r="N796" s="97">
        <f>SUM(L796:M796)</f>
        <v>218.21078970445771</v>
      </c>
      <c r="O796" s="119">
        <v>0</v>
      </c>
      <c r="P796" s="119">
        <f>'Pres MP Cant'!P794+'Pres MP Cant'!P807</f>
        <v>290.7246970304152</v>
      </c>
      <c r="Q796" s="97">
        <f>SUM(O796:P796)</f>
        <v>290.7246970304152</v>
      </c>
      <c r="R796" s="119">
        <v>0</v>
      </c>
      <c r="S796" s="119">
        <f>'Pres MP Cant'!Q794+'Pres MP Cant'!Q807</f>
        <v>383.50596586809803</v>
      </c>
      <c r="T796" s="97">
        <f>SUM(R796:S796)</f>
        <v>383.50596586809803</v>
      </c>
    </row>
    <row r="797" spans="2:20" x14ac:dyDescent="0.2">
      <c r="B797" s="114" t="s">
        <v>355</v>
      </c>
      <c r="C797" s="119">
        <f>+C641*E804</f>
        <v>31.895044132347707</v>
      </c>
      <c r="D797" s="119">
        <v>0</v>
      </c>
      <c r="E797" s="97">
        <f>SUM(C797:D797)</f>
        <v>31.895044132347707</v>
      </c>
      <c r="F797" s="119">
        <f>+F641*H804</f>
        <v>66.646044655860479</v>
      </c>
      <c r="G797" s="119">
        <v>0</v>
      </c>
      <c r="H797" s="97">
        <f>SUM(F797:G797)</f>
        <v>66.646044655860479</v>
      </c>
      <c r="I797" s="119">
        <f>+I641*K804</f>
        <v>66.776532259227025</v>
      </c>
      <c r="J797" s="384">
        <v>0</v>
      </c>
      <c r="K797" s="97">
        <f>SUM(I797:J797)</f>
        <v>66.776532259227025</v>
      </c>
      <c r="L797" s="119">
        <f>+L641*N804</f>
        <v>69.90462547617004</v>
      </c>
      <c r="M797" s="119">
        <v>0</v>
      </c>
      <c r="N797" s="97">
        <f>SUM(L797:M797)</f>
        <v>69.90462547617004</v>
      </c>
      <c r="O797" s="119">
        <f>+O641*Q804</f>
        <v>115.43121035933345</v>
      </c>
      <c r="P797" s="119">
        <v>0</v>
      </c>
      <c r="Q797" s="97">
        <f>SUM(O797:P797)</f>
        <v>115.43121035933345</v>
      </c>
      <c r="R797" s="119">
        <f>+R641*T804</f>
        <v>120.41050787862521</v>
      </c>
      <c r="S797" s="119">
        <v>0</v>
      </c>
      <c r="T797" s="97">
        <f>SUM(R797:S797)</f>
        <v>120.41050787862521</v>
      </c>
    </row>
    <row r="798" spans="2:20" x14ac:dyDescent="0.2">
      <c r="B798" s="114" t="s">
        <v>411</v>
      </c>
      <c r="C798" s="119">
        <f>'Carga Fabril'!C742</f>
        <v>28.83306712594187</v>
      </c>
      <c r="D798" s="119">
        <f>'Carga Fabril'!D742</f>
        <v>3.1296342734122713</v>
      </c>
      <c r="E798" s="97">
        <f>SUM(C798:D798)</f>
        <v>31.962701399354142</v>
      </c>
      <c r="F798" s="119">
        <f>'Carga Fabril'!F742</f>
        <v>28.087898751482314</v>
      </c>
      <c r="G798" s="119">
        <f>'Carga Fabril'!G742</f>
        <v>2.9684031818850682</v>
      </c>
      <c r="H798" s="97">
        <f>SUM(F798:G798)</f>
        <v>31.056301933367383</v>
      </c>
      <c r="I798" s="119">
        <f>'Carga Fabril'!I742</f>
        <v>28.77959084393655</v>
      </c>
      <c r="J798" s="119">
        <f>'Carga Fabril'!J742</f>
        <v>3.1203522389496494</v>
      </c>
      <c r="K798" s="97">
        <f>SUM(I798:J798)</f>
        <v>31.8999430828862</v>
      </c>
      <c r="L798" s="119">
        <f>'Carga Fabril'!L742</f>
        <v>30.79026461669666</v>
      </c>
      <c r="M798" s="119">
        <f>'Carga Fabril'!M742</f>
        <v>3.423896480735138</v>
      </c>
      <c r="N798" s="97">
        <f>SUM(L798:M798)</f>
        <v>34.214161097431798</v>
      </c>
      <c r="O798" s="119">
        <f>'Carga Fabril'!O742</f>
        <v>44.28073758543826</v>
      </c>
      <c r="P798" s="119">
        <f>'Carga Fabril'!P742</f>
        <v>5.3807530105276911</v>
      </c>
      <c r="Q798" s="97">
        <f>SUM(O798:P798)</f>
        <v>49.661490595965951</v>
      </c>
      <c r="R798" s="119">
        <f>'Carga Fabril'!R742</f>
        <v>45.929497334946305</v>
      </c>
      <c r="S798" s="119">
        <f>'Carga Fabril'!S742</f>
        <v>5.8945456409156138</v>
      </c>
      <c r="T798" s="97">
        <f>SUM(R798:S798)</f>
        <v>51.824042975861921</v>
      </c>
    </row>
    <row r="799" spans="2:20" x14ac:dyDescent="0.2">
      <c r="B799" s="51" t="s">
        <v>412</v>
      </c>
      <c r="C799" s="62">
        <f t="shared" ref="C799:T799" si="91">SUM(C796:C798)</f>
        <v>60.728111258289573</v>
      </c>
      <c r="D799" s="62">
        <f t="shared" si="91"/>
        <v>132.60963427341227</v>
      </c>
      <c r="E799" s="62">
        <f t="shared" si="91"/>
        <v>193.33774553170181</v>
      </c>
      <c r="F799" s="62">
        <f t="shared" si="91"/>
        <v>94.733943407342792</v>
      </c>
      <c r="G799" s="62">
        <f t="shared" si="91"/>
        <v>148.18080318188507</v>
      </c>
      <c r="H799" s="62">
        <f t="shared" si="91"/>
        <v>242.91474658922786</v>
      </c>
      <c r="I799" s="62">
        <f t="shared" si="91"/>
        <v>95.556123103163571</v>
      </c>
      <c r="J799" s="62">
        <f t="shared" si="91"/>
        <v>176.68612200161874</v>
      </c>
      <c r="K799" s="62">
        <f t="shared" si="91"/>
        <v>272.24224510478234</v>
      </c>
      <c r="L799" s="62">
        <f t="shared" si="91"/>
        <v>100.6948900928667</v>
      </c>
      <c r="M799" s="62">
        <f t="shared" si="91"/>
        <v>221.63468618519283</v>
      </c>
      <c r="N799" s="62">
        <f t="shared" si="91"/>
        <v>322.32957627805956</v>
      </c>
      <c r="O799" s="62">
        <f t="shared" si="91"/>
        <v>159.71194794477171</v>
      </c>
      <c r="P799" s="62">
        <f t="shared" si="91"/>
        <v>296.10545004094291</v>
      </c>
      <c r="Q799" s="62">
        <f t="shared" si="91"/>
        <v>455.81739798571465</v>
      </c>
      <c r="R799" s="62">
        <f t="shared" si="91"/>
        <v>166.34000521357152</v>
      </c>
      <c r="S799" s="62">
        <f t="shared" si="91"/>
        <v>389.40051150901365</v>
      </c>
      <c r="T799" s="62">
        <f t="shared" si="91"/>
        <v>555.7405167225852</v>
      </c>
    </row>
    <row r="800" spans="2:20" x14ac:dyDescent="0.2">
      <c r="B800" s="105"/>
      <c r="C800" s="238"/>
      <c r="D800" s="249"/>
      <c r="E800" s="387"/>
      <c r="F800" s="387"/>
      <c r="G800" s="387"/>
      <c r="H800" s="387"/>
      <c r="I800" s="387"/>
      <c r="J800" s="387"/>
      <c r="K800" s="387"/>
      <c r="L800" s="387"/>
      <c r="M800" s="238"/>
      <c r="N800" s="387"/>
      <c r="O800" s="238"/>
      <c r="P800" s="238"/>
      <c r="Q800" s="387"/>
      <c r="R800" s="238"/>
      <c r="S800" s="238"/>
      <c r="T800" s="388"/>
    </row>
    <row r="801" spans="2:20" x14ac:dyDescent="0.2">
      <c r="B801" s="62" t="s">
        <v>413</v>
      </c>
      <c r="C801" s="62">
        <f>+C794+C799</f>
        <v>354.99888565932656</v>
      </c>
      <c r="D801" s="62">
        <f t="shared" ref="D801:T801" si="92">+D794+D799</f>
        <v>3197.5008342734118</v>
      </c>
      <c r="E801" s="62">
        <f t="shared" si="92"/>
        <v>3552.4997199327386</v>
      </c>
      <c r="F801" s="62">
        <f t="shared" si="92"/>
        <v>393.56178424975701</v>
      </c>
      <c r="G801" s="62">
        <f t="shared" si="92"/>
        <v>3573.7877290216852</v>
      </c>
      <c r="H801" s="62">
        <f t="shared" si="92"/>
        <v>3967.3495132714424</v>
      </c>
      <c r="I801" s="62">
        <f t="shared" si="92"/>
        <v>395.02685178328545</v>
      </c>
      <c r="J801" s="62">
        <f t="shared" si="92"/>
        <v>4269.2580692513448</v>
      </c>
      <c r="K801" s="62">
        <f t="shared" si="92"/>
        <v>4664.2849210346303</v>
      </c>
      <c r="L801" s="26">
        <f t="shared" si="92"/>
        <v>414.11174051475757</v>
      </c>
      <c r="M801" s="26">
        <f t="shared" si="92"/>
        <v>5366.6302539929729</v>
      </c>
      <c r="N801" s="62">
        <f t="shared" si="92"/>
        <v>5780.7419945077309</v>
      </c>
      <c r="O801" s="26">
        <f t="shared" si="92"/>
        <v>677.14125604404114</v>
      </c>
      <c r="P801" s="26">
        <f t="shared" si="92"/>
        <v>7150.7958445000049</v>
      </c>
      <c r="Q801" s="62">
        <f t="shared" si="92"/>
        <v>7827.9371005440462</v>
      </c>
      <c r="R801" s="26">
        <f t="shared" si="92"/>
        <v>706.08939868842685</v>
      </c>
      <c r="S801" s="26">
        <f t="shared" si="92"/>
        <v>9431.772928606295</v>
      </c>
      <c r="T801" s="62">
        <f t="shared" si="92"/>
        <v>10137.862327294722</v>
      </c>
    </row>
    <row r="802" spans="2:20" x14ac:dyDescent="0.2">
      <c r="B802" s="108" t="s">
        <v>414</v>
      </c>
      <c r="C802" s="389"/>
      <c r="D802" s="390"/>
      <c r="E802" s="391">
        <f>'Pres Produc'!C525</f>
        <v>166</v>
      </c>
      <c r="F802" s="389"/>
      <c r="G802" s="392"/>
      <c r="H802" s="391">
        <f>'Pres Produc'!D525</f>
        <v>178</v>
      </c>
      <c r="I802" s="393"/>
      <c r="J802" s="392"/>
      <c r="K802" s="391">
        <f>'Pres Produc'!E525</f>
        <v>202.61434370771312</v>
      </c>
      <c r="L802" s="394"/>
      <c r="M802" s="322"/>
      <c r="N802" s="391">
        <f>'Pres Produc'!F525</f>
        <v>242.53721244925578</v>
      </c>
      <c r="O802" s="396"/>
      <c r="P802" s="322"/>
      <c r="Q802" s="391">
        <f>'Pres Produc'!G525</f>
        <v>307.66085926928281</v>
      </c>
      <c r="R802" s="396"/>
      <c r="S802" s="322"/>
      <c r="T802" s="391">
        <f>'Pres Produc'!H525</f>
        <v>386.52537212449255</v>
      </c>
    </row>
    <row r="803" spans="2:20" x14ac:dyDescent="0.2">
      <c r="B803" s="114" t="s">
        <v>415</v>
      </c>
      <c r="C803" s="396"/>
      <c r="D803" s="397"/>
      <c r="E803" s="401">
        <f>+E801/E802</f>
        <v>21.400600722486377</v>
      </c>
      <c r="F803" s="402"/>
      <c r="G803" s="403"/>
      <c r="H803" s="718">
        <f>+H801/H802</f>
        <v>22.288480411637316</v>
      </c>
      <c r="I803" s="402"/>
      <c r="J803" s="403"/>
      <c r="K803" s="401">
        <f>+K801/K802</f>
        <v>23.020507016834024</v>
      </c>
      <c r="L803" s="394"/>
      <c r="M803" s="322"/>
      <c r="N803" s="401">
        <f>+N801/N802</f>
        <v>23.834453839602826</v>
      </c>
      <c r="O803" s="396"/>
      <c r="P803" s="322"/>
      <c r="Q803" s="401">
        <f>+Q801/Q802</f>
        <v>25.443396079488217</v>
      </c>
      <c r="R803" s="396"/>
      <c r="S803" s="322"/>
      <c r="T803" s="401">
        <f>+T801/T802</f>
        <v>26.22819369288262</v>
      </c>
    </row>
    <row r="804" spans="2:20" x14ac:dyDescent="0.2">
      <c r="B804" s="279" t="s">
        <v>297</v>
      </c>
      <c r="C804" s="239"/>
      <c r="D804" s="168"/>
      <c r="E804" s="210">
        <f>Asignaciones!AB84</f>
        <v>3.6915398894644805E-2</v>
      </c>
      <c r="F804" s="105"/>
      <c r="G804" s="248"/>
      <c r="H804" s="210">
        <f>Asignaciones!AC84</f>
        <v>4.0466323930011525E-2</v>
      </c>
      <c r="I804" s="105"/>
      <c r="J804" s="248"/>
      <c r="K804" s="210">
        <f>Asignaciones!AD84</f>
        <v>3.8555227096560715E-2</v>
      </c>
      <c r="L804" s="103"/>
      <c r="M804" s="292"/>
      <c r="N804" s="210">
        <f>Asignaciones!AE84</f>
        <v>3.8457805990956981E-2</v>
      </c>
      <c r="O804" s="103"/>
      <c r="P804" s="292"/>
      <c r="Q804" s="210">
        <f>Asignaciones!AF84</f>
        <v>3.8602779497846129E-2</v>
      </c>
      <c r="R804" s="103"/>
      <c r="S804" s="292"/>
      <c r="T804" s="210">
        <f>Asignaciones!AG84</f>
        <v>3.8605374290611935E-2</v>
      </c>
    </row>
    <row r="805" spans="2:20" x14ac:dyDescent="0.2">
      <c r="D805" s="399"/>
      <c r="G805" s="399"/>
      <c r="J805" s="399"/>
      <c r="M805" s="399"/>
      <c r="P805" s="399"/>
      <c r="S805" s="399"/>
    </row>
    <row r="806" spans="2:20" x14ac:dyDescent="0.2">
      <c r="D806" s="399"/>
      <c r="G806" s="399"/>
      <c r="J806" s="399"/>
      <c r="M806" s="399"/>
      <c r="P806" s="399"/>
      <c r="S806" s="399"/>
    </row>
    <row r="807" spans="2:20" x14ac:dyDescent="0.2">
      <c r="D807" s="406"/>
      <c r="G807" s="406"/>
      <c r="J807" s="406"/>
      <c r="M807" s="406"/>
      <c r="P807" s="406"/>
      <c r="S807" s="406"/>
    </row>
    <row r="808" spans="2:20" x14ac:dyDescent="0.2">
      <c r="B808" s="2" t="s">
        <v>858</v>
      </c>
      <c r="C808" s="288"/>
      <c r="D808" s="288"/>
      <c r="E808" s="288"/>
      <c r="F808" s="288"/>
      <c r="G808" s="288"/>
      <c r="H808" s="288"/>
      <c r="I808" s="288"/>
      <c r="J808" s="288"/>
      <c r="K808" s="288"/>
      <c r="L808" s="288"/>
      <c r="M808" s="288"/>
      <c r="N808" s="288"/>
      <c r="O808" s="288"/>
      <c r="P808" s="288"/>
      <c r="Q808" s="288"/>
      <c r="R808" s="288"/>
      <c r="S808" s="288"/>
      <c r="T808" s="289"/>
    </row>
    <row r="809" spans="2:20" x14ac:dyDescent="0.2">
      <c r="B809" s="9" t="s">
        <v>20</v>
      </c>
      <c r="C809" s="200"/>
      <c r="D809" s="200"/>
      <c r="E809" s="200"/>
      <c r="F809" s="200"/>
      <c r="G809" s="200"/>
      <c r="H809" s="200"/>
      <c r="I809" s="200"/>
      <c r="J809" s="200"/>
      <c r="K809" s="200"/>
      <c r="L809" s="200"/>
      <c r="M809" s="200"/>
      <c r="N809" s="200"/>
      <c r="O809" s="200"/>
      <c r="P809" s="200"/>
      <c r="Q809" s="200"/>
      <c r="R809" s="200"/>
      <c r="S809" s="200"/>
      <c r="T809" s="290"/>
    </row>
    <row r="810" spans="2:20" x14ac:dyDescent="0.2">
      <c r="B810" s="9" t="s">
        <v>281</v>
      </c>
      <c r="C810" s="200"/>
      <c r="D810" s="200"/>
      <c r="E810" s="200"/>
      <c r="F810" s="200"/>
      <c r="G810" s="200"/>
      <c r="H810" s="200"/>
      <c r="I810" s="200"/>
      <c r="J810" s="200"/>
      <c r="K810" s="200"/>
      <c r="L810" s="200"/>
      <c r="M810" s="200"/>
      <c r="N810" s="200"/>
      <c r="O810" s="200"/>
      <c r="P810" s="200"/>
      <c r="Q810" s="200"/>
      <c r="R810" s="200"/>
      <c r="S810" s="200"/>
      <c r="T810" s="290"/>
    </row>
    <row r="811" spans="2:20" x14ac:dyDescent="0.2">
      <c r="B811" s="9" t="s">
        <v>2</v>
      </c>
      <c r="C811" s="200"/>
      <c r="D811" s="200"/>
      <c r="E811" s="200"/>
      <c r="F811" s="200"/>
      <c r="G811" s="200"/>
      <c r="H811" s="200"/>
      <c r="I811" s="200"/>
      <c r="J811" s="200"/>
      <c r="K811" s="200"/>
      <c r="L811" s="200"/>
      <c r="M811" s="200"/>
      <c r="N811" s="200"/>
      <c r="O811" s="200"/>
      <c r="P811" s="200"/>
      <c r="Q811" s="200"/>
      <c r="R811" s="200"/>
      <c r="S811" s="200"/>
      <c r="T811" s="290"/>
    </row>
    <row r="812" spans="2:20" x14ac:dyDescent="0.2">
      <c r="B812" s="378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2"/>
    </row>
    <row r="813" spans="2:20" x14ac:dyDescent="0.2">
      <c r="B813" s="287"/>
    </row>
    <row r="814" spans="2:20" x14ac:dyDescent="0.2">
      <c r="B814" s="265" t="s">
        <v>282</v>
      </c>
      <c r="C814" s="270" t="s">
        <v>38</v>
      </c>
      <c r="D814" s="268"/>
      <c r="E814" s="269"/>
      <c r="F814" s="270" t="s">
        <v>39</v>
      </c>
      <c r="G814" s="271"/>
      <c r="H814" s="271"/>
      <c r="I814" s="270" t="s">
        <v>40</v>
      </c>
      <c r="J814" s="268"/>
      <c r="K814" s="269"/>
      <c r="L814" s="270" t="s">
        <v>121</v>
      </c>
      <c r="M814" s="268"/>
      <c r="N814" s="269"/>
      <c r="O814" s="270" t="s">
        <v>122</v>
      </c>
      <c r="P814" s="268"/>
      <c r="Q814" s="269"/>
      <c r="R814" s="270" t="s">
        <v>633</v>
      </c>
      <c r="S814" s="268"/>
      <c r="T814" s="269"/>
    </row>
    <row r="815" spans="2:20" x14ac:dyDescent="0.2">
      <c r="B815" s="306"/>
      <c r="C815" s="266" t="s">
        <v>283</v>
      </c>
      <c r="D815" s="265" t="s">
        <v>284</v>
      </c>
      <c r="E815" s="265" t="s">
        <v>47</v>
      </c>
      <c r="F815" s="265" t="s">
        <v>283</v>
      </c>
      <c r="G815" s="265" t="s">
        <v>284</v>
      </c>
      <c r="H815" s="265" t="s">
        <v>47</v>
      </c>
      <c r="I815" s="379" t="s">
        <v>283</v>
      </c>
      <c r="J815" s="379" t="s">
        <v>284</v>
      </c>
      <c r="K815" s="379" t="s">
        <v>47</v>
      </c>
      <c r="L815" s="266" t="s">
        <v>283</v>
      </c>
      <c r="M815" s="265" t="s">
        <v>284</v>
      </c>
      <c r="N815" s="265" t="s">
        <v>47</v>
      </c>
      <c r="O815" s="265" t="s">
        <v>283</v>
      </c>
      <c r="P815" s="265" t="s">
        <v>284</v>
      </c>
      <c r="Q815" s="265" t="s">
        <v>47</v>
      </c>
      <c r="R815" s="379" t="s">
        <v>283</v>
      </c>
      <c r="S815" s="379" t="s">
        <v>284</v>
      </c>
      <c r="T815" s="379" t="s">
        <v>47</v>
      </c>
    </row>
    <row r="816" spans="2:20" x14ac:dyDescent="0.2">
      <c r="B816" s="286" t="s">
        <v>101</v>
      </c>
      <c r="C816" s="404"/>
      <c r="D816" s="404"/>
      <c r="E816" s="404"/>
      <c r="F816" s="404"/>
      <c r="G816" s="404"/>
      <c r="H816" s="404"/>
      <c r="I816" s="404"/>
      <c r="J816" s="404"/>
      <c r="K816" s="404"/>
      <c r="L816" s="404"/>
      <c r="M816" s="404"/>
      <c r="N816" s="404"/>
      <c r="O816" s="404"/>
      <c r="P816" s="404"/>
      <c r="Q816" s="404"/>
      <c r="R816" s="404"/>
      <c r="S816" s="404"/>
      <c r="T816" s="708"/>
    </row>
    <row r="817" spans="2:20" x14ac:dyDescent="0.2">
      <c r="B817" s="380" t="s">
        <v>408</v>
      </c>
      <c r="C817" s="239"/>
      <c r="D817" s="168"/>
      <c r="E817" s="381"/>
      <c r="F817" s="382"/>
      <c r="G817" s="382"/>
      <c r="H817" s="382"/>
      <c r="I817" s="383"/>
      <c r="J817" s="383"/>
      <c r="K817" s="383"/>
      <c r="L817" s="383"/>
      <c r="M817" s="239"/>
      <c r="N817" s="239"/>
      <c r="O817" s="239"/>
      <c r="P817" s="239"/>
      <c r="Q817" s="239"/>
      <c r="R817" s="239"/>
      <c r="S817" s="239"/>
      <c r="T817" s="248"/>
    </row>
    <row r="818" spans="2:20" x14ac:dyDescent="0.2">
      <c r="B818" s="114" t="s">
        <v>250</v>
      </c>
      <c r="C818" s="119">
        <v>0</v>
      </c>
      <c r="D818" s="97">
        <f>'Pres MP Cant'!L763+'Pres MP Cant'!L780</f>
        <v>1159.0949999999998</v>
      </c>
      <c r="E818" s="97">
        <f>SUM(C818:D818)</f>
        <v>1159.0949999999998</v>
      </c>
      <c r="F818" s="96">
        <v>0</v>
      </c>
      <c r="G818" s="97">
        <f>'Pres MP Cant'!M763+'Pres MP Cant'!M780</f>
        <v>1257.2949616956987</v>
      </c>
      <c r="H818" s="97">
        <f>SUM(F818:G818)</f>
        <v>1257.2949616956987</v>
      </c>
      <c r="I818" s="384">
        <v>0</v>
      </c>
      <c r="J818" s="384">
        <f>'Pres MP Cant'!N763+'Pres MP Cant'!N780</f>
        <v>1516.1727554643685</v>
      </c>
      <c r="K818" s="97">
        <f>SUM(I818:J818)</f>
        <v>1516.1727554643685</v>
      </c>
      <c r="L818" s="384">
        <v>0</v>
      </c>
      <c r="M818" s="119">
        <f>'Pres MP Cant'!O763+'Pres MP Cant'!O780</f>
        <v>1927.2469460338937</v>
      </c>
      <c r="N818" s="97">
        <f>SUM(L818:M818)</f>
        <v>1927.2469460338937</v>
      </c>
      <c r="O818" s="119">
        <v>0</v>
      </c>
      <c r="P818" s="119">
        <f>'Pres MP Cant'!P763+'Pres MP Cant'!P780</f>
        <v>2543.2741354214822</v>
      </c>
      <c r="Q818" s="97">
        <f>SUM(O818:P818)</f>
        <v>2543.2741354214822</v>
      </c>
      <c r="R818" s="119">
        <v>0</v>
      </c>
      <c r="S818" s="119">
        <f>'Pres MP Cant'!Q763+'Pres MP Cant'!Q780</f>
        <v>3382.9965292256884</v>
      </c>
      <c r="T818" s="97">
        <f>SUM(R818:S818)</f>
        <v>3382.9965292256884</v>
      </c>
    </row>
    <row r="819" spans="2:20" x14ac:dyDescent="0.2">
      <c r="B819" s="114" t="s">
        <v>352</v>
      </c>
      <c r="C819" s="119">
        <f>+C637*E830</f>
        <v>86.863059913559113</v>
      </c>
      <c r="D819" s="119">
        <v>0</v>
      </c>
      <c r="E819" s="97">
        <f>SUM(C819:D819)</f>
        <v>86.863059913559113</v>
      </c>
      <c r="F819" s="119">
        <f>+F637*H830</f>
        <v>85.619212825635529</v>
      </c>
      <c r="G819" s="119">
        <v>0</v>
      </c>
      <c r="H819" s="97">
        <f>SUM(F819:G819)</f>
        <v>85.619212825635529</v>
      </c>
      <c r="I819" s="119">
        <f>+I637*K830</f>
        <v>86.597945732321179</v>
      </c>
      <c r="J819" s="384">
        <v>0</v>
      </c>
      <c r="K819" s="97">
        <f>SUM(I819:J819)</f>
        <v>86.597945732321179</v>
      </c>
      <c r="L819" s="119">
        <f>+L637*N830</f>
        <v>91.630297536516323</v>
      </c>
      <c r="M819" s="119">
        <v>0</v>
      </c>
      <c r="N819" s="97">
        <f>SUM(L819:M819)</f>
        <v>91.630297536516323</v>
      </c>
      <c r="O819" s="119">
        <f>+O637*Q830</f>
        <v>149.84985076349437</v>
      </c>
      <c r="P819" s="119">
        <v>0</v>
      </c>
      <c r="Q819" s="97">
        <f>SUM(O819:P819)</f>
        <v>149.84985076349437</v>
      </c>
      <c r="R819" s="119">
        <f>+R637*T830</f>
        <v>157.61194937753802</v>
      </c>
      <c r="S819" s="119">
        <v>0</v>
      </c>
      <c r="T819" s="97">
        <f>SUM(R819:S819)</f>
        <v>157.61194937753802</v>
      </c>
    </row>
    <row r="820" spans="2:20" x14ac:dyDescent="0.2">
      <c r="B820" s="51" t="s">
        <v>409</v>
      </c>
      <c r="C820" s="62">
        <f t="shared" ref="C820:T820" si="93">SUM(C818:C819)</f>
        <v>86.863059913559113</v>
      </c>
      <c r="D820" s="62">
        <f t="shared" si="93"/>
        <v>1159.0949999999998</v>
      </c>
      <c r="E820" s="62">
        <f t="shared" si="93"/>
        <v>1245.9580599135588</v>
      </c>
      <c r="F820" s="62">
        <f t="shared" si="93"/>
        <v>85.619212825635529</v>
      </c>
      <c r="G820" s="62">
        <f t="shared" si="93"/>
        <v>1257.2949616956987</v>
      </c>
      <c r="H820" s="62">
        <f t="shared" si="93"/>
        <v>1342.9141745213342</v>
      </c>
      <c r="I820" s="62">
        <f t="shared" si="93"/>
        <v>86.597945732321179</v>
      </c>
      <c r="J820" s="62">
        <f t="shared" si="93"/>
        <v>1516.1727554643685</v>
      </c>
      <c r="K820" s="62">
        <f t="shared" si="93"/>
        <v>1602.7707011966897</v>
      </c>
      <c r="L820" s="62">
        <f t="shared" si="93"/>
        <v>91.630297536516323</v>
      </c>
      <c r="M820" s="62">
        <f t="shared" si="93"/>
        <v>1927.2469460338937</v>
      </c>
      <c r="N820" s="62">
        <f t="shared" si="93"/>
        <v>2018.87724357041</v>
      </c>
      <c r="O820" s="62">
        <f t="shared" si="93"/>
        <v>149.84985076349437</v>
      </c>
      <c r="P820" s="62">
        <f t="shared" si="93"/>
        <v>2543.2741354214822</v>
      </c>
      <c r="Q820" s="62">
        <f t="shared" si="93"/>
        <v>2693.1239861849767</v>
      </c>
      <c r="R820" s="62">
        <f t="shared" si="93"/>
        <v>157.61194937753802</v>
      </c>
      <c r="S820" s="62">
        <f t="shared" si="93"/>
        <v>3382.9965292256884</v>
      </c>
      <c r="T820" s="62">
        <f t="shared" si="93"/>
        <v>3540.6084786032266</v>
      </c>
    </row>
    <row r="821" spans="2:20" x14ac:dyDescent="0.2">
      <c r="B821" s="385" t="s">
        <v>410</v>
      </c>
      <c r="C821" s="238"/>
      <c r="D821" s="321"/>
      <c r="E821" s="386"/>
      <c r="F821" s="386"/>
      <c r="G821" s="386"/>
      <c r="H821" s="386"/>
      <c r="I821" s="387"/>
      <c r="J821" s="387"/>
      <c r="K821" s="386"/>
      <c r="L821" s="387"/>
      <c r="M821" s="238"/>
      <c r="N821" s="386"/>
      <c r="O821" s="238"/>
      <c r="P821" s="238"/>
      <c r="Q821" s="386"/>
      <c r="R821" s="238"/>
      <c r="S821" s="238"/>
      <c r="T821" s="709"/>
    </row>
    <row r="822" spans="2:20" x14ac:dyDescent="0.2">
      <c r="B822" s="204" t="s">
        <v>248</v>
      </c>
      <c r="C822" s="119">
        <v>0</v>
      </c>
      <c r="D822" s="97">
        <f>'Pres MP Cant'!L795+'Pres MP Cant'!L808</f>
        <v>38.759</v>
      </c>
      <c r="E822" s="97">
        <f>SUM(C822:D822)</f>
        <v>38.759</v>
      </c>
      <c r="F822" s="119">
        <v>0</v>
      </c>
      <c r="G822" s="97">
        <f>'Pres MP Cant'!M795+'Pres MP Cant'!M808</f>
        <v>42.120631578947368</v>
      </c>
      <c r="H822" s="97">
        <f>SUM(F822:G822)</f>
        <v>42.120631578947368</v>
      </c>
      <c r="I822" s="384">
        <v>0</v>
      </c>
      <c r="J822" s="384">
        <f>'Pres MP Cant'!N795+'Pres MP Cant'!N808</f>
        <v>50.816744577438151</v>
      </c>
      <c r="K822" s="97">
        <f>SUM(I822:J822)</f>
        <v>50.816744577438151</v>
      </c>
      <c r="L822" s="384">
        <v>0</v>
      </c>
      <c r="M822" s="119">
        <f>'Pres MP Cant'!O795+'Pres MP Cant'!O808</f>
        <v>64.58953923399352</v>
      </c>
      <c r="N822" s="97">
        <f>SUM(L822:M822)</f>
        <v>64.58953923399352</v>
      </c>
      <c r="O822" s="119">
        <v>0</v>
      </c>
      <c r="P822" s="119">
        <f>'Pres MP Cant'!P795+'Pres MP Cant'!P808</f>
        <v>85.209769103372821</v>
      </c>
      <c r="Q822" s="97">
        <f>SUM(O822:P822)</f>
        <v>85.209769103372821</v>
      </c>
      <c r="R822" s="119">
        <v>0</v>
      </c>
      <c r="S822" s="119">
        <f>'Pres MP Cant'!Q795+'Pres MP Cant'!Q808</f>
        <v>113.35617126641188</v>
      </c>
      <c r="T822" s="97">
        <f>SUM(R822:S822)</f>
        <v>113.35617126641188</v>
      </c>
    </row>
    <row r="823" spans="2:20" x14ac:dyDescent="0.2">
      <c r="B823" s="114" t="s">
        <v>355</v>
      </c>
      <c r="C823" s="119">
        <f>+C641*E830</f>
        <v>9.4148021836448059</v>
      </c>
      <c r="D823" s="119">
        <v>0</v>
      </c>
      <c r="E823" s="97">
        <f>SUM(C823:D823)</f>
        <v>9.4148021836448059</v>
      </c>
      <c r="F823" s="119">
        <f>+F641*H830</f>
        <v>19.095215041847663</v>
      </c>
      <c r="G823" s="119">
        <v>0</v>
      </c>
      <c r="H823" s="97">
        <f>SUM(F823:G823)</f>
        <v>19.095215041847663</v>
      </c>
      <c r="I823" s="119">
        <f>+I641*K830</f>
        <v>19.309768745224876</v>
      </c>
      <c r="J823" s="384">
        <v>0</v>
      </c>
      <c r="K823" s="97">
        <f>SUM(I823:J823)</f>
        <v>19.309768745224876</v>
      </c>
      <c r="L823" s="119">
        <f>+L641*N830</f>
        <v>20.437259907812571</v>
      </c>
      <c r="M823" s="119">
        <v>0</v>
      </c>
      <c r="N823" s="97">
        <f>SUM(L823:M823)</f>
        <v>20.437259907812571</v>
      </c>
      <c r="O823" s="119">
        <f>+O641*Q830</f>
        <v>33.429396779505822</v>
      </c>
      <c r="P823" s="119">
        <v>0</v>
      </c>
      <c r="Q823" s="97">
        <f>SUM(O823:P823)</f>
        <v>33.429396779505822</v>
      </c>
      <c r="R823" s="119">
        <f>+R641*T830</f>
        <v>35.161011946877963</v>
      </c>
      <c r="S823" s="119">
        <v>0</v>
      </c>
      <c r="T823" s="97">
        <f>SUM(R823:S823)</f>
        <v>35.161011946877963</v>
      </c>
    </row>
    <row r="824" spans="2:20" x14ac:dyDescent="0.2">
      <c r="B824" s="114" t="s">
        <v>411</v>
      </c>
      <c r="C824" s="119">
        <f>'Carga Fabril'!C766</f>
        <v>8.5109655974165772</v>
      </c>
      <c r="D824" s="119">
        <f>'Carga Fabril'!D766</f>
        <v>0.92380770721205585</v>
      </c>
      <c r="E824" s="97">
        <f>SUM(C824:D824)</f>
        <v>9.4347733046286333</v>
      </c>
      <c r="F824" s="119">
        <f>'Carga Fabril'!F766</f>
        <v>8.0476563838516739</v>
      </c>
      <c r="G824" s="119">
        <f>'Carga Fabril'!G766</f>
        <v>0.85049754087718243</v>
      </c>
      <c r="H824" s="97">
        <f>SUM(F824:G824)</f>
        <v>8.8981539247288559</v>
      </c>
      <c r="I824" s="119">
        <f>'Carga Fabril'!I766</f>
        <v>8.3221938153551989</v>
      </c>
      <c r="J824" s="119">
        <f>'Carga Fabril'!J766</f>
        <v>0.90231220608849094</v>
      </c>
      <c r="K824" s="97">
        <f>SUM(I824:J824)</f>
        <v>9.2245060214436894</v>
      </c>
      <c r="L824" s="119">
        <f>'Carga Fabril'!L766</f>
        <v>9.0018169229197529</v>
      </c>
      <c r="M824" s="119">
        <f>'Carga Fabril'!M766</f>
        <v>1.0010076128379053</v>
      </c>
      <c r="N824" s="97">
        <f>SUM(L824:M824)</f>
        <v>10.002824535757657</v>
      </c>
      <c r="O824" s="119">
        <f>'Carga Fabril'!O766</f>
        <v>12.823900415015451</v>
      </c>
      <c r="P824" s="119">
        <f>'Carga Fabril'!P766</f>
        <v>1.5582902301856221</v>
      </c>
      <c r="Q824" s="97">
        <f>SUM(O824:P824)</f>
        <v>14.382190645201074</v>
      </c>
      <c r="R824" s="119">
        <f>'Carga Fabril'!R766</f>
        <v>13.411849455331645</v>
      </c>
      <c r="S824" s="119">
        <f>'Carga Fabril'!S766</f>
        <v>1.7212633129209058</v>
      </c>
      <c r="T824" s="97">
        <f>SUM(R824:S824)</f>
        <v>15.13311276825255</v>
      </c>
    </row>
    <row r="825" spans="2:20" x14ac:dyDescent="0.2">
      <c r="B825" s="51" t="s">
        <v>412</v>
      </c>
      <c r="C825" s="62">
        <f t="shared" ref="C825:T825" si="94">SUM(C822:C824)</f>
        <v>17.925767781061381</v>
      </c>
      <c r="D825" s="62">
        <f t="shared" si="94"/>
        <v>39.682807707212056</v>
      </c>
      <c r="E825" s="62">
        <f t="shared" si="94"/>
        <v>57.608575488273445</v>
      </c>
      <c r="F825" s="62">
        <f t="shared" si="94"/>
        <v>27.142871425699337</v>
      </c>
      <c r="G825" s="62">
        <f t="shared" si="94"/>
        <v>42.971129119824553</v>
      </c>
      <c r="H825" s="62">
        <f t="shared" si="94"/>
        <v>70.114000545523893</v>
      </c>
      <c r="I825" s="62">
        <f t="shared" si="94"/>
        <v>27.631962560580074</v>
      </c>
      <c r="J825" s="62">
        <f t="shared" si="94"/>
        <v>51.719056783526639</v>
      </c>
      <c r="K825" s="62">
        <f t="shared" si="94"/>
        <v>79.351019344106717</v>
      </c>
      <c r="L825" s="62">
        <f t="shared" si="94"/>
        <v>29.439076830732326</v>
      </c>
      <c r="M825" s="62">
        <f t="shared" si="94"/>
        <v>65.59054684683143</v>
      </c>
      <c r="N825" s="62">
        <f t="shared" si="94"/>
        <v>95.029623677563748</v>
      </c>
      <c r="O825" s="62">
        <f t="shared" si="94"/>
        <v>46.253297194521274</v>
      </c>
      <c r="P825" s="62">
        <f t="shared" si="94"/>
        <v>86.76805933355844</v>
      </c>
      <c r="Q825" s="62">
        <f t="shared" si="94"/>
        <v>133.02135652807971</v>
      </c>
      <c r="R825" s="62">
        <f t="shared" si="94"/>
        <v>48.572861402209611</v>
      </c>
      <c r="S825" s="62">
        <f t="shared" si="94"/>
        <v>115.07743457933279</v>
      </c>
      <c r="T825" s="62">
        <f t="shared" si="94"/>
        <v>163.6502959815424</v>
      </c>
    </row>
    <row r="826" spans="2:20" x14ac:dyDescent="0.2">
      <c r="B826" s="105"/>
      <c r="C826" s="238"/>
      <c r="D826" s="249"/>
      <c r="E826" s="387"/>
      <c r="F826" s="387"/>
      <c r="G826" s="387"/>
      <c r="H826" s="387"/>
      <c r="I826" s="387"/>
      <c r="J826" s="387"/>
      <c r="K826" s="387"/>
      <c r="L826" s="387"/>
      <c r="M826" s="238"/>
      <c r="N826" s="387"/>
      <c r="O826" s="238"/>
      <c r="P826" s="238"/>
      <c r="Q826" s="387"/>
      <c r="R826" s="238"/>
      <c r="S826" s="238"/>
      <c r="T826" s="388"/>
    </row>
    <row r="827" spans="2:20" x14ac:dyDescent="0.2">
      <c r="B827" s="62" t="s">
        <v>413</v>
      </c>
      <c r="C827" s="62">
        <f>+C820+C825</f>
        <v>104.78882769462049</v>
      </c>
      <c r="D827" s="62">
        <f t="shared" ref="D827:T827" si="95">+D820+D825</f>
        <v>1198.7778077072119</v>
      </c>
      <c r="E827" s="62">
        <f t="shared" si="95"/>
        <v>1303.5666354018322</v>
      </c>
      <c r="F827" s="62">
        <f t="shared" si="95"/>
        <v>112.76208425133487</v>
      </c>
      <c r="G827" s="62">
        <f t="shared" si="95"/>
        <v>1300.2660908155233</v>
      </c>
      <c r="H827" s="62">
        <f t="shared" si="95"/>
        <v>1413.028175066858</v>
      </c>
      <c r="I827" s="62">
        <f t="shared" si="95"/>
        <v>114.22990829290126</v>
      </c>
      <c r="J827" s="62">
        <f t="shared" si="95"/>
        <v>1567.8918122478951</v>
      </c>
      <c r="K827" s="62">
        <f t="shared" si="95"/>
        <v>1682.1217205407966</v>
      </c>
      <c r="L827" s="26">
        <f t="shared" si="95"/>
        <v>121.06937436724866</v>
      </c>
      <c r="M827" s="26">
        <f t="shared" si="95"/>
        <v>1992.837492880725</v>
      </c>
      <c r="N827" s="62">
        <f t="shared" si="95"/>
        <v>2113.9068672479739</v>
      </c>
      <c r="O827" s="26">
        <f t="shared" si="95"/>
        <v>196.10314795801565</v>
      </c>
      <c r="P827" s="26">
        <f t="shared" si="95"/>
        <v>2630.0421947550408</v>
      </c>
      <c r="Q827" s="62">
        <f t="shared" si="95"/>
        <v>2826.1453427130564</v>
      </c>
      <c r="R827" s="26">
        <f t="shared" si="95"/>
        <v>206.18481077974764</v>
      </c>
      <c r="S827" s="26">
        <f t="shared" si="95"/>
        <v>3498.0739638050213</v>
      </c>
      <c r="T827" s="62">
        <f t="shared" si="95"/>
        <v>3704.2587745847691</v>
      </c>
    </row>
    <row r="828" spans="2:20" x14ac:dyDescent="0.2">
      <c r="B828" s="108" t="s">
        <v>414</v>
      </c>
      <c r="C828" s="389"/>
      <c r="D828" s="390"/>
      <c r="E828" s="391">
        <f>'Pres Produc'!C542</f>
        <v>49</v>
      </c>
      <c r="F828" s="389"/>
      <c r="G828" s="392"/>
      <c r="H828" s="391">
        <f>'Pres Produc'!D542</f>
        <v>51</v>
      </c>
      <c r="I828" s="393"/>
      <c r="J828" s="392"/>
      <c r="K828" s="391">
        <f>'Pres Produc'!E542</f>
        <v>58.589986468200266</v>
      </c>
      <c r="L828" s="394"/>
      <c r="M828" s="322"/>
      <c r="N828" s="391">
        <f>'Pres Produc'!F542</f>
        <v>70.907983761840327</v>
      </c>
      <c r="O828" s="396"/>
      <c r="P828" s="322"/>
      <c r="Q828" s="391">
        <f>'Pres Produc'!G542</f>
        <v>89.099966170500679</v>
      </c>
      <c r="R828" s="396"/>
      <c r="S828" s="322"/>
      <c r="T828" s="391">
        <f>'Pres Produc'!H542</f>
        <v>112.86907983761841</v>
      </c>
    </row>
    <row r="829" spans="2:20" x14ac:dyDescent="0.2">
      <c r="B829" s="114" t="s">
        <v>415</v>
      </c>
      <c r="C829" s="396"/>
      <c r="D829" s="397"/>
      <c r="E829" s="401">
        <f>+E827/E828</f>
        <v>26.60340072248637</v>
      </c>
      <c r="F829" s="402"/>
      <c r="G829" s="403"/>
      <c r="H829" s="718">
        <f>+H827/H828</f>
        <v>27.706434805232512</v>
      </c>
      <c r="I829" s="402"/>
      <c r="J829" s="403"/>
      <c r="K829" s="401">
        <f>+K827/K828</f>
        <v>28.710054771112954</v>
      </c>
      <c r="L829" s="394"/>
      <c r="M829" s="322"/>
      <c r="N829" s="401">
        <f>+N827/N828</f>
        <v>29.811972574879345</v>
      </c>
      <c r="O829" s="396"/>
      <c r="P829" s="322"/>
      <c r="Q829" s="401">
        <f>+Q827/Q828</f>
        <v>31.718814991522859</v>
      </c>
      <c r="R829" s="396"/>
      <c r="S829" s="322"/>
      <c r="T829" s="401">
        <f>+T827/T828</f>
        <v>32.819074806970896</v>
      </c>
    </row>
    <row r="830" spans="2:20" x14ac:dyDescent="0.2">
      <c r="B830" s="279" t="s">
        <v>297</v>
      </c>
      <c r="C830" s="239"/>
      <c r="D830" s="168"/>
      <c r="E830" s="210">
        <f>Asignaciones!AB85</f>
        <v>1.089671413155178E-2</v>
      </c>
      <c r="F830" s="105"/>
      <c r="G830" s="248"/>
      <c r="H830" s="210">
        <f>Asignaciones!AC85</f>
        <v>1.159428382264375E-2</v>
      </c>
      <c r="I830" s="105"/>
      <c r="J830" s="248"/>
      <c r="K830" s="210">
        <f>Asignaciones!AD85</f>
        <v>1.1149014391224892E-2</v>
      </c>
      <c r="L830" s="103"/>
      <c r="M830" s="292"/>
      <c r="N830" s="210">
        <f>Asignaciones!AE85</f>
        <v>1.1243493133216931E-2</v>
      </c>
      <c r="O830" s="103"/>
      <c r="P830" s="292"/>
      <c r="Q830" s="210">
        <f>Asignaciones!AF85</f>
        <v>1.1179538260129898E-2</v>
      </c>
      <c r="R830" s="103"/>
      <c r="S830" s="292"/>
      <c r="T830" s="210">
        <f>Asignaciones!AG85</f>
        <v>1.1273135962636882E-2</v>
      </c>
    </row>
    <row r="831" spans="2:20" x14ac:dyDescent="0.2">
      <c r="D831" s="399"/>
      <c r="G831" s="399"/>
      <c r="J831" s="399"/>
      <c r="M831" s="399"/>
      <c r="P831" s="399"/>
      <c r="S831" s="399"/>
    </row>
    <row r="832" spans="2:20" x14ac:dyDescent="0.2">
      <c r="D832" s="406"/>
      <c r="G832" s="406"/>
      <c r="J832" s="406"/>
      <c r="M832" s="406"/>
      <c r="P832" s="406"/>
      <c r="S832" s="406"/>
    </row>
    <row r="833" spans="2:20" x14ac:dyDescent="0.2">
      <c r="D833" s="399"/>
      <c r="G833" s="399"/>
      <c r="J833" s="399"/>
      <c r="M833" s="399"/>
      <c r="P833" s="399"/>
      <c r="S833" s="399"/>
    </row>
    <row r="834" spans="2:20" x14ac:dyDescent="0.2">
      <c r="B834" s="2" t="s">
        <v>857</v>
      </c>
      <c r="C834" s="288"/>
      <c r="D834" s="288"/>
      <c r="E834" s="288"/>
      <c r="F834" s="288"/>
      <c r="G834" s="288"/>
      <c r="H834" s="288"/>
      <c r="I834" s="288"/>
      <c r="J834" s="288"/>
      <c r="K834" s="288"/>
      <c r="L834" s="288"/>
      <c r="M834" s="288"/>
      <c r="N834" s="288"/>
      <c r="O834" s="288"/>
      <c r="P834" s="288"/>
      <c r="Q834" s="288"/>
      <c r="R834" s="288"/>
      <c r="S834" s="288"/>
      <c r="T834" s="289"/>
    </row>
    <row r="835" spans="2:20" x14ac:dyDescent="0.2">
      <c r="B835" s="9" t="s">
        <v>20</v>
      </c>
      <c r="C835" s="200"/>
      <c r="D835" s="200"/>
      <c r="E835" s="200"/>
      <c r="F835" s="200"/>
      <c r="G835" s="200"/>
      <c r="H835" s="200"/>
      <c r="I835" s="200"/>
      <c r="J835" s="200"/>
      <c r="K835" s="200"/>
      <c r="L835" s="200"/>
      <c r="M835" s="200"/>
      <c r="N835" s="200"/>
      <c r="O835" s="200"/>
      <c r="P835" s="200"/>
      <c r="Q835" s="200"/>
      <c r="R835" s="200"/>
      <c r="S835" s="200"/>
      <c r="T835" s="290"/>
    </row>
    <row r="836" spans="2:20" x14ac:dyDescent="0.2">
      <c r="B836" s="9" t="s">
        <v>281</v>
      </c>
      <c r="C836" s="200"/>
      <c r="D836" s="200"/>
      <c r="E836" s="200"/>
      <c r="F836" s="200"/>
      <c r="G836" s="200"/>
      <c r="H836" s="200"/>
      <c r="I836" s="200"/>
      <c r="J836" s="200"/>
      <c r="K836" s="200"/>
      <c r="L836" s="200"/>
      <c r="M836" s="200"/>
      <c r="N836" s="200"/>
      <c r="O836" s="200"/>
      <c r="P836" s="200"/>
      <c r="Q836" s="200"/>
      <c r="R836" s="200"/>
      <c r="S836" s="200"/>
      <c r="T836" s="290"/>
    </row>
    <row r="837" spans="2:20" x14ac:dyDescent="0.2">
      <c r="B837" s="9" t="s">
        <v>2</v>
      </c>
      <c r="C837" s="200"/>
      <c r="D837" s="200"/>
      <c r="E837" s="200"/>
      <c r="F837" s="200"/>
      <c r="G837" s="200"/>
      <c r="H837" s="200"/>
      <c r="I837" s="200"/>
      <c r="J837" s="200"/>
      <c r="K837" s="200"/>
      <c r="L837" s="200"/>
      <c r="M837" s="200"/>
      <c r="N837" s="200"/>
      <c r="O837" s="200"/>
      <c r="P837" s="200"/>
      <c r="Q837" s="200"/>
      <c r="R837" s="200"/>
      <c r="S837" s="200"/>
      <c r="T837" s="290"/>
    </row>
    <row r="838" spans="2:20" x14ac:dyDescent="0.2">
      <c r="B838" s="378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2"/>
    </row>
    <row r="839" spans="2:20" x14ac:dyDescent="0.2">
      <c r="B839" s="287"/>
    </row>
    <row r="840" spans="2:20" x14ac:dyDescent="0.2">
      <c r="B840" s="265" t="s">
        <v>282</v>
      </c>
      <c r="C840" s="270" t="s">
        <v>38</v>
      </c>
      <c r="D840" s="268"/>
      <c r="E840" s="269"/>
      <c r="F840" s="270" t="s">
        <v>39</v>
      </c>
      <c r="G840" s="271"/>
      <c r="H840" s="271"/>
      <c r="I840" s="270" t="s">
        <v>40</v>
      </c>
      <c r="J840" s="268"/>
      <c r="K840" s="269"/>
      <c r="L840" s="270" t="s">
        <v>121</v>
      </c>
      <c r="M840" s="268"/>
      <c r="N840" s="269"/>
      <c r="O840" s="270" t="s">
        <v>122</v>
      </c>
      <c r="P840" s="268"/>
      <c r="Q840" s="269"/>
      <c r="R840" s="270" t="s">
        <v>633</v>
      </c>
      <c r="S840" s="268"/>
      <c r="T840" s="269"/>
    </row>
    <row r="841" spans="2:20" x14ac:dyDescent="0.2">
      <c r="B841" s="306"/>
      <c r="C841" s="266" t="s">
        <v>283</v>
      </c>
      <c r="D841" s="265" t="s">
        <v>284</v>
      </c>
      <c r="E841" s="265" t="s">
        <v>47</v>
      </c>
      <c r="F841" s="265" t="s">
        <v>283</v>
      </c>
      <c r="G841" s="265" t="s">
        <v>284</v>
      </c>
      <c r="H841" s="265" t="s">
        <v>47</v>
      </c>
      <c r="I841" s="379" t="s">
        <v>283</v>
      </c>
      <c r="J841" s="379" t="s">
        <v>284</v>
      </c>
      <c r="K841" s="379" t="s">
        <v>47</v>
      </c>
      <c r="L841" s="266" t="s">
        <v>283</v>
      </c>
      <c r="M841" s="265" t="s">
        <v>284</v>
      </c>
      <c r="N841" s="265" t="s">
        <v>47</v>
      </c>
      <c r="O841" s="265" t="s">
        <v>283</v>
      </c>
      <c r="P841" s="265" t="s">
        <v>284</v>
      </c>
      <c r="Q841" s="265" t="s">
        <v>47</v>
      </c>
      <c r="R841" s="379" t="s">
        <v>283</v>
      </c>
      <c r="S841" s="379" t="s">
        <v>284</v>
      </c>
      <c r="T841" s="379" t="s">
        <v>47</v>
      </c>
    </row>
    <row r="842" spans="2:20" x14ac:dyDescent="0.2">
      <c r="B842" s="286" t="s">
        <v>102</v>
      </c>
      <c r="C842" s="404"/>
      <c r="D842" s="404"/>
      <c r="E842" s="404"/>
      <c r="F842" s="404"/>
      <c r="G842" s="404"/>
      <c r="H842" s="404"/>
      <c r="I842" s="404"/>
      <c r="J842" s="404"/>
      <c r="K842" s="404"/>
      <c r="L842" s="404"/>
      <c r="M842" s="404"/>
      <c r="N842" s="404"/>
      <c r="O842" s="404"/>
      <c r="P842" s="404"/>
      <c r="Q842" s="404"/>
      <c r="R842" s="404"/>
      <c r="S842" s="404"/>
      <c r="T842" s="708"/>
    </row>
    <row r="843" spans="2:20" x14ac:dyDescent="0.2">
      <c r="B843" s="380" t="s">
        <v>408</v>
      </c>
      <c r="C843" s="239"/>
      <c r="D843" s="168"/>
      <c r="E843" s="381"/>
      <c r="F843" s="382"/>
      <c r="G843" s="382"/>
      <c r="H843" s="382"/>
      <c r="I843" s="383"/>
      <c r="J843" s="383"/>
      <c r="K843" s="383"/>
      <c r="L843" s="383"/>
      <c r="M843" s="239"/>
      <c r="N843" s="239"/>
      <c r="O843" s="239"/>
      <c r="P843" s="239"/>
      <c r="Q843" s="239"/>
      <c r="R843" s="239"/>
      <c r="S843" s="239"/>
      <c r="T843" s="248"/>
    </row>
    <row r="844" spans="2:20" x14ac:dyDescent="0.2">
      <c r="B844" s="114" t="s">
        <v>250</v>
      </c>
      <c r="C844" s="119">
        <v>0</v>
      </c>
      <c r="D844" s="97">
        <f>'Pres MP Cant'!L764+'Pres MP Cant'!L781</f>
        <v>209.125</v>
      </c>
      <c r="E844" s="97">
        <f>SUM(C844:D844)</f>
        <v>209.125</v>
      </c>
      <c r="F844" s="96">
        <v>0</v>
      </c>
      <c r="G844" s="97">
        <f>'Pres MP Cant'!M764+'Pres MP Cant'!M781</f>
        <v>186.65137045524006</v>
      </c>
      <c r="H844" s="97">
        <f>SUM(F844:G844)</f>
        <v>186.65137045524006</v>
      </c>
      <c r="I844" s="384">
        <v>0</v>
      </c>
      <c r="J844" s="384">
        <f>'Pres MP Cant'!N764+'Pres MP Cant'!N781</f>
        <v>225.56741973058428</v>
      </c>
      <c r="K844" s="97">
        <f>SUM(I844:J844)</f>
        <v>225.56741973058428</v>
      </c>
      <c r="L844" s="384">
        <v>0</v>
      </c>
      <c r="M844" s="119">
        <f>'Pres MP Cant'!O764+'Pres MP Cant'!O781</f>
        <v>284.28601251985367</v>
      </c>
      <c r="N844" s="97">
        <f>SUM(L844:M844)</f>
        <v>284.28601251985367</v>
      </c>
      <c r="O844" s="119">
        <v>0</v>
      </c>
      <c r="P844" s="119">
        <f>'Pres MP Cant'!P764+'Pres MP Cant'!P781</f>
        <v>410.35068477128715</v>
      </c>
      <c r="Q844" s="97">
        <f>SUM(O844:P844)</f>
        <v>410.35068477128715</v>
      </c>
      <c r="R844" s="119">
        <v>0</v>
      </c>
      <c r="S844" s="119">
        <f>'Pres MP Cant'!Q764+'Pres MP Cant'!Q781</f>
        <v>493.12151649901654</v>
      </c>
      <c r="T844" s="97">
        <f>SUM(R844:S844)</f>
        <v>493.12151649901654</v>
      </c>
    </row>
    <row r="845" spans="2:20" x14ac:dyDescent="0.2">
      <c r="B845" s="114" t="s">
        <v>352</v>
      </c>
      <c r="C845" s="119">
        <f>+C637*E856</f>
        <v>12.409008559079872</v>
      </c>
      <c r="D845" s="119">
        <v>0</v>
      </c>
      <c r="E845" s="97">
        <f>SUM(C845:D845)</f>
        <v>12.409008559079872</v>
      </c>
      <c r="F845" s="119">
        <f>+F637*H856</f>
        <v>10.072848567721829</v>
      </c>
      <c r="G845" s="119">
        <v>0</v>
      </c>
      <c r="H845" s="97">
        <f>SUM(F845:G845)</f>
        <v>10.072848567721829</v>
      </c>
      <c r="I845" s="119">
        <f>+I637*K856</f>
        <v>10.200229184600628</v>
      </c>
      <c r="J845" s="384">
        <v>0</v>
      </c>
      <c r="K845" s="97">
        <f>SUM(I845:J845)</f>
        <v>10.200229184600628</v>
      </c>
      <c r="L845" s="119">
        <f>+L637*N856</f>
        <v>10.701654947872747</v>
      </c>
      <c r="M845" s="119">
        <v>0</v>
      </c>
      <c r="N845" s="97">
        <f>SUM(L845:M845)</f>
        <v>10.701654947872747</v>
      </c>
      <c r="O845" s="119">
        <f>+O637*Q856</f>
        <v>19.135790582235849</v>
      </c>
      <c r="P845" s="119">
        <v>0</v>
      </c>
      <c r="Q845" s="97">
        <f>SUM(O845:P845)</f>
        <v>19.135790582235849</v>
      </c>
      <c r="R845" s="119">
        <f>+R637*T856</f>
        <v>18.199203184769409</v>
      </c>
      <c r="S845" s="119">
        <v>0</v>
      </c>
      <c r="T845" s="97">
        <f>SUM(R845:S845)</f>
        <v>18.199203184769409</v>
      </c>
    </row>
    <row r="846" spans="2:20" x14ac:dyDescent="0.2">
      <c r="B846" s="51" t="s">
        <v>409</v>
      </c>
      <c r="C846" s="62">
        <f t="shared" ref="C846:T846" si="96">SUM(C844:C845)</f>
        <v>12.409008559079872</v>
      </c>
      <c r="D846" s="62">
        <f t="shared" si="96"/>
        <v>209.125</v>
      </c>
      <c r="E846" s="62">
        <f t="shared" si="96"/>
        <v>221.53400855907987</v>
      </c>
      <c r="F846" s="62">
        <f t="shared" si="96"/>
        <v>10.072848567721829</v>
      </c>
      <c r="G846" s="62">
        <f t="shared" si="96"/>
        <v>186.65137045524006</v>
      </c>
      <c r="H846" s="62">
        <f t="shared" si="96"/>
        <v>196.72421902296188</v>
      </c>
      <c r="I846" s="62">
        <f t="shared" si="96"/>
        <v>10.200229184600628</v>
      </c>
      <c r="J846" s="62">
        <f t="shared" si="96"/>
        <v>225.56741973058428</v>
      </c>
      <c r="K846" s="62">
        <f t="shared" si="96"/>
        <v>235.76764891518491</v>
      </c>
      <c r="L846" s="62">
        <f t="shared" si="96"/>
        <v>10.701654947872747</v>
      </c>
      <c r="M846" s="62">
        <f t="shared" si="96"/>
        <v>284.28601251985367</v>
      </c>
      <c r="N846" s="62">
        <f t="shared" si="96"/>
        <v>294.9876674677264</v>
      </c>
      <c r="O846" s="62">
        <f t="shared" si="96"/>
        <v>19.135790582235849</v>
      </c>
      <c r="P846" s="62">
        <f t="shared" si="96"/>
        <v>410.35068477128715</v>
      </c>
      <c r="Q846" s="62">
        <f t="shared" si="96"/>
        <v>429.48647535352302</v>
      </c>
      <c r="R846" s="62">
        <f t="shared" si="96"/>
        <v>18.199203184769409</v>
      </c>
      <c r="S846" s="62">
        <f t="shared" si="96"/>
        <v>493.12151649901654</v>
      </c>
      <c r="T846" s="62">
        <f t="shared" si="96"/>
        <v>511.32071968378597</v>
      </c>
    </row>
    <row r="847" spans="2:20" x14ac:dyDescent="0.2">
      <c r="B847" s="385" t="s">
        <v>410</v>
      </c>
      <c r="C847" s="238"/>
      <c r="D847" s="321"/>
      <c r="E847" s="386"/>
      <c r="F847" s="386"/>
      <c r="G847" s="386"/>
      <c r="H847" s="386"/>
      <c r="I847" s="387"/>
      <c r="J847" s="387"/>
      <c r="K847" s="386"/>
      <c r="L847" s="387"/>
      <c r="M847" s="238"/>
      <c r="N847" s="386"/>
      <c r="O847" s="238"/>
      <c r="P847" s="238"/>
      <c r="Q847" s="386"/>
      <c r="R847" s="238"/>
      <c r="S847" s="238"/>
      <c r="T847" s="709"/>
    </row>
    <row r="848" spans="2:20" x14ac:dyDescent="0.2">
      <c r="B848" s="204" t="s">
        <v>248</v>
      </c>
      <c r="C848" s="119">
        <v>0</v>
      </c>
      <c r="D848" s="97">
        <f>'Pres MP Cant'!L796+'Pres MP Cant'!L809</f>
        <v>5.9640000000000004</v>
      </c>
      <c r="E848" s="97">
        <f>SUM(C848:D848)</f>
        <v>5.9640000000000004</v>
      </c>
      <c r="F848" s="119">
        <v>0</v>
      </c>
      <c r="G848" s="97">
        <f>'Pres MP Cant'!M796+'Pres MP Cant'!M809</f>
        <v>5.3074285714285718</v>
      </c>
      <c r="H848" s="97">
        <f>SUM(F848:G848)</f>
        <v>5.3074285714285718</v>
      </c>
      <c r="I848" s="384">
        <v>0</v>
      </c>
      <c r="J848" s="384">
        <f>'Pres MP Cant'!N796+'Pres MP Cant'!N809</f>
        <v>6.4055786187698409</v>
      </c>
      <c r="K848" s="97">
        <f>SUM(I848:J848)</f>
        <v>6.4055786187698409</v>
      </c>
      <c r="L848" s="384">
        <v>0</v>
      </c>
      <c r="M848" s="119">
        <f>'Pres MP Cant'!O796+'Pres MP Cant'!O809</f>
        <v>8.0786479565943594</v>
      </c>
      <c r="N848" s="97">
        <f>SUM(L848:M848)</f>
        <v>8.0786479565943594</v>
      </c>
      <c r="O848" s="119">
        <v>0</v>
      </c>
      <c r="P848" s="119">
        <f>'Pres MP Cant'!P796+'Pres MP Cant'!P809</f>
        <v>11.672291930660885</v>
      </c>
      <c r="Q848" s="97">
        <f>SUM(O848:P848)</f>
        <v>11.672291930660885</v>
      </c>
      <c r="R848" s="119">
        <v>0</v>
      </c>
      <c r="S848" s="119">
        <f>'Pres MP Cant'!Q796+'Pres MP Cant'!Q809</f>
        <v>14.050408919763273</v>
      </c>
      <c r="T848" s="97">
        <f>SUM(R848:S848)</f>
        <v>14.050408919763273</v>
      </c>
    </row>
    <row r="849" spans="2:20" x14ac:dyDescent="0.2">
      <c r="B849" s="114" t="s">
        <v>355</v>
      </c>
      <c r="C849" s="119">
        <f>+C641*E856</f>
        <v>1.3449717405206865</v>
      </c>
      <c r="D849" s="119">
        <v>0</v>
      </c>
      <c r="E849" s="97">
        <f>SUM(C849:D849)</f>
        <v>1.3449717405206865</v>
      </c>
      <c r="F849" s="119">
        <f>+F641*H856</f>
        <v>2.246495887276196</v>
      </c>
      <c r="G849" s="119">
        <v>0</v>
      </c>
      <c r="H849" s="97">
        <f>SUM(F849:G849)</f>
        <v>2.246495887276196</v>
      </c>
      <c r="I849" s="119">
        <f>+I641*K856</f>
        <v>2.2744658090592376</v>
      </c>
      <c r="J849" s="384">
        <v>0</v>
      </c>
      <c r="K849" s="97">
        <f>SUM(I849:J849)</f>
        <v>2.2744658090592376</v>
      </c>
      <c r="L849" s="119">
        <f>+L641*N856</f>
        <v>2.3869015979812009</v>
      </c>
      <c r="M849" s="119">
        <v>0</v>
      </c>
      <c r="N849" s="97">
        <f>SUM(L849:M849)</f>
        <v>2.3869015979812009</v>
      </c>
      <c r="O849" s="119">
        <f>+O641*Q856</f>
        <v>4.2689260803650591</v>
      </c>
      <c r="P849" s="119">
        <v>0</v>
      </c>
      <c r="Q849" s="97">
        <f>SUM(O849:P849)</f>
        <v>4.2689260803650591</v>
      </c>
      <c r="R849" s="119">
        <f>+R641*T856</f>
        <v>4.0599865881395667</v>
      </c>
      <c r="S849" s="119">
        <v>0</v>
      </c>
      <c r="T849" s="97">
        <f>SUM(R849:S849)</f>
        <v>4.0599865881395667</v>
      </c>
    </row>
    <row r="850" spans="2:20" x14ac:dyDescent="0.2">
      <c r="B850" s="114" t="s">
        <v>411</v>
      </c>
      <c r="C850" s="119">
        <f>'Carga Fabril'!C790</f>
        <v>1.215852228202368</v>
      </c>
      <c r="D850" s="119">
        <f>'Carga Fabril'!D790</f>
        <v>0.13197252960172229</v>
      </c>
      <c r="E850" s="97">
        <f>SUM(C850:D850)</f>
        <v>1.3478247578040903</v>
      </c>
      <c r="F850" s="119">
        <f>'Carga Fabril'!F790</f>
        <v>0.94678310398254983</v>
      </c>
      <c r="G850" s="119">
        <f>'Carga Fabril'!G790</f>
        <v>0.10005853422084497</v>
      </c>
      <c r="H850" s="97">
        <f>SUM(F850:G850)</f>
        <v>1.0468416382033947</v>
      </c>
      <c r="I850" s="119">
        <f>'Carga Fabril'!I790</f>
        <v>0.98025748206179308</v>
      </c>
      <c r="J850" s="119">
        <f>'Carga Fabril'!J790</f>
        <v>0.10628186639224221</v>
      </c>
      <c r="K850" s="97">
        <f>SUM(I850:J850)</f>
        <v>1.0865393484540353</v>
      </c>
      <c r="L850" s="119">
        <f>'Carga Fabril'!L790</f>
        <v>1.0513371799826126</v>
      </c>
      <c r="M850" s="119">
        <f>'Carga Fabril'!M790</f>
        <v>0.11690934506150609</v>
      </c>
      <c r="N850" s="97">
        <f>SUM(L850:M850)</f>
        <v>1.1682465250441187</v>
      </c>
      <c r="O850" s="119">
        <f>'Carga Fabril'!O790</f>
        <v>1.6376090569251678</v>
      </c>
      <c r="P850" s="119">
        <f>'Carga Fabril'!P790</f>
        <v>0.19899329468295032</v>
      </c>
      <c r="Q850" s="97">
        <f>SUM(O850:P850)</f>
        <v>1.836602351608118</v>
      </c>
      <c r="R850" s="119">
        <f>'Carga Fabril'!R790</f>
        <v>1.5486451013713889</v>
      </c>
      <c r="S850" s="119">
        <f>'Carga Fabril'!S790</f>
        <v>0.19875155970122943</v>
      </c>
      <c r="T850" s="97">
        <f>SUM(R850:S850)</f>
        <v>1.7473966610726184</v>
      </c>
    </row>
    <row r="851" spans="2:20" x14ac:dyDescent="0.2">
      <c r="B851" s="51" t="s">
        <v>412</v>
      </c>
      <c r="C851" s="62">
        <f t="shared" ref="C851:T851" si="97">SUM(C848:C850)</f>
        <v>2.5608239687230547</v>
      </c>
      <c r="D851" s="62">
        <f t="shared" si="97"/>
        <v>6.0959725296017231</v>
      </c>
      <c r="E851" s="62">
        <f t="shared" si="97"/>
        <v>8.6567964983247769</v>
      </c>
      <c r="F851" s="62">
        <f t="shared" si="97"/>
        <v>3.1932789912587456</v>
      </c>
      <c r="G851" s="62">
        <f t="shared" si="97"/>
        <v>5.4074871056494169</v>
      </c>
      <c r="H851" s="62">
        <f t="shared" si="97"/>
        <v>8.6007660969081634</v>
      </c>
      <c r="I851" s="62">
        <f t="shared" si="97"/>
        <v>3.2547232911210306</v>
      </c>
      <c r="J851" s="62">
        <f t="shared" si="97"/>
        <v>6.5118604851620834</v>
      </c>
      <c r="K851" s="62">
        <f t="shared" si="97"/>
        <v>9.7665837762831131</v>
      </c>
      <c r="L851" s="62">
        <f t="shared" si="97"/>
        <v>3.4382387779638135</v>
      </c>
      <c r="M851" s="62">
        <f t="shared" si="97"/>
        <v>8.1955573016558656</v>
      </c>
      <c r="N851" s="62">
        <f t="shared" si="97"/>
        <v>11.633796079619678</v>
      </c>
      <c r="O851" s="62">
        <f t="shared" si="97"/>
        <v>5.9065351372902271</v>
      </c>
      <c r="P851" s="62">
        <f t="shared" si="97"/>
        <v>11.871285225343835</v>
      </c>
      <c r="Q851" s="62">
        <f t="shared" si="97"/>
        <v>17.777820362634063</v>
      </c>
      <c r="R851" s="62">
        <f t="shared" si="97"/>
        <v>5.6086316895109558</v>
      </c>
      <c r="S851" s="62">
        <f t="shared" si="97"/>
        <v>14.249160479464502</v>
      </c>
      <c r="T851" s="62">
        <f t="shared" si="97"/>
        <v>19.857792168975458</v>
      </c>
    </row>
    <row r="852" spans="2:20" x14ac:dyDescent="0.2">
      <c r="B852" s="105"/>
      <c r="C852" s="238"/>
      <c r="D852" s="249"/>
      <c r="E852" s="387"/>
      <c r="F852" s="387"/>
      <c r="G852" s="387"/>
      <c r="H852" s="387"/>
      <c r="I852" s="387"/>
      <c r="J852" s="387"/>
      <c r="K852" s="387"/>
      <c r="L852" s="387"/>
      <c r="M852" s="238"/>
      <c r="N852" s="387"/>
      <c r="O852" s="238"/>
      <c r="P852" s="238"/>
      <c r="Q852" s="387"/>
      <c r="R852" s="238"/>
      <c r="S852" s="238"/>
      <c r="T852" s="388"/>
    </row>
    <row r="853" spans="2:20" x14ac:dyDescent="0.2">
      <c r="B853" s="62" t="s">
        <v>413</v>
      </c>
      <c r="C853" s="62">
        <f>+C846+C851</f>
        <v>14.969832527802927</v>
      </c>
      <c r="D853" s="62">
        <f t="shared" ref="D853:T853" si="98">+D846+D851</f>
        <v>215.22097252960171</v>
      </c>
      <c r="E853" s="62">
        <f t="shared" si="98"/>
        <v>230.19080505740465</v>
      </c>
      <c r="F853" s="62">
        <f t="shared" si="98"/>
        <v>13.266127558980575</v>
      </c>
      <c r="G853" s="62">
        <f t="shared" si="98"/>
        <v>192.05885756088946</v>
      </c>
      <c r="H853" s="62">
        <f t="shared" si="98"/>
        <v>205.32498511987004</v>
      </c>
      <c r="I853" s="62">
        <f t="shared" si="98"/>
        <v>13.454952475721658</v>
      </c>
      <c r="J853" s="62">
        <f t="shared" si="98"/>
        <v>232.07928021574637</v>
      </c>
      <c r="K853" s="62">
        <f t="shared" si="98"/>
        <v>245.53423269146802</v>
      </c>
      <c r="L853" s="26">
        <f t="shared" si="98"/>
        <v>14.139893725836561</v>
      </c>
      <c r="M853" s="26">
        <f t="shared" si="98"/>
        <v>292.48156982150954</v>
      </c>
      <c r="N853" s="62">
        <f t="shared" si="98"/>
        <v>306.62146354734608</v>
      </c>
      <c r="O853" s="26">
        <f t="shared" si="98"/>
        <v>25.042325719526076</v>
      </c>
      <c r="P853" s="26">
        <f t="shared" si="98"/>
        <v>422.221969996631</v>
      </c>
      <c r="Q853" s="62">
        <f t="shared" si="98"/>
        <v>447.26429571615711</v>
      </c>
      <c r="R853" s="26">
        <f t="shared" si="98"/>
        <v>23.807834874280367</v>
      </c>
      <c r="S853" s="26">
        <f t="shared" si="98"/>
        <v>507.37067697848101</v>
      </c>
      <c r="T853" s="62">
        <f t="shared" si="98"/>
        <v>531.1785118527614</v>
      </c>
    </row>
    <row r="854" spans="2:20" x14ac:dyDescent="0.2">
      <c r="B854" s="108" t="s">
        <v>414</v>
      </c>
      <c r="C854" s="389"/>
      <c r="D854" s="390"/>
      <c r="E854" s="391">
        <f>'Pres Produc'!C559</f>
        <v>7</v>
      </c>
      <c r="F854" s="389"/>
      <c r="G854" s="392"/>
      <c r="H854" s="391">
        <f>'Pres Produc'!D559</f>
        <v>6</v>
      </c>
      <c r="I854" s="393"/>
      <c r="J854" s="392"/>
      <c r="K854" s="391">
        <f>'Pres Produc'!E559</f>
        <v>6.9012178619756419</v>
      </c>
      <c r="L854" s="394"/>
      <c r="M854" s="322"/>
      <c r="N854" s="391">
        <f>'Pres Produc'!F559</f>
        <v>8.2814614343707706</v>
      </c>
      <c r="O854" s="396"/>
      <c r="P854" s="322"/>
      <c r="Q854" s="391">
        <f>'Pres Produc'!G559</f>
        <v>11.378044654939107</v>
      </c>
      <c r="R854" s="396"/>
      <c r="S854" s="322"/>
      <c r="T854" s="391">
        <f>'Pres Produc'!H559</f>
        <v>13.032814614343707</v>
      </c>
    </row>
    <row r="855" spans="2:20" x14ac:dyDescent="0.2">
      <c r="B855" s="114" t="s">
        <v>415</v>
      </c>
      <c r="C855" s="396"/>
      <c r="D855" s="397"/>
      <c r="E855" s="401">
        <f>+E853/E854</f>
        <v>32.884400722486376</v>
      </c>
      <c r="F855" s="402"/>
      <c r="G855" s="403"/>
      <c r="H855" s="718">
        <f>+H853/H854</f>
        <v>34.220830853311675</v>
      </c>
      <c r="I855" s="402"/>
      <c r="J855" s="403"/>
      <c r="K855" s="401">
        <f>+K853/K854</f>
        <v>35.578391756665667</v>
      </c>
      <c r="L855" s="394"/>
      <c r="M855" s="322"/>
      <c r="N855" s="401">
        <f>+N853/N854</f>
        <v>37.025042738805354</v>
      </c>
      <c r="O855" s="396"/>
      <c r="P855" s="322"/>
      <c r="Q855" s="401">
        <f>+Q853/Q854</f>
        <v>39.309416448985701</v>
      </c>
      <c r="R855" s="396"/>
      <c r="S855" s="322"/>
      <c r="T855" s="401">
        <f>+T853/T854</f>
        <v>40.757006645989954</v>
      </c>
    </row>
    <row r="856" spans="2:20" x14ac:dyDescent="0.2">
      <c r="B856" s="279" t="s">
        <v>297</v>
      </c>
      <c r="C856" s="239"/>
      <c r="D856" s="168"/>
      <c r="E856" s="210">
        <f>Asignaciones!AB86</f>
        <v>1.5566734473645399E-3</v>
      </c>
      <c r="F856" s="105"/>
      <c r="G856" s="248"/>
      <c r="H856" s="210">
        <f>Asignaciones!AC86</f>
        <v>1.364033390899265E-3</v>
      </c>
      <c r="I856" s="105"/>
      <c r="J856" s="248"/>
      <c r="K856" s="210">
        <f>Asignaciones!AD86</f>
        <v>1.3132240148562738E-3</v>
      </c>
      <c r="L856" s="103"/>
      <c r="M856" s="292"/>
      <c r="N856" s="210">
        <f>Asignaciones!AE86</f>
        <v>1.3131462753628292E-3</v>
      </c>
      <c r="O856" s="103"/>
      <c r="P856" s="292"/>
      <c r="Q856" s="210">
        <f>Asignaciones!AF86</f>
        <v>1.4276243977685388E-3</v>
      </c>
      <c r="R856" s="103"/>
      <c r="S856" s="292"/>
      <c r="T856" s="210">
        <f>Asignaciones!AG86</f>
        <v>1.3016912278784256E-3</v>
      </c>
    </row>
    <row r="857" spans="2:20" x14ac:dyDescent="0.2">
      <c r="E857" s="399"/>
      <c r="F857" s="399"/>
      <c r="G857" s="399"/>
      <c r="H857" s="399"/>
      <c r="I857" s="399"/>
      <c r="J857" s="399"/>
      <c r="K857" s="399"/>
      <c r="L857" s="399"/>
    </row>
    <row r="858" spans="2:20" x14ac:dyDescent="0.2">
      <c r="D858" s="406"/>
      <c r="G858" s="406"/>
      <c r="J858" s="406"/>
      <c r="M858" s="406"/>
      <c r="P858" s="406"/>
      <c r="S858" s="406"/>
    </row>
    <row r="859" spans="2:20" x14ac:dyDescent="0.2">
      <c r="D859" s="406"/>
      <c r="G859" s="406"/>
      <c r="J859" s="406"/>
      <c r="M859" s="406"/>
      <c r="P859" s="406"/>
      <c r="S859" s="406"/>
    </row>
    <row r="860" spans="2:20" x14ac:dyDescent="0.2">
      <c r="B860" s="2" t="s">
        <v>856</v>
      </c>
      <c r="C860" s="288"/>
      <c r="D860" s="288"/>
      <c r="E860" s="288"/>
      <c r="F860" s="288"/>
      <c r="G860" s="288"/>
      <c r="H860" s="288"/>
      <c r="I860" s="288"/>
      <c r="J860" s="288"/>
      <c r="K860" s="288"/>
      <c r="L860" s="288"/>
      <c r="M860" s="288"/>
      <c r="N860" s="288"/>
      <c r="O860" s="288"/>
      <c r="P860" s="288"/>
      <c r="Q860" s="288"/>
      <c r="R860" s="288"/>
      <c r="S860" s="288"/>
      <c r="T860" s="289"/>
    </row>
    <row r="861" spans="2:20" x14ac:dyDescent="0.2">
      <c r="B861" s="9" t="s">
        <v>20</v>
      </c>
      <c r="C861" s="200"/>
      <c r="D861" s="200"/>
      <c r="E861" s="200"/>
      <c r="F861" s="200"/>
      <c r="G861" s="200"/>
      <c r="H861" s="200"/>
      <c r="I861" s="200"/>
      <c r="J861" s="200"/>
      <c r="K861" s="200"/>
      <c r="L861" s="200"/>
      <c r="M861" s="200"/>
      <c r="N861" s="200"/>
      <c r="O861" s="200"/>
      <c r="P861" s="200"/>
      <c r="Q861" s="200"/>
      <c r="R861" s="200"/>
      <c r="S861" s="200"/>
      <c r="T861" s="290"/>
    </row>
    <row r="862" spans="2:20" x14ac:dyDescent="0.2">
      <c r="B862" s="9" t="s">
        <v>281</v>
      </c>
      <c r="C862" s="200"/>
      <c r="D862" s="200"/>
      <c r="E862" s="200"/>
      <c r="F862" s="200"/>
      <c r="G862" s="200"/>
      <c r="H862" s="200"/>
      <c r="I862" s="200"/>
      <c r="J862" s="200"/>
      <c r="K862" s="200"/>
      <c r="L862" s="200"/>
      <c r="M862" s="200"/>
      <c r="N862" s="200"/>
      <c r="O862" s="200"/>
      <c r="P862" s="200"/>
      <c r="Q862" s="200"/>
      <c r="R862" s="200"/>
      <c r="S862" s="200"/>
      <c r="T862" s="290"/>
    </row>
    <row r="863" spans="2:20" x14ac:dyDescent="0.2">
      <c r="B863" s="9" t="s">
        <v>2</v>
      </c>
      <c r="C863" s="200"/>
      <c r="D863" s="200"/>
      <c r="E863" s="200"/>
      <c r="F863" s="200"/>
      <c r="G863" s="200"/>
      <c r="H863" s="200"/>
      <c r="I863" s="200"/>
      <c r="J863" s="200"/>
      <c r="K863" s="200"/>
      <c r="L863" s="200"/>
      <c r="M863" s="200"/>
      <c r="N863" s="200"/>
      <c r="O863" s="200"/>
      <c r="P863" s="200"/>
      <c r="Q863" s="200"/>
      <c r="R863" s="200"/>
      <c r="S863" s="200"/>
      <c r="T863" s="290"/>
    </row>
    <row r="864" spans="2:20" x14ac:dyDescent="0.2">
      <c r="B864" s="378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2"/>
    </row>
    <row r="865" spans="2:20" x14ac:dyDescent="0.2">
      <c r="B865" s="287"/>
    </row>
    <row r="866" spans="2:20" x14ac:dyDescent="0.2">
      <c r="B866" s="265" t="s">
        <v>282</v>
      </c>
      <c r="C866" s="270" t="s">
        <v>38</v>
      </c>
      <c r="D866" s="268"/>
      <c r="E866" s="269"/>
      <c r="F866" s="270" t="s">
        <v>39</v>
      </c>
      <c r="G866" s="271"/>
      <c r="H866" s="271"/>
      <c r="I866" s="270" t="s">
        <v>40</v>
      </c>
      <c r="J866" s="268"/>
      <c r="K866" s="269"/>
      <c r="L866" s="270" t="s">
        <v>121</v>
      </c>
      <c r="M866" s="268"/>
      <c r="N866" s="269"/>
      <c r="O866" s="270" t="s">
        <v>122</v>
      </c>
      <c r="P866" s="268"/>
      <c r="Q866" s="269"/>
      <c r="R866" s="270" t="s">
        <v>633</v>
      </c>
      <c r="S866" s="268"/>
      <c r="T866" s="269"/>
    </row>
    <row r="867" spans="2:20" x14ac:dyDescent="0.2">
      <c r="B867" s="306"/>
      <c r="C867" s="266" t="s">
        <v>283</v>
      </c>
      <c r="D867" s="265" t="s">
        <v>284</v>
      </c>
      <c r="E867" s="265" t="s">
        <v>47</v>
      </c>
      <c r="F867" s="265" t="s">
        <v>283</v>
      </c>
      <c r="G867" s="265" t="s">
        <v>284</v>
      </c>
      <c r="H867" s="265" t="s">
        <v>47</v>
      </c>
      <c r="I867" s="379" t="s">
        <v>283</v>
      </c>
      <c r="J867" s="379" t="s">
        <v>284</v>
      </c>
      <c r="K867" s="379" t="s">
        <v>47</v>
      </c>
      <c r="L867" s="266" t="s">
        <v>283</v>
      </c>
      <c r="M867" s="265" t="s">
        <v>284</v>
      </c>
      <c r="N867" s="265" t="s">
        <v>47</v>
      </c>
      <c r="O867" s="265" t="s">
        <v>283</v>
      </c>
      <c r="P867" s="265" t="s">
        <v>284</v>
      </c>
      <c r="Q867" s="265" t="s">
        <v>47</v>
      </c>
      <c r="R867" s="379" t="s">
        <v>283</v>
      </c>
      <c r="S867" s="379" t="s">
        <v>284</v>
      </c>
      <c r="T867" s="379" t="s">
        <v>47</v>
      </c>
    </row>
    <row r="868" spans="2:20" x14ac:dyDescent="0.2">
      <c r="B868" s="286" t="s">
        <v>103</v>
      </c>
      <c r="C868" s="404"/>
      <c r="D868" s="404"/>
      <c r="E868" s="404"/>
      <c r="F868" s="404"/>
      <c r="G868" s="404"/>
      <c r="H868" s="404"/>
      <c r="I868" s="404"/>
      <c r="J868" s="404"/>
      <c r="K868" s="404"/>
      <c r="L868" s="404"/>
      <c r="M868" s="404"/>
      <c r="N868" s="404"/>
      <c r="O868" s="404"/>
      <c r="P868" s="404"/>
      <c r="Q868" s="404"/>
      <c r="R868" s="404"/>
      <c r="S868" s="404"/>
      <c r="T868" s="708"/>
    </row>
    <row r="869" spans="2:20" x14ac:dyDescent="0.2">
      <c r="B869" s="380" t="s">
        <v>408</v>
      </c>
      <c r="C869" s="239"/>
      <c r="D869" s="168"/>
      <c r="E869" s="381"/>
      <c r="F869" s="382"/>
      <c r="G869" s="382"/>
      <c r="H869" s="382"/>
      <c r="I869" s="383"/>
      <c r="J869" s="383"/>
      <c r="K869" s="383"/>
      <c r="L869" s="383"/>
      <c r="M869" s="239"/>
      <c r="N869" s="239"/>
      <c r="O869" s="239"/>
      <c r="P869" s="239"/>
      <c r="Q869" s="239"/>
      <c r="R869" s="239"/>
      <c r="S869" s="239"/>
      <c r="T869" s="248"/>
    </row>
    <row r="870" spans="2:20" x14ac:dyDescent="0.2">
      <c r="B870" s="114" t="s">
        <v>250</v>
      </c>
      <c r="C870" s="119">
        <v>0</v>
      </c>
      <c r="D870" s="97">
        <f>'Pres MP Cant'!L767+'Pres MP Cant'!L782</f>
        <v>756.82720000000006</v>
      </c>
      <c r="E870" s="97">
        <f>SUM(C870:D870)</f>
        <v>756.82720000000006</v>
      </c>
      <c r="F870" s="96">
        <v>0</v>
      </c>
      <c r="G870" s="97">
        <f>'Pres MP Cant'!M767+'Pres MP Cant'!M782</f>
        <v>860.21176367974533</v>
      </c>
      <c r="H870" s="97">
        <f>SUM(F870:G870)</f>
        <v>860.21176367974533</v>
      </c>
      <c r="I870" s="384">
        <v>0</v>
      </c>
      <c r="J870" s="384">
        <f>'Pres MP Cant'!N767+'Pres MP Cant'!N782</f>
        <v>1024.2600760104913</v>
      </c>
      <c r="K870" s="97">
        <f>SUM(I870:J870)</f>
        <v>1024.2600760104913</v>
      </c>
      <c r="L870" s="384">
        <v>0</v>
      </c>
      <c r="M870" s="119">
        <f>'Pres MP Cant'!O767+'Pres MP Cant'!O782</f>
        <v>1288.3996505171942</v>
      </c>
      <c r="N870" s="97">
        <f>SUM(L870:M870)</f>
        <v>1288.3996505171942</v>
      </c>
      <c r="O870" s="119">
        <v>0</v>
      </c>
      <c r="P870" s="119">
        <f>'Pres MP Cant'!P767+'Pres MP Cant'!P782</f>
        <v>1715.4172226243732</v>
      </c>
      <c r="Q870" s="97">
        <f>SUM(O870:P870)</f>
        <v>1715.4172226243732</v>
      </c>
      <c r="R870" s="119">
        <v>0</v>
      </c>
      <c r="S870" s="119">
        <f>'Pres MP Cant'!Q767+'Pres MP Cant'!Q782</f>
        <v>2259.5876219892771</v>
      </c>
      <c r="T870" s="97">
        <f>SUM(R870:S870)</f>
        <v>2259.5876219892771</v>
      </c>
    </row>
    <row r="871" spans="2:20" x14ac:dyDescent="0.2">
      <c r="B871" s="114" t="s">
        <v>352</v>
      </c>
      <c r="C871" s="119">
        <f>+C637*E882</f>
        <v>147.84447340389448</v>
      </c>
      <c r="D871" s="119">
        <v>0</v>
      </c>
      <c r="E871" s="97">
        <f>SUM(C871:D871)</f>
        <v>147.84447340389448</v>
      </c>
      <c r="F871" s="119">
        <f>+F637*H882</f>
        <v>152.10001337259962</v>
      </c>
      <c r="G871" s="119">
        <v>0</v>
      </c>
      <c r="H871" s="97">
        <f>SUM(F871:G871)</f>
        <v>152.10001337259962</v>
      </c>
      <c r="I871" s="119">
        <f>+I637*K882</f>
        <v>151.86701223514868</v>
      </c>
      <c r="J871" s="384">
        <v>0</v>
      </c>
      <c r="K871" s="97">
        <f>SUM(I871:J871)</f>
        <v>151.86701223514868</v>
      </c>
      <c r="L871" s="119">
        <f>+L637*N882</f>
        <v>159.0223957979585</v>
      </c>
      <c r="M871" s="119">
        <v>0</v>
      </c>
      <c r="N871" s="97">
        <f>SUM(L871:M871)</f>
        <v>159.0223957979585</v>
      </c>
      <c r="O871" s="119">
        <f>+O637*Q882</f>
        <v>262.36091441188967</v>
      </c>
      <c r="P871" s="119">
        <v>0</v>
      </c>
      <c r="Q871" s="97">
        <f>SUM(O871:P871)</f>
        <v>262.36091441188967</v>
      </c>
      <c r="R871" s="119">
        <f>+R637*T882</f>
        <v>273.29019469839335</v>
      </c>
      <c r="S871" s="119">
        <v>0</v>
      </c>
      <c r="T871" s="97">
        <f>SUM(R871:S871)</f>
        <v>273.29019469839335</v>
      </c>
    </row>
    <row r="872" spans="2:20" x14ac:dyDescent="0.2">
      <c r="B872" s="51" t="s">
        <v>409</v>
      </c>
      <c r="C872" s="62">
        <f t="shared" ref="C872:T872" si="99">SUM(C870:C871)</f>
        <v>147.84447340389448</v>
      </c>
      <c r="D872" s="62">
        <f t="shared" si="99"/>
        <v>756.82720000000006</v>
      </c>
      <c r="E872" s="62">
        <f t="shared" si="99"/>
        <v>904.6716734038946</v>
      </c>
      <c r="F872" s="62">
        <f t="shared" si="99"/>
        <v>152.10001337259962</v>
      </c>
      <c r="G872" s="62">
        <f t="shared" si="99"/>
        <v>860.21176367974533</v>
      </c>
      <c r="H872" s="62">
        <f t="shared" si="99"/>
        <v>1012.311777052345</v>
      </c>
      <c r="I872" s="62">
        <f t="shared" si="99"/>
        <v>151.86701223514868</v>
      </c>
      <c r="J872" s="62">
        <f t="shared" si="99"/>
        <v>1024.2600760104913</v>
      </c>
      <c r="K872" s="62">
        <f t="shared" si="99"/>
        <v>1176.1270882456399</v>
      </c>
      <c r="L872" s="62">
        <f t="shared" si="99"/>
        <v>159.0223957979585</v>
      </c>
      <c r="M872" s="62">
        <f t="shared" si="99"/>
        <v>1288.3996505171942</v>
      </c>
      <c r="N872" s="62">
        <f t="shared" si="99"/>
        <v>1447.4220463151528</v>
      </c>
      <c r="O872" s="62">
        <f t="shared" si="99"/>
        <v>262.36091441188967</v>
      </c>
      <c r="P872" s="62">
        <f t="shared" si="99"/>
        <v>1715.4172226243732</v>
      </c>
      <c r="Q872" s="62">
        <f t="shared" si="99"/>
        <v>1977.7781370362627</v>
      </c>
      <c r="R872" s="62">
        <f t="shared" si="99"/>
        <v>273.29019469839335</v>
      </c>
      <c r="S872" s="62">
        <f t="shared" si="99"/>
        <v>2259.5876219892771</v>
      </c>
      <c r="T872" s="62">
        <f t="shared" si="99"/>
        <v>2532.8778166876705</v>
      </c>
    </row>
    <row r="873" spans="2:20" x14ac:dyDescent="0.2">
      <c r="B873" s="385" t="s">
        <v>410</v>
      </c>
      <c r="C873" s="238"/>
      <c r="D873" s="321"/>
      <c r="E873" s="386"/>
      <c r="F873" s="386"/>
      <c r="G873" s="386"/>
      <c r="H873" s="386"/>
      <c r="I873" s="387"/>
      <c r="J873" s="387"/>
      <c r="K873" s="386"/>
      <c r="L873" s="387"/>
      <c r="M873" s="238"/>
      <c r="N873" s="386"/>
      <c r="O873" s="238"/>
      <c r="P873" s="238"/>
      <c r="Q873" s="386"/>
      <c r="R873" s="238"/>
      <c r="S873" s="238"/>
      <c r="T873" s="709"/>
    </row>
    <row r="874" spans="2:20" x14ac:dyDescent="0.2">
      <c r="B874" s="204" t="s">
        <v>248</v>
      </c>
      <c r="C874" s="119">
        <v>0</v>
      </c>
      <c r="D874" s="97">
        <f>'Pres MP Cant'!L797+'Pres MP Cant'!L810</f>
        <v>104.25</v>
      </c>
      <c r="E874" s="97">
        <f>SUM(C874:D874)</f>
        <v>104.25</v>
      </c>
      <c r="F874" s="119">
        <v>0</v>
      </c>
      <c r="G874" s="97">
        <f>'Pres MP Cant'!M797+'Pres MP Cant'!M810</f>
        <v>118.68600000000001</v>
      </c>
      <c r="H874" s="97">
        <f>SUM(F874:G874)</f>
        <v>118.68600000000001</v>
      </c>
      <c r="I874" s="384">
        <v>0</v>
      </c>
      <c r="J874" s="384">
        <f>'Pres MP Cant'!N797+'Pres MP Cant'!N810</f>
        <v>141.31481451376865</v>
      </c>
      <c r="K874" s="97">
        <f>SUM(I874:J874)</f>
        <v>141.31481451376865</v>
      </c>
      <c r="L874" s="384">
        <v>0</v>
      </c>
      <c r="M874" s="119">
        <f>'Pres MP Cant'!O797+'Pres MP Cant'!O810</f>
        <v>177.78280252167491</v>
      </c>
      <c r="N874" s="97">
        <f>SUM(L874:M874)</f>
        <v>177.78280252167491</v>
      </c>
      <c r="O874" s="119">
        <v>0</v>
      </c>
      <c r="P874" s="119">
        <f>'Pres MP Cant'!P797+'Pres MP Cant'!P810</f>
        <v>236.66937707791303</v>
      </c>
      <c r="Q874" s="97">
        <f>SUM(O874:P874)</f>
        <v>236.66937707791303</v>
      </c>
      <c r="R874" s="119">
        <v>0</v>
      </c>
      <c r="S874" s="119">
        <f>'Pres MP Cant'!Q797+'Pres MP Cant'!Q810</f>
        <v>311.79466451048955</v>
      </c>
      <c r="T874" s="97">
        <f>SUM(R874:S874)</f>
        <v>311.79466451048955</v>
      </c>
    </row>
    <row r="875" spans="2:20" x14ac:dyDescent="0.2">
      <c r="B875" s="114" t="s">
        <v>355</v>
      </c>
      <c r="C875" s="119">
        <f>+C641*E882</f>
        <v>16.024377594203607</v>
      </c>
      <c r="D875" s="119">
        <v>0</v>
      </c>
      <c r="E875" s="97">
        <f>SUM(C875:D875)</f>
        <v>16.024377594203607</v>
      </c>
      <c r="F875" s="119">
        <f>+F641*H882</f>
        <v>33.922087897870554</v>
      </c>
      <c r="G875" s="119">
        <v>0</v>
      </c>
      <c r="H875" s="97">
        <f>SUM(F875:G875)</f>
        <v>33.922087897870554</v>
      </c>
      <c r="I875" s="119">
        <f>+I641*K882</f>
        <v>33.863584886338096</v>
      </c>
      <c r="J875" s="384">
        <v>0</v>
      </c>
      <c r="K875" s="97">
        <f>SUM(I875:J875)</f>
        <v>33.863584886338096</v>
      </c>
      <c r="L875" s="119">
        <f>+L641*N882</f>
        <v>35.468421706158303</v>
      </c>
      <c r="M875" s="119">
        <v>0</v>
      </c>
      <c r="N875" s="97">
        <f>SUM(L875:M875)</f>
        <v>35.468421706158303</v>
      </c>
      <c r="O875" s="119">
        <f>+O641*Q882</f>
        <v>58.529034647832084</v>
      </c>
      <c r="P875" s="119">
        <v>0</v>
      </c>
      <c r="Q875" s="97">
        <f>SUM(O875:P875)</f>
        <v>58.529034647832084</v>
      </c>
      <c r="R875" s="119">
        <f>+R641*T882</f>
        <v>60.967203557246627</v>
      </c>
      <c r="S875" s="119">
        <v>0</v>
      </c>
      <c r="T875" s="97">
        <f>SUM(R875:S875)</f>
        <v>60.967203557246627</v>
      </c>
    </row>
    <row r="876" spans="2:20" x14ac:dyDescent="0.2">
      <c r="B876" s="114" t="s">
        <v>411</v>
      </c>
      <c r="C876" s="119">
        <f>'Carga Fabril'!C814</f>
        <v>24.143351388589885</v>
      </c>
      <c r="D876" s="119">
        <f>'Carga Fabril'!D814</f>
        <v>2.6205973735199142</v>
      </c>
      <c r="E876" s="97">
        <f>SUM(C876:D876)</f>
        <v>26.763948762109798</v>
      </c>
      <c r="F876" s="119">
        <f>'Carga Fabril'!F814</f>
        <v>23.827374783560842</v>
      </c>
      <c r="G876" s="119">
        <f>'Carga Fabril'!G814</f>
        <v>2.5181397778912658</v>
      </c>
      <c r="H876" s="97">
        <f>SUM(F876:G876)</f>
        <v>26.345514561452106</v>
      </c>
      <c r="I876" s="119">
        <f>'Carga Fabril'!I814</f>
        <v>24.324416691640412</v>
      </c>
      <c r="J876" s="119">
        <f>'Carga Fabril'!J814</f>
        <v>2.6373115759877312</v>
      </c>
      <c r="K876" s="97">
        <f>SUM(I876:J876)</f>
        <v>26.961728267628143</v>
      </c>
      <c r="L876" s="119">
        <f>'Carga Fabril'!L814</f>
        <v>26.037430342419057</v>
      </c>
      <c r="M876" s="119">
        <f>'Carga Fabril'!M814</f>
        <v>2.8953783680199918</v>
      </c>
      <c r="N876" s="97">
        <f>SUM(L876:M876)</f>
        <v>28.932808710439048</v>
      </c>
      <c r="O876" s="119">
        <f>'Carga Fabril'!O814</f>
        <v>37.420682793122324</v>
      </c>
      <c r="P876" s="119">
        <f>'Carga Fabril'!P814</f>
        <v>4.5471566774738923</v>
      </c>
      <c r="Q876" s="97">
        <f>SUM(O876:P876)</f>
        <v>41.967839470596218</v>
      </c>
      <c r="R876" s="119">
        <f>'Carga Fabril'!R814</f>
        <v>38.758979076869075</v>
      </c>
      <c r="S876" s="119">
        <f>'Carga Fabril'!S814</f>
        <v>4.9742885165447932</v>
      </c>
      <c r="T876" s="97">
        <f>SUM(R876:S876)</f>
        <v>43.733267593413871</v>
      </c>
    </row>
    <row r="877" spans="2:20" x14ac:dyDescent="0.2">
      <c r="B877" s="51" t="s">
        <v>412</v>
      </c>
      <c r="C877" s="62">
        <f t="shared" ref="C877:T877" si="100">SUM(C874:C876)</f>
        <v>40.167728982793491</v>
      </c>
      <c r="D877" s="62">
        <f t="shared" si="100"/>
        <v>106.87059737351991</v>
      </c>
      <c r="E877" s="62">
        <f t="shared" si="100"/>
        <v>147.03832635631341</v>
      </c>
      <c r="F877" s="62">
        <f t="shared" si="100"/>
        <v>57.749462681431396</v>
      </c>
      <c r="G877" s="62">
        <f t="shared" si="100"/>
        <v>121.20413977789127</v>
      </c>
      <c r="H877" s="62">
        <f t="shared" si="100"/>
        <v>178.95360245932267</v>
      </c>
      <c r="I877" s="62">
        <f t="shared" si="100"/>
        <v>58.188001577978511</v>
      </c>
      <c r="J877" s="62">
        <f t="shared" si="100"/>
        <v>143.95212608975638</v>
      </c>
      <c r="K877" s="62">
        <f t="shared" si="100"/>
        <v>202.14012766773487</v>
      </c>
      <c r="L877" s="62">
        <f t="shared" si="100"/>
        <v>61.50585204857736</v>
      </c>
      <c r="M877" s="62">
        <f t="shared" si="100"/>
        <v>180.67818088969491</v>
      </c>
      <c r="N877" s="62">
        <f t="shared" si="100"/>
        <v>242.18403293827225</v>
      </c>
      <c r="O877" s="62">
        <f t="shared" si="100"/>
        <v>95.949717440954402</v>
      </c>
      <c r="P877" s="62">
        <f t="shared" si="100"/>
        <v>241.21653375538691</v>
      </c>
      <c r="Q877" s="62">
        <f t="shared" si="100"/>
        <v>337.16625119634136</v>
      </c>
      <c r="R877" s="62">
        <f t="shared" si="100"/>
        <v>99.726182634115702</v>
      </c>
      <c r="S877" s="62">
        <f t="shared" si="100"/>
        <v>316.76895302703434</v>
      </c>
      <c r="T877" s="62">
        <f t="shared" si="100"/>
        <v>416.49513566115007</v>
      </c>
    </row>
    <row r="878" spans="2:20" x14ac:dyDescent="0.2">
      <c r="B878" s="105"/>
      <c r="C878" s="238"/>
      <c r="D878" s="249"/>
      <c r="E878" s="387"/>
      <c r="F878" s="387"/>
      <c r="G878" s="387"/>
      <c r="H878" s="387"/>
      <c r="I878" s="387"/>
      <c r="J878" s="387"/>
      <c r="K878" s="387"/>
      <c r="L878" s="387"/>
      <c r="M878" s="238"/>
      <c r="N878" s="387"/>
      <c r="O878" s="238"/>
      <c r="P878" s="238"/>
      <c r="Q878" s="387"/>
      <c r="R878" s="238"/>
      <c r="S878" s="238"/>
      <c r="T878" s="388"/>
    </row>
    <row r="879" spans="2:20" x14ac:dyDescent="0.2">
      <c r="B879" s="62" t="s">
        <v>413</v>
      </c>
      <c r="C879" s="62">
        <f>+C872+C877</f>
        <v>188.01220238668799</v>
      </c>
      <c r="D879" s="62">
        <f t="shared" ref="D879:T879" si="101">+D872+D877</f>
        <v>863.69779737351996</v>
      </c>
      <c r="E879" s="62">
        <f t="shared" si="101"/>
        <v>1051.7099997602081</v>
      </c>
      <c r="F879" s="62">
        <f t="shared" si="101"/>
        <v>209.84947605403102</v>
      </c>
      <c r="G879" s="62">
        <f t="shared" si="101"/>
        <v>981.41590345763666</v>
      </c>
      <c r="H879" s="62">
        <f t="shared" si="101"/>
        <v>1191.2653795116676</v>
      </c>
      <c r="I879" s="62">
        <f t="shared" si="101"/>
        <v>210.05501381312718</v>
      </c>
      <c r="J879" s="62">
        <f t="shared" si="101"/>
        <v>1168.2122021002476</v>
      </c>
      <c r="K879" s="62">
        <f t="shared" si="101"/>
        <v>1378.2672159133749</v>
      </c>
      <c r="L879" s="26">
        <f t="shared" si="101"/>
        <v>220.52824784653586</v>
      </c>
      <c r="M879" s="26">
        <f t="shared" si="101"/>
        <v>1469.0778314068891</v>
      </c>
      <c r="N879" s="62">
        <f t="shared" si="101"/>
        <v>1689.6060792534249</v>
      </c>
      <c r="O879" s="26">
        <f t="shared" si="101"/>
        <v>358.31063185284404</v>
      </c>
      <c r="P879" s="26">
        <f t="shared" si="101"/>
        <v>1956.6337563797601</v>
      </c>
      <c r="Q879" s="62">
        <f t="shared" si="101"/>
        <v>2314.9443882326041</v>
      </c>
      <c r="R879" s="26">
        <f t="shared" si="101"/>
        <v>373.01637733250902</v>
      </c>
      <c r="S879" s="26">
        <f t="shared" si="101"/>
        <v>2576.3565750163116</v>
      </c>
      <c r="T879" s="62">
        <f t="shared" si="101"/>
        <v>2949.3729523488205</v>
      </c>
    </row>
    <row r="880" spans="2:20" x14ac:dyDescent="0.2">
      <c r="B880" s="108" t="s">
        <v>414</v>
      </c>
      <c r="C880" s="389"/>
      <c r="D880" s="390"/>
      <c r="E880" s="391">
        <f>'Pres Produc'!C576</f>
        <v>139</v>
      </c>
      <c r="F880" s="389"/>
      <c r="G880" s="392"/>
      <c r="H880" s="391">
        <f>'Pres Produc'!D576</f>
        <v>151</v>
      </c>
      <c r="I880" s="393"/>
      <c r="J880" s="392"/>
      <c r="K880" s="391">
        <f>'Pres Produc'!E576</f>
        <v>171.2489851150203</v>
      </c>
      <c r="L880" s="394"/>
      <c r="M880" s="322"/>
      <c r="N880" s="391">
        <f>'Pres Produc'!F576</f>
        <v>205.09878213802435</v>
      </c>
      <c r="O880" s="396"/>
      <c r="P880" s="322"/>
      <c r="Q880" s="391">
        <f>'Pres Produc'!G576</f>
        <v>259.99746278755072</v>
      </c>
      <c r="R880" s="396"/>
      <c r="S880" s="322"/>
      <c r="T880" s="391">
        <f>'Pres Produc'!H576</f>
        <v>326.18098782138026</v>
      </c>
    </row>
    <row r="881" spans="2:20" x14ac:dyDescent="0.2">
      <c r="B881" s="114" t="s">
        <v>415</v>
      </c>
      <c r="C881" s="396"/>
      <c r="D881" s="397"/>
      <c r="E881" s="401">
        <f>+E879/E880</f>
        <v>7.5662589910806339</v>
      </c>
      <c r="F881" s="402"/>
      <c r="G881" s="403"/>
      <c r="H881" s="718">
        <f>+H879/H880</f>
        <v>7.8891746987527656</v>
      </c>
      <c r="I881" s="402"/>
      <c r="J881" s="403"/>
      <c r="K881" s="401">
        <f>+K879/K880</f>
        <v>8.048323410428706</v>
      </c>
      <c r="L881" s="394"/>
      <c r="M881" s="322"/>
      <c r="N881" s="401">
        <f>+N879/N880</f>
        <v>8.2380112726187651</v>
      </c>
      <c r="O881" s="396"/>
      <c r="P881" s="322"/>
      <c r="Q881" s="401">
        <f>+Q879/Q880</f>
        <v>8.9037191494602883</v>
      </c>
      <c r="R881" s="396"/>
      <c r="S881" s="322"/>
      <c r="T881" s="401">
        <f>+T879/T880</f>
        <v>9.0421363061292972</v>
      </c>
    </row>
    <row r="882" spans="2:20" x14ac:dyDescent="0.2">
      <c r="B882" s="279" t="s">
        <v>297</v>
      </c>
      <c r="C882" s="239"/>
      <c r="D882" s="168"/>
      <c r="E882" s="210">
        <f>Asignaciones!AB87</f>
        <v>1.8546652215743233E-2</v>
      </c>
      <c r="F882" s="105"/>
      <c r="G882" s="248"/>
      <c r="H882" s="210">
        <f>Asignaciones!AC87</f>
        <v>2.0596904202578901E-2</v>
      </c>
      <c r="I882" s="105"/>
      <c r="J882" s="248"/>
      <c r="K882" s="210">
        <f>Asignaciones!AD87</f>
        <v>1.9552051617894833E-2</v>
      </c>
      <c r="L882" s="103"/>
      <c r="M882" s="292"/>
      <c r="N882" s="210">
        <f>Asignaciones!AE87</f>
        <v>1.9512838692567969E-2</v>
      </c>
      <c r="O882" s="103"/>
      <c r="P882" s="292"/>
      <c r="Q882" s="210">
        <f>Asignaciones!AF87</f>
        <v>1.9573418763423462E-2</v>
      </c>
      <c r="R882" s="103"/>
      <c r="S882" s="292"/>
      <c r="T882" s="210">
        <f>Asignaciones!AG87</f>
        <v>1.9546979364557984E-2</v>
      </c>
    </row>
    <row r="883" spans="2:20" x14ac:dyDescent="0.2">
      <c r="E883" s="399"/>
      <c r="F883" s="399"/>
      <c r="G883" s="399"/>
      <c r="H883" s="399"/>
      <c r="I883" s="399"/>
      <c r="J883" s="399"/>
      <c r="K883" s="399"/>
      <c r="L883" s="399"/>
    </row>
    <row r="884" spans="2:20" x14ac:dyDescent="0.2">
      <c r="D884" s="399"/>
      <c r="G884" s="399"/>
      <c r="J884" s="399"/>
      <c r="M884" s="399"/>
      <c r="P884" s="399"/>
      <c r="S884" s="399"/>
    </row>
    <row r="885" spans="2:20" x14ac:dyDescent="0.2">
      <c r="D885" s="399"/>
      <c r="G885" s="399"/>
      <c r="J885" s="399"/>
      <c r="M885" s="399"/>
      <c r="P885" s="399"/>
      <c r="S885" s="399"/>
    </row>
    <row r="886" spans="2:20" x14ac:dyDescent="0.2">
      <c r="B886" s="2" t="s">
        <v>855</v>
      </c>
      <c r="C886" s="288"/>
      <c r="D886" s="288"/>
      <c r="E886" s="288"/>
      <c r="F886" s="288"/>
      <c r="G886" s="288"/>
      <c r="H886" s="288"/>
      <c r="I886" s="288"/>
      <c r="J886" s="288"/>
      <c r="K886" s="288"/>
      <c r="L886" s="288"/>
      <c r="M886" s="288"/>
      <c r="N886" s="288"/>
      <c r="O886" s="288"/>
      <c r="P886" s="288"/>
      <c r="Q886" s="288"/>
      <c r="R886" s="288"/>
      <c r="S886" s="288"/>
      <c r="T886" s="289"/>
    </row>
    <row r="887" spans="2:20" x14ac:dyDescent="0.2">
      <c r="B887" s="9" t="s">
        <v>20</v>
      </c>
      <c r="C887" s="200"/>
      <c r="D887" s="200"/>
      <c r="E887" s="200"/>
      <c r="F887" s="200"/>
      <c r="G887" s="200"/>
      <c r="H887" s="200"/>
      <c r="I887" s="200"/>
      <c r="J887" s="200"/>
      <c r="K887" s="200"/>
      <c r="L887" s="200"/>
      <c r="M887" s="200"/>
      <c r="N887" s="200"/>
      <c r="O887" s="200"/>
      <c r="P887" s="200"/>
      <c r="Q887" s="200"/>
      <c r="R887" s="200"/>
      <c r="S887" s="200"/>
      <c r="T887" s="290"/>
    </row>
    <row r="888" spans="2:20" x14ac:dyDescent="0.2">
      <c r="B888" s="9" t="s">
        <v>281</v>
      </c>
      <c r="C888" s="200"/>
      <c r="D888" s="200"/>
      <c r="E888" s="200"/>
      <c r="F888" s="200"/>
      <c r="G888" s="200"/>
      <c r="H888" s="200"/>
      <c r="I888" s="200"/>
      <c r="J888" s="200"/>
      <c r="K888" s="200"/>
      <c r="L888" s="200"/>
      <c r="M888" s="200"/>
      <c r="N888" s="200"/>
      <c r="O888" s="200"/>
      <c r="P888" s="200"/>
      <c r="Q888" s="200"/>
      <c r="R888" s="200"/>
      <c r="S888" s="200"/>
      <c r="T888" s="290"/>
    </row>
    <row r="889" spans="2:20" x14ac:dyDescent="0.2">
      <c r="B889" s="9" t="s">
        <v>2</v>
      </c>
      <c r="C889" s="200"/>
      <c r="D889" s="200"/>
      <c r="E889" s="200"/>
      <c r="F889" s="200"/>
      <c r="G889" s="200"/>
      <c r="H889" s="200"/>
      <c r="I889" s="200"/>
      <c r="J889" s="200"/>
      <c r="K889" s="200"/>
      <c r="L889" s="200"/>
      <c r="M889" s="200"/>
      <c r="N889" s="200"/>
      <c r="O889" s="200"/>
      <c r="P889" s="200"/>
      <c r="Q889" s="200"/>
      <c r="R889" s="200"/>
      <c r="S889" s="200"/>
      <c r="T889" s="290"/>
    </row>
    <row r="890" spans="2:20" x14ac:dyDescent="0.2">
      <c r="B890" s="378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2"/>
    </row>
    <row r="891" spans="2:20" x14ac:dyDescent="0.2">
      <c r="B891" s="287"/>
    </row>
    <row r="892" spans="2:20" x14ac:dyDescent="0.2">
      <c r="B892" s="265" t="s">
        <v>282</v>
      </c>
      <c r="C892" s="270" t="s">
        <v>38</v>
      </c>
      <c r="D892" s="268"/>
      <c r="E892" s="269"/>
      <c r="F892" s="270" t="s">
        <v>39</v>
      </c>
      <c r="G892" s="271"/>
      <c r="H892" s="271"/>
      <c r="I892" s="270" t="s">
        <v>40</v>
      </c>
      <c r="J892" s="268"/>
      <c r="K892" s="269"/>
      <c r="L892" s="270" t="s">
        <v>121</v>
      </c>
      <c r="M892" s="268"/>
      <c r="N892" s="269"/>
      <c r="O892" s="270" t="s">
        <v>122</v>
      </c>
      <c r="P892" s="268"/>
      <c r="Q892" s="269"/>
      <c r="R892" s="270" t="s">
        <v>633</v>
      </c>
      <c r="S892" s="268"/>
      <c r="T892" s="269"/>
    </row>
    <row r="893" spans="2:20" x14ac:dyDescent="0.2">
      <c r="B893" s="306"/>
      <c r="C893" s="266" t="s">
        <v>283</v>
      </c>
      <c r="D893" s="265" t="s">
        <v>284</v>
      </c>
      <c r="E893" s="265" t="s">
        <v>47</v>
      </c>
      <c r="F893" s="265" t="s">
        <v>283</v>
      </c>
      <c r="G893" s="265" t="s">
        <v>284</v>
      </c>
      <c r="H893" s="265" t="s">
        <v>47</v>
      </c>
      <c r="I893" s="379" t="s">
        <v>283</v>
      </c>
      <c r="J893" s="379" t="s">
        <v>284</v>
      </c>
      <c r="K893" s="379" t="s">
        <v>47</v>
      </c>
      <c r="L893" s="266" t="s">
        <v>283</v>
      </c>
      <c r="M893" s="265" t="s">
        <v>284</v>
      </c>
      <c r="N893" s="265" t="s">
        <v>47</v>
      </c>
      <c r="O893" s="265" t="s">
        <v>283</v>
      </c>
      <c r="P893" s="265" t="s">
        <v>284</v>
      </c>
      <c r="Q893" s="265" t="s">
        <v>47</v>
      </c>
      <c r="R893" s="379" t="s">
        <v>283</v>
      </c>
      <c r="S893" s="379" t="s">
        <v>284</v>
      </c>
      <c r="T893" s="379" t="s">
        <v>47</v>
      </c>
    </row>
    <row r="894" spans="2:20" x14ac:dyDescent="0.2">
      <c r="B894" s="286" t="s">
        <v>104</v>
      </c>
      <c r="C894" s="404"/>
      <c r="D894" s="404"/>
      <c r="E894" s="404"/>
      <c r="F894" s="404"/>
      <c r="G894" s="404"/>
      <c r="H894" s="404"/>
      <c r="I894" s="404"/>
      <c r="J894" s="404"/>
      <c r="K894" s="404"/>
      <c r="L894" s="404"/>
      <c r="M894" s="404"/>
      <c r="N894" s="404"/>
      <c r="O894" s="404"/>
      <c r="P894" s="404"/>
      <c r="Q894" s="404"/>
      <c r="R894" s="404"/>
      <c r="S894" s="404"/>
      <c r="T894" s="708"/>
    </row>
    <row r="895" spans="2:20" x14ac:dyDescent="0.2">
      <c r="B895" s="380" t="s">
        <v>408</v>
      </c>
      <c r="C895" s="239"/>
      <c r="D895" s="168"/>
      <c r="E895" s="381"/>
      <c r="F895" s="382"/>
      <c r="G895" s="382"/>
      <c r="H895" s="382"/>
      <c r="I895" s="383"/>
      <c r="J895" s="383"/>
      <c r="K895" s="383"/>
      <c r="L895" s="383"/>
      <c r="M895" s="239"/>
      <c r="N895" s="239"/>
      <c r="O895" s="239"/>
      <c r="P895" s="239"/>
      <c r="Q895" s="239"/>
      <c r="R895" s="239"/>
      <c r="S895" s="239"/>
      <c r="T895" s="248"/>
    </row>
    <row r="896" spans="2:20" x14ac:dyDescent="0.2">
      <c r="B896" s="114" t="s">
        <v>250</v>
      </c>
      <c r="C896" s="119">
        <v>0</v>
      </c>
      <c r="D896" s="97">
        <f>'Pres MP Cant'!L768+'Pres MP Cant'!L783</f>
        <v>4329.9624000000003</v>
      </c>
      <c r="E896" s="97">
        <f>SUM(C896:D896)</f>
        <v>4329.9624000000003</v>
      </c>
      <c r="F896" s="96">
        <v>0</v>
      </c>
      <c r="G896" s="97">
        <f>'Pres MP Cant'!M768+'Pres MP Cant'!M783</f>
        <v>4803.5439579383446</v>
      </c>
      <c r="H896" s="97">
        <f>SUM(F896:G896)</f>
        <v>4803.5439579383446</v>
      </c>
      <c r="I896" s="384">
        <v>0</v>
      </c>
      <c r="J896" s="384">
        <f>'Pres MP Cant'!N768+'Pres MP Cant'!N783</f>
        <v>5775.677576141692</v>
      </c>
      <c r="K896" s="97">
        <f>SUM(I896:J896)</f>
        <v>5775.677576141692</v>
      </c>
      <c r="L896" s="384">
        <v>0</v>
      </c>
      <c r="M896" s="119">
        <f>'Pres MP Cant'!O768+'Pres MP Cant'!O783</f>
        <v>7285.3057196739965</v>
      </c>
      <c r="N896" s="97">
        <f>SUM(L896:M896)</f>
        <v>7285.3057196739965</v>
      </c>
      <c r="O896" s="119">
        <v>0</v>
      </c>
      <c r="P896" s="119">
        <f>'Pres MP Cant'!P768+'Pres MP Cant'!P783</f>
        <v>9664.9825909018855</v>
      </c>
      <c r="Q896" s="97">
        <f>SUM(O896:P896)</f>
        <v>9664.9825909018855</v>
      </c>
      <c r="R896" s="119">
        <v>0</v>
      </c>
      <c r="S896" s="119">
        <f>'Pres MP Cant'!Q768+'Pres MP Cant'!Q783</f>
        <v>12747.736168498235</v>
      </c>
      <c r="T896" s="97">
        <f>SUM(R896:S896)</f>
        <v>12747.736168498235</v>
      </c>
    </row>
    <row r="897" spans="2:20" x14ac:dyDescent="0.2">
      <c r="B897" s="114" t="s">
        <v>352</v>
      </c>
      <c r="C897" s="119">
        <f>+C637*E908</f>
        <v>686.04090176627301</v>
      </c>
      <c r="D897" s="119">
        <v>0</v>
      </c>
      <c r="E897" s="97">
        <f>SUM(C897:D897)</f>
        <v>686.04090176627301</v>
      </c>
      <c r="F897" s="119">
        <f>+F637*H908</f>
        <v>688.98284203217304</v>
      </c>
      <c r="G897" s="119">
        <v>0</v>
      </c>
      <c r="H897" s="97">
        <f>SUM(F897:G897)</f>
        <v>688.98284203217304</v>
      </c>
      <c r="I897" s="119">
        <f>+I637*K908</f>
        <v>694.58640636582436</v>
      </c>
      <c r="J897" s="384">
        <v>0</v>
      </c>
      <c r="K897" s="97">
        <f>SUM(I897:J897)</f>
        <v>694.58640636582436</v>
      </c>
      <c r="L897" s="119">
        <f>+L637*N908</f>
        <v>729.35135851697203</v>
      </c>
      <c r="M897" s="119">
        <v>0</v>
      </c>
      <c r="N897" s="97">
        <f>SUM(L897:M897)</f>
        <v>729.35135851697203</v>
      </c>
      <c r="O897" s="119">
        <f>+O637*Q908</f>
        <v>1199.0080091405594</v>
      </c>
      <c r="P897" s="119">
        <v>0</v>
      </c>
      <c r="Q897" s="97">
        <f>SUM(O897:P897)</f>
        <v>1199.0080091405594</v>
      </c>
      <c r="R897" s="119">
        <f>+R637*T908</f>
        <v>1250.5529677734071</v>
      </c>
      <c r="S897" s="119">
        <v>0</v>
      </c>
      <c r="T897" s="97">
        <f>SUM(R897:S897)</f>
        <v>1250.5529677734071</v>
      </c>
    </row>
    <row r="898" spans="2:20" x14ac:dyDescent="0.2">
      <c r="B898" s="51" t="s">
        <v>409</v>
      </c>
      <c r="C898" s="62">
        <f t="shared" ref="C898:T898" si="102">SUM(C896:C897)</f>
        <v>686.04090176627301</v>
      </c>
      <c r="D898" s="62">
        <f t="shared" si="102"/>
        <v>4329.9624000000003</v>
      </c>
      <c r="E898" s="62">
        <f t="shared" si="102"/>
        <v>5016.0033017662736</v>
      </c>
      <c r="F898" s="62">
        <f t="shared" si="102"/>
        <v>688.98284203217304</v>
      </c>
      <c r="G898" s="62">
        <f t="shared" si="102"/>
        <v>4803.5439579383446</v>
      </c>
      <c r="H898" s="62">
        <f t="shared" si="102"/>
        <v>5492.5267999705175</v>
      </c>
      <c r="I898" s="62">
        <f t="shared" si="102"/>
        <v>694.58640636582436</v>
      </c>
      <c r="J898" s="62">
        <f t="shared" si="102"/>
        <v>5775.677576141692</v>
      </c>
      <c r="K898" s="62">
        <f t="shared" si="102"/>
        <v>6470.2639825075166</v>
      </c>
      <c r="L898" s="62">
        <f t="shared" si="102"/>
        <v>729.35135851697203</v>
      </c>
      <c r="M898" s="62">
        <f t="shared" si="102"/>
        <v>7285.3057196739965</v>
      </c>
      <c r="N898" s="62">
        <f t="shared" si="102"/>
        <v>8014.6570781909686</v>
      </c>
      <c r="O898" s="62">
        <f t="shared" si="102"/>
        <v>1199.0080091405594</v>
      </c>
      <c r="P898" s="62">
        <f t="shared" si="102"/>
        <v>9664.9825909018855</v>
      </c>
      <c r="Q898" s="62">
        <f t="shared" si="102"/>
        <v>10863.990600042445</v>
      </c>
      <c r="R898" s="62">
        <f t="shared" si="102"/>
        <v>1250.5529677734071</v>
      </c>
      <c r="S898" s="62">
        <f t="shared" si="102"/>
        <v>12747.736168498235</v>
      </c>
      <c r="T898" s="62">
        <f t="shared" si="102"/>
        <v>13998.289136271642</v>
      </c>
    </row>
    <row r="899" spans="2:20" x14ac:dyDescent="0.2">
      <c r="B899" s="385" t="s">
        <v>410</v>
      </c>
      <c r="C899" s="238"/>
      <c r="D899" s="321"/>
      <c r="E899" s="386"/>
      <c r="F899" s="386"/>
      <c r="G899" s="386"/>
      <c r="H899" s="386"/>
      <c r="I899" s="387"/>
      <c r="J899" s="387"/>
      <c r="K899" s="386"/>
      <c r="L899" s="387"/>
      <c r="M899" s="238"/>
      <c r="N899" s="386"/>
      <c r="O899" s="238"/>
      <c r="P899" s="238"/>
      <c r="Q899" s="386"/>
      <c r="R899" s="238"/>
      <c r="S899" s="238"/>
      <c r="T899" s="709"/>
    </row>
    <row r="900" spans="2:20" x14ac:dyDescent="0.2">
      <c r="B900" s="204" t="s">
        <v>248</v>
      </c>
      <c r="C900" s="119">
        <v>0</v>
      </c>
      <c r="D900" s="97">
        <f>'Pres MP Cant'!L798+'Pres MP Cant'!L811</f>
        <v>483.75</v>
      </c>
      <c r="E900" s="97">
        <f>SUM(C900:D900)</f>
        <v>483.75</v>
      </c>
      <c r="F900" s="119">
        <v>0</v>
      </c>
      <c r="G900" s="97">
        <f>'Pres MP Cant'!M798+'Pres MP Cant'!M811</f>
        <v>537.48187012987012</v>
      </c>
      <c r="H900" s="97">
        <f>SUM(F900:G900)</f>
        <v>537.48187012987012</v>
      </c>
      <c r="I900" s="384">
        <v>0</v>
      </c>
      <c r="J900" s="384">
        <f>'Pres MP Cant'!N798+'Pres MP Cant'!N811</f>
        <v>646.35070933883549</v>
      </c>
      <c r="K900" s="97">
        <f>SUM(I900:J900)</f>
        <v>646.35070933883549</v>
      </c>
      <c r="L900" s="384">
        <v>0</v>
      </c>
      <c r="M900" s="119">
        <f>'Pres MP Cant'!O798+'Pres MP Cant'!O811</f>
        <v>815.32520938804782</v>
      </c>
      <c r="N900" s="97">
        <f>SUM(L900:M900)</f>
        <v>815.32520938804782</v>
      </c>
      <c r="O900" s="119">
        <v>0</v>
      </c>
      <c r="P900" s="119">
        <f>'Pres MP Cant'!P798+'Pres MP Cant'!P811</f>
        <v>1081.6332860169932</v>
      </c>
      <c r="Q900" s="97">
        <f>SUM(O900:P900)</f>
        <v>1081.6332860169932</v>
      </c>
      <c r="R900" s="119">
        <v>0</v>
      </c>
      <c r="S900" s="119">
        <f>'Pres MP Cant'!Q798+'Pres MP Cant'!Q811</f>
        <v>1426.633821404876</v>
      </c>
      <c r="T900" s="97">
        <f>SUM(R900:S900)</f>
        <v>1426.633821404876</v>
      </c>
    </row>
    <row r="901" spans="2:20" x14ac:dyDescent="0.2">
      <c r="B901" s="114" t="s">
        <v>355</v>
      </c>
      <c r="C901" s="119">
        <f>+C641*E908</f>
        <v>74.357723368786537</v>
      </c>
      <c r="D901" s="119">
        <v>0</v>
      </c>
      <c r="E901" s="97">
        <f>SUM(C901:D901)</f>
        <v>74.357723368786537</v>
      </c>
      <c r="F901" s="119">
        <f>+F641*H908</f>
        <v>153.66031868969176</v>
      </c>
      <c r="G901" s="119">
        <v>0</v>
      </c>
      <c r="H901" s="97">
        <f>SUM(F901:G901)</f>
        <v>153.66031868969176</v>
      </c>
      <c r="I901" s="119">
        <f>+I641*K908</f>
        <v>154.88015064420807</v>
      </c>
      <c r="J901" s="384">
        <v>0</v>
      </c>
      <c r="K901" s="97">
        <f>SUM(I901:J901)</f>
        <v>154.88015064420807</v>
      </c>
      <c r="L901" s="119">
        <f>+L641*N908</f>
        <v>162.67483222115763</v>
      </c>
      <c r="M901" s="119">
        <v>0</v>
      </c>
      <c r="N901" s="97">
        <f>SUM(L901:M901)</f>
        <v>162.67483222115763</v>
      </c>
      <c r="O901" s="119">
        <f>+O641*Q908</f>
        <v>267.48184449396661</v>
      </c>
      <c r="P901" s="119">
        <v>0</v>
      </c>
      <c r="Q901" s="97">
        <f>SUM(O901:P901)</f>
        <v>267.48184449396661</v>
      </c>
      <c r="R901" s="119">
        <f>+R641*T908</f>
        <v>278.98080071808891</v>
      </c>
      <c r="S901" s="119">
        <v>0</v>
      </c>
      <c r="T901" s="97">
        <f>SUM(R901:S901)</f>
        <v>278.98080071808891</v>
      </c>
    </row>
    <row r="902" spans="2:20" x14ac:dyDescent="0.2">
      <c r="B902" s="114" t="s">
        <v>411</v>
      </c>
      <c r="C902" s="119">
        <f>'Carga Fabril'!C838</f>
        <v>112.03209817007536</v>
      </c>
      <c r="D902" s="119">
        <f>'Carga Fabril'!D838</f>
        <v>12.160325941872982</v>
      </c>
      <c r="E902" s="97">
        <f>SUM(C902:D902)</f>
        <v>124.19242411194834</v>
      </c>
      <c r="F902" s="119">
        <f>'Carga Fabril'!F838</f>
        <v>107.93327385401068</v>
      </c>
      <c r="G902" s="119">
        <f>'Carga Fabril'!G838</f>
        <v>11.406672901176329</v>
      </c>
      <c r="H902" s="97">
        <f>SUM(F902:G902)</f>
        <v>119.33994675518701</v>
      </c>
      <c r="I902" s="119">
        <f>'Carga Fabril'!I838</f>
        <v>111.25134371268716</v>
      </c>
      <c r="J902" s="119">
        <f>'Carga Fabril'!J838</f>
        <v>12.062137412672026</v>
      </c>
      <c r="K902" s="97">
        <f>SUM(I902:J902)</f>
        <v>123.31348112535919</v>
      </c>
      <c r="L902" s="119">
        <f>'Carga Fabril'!L838</f>
        <v>119.41987854756093</v>
      </c>
      <c r="M902" s="119">
        <f>'Carga Fabril'!M838</f>
        <v>13.279564400595861</v>
      </c>
      <c r="N902" s="97">
        <f>SUM(L902:M902)</f>
        <v>132.69944294815679</v>
      </c>
      <c r="O902" s="119">
        <f>'Carga Fabril'!O838</f>
        <v>171.01517761148901</v>
      </c>
      <c r="P902" s="119">
        <f>'Carga Fabril'!P838</f>
        <v>20.780828910165951</v>
      </c>
      <c r="Q902" s="97">
        <f>SUM(O902:P902)</f>
        <v>191.79600652165496</v>
      </c>
      <c r="R902" s="119">
        <f>'Carga Fabril'!R838</f>
        <v>177.35783153851645</v>
      </c>
      <c r="S902" s="119">
        <f>'Carga Fabril'!S838</f>
        <v>22.761926287883902</v>
      </c>
      <c r="T902" s="97">
        <f>SUM(R902:S902)</f>
        <v>200.11975782640036</v>
      </c>
    </row>
    <row r="903" spans="2:20" x14ac:dyDescent="0.2">
      <c r="B903" s="51" t="s">
        <v>412</v>
      </c>
      <c r="C903" s="62">
        <f t="shared" ref="C903:T903" si="103">SUM(C900:C902)</f>
        <v>186.3898215388619</v>
      </c>
      <c r="D903" s="62">
        <f t="shared" si="103"/>
        <v>495.910325941873</v>
      </c>
      <c r="E903" s="62">
        <f t="shared" si="103"/>
        <v>682.30014748073484</v>
      </c>
      <c r="F903" s="62">
        <f t="shared" si="103"/>
        <v>261.59359254370247</v>
      </c>
      <c r="G903" s="62">
        <f t="shared" si="103"/>
        <v>548.88854303104642</v>
      </c>
      <c r="H903" s="62">
        <f t="shared" si="103"/>
        <v>810.4821355747489</v>
      </c>
      <c r="I903" s="62">
        <f t="shared" si="103"/>
        <v>266.13149435689525</v>
      </c>
      <c r="J903" s="62">
        <f t="shared" si="103"/>
        <v>658.41284675150746</v>
      </c>
      <c r="K903" s="62">
        <f t="shared" si="103"/>
        <v>924.5443411084027</v>
      </c>
      <c r="L903" s="62">
        <f t="shared" si="103"/>
        <v>282.09471076871853</v>
      </c>
      <c r="M903" s="62">
        <f t="shared" si="103"/>
        <v>828.60477378864368</v>
      </c>
      <c r="N903" s="62">
        <f t="shared" si="103"/>
        <v>1110.6994845573622</v>
      </c>
      <c r="O903" s="62">
        <f t="shared" si="103"/>
        <v>438.49702210545559</v>
      </c>
      <c r="P903" s="62">
        <f t="shared" si="103"/>
        <v>1102.4141149271591</v>
      </c>
      <c r="Q903" s="62">
        <f t="shared" si="103"/>
        <v>1540.9111370326148</v>
      </c>
      <c r="R903" s="62">
        <f t="shared" si="103"/>
        <v>456.33863225660537</v>
      </c>
      <c r="S903" s="62">
        <f t="shared" si="103"/>
        <v>1449.3957476927599</v>
      </c>
      <c r="T903" s="62">
        <f t="shared" si="103"/>
        <v>1905.7343799493651</v>
      </c>
    </row>
    <row r="904" spans="2:20" x14ac:dyDescent="0.2">
      <c r="B904" s="105"/>
      <c r="C904" s="238"/>
      <c r="D904" s="249"/>
      <c r="E904" s="387"/>
      <c r="F904" s="387"/>
      <c r="G904" s="387"/>
      <c r="H904" s="387"/>
      <c r="I904" s="387"/>
      <c r="J904" s="387"/>
      <c r="K904" s="387"/>
      <c r="L904" s="387"/>
      <c r="M904" s="238"/>
      <c r="N904" s="387"/>
      <c r="O904" s="238"/>
      <c r="P904" s="238"/>
      <c r="Q904" s="387"/>
      <c r="R904" s="238"/>
      <c r="S904" s="238"/>
      <c r="T904" s="388"/>
    </row>
    <row r="905" spans="2:20" x14ac:dyDescent="0.2">
      <c r="B905" s="62" t="s">
        <v>413</v>
      </c>
      <c r="C905" s="62">
        <f>+C898+C903</f>
        <v>872.43072330513496</v>
      </c>
      <c r="D905" s="62">
        <f t="shared" ref="D905:T905" si="104">+D898+D903</f>
        <v>4825.8727259418738</v>
      </c>
      <c r="E905" s="62">
        <f t="shared" si="104"/>
        <v>5698.3034492470088</v>
      </c>
      <c r="F905" s="62">
        <f t="shared" si="104"/>
        <v>950.57643457587551</v>
      </c>
      <c r="G905" s="62">
        <f t="shared" si="104"/>
        <v>5352.4325009693912</v>
      </c>
      <c r="H905" s="62">
        <f t="shared" si="104"/>
        <v>6303.0089355452665</v>
      </c>
      <c r="I905" s="62">
        <f t="shared" si="104"/>
        <v>960.71790072271961</v>
      </c>
      <c r="J905" s="62">
        <f t="shared" si="104"/>
        <v>6434.0904228931995</v>
      </c>
      <c r="K905" s="62">
        <f t="shared" si="104"/>
        <v>7394.8083236159191</v>
      </c>
      <c r="L905" s="26">
        <f t="shared" si="104"/>
        <v>1011.4460692856906</v>
      </c>
      <c r="M905" s="26">
        <f t="shared" si="104"/>
        <v>8113.9104934626403</v>
      </c>
      <c r="N905" s="62">
        <f t="shared" si="104"/>
        <v>9125.3565627483313</v>
      </c>
      <c r="O905" s="26">
        <f t="shared" si="104"/>
        <v>1637.5050312460148</v>
      </c>
      <c r="P905" s="26">
        <f t="shared" si="104"/>
        <v>10767.396705829044</v>
      </c>
      <c r="Q905" s="62">
        <f t="shared" si="104"/>
        <v>12404.901737075061</v>
      </c>
      <c r="R905" s="26">
        <f t="shared" si="104"/>
        <v>1706.8916000300123</v>
      </c>
      <c r="S905" s="26">
        <f t="shared" si="104"/>
        <v>14197.131916190996</v>
      </c>
      <c r="T905" s="62">
        <f t="shared" si="104"/>
        <v>15904.023516221007</v>
      </c>
    </row>
    <row r="906" spans="2:20" x14ac:dyDescent="0.2">
      <c r="B906" s="108" t="s">
        <v>414</v>
      </c>
      <c r="C906" s="389"/>
      <c r="D906" s="390"/>
      <c r="E906" s="391">
        <f>'Pres Produc'!C592</f>
        <v>645</v>
      </c>
      <c r="F906" s="389"/>
      <c r="G906" s="392"/>
      <c r="H906" s="391">
        <f>'Pres Produc'!D592</f>
        <v>684</v>
      </c>
      <c r="I906" s="393"/>
      <c r="J906" s="392"/>
      <c r="K906" s="391">
        <f>'Pres Produc'!E592</f>
        <v>783.23274695534508</v>
      </c>
      <c r="L906" s="394"/>
      <c r="M906" s="322"/>
      <c r="N906" s="391">
        <f>'Pres Produc'!F592</f>
        <v>940.67929634641405</v>
      </c>
      <c r="O906" s="396"/>
      <c r="P906" s="322"/>
      <c r="Q906" s="391">
        <f>'Pres Produc'!G592</f>
        <v>1188.2068673883628</v>
      </c>
      <c r="R906" s="396"/>
      <c r="S906" s="322"/>
      <c r="T906" s="391">
        <f>'Pres Produc'!H592</f>
        <v>1492.5767929634642</v>
      </c>
    </row>
    <row r="907" spans="2:20" x14ac:dyDescent="0.2">
      <c r="B907" s="114" t="s">
        <v>415</v>
      </c>
      <c r="C907" s="396"/>
      <c r="D907" s="397"/>
      <c r="E907" s="401">
        <f>+E905/E906</f>
        <v>8.8345789910806332</v>
      </c>
      <c r="F907" s="402"/>
      <c r="G907" s="403"/>
      <c r="H907" s="718">
        <f>+H905/H906</f>
        <v>9.2149253443644241</v>
      </c>
      <c r="I907" s="402"/>
      <c r="J907" s="403"/>
      <c r="K907" s="401">
        <f>+K905/K906</f>
        <v>9.4413931904171573</v>
      </c>
      <c r="L907" s="394"/>
      <c r="M907" s="322"/>
      <c r="N907" s="401">
        <f>+N905/N906</f>
        <v>9.7008157808841933</v>
      </c>
      <c r="O907" s="396"/>
      <c r="P907" s="322"/>
      <c r="Q907" s="401">
        <f>+Q905/Q906</f>
        <v>10.440018550255143</v>
      </c>
      <c r="R907" s="396"/>
      <c r="S907" s="322"/>
      <c r="T907" s="401">
        <f>+T905/T906</f>
        <v>10.655413906472489</v>
      </c>
    </row>
    <row r="908" spans="2:20" x14ac:dyDescent="0.2">
      <c r="B908" s="279" t="s">
        <v>297</v>
      </c>
      <c r="C908" s="239"/>
      <c r="D908" s="168"/>
      <c r="E908" s="210">
        <f>Asignaciones!AB88</f>
        <v>8.6061803447153862E-2</v>
      </c>
      <c r="F908" s="105"/>
      <c r="G908" s="248"/>
      <c r="H908" s="210">
        <f>Asignaciones!AC88</f>
        <v>9.3299883937509709E-2</v>
      </c>
      <c r="I908" s="105"/>
      <c r="J908" s="248"/>
      <c r="K908" s="210">
        <f>Asignaciones!AD88</f>
        <v>8.9424221037052373E-2</v>
      </c>
      <c r="L908" s="103"/>
      <c r="M908" s="292"/>
      <c r="N908" s="210">
        <f>Asignaciones!AE88</f>
        <v>8.9495038340566185E-2</v>
      </c>
      <c r="O908" s="103"/>
      <c r="P908" s="292"/>
      <c r="Q908" s="210">
        <f>Asignaciones!AF88</f>
        <v>8.9451913659526705E-2</v>
      </c>
      <c r="R908" s="103"/>
      <c r="S908" s="292"/>
      <c r="T908" s="210">
        <f>Asignaciones!AG88</f>
        <v>8.944533514029232E-2</v>
      </c>
    </row>
    <row r="909" spans="2:20" x14ac:dyDescent="0.2">
      <c r="E909" s="399"/>
      <c r="F909" s="399"/>
      <c r="G909" s="399"/>
      <c r="H909" s="399"/>
      <c r="I909" s="399"/>
      <c r="J909" s="399"/>
      <c r="K909" s="399"/>
      <c r="L909" s="399"/>
    </row>
    <row r="910" spans="2:20" x14ac:dyDescent="0.2">
      <c r="D910" s="399"/>
      <c r="G910" s="399"/>
      <c r="J910" s="399"/>
      <c r="M910" s="399"/>
      <c r="P910" s="399"/>
      <c r="S910" s="399"/>
    </row>
    <row r="911" spans="2:20" x14ac:dyDescent="0.2">
      <c r="D911" s="151"/>
      <c r="G911" s="151"/>
      <c r="J911" s="151"/>
      <c r="M911" s="151"/>
      <c r="P911" s="151"/>
      <c r="S911" s="151"/>
    </row>
    <row r="912" spans="2:20" x14ac:dyDescent="0.2">
      <c r="B912" s="2" t="s">
        <v>854</v>
      </c>
      <c r="C912" s="288"/>
      <c r="D912" s="288"/>
      <c r="E912" s="288"/>
      <c r="F912" s="288"/>
      <c r="G912" s="288"/>
      <c r="H912" s="288"/>
      <c r="I912" s="288"/>
      <c r="J912" s="288"/>
      <c r="K912" s="288"/>
      <c r="L912" s="288"/>
      <c r="M912" s="288"/>
      <c r="N912" s="288"/>
      <c r="O912" s="288"/>
      <c r="P912" s="288"/>
      <c r="Q912" s="288"/>
      <c r="R912" s="288"/>
      <c r="S912" s="288"/>
      <c r="T912" s="289"/>
    </row>
    <row r="913" spans="2:20" x14ac:dyDescent="0.2">
      <c r="B913" s="9" t="s">
        <v>20</v>
      </c>
      <c r="C913" s="200"/>
      <c r="D913" s="200"/>
      <c r="E913" s="200"/>
      <c r="F913" s="200"/>
      <c r="G913" s="200"/>
      <c r="H913" s="200"/>
      <c r="I913" s="200"/>
      <c r="J913" s="200"/>
      <c r="K913" s="200"/>
      <c r="L913" s="200"/>
      <c r="M913" s="200"/>
      <c r="N913" s="200"/>
      <c r="O913" s="200"/>
      <c r="P913" s="200"/>
      <c r="Q913" s="200"/>
      <c r="R913" s="200"/>
      <c r="S913" s="200"/>
      <c r="T913" s="290"/>
    </row>
    <row r="914" spans="2:20" x14ac:dyDescent="0.2">
      <c r="B914" s="9" t="s">
        <v>281</v>
      </c>
      <c r="C914" s="200"/>
      <c r="D914" s="200"/>
      <c r="E914" s="200"/>
      <c r="F914" s="200"/>
      <c r="G914" s="200"/>
      <c r="H914" s="200"/>
      <c r="I914" s="200"/>
      <c r="J914" s="200"/>
      <c r="K914" s="200"/>
      <c r="L914" s="200"/>
      <c r="M914" s="200"/>
      <c r="N914" s="200"/>
      <c r="O914" s="200"/>
      <c r="P914" s="200"/>
      <c r="Q914" s="200"/>
      <c r="R914" s="200"/>
      <c r="S914" s="200"/>
      <c r="T914" s="290"/>
    </row>
    <row r="915" spans="2:20" x14ac:dyDescent="0.2">
      <c r="B915" s="9" t="s">
        <v>2</v>
      </c>
      <c r="C915" s="200"/>
      <c r="D915" s="200"/>
      <c r="E915" s="200"/>
      <c r="F915" s="200"/>
      <c r="G915" s="200"/>
      <c r="H915" s="200"/>
      <c r="I915" s="200"/>
      <c r="J915" s="200"/>
      <c r="K915" s="200"/>
      <c r="L915" s="200"/>
      <c r="M915" s="200"/>
      <c r="N915" s="200"/>
      <c r="O915" s="200"/>
      <c r="P915" s="200"/>
      <c r="Q915" s="200"/>
      <c r="R915" s="200"/>
      <c r="S915" s="200"/>
      <c r="T915" s="290"/>
    </row>
    <row r="916" spans="2:20" x14ac:dyDescent="0.2">
      <c r="B916" s="378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2"/>
    </row>
    <row r="917" spans="2:20" x14ac:dyDescent="0.2">
      <c r="B917" s="287"/>
    </row>
    <row r="918" spans="2:20" x14ac:dyDescent="0.2">
      <c r="B918" s="265" t="s">
        <v>282</v>
      </c>
      <c r="C918" s="270" t="s">
        <v>38</v>
      </c>
      <c r="D918" s="268"/>
      <c r="E918" s="269"/>
      <c r="F918" s="270" t="s">
        <v>39</v>
      </c>
      <c r="G918" s="271"/>
      <c r="H918" s="271"/>
      <c r="I918" s="270" t="s">
        <v>40</v>
      </c>
      <c r="J918" s="268"/>
      <c r="K918" s="269"/>
      <c r="L918" s="270" t="s">
        <v>121</v>
      </c>
      <c r="M918" s="268"/>
      <c r="N918" s="269"/>
      <c r="O918" s="270" t="s">
        <v>122</v>
      </c>
      <c r="P918" s="268"/>
      <c r="Q918" s="269"/>
      <c r="R918" s="270" t="s">
        <v>633</v>
      </c>
      <c r="S918" s="268"/>
      <c r="T918" s="269"/>
    </row>
    <row r="919" spans="2:20" x14ac:dyDescent="0.2">
      <c r="B919" s="306"/>
      <c r="C919" s="266" t="s">
        <v>283</v>
      </c>
      <c r="D919" s="265" t="s">
        <v>284</v>
      </c>
      <c r="E919" s="265" t="s">
        <v>47</v>
      </c>
      <c r="F919" s="265" t="s">
        <v>283</v>
      </c>
      <c r="G919" s="265" t="s">
        <v>284</v>
      </c>
      <c r="H919" s="265" t="s">
        <v>47</v>
      </c>
      <c r="I919" s="379" t="s">
        <v>283</v>
      </c>
      <c r="J919" s="379" t="s">
        <v>284</v>
      </c>
      <c r="K919" s="379" t="s">
        <v>47</v>
      </c>
      <c r="L919" s="266" t="s">
        <v>283</v>
      </c>
      <c r="M919" s="265" t="s">
        <v>284</v>
      </c>
      <c r="N919" s="265" t="s">
        <v>47</v>
      </c>
      <c r="O919" s="265" t="s">
        <v>283</v>
      </c>
      <c r="P919" s="265" t="s">
        <v>284</v>
      </c>
      <c r="Q919" s="265" t="s">
        <v>47</v>
      </c>
      <c r="R919" s="379" t="s">
        <v>283</v>
      </c>
      <c r="S919" s="379" t="s">
        <v>284</v>
      </c>
      <c r="T919" s="379" t="s">
        <v>47</v>
      </c>
    </row>
    <row r="920" spans="2:20" x14ac:dyDescent="0.2">
      <c r="B920" s="286" t="s">
        <v>852</v>
      </c>
      <c r="C920" s="404"/>
      <c r="D920" s="404"/>
      <c r="E920" s="404"/>
      <c r="F920" s="404"/>
      <c r="G920" s="404"/>
      <c r="H920" s="404"/>
      <c r="I920" s="404"/>
      <c r="J920" s="404"/>
      <c r="K920" s="404"/>
      <c r="L920" s="404"/>
      <c r="M920" s="404"/>
      <c r="N920" s="404"/>
      <c r="O920" s="404"/>
      <c r="P920" s="404"/>
      <c r="Q920" s="404"/>
      <c r="R920" s="404"/>
      <c r="S920" s="404"/>
      <c r="T920" s="708"/>
    </row>
    <row r="921" spans="2:20" x14ac:dyDescent="0.2">
      <c r="B921" s="380" t="s">
        <v>408</v>
      </c>
      <c r="C921" s="239"/>
      <c r="D921" s="168"/>
      <c r="E921" s="381"/>
      <c r="F921" s="382"/>
      <c r="G921" s="382"/>
      <c r="H921" s="382"/>
      <c r="I921" s="383"/>
      <c r="J921" s="383"/>
      <c r="K921" s="383"/>
      <c r="L921" s="383"/>
      <c r="M921" s="239"/>
      <c r="N921" s="239"/>
      <c r="O921" s="239"/>
      <c r="P921" s="239"/>
      <c r="Q921" s="239"/>
      <c r="R921" s="239"/>
      <c r="S921" s="239"/>
      <c r="T921" s="248"/>
    </row>
    <row r="922" spans="2:20" x14ac:dyDescent="0.2">
      <c r="B922" s="114" t="s">
        <v>250</v>
      </c>
      <c r="C922" s="119">
        <v>0</v>
      </c>
      <c r="D922" s="97">
        <f>'Pres MP Cant'!L771+'Pres MP Cant'!L784</f>
        <v>1090.25</v>
      </c>
      <c r="E922" s="97">
        <f>C922+D922</f>
        <v>1090.25</v>
      </c>
      <c r="F922" s="119">
        <v>0</v>
      </c>
      <c r="G922" s="97">
        <f>'Pres MP Cant'!M771+'Pres MP Cant'!M784</f>
        <v>1298.3888534292587</v>
      </c>
      <c r="H922" s="97">
        <f>F922+G922</f>
        <v>1298.3888534292587</v>
      </c>
      <c r="I922" s="119">
        <v>0</v>
      </c>
      <c r="J922" s="384">
        <f>'Pres MP Cant'!N771+'Pres MP Cant'!N784</f>
        <v>1635.5845294759717</v>
      </c>
      <c r="K922" s="97">
        <f>I922+J922</f>
        <v>1635.5845294759717</v>
      </c>
      <c r="L922" s="119">
        <v>0</v>
      </c>
      <c r="M922" s="119">
        <f>'Pres MP Cant'!O771+'Pres MP Cant'!O784</f>
        <v>2060.6945684635557</v>
      </c>
      <c r="N922" s="97">
        <f>L922+M922</f>
        <v>2060.6945684635557</v>
      </c>
      <c r="O922" s="119">
        <v>0</v>
      </c>
      <c r="P922" s="119">
        <f>'Pres MP Cant'!P771+'Pres MP Cant'!P784</f>
        <v>2712.0368781857865</v>
      </c>
      <c r="Q922" s="97">
        <f>O922+P922</f>
        <v>2712.0368781857865</v>
      </c>
      <c r="R922" s="119">
        <v>0</v>
      </c>
      <c r="S922" s="119">
        <f>'Pres MP Cant'!Q771+'Pres MP Cant'!Q784</f>
        <v>3576.1252125984688</v>
      </c>
      <c r="T922" s="97">
        <f>R922+S922</f>
        <v>3576.1252125984688</v>
      </c>
    </row>
    <row r="923" spans="2:20" x14ac:dyDescent="0.2">
      <c r="B923" s="114" t="s">
        <v>352</v>
      </c>
      <c r="C923" s="119">
        <f>+C637*E934</f>
        <v>174.37922554075399</v>
      </c>
      <c r="D923" s="119">
        <v>0</v>
      </c>
      <c r="E923" s="97">
        <f>SUM(C923:D923)</f>
        <v>174.37922554075399</v>
      </c>
      <c r="F923" s="119">
        <f>+F637*H934</f>
        <v>189.79367301286391</v>
      </c>
      <c r="G923" s="119">
        <v>0</v>
      </c>
      <c r="H923" s="97">
        <f>SUM(F923:G923)</f>
        <v>189.79367301286391</v>
      </c>
      <c r="I923" s="119">
        <f>+I637*K934</f>
        <v>200.67608785282715</v>
      </c>
      <c r="J923" s="384">
        <v>0</v>
      </c>
      <c r="K923" s="97">
        <f>SUM(I923:J923)</f>
        <v>200.67608785282715</v>
      </c>
      <c r="L923" s="119">
        <f>+L637*N934</f>
        <v>210.5409799744649</v>
      </c>
      <c r="M923" s="119">
        <v>0</v>
      </c>
      <c r="N923" s="97">
        <f>SUM(L923:M923)</f>
        <v>210.5409799744649</v>
      </c>
      <c r="O923" s="119">
        <f>+O637*Q934</f>
        <v>343.38396161447554</v>
      </c>
      <c r="P923" s="119">
        <v>0</v>
      </c>
      <c r="Q923" s="97">
        <f>SUM(O923:P923)</f>
        <v>343.38396161447554</v>
      </c>
      <c r="R923" s="119">
        <f>+R637*T934</f>
        <v>358.04537634035819</v>
      </c>
      <c r="S923" s="119">
        <v>0</v>
      </c>
      <c r="T923" s="97">
        <f>SUM(R923:S923)</f>
        <v>358.04537634035819</v>
      </c>
    </row>
    <row r="924" spans="2:20" x14ac:dyDescent="0.2">
      <c r="B924" s="51" t="s">
        <v>409</v>
      </c>
      <c r="C924" s="62">
        <f t="shared" ref="C924:T924" si="105">SUM(C922:C923)</f>
        <v>174.37922554075399</v>
      </c>
      <c r="D924" s="62">
        <f t="shared" si="105"/>
        <v>1090.25</v>
      </c>
      <c r="E924" s="62">
        <f t="shared" si="105"/>
        <v>1264.6292255407541</v>
      </c>
      <c r="F924" s="62">
        <f t="shared" si="105"/>
        <v>189.79367301286391</v>
      </c>
      <c r="G924" s="62">
        <f t="shared" si="105"/>
        <v>1298.3888534292587</v>
      </c>
      <c r="H924" s="62">
        <f t="shared" si="105"/>
        <v>1488.1825264421227</v>
      </c>
      <c r="I924" s="62">
        <f t="shared" si="105"/>
        <v>200.67608785282715</v>
      </c>
      <c r="J924" s="62">
        <f t="shared" si="105"/>
        <v>1635.5845294759717</v>
      </c>
      <c r="K924" s="62">
        <f t="shared" si="105"/>
        <v>1836.2606173287988</v>
      </c>
      <c r="L924" s="62">
        <f t="shared" si="105"/>
        <v>210.5409799744649</v>
      </c>
      <c r="M924" s="62">
        <f t="shared" si="105"/>
        <v>2060.6945684635557</v>
      </c>
      <c r="N924" s="62">
        <f t="shared" si="105"/>
        <v>2271.2355484380205</v>
      </c>
      <c r="O924" s="62">
        <f t="shared" si="105"/>
        <v>343.38396161447554</v>
      </c>
      <c r="P924" s="62">
        <f t="shared" si="105"/>
        <v>2712.0368781857865</v>
      </c>
      <c r="Q924" s="62">
        <f t="shared" si="105"/>
        <v>3055.420839800262</v>
      </c>
      <c r="R924" s="62">
        <f t="shared" si="105"/>
        <v>358.04537634035819</v>
      </c>
      <c r="S924" s="62">
        <f t="shared" si="105"/>
        <v>3576.1252125984688</v>
      </c>
      <c r="T924" s="62">
        <f t="shared" si="105"/>
        <v>3934.1705889388268</v>
      </c>
    </row>
    <row r="925" spans="2:20" x14ac:dyDescent="0.2">
      <c r="B925" s="385" t="s">
        <v>410</v>
      </c>
      <c r="C925" s="238"/>
      <c r="D925" s="321"/>
      <c r="E925" s="386"/>
      <c r="F925" s="238"/>
      <c r="G925" s="386"/>
      <c r="H925" s="386"/>
      <c r="I925" s="238"/>
      <c r="J925" s="387"/>
      <c r="K925" s="386"/>
      <c r="L925" s="238"/>
      <c r="M925" s="238"/>
      <c r="N925" s="386"/>
      <c r="O925" s="238"/>
      <c r="P925" s="238"/>
      <c r="Q925" s="386"/>
      <c r="R925" s="238"/>
      <c r="S925" s="238"/>
      <c r="T925" s="709"/>
    </row>
    <row r="926" spans="2:20" x14ac:dyDescent="0.2">
      <c r="B926" s="204" t="s">
        <v>248</v>
      </c>
      <c r="C926" s="119">
        <v>0</v>
      </c>
      <c r="D926" s="97">
        <f>'Pres MP Cant'!L799+'Pres MP Cant'!L812</f>
        <v>143.29000000000002</v>
      </c>
      <c r="E926" s="97">
        <f>SUM(C926:D926)</f>
        <v>143.29000000000002</v>
      </c>
      <c r="F926" s="119">
        <v>0</v>
      </c>
      <c r="G926" s="97">
        <f>'Pres MP Cant'!M799+'Pres MP Cant'!M812</f>
        <v>177.61419354838711</v>
      </c>
      <c r="H926" s="97">
        <f>SUM(F926:G926)</f>
        <v>177.61419354838711</v>
      </c>
      <c r="I926" s="119">
        <v>0</v>
      </c>
      <c r="J926" s="384">
        <f>'Pres MP Cant'!N799+'Pres MP Cant'!N812</f>
        <v>224.56616348172065</v>
      </c>
      <c r="K926" s="97">
        <f>SUM(I926:J926)</f>
        <v>224.56616348172065</v>
      </c>
      <c r="L926" s="119">
        <v>0</v>
      </c>
      <c r="M926" s="119">
        <f>'Pres MP Cant'!O799+'Pres MP Cant'!O812</f>
        <v>283.03308183200011</v>
      </c>
      <c r="N926" s="97">
        <f>SUM(L926:M926)</f>
        <v>283.03308183200011</v>
      </c>
      <c r="O926" s="119">
        <v>0</v>
      </c>
      <c r="P926" s="119">
        <f>'Pres MP Cant'!P799+'Pres MP Cant'!P812</f>
        <v>372.49974527186885</v>
      </c>
      <c r="Q926" s="97">
        <f>SUM(O926:P926)</f>
        <v>372.49974527186885</v>
      </c>
      <c r="R926" s="119">
        <v>0</v>
      </c>
      <c r="S926" s="119">
        <f>'Pres MP Cant'!Q799+'Pres MP Cant'!Q812</f>
        <v>491.1850509218832</v>
      </c>
      <c r="T926" s="97">
        <f>SUM(R926:S926)</f>
        <v>491.1850509218832</v>
      </c>
    </row>
    <row r="927" spans="2:20" x14ac:dyDescent="0.2">
      <c r="B927" s="114" t="s">
        <v>355</v>
      </c>
      <c r="C927" s="119">
        <f>+C641*E934</f>
        <v>18.900392353632807</v>
      </c>
      <c r="D927" s="119">
        <v>0</v>
      </c>
      <c r="E927" s="97">
        <f>SUM(C927:D927)</f>
        <v>18.900392353632807</v>
      </c>
      <c r="F927" s="119">
        <f>+F641*H934</f>
        <v>42.328711981309368</v>
      </c>
      <c r="G927" s="119">
        <v>0</v>
      </c>
      <c r="H927" s="97">
        <f>SUM(F927:G927)</f>
        <v>42.328711981309368</v>
      </c>
      <c r="I927" s="119">
        <f>+I641*K934</f>
        <v>44.747122075070692</v>
      </c>
      <c r="J927" s="384">
        <v>0</v>
      </c>
      <c r="K927" s="97">
        <f>SUM(I927:J927)</f>
        <v>44.747122075070692</v>
      </c>
      <c r="L927" s="119">
        <f>+L641*N934</f>
        <v>46.95914828028279</v>
      </c>
      <c r="M927" s="119">
        <v>0</v>
      </c>
      <c r="N927" s="97">
        <f>SUM(L927:M927)</f>
        <v>46.95914828028279</v>
      </c>
      <c r="O927" s="119">
        <f>+O641*Q934</f>
        <v>76.60413835610828</v>
      </c>
      <c r="P927" s="119">
        <v>0</v>
      </c>
      <c r="Q927" s="97">
        <f>SUM(O927:P927)</f>
        <v>76.60413835610828</v>
      </c>
      <c r="R927" s="119">
        <f>+R641*T934</f>
        <v>79.874894034029992</v>
      </c>
      <c r="S927" s="119">
        <v>0</v>
      </c>
      <c r="T927" s="97">
        <f>SUM(R927:S927)</f>
        <v>79.874894034029992</v>
      </c>
    </row>
    <row r="928" spans="2:20" x14ac:dyDescent="0.2">
      <c r="B928" s="114" t="s">
        <v>411</v>
      </c>
      <c r="C928" s="119">
        <f>'Carga Fabril'!C862</f>
        <v>108.21084831001076</v>
      </c>
      <c r="D928" s="119">
        <f>'Carga Fabril'!D862</f>
        <v>11.745555134553282</v>
      </c>
      <c r="E928" s="97">
        <f>SUM(C928:D928)</f>
        <v>119.95640344456405</v>
      </c>
      <c r="F928" s="119">
        <f>'Carga Fabril'!F862</f>
        <v>112.98278374191761</v>
      </c>
      <c r="G928" s="119">
        <f>'Carga Fabril'!G862</f>
        <v>11.940318417020835</v>
      </c>
      <c r="H928" s="97">
        <f>SUM(F928:G928)</f>
        <v>124.92310215893845</v>
      </c>
      <c r="I928" s="119">
        <f>'Carga Fabril'!I862</f>
        <v>122.14008226489945</v>
      </c>
      <c r="J928" s="119">
        <f>'Carga Fabril'!J862</f>
        <v>13.242720552473379</v>
      </c>
      <c r="K928" s="97">
        <f>SUM(I928:J928)</f>
        <v>135.38280281737283</v>
      </c>
      <c r="L928" s="119">
        <f>'Carga Fabril'!L862</f>
        <v>130.99661262583354</v>
      </c>
      <c r="M928" s="119">
        <f>'Carga Fabril'!M862</f>
        <v>14.566904394663659</v>
      </c>
      <c r="N928" s="97">
        <f>SUM(L928:M928)</f>
        <v>145.56351702049719</v>
      </c>
      <c r="O928" s="119">
        <f>'Carga Fabril'!O862</f>
        <v>186.11277089033851</v>
      </c>
      <c r="P928" s="119">
        <f>'Carga Fabril'!P862</f>
        <v>22.615405859796677</v>
      </c>
      <c r="Q928" s="97">
        <f>SUM(O928:P928)</f>
        <v>208.72817675013519</v>
      </c>
      <c r="R928" s="119">
        <f>'Carga Fabril'!R862</f>
        <v>192.96117963087505</v>
      </c>
      <c r="S928" s="119">
        <f>'Carga Fabril'!S862</f>
        <v>24.764444338773188</v>
      </c>
      <c r="T928" s="97">
        <f>SUM(R928:S928)</f>
        <v>217.72562396964824</v>
      </c>
    </row>
    <row r="929" spans="2:20" x14ac:dyDescent="0.2">
      <c r="B929" s="51" t="s">
        <v>412</v>
      </c>
      <c r="C929" s="62">
        <f t="shared" ref="C929:T929" si="106">SUM(C926:C928)</f>
        <v>127.11124066364357</v>
      </c>
      <c r="D929" s="62">
        <f t="shared" si="106"/>
        <v>155.03555513455331</v>
      </c>
      <c r="E929" s="62">
        <f t="shared" si="106"/>
        <v>282.14679579819688</v>
      </c>
      <c r="F929" s="62">
        <f t="shared" si="106"/>
        <v>155.31149572322698</v>
      </c>
      <c r="G929" s="62">
        <f t="shared" si="106"/>
        <v>189.55451196540795</v>
      </c>
      <c r="H929" s="62">
        <f t="shared" si="106"/>
        <v>344.86600768863491</v>
      </c>
      <c r="I929" s="62">
        <f t="shared" si="106"/>
        <v>166.88720433997014</v>
      </c>
      <c r="J929" s="62">
        <f t="shared" si="106"/>
        <v>237.80888403419402</v>
      </c>
      <c r="K929" s="62">
        <f t="shared" si="106"/>
        <v>404.69608837416422</v>
      </c>
      <c r="L929" s="62">
        <f t="shared" si="106"/>
        <v>177.95576090611632</v>
      </c>
      <c r="M929" s="62">
        <f t="shared" si="106"/>
        <v>297.59998622666376</v>
      </c>
      <c r="N929" s="62">
        <f t="shared" si="106"/>
        <v>475.55574713278008</v>
      </c>
      <c r="O929" s="62">
        <f t="shared" si="106"/>
        <v>262.71690924644679</v>
      </c>
      <c r="P929" s="62">
        <f t="shared" si="106"/>
        <v>395.11515113166553</v>
      </c>
      <c r="Q929" s="62">
        <f t="shared" si="106"/>
        <v>657.83206037811226</v>
      </c>
      <c r="R929" s="62">
        <f t="shared" si="106"/>
        <v>272.83607366490503</v>
      </c>
      <c r="S929" s="62">
        <f t="shared" si="106"/>
        <v>515.94949526065636</v>
      </c>
      <c r="T929" s="62">
        <f t="shared" si="106"/>
        <v>788.78556892556151</v>
      </c>
    </row>
    <row r="930" spans="2:20" x14ac:dyDescent="0.2">
      <c r="B930" s="105"/>
      <c r="C930" s="238"/>
      <c r="D930" s="249"/>
      <c r="E930" s="387"/>
      <c r="F930" s="387"/>
      <c r="G930" s="387"/>
      <c r="H930" s="387"/>
      <c r="I930" s="387"/>
      <c r="J930" s="387"/>
      <c r="K930" s="387"/>
      <c r="L930" s="387"/>
      <c r="M930" s="238"/>
      <c r="N930" s="387"/>
      <c r="O930" s="238"/>
      <c r="P930" s="238"/>
      <c r="Q930" s="387"/>
      <c r="R930" s="238"/>
      <c r="S930" s="238"/>
      <c r="T930" s="388"/>
    </row>
    <row r="931" spans="2:20" x14ac:dyDescent="0.2">
      <c r="B931" s="62" t="s">
        <v>413</v>
      </c>
      <c r="C931" s="62">
        <f>+C924+C929</f>
        <v>301.49046620439753</v>
      </c>
      <c r="D931" s="62">
        <f t="shared" ref="D931:T931" si="107">+D924+D929</f>
        <v>1245.2855551345533</v>
      </c>
      <c r="E931" s="62">
        <f t="shared" si="107"/>
        <v>1546.7760213389511</v>
      </c>
      <c r="F931" s="62">
        <f t="shared" si="107"/>
        <v>345.10516873609089</v>
      </c>
      <c r="G931" s="62">
        <f t="shared" si="107"/>
        <v>1487.9433653946667</v>
      </c>
      <c r="H931" s="62">
        <f t="shared" si="107"/>
        <v>1833.0485341307576</v>
      </c>
      <c r="I931" s="62">
        <f t="shared" si="107"/>
        <v>367.56329219279729</v>
      </c>
      <c r="J931" s="62">
        <f t="shared" si="107"/>
        <v>1873.3934135101658</v>
      </c>
      <c r="K931" s="62">
        <f t="shared" si="107"/>
        <v>2240.9567057029631</v>
      </c>
      <c r="L931" s="26">
        <f t="shared" si="107"/>
        <v>388.49674088058123</v>
      </c>
      <c r="M931" s="26">
        <f t="shared" si="107"/>
        <v>2358.2945546902192</v>
      </c>
      <c r="N931" s="62">
        <f t="shared" si="107"/>
        <v>2746.7912955708007</v>
      </c>
      <c r="O931" s="26">
        <f t="shared" si="107"/>
        <v>606.10087086092233</v>
      </c>
      <c r="P931" s="26">
        <f t="shared" si="107"/>
        <v>3107.1520293174522</v>
      </c>
      <c r="Q931" s="62">
        <f t="shared" si="107"/>
        <v>3713.2529001783741</v>
      </c>
      <c r="R931" s="26">
        <f t="shared" si="107"/>
        <v>630.88145000526322</v>
      </c>
      <c r="S931" s="26">
        <f t="shared" si="107"/>
        <v>4092.0747078591253</v>
      </c>
      <c r="T931" s="62">
        <f t="shared" si="107"/>
        <v>4722.9561578643879</v>
      </c>
    </row>
    <row r="932" spans="2:20" x14ac:dyDescent="0.2">
      <c r="B932" s="108" t="s">
        <v>414</v>
      </c>
      <c r="C932" s="389"/>
      <c r="D932" s="390"/>
      <c r="E932" s="391">
        <f>'Pres Produc'!C609</f>
        <v>623</v>
      </c>
      <c r="F932" s="389"/>
      <c r="G932" s="392"/>
      <c r="H932" s="391">
        <f>'Pres Produc'!D609</f>
        <v>716</v>
      </c>
      <c r="I932" s="393"/>
      <c r="J932" s="392"/>
      <c r="K932" s="391">
        <f>'Pres Produc'!E609</f>
        <v>859.89174560216509</v>
      </c>
      <c r="L932" s="394"/>
      <c r="M932" s="322"/>
      <c r="N932" s="391">
        <f>'Pres Produc'!F609</f>
        <v>1031.8700947225982</v>
      </c>
      <c r="O932" s="396"/>
      <c r="P932" s="322"/>
      <c r="Q932" s="391">
        <f>'Pres Produc'!G609</f>
        <v>1293.1043640054127</v>
      </c>
      <c r="R932" s="396"/>
      <c r="S932" s="322"/>
      <c r="T932" s="391">
        <f>'Pres Produc'!H609</f>
        <v>1623.888700947226</v>
      </c>
    </row>
    <row r="933" spans="2:20" x14ac:dyDescent="0.2">
      <c r="B933" s="114" t="s">
        <v>415</v>
      </c>
      <c r="C933" s="396"/>
      <c r="D933" s="397"/>
      <c r="E933" s="401">
        <f>+E931/E932</f>
        <v>2.4827865511058604</v>
      </c>
      <c r="F933" s="402"/>
      <c r="G933" s="403"/>
      <c r="H933" s="718">
        <f>+H931/H932</f>
        <v>2.5601236510206111</v>
      </c>
      <c r="I933" s="402"/>
      <c r="J933" s="403"/>
      <c r="K933" s="401">
        <f>+K931/K932</f>
        <v>2.6060916588211529</v>
      </c>
      <c r="L933" s="394"/>
      <c r="M933" s="322"/>
      <c r="N933" s="401">
        <f>+N931/N932</f>
        <v>2.6619545518559016</v>
      </c>
      <c r="O933" s="396"/>
      <c r="P933" s="322"/>
      <c r="Q933" s="401">
        <f>+Q931/Q932</f>
        <v>2.8715802092543483</v>
      </c>
      <c r="R933" s="396"/>
      <c r="S933" s="322"/>
      <c r="T933" s="401">
        <f>+T931/T932</f>
        <v>2.9084235607461606</v>
      </c>
    </row>
    <row r="934" spans="2:20" x14ac:dyDescent="0.2">
      <c r="B934" s="279" t="s">
        <v>297</v>
      </c>
      <c r="C934" s="239"/>
      <c r="D934" s="168"/>
      <c r="E934" s="210">
        <f>Asignaciones!AB89</f>
        <v>2.1875358444543799E-2</v>
      </c>
      <c r="F934" s="105"/>
      <c r="G934" s="248"/>
      <c r="H934" s="210">
        <f>Asignaciones!AC89</f>
        <v>2.5701260733786147E-2</v>
      </c>
      <c r="I934" s="105"/>
      <c r="J934" s="248"/>
      <c r="K934" s="210">
        <f>Asignaciones!AD89</f>
        <v>2.5835954565961855E-2</v>
      </c>
      <c r="L934" s="103"/>
      <c r="M934" s="292"/>
      <c r="N934" s="210">
        <f>Asignaciones!AE89</f>
        <v>2.5834425143717137E-2</v>
      </c>
      <c r="O934" s="103"/>
      <c r="P934" s="292"/>
      <c r="Q934" s="210">
        <f>Asignaciones!AF89</f>
        <v>2.5618137870840052E-2</v>
      </c>
      <c r="R934" s="103"/>
      <c r="S934" s="292"/>
      <c r="T934" s="210">
        <f>Asignaciones!AG89</f>
        <v>2.5609062156892393E-2</v>
      </c>
    </row>
    <row r="935" spans="2:20" x14ac:dyDescent="0.2">
      <c r="D935" s="399"/>
      <c r="G935" s="399"/>
      <c r="J935" s="399"/>
      <c r="M935" s="399"/>
      <c r="P935" s="399"/>
      <c r="S935" s="399"/>
    </row>
    <row r="936" spans="2:20" x14ac:dyDescent="0.2">
      <c r="D936" s="399"/>
      <c r="G936" s="399"/>
      <c r="J936" s="399"/>
      <c r="M936" s="399"/>
      <c r="P936" s="399"/>
      <c r="S936" s="399"/>
    </row>
    <row r="937" spans="2:20" x14ac:dyDescent="0.2">
      <c r="D937" s="399"/>
      <c r="G937" s="399"/>
      <c r="J937" s="399"/>
      <c r="M937" s="399"/>
      <c r="P937" s="399"/>
      <c r="S937" s="399"/>
    </row>
    <row r="938" spans="2:20" x14ac:dyDescent="0.2">
      <c r="D938" s="399"/>
      <c r="G938" s="399"/>
      <c r="J938" s="399"/>
      <c r="M938" s="399"/>
      <c r="P938" s="399"/>
      <c r="S938" s="399"/>
    </row>
    <row r="939" spans="2:20" x14ac:dyDescent="0.2">
      <c r="B939" s="669" t="s">
        <v>819</v>
      </c>
      <c r="C939" s="400"/>
      <c r="D939" s="400"/>
      <c r="E939" s="400"/>
      <c r="F939" s="400"/>
      <c r="G939" s="400"/>
      <c r="H939" s="400"/>
      <c r="I939" s="400"/>
      <c r="J939" s="400"/>
      <c r="K939" s="400"/>
      <c r="L939" s="400"/>
      <c r="M939" s="400"/>
      <c r="N939" s="400"/>
      <c r="O939" s="400"/>
      <c r="P939" s="400"/>
      <c r="Q939" s="400"/>
      <c r="R939" s="400"/>
      <c r="S939" s="400"/>
      <c r="T939" s="670"/>
    </row>
    <row r="940" spans="2:20" x14ac:dyDescent="0.2">
      <c r="B940" s="671" t="s">
        <v>20</v>
      </c>
      <c r="C940" s="672"/>
      <c r="D940" s="672"/>
      <c r="E940" s="672"/>
      <c r="F940" s="672"/>
      <c r="G940" s="672"/>
      <c r="H940" s="672"/>
      <c r="I940" s="672"/>
      <c r="J940" s="672"/>
      <c r="K940" s="672"/>
      <c r="L940" s="672"/>
      <c r="M940" s="672"/>
      <c r="N940" s="672"/>
      <c r="O940" s="672"/>
      <c r="P940" s="672"/>
      <c r="Q940" s="672"/>
      <c r="R940" s="672"/>
      <c r="S940" s="672"/>
      <c r="T940" s="673"/>
    </row>
    <row r="941" spans="2:20" x14ac:dyDescent="0.2">
      <c r="B941" s="671" t="s">
        <v>281</v>
      </c>
      <c r="C941" s="672"/>
      <c r="D941" s="672"/>
      <c r="E941" s="672"/>
      <c r="F941" s="672"/>
      <c r="G941" s="672"/>
      <c r="H941" s="672"/>
      <c r="I941" s="672"/>
      <c r="J941" s="672"/>
      <c r="K941" s="672"/>
      <c r="L941" s="672"/>
      <c r="M941" s="672"/>
      <c r="N941" s="672"/>
      <c r="O941" s="672"/>
      <c r="P941" s="672"/>
      <c r="Q941" s="672"/>
      <c r="R941" s="672"/>
      <c r="S941" s="672"/>
      <c r="T941" s="673"/>
    </row>
    <row r="942" spans="2:20" x14ac:dyDescent="0.2">
      <c r="B942" s="671" t="s">
        <v>2</v>
      </c>
      <c r="C942" s="672"/>
      <c r="D942" s="672"/>
      <c r="E942" s="672"/>
      <c r="F942" s="672"/>
      <c r="G942" s="672"/>
      <c r="H942" s="672"/>
      <c r="I942" s="672"/>
      <c r="J942" s="672"/>
      <c r="K942" s="672"/>
      <c r="L942" s="672"/>
      <c r="M942" s="672"/>
      <c r="N942" s="672"/>
      <c r="O942" s="672"/>
      <c r="P942" s="672"/>
      <c r="Q942" s="672"/>
      <c r="R942" s="672"/>
      <c r="S942" s="672"/>
      <c r="T942" s="673"/>
    </row>
    <row r="943" spans="2:20" x14ac:dyDescent="0.2">
      <c r="B943" s="674"/>
      <c r="C943" s="675"/>
      <c r="D943" s="675"/>
      <c r="E943" s="675"/>
      <c r="F943" s="675"/>
      <c r="G943" s="675"/>
      <c r="H943" s="675"/>
      <c r="I943" s="675"/>
      <c r="J943" s="675"/>
      <c r="K943" s="675"/>
      <c r="L943" s="675"/>
      <c r="M943" s="675"/>
      <c r="N943" s="675"/>
      <c r="O943" s="675"/>
      <c r="P943" s="675"/>
      <c r="Q943" s="675"/>
      <c r="R943" s="675"/>
      <c r="S943" s="675"/>
      <c r="T943" s="676"/>
    </row>
    <row r="944" spans="2:20" x14ac:dyDescent="0.2">
      <c r="B944" s="287"/>
    </row>
    <row r="945" spans="2:20" x14ac:dyDescent="0.2">
      <c r="B945" s="265" t="s">
        <v>282</v>
      </c>
      <c r="C945" s="270" t="s">
        <v>38</v>
      </c>
      <c r="D945" s="268"/>
      <c r="E945" s="269"/>
      <c r="F945" s="270" t="s">
        <v>39</v>
      </c>
      <c r="G945" s="271"/>
      <c r="H945" s="271"/>
      <c r="I945" s="270" t="s">
        <v>40</v>
      </c>
      <c r="J945" s="268"/>
      <c r="K945" s="269"/>
      <c r="L945" s="270" t="s">
        <v>121</v>
      </c>
      <c r="M945" s="268"/>
      <c r="N945" s="269"/>
      <c r="O945" s="270" t="s">
        <v>122</v>
      </c>
      <c r="P945" s="268"/>
      <c r="Q945" s="269"/>
      <c r="R945" s="270" t="s">
        <v>633</v>
      </c>
      <c r="S945" s="268"/>
      <c r="T945" s="269"/>
    </row>
    <row r="946" spans="2:20" x14ac:dyDescent="0.2">
      <c r="B946" s="306"/>
      <c r="C946" s="266" t="s">
        <v>283</v>
      </c>
      <c r="D946" s="265" t="s">
        <v>284</v>
      </c>
      <c r="E946" s="265" t="s">
        <v>47</v>
      </c>
      <c r="F946" s="265" t="s">
        <v>283</v>
      </c>
      <c r="G946" s="265" t="s">
        <v>284</v>
      </c>
      <c r="H946" s="265" t="s">
        <v>47</v>
      </c>
      <c r="I946" s="379" t="s">
        <v>283</v>
      </c>
      <c r="J946" s="379" t="s">
        <v>284</v>
      </c>
      <c r="K946" s="379" t="s">
        <v>47</v>
      </c>
      <c r="L946" s="266" t="s">
        <v>283</v>
      </c>
      <c r="M946" s="265" t="s">
        <v>284</v>
      </c>
      <c r="N946" s="265" t="s">
        <v>47</v>
      </c>
      <c r="O946" s="265" t="s">
        <v>283</v>
      </c>
      <c r="P946" s="265" t="s">
        <v>284</v>
      </c>
      <c r="Q946" s="265" t="s">
        <v>47</v>
      </c>
      <c r="R946" s="379" t="s">
        <v>283</v>
      </c>
      <c r="S946" s="379" t="s">
        <v>284</v>
      </c>
      <c r="T946" s="379" t="s">
        <v>47</v>
      </c>
    </row>
    <row r="947" spans="2:20" x14ac:dyDescent="0.2">
      <c r="B947" s="125" t="s">
        <v>25</v>
      </c>
      <c r="C947" s="400"/>
      <c r="D947" s="400"/>
      <c r="E947" s="400"/>
      <c r="F947" s="400"/>
      <c r="G947" s="400"/>
      <c r="H947" s="400"/>
      <c r="I947" s="400"/>
      <c r="J947" s="400"/>
      <c r="K947" s="400"/>
      <c r="L947" s="400"/>
      <c r="M947" s="400"/>
      <c r="N947" s="400"/>
      <c r="O947" s="400"/>
      <c r="P947" s="400"/>
      <c r="Q947" s="400"/>
      <c r="R947" s="400"/>
      <c r="S947" s="400"/>
      <c r="T947" s="670"/>
    </row>
    <row r="948" spans="2:20" x14ac:dyDescent="0.2">
      <c r="B948" s="380" t="s">
        <v>408</v>
      </c>
      <c r="C948" s="239"/>
      <c r="D948" s="168"/>
      <c r="E948" s="381"/>
      <c r="F948" s="382"/>
      <c r="G948" s="382"/>
      <c r="H948" s="382"/>
      <c r="I948" s="383"/>
      <c r="J948" s="383"/>
      <c r="K948" s="383"/>
      <c r="L948" s="383"/>
      <c r="M948" s="239"/>
      <c r="N948" s="239"/>
      <c r="O948" s="239"/>
      <c r="P948" s="239"/>
      <c r="Q948" s="239"/>
      <c r="R948" s="239"/>
      <c r="S948" s="239"/>
      <c r="T948" s="248"/>
    </row>
    <row r="949" spans="2:20" x14ac:dyDescent="0.2">
      <c r="B949" s="114" t="s">
        <v>250</v>
      </c>
      <c r="C949" s="119">
        <v>0</v>
      </c>
      <c r="D949" s="97">
        <f>'Pres MP Cant'!L1012</f>
        <v>104184.59500000003</v>
      </c>
      <c r="E949" s="97">
        <f>SUM(C949:D949)</f>
        <v>104184.59500000003</v>
      </c>
      <c r="F949" s="96">
        <v>0</v>
      </c>
      <c r="G949" s="97">
        <f>'Pres MP Cant'!M1012</f>
        <v>117390.09910648437</v>
      </c>
      <c r="H949" s="97">
        <f>SUM(F949:G949)</f>
        <v>117390.09910648437</v>
      </c>
      <c r="I949" s="384">
        <v>0</v>
      </c>
      <c r="J949" s="384">
        <f>'Pres MP Cant'!N1012</f>
        <v>149270.51428378985</v>
      </c>
      <c r="K949" s="97">
        <f>SUM(I949:J949)</f>
        <v>149270.51428378985</v>
      </c>
      <c r="L949" s="384">
        <v>0</v>
      </c>
      <c r="M949" s="119">
        <f>'Pres MP Cant'!O1012</f>
        <v>188238.32804099086</v>
      </c>
      <c r="N949" s="97">
        <f>SUM(L949:M949)</f>
        <v>188238.32804099086</v>
      </c>
      <c r="O949" s="119">
        <v>0</v>
      </c>
      <c r="P949" s="119">
        <f>'Pres MP Cant'!P1012</f>
        <v>251366.39895142772</v>
      </c>
      <c r="Q949" s="97">
        <f>SUM(O949:P949)</f>
        <v>251366.39895142772</v>
      </c>
      <c r="R949" s="119">
        <v>0</v>
      </c>
      <c r="S949" s="119">
        <f>'Pres MP Cant'!Q1012</f>
        <v>334499.48041069158</v>
      </c>
      <c r="T949" s="97">
        <f>SUM(R949:S949)</f>
        <v>334499.48041069158</v>
      </c>
    </row>
    <row r="950" spans="2:20" x14ac:dyDescent="0.2">
      <c r="B950" s="114" t="s">
        <v>352</v>
      </c>
      <c r="C950" s="119">
        <f>Distr.Sueld!K29*Cost.Prod!E961</f>
        <v>8656.3061904438491</v>
      </c>
      <c r="D950" s="119">
        <v>0</v>
      </c>
      <c r="E950" s="97">
        <f>SUM(C950:D950)</f>
        <v>8656.3061904438491</v>
      </c>
      <c r="F950" s="96">
        <f>Distr.Sueld!K68*Cost.Prod!H961</f>
        <v>8815.2921657670177</v>
      </c>
      <c r="G950" s="119">
        <v>0</v>
      </c>
      <c r="H950" s="97">
        <f>SUM(F950:G950)</f>
        <v>8815.2921657670177</v>
      </c>
      <c r="I950" s="384">
        <f>Distr.Sueld!K107*Cost.Prod!K961</f>
        <v>9313.6557260980499</v>
      </c>
      <c r="J950" s="384">
        <v>0</v>
      </c>
      <c r="K950" s="97">
        <f>SUM(I950:J950)</f>
        <v>9313.6557260980499</v>
      </c>
      <c r="L950" s="384">
        <f>Distr.Sueld!K147*Cost.Prod!N961</f>
        <v>9771.021923870825</v>
      </c>
      <c r="M950" s="119">
        <v>0</v>
      </c>
      <c r="N950" s="97">
        <f>SUM(L950:M950)</f>
        <v>9771.021923870825</v>
      </c>
      <c r="O950" s="119">
        <f>Distr.Sueld!K187*Cost.Prod!Q961</f>
        <v>16169.507518439588</v>
      </c>
      <c r="P950" s="119">
        <v>0</v>
      </c>
      <c r="Q950" s="97">
        <f>SUM(O950:P950)</f>
        <v>16169.507518439588</v>
      </c>
      <c r="R950" s="119">
        <f>Distr.Sueld!K227*Cost.Prod!T961</f>
        <v>17014.121511142956</v>
      </c>
      <c r="S950" s="119">
        <v>0</v>
      </c>
      <c r="T950" s="97">
        <f>SUM(R950:S950)</f>
        <v>17014.121511142956</v>
      </c>
    </row>
    <row r="951" spans="2:20" x14ac:dyDescent="0.2">
      <c r="B951" s="51" t="s">
        <v>409</v>
      </c>
      <c r="C951" s="62">
        <f>SUM(C949:C950)</f>
        <v>8656.3061904438491</v>
      </c>
      <c r="D951" s="62">
        <f t="shared" ref="D951:T951" si="108">SUM(D949:D950)</f>
        <v>104184.59500000003</v>
      </c>
      <c r="E951" s="62">
        <f t="shared" si="108"/>
        <v>112840.90119044388</v>
      </c>
      <c r="F951" s="62">
        <f t="shared" si="108"/>
        <v>8815.2921657670177</v>
      </c>
      <c r="G951" s="62">
        <f t="shared" si="108"/>
        <v>117390.09910648437</v>
      </c>
      <c r="H951" s="62">
        <f t="shared" si="108"/>
        <v>126205.39127225139</v>
      </c>
      <c r="I951" s="62">
        <f t="shared" si="108"/>
        <v>9313.6557260980499</v>
      </c>
      <c r="J951" s="62">
        <f t="shared" si="108"/>
        <v>149270.51428378985</v>
      </c>
      <c r="K951" s="62">
        <f t="shared" si="108"/>
        <v>158584.17000988789</v>
      </c>
      <c r="L951" s="62">
        <f t="shared" si="108"/>
        <v>9771.021923870825</v>
      </c>
      <c r="M951" s="62">
        <f t="shared" si="108"/>
        <v>188238.32804099086</v>
      </c>
      <c r="N951" s="62">
        <f t="shared" si="108"/>
        <v>198009.3499648617</v>
      </c>
      <c r="O951" s="62">
        <f t="shared" si="108"/>
        <v>16169.507518439588</v>
      </c>
      <c r="P951" s="62">
        <f t="shared" si="108"/>
        <v>251366.39895142772</v>
      </c>
      <c r="Q951" s="62">
        <f t="shared" si="108"/>
        <v>267535.90646986733</v>
      </c>
      <c r="R951" s="62">
        <f t="shared" si="108"/>
        <v>17014.121511142956</v>
      </c>
      <c r="S951" s="62">
        <f t="shared" si="108"/>
        <v>334499.48041069158</v>
      </c>
      <c r="T951" s="62">
        <f t="shared" si="108"/>
        <v>351513.60192183452</v>
      </c>
    </row>
    <row r="952" spans="2:20" x14ac:dyDescent="0.2">
      <c r="B952" s="385" t="s">
        <v>410</v>
      </c>
      <c r="C952" s="238"/>
      <c r="D952" s="321"/>
      <c r="E952" s="386"/>
      <c r="F952" s="386"/>
      <c r="G952" s="386"/>
      <c r="H952" s="386"/>
      <c r="I952" s="387"/>
      <c r="J952" s="387"/>
      <c r="K952" s="386"/>
      <c r="L952" s="387"/>
      <c r="M952" s="238"/>
      <c r="N952" s="386"/>
      <c r="O952" s="238"/>
      <c r="P952" s="238"/>
      <c r="Q952" s="386"/>
      <c r="R952" s="238"/>
      <c r="S952" s="238"/>
      <c r="T952" s="709"/>
    </row>
    <row r="953" spans="2:20" x14ac:dyDescent="0.2">
      <c r="B953" s="204" t="s">
        <v>248</v>
      </c>
      <c r="C953" s="119">
        <v>0</v>
      </c>
      <c r="D953" s="97">
        <f>'Pres MP Cant'!L1036</f>
        <v>9951.8250000000007</v>
      </c>
      <c r="E953" s="97">
        <f>SUM(C953:D953)</f>
        <v>9951.8250000000007</v>
      </c>
      <c r="F953" s="119">
        <v>0</v>
      </c>
      <c r="G953" s="97">
        <f>'Pres MP Cant'!M1036</f>
        <v>11207.652493317421</v>
      </c>
      <c r="H953" s="97">
        <f>SUM(F953:G953)</f>
        <v>11207.652493317421</v>
      </c>
      <c r="I953" s="384">
        <v>0</v>
      </c>
      <c r="J953" s="384">
        <f>'Pres MP Cant'!N1036</f>
        <v>14139.844112381012</v>
      </c>
      <c r="K953" s="97">
        <f>SUM(I953:J953)</f>
        <v>14139.844112381012</v>
      </c>
      <c r="L953" s="384">
        <v>0</v>
      </c>
      <c r="M953" s="119">
        <f>'Pres MP Cant'!O1036</f>
        <v>17815.560561177521</v>
      </c>
      <c r="N953" s="97">
        <f>SUM(L953:M953)</f>
        <v>17815.560561177521</v>
      </c>
      <c r="O953" s="119">
        <v>0</v>
      </c>
      <c r="P953" s="119">
        <f>'Pres MP Cant'!P1036</f>
        <v>23790.109847774009</v>
      </c>
      <c r="Q953" s="97">
        <f>SUM(O953:P953)</f>
        <v>23790.109847774009</v>
      </c>
      <c r="R953" s="119">
        <v>0</v>
      </c>
      <c r="S953" s="119">
        <f>'Pres MP Cant'!Q1036</f>
        <v>31657.890397963354</v>
      </c>
      <c r="T953" s="97">
        <f>SUM(R953:S953)</f>
        <v>31657.890397963354</v>
      </c>
    </row>
    <row r="954" spans="2:20" x14ac:dyDescent="0.2">
      <c r="B954" s="114" t="s">
        <v>355</v>
      </c>
      <c r="C954" s="119">
        <f>Distr.Sueld!K34*Cost.Prod!E961</f>
        <v>938.22863833245242</v>
      </c>
      <c r="D954" s="119">
        <v>0</v>
      </c>
      <c r="E954" s="97">
        <f>SUM(C954:D954)</f>
        <v>938.22863833245242</v>
      </c>
      <c r="F954" s="384">
        <f>Distr.Sueld!K73*Cost.Prod!H961</f>
        <v>1966.0295161185597</v>
      </c>
      <c r="G954" s="119">
        <v>0</v>
      </c>
      <c r="H954" s="97">
        <f>SUM(F954:G954)</f>
        <v>1966.0295161185597</v>
      </c>
      <c r="I954" s="384">
        <f>Distr.Sueld!K112*Cost.Prod!K961</f>
        <v>2076.7760334581353</v>
      </c>
      <c r="J954" s="384">
        <v>0</v>
      </c>
      <c r="K954" s="97">
        <f>SUM(I954:J954)</f>
        <v>2076.7760334581353</v>
      </c>
      <c r="L954" s="384">
        <f>Distr.Sueld!K152*Cost.Prod!N961</f>
        <v>2179.3328188583218</v>
      </c>
      <c r="M954" s="119">
        <v>0</v>
      </c>
      <c r="N954" s="97">
        <f>SUM(L954:M954)</f>
        <v>2179.3328188583218</v>
      </c>
      <c r="O954" s="119">
        <f>Distr.Sueld!K192*Cost.Prod!Q961</f>
        <v>3607.1899959129109</v>
      </c>
      <c r="P954" s="119">
        <v>0</v>
      </c>
      <c r="Q954" s="97">
        <f>SUM(O954:P954)</f>
        <v>3607.1899959129109</v>
      </c>
      <c r="R954" s="119">
        <f>Distr.Sueld!K232*Cost.Prod!T961</f>
        <v>3795.611513476958</v>
      </c>
      <c r="S954" s="119">
        <v>0</v>
      </c>
      <c r="T954" s="97">
        <f>SUM(R954:S954)</f>
        <v>3795.611513476958</v>
      </c>
    </row>
    <row r="955" spans="2:20" x14ac:dyDescent="0.2">
      <c r="B955" s="114" t="s">
        <v>411</v>
      </c>
      <c r="C955" s="119">
        <f>'Carga Fabril'!C887</f>
        <v>1837.6737963401506</v>
      </c>
      <c r="D955" s="119">
        <f>'Carga Fabril'!D887</f>
        <v>199.46705188374597</v>
      </c>
      <c r="E955" s="97">
        <f>SUM(C955:D955)</f>
        <v>2037.1408482238967</v>
      </c>
      <c r="F955" s="119">
        <f>'Carga Fabril'!F887</f>
        <v>1795.2585623349119</v>
      </c>
      <c r="G955" s="119">
        <f>'Carga Fabril'!G887</f>
        <v>189.72765730509224</v>
      </c>
      <c r="H955" s="97">
        <f>SUM(F955:G955)</f>
        <v>1984.986219640004</v>
      </c>
      <c r="I955" s="119">
        <f>'Carga Fabril'!I887</f>
        <v>1939.2889299046592</v>
      </c>
      <c r="J955" s="119">
        <f>'Carga Fabril'!J887</f>
        <v>210.26235526462284</v>
      </c>
      <c r="K955" s="97">
        <f>SUM(I955:J955)</f>
        <v>2149.551285169282</v>
      </c>
      <c r="L955" s="119">
        <f>'Carga Fabril'!L887</f>
        <v>2079.8076388709069</v>
      </c>
      <c r="M955" s="119">
        <f>'Carga Fabril'!M887</f>
        <v>231.27589658565711</v>
      </c>
      <c r="N955" s="97">
        <f>SUM(L955:M955)</f>
        <v>2311.0835354565638</v>
      </c>
      <c r="O955" s="97">
        <f>'Carga Fabril'!O887</f>
        <v>2998.1455776762127</v>
      </c>
      <c r="P955" s="97">
        <f>'Carga Fabril'!P887</f>
        <v>364.31825038945783</v>
      </c>
      <c r="Q955" s="97">
        <f>SUM(O955:P955)</f>
        <v>3362.4638280656704</v>
      </c>
      <c r="R955" s="119">
        <f>'Carga Fabril'!R887</f>
        <v>3136.9035193755062</v>
      </c>
      <c r="S955" s="119">
        <f>'Carga Fabril'!S887</f>
        <v>402.58705274439848</v>
      </c>
      <c r="T955" s="97">
        <f>SUM(R955:S955)</f>
        <v>3539.4905721199048</v>
      </c>
    </row>
    <row r="956" spans="2:20" x14ac:dyDescent="0.2">
      <c r="B956" s="51" t="s">
        <v>412</v>
      </c>
      <c r="C956" s="62">
        <f>SUM(C953:C955)</f>
        <v>2775.9024346726028</v>
      </c>
      <c r="D956" s="62">
        <f t="shared" ref="D956:T956" si="109">SUM(D953:D955)</f>
        <v>10151.292051883747</v>
      </c>
      <c r="E956" s="62">
        <f t="shared" si="109"/>
        <v>12927.194486556349</v>
      </c>
      <c r="F956" s="62">
        <f t="shared" si="109"/>
        <v>3761.2880784534718</v>
      </c>
      <c r="G956" s="62">
        <f t="shared" si="109"/>
        <v>11397.380150622514</v>
      </c>
      <c r="H956" s="62">
        <f t="shared" si="109"/>
        <v>15158.668229075985</v>
      </c>
      <c r="I956" s="62">
        <f t="shared" si="109"/>
        <v>4016.0649633627945</v>
      </c>
      <c r="J956" s="62">
        <f t="shared" si="109"/>
        <v>14350.106467645635</v>
      </c>
      <c r="K956" s="62">
        <f t="shared" si="109"/>
        <v>18366.171431008428</v>
      </c>
      <c r="L956" s="62">
        <f t="shared" si="109"/>
        <v>4259.1404577292287</v>
      </c>
      <c r="M956" s="62">
        <f t="shared" si="109"/>
        <v>18046.836457763176</v>
      </c>
      <c r="N956" s="62">
        <f t="shared" si="109"/>
        <v>22305.976915492407</v>
      </c>
      <c r="O956" s="62">
        <f t="shared" si="109"/>
        <v>6605.3355735891237</v>
      </c>
      <c r="P956" s="62">
        <f t="shared" si="109"/>
        <v>24154.428098163466</v>
      </c>
      <c r="Q956" s="62">
        <f t="shared" si="109"/>
        <v>30759.763671752589</v>
      </c>
      <c r="R956" s="62">
        <f t="shared" si="109"/>
        <v>6932.5150328524642</v>
      </c>
      <c r="S956" s="62">
        <f t="shared" si="109"/>
        <v>32060.477450707753</v>
      </c>
      <c r="T956" s="62">
        <f t="shared" si="109"/>
        <v>38992.992483560214</v>
      </c>
    </row>
    <row r="957" spans="2:20" x14ac:dyDescent="0.2">
      <c r="B957" s="105"/>
      <c r="C957" s="238"/>
      <c r="D957" s="249"/>
      <c r="E957" s="387"/>
      <c r="F957" s="387"/>
      <c r="G957" s="387"/>
      <c r="H957" s="387"/>
      <c r="I957" s="387"/>
      <c r="J957" s="387"/>
      <c r="K957" s="387"/>
      <c r="L957" s="387"/>
      <c r="M957" s="238"/>
      <c r="N957" s="387"/>
      <c r="O957" s="238"/>
      <c r="P957" s="238"/>
      <c r="Q957" s="387"/>
      <c r="R957" s="238"/>
      <c r="S957" s="238"/>
      <c r="T957" s="388"/>
    </row>
    <row r="958" spans="2:20" x14ac:dyDescent="0.2">
      <c r="B958" s="62" t="s">
        <v>413</v>
      </c>
      <c r="C958" s="62">
        <f>+C951+C956</f>
        <v>11432.208625116451</v>
      </c>
      <c r="D958" s="62">
        <f t="shared" ref="D958:T958" si="110">+D951+D956</f>
        <v>114335.88705188378</v>
      </c>
      <c r="E958" s="62">
        <f t="shared" si="110"/>
        <v>125768.09567700024</v>
      </c>
      <c r="F958" s="62">
        <f t="shared" si="110"/>
        <v>12576.580244220489</v>
      </c>
      <c r="G958" s="62">
        <f t="shared" si="110"/>
        <v>128787.47925710688</v>
      </c>
      <c r="H958" s="62">
        <f t="shared" si="110"/>
        <v>141364.05950132737</v>
      </c>
      <c r="I958" s="62">
        <f t="shared" si="110"/>
        <v>13329.720689460844</v>
      </c>
      <c r="J958" s="62">
        <f t="shared" si="110"/>
        <v>163620.62075143549</v>
      </c>
      <c r="K958" s="62">
        <f t="shared" si="110"/>
        <v>176950.34144089633</v>
      </c>
      <c r="L958" s="26">
        <f t="shared" si="110"/>
        <v>14030.162381600054</v>
      </c>
      <c r="M958" s="26">
        <f t="shared" si="110"/>
        <v>206285.16449875405</v>
      </c>
      <c r="N958" s="62">
        <f t="shared" si="110"/>
        <v>220315.32688035411</v>
      </c>
      <c r="O958" s="26">
        <f t="shared" si="110"/>
        <v>22774.843092028714</v>
      </c>
      <c r="P958" s="26">
        <f t="shared" si="110"/>
        <v>275520.82704959117</v>
      </c>
      <c r="Q958" s="62">
        <f t="shared" si="110"/>
        <v>298295.67014161992</v>
      </c>
      <c r="R958" s="26">
        <f t="shared" si="110"/>
        <v>23946.636543995421</v>
      </c>
      <c r="S958" s="26">
        <f t="shared" si="110"/>
        <v>366559.95786139934</v>
      </c>
      <c r="T958" s="62">
        <f t="shared" si="110"/>
        <v>390506.59440539475</v>
      </c>
    </row>
    <row r="959" spans="2:20" x14ac:dyDescent="0.2">
      <c r="B959" s="108" t="s">
        <v>414</v>
      </c>
      <c r="C959" s="389"/>
      <c r="D959" s="390"/>
      <c r="E959" s="391">
        <f>'Pres Produc'!C22</f>
        <v>10580</v>
      </c>
      <c r="F959" s="389"/>
      <c r="G959" s="392"/>
      <c r="H959" s="391">
        <f>'Pres Produc'!D22</f>
        <v>11377</v>
      </c>
      <c r="I959" s="393"/>
      <c r="J959" s="392"/>
      <c r="K959" s="391">
        <f>'Pres Produc'!E22</f>
        <v>13653.000000000004</v>
      </c>
      <c r="L959" s="394"/>
      <c r="M959" s="322"/>
      <c r="N959" s="391">
        <f>'Pres Produc'!F22</f>
        <v>16382.800000000001</v>
      </c>
      <c r="O959" s="396"/>
      <c r="P959" s="322"/>
      <c r="Q959" s="391">
        <f>'Pres Produc'!G22</f>
        <v>20830.999999999996</v>
      </c>
      <c r="R959" s="396"/>
      <c r="S959" s="322"/>
      <c r="T959" s="391">
        <f>'Pres Produc'!H22</f>
        <v>26399.000000000007</v>
      </c>
    </row>
    <row r="960" spans="2:20" x14ac:dyDescent="0.2">
      <c r="B960" s="114" t="s">
        <v>415</v>
      </c>
      <c r="C960" s="396"/>
      <c r="D960" s="397"/>
      <c r="E960" s="401">
        <f>+E958/E959</f>
        <v>11.887343636767508</v>
      </c>
      <c r="F960" s="402"/>
      <c r="G960" s="403"/>
      <c r="H960" s="401">
        <f>+H958/H959</f>
        <v>12.425424936391613</v>
      </c>
      <c r="I960" s="402"/>
      <c r="J960" s="403"/>
      <c r="K960" s="401">
        <f>+K958/K959</f>
        <v>12.960546505595568</v>
      </c>
      <c r="L960" s="394"/>
      <c r="M960" s="322"/>
      <c r="N960" s="401">
        <f>+N958/N959</f>
        <v>13.447965358812541</v>
      </c>
      <c r="O960" s="396"/>
      <c r="P960" s="322"/>
      <c r="Q960" s="401">
        <f>+Q958/Q959</f>
        <v>14.31979598394796</v>
      </c>
      <c r="R960" s="396"/>
      <c r="S960" s="322"/>
      <c r="T960" s="401">
        <f>+T958/T959</f>
        <v>14.792476775839791</v>
      </c>
    </row>
    <row r="961" spans="2:20" x14ac:dyDescent="0.2">
      <c r="B961" s="279" t="s">
        <v>297</v>
      </c>
      <c r="C961" s="239"/>
      <c r="D961" s="168"/>
      <c r="E961" s="210">
        <f>Asignaciones!AB13</f>
        <v>0.10608232020940528</v>
      </c>
      <c r="F961" s="105"/>
      <c r="G961" s="248"/>
      <c r="H961" s="210">
        <f>Asignaciones!AC13</f>
        <v>9.7499414423071196E-2</v>
      </c>
      <c r="I961" s="105"/>
      <c r="J961" s="248"/>
      <c r="K961" s="210">
        <f>Asignaciones!AD13</f>
        <v>9.8048300813069977E-2</v>
      </c>
      <c r="L961" s="103"/>
      <c r="M961" s="292"/>
      <c r="N961" s="210">
        <f>Asignaciones!AE13</f>
        <v>9.8043557441414103E-2</v>
      </c>
      <c r="O961" s="103"/>
      <c r="P961" s="292"/>
      <c r="Q961" s="210">
        <f>Asignaciones!AF13</f>
        <v>9.8784406639622957E-2</v>
      </c>
      <c r="R961" s="103"/>
      <c r="S961" s="292"/>
      <c r="T961" s="210">
        <f>Asignaciones!AG13</f>
        <v>9.8994674952280495E-2</v>
      </c>
    </row>
    <row r="962" spans="2:20" x14ac:dyDescent="0.2">
      <c r="D962" s="399"/>
      <c r="E962" s="399"/>
      <c r="F962" s="399"/>
      <c r="G962" s="399"/>
      <c r="H962" s="399"/>
      <c r="I962" s="399"/>
      <c r="J962" s="399"/>
      <c r="K962" s="399"/>
      <c r="L962" s="399"/>
    </row>
    <row r="963" spans="2:20" x14ac:dyDescent="0.2">
      <c r="D963" s="399"/>
      <c r="E963" s="399"/>
      <c r="F963" s="399"/>
      <c r="G963" s="399"/>
      <c r="H963" s="399"/>
      <c r="I963" s="399"/>
      <c r="J963" s="399"/>
      <c r="K963" s="399"/>
      <c r="L963" s="399"/>
    </row>
    <row r="964" spans="2:20" x14ac:dyDescent="0.2">
      <c r="D964" s="399"/>
      <c r="E964" s="399"/>
      <c r="F964" s="399"/>
      <c r="G964" s="399"/>
      <c r="H964" s="399"/>
      <c r="I964" s="399"/>
      <c r="J964" s="399"/>
      <c r="K964" s="399"/>
      <c r="L964" s="399"/>
    </row>
    <row r="965" spans="2:20" x14ac:dyDescent="0.2">
      <c r="B965" s="2" t="s">
        <v>853</v>
      </c>
      <c r="C965" s="288"/>
      <c r="D965" s="288"/>
      <c r="E965" s="288"/>
      <c r="F965" s="288"/>
      <c r="G965" s="288"/>
      <c r="H965" s="288"/>
      <c r="I965" s="288"/>
      <c r="J965" s="288"/>
      <c r="K965" s="288"/>
      <c r="L965" s="288"/>
      <c r="M965" s="288"/>
      <c r="N965" s="288"/>
      <c r="O965" s="288"/>
      <c r="P965" s="288"/>
      <c r="Q965" s="288"/>
      <c r="R965" s="288"/>
      <c r="S965" s="288"/>
      <c r="T965" s="289"/>
    </row>
    <row r="966" spans="2:20" x14ac:dyDescent="0.2">
      <c r="B966" s="9" t="s">
        <v>20</v>
      </c>
      <c r="C966" s="200"/>
      <c r="D966" s="200"/>
      <c r="E966" s="200"/>
      <c r="F966" s="200"/>
      <c r="G966" s="200"/>
      <c r="H966" s="200"/>
      <c r="I966" s="200"/>
      <c r="J966" s="200"/>
      <c r="K966" s="200"/>
      <c r="L966" s="200"/>
      <c r="M966" s="200"/>
      <c r="N966" s="200"/>
      <c r="O966" s="200"/>
      <c r="P966" s="200"/>
      <c r="Q966" s="200"/>
      <c r="R966" s="200"/>
      <c r="S966" s="200"/>
      <c r="T966" s="290"/>
    </row>
    <row r="967" spans="2:20" x14ac:dyDescent="0.2">
      <c r="B967" s="9" t="s">
        <v>281</v>
      </c>
      <c r="C967" s="200"/>
      <c r="D967" s="200"/>
      <c r="E967" s="200"/>
      <c r="F967" s="200"/>
      <c r="G967" s="200"/>
      <c r="H967" s="200"/>
      <c r="I967" s="200"/>
      <c r="J967" s="200"/>
      <c r="K967" s="200"/>
      <c r="L967" s="200"/>
      <c r="M967" s="200"/>
      <c r="N967" s="200"/>
      <c r="O967" s="200"/>
      <c r="P967" s="200"/>
      <c r="Q967" s="200"/>
      <c r="R967" s="200"/>
      <c r="S967" s="200"/>
      <c r="T967" s="290"/>
    </row>
    <row r="968" spans="2:20" x14ac:dyDescent="0.2">
      <c r="B968" s="9" t="s">
        <v>2</v>
      </c>
      <c r="C968" s="200"/>
      <c r="D968" s="200"/>
      <c r="E968" s="200"/>
      <c r="F968" s="200"/>
      <c r="G968" s="200"/>
      <c r="H968" s="200"/>
      <c r="I968" s="200"/>
      <c r="J968" s="200"/>
      <c r="K968" s="200"/>
      <c r="L968" s="200"/>
      <c r="M968" s="200"/>
      <c r="N968" s="200"/>
      <c r="O968" s="200"/>
      <c r="P968" s="200"/>
      <c r="Q968" s="200"/>
      <c r="R968" s="200"/>
      <c r="S968" s="200"/>
      <c r="T968" s="290"/>
    </row>
    <row r="969" spans="2:20" x14ac:dyDescent="0.2">
      <c r="B969" s="378"/>
      <c r="C969" s="291"/>
      <c r="D969" s="291"/>
      <c r="E969" s="291"/>
      <c r="F969" s="291"/>
      <c r="G969" s="291"/>
      <c r="H969" s="291"/>
      <c r="I969" s="291"/>
      <c r="J969" s="291"/>
      <c r="K969" s="291"/>
      <c r="L969" s="291"/>
      <c r="M969" s="291"/>
      <c r="N969" s="291"/>
      <c r="O969" s="291"/>
      <c r="P969" s="291"/>
      <c r="Q969" s="291"/>
      <c r="R969" s="291"/>
      <c r="S969" s="291"/>
      <c r="T969" s="292"/>
    </row>
    <row r="970" spans="2:20" x14ac:dyDescent="0.2">
      <c r="B970" s="287"/>
    </row>
    <row r="971" spans="2:20" x14ac:dyDescent="0.2">
      <c r="B971" s="265" t="s">
        <v>282</v>
      </c>
      <c r="C971" s="270" t="s">
        <v>38</v>
      </c>
      <c r="D971" s="268"/>
      <c r="E971" s="269"/>
      <c r="F971" s="270" t="s">
        <v>39</v>
      </c>
      <c r="G971" s="271"/>
      <c r="H971" s="271"/>
      <c r="I971" s="270" t="s">
        <v>40</v>
      </c>
      <c r="J971" s="268"/>
      <c r="K971" s="269"/>
      <c r="L971" s="270" t="s">
        <v>121</v>
      </c>
      <c r="M971" s="268"/>
      <c r="N971" s="269"/>
      <c r="O971" s="270" t="s">
        <v>122</v>
      </c>
      <c r="P971" s="268"/>
      <c r="Q971" s="269"/>
      <c r="R971" s="270" t="s">
        <v>633</v>
      </c>
      <c r="S971" s="268"/>
      <c r="T971" s="269"/>
    </row>
    <row r="972" spans="2:20" x14ac:dyDescent="0.2">
      <c r="B972" s="306"/>
      <c r="C972" s="266" t="s">
        <v>283</v>
      </c>
      <c r="D972" s="265" t="s">
        <v>284</v>
      </c>
      <c r="E972" s="265" t="s">
        <v>47</v>
      </c>
      <c r="F972" s="265" t="s">
        <v>283</v>
      </c>
      <c r="G972" s="265" t="s">
        <v>284</v>
      </c>
      <c r="H972" s="265" t="s">
        <v>47</v>
      </c>
      <c r="I972" s="379" t="s">
        <v>283</v>
      </c>
      <c r="J972" s="379" t="s">
        <v>284</v>
      </c>
      <c r="K972" s="379" t="s">
        <v>47</v>
      </c>
      <c r="L972" s="266" t="s">
        <v>283</v>
      </c>
      <c r="M972" s="265" t="s">
        <v>284</v>
      </c>
      <c r="N972" s="265" t="s">
        <v>47</v>
      </c>
      <c r="O972" s="265" t="s">
        <v>283</v>
      </c>
      <c r="P972" s="265" t="s">
        <v>284</v>
      </c>
      <c r="Q972" s="265" t="s">
        <v>47</v>
      </c>
      <c r="R972" s="379" t="s">
        <v>283</v>
      </c>
      <c r="S972" s="379" t="s">
        <v>284</v>
      </c>
      <c r="T972" s="379" t="s">
        <v>47</v>
      </c>
    </row>
    <row r="973" spans="2:20" x14ac:dyDescent="0.2">
      <c r="B973" s="286" t="s">
        <v>107</v>
      </c>
      <c r="C973" s="404"/>
      <c r="D973" s="404"/>
      <c r="E973" s="404"/>
      <c r="F973" s="404"/>
      <c r="G973" s="404"/>
      <c r="H973" s="404"/>
      <c r="I973" s="404"/>
      <c r="J973" s="404"/>
      <c r="K973" s="404"/>
      <c r="L973" s="404"/>
      <c r="M973" s="404"/>
      <c r="N973" s="404"/>
      <c r="O973" s="404"/>
      <c r="P973" s="404"/>
      <c r="Q973" s="404"/>
      <c r="R973" s="404"/>
      <c r="S973" s="404"/>
      <c r="T973" s="708"/>
    </row>
    <row r="974" spans="2:20" x14ac:dyDescent="0.2">
      <c r="B974" s="380" t="s">
        <v>408</v>
      </c>
      <c r="C974" s="239"/>
      <c r="D974" s="168"/>
      <c r="E974" s="381"/>
      <c r="F974" s="382"/>
      <c r="G974" s="382"/>
      <c r="H974" s="382"/>
      <c r="I974" s="383"/>
      <c r="J974" s="383"/>
      <c r="K974" s="383"/>
      <c r="L974" s="383"/>
      <c r="M974" s="239"/>
      <c r="N974" s="239"/>
      <c r="O974" s="239"/>
      <c r="P974" s="239"/>
      <c r="Q974" s="239"/>
      <c r="R974" s="239"/>
      <c r="S974" s="239"/>
      <c r="T974" s="248"/>
    </row>
    <row r="975" spans="2:20" x14ac:dyDescent="0.2">
      <c r="B975" s="114" t="s">
        <v>250</v>
      </c>
      <c r="C975" s="119">
        <v>0</v>
      </c>
      <c r="D975" s="97">
        <f>'Pres MP Cant'!L996</f>
        <v>9054.7200000000012</v>
      </c>
      <c r="E975" s="97">
        <f>SUM(C975:D975)</f>
        <v>9054.7200000000012</v>
      </c>
      <c r="F975" s="96">
        <v>0</v>
      </c>
      <c r="G975" s="97">
        <f>'Pres MP Cant'!M996</f>
        <v>10463.404444444444</v>
      </c>
      <c r="H975" s="97">
        <f>SUM(F975:G975)</f>
        <v>10463.404444444444</v>
      </c>
      <c r="I975" s="384">
        <v>0</v>
      </c>
      <c r="J975" s="384">
        <f>'Pres MP Cant'!N996</f>
        <v>13002.61511524271</v>
      </c>
      <c r="K975" s="97">
        <f>SUM(I975:J975)</f>
        <v>13002.61511524271</v>
      </c>
      <c r="L975" s="384">
        <v>0</v>
      </c>
      <c r="M975" s="119">
        <f>'Pres MP Cant'!O996</f>
        <v>16372.379276852971</v>
      </c>
      <c r="N975" s="97">
        <f>SUM(L975:M975)</f>
        <v>16372.379276852971</v>
      </c>
      <c r="O975" s="119">
        <v>0</v>
      </c>
      <c r="P975" s="119">
        <f>'Pres MP Cant'!P996</f>
        <v>21878.608960786452</v>
      </c>
      <c r="Q975" s="97">
        <f>SUM(O975:P975)</f>
        <v>21878.608960786452</v>
      </c>
      <c r="R975" s="119">
        <v>0</v>
      </c>
      <c r="S975" s="119">
        <f>'Pres MP Cant'!Q996</f>
        <v>29108.521787342557</v>
      </c>
      <c r="T975" s="97">
        <f>SUM(R975:S975)</f>
        <v>29108.521787342557</v>
      </c>
    </row>
    <row r="976" spans="2:20" x14ac:dyDescent="0.2">
      <c r="B976" s="114" t="s">
        <v>352</v>
      </c>
      <c r="C976" s="119">
        <f>+C950*E987</f>
        <v>857.4488551592774</v>
      </c>
      <c r="D976" s="119">
        <v>0</v>
      </c>
      <c r="E976" s="97">
        <f>SUM(C976:D976)</f>
        <v>857.4488551592774</v>
      </c>
      <c r="F976" s="119">
        <f>+F950*H987</f>
        <v>897.25835703245207</v>
      </c>
      <c r="G976" s="119">
        <v>0</v>
      </c>
      <c r="H976" s="97">
        <f>SUM(F976:G976)</f>
        <v>897.25835703245207</v>
      </c>
      <c r="I976" s="119">
        <f>+I950*K987</f>
        <v>934.9399291808536</v>
      </c>
      <c r="J976" s="384">
        <v>0</v>
      </c>
      <c r="K976" s="97">
        <f>SUM(I976:J976)</f>
        <v>934.9399291808536</v>
      </c>
      <c r="L976" s="119">
        <f>+L950*N987</f>
        <v>980.18426831675401</v>
      </c>
      <c r="M976" s="119">
        <v>0</v>
      </c>
      <c r="N976" s="97">
        <f>SUM(L976:M976)</f>
        <v>980.18426831675401</v>
      </c>
      <c r="O976" s="119">
        <f>+O950*Q987</f>
        <v>1623.0762284350665</v>
      </c>
      <c r="P976" s="119">
        <v>0</v>
      </c>
      <c r="Q976" s="97">
        <f>SUM(O976:P976)</f>
        <v>1623.0762284350665</v>
      </c>
      <c r="R976" s="119">
        <f>+R950*T987</f>
        <v>1707.5824826340697</v>
      </c>
      <c r="S976" s="119">
        <v>0</v>
      </c>
      <c r="T976" s="97">
        <f>SUM(R976:S976)</f>
        <v>1707.5824826340697</v>
      </c>
    </row>
    <row r="977" spans="2:20" x14ac:dyDescent="0.2">
      <c r="B977" s="51" t="s">
        <v>409</v>
      </c>
      <c r="C977" s="62">
        <f t="shared" ref="C977:T977" si="111">SUM(C975:C976)</f>
        <v>857.4488551592774</v>
      </c>
      <c r="D977" s="62">
        <f t="shared" si="111"/>
        <v>9054.7200000000012</v>
      </c>
      <c r="E977" s="62">
        <f t="shared" si="111"/>
        <v>9912.1688551592779</v>
      </c>
      <c r="F977" s="62">
        <f t="shared" si="111"/>
        <v>897.25835703245207</v>
      </c>
      <c r="G977" s="62">
        <f t="shared" si="111"/>
        <v>10463.404444444444</v>
      </c>
      <c r="H977" s="62">
        <f t="shared" si="111"/>
        <v>11360.662801476896</v>
      </c>
      <c r="I977" s="62">
        <f t="shared" si="111"/>
        <v>934.9399291808536</v>
      </c>
      <c r="J977" s="62">
        <f t="shared" si="111"/>
        <v>13002.61511524271</v>
      </c>
      <c r="K977" s="62">
        <f t="shared" si="111"/>
        <v>13937.555044423563</v>
      </c>
      <c r="L977" s="62">
        <f t="shared" si="111"/>
        <v>980.18426831675401</v>
      </c>
      <c r="M977" s="62">
        <f t="shared" si="111"/>
        <v>16372.379276852971</v>
      </c>
      <c r="N977" s="62">
        <f t="shared" si="111"/>
        <v>17352.563545169724</v>
      </c>
      <c r="O977" s="62">
        <f t="shared" si="111"/>
        <v>1623.0762284350665</v>
      </c>
      <c r="P977" s="62">
        <f t="shared" si="111"/>
        <v>21878.608960786452</v>
      </c>
      <c r="Q977" s="62">
        <f t="shared" si="111"/>
        <v>23501.68518922152</v>
      </c>
      <c r="R977" s="62">
        <f t="shared" si="111"/>
        <v>1707.5824826340697</v>
      </c>
      <c r="S977" s="62">
        <f t="shared" si="111"/>
        <v>29108.521787342557</v>
      </c>
      <c r="T977" s="62">
        <f t="shared" si="111"/>
        <v>30816.104269976626</v>
      </c>
    </row>
    <row r="978" spans="2:20" x14ac:dyDescent="0.2">
      <c r="B978" s="385" t="s">
        <v>410</v>
      </c>
      <c r="C978" s="238"/>
      <c r="D978" s="321"/>
      <c r="E978" s="386"/>
      <c r="F978" s="386"/>
      <c r="G978" s="386"/>
      <c r="H978" s="386"/>
      <c r="I978" s="387"/>
      <c r="J978" s="387"/>
      <c r="K978" s="386"/>
      <c r="L978" s="387"/>
      <c r="M978" s="238"/>
      <c r="N978" s="386"/>
      <c r="O978" s="238"/>
      <c r="P978" s="238"/>
      <c r="Q978" s="386"/>
      <c r="R978" s="238"/>
      <c r="S978" s="238"/>
      <c r="T978" s="709"/>
    </row>
    <row r="979" spans="2:20" x14ac:dyDescent="0.2">
      <c r="B979" s="204" t="s">
        <v>248</v>
      </c>
      <c r="C979" s="119">
        <v>0</v>
      </c>
      <c r="D979" s="97">
        <f>'Pres MP Cant'!L1015+'Pres MP Cant'!L1026</f>
        <v>1121.3600000000001</v>
      </c>
      <c r="E979" s="97">
        <f>SUM(C979:D979)</f>
        <v>1121.3600000000001</v>
      </c>
      <c r="F979" s="119">
        <v>0</v>
      </c>
      <c r="G979" s="97">
        <f>'Pres MP Cant'!M1015+'Pres MP Cant'!M1026</f>
        <v>1301.5546738296239</v>
      </c>
      <c r="H979" s="97">
        <f>SUM(F979:G979)</f>
        <v>1301.5546738296239</v>
      </c>
      <c r="I979" s="384">
        <v>0</v>
      </c>
      <c r="J979" s="384">
        <f>'Pres MP Cant'!N1015+'Pres MP Cant'!N1026</f>
        <v>1618.0839750520554</v>
      </c>
      <c r="K979" s="97">
        <f>SUM(I979:J979)</f>
        <v>1618.0839750520554</v>
      </c>
      <c r="L979" s="384">
        <v>0</v>
      </c>
      <c r="M979" s="119">
        <f>'Pres MP Cant'!O1015+'Pres MP Cant'!O1026</f>
        <v>2037.5343858486199</v>
      </c>
      <c r="N979" s="97">
        <f>SUM(L979:M979)</f>
        <v>2037.5343858486199</v>
      </c>
      <c r="O979" s="119">
        <v>0</v>
      </c>
      <c r="P979" s="119">
        <f>'Pres MP Cant'!P1015+'Pres MP Cant'!P1026</f>
        <v>2722.8077615358843</v>
      </c>
      <c r="Q979" s="97">
        <f>SUM(O979:P979)</f>
        <v>2722.8077615358843</v>
      </c>
      <c r="R979" s="119">
        <v>0</v>
      </c>
      <c r="S979" s="119">
        <f>'Pres MP Cant'!Q1015+'Pres MP Cant'!Q1026</f>
        <v>3622.5540283770197</v>
      </c>
      <c r="T979" s="97">
        <f>SUM(R979:S979)</f>
        <v>3622.5540283770197</v>
      </c>
    </row>
    <row r="980" spans="2:20" x14ac:dyDescent="0.2">
      <c r="B980" s="114" t="s">
        <v>355</v>
      </c>
      <c r="C980" s="119">
        <f>+C954*E987</f>
        <v>92.936069279055786</v>
      </c>
      <c r="D980" s="119">
        <v>0</v>
      </c>
      <c r="E980" s="97">
        <f>SUM(C980:D980)</f>
        <v>92.936069279055786</v>
      </c>
      <c r="F980" s="119">
        <f>+F954*H987</f>
        <v>200.11094134352575</v>
      </c>
      <c r="G980" s="119">
        <v>0</v>
      </c>
      <c r="H980" s="97">
        <f>SUM(F980:G980)</f>
        <v>200.11094134352575</v>
      </c>
      <c r="I980" s="119">
        <f>+I954*K987</f>
        <v>208.47461992878499</v>
      </c>
      <c r="J980" s="384">
        <v>0</v>
      </c>
      <c r="K980" s="97">
        <f>SUM(I980:J980)</f>
        <v>208.47461992878499</v>
      </c>
      <c r="L980" s="119">
        <f>+L954*N987</f>
        <v>218.62070939096722</v>
      </c>
      <c r="M980" s="119">
        <v>0</v>
      </c>
      <c r="N980" s="97">
        <f>SUM(L980:M980)</f>
        <v>218.62070939096722</v>
      </c>
      <c r="O980" s="119">
        <f>+O954*Q987</f>
        <v>362.0855073748117</v>
      </c>
      <c r="P980" s="119">
        <v>0</v>
      </c>
      <c r="Q980" s="97">
        <f>SUM(O980:P980)</f>
        <v>362.0855073748117</v>
      </c>
      <c r="R980" s="119">
        <f>+R954*T987</f>
        <v>380.93766563572922</v>
      </c>
      <c r="S980" s="119">
        <v>0</v>
      </c>
      <c r="T980" s="97">
        <f>SUM(R980:S980)</f>
        <v>380.93766563572922</v>
      </c>
    </row>
    <row r="981" spans="2:20" x14ac:dyDescent="0.2">
      <c r="B981" s="114" t="s">
        <v>411</v>
      </c>
      <c r="C981" s="119">
        <f>'Carga Fabril'!C911</f>
        <v>182.03044787944026</v>
      </c>
      <c r="D981" s="119">
        <f>'Carga Fabril'!D911</f>
        <v>19.758173003229277</v>
      </c>
      <c r="E981" s="97">
        <f>SUM(C981:D981)</f>
        <v>201.78862088266953</v>
      </c>
      <c r="F981" s="119">
        <f>'Carga Fabril'!F911</f>
        <v>182.72913906863212</v>
      </c>
      <c r="G981" s="119">
        <f>'Carga Fabril'!G911</f>
        <v>19.311297104623083</v>
      </c>
      <c r="H981" s="97">
        <f>SUM(F981:G981)</f>
        <v>202.04043617325522</v>
      </c>
      <c r="I981" s="119">
        <f>'Carga Fabril'!I911</f>
        <v>194.67314533708674</v>
      </c>
      <c r="J981" s="119">
        <f>'Carga Fabril'!J911</f>
        <v>21.106929150242937</v>
      </c>
      <c r="K981" s="97">
        <f>SUM(I981:J981)</f>
        <v>215.78007448732967</v>
      </c>
      <c r="L981" s="119">
        <f>'Carga Fabril'!L911</f>
        <v>208.63679813939862</v>
      </c>
      <c r="M981" s="119">
        <f>'Carga Fabril'!M911</f>
        <v>23.200541073426258</v>
      </c>
      <c r="N981" s="97">
        <f>SUM(L981:M981)</f>
        <v>231.83733921282487</v>
      </c>
      <c r="O981" s="119">
        <f>'Carga Fabril'!O911</f>
        <v>300.95034192999265</v>
      </c>
      <c r="P981" s="119">
        <f>'Carga Fabril'!P911</f>
        <v>36.569839317483883</v>
      </c>
      <c r="Q981" s="97">
        <f>SUM(O981:P981)</f>
        <v>337.52018124747656</v>
      </c>
      <c r="R981" s="119">
        <f>'Carga Fabril'!R911</f>
        <v>314.82797956336816</v>
      </c>
      <c r="S981" s="119">
        <f>'Carga Fabril'!S911</f>
        <v>40.404707263397938</v>
      </c>
      <c r="T981" s="97">
        <f>SUM(R981:S981)</f>
        <v>355.2326868267661</v>
      </c>
    </row>
    <row r="982" spans="2:20" x14ac:dyDescent="0.2">
      <c r="B982" s="51" t="s">
        <v>412</v>
      </c>
      <c r="C982" s="62">
        <f t="shared" ref="C982:T982" si="112">SUM(C979:C981)</f>
        <v>274.96651715849606</v>
      </c>
      <c r="D982" s="62">
        <f t="shared" si="112"/>
        <v>1141.1181730032295</v>
      </c>
      <c r="E982" s="62">
        <f t="shared" si="112"/>
        <v>1416.0846901617256</v>
      </c>
      <c r="F982" s="62">
        <f t="shared" si="112"/>
        <v>382.84008041215787</v>
      </c>
      <c r="G982" s="62">
        <f t="shared" si="112"/>
        <v>1320.8659709342469</v>
      </c>
      <c r="H982" s="62">
        <f t="shared" si="112"/>
        <v>1703.7060513464048</v>
      </c>
      <c r="I982" s="62">
        <f t="shared" si="112"/>
        <v>403.14776526587173</v>
      </c>
      <c r="J982" s="62">
        <f t="shared" si="112"/>
        <v>1639.1909042022983</v>
      </c>
      <c r="K982" s="62">
        <f t="shared" si="112"/>
        <v>2042.3386694681699</v>
      </c>
      <c r="L982" s="62">
        <f t="shared" si="112"/>
        <v>427.25750753036584</v>
      </c>
      <c r="M982" s="62">
        <f t="shared" si="112"/>
        <v>2060.7349269220463</v>
      </c>
      <c r="N982" s="62">
        <f t="shared" si="112"/>
        <v>2487.9924344524115</v>
      </c>
      <c r="O982" s="62">
        <f t="shared" si="112"/>
        <v>663.03584930480429</v>
      </c>
      <c r="P982" s="62">
        <f t="shared" si="112"/>
        <v>2759.3776008533682</v>
      </c>
      <c r="Q982" s="62">
        <f t="shared" si="112"/>
        <v>3422.4134501581725</v>
      </c>
      <c r="R982" s="62">
        <f t="shared" si="112"/>
        <v>695.76564519909743</v>
      </c>
      <c r="S982" s="62">
        <f t="shared" si="112"/>
        <v>3662.9587356404177</v>
      </c>
      <c r="T982" s="62">
        <f t="shared" si="112"/>
        <v>4358.7243808395151</v>
      </c>
    </row>
    <row r="983" spans="2:20" x14ac:dyDescent="0.2">
      <c r="B983" s="105"/>
      <c r="C983" s="238"/>
      <c r="D983" s="249"/>
      <c r="E983" s="387"/>
      <c r="F983" s="387"/>
      <c r="G983" s="387"/>
      <c r="H983" s="387"/>
      <c r="I983" s="387"/>
      <c r="J983" s="387"/>
      <c r="K983" s="387"/>
      <c r="L983" s="387"/>
      <c r="M983" s="238"/>
      <c r="N983" s="387"/>
      <c r="O983" s="238"/>
      <c r="P983" s="238"/>
      <c r="Q983" s="387"/>
      <c r="R983" s="238"/>
      <c r="S983" s="238"/>
      <c r="T983" s="388"/>
    </row>
    <row r="984" spans="2:20" x14ac:dyDescent="0.2">
      <c r="B984" s="62" t="s">
        <v>413</v>
      </c>
      <c r="C984" s="62">
        <f>+C977+C982</f>
        <v>1132.4153723177735</v>
      </c>
      <c r="D984" s="62">
        <f t="shared" ref="D984:T984" si="113">+D977+D982</f>
        <v>10195.838173003231</v>
      </c>
      <c r="E984" s="62">
        <f t="shared" si="113"/>
        <v>11328.253545321004</v>
      </c>
      <c r="F984" s="62">
        <f t="shared" si="113"/>
        <v>1280.09843744461</v>
      </c>
      <c r="G984" s="62">
        <f t="shared" si="113"/>
        <v>11784.270415378691</v>
      </c>
      <c r="H984" s="62">
        <f t="shared" si="113"/>
        <v>13064.3688528233</v>
      </c>
      <c r="I984" s="62">
        <f t="shared" si="113"/>
        <v>1338.0876944467254</v>
      </c>
      <c r="J984" s="62">
        <f t="shared" si="113"/>
        <v>14641.806019445008</v>
      </c>
      <c r="K984" s="62">
        <f t="shared" si="113"/>
        <v>15979.893713891734</v>
      </c>
      <c r="L984" s="26">
        <f t="shared" si="113"/>
        <v>1407.44177584712</v>
      </c>
      <c r="M984" s="26">
        <f t="shared" si="113"/>
        <v>18433.114203775018</v>
      </c>
      <c r="N984" s="62">
        <f t="shared" si="113"/>
        <v>19840.555979622135</v>
      </c>
      <c r="O984" s="26">
        <f t="shared" si="113"/>
        <v>2286.112077739871</v>
      </c>
      <c r="P984" s="26">
        <f t="shared" si="113"/>
        <v>24637.98656163982</v>
      </c>
      <c r="Q984" s="62">
        <f t="shared" si="113"/>
        <v>26924.098639379692</v>
      </c>
      <c r="R984" s="26">
        <f t="shared" si="113"/>
        <v>2403.3481278331674</v>
      </c>
      <c r="S984" s="26">
        <f t="shared" si="113"/>
        <v>32771.480522982973</v>
      </c>
      <c r="T984" s="62">
        <f t="shared" si="113"/>
        <v>35174.82865081614</v>
      </c>
    </row>
    <row r="985" spans="2:20" x14ac:dyDescent="0.2">
      <c r="B985" s="108" t="s">
        <v>414</v>
      </c>
      <c r="C985" s="389"/>
      <c r="D985" s="390"/>
      <c r="E985" s="391">
        <f>'Pres Produc'!C642</f>
        <v>1048</v>
      </c>
      <c r="F985" s="389"/>
      <c r="G985" s="392"/>
      <c r="H985" s="391">
        <f>'Pres Produc'!D642</f>
        <v>1158</v>
      </c>
      <c r="I985" s="393"/>
      <c r="J985" s="392"/>
      <c r="K985" s="391">
        <f>'Pres Produc'!E642</f>
        <v>1370.5396923076923</v>
      </c>
      <c r="L985" s="394"/>
      <c r="M985" s="322"/>
      <c r="N985" s="391">
        <f>'Pres Produc'!F642</f>
        <v>1643.4476307692307</v>
      </c>
      <c r="O985" s="396"/>
      <c r="P985" s="322"/>
      <c r="Q985" s="391">
        <f>'Pres Produc'!G642</f>
        <v>2090.9913846153845</v>
      </c>
      <c r="R985" s="396"/>
      <c r="S985" s="322"/>
      <c r="T985" s="391">
        <f>'Pres Produc'!H642</f>
        <v>2649.4738461538459</v>
      </c>
    </row>
    <row r="986" spans="2:20" x14ac:dyDescent="0.2">
      <c r="B986" s="114" t="s">
        <v>415</v>
      </c>
      <c r="C986" s="396"/>
      <c r="D986" s="397"/>
      <c r="E986" s="401">
        <f>+E984/E985</f>
        <v>10.809402237901722</v>
      </c>
      <c r="F986" s="402"/>
      <c r="G986" s="403"/>
      <c r="H986" s="718">
        <f>+H984/H985</f>
        <v>11.281838387584887</v>
      </c>
      <c r="I986" s="402"/>
      <c r="J986" s="403"/>
      <c r="K986" s="401">
        <f>+K984/K985</f>
        <v>11.659562874085792</v>
      </c>
      <c r="L986" s="394"/>
      <c r="M986" s="322"/>
      <c r="N986" s="401">
        <f>+N984/N985</f>
        <v>12.072520966387946</v>
      </c>
      <c r="O986" s="396"/>
      <c r="P986" s="322"/>
      <c r="Q986" s="401">
        <f>+Q984/Q985</f>
        <v>12.876236046439805</v>
      </c>
      <c r="R986" s="396"/>
      <c r="S986" s="322"/>
      <c r="T986" s="401">
        <f>+T984/T985</f>
        <v>13.27615620810082</v>
      </c>
    </row>
    <row r="987" spans="2:20" x14ac:dyDescent="0.2">
      <c r="B987" s="279" t="s">
        <v>297</v>
      </c>
      <c r="C987" s="239"/>
      <c r="D987" s="168"/>
      <c r="E987" s="210">
        <f>Asignaciones!AB101</f>
        <v>9.9054820415879027E-2</v>
      </c>
      <c r="F987" s="105"/>
      <c r="G987" s="248"/>
      <c r="H987" s="210">
        <f>Asignaciones!AC101</f>
        <v>0.10178430166124638</v>
      </c>
      <c r="I987" s="105"/>
      <c r="J987" s="248"/>
      <c r="K987" s="210">
        <f>Asignaciones!AD101</f>
        <v>0.10038377589597099</v>
      </c>
      <c r="L987" s="103"/>
      <c r="M987" s="292"/>
      <c r="N987" s="210">
        <f>Asignaciones!AE101</f>
        <v>0.10031543025424412</v>
      </c>
      <c r="O987" s="103"/>
      <c r="P987" s="292"/>
      <c r="Q987" s="210">
        <f>Asignaciones!AF101</f>
        <v>0.10037882889037419</v>
      </c>
      <c r="R987" s="103"/>
      <c r="S987" s="292"/>
      <c r="T987" s="210">
        <f>Asignaciones!AG101</f>
        <v>0.10036265942474509</v>
      </c>
    </row>
    <row r="988" spans="2:20" x14ac:dyDescent="0.2">
      <c r="D988" s="399"/>
      <c r="G988" s="399"/>
      <c r="J988" s="399"/>
      <c r="M988" s="399"/>
      <c r="P988" s="399"/>
      <c r="S988" s="399"/>
    </row>
    <row r="989" spans="2:20" x14ac:dyDescent="0.2">
      <c r="D989" s="399"/>
      <c r="E989" s="399"/>
      <c r="F989" s="399"/>
      <c r="G989" s="399"/>
      <c r="H989" s="399"/>
      <c r="I989" s="399"/>
      <c r="J989" s="399"/>
      <c r="K989" s="399"/>
      <c r="L989" s="399"/>
    </row>
    <row r="990" spans="2:20" x14ac:dyDescent="0.2">
      <c r="D990" s="399"/>
      <c r="E990" s="399"/>
      <c r="F990" s="399"/>
      <c r="G990" s="399"/>
      <c r="H990" s="399"/>
      <c r="I990" s="399"/>
      <c r="J990" s="399"/>
      <c r="K990" s="399"/>
      <c r="L990" s="399"/>
    </row>
    <row r="991" spans="2:20" x14ac:dyDescent="0.2">
      <c r="B991" s="2" t="s">
        <v>860</v>
      </c>
      <c r="C991" s="288"/>
      <c r="D991" s="288"/>
      <c r="E991" s="288"/>
      <c r="F991" s="288"/>
      <c r="G991" s="288"/>
      <c r="H991" s="288"/>
      <c r="I991" s="288"/>
      <c r="J991" s="288"/>
      <c r="K991" s="288"/>
      <c r="L991" s="288"/>
      <c r="M991" s="288"/>
      <c r="N991" s="288"/>
      <c r="O991" s="288"/>
      <c r="P991" s="288"/>
      <c r="Q991" s="288"/>
      <c r="R991" s="288"/>
      <c r="S991" s="288"/>
      <c r="T991" s="289"/>
    </row>
    <row r="992" spans="2:20" x14ac:dyDescent="0.2">
      <c r="B992" s="9" t="s">
        <v>20</v>
      </c>
      <c r="C992" s="200"/>
      <c r="D992" s="200"/>
      <c r="E992" s="200"/>
      <c r="F992" s="200"/>
      <c r="G992" s="200"/>
      <c r="H992" s="200"/>
      <c r="I992" s="200"/>
      <c r="J992" s="200"/>
      <c r="K992" s="200"/>
      <c r="L992" s="200"/>
      <c r="M992" s="200"/>
      <c r="N992" s="200"/>
      <c r="O992" s="200"/>
      <c r="P992" s="200"/>
      <c r="Q992" s="200"/>
      <c r="R992" s="200"/>
      <c r="S992" s="200"/>
      <c r="T992" s="290"/>
    </row>
    <row r="993" spans="2:20" x14ac:dyDescent="0.2">
      <c r="B993" s="9" t="s">
        <v>281</v>
      </c>
      <c r="C993" s="200"/>
      <c r="D993" s="200"/>
      <c r="E993" s="200"/>
      <c r="F993" s="200"/>
      <c r="G993" s="200"/>
      <c r="H993" s="200"/>
      <c r="I993" s="200"/>
      <c r="J993" s="200"/>
      <c r="K993" s="200"/>
      <c r="L993" s="200"/>
      <c r="M993" s="200"/>
      <c r="N993" s="200"/>
      <c r="O993" s="200"/>
      <c r="P993" s="200"/>
      <c r="Q993" s="200"/>
      <c r="R993" s="200"/>
      <c r="S993" s="200"/>
      <c r="T993" s="290"/>
    </row>
    <row r="994" spans="2:20" x14ac:dyDescent="0.2">
      <c r="B994" s="9" t="s">
        <v>2</v>
      </c>
      <c r="C994" s="200"/>
      <c r="D994" s="200"/>
      <c r="E994" s="200"/>
      <c r="F994" s="200"/>
      <c r="G994" s="200"/>
      <c r="H994" s="200"/>
      <c r="I994" s="200"/>
      <c r="J994" s="200"/>
      <c r="K994" s="200"/>
      <c r="L994" s="200"/>
      <c r="M994" s="200"/>
      <c r="N994" s="200"/>
      <c r="O994" s="200"/>
      <c r="P994" s="200"/>
      <c r="Q994" s="200"/>
      <c r="R994" s="200"/>
      <c r="S994" s="200"/>
      <c r="T994" s="290"/>
    </row>
    <row r="995" spans="2:20" x14ac:dyDescent="0.2">
      <c r="B995" s="378"/>
      <c r="C995" s="291"/>
      <c r="D995" s="291"/>
      <c r="E995" s="291"/>
      <c r="F995" s="291"/>
      <c r="G995" s="291"/>
      <c r="H995" s="291"/>
      <c r="I995" s="291"/>
      <c r="J995" s="291"/>
      <c r="K995" s="291"/>
      <c r="L995" s="291"/>
      <c r="M995" s="291"/>
      <c r="N995" s="291"/>
      <c r="O995" s="291"/>
      <c r="P995" s="291"/>
      <c r="Q995" s="291"/>
      <c r="R995" s="291"/>
      <c r="S995" s="291"/>
      <c r="T995" s="292"/>
    </row>
    <row r="996" spans="2:20" x14ac:dyDescent="0.2">
      <c r="B996" s="287"/>
    </row>
    <row r="997" spans="2:20" x14ac:dyDescent="0.2">
      <c r="B997" s="265" t="s">
        <v>282</v>
      </c>
      <c r="C997" s="270" t="s">
        <v>38</v>
      </c>
      <c r="D997" s="268"/>
      <c r="E997" s="269"/>
      <c r="F997" s="270" t="s">
        <v>39</v>
      </c>
      <c r="G997" s="271"/>
      <c r="H997" s="271"/>
      <c r="I997" s="270" t="s">
        <v>40</v>
      </c>
      <c r="J997" s="268"/>
      <c r="K997" s="269"/>
      <c r="L997" s="270" t="s">
        <v>121</v>
      </c>
      <c r="M997" s="268"/>
      <c r="N997" s="269"/>
      <c r="O997" s="270" t="s">
        <v>122</v>
      </c>
      <c r="P997" s="268"/>
      <c r="Q997" s="269"/>
      <c r="R997" s="270" t="s">
        <v>633</v>
      </c>
      <c r="S997" s="268"/>
      <c r="T997" s="269"/>
    </row>
    <row r="998" spans="2:20" x14ac:dyDescent="0.2">
      <c r="B998" s="306"/>
      <c r="C998" s="266" t="s">
        <v>283</v>
      </c>
      <c r="D998" s="265" t="s">
        <v>284</v>
      </c>
      <c r="E998" s="265" t="s">
        <v>47</v>
      </c>
      <c r="F998" s="265" t="s">
        <v>283</v>
      </c>
      <c r="G998" s="265" t="s">
        <v>284</v>
      </c>
      <c r="H998" s="265" t="s">
        <v>47</v>
      </c>
      <c r="I998" s="379" t="s">
        <v>283</v>
      </c>
      <c r="J998" s="379" t="s">
        <v>284</v>
      </c>
      <c r="K998" s="379" t="s">
        <v>47</v>
      </c>
      <c r="L998" s="266" t="s">
        <v>283</v>
      </c>
      <c r="M998" s="265" t="s">
        <v>284</v>
      </c>
      <c r="N998" s="265" t="s">
        <v>47</v>
      </c>
      <c r="O998" s="265" t="s">
        <v>283</v>
      </c>
      <c r="P998" s="265" t="s">
        <v>284</v>
      </c>
      <c r="Q998" s="265" t="s">
        <v>47</v>
      </c>
      <c r="R998" s="379" t="s">
        <v>283</v>
      </c>
      <c r="S998" s="379" t="s">
        <v>284</v>
      </c>
      <c r="T998" s="379" t="s">
        <v>47</v>
      </c>
    </row>
    <row r="999" spans="2:20" x14ac:dyDescent="0.2">
      <c r="B999" s="129" t="s">
        <v>108</v>
      </c>
      <c r="C999" s="404"/>
      <c r="D999" s="404"/>
      <c r="E999" s="404"/>
      <c r="F999" s="404"/>
      <c r="G999" s="404"/>
      <c r="H999" s="404"/>
      <c r="I999" s="404"/>
      <c r="J999" s="404"/>
      <c r="K999" s="404"/>
      <c r="L999" s="404"/>
      <c r="M999" s="404"/>
      <c r="N999" s="404"/>
      <c r="O999" s="404"/>
      <c r="P999" s="404"/>
      <c r="Q999" s="404"/>
      <c r="R999" s="404"/>
      <c r="S999" s="404"/>
      <c r="T999" s="708"/>
    </row>
    <row r="1000" spans="2:20" x14ac:dyDescent="0.2">
      <c r="B1000" s="380" t="s">
        <v>408</v>
      </c>
      <c r="C1000" s="239"/>
      <c r="D1000" s="168"/>
      <c r="E1000" s="381"/>
      <c r="F1000" s="382"/>
      <c r="G1000" s="382"/>
      <c r="H1000" s="382"/>
      <c r="I1000" s="383"/>
      <c r="J1000" s="383"/>
      <c r="K1000" s="383"/>
      <c r="L1000" s="383"/>
      <c r="M1000" s="239"/>
      <c r="N1000" s="239"/>
      <c r="O1000" s="239"/>
      <c r="P1000" s="239"/>
      <c r="Q1000" s="239"/>
      <c r="R1000" s="239"/>
      <c r="S1000" s="239"/>
      <c r="T1000" s="248"/>
    </row>
    <row r="1001" spans="2:20" x14ac:dyDescent="0.2">
      <c r="B1001" s="114" t="s">
        <v>250</v>
      </c>
      <c r="C1001" s="119">
        <v>0</v>
      </c>
      <c r="D1001" s="97">
        <f>'Pres MP Cant'!L997</f>
        <v>58197.182400000012</v>
      </c>
      <c r="E1001" s="97">
        <f>SUM(C1001:D1001)</f>
        <v>58197.182400000012</v>
      </c>
      <c r="F1001" s="96">
        <v>0</v>
      </c>
      <c r="G1001" s="97">
        <f>'Pres MP Cant'!M997</f>
        <v>64530.014367448479</v>
      </c>
      <c r="H1001" s="97">
        <f>SUM(F1001:G1001)</f>
        <v>64530.014367448479</v>
      </c>
      <c r="I1001" s="384">
        <v>0</v>
      </c>
      <c r="J1001" s="384">
        <f>'Pres MP Cant'!N997</f>
        <v>81806.175166992442</v>
      </c>
      <c r="K1001" s="97">
        <f>SUM(I1001:J1001)</f>
        <v>81806.175166992442</v>
      </c>
      <c r="L1001" s="384">
        <v>0</v>
      </c>
      <c r="M1001" s="119">
        <f>'Pres MP Cant'!O997</f>
        <v>103070.51719255968</v>
      </c>
      <c r="N1001" s="97">
        <f>SUM(L1001:M1001)</f>
        <v>103070.51719255968</v>
      </c>
      <c r="O1001" s="119">
        <v>0</v>
      </c>
      <c r="P1001" s="119">
        <f>'Pres MP Cant'!P997</f>
        <v>137639.8509348834</v>
      </c>
      <c r="Q1001" s="97">
        <f>SUM(O1001:P1001)</f>
        <v>137639.8509348834</v>
      </c>
      <c r="R1001" s="119">
        <v>0</v>
      </c>
      <c r="S1001" s="119">
        <f>'Pres MP Cant'!Q997</f>
        <v>183168.91811248407</v>
      </c>
      <c r="T1001" s="97">
        <f>SUM(R1001:S1001)</f>
        <v>183168.91811248407</v>
      </c>
    </row>
    <row r="1002" spans="2:20" x14ac:dyDescent="0.2">
      <c r="B1002" s="114" t="s">
        <v>352</v>
      </c>
      <c r="C1002" s="119">
        <f>+C950*E1013</f>
        <v>4735.6049367002834</v>
      </c>
      <c r="D1002" s="119">
        <v>0</v>
      </c>
      <c r="E1002" s="97">
        <f>SUM(C1002:D1002)</f>
        <v>4735.6049367002834</v>
      </c>
      <c r="F1002" s="119">
        <f>+F950*H1013</f>
        <v>4755.9341929751208</v>
      </c>
      <c r="G1002" s="119">
        <v>0</v>
      </c>
      <c r="H1002" s="97">
        <f>SUM(F1002:G1002)</f>
        <v>4755.9341929751208</v>
      </c>
      <c r="I1002" s="119">
        <f>+I950*K1013</f>
        <v>5054.1215804887415</v>
      </c>
      <c r="J1002" s="384">
        <v>0</v>
      </c>
      <c r="K1002" s="97">
        <f>SUM(I1002:J1002)</f>
        <v>5054.1215804887415</v>
      </c>
      <c r="L1002" s="119">
        <f>+L950*N1013</f>
        <v>5302.3349567743062</v>
      </c>
      <c r="M1002" s="119">
        <v>0</v>
      </c>
      <c r="N1002" s="97">
        <f>SUM(L1002:M1002)</f>
        <v>5302.3349567743062</v>
      </c>
      <c r="O1002" s="119">
        <f>+O950*Q1013</f>
        <v>8774.1284973997172</v>
      </c>
      <c r="P1002" s="119">
        <v>0</v>
      </c>
      <c r="Q1002" s="97">
        <f>SUM(O1002:P1002)</f>
        <v>8774.1284973997172</v>
      </c>
      <c r="R1002" s="119">
        <f>+R950*T1013</f>
        <v>9233.238607717316</v>
      </c>
      <c r="S1002" s="119">
        <v>0</v>
      </c>
      <c r="T1002" s="97">
        <f>SUM(R1002:S1002)</f>
        <v>9233.238607717316</v>
      </c>
    </row>
    <row r="1003" spans="2:20" x14ac:dyDescent="0.2">
      <c r="B1003" s="51" t="s">
        <v>409</v>
      </c>
      <c r="C1003" s="62">
        <f t="shared" ref="C1003:T1003" si="114">SUM(C1001:C1002)</f>
        <v>4735.6049367002834</v>
      </c>
      <c r="D1003" s="62">
        <f t="shared" si="114"/>
        <v>58197.182400000012</v>
      </c>
      <c r="E1003" s="62">
        <f t="shared" si="114"/>
        <v>62932.787336700298</v>
      </c>
      <c r="F1003" s="62">
        <f t="shared" si="114"/>
        <v>4755.9341929751208</v>
      </c>
      <c r="G1003" s="62">
        <f t="shared" si="114"/>
        <v>64530.014367448479</v>
      </c>
      <c r="H1003" s="62">
        <f t="shared" si="114"/>
        <v>69285.948560423596</v>
      </c>
      <c r="I1003" s="62">
        <f t="shared" si="114"/>
        <v>5054.1215804887415</v>
      </c>
      <c r="J1003" s="62">
        <f t="shared" si="114"/>
        <v>81806.175166992442</v>
      </c>
      <c r="K1003" s="62">
        <f t="shared" si="114"/>
        <v>86860.296747481189</v>
      </c>
      <c r="L1003" s="62">
        <f t="shared" si="114"/>
        <v>5302.3349567743062</v>
      </c>
      <c r="M1003" s="62">
        <f t="shared" si="114"/>
        <v>103070.51719255968</v>
      </c>
      <c r="N1003" s="62">
        <f t="shared" si="114"/>
        <v>108372.85214933398</v>
      </c>
      <c r="O1003" s="62">
        <f t="shared" si="114"/>
        <v>8774.1284973997172</v>
      </c>
      <c r="P1003" s="62">
        <f t="shared" si="114"/>
        <v>137639.8509348834</v>
      </c>
      <c r="Q1003" s="62">
        <f t="shared" si="114"/>
        <v>146413.97943228311</v>
      </c>
      <c r="R1003" s="62">
        <f t="shared" si="114"/>
        <v>9233.238607717316</v>
      </c>
      <c r="S1003" s="62">
        <f t="shared" si="114"/>
        <v>183168.91811248407</v>
      </c>
      <c r="T1003" s="62">
        <f t="shared" si="114"/>
        <v>192402.1567202014</v>
      </c>
    </row>
    <row r="1004" spans="2:20" x14ac:dyDescent="0.2">
      <c r="B1004" s="385" t="s">
        <v>410</v>
      </c>
      <c r="C1004" s="238"/>
      <c r="D1004" s="321"/>
      <c r="E1004" s="386"/>
      <c r="F1004" s="386"/>
      <c r="G1004" s="386"/>
      <c r="H1004" s="386"/>
      <c r="I1004" s="387"/>
      <c r="J1004" s="387"/>
      <c r="K1004" s="386"/>
      <c r="L1004" s="387"/>
      <c r="M1004" s="238"/>
      <c r="N1004" s="386"/>
      <c r="O1004" s="238"/>
      <c r="P1004" s="238"/>
      <c r="Q1004" s="386"/>
      <c r="R1004" s="238"/>
      <c r="S1004" s="238"/>
      <c r="T1004" s="709"/>
    </row>
    <row r="1005" spans="2:20" x14ac:dyDescent="0.2">
      <c r="B1005" s="204" t="s">
        <v>248</v>
      </c>
      <c r="C1005" s="119">
        <v>0</v>
      </c>
      <c r="D1005" s="97">
        <f>'Pres MP Cant'!L1016+'Pres MP Cant'!L1027</f>
        <v>6193.16</v>
      </c>
      <c r="E1005" s="97">
        <f>SUM(C1005:D1005)</f>
        <v>6193.16</v>
      </c>
      <c r="F1005" s="119">
        <v>0</v>
      </c>
      <c r="G1005" s="97">
        <f>'Pres MP Cant'!M1016+'Pres MP Cant'!M1027</f>
        <v>6897.3252686459082</v>
      </c>
      <c r="H1005" s="97">
        <f>SUM(F1005:G1005)</f>
        <v>6897.3252686459082</v>
      </c>
      <c r="I1005" s="384">
        <v>0</v>
      </c>
      <c r="J1005" s="384">
        <f>'Pres MP Cant'!N1016+'Pres MP Cant'!N1027</f>
        <v>8747.8469026409875</v>
      </c>
      <c r="K1005" s="97">
        <f>SUM(I1005:J1005)</f>
        <v>8747.8469026409875</v>
      </c>
      <c r="L1005" s="384">
        <v>0</v>
      </c>
      <c r="M1005" s="119">
        <f>'Pres MP Cant'!O1016+'Pres MP Cant'!O1027</f>
        <v>11022.140855693453</v>
      </c>
      <c r="N1005" s="97">
        <f>SUM(L1005:M1005)</f>
        <v>11022.140855693453</v>
      </c>
      <c r="O1005" s="119">
        <v>0</v>
      </c>
      <c r="P1005" s="119">
        <f>'Pres MP Cant'!P1016+'Pres MP Cant'!P1027</f>
        <v>14718.972501364229</v>
      </c>
      <c r="Q1005" s="97">
        <f>SUM(O1005:P1005)</f>
        <v>14718.972501364229</v>
      </c>
      <c r="R1005" s="119">
        <v>0</v>
      </c>
      <c r="S1005" s="119">
        <f>'Pres MP Cant'!Q1016+'Pres MP Cant'!Q1027</f>
        <v>19587.751613769651</v>
      </c>
      <c r="T1005" s="97">
        <f>SUM(R1005:S1005)</f>
        <v>19587.751613769651</v>
      </c>
    </row>
    <row r="1006" spans="2:20" x14ac:dyDescent="0.2">
      <c r="B1006" s="114" t="s">
        <v>355</v>
      </c>
      <c r="C1006" s="119">
        <f>+C954*E1013</f>
        <v>513.27668796486148</v>
      </c>
      <c r="D1006" s="119">
        <v>0</v>
      </c>
      <c r="E1006" s="97">
        <f>SUM(C1006:D1006)</f>
        <v>513.27668796486148</v>
      </c>
      <c r="F1006" s="119">
        <f>+F954*H1013</f>
        <v>1060.6916735462528</v>
      </c>
      <c r="G1006" s="119">
        <v>0</v>
      </c>
      <c r="H1006" s="97">
        <f>SUM(F1006:G1006)</f>
        <v>1060.6916735462528</v>
      </c>
      <c r="I1006" s="119">
        <f>+I954*K1013</f>
        <v>1126.9772984125516</v>
      </c>
      <c r="J1006" s="384">
        <v>0</v>
      </c>
      <c r="K1006" s="97">
        <f>SUM(I1006:J1006)</f>
        <v>1126.9772984125516</v>
      </c>
      <c r="L1006" s="119">
        <f>+L954*N1013</f>
        <v>1182.635007669719</v>
      </c>
      <c r="M1006" s="119">
        <v>0</v>
      </c>
      <c r="N1006" s="97">
        <f>SUM(L1006:M1006)</f>
        <v>1182.635007669719</v>
      </c>
      <c r="O1006" s="119">
        <f>+O954*Q1013</f>
        <v>1957.3848184665655</v>
      </c>
      <c r="P1006" s="119">
        <v>0</v>
      </c>
      <c r="Q1006" s="97">
        <f>SUM(O1006:P1006)</f>
        <v>1957.3848184665655</v>
      </c>
      <c r="R1006" s="119">
        <f>+R954*T1013</f>
        <v>2059.8058350047331</v>
      </c>
      <c r="S1006" s="119">
        <v>0</v>
      </c>
      <c r="T1006" s="97">
        <f>SUM(R1006:S1006)</f>
        <v>2059.8058350047331</v>
      </c>
    </row>
    <row r="1007" spans="2:20" x14ac:dyDescent="0.2">
      <c r="B1007" s="114" t="s">
        <v>411</v>
      </c>
      <c r="C1007" s="119">
        <f>'Carga Fabril'!C935</f>
        <v>1005.3360995479011</v>
      </c>
      <c r="D1007" s="119">
        <f>'Carga Fabril'!D935</f>
        <v>109.12242876210979</v>
      </c>
      <c r="E1007" s="97">
        <f>SUM(C1007:D1007)</f>
        <v>1114.4585283100109</v>
      </c>
      <c r="F1007" s="119">
        <f>'Carga Fabril'!F935</f>
        <v>968.55911537414852</v>
      </c>
      <c r="G1007" s="119">
        <f>'Carga Fabril'!G935</f>
        <v>102.35988050792443</v>
      </c>
      <c r="H1007" s="97">
        <f>SUM(F1007:G1007)</f>
        <v>1070.918995882073</v>
      </c>
      <c r="I1007" s="119">
        <f>'Carga Fabril'!I935</f>
        <v>1052.368942945709</v>
      </c>
      <c r="J1007" s="119">
        <f>'Carga Fabril'!J935</f>
        <v>114.10036386995964</v>
      </c>
      <c r="K1007" s="97">
        <f>SUM(I1007:J1007)</f>
        <v>1166.4693068156687</v>
      </c>
      <c r="L1007" s="119">
        <f>'Carga Fabril'!L935</f>
        <v>1128.6267529510083</v>
      </c>
      <c r="M1007" s="119">
        <f>'Carga Fabril'!M935</f>
        <v>125.5039934082601</v>
      </c>
      <c r="N1007" s="97">
        <f>SUM(L1007:M1007)</f>
        <v>1254.1307463592684</v>
      </c>
      <c r="O1007" s="119">
        <f>'Carga Fabril'!O935</f>
        <v>1626.8964606647728</v>
      </c>
      <c r="P1007" s="119">
        <f>'Carga Fabril'!P935</f>
        <v>197.69155858455159</v>
      </c>
      <c r="Q1007" s="97">
        <f>SUM(O1007:P1007)</f>
        <v>1824.5880192493244</v>
      </c>
      <c r="R1007" s="119">
        <f>'Carga Fabril'!R935</f>
        <v>1702.3375943808305</v>
      </c>
      <c r="S1007" s="119">
        <f>'Carga Fabril'!S935</f>
        <v>218.47630016820051</v>
      </c>
      <c r="T1007" s="97">
        <f>SUM(R1007:S1007)</f>
        <v>1920.8138945490309</v>
      </c>
    </row>
    <row r="1008" spans="2:20" x14ac:dyDescent="0.2">
      <c r="B1008" s="51" t="s">
        <v>412</v>
      </c>
      <c r="C1008" s="62">
        <f t="shared" ref="C1008:T1008" si="115">SUM(C1005:C1007)</f>
        <v>1518.6127875127627</v>
      </c>
      <c r="D1008" s="62">
        <f t="shared" si="115"/>
        <v>6302.2824287621097</v>
      </c>
      <c r="E1008" s="62">
        <f t="shared" si="115"/>
        <v>7820.8952162748719</v>
      </c>
      <c r="F1008" s="62">
        <f t="shared" si="115"/>
        <v>2029.2507889204012</v>
      </c>
      <c r="G1008" s="62">
        <f t="shared" si="115"/>
        <v>6999.6851491538328</v>
      </c>
      <c r="H1008" s="62">
        <f t="shared" si="115"/>
        <v>9028.9359380742335</v>
      </c>
      <c r="I1008" s="62">
        <f t="shared" si="115"/>
        <v>2179.3462413582606</v>
      </c>
      <c r="J1008" s="62">
        <f t="shared" si="115"/>
        <v>8861.9472665109479</v>
      </c>
      <c r="K1008" s="62">
        <f t="shared" si="115"/>
        <v>11041.293507869208</v>
      </c>
      <c r="L1008" s="62">
        <f t="shared" si="115"/>
        <v>2311.2617606207273</v>
      </c>
      <c r="M1008" s="62">
        <f t="shared" si="115"/>
        <v>11147.644849101713</v>
      </c>
      <c r="N1008" s="62">
        <f t="shared" si="115"/>
        <v>13458.906609722439</v>
      </c>
      <c r="O1008" s="62">
        <f t="shared" si="115"/>
        <v>3584.2812791313381</v>
      </c>
      <c r="P1008" s="62">
        <f t="shared" si="115"/>
        <v>14916.66405994878</v>
      </c>
      <c r="Q1008" s="62">
        <f t="shared" si="115"/>
        <v>18500.945339080117</v>
      </c>
      <c r="R1008" s="62">
        <f t="shared" si="115"/>
        <v>3762.1434293855636</v>
      </c>
      <c r="S1008" s="62">
        <f t="shared" si="115"/>
        <v>19806.227913937852</v>
      </c>
      <c r="T1008" s="62">
        <f t="shared" si="115"/>
        <v>23568.371343323415</v>
      </c>
    </row>
    <row r="1009" spans="2:20" x14ac:dyDescent="0.2">
      <c r="B1009" s="105"/>
      <c r="C1009" s="238"/>
      <c r="D1009" s="249"/>
      <c r="E1009" s="387"/>
      <c r="F1009" s="387"/>
      <c r="G1009" s="387"/>
      <c r="H1009" s="387"/>
      <c r="I1009" s="387"/>
      <c r="J1009" s="387"/>
      <c r="K1009" s="387"/>
      <c r="L1009" s="387"/>
      <c r="M1009" s="238"/>
      <c r="N1009" s="387"/>
      <c r="O1009" s="238"/>
      <c r="P1009" s="238"/>
      <c r="Q1009" s="387"/>
      <c r="R1009" s="238"/>
      <c r="S1009" s="238"/>
      <c r="T1009" s="388"/>
    </row>
    <row r="1010" spans="2:20" x14ac:dyDescent="0.2">
      <c r="B1010" s="62" t="s">
        <v>413</v>
      </c>
      <c r="C1010" s="62">
        <f>+C1003+C1008</f>
        <v>6254.2177242130456</v>
      </c>
      <c r="D1010" s="62">
        <f t="shared" ref="D1010:T1010" si="116">+D1003+D1008</f>
        <v>64499.464828762124</v>
      </c>
      <c r="E1010" s="62">
        <f t="shared" si="116"/>
        <v>70753.682552975166</v>
      </c>
      <c r="F1010" s="62">
        <f t="shared" si="116"/>
        <v>6785.1849818955216</v>
      </c>
      <c r="G1010" s="62">
        <f t="shared" si="116"/>
        <v>71529.699516602312</v>
      </c>
      <c r="H1010" s="62">
        <f t="shared" si="116"/>
        <v>78314.884498497835</v>
      </c>
      <c r="I1010" s="62">
        <f t="shared" si="116"/>
        <v>7233.4678218470017</v>
      </c>
      <c r="J1010" s="62">
        <f t="shared" si="116"/>
        <v>90668.122433503391</v>
      </c>
      <c r="K1010" s="62">
        <f t="shared" si="116"/>
        <v>97901.590255350398</v>
      </c>
      <c r="L1010" s="26">
        <f t="shared" si="116"/>
        <v>7613.5967173950339</v>
      </c>
      <c r="M1010" s="26">
        <f t="shared" si="116"/>
        <v>114218.16204166139</v>
      </c>
      <c r="N1010" s="62">
        <f t="shared" si="116"/>
        <v>121831.75875905642</v>
      </c>
      <c r="O1010" s="26">
        <f t="shared" si="116"/>
        <v>12358.409776531054</v>
      </c>
      <c r="P1010" s="26">
        <f t="shared" si="116"/>
        <v>152556.51499483219</v>
      </c>
      <c r="Q1010" s="62">
        <f t="shared" si="116"/>
        <v>164914.92477136324</v>
      </c>
      <c r="R1010" s="26">
        <f t="shared" si="116"/>
        <v>12995.38203710288</v>
      </c>
      <c r="S1010" s="26">
        <f t="shared" si="116"/>
        <v>202975.14602642192</v>
      </c>
      <c r="T1010" s="62">
        <f t="shared" si="116"/>
        <v>215970.52806352481</v>
      </c>
    </row>
    <row r="1011" spans="2:20" x14ac:dyDescent="0.2">
      <c r="B1011" s="108" t="s">
        <v>414</v>
      </c>
      <c r="C1011" s="389"/>
      <c r="D1011" s="390"/>
      <c r="E1011" s="391">
        <f>'Pres Produc'!C658</f>
        <v>5788</v>
      </c>
      <c r="F1011" s="389"/>
      <c r="G1011" s="392"/>
      <c r="H1011" s="391">
        <f>'Pres Produc'!D658</f>
        <v>6138</v>
      </c>
      <c r="I1011" s="393"/>
      <c r="J1011" s="392"/>
      <c r="K1011" s="391">
        <f>'Pres Produc'!E658</f>
        <v>7408.8976410256419</v>
      </c>
      <c r="L1011" s="394"/>
      <c r="M1011" s="322"/>
      <c r="N1011" s="391">
        <f>'Pres Produc'!F658</f>
        <v>8890.2771692307688</v>
      </c>
      <c r="O1011" s="396"/>
      <c r="P1011" s="322"/>
      <c r="Q1011" s="391">
        <f>'Pres Produc'!G658</f>
        <v>11303.61394871795</v>
      </c>
      <c r="R1011" s="396"/>
      <c r="S1011" s="322"/>
      <c r="T1011" s="391">
        <f>'Pres Produc'!H658</f>
        <v>14326.232820512821</v>
      </c>
    </row>
    <row r="1012" spans="2:20" x14ac:dyDescent="0.2">
      <c r="B1012" s="114" t="s">
        <v>415</v>
      </c>
      <c r="C1012" s="396"/>
      <c r="D1012" s="397"/>
      <c r="E1012" s="401">
        <f>+E1010/E1011</f>
        <v>12.224202237901721</v>
      </c>
      <c r="F1012" s="402"/>
      <c r="G1012" s="403"/>
      <c r="H1012" s="718">
        <f>+H1010/H1011</f>
        <v>12.759023215786549</v>
      </c>
      <c r="I1012" s="402"/>
      <c r="J1012" s="403"/>
      <c r="K1012" s="401">
        <f>+K1010/K1011</f>
        <v>13.214056260304536</v>
      </c>
      <c r="L1012" s="394"/>
      <c r="M1012" s="322"/>
      <c r="N1012" s="401">
        <f>+N1010/N1011</f>
        <v>13.703932559123791</v>
      </c>
      <c r="O1012" s="396"/>
      <c r="P1012" s="322"/>
      <c r="Q1012" s="401">
        <f>+Q1010/Q1011</f>
        <v>14.589575114609058</v>
      </c>
      <c r="R1012" s="396"/>
      <c r="S1012" s="322"/>
      <c r="T1012" s="401">
        <f>+T1010/T1011</f>
        <v>15.075179272131495</v>
      </c>
    </row>
    <row r="1013" spans="2:20" x14ac:dyDescent="0.2">
      <c r="B1013" s="279" t="s">
        <v>297</v>
      </c>
      <c r="C1013" s="239"/>
      <c r="D1013" s="168"/>
      <c r="E1013" s="210">
        <f>Asignaciones!AB102</f>
        <v>0.54706994328922498</v>
      </c>
      <c r="F1013" s="105"/>
      <c r="G1013" s="248"/>
      <c r="H1013" s="210">
        <f>Asignaciones!AC102</f>
        <v>0.53950953678474112</v>
      </c>
      <c r="I1013" s="105"/>
      <c r="J1013" s="248"/>
      <c r="K1013" s="210">
        <f>Asignaciones!AD102</f>
        <v>0.54265711865711863</v>
      </c>
      <c r="L1013" s="103"/>
      <c r="M1013" s="292"/>
      <c r="N1013" s="210">
        <f>Asignaciones!AE102</f>
        <v>0.54265920167680548</v>
      </c>
      <c r="O1013" s="103"/>
      <c r="P1013" s="292"/>
      <c r="Q1013" s="210">
        <f>Asignaciones!AF102</f>
        <v>0.5426342445738539</v>
      </c>
      <c r="R1013" s="103"/>
      <c r="S1013" s="292"/>
      <c r="T1013" s="210">
        <f>Asignaciones!AG102</f>
        <v>0.54268089020466015</v>
      </c>
    </row>
    <row r="1014" spans="2:20" x14ac:dyDescent="0.2">
      <c r="D1014" s="399"/>
      <c r="G1014" s="399"/>
      <c r="J1014" s="399"/>
      <c r="M1014" s="399"/>
      <c r="P1014" s="399"/>
      <c r="S1014" s="399"/>
    </row>
    <row r="1015" spans="2:20" x14ac:dyDescent="0.2">
      <c r="D1015" s="399"/>
      <c r="G1015" s="399"/>
      <c r="J1015" s="399"/>
      <c r="M1015" s="399"/>
      <c r="P1015" s="399"/>
      <c r="S1015" s="399"/>
    </row>
    <row r="1016" spans="2:20" x14ac:dyDescent="0.2">
      <c r="D1016" s="399"/>
      <c r="E1016" s="399"/>
      <c r="F1016" s="399"/>
      <c r="G1016" s="399"/>
      <c r="H1016" s="399"/>
      <c r="I1016" s="399"/>
      <c r="J1016" s="399"/>
      <c r="K1016" s="399"/>
      <c r="L1016" s="399"/>
    </row>
    <row r="1017" spans="2:20" x14ac:dyDescent="0.2">
      <c r="B1017" s="2" t="s">
        <v>861</v>
      </c>
      <c r="C1017" s="288"/>
      <c r="D1017" s="288"/>
      <c r="E1017" s="288"/>
      <c r="F1017" s="288"/>
      <c r="G1017" s="288"/>
      <c r="H1017" s="288"/>
      <c r="I1017" s="288"/>
      <c r="J1017" s="288"/>
      <c r="K1017" s="288"/>
      <c r="L1017" s="288"/>
      <c r="M1017" s="288"/>
      <c r="N1017" s="288"/>
      <c r="O1017" s="288"/>
      <c r="P1017" s="288"/>
      <c r="Q1017" s="288"/>
      <c r="R1017" s="288"/>
      <c r="S1017" s="288"/>
      <c r="T1017" s="289"/>
    </row>
    <row r="1018" spans="2:20" x14ac:dyDescent="0.2">
      <c r="B1018" s="9" t="s">
        <v>20</v>
      </c>
      <c r="C1018" s="200"/>
      <c r="D1018" s="200"/>
      <c r="E1018" s="200"/>
      <c r="F1018" s="200"/>
      <c r="G1018" s="200"/>
      <c r="H1018" s="200"/>
      <c r="I1018" s="200"/>
      <c r="J1018" s="200"/>
      <c r="K1018" s="200"/>
      <c r="L1018" s="200"/>
      <c r="M1018" s="200"/>
      <c r="N1018" s="200"/>
      <c r="O1018" s="200"/>
      <c r="P1018" s="200"/>
      <c r="Q1018" s="200"/>
      <c r="R1018" s="200"/>
      <c r="S1018" s="200"/>
      <c r="T1018" s="290"/>
    </row>
    <row r="1019" spans="2:20" x14ac:dyDescent="0.2">
      <c r="B1019" s="9" t="s">
        <v>281</v>
      </c>
      <c r="C1019" s="200"/>
      <c r="D1019" s="200"/>
      <c r="E1019" s="200"/>
      <c r="F1019" s="200"/>
      <c r="G1019" s="200"/>
      <c r="H1019" s="200"/>
      <c r="I1019" s="200"/>
      <c r="J1019" s="200"/>
      <c r="K1019" s="200"/>
      <c r="L1019" s="200"/>
      <c r="M1019" s="200"/>
      <c r="N1019" s="200"/>
      <c r="O1019" s="200"/>
      <c r="P1019" s="200"/>
      <c r="Q1019" s="200"/>
      <c r="R1019" s="200"/>
      <c r="S1019" s="200"/>
      <c r="T1019" s="290"/>
    </row>
    <row r="1020" spans="2:20" x14ac:dyDescent="0.2">
      <c r="B1020" s="9" t="s">
        <v>2</v>
      </c>
      <c r="C1020" s="200"/>
      <c r="D1020" s="200"/>
      <c r="E1020" s="200"/>
      <c r="F1020" s="200"/>
      <c r="G1020" s="200"/>
      <c r="H1020" s="200"/>
      <c r="I1020" s="200"/>
      <c r="J1020" s="200"/>
      <c r="K1020" s="200"/>
      <c r="L1020" s="200"/>
      <c r="M1020" s="200"/>
      <c r="N1020" s="200"/>
      <c r="O1020" s="200"/>
      <c r="P1020" s="200"/>
      <c r="Q1020" s="200"/>
      <c r="R1020" s="200"/>
      <c r="S1020" s="200"/>
      <c r="T1020" s="290"/>
    </row>
    <row r="1021" spans="2:20" x14ac:dyDescent="0.2">
      <c r="B1021" s="378"/>
      <c r="C1021" s="291"/>
      <c r="D1021" s="291"/>
      <c r="E1021" s="291"/>
      <c r="F1021" s="291"/>
      <c r="G1021" s="291"/>
      <c r="H1021" s="291"/>
      <c r="I1021" s="291"/>
      <c r="J1021" s="291"/>
      <c r="K1021" s="291"/>
      <c r="L1021" s="291"/>
      <c r="M1021" s="291"/>
      <c r="N1021" s="291"/>
      <c r="O1021" s="291"/>
      <c r="P1021" s="291"/>
      <c r="Q1021" s="291"/>
      <c r="R1021" s="291"/>
      <c r="S1021" s="291"/>
      <c r="T1021" s="292"/>
    </row>
    <row r="1022" spans="2:20" x14ac:dyDescent="0.2">
      <c r="B1022" s="287"/>
    </row>
    <row r="1023" spans="2:20" x14ac:dyDescent="0.2">
      <c r="B1023" s="265" t="s">
        <v>282</v>
      </c>
      <c r="C1023" s="270" t="s">
        <v>38</v>
      </c>
      <c r="D1023" s="268"/>
      <c r="E1023" s="269"/>
      <c r="F1023" s="270" t="s">
        <v>39</v>
      </c>
      <c r="G1023" s="271"/>
      <c r="H1023" s="271"/>
      <c r="I1023" s="270" t="s">
        <v>40</v>
      </c>
      <c r="J1023" s="268"/>
      <c r="K1023" s="269"/>
      <c r="L1023" s="270" t="s">
        <v>121</v>
      </c>
      <c r="M1023" s="268"/>
      <c r="N1023" s="269"/>
      <c r="O1023" s="270" t="s">
        <v>122</v>
      </c>
      <c r="P1023" s="268"/>
      <c r="Q1023" s="269"/>
      <c r="R1023" s="270" t="s">
        <v>633</v>
      </c>
      <c r="S1023" s="268"/>
      <c r="T1023" s="269"/>
    </row>
    <row r="1024" spans="2:20" x14ac:dyDescent="0.2">
      <c r="B1024" s="306"/>
      <c r="C1024" s="266" t="s">
        <v>283</v>
      </c>
      <c r="D1024" s="265" t="s">
        <v>284</v>
      </c>
      <c r="E1024" s="265" t="s">
        <v>47</v>
      </c>
      <c r="F1024" s="265" t="s">
        <v>283</v>
      </c>
      <c r="G1024" s="265" t="s">
        <v>284</v>
      </c>
      <c r="H1024" s="265" t="s">
        <v>47</v>
      </c>
      <c r="I1024" s="379" t="s">
        <v>283</v>
      </c>
      <c r="J1024" s="379" t="s">
        <v>284</v>
      </c>
      <c r="K1024" s="379" t="s">
        <v>47</v>
      </c>
      <c r="L1024" s="266" t="s">
        <v>283</v>
      </c>
      <c r="M1024" s="265" t="s">
        <v>284</v>
      </c>
      <c r="N1024" s="265" t="s">
        <v>47</v>
      </c>
      <c r="O1024" s="265" t="s">
        <v>283</v>
      </c>
      <c r="P1024" s="265" t="s">
        <v>284</v>
      </c>
      <c r="Q1024" s="265" t="s">
        <v>47</v>
      </c>
      <c r="R1024" s="379" t="s">
        <v>283</v>
      </c>
      <c r="S1024" s="379" t="s">
        <v>284</v>
      </c>
      <c r="T1024" s="379" t="s">
        <v>47</v>
      </c>
    </row>
    <row r="1025" spans="2:20" x14ac:dyDescent="0.2">
      <c r="B1025" s="129" t="s">
        <v>109</v>
      </c>
      <c r="C1025" s="404"/>
      <c r="D1025" s="404"/>
      <c r="E1025" s="404"/>
      <c r="F1025" s="404"/>
      <c r="G1025" s="404"/>
      <c r="H1025" s="404"/>
      <c r="I1025" s="404"/>
      <c r="J1025" s="404"/>
      <c r="K1025" s="404"/>
      <c r="L1025" s="404"/>
      <c r="M1025" s="404"/>
      <c r="N1025" s="404"/>
      <c r="O1025" s="404"/>
      <c r="P1025" s="404"/>
      <c r="Q1025" s="404"/>
      <c r="R1025" s="404"/>
      <c r="S1025" s="404"/>
      <c r="T1025" s="708"/>
    </row>
    <row r="1026" spans="2:20" x14ac:dyDescent="0.2">
      <c r="B1026" s="380" t="s">
        <v>408</v>
      </c>
      <c r="C1026" s="239"/>
      <c r="D1026" s="168"/>
      <c r="E1026" s="381"/>
      <c r="F1026" s="382"/>
      <c r="G1026" s="382"/>
      <c r="H1026" s="382"/>
      <c r="I1026" s="383"/>
      <c r="J1026" s="383"/>
      <c r="K1026" s="383"/>
      <c r="L1026" s="383"/>
      <c r="M1026" s="239"/>
      <c r="N1026" s="239"/>
      <c r="O1026" s="239"/>
      <c r="P1026" s="239"/>
      <c r="Q1026" s="239"/>
      <c r="R1026" s="239"/>
      <c r="S1026" s="239"/>
      <c r="T1026" s="248"/>
    </row>
    <row r="1027" spans="2:20" x14ac:dyDescent="0.2">
      <c r="B1027" s="114" t="s">
        <v>250</v>
      </c>
      <c r="C1027" s="119">
        <v>0</v>
      </c>
      <c r="D1027" s="97">
        <f>'Pres MP Cant'!L998</f>
        <v>8068.0320000000011</v>
      </c>
      <c r="E1027" s="97">
        <f>SUM(C1027:D1027)</f>
        <v>8068.0320000000011</v>
      </c>
      <c r="F1027" s="96">
        <v>0</v>
      </c>
      <c r="G1027" s="97">
        <f>'Pres MP Cant'!M998</f>
        <v>9170.5427758318747</v>
      </c>
      <c r="H1027" s="97">
        <f>SUM(F1027:G1027)</f>
        <v>9170.5427758318747</v>
      </c>
      <c r="I1027" s="384">
        <v>0</v>
      </c>
      <c r="J1027" s="384">
        <f>'Pres MP Cant'!N998</f>
        <v>11978.096010576717</v>
      </c>
      <c r="K1027" s="97">
        <f>SUM(I1027:J1027)</f>
        <v>11978.096010576717</v>
      </c>
      <c r="L1027" s="384">
        <v>0</v>
      </c>
      <c r="M1027" s="119">
        <f>'Pres MP Cant'!O998</f>
        <v>15151.518105481087</v>
      </c>
      <c r="N1027" s="97">
        <f>SUM(L1027:M1027)</f>
        <v>15151.518105481087</v>
      </c>
      <c r="O1027" s="119">
        <v>0</v>
      </c>
      <c r="P1027" s="119">
        <f>'Pres MP Cant'!P998</f>
        <v>20250.676590045539</v>
      </c>
      <c r="Q1027" s="97">
        <f>SUM(O1027:P1027)</f>
        <v>20250.676590045539</v>
      </c>
      <c r="R1027" s="119">
        <v>0</v>
      </c>
      <c r="S1027" s="119">
        <f>'Pres MP Cant'!Q998</f>
        <v>26943.161655848413</v>
      </c>
      <c r="T1027" s="97">
        <f>SUM(R1027:S1027)</f>
        <v>26943.161655848413</v>
      </c>
    </row>
    <row r="1028" spans="2:20" x14ac:dyDescent="0.2">
      <c r="B1028" s="114" t="s">
        <v>352</v>
      </c>
      <c r="C1028" s="119">
        <f>+C950*E1039</f>
        <v>602.17782194391998</v>
      </c>
      <c r="D1028" s="119">
        <v>0</v>
      </c>
      <c r="E1028" s="97">
        <f>SUM(C1028:D1028)</f>
        <v>602.17782194391998</v>
      </c>
      <c r="F1028" s="119">
        <f>+F950*H1039</f>
        <v>619.86760416749712</v>
      </c>
      <c r="G1028" s="119">
        <v>0</v>
      </c>
      <c r="H1028" s="97">
        <f>SUM(F1028:G1028)</f>
        <v>619.86760416749712</v>
      </c>
      <c r="I1028" s="119">
        <f>+I950*K1039</f>
        <v>650.59166742892262</v>
      </c>
      <c r="J1028" s="384">
        <v>0</v>
      </c>
      <c r="K1028" s="97">
        <f>SUM(I1028:J1028)</f>
        <v>650.59166742892262</v>
      </c>
      <c r="L1028" s="119">
        <f>+L950*N1039</f>
        <v>682.69292130060535</v>
      </c>
      <c r="M1028" s="119">
        <v>0</v>
      </c>
      <c r="N1028" s="97">
        <f>SUM(L1028:M1028)</f>
        <v>682.69292130060535</v>
      </c>
      <c r="O1028" s="119">
        <f>+O950*Q1039</f>
        <v>1130.2931367271751</v>
      </c>
      <c r="P1028" s="119">
        <v>0</v>
      </c>
      <c r="Q1028" s="97">
        <f>SUM(O1028:P1028)</f>
        <v>1130.2931367271751</v>
      </c>
      <c r="R1028" s="119">
        <f>+R950*T1039</f>
        <v>1189.1407775481093</v>
      </c>
      <c r="S1028" s="119">
        <v>0</v>
      </c>
      <c r="T1028" s="97">
        <f>SUM(R1028:S1028)</f>
        <v>1189.1407775481093</v>
      </c>
    </row>
    <row r="1029" spans="2:20" x14ac:dyDescent="0.2">
      <c r="B1029" s="51" t="s">
        <v>409</v>
      </c>
      <c r="C1029" s="62">
        <f t="shared" ref="C1029:T1029" si="117">SUM(C1027:C1028)</f>
        <v>602.17782194391998</v>
      </c>
      <c r="D1029" s="62">
        <f t="shared" si="117"/>
        <v>8068.0320000000011</v>
      </c>
      <c r="E1029" s="62">
        <f t="shared" si="117"/>
        <v>8670.2098219439213</v>
      </c>
      <c r="F1029" s="62">
        <f t="shared" si="117"/>
        <v>619.86760416749712</v>
      </c>
      <c r="G1029" s="62">
        <f t="shared" si="117"/>
        <v>9170.5427758318747</v>
      </c>
      <c r="H1029" s="62">
        <f t="shared" si="117"/>
        <v>9790.4103799993718</v>
      </c>
      <c r="I1029" s="62">
        <f t="shared" si="117"/>
        <v>650.59166742892262</v>
      </c>
      <c r="J1029" s="62">
        <f t="shared" si="117"/>
        <v>11978.096010576717</v>
      </c>
      <c r="K1029" s="62">
        <f t="shared" si="117"/>
        <v>12628.687678005639</v>
      </c>
      <c r="L1029" s="62">
        <f t="shared" si="117"/>
        <v>682.69292130060535</v>
      </c>
      <c r="M1029" s="62">
        <f t="shared" si="117"/>
        <v>15151.518105481087</v>
      </c>
      <c r="N1029" s="62">
        <f t="shared" si="117"/>
        <v>15834.211026781693</v>
      </c>
      <c r="O1029" s="62">
        <f t="shared" si="117"/>
        <v>1130.2931367271751</v>
      </c>
      <c r="P1029" s="62">
        <f t="shared" si="117"/>
        <v>20250.676590045539</v>
      </c>
      <c r="Q1029" s="62">
        <f t="shared" si="117"/>
        <v>21380.969726772713</v>
      </c>
      <c r="R1029" s="62">
        <f t="shared" si="117"/>
        <v>1189.1407775481093</v>
      </c>
      <c r="S1029" s="62">
        <f t="shared" si="117"/>
        <v>26943.161655848413</v>
      </c>
      <c r="T1029" s="62">
        <f t="shared" si="117"/>
        <v>28132.302433396522</v>
      </c>
    </row>
    <row r="1030" spans="2:20" x14ac:dyDescent="0.2">
      <c r="B1030" s="385" t="s">
        <v>410</v>
      </c>
      <c r="C1030" s="238"/>
      <c r="D1030" s="321"/>
      <c r="E1030" s="386"/>
      <c r="F1030" s="386"/>
      <c r="G1030" s="386"/>
      <c r="H1030" s="386"/>
      <c r="I1030" s="387"/>
      <c r="J1030" s="387"/>
      <c r="K1030" s="386"/>
      <c r="L1030" s="387"/>
      <c r="M1030" s="238"/>
      <c r="N1030" s="386"/>
      <c r="O1030" s="238"/>
      <c r="P1030" s="238"/>
      <c r="Q1030" s="386"/>
      <c r="R1030" s="238"/>
      <c r="S1030" s="238"/>
      <c r="T1030" s="709"/>
    </row>
    <row r="1031" spans="2:20" x14ac:dyDescent="0.2">
      <c r="B1031" s="204" t="s">
        <v>248</v>
      </c>
      <c r="C1031" s="119">
        <v>0</v>
      </c>
      <c r="D1031" s="97">
        <f>'Pres MP Cant'!L1017+'Pres MP Cant'!L1028</f>
        <v>787.52</v>
      </c>
      <c r="E1031" s="97">
        <f>SUM(C1031:D1031)</f>
        <v>787.52</v>
      </c>
      <c r="F1031" s="119">
        <v>0</v>
      </c>
      <c r="G1031" s="97">
        <f>'Pres MP Cant'!M1017+'Pres MP Cant'!M1028</f>
        <v>899.09333333333336</v>
      </c>
      <c r="H1031" s="97">
        <f>SUM(F1031:G1031)</f>
        <v>899.09333333333336</v>
      </c>
      <c r="I1031" s="384">
        <v>0</v>
      </c>
      <c r="J1031" s="384">
        <f>'Pres MP Cant'!N1017+'Pres MP Cant'!N1028</f>
        <v>1126.0085806604347</v>
      </c>
      <c r="K1031" s="97">
        <f>SUM(I1031:J1031)</f>
        <v>1126.0085806604347</v>
      </c>
      <c r="L1031" s="384">
        <v>0</v>
      </c>
      <c r="M1031" s="119">
        <f>'Pres MP Cant'!O1017+'Pres MP Cant'!O1028</f>
        <v>1419.1429902068141</v>
      </c>
      <c r="N1031" s="97">
        <f>SUM(L1031:M1031)</f>
        <v>1419.1429902068141</v>
      </c>
      <c r="O1031" s="119">
        <v>0</v>
      </c>
      <c r="P1031" s="119">
        <f>'Pres MP Cant'!P1017+'Pres MP Cant'!P1028</f>
        <v>1896.1225378299659</v>
      </c>
      <c r="Q1031" s="97">
        <f>SUM(O1031:P1031)</f>
        <v>1896.1225378299659</v>
      </c>
      <c r="R1031" s="119">
        <v>0</v>
      </c>
      <c r="S1031" s="119">
        <f>'Pres MP Cant'!Q1017+'Pres MP Cant'!Q1028</f>
        <v>2522.6909405725087</v>
      </c>
      <c r="T1031" s="97">
        <f>SUM(R1031:S1031)</f>
        <v>2522.6909405725087</v>
      </c>
    </row>
    <row r="1032" spans="2:20" x14ac:dyDescent="0.2">
      <c r="B1032" s="114" t="s">
        <v>355</v>
      </c>
      <c r="C1032" s="119">
        <f>+C954*E1039</f>
        <v>65.268079188344515</v>
      </c>
      <c r="D1032" s="119">
        <v>0</v>
      </c>
      <c r="E1032" s="97">
        <f>SUM(C1032:D1032)</f>
        <v>65.268079188344515</v>
      </c>
      <c r="F1032" s="119">
        <f>+F954*H1039</f>
        <v>138.24590075545819</v>
      </c>
      <c r="G1032" s="119">
        <v>0</v>
      </c>
      <c r="H1032" s="97">
        <f>SUM(F1032:G1032)</f>
        <v>138.24590075545819</v>
      </c>
      <c r="I1032" s="119">
        <f>+I954*K1039</f>
        <v>145.07012307722573</v>
      </c>
      <c r="J1032" s="384">
        <v>0</v>
      </c>
      <c r="K1032" s="97">
        <f>SUM(I1032:J1032)</f>
        <v>145.07012307722573</v>
      </c>
      <c r="L1032" s="119">
        <f>+L954*N1039</f>
        <v>152.26811485888749</v>
      </c>
      <c r="M1032" s="119">
        <v>0</v>
      </c>
      <c r="N1032" s="97">
        <f>SUM(L1032:M1032)</f>
        <v>152.26811485888749</v>
      </c>
      <c r="O1032" s="119">
        <f>+O954*Q1039</f>
        <v>252.15252168946401</v>
      </c>
      <c r="P1032" s="119">
        <v>0</v>
      </c>
      <c r="Q1032" s="97">
        <f>SUM(O1032:P1032)</f>
        <v>252.15252168946401</v>
      </c>
      <c r="R1032" s="119">
        <f>+R954*T1039</f>
        <v>265.2806037297039</v>
      </c>
      <c r="S1032" s="119">
        <v>0</v>
      </c>
      <c r="T1032" s="97">
        <f>SUM(R1032:S1032)</f>
        <v>265.2806037297039</v>
      </c>
    </row>
    <row r="1033" spans="2:20" x14ac:dyDescent="0.2">
      <c r="B1033" s="114" t="s">
        <v>411</v>
      </c>
      <c r="C1033" s="119">
        <f>'Carga Fabril'!C959</f>
        <v>127.83817713670614</v>
      </c>
      <c r="D1033" s="119">
        <f>'Carga Fabril'!D959</f>
        <v>13.87596882669537</v>
      </c>
      <c r="E1033" s="97">
        <f>SUM(C1033:D1033)</f>
        <v>141.71414596340151</v>
      </c>
      <c r="F1033" s="119">
        <f>'Carga Fabril'!F959</f>
        <v>126.23774719767331</v>
      </c>
      <c r="G1033" s="119">
        <f>'Carga Fabril'!G959</f>
        <v>13.341137896112667</v>
      </c>
      <c r="H1033" s="97">
        <f>SUM(F1033:G1033)</f>
        <v>139.57888509378597</v>
      </c>
      <c r="I1033" s="119">
        <f>'Carga Fabril'!I959</f>
        <v>135.46616448337474</v>
      </c>
      <c r="J1033" s="119">
        <f>'Carga Fabril'!J959</f>
        <v>14.687566336151617</v>
      </c>
      <c r="K1033" s="97">
        <f>SUM(I1033:J1033)</f>
        <v>150.15373081952634</v>
      </c>
      <c r="L1033" s="119">
        <f>'Carga Fabril'!L959</f>
        <v>145.31437589504532</v>
      </c>
      <c r="M1033" s="119">
        <f>'Carga Fabril'!M959</f>
        <v>16.159048531121307</v>
      </c>
      <c r="N1033" s="97">
        <f>SUM(L1033:M1033)</f>
        <v>161.47342442616662</v>
      </c>
      <c r="O1033" s="119">
        <f>'Carga Fabril'!O959</f>
        <v>209.57863840267314</v>
      </c>
      <c r="P1033" s="119">
        <f>'Carga Fabril'!P959</f>
        <v>25.466849718833942</v>
      </c>
      <c r="Q1033" s="97">
        <f>SUM(O1033:P1033)</f>
        <v>235.04548812150708</v>
      </c>
      <c r="R1033" s="119">
        <f>'Carga Fabril'!R959</f>
        <v>219.24257962308417</v>
      </c>
      <c r="S1033" s="119">
        <f>'Carga Fabril'!S959</f>
        <v>28.137372865107491</v>
      </c>
      <c r="T1033" s="97">
        <f>SUM(R1033:S1033)</f>
        <v>247.37995248819166</v>
      </c>
    </row>
    <row r="1034" spans="2:20" x14ac:dyDescent="0.2">
      <c r="B1034" s="51" t="s">
        <v>412</v>
      </c>
      <c r="C1034" s="62">
        <f t="shared" ref="C1034:T1034" si="118">SUM(C1031:C1033)</f>
        <v>193.10625632505065</v>
      </c>
      <c r="D1034" s="62">
        <f t="shared" si="118"/>
        <v>801.39596882669537</v>
      </c>
      <c r="E1034" s="62">
        <f t="shared" si="118"/>
        <v>994.50222515174596</v>
      </c>
      <c r="F1034" s="62">
        <f t="shared" si="118"/>
        <v>264.48364795313148</v>
      </c>
      <c r="G1034" s="62">
        <f t="shared" si="118"/>
        <v>912.43447122944599</v>
      </c>
      <c r="H1034" s="62">
        <f t="shared" si="118"/>
        <v>1176.9181191825774</v>
      </c>
      <c r="I1034" s="62">
        <f t="shared" si="118"/>
        <v>280.5362875606005</v>
      </c>
      <c r="J1034" s="62">
        <f t="shared" si="118"/>
        <v>1140.6961469965863</v>
      </c>
      <c r="K1034" s="62">
        <f t="shared" si="118"/>
        <v>1421.2324345571867</v>
      </c>
      <c r="L1034" s="62">
        <f t="shared" si="118"/>
        <v>297.5824907539328</v>
      </c>
      <c r="M1034" s="62">
        <f t="shared" si="118"/>
        <v>1435.3020387379354</v>
      </c>
      <c r="N1034" s="62">
        <f t="shared" si="118"/>
        <v>1732.8845294918683</v>
      </c>
      <c r="O1034" s="62">
        <f t="shared" si="118"/>
        <v>461.73116009213715</v>
      </c>
      <c r="P1034" s="62">
        <f t="shared" si="118"/>
        <v>1921.5893875488</v>
      </c>
      <c r="Q1034" s="62">
        <f t="shared" si="118"/>
        <v>2383.3205476409366</v>
      </c>
      <c r="R1034" s="62">
        <f t="shared" si="118"/>
        <v>484.52318335278807</v>
      </c>
      <c r="S1034" s="62">
        <f t="shared" si="118"/>
        <v>2550.8283134376161</v>
      </c>
      <c r="T1034" s="62">
        <f t="shared" si="118"/>
        <v>3035.3514967904039</v>
      </c>
    </row>
    <row r="1035" spans="2:20" x14ac:dyDescent="0.2">
      <c r="B1035" s="105"/>
      <c r="C1035" s="238"/>
      <c r="D1035" s="249"/>
      <c r="E1035" s="387"/>
      <c r="F1035" s="387"/>
      <c r="G1035" s="387"/>
      <c r="H1035" s="387"/>
      <c r="I1035" s="387"/>
      <c r="J1035" s="387"/>
      <c r="K1035" s="387"/>
      <c r="L1035" s="387"/>
      <c r="M1035" s="238"/>
      <c r="N1035" s="387"/>
      <c r="O1035" s="238"/>
      <c r="P1035" s="238"/>
      <c r="Q1035" s="387"/>
      <c r="R1035" s="238"/>
      <c r="S1035" s="238"/>
      <c r="T1035" s="388"/>
    </row>
    <row r="1036" spans="2:20" x14ac:dyDescent="0.2">
      <c r="B1036" s="62" t="s">
        <v>413</v>
      </c>
      <c r="C1036" s="62">
        <f>+C1029+C1034</f>
        <v>795.28407826897069</v>
      </c>
      <c r="D1036" s="62">
        <f t="shared" ref="D1036:T1036" si="119">+D1029+D1034</f>
        <v>8869.4279688266961</v>
      </c>
      <c r="E1036" s="62">
        <f t="shared" si="119"/>
        <v>9664.712047095667</v>
      </c>
      <c r="F1036" s="62">
        <f t="shared" si="119"/>
        <v>884.3512521206286</v>
      </c>
      <c r="G1036" s="62">
        <f t="shared" si="119"/>
        <v>10082.977247061321</v>
      </c>
      <c r="H1036" s="62">
        <f t="shared" si="119"/>
        <v>10967.328499181949</v>
      </c>
      <c r="I1036" s="62">
        <f t="shared" si="119"/>
        <v>931.12795498952312</v>
      </c>
      <c r="J1036" s="62">
        <f t="shared" si="119"/>
        <v>13118.792157573303</v>
      </c>
      <c r="K1036" s="62">
        <f t="shared" si="119"/>
        <v>14049.920112562826</v>
      </c>
      <c r="L1036" s="26">
        <f t="shared" si="119"/>
        <v>980.27541205453815</v>
      </c>
      <c r="M1036" s="26">
        <f t="shared" si="119"/>
        <v>16586.820144219022</v>
      </c>
      <c r="N1036" s="62">
        <f t="shared" si="119"/>
        <v>17567.095556273562</v>
      </c>
      <c r="O1036" s="26">
        <f t="shared" si="119"/>
        <v>1592.0242968193122</v>
      </c>
      <c r="P1036" s="26">
        <f t="shared" si="119"/>
        <v>22172.265977594339</v>
      </c>
      <c r="Q1036" s="62">
        <f t="shared" si="119"/>
        <v>23764.290274413652</v>
      </c>
      <c r="R1036" s="26">
        <f t="shared" si="119"/>
        <v>1673.6639609008973</v>
      </c>
      <c r="S1036" s="26">
        <f t="shared" si="119"/>
        <v>29493.989969286027</v>
      </c>
      <c r="T1036" s="62">
        <f t="shared" si="119"/>
        <v>31167.653930186927</v>
      </c>
    </row>
    <row r="1037" spans="2:20" x14ac:dyDescent="0.2">
      <c r="B1037" s="108" t="s">
        <v>414</v>
      </c>
      <c r="C1037" s="389"/>
      <c r="D1037" s="390"/>
      <c r="E1037" s="391">
        <f>'Pres Produc'!C674</f>
        <v>736</v>
      </c>
      <c r="F1037" s="389"/>
      <c r="G1037" s="392"/>
      <c r="H1037" s="391">
        <f>'Pres Produc'!D674</f>
        <v>800</v>
      </c>
      <c r="I1037" s="393"/>
      <c r="J1037" s="392"/>
      <c r="K1037" s="391">
        <f>'Pres Produc'!E674</f>
        <v>953.71015384615384</v>
      </c>
      <c r="L1037" s="394"/>
      <c r="M1037" s="322"/>
      <c r="N1037" s="391">
        <f>'Pres Produc'!F674</f>
        <v>1144.6521846153846</v>
      </c>
      <c r="O1037" s="396"/>
      <c r="P1037" s="322"/>
      <c r="Q1037" s="391">
        <f>'Pres Produc'!G674</f>
        <v>1456.1443076923078</v>
      </c>
      <c r="R1037" s="396"/>
      <c r="S1037" s="322"/>
      <c r="T1037" s="391">
        <f>'Pres Produc'!H674</f>
        <v>1845.063076923077</v>
      </c>
    </row>
    <row r="1038" spans="2:20" x14ac:dyDescent="0.2">
      <c r="B1038" s="114" t="s">
        <v>415</v>
      </c>
      <c r="C1038" s="396"/>
      <c r="D1038" s="397"/>
      <c r="E1038" s="401">
        <f>+E1036/E1037</f>
        <v>13.131402237901721</v>
      </c>
      <c r="F1038" s="402"/>
      <c r="G1038" s="403"/>
      <c r="H1038" s="718">
        <f>+H1036/H1037</f>
        <v>13.709160623977436</v>
      </c>
      <c r="I1038" s="402"/>
      <c r="J1038" s="403"/>
      <c r="K1038" s="401">
        <f>+K1036/K1037</f>
        <v>14.731855434171319</v>
      </c>
      <c r="L1038" s="394"/>
      <c r="M1038" s="322"/>
      <c r="N1038" s="401">
        <f>+N1036/N1037</f>
        <v>15.347103506534864</v>
      </c>
      <c r="O1038" s="396"/>
      <c r="P1038" s="322"/>
      <c r="Q1038" s="401">
        <f>+Q1036/Q1037</f>
        <v>16.320010419898018</v>
      </c>
      <c r="R1038" s="396"/>
      <c r="S1038" s="322"/>
      <c r="T1038" s="401">
        <f>+T1036/T1037</f>
        <v>16.892459840540372</v>
      </c>
    </row>
    <row r="1039" spans="2:20" x14ac:dyDescent="0.2">
      <c r="B1039" s="279" t="s">
        <v>297</v>
      </c>
      <c r="C1039" s="239"/>
      <c r="D1039" s="168"/>
      <c r="E1039" s="210">
        <f>Asignaciones!AB103</f>
        <v>6.9565217391304349E-2</v>
      </c>
      <c r="F1039" s="105"/>
      <c r="G1039" s="248"/>
      <c r="H1039" s="210">
        <f>Asignaciones!AC103</f>
        <v>7.0317306847147765E-2</v>
      </c>
      <c r="I1039" s="105"/>
      <c r="J1039" s="248"/>
      <c r="K1039" s="210">
        <f>Asignaciones!AD103</f>
        <v>6.9853523316937935E-2</v>
      </c>
      <c r="L1039" s="103"/>
      <c r="M1039" s="292"/>
      <c r="N1039" s="210">
        <f>Asignaciones!AE103</f>
        <v>6.9869142308725277E-2</v>
      </c>
      <c r="O1039" s="103"/>
      <c r="P1039" s="292"/>
      <c r="Q1039" s="210">
        <f>Asignaciones!AF103</f>
        <v>6.9902755877889106E-2</v>
      </c>
      <c r="R1039" s="103"/>
      <c r="S1039" s="292"/>
      <c r="T1039" s="210">
        <f>Asignaciones!AG103</f>
        <v>6.9891400315280017E-2</v>
      </c>
    </row>
    <row r="1040" spans="2:20" x14ac:dyDescent="0.2">
      <c r="D1040" s="399"/>
      <c r="E1040" s="399"/>
      <c r="F1040" s="399"/>
      <c r="G1040" s="399"/>
      <c r="H1040" s="399"/>
      <c r="I1040" s="399"/>
      <c r="J1040" s="399"/>
      <c r="K1040" s="399"/>
      <c r="L1040" s="399"/>
    </row>
    <row r="1041" spans="2:20" x14ac:dyDescent="0.2">
      <c r="D1041" s="399"/>
      <c r="G1041" s="399"/>
      <c r="J1041" s="399"/>
      <c r="M1041" s="399"/>
      <c r="P1041" s="399"/>
      <c r="S1041" s="399"/>
    </row>
    <row r="1042" spans="2:20" x14ac:dyDescent="0.2">
      <c r="D1042" s="399"/>
      <c r="G1042" s="399"/>
      <c r="J1042" s="399"/>
      <c r="M1042" s="399"/>
      <c r="P1042" s="399"/>
      <c r="S1042" s="399"/>
    </row>
    <row r="1043" spans="2:20" x14ac:dyDescent="0.2">
      <c r="B1043" s="2" t="s">
        <v>862</v>
      </c>
      <c r="C1043" s="288"/>
      <c r="D1043" s="288"/>
      <c r="E1043" s="288"/>
      <c r="F1043" s="288"/>
      <c r="G1043" s="288"/>
      <c r="H1043" s="288"/>
      <c r="I1043" s="288"/>
      <c r="J1043" s="288"/>
      <c r="K1043" s="288"/>
      <c r="L1043" s="288"/>
      <c r="M1043" s="288"/>
      <c r="N1043" s="288"/>
      <c r="O1043" s="288"/>
      <c r="P1043" s="288"/>
      <c r="Q1043" s="288"/>
      <c r="R1043" s="288"/>
      <c r="S1043" s="288"/>
      <c r="T1043" s="289"/>
    </row>
    <row r="1044" spans="2:20" x14ac:dyDescent="0.2">
      <c r="B1044" s="9" t="s">
        <v>20</v>
      </c>
      <c r="C1044" s="200"/>
      <c r="D1044" s="200"/>
      <c r="E1044" s="200"/>
      <c r="F1044" s="200"/>
      <c r="G1044" s="200"/>
      <c r="H1044" s="200"/>
      <c r="I1044" s="200"/>
      <c r="J1044" s="200"/>
      <c r="K1044" s="200"/>
      <c r="L1044" s="200"/>
      <c r="M1044" s="200"/>
      <c r="N1044" s="200"/>
      <c r="O1044" s="200"/>
      <c r="P1044" s="200"/>
      <c r="Q1044" s="200"/>
      <c r="R1044" s="200"/>
      <c r="S1044" s="200"/>
      <c r="T1044" s="290"/>
    </row>
    <row r="1045" spans="2:20" x14ac:dyDescent="0.2">
      <c r="B1045" s="9" t="s">
        <v>281</v>
      </c>
      <c r="C1045" s="200"/>
      <c r="D1045" s="200"/>
      <c r="E1045" s="200"/>
      <c r="F1045" s="200"/>
      <c r="G1045" s="200"/>
      <c r="H1045" s="200"/>
      <c r="I1045" s="200"/>
      <c r="J1045" s="200"/>
      <c r="K1045" s="200"/>
      <c r="L1045" s="200"/>
      <c r="M1045" s="200"/>
      <c r="N1045" s="200"/>
      <c r="O1045" s="200"/>
      <c r="P1045" s="200"/>
      <c r="Q1045" s="200"/>
      <c r="R1045" s="200"/>
      <c r="S1045" s="200"/>
      <c r="T1045" s="290"/>
    </row>
    <row r="1046" spans="2:20" x14ac:dyDescent="0.2">
      <c r="B1046" s="9" t="s">
        <v>2</v>
      </c>
      <c r="C1046" s="200"/>
      <c r="D1046" s="200"/>
      <c r="E1046" s="200"/>
      <c r="F1046" s="200"/>
      <c r="G1046" s="200"/>
      <c r="H1046" s="200"/>
      <c r="I1046" s="200"/>
      <c r="J1046" s="200"/>
      <c r="K1046" s="200"/>
      <c r="L1046" s="200"/>
      <c r="M1046" s="200"/>
      <c r="N1046" s="200"/>
      <c r="O1046" s="200"/>
      <c r="P1046" s="200"/>
      <c r="Q1046" s="200"/>
      <c r="R1046" s="200"/>
      <c r="S1046" s="200"/>
      <c r="T1046" s="290"/>
    </row>
    <row r="1047" spans="2:20" x14ac:dyDescent="0.2">
      <c r="B1047" s="378"/>
      <c r="C1047" s="291"/>
      <c r="D1047" s="291"/>
      <c r="E1047" s="291"/>
      <c r="F1047" s="291"/>
      <c r="G1047" s="291"/>
      <c r="H1047" s="291"/>
      <c r="I1047" s="291"/>
      <c r="J1047" s="291"/>
      <c r="K1047" s="291"/>
      <c r="L1047" s="291"/>
      <c r="M1047" s="291"/>
      <c r="N1047" s="291"/>
      <c r="O1047" s="291"/>
      <c r="P1047" s="291"/>
      <c r="Q1047" s="291"/>
      <c r="R1047" s="291"/>
      <c r="S1047" s="291"/>
      <c r="T1047" s="292"/>
    </row>
    <row r="1048" spans="2:20" x14ac:dyDescent="0.2">
      <c r="B1048" s="287"/>
    </row>
    <row r="1049" spans="2:20" x14ac:dyDescent="0.2">
      <c r="B1049" s="265" t="s">
        <v>282</v>
      </c>
      <c r="C1049" s="270" t="s">
        <v>38</v>
      </c>
      <c r="D1049" s="268"/>
      <c r="E1049" s="269"/>
      <c r="F1049" s="270" t="s">
        <v>39</v>
      </c>
      <c r="G1049" s="271"/>
      <c r="H1049" s="271"/>
      <c r="I1049" s="270" t="s">
        <v>40</v>
      </c>
      <c r="J1049" s="268"/>
      <c r="K1049" s="269"/>
      <c r="L1049" s="270" t="s">
        <v>121</v>
      </c>
      <c r="M1049" s="268"/>
      <c r="N1049" s="269"/>
      <c r="O1049" s="270" t="s">
        <v>122</v>
      </c>
      <c r="P1049" s="268"/>
      <c r="Q1049" s="269"/>
      <c r="R1049" s="270" t="s">
        <v>633</v>
      </c>
      <c r="S1049" s="268"/>
      <c r="T1049" s="269"/>
    </row>
    <row r="1050" spans="2:20" x14ac:dyDescent="0.2">
      <c r="B1050" s="306"/>
      <c r="C1050" s="266" t="s">
        <v>283</v>
      </c>
      <c r="D1050" s="265" t="s">
        <v>284</v>
      </c>
      <c r="E1050" s="265" t="s">
        <v>47</v>
      </c>
      <c r="F1050" s="265" t="s">
        <v>283</v>
      </c>
      <c r="G1050" s="265" t="s">
        <v>284</v>
      </c>
      <c r="H1050" s="265" t="s">
        <v>47</v>
      </c>
      <c r="I1050" s="379" t="s">
        <v>283</v>
      </c>
      <c r="J1050" s="379" t="s">
        <v>284</v>
      </c>
      <c r="K1050" s="379" t="s">
        <v>47</v>
      </c>
      <c r="L1050" s="266" t="s">
        <v>283</v>
      </c>
      <c r="M1050" s="265" t="s">
        <v>284</v>
      </c>
      <c r="N1050" s="265" t="s">
        <v>47</v>
      </c>
      <c r="O1050" s="265" t="s">
        <v>283</v>
      </c>
      <c r="P1050" s="265" t="s">
        <v>284</v>
      </c>
      <c r="Q1050" s="265" t="s">
        <v>47</v>
      </c>
      <c r="R1050" s="379" t="s">
        <v>283</v>
      </c>
      <c r="S1050" s="379" t="s">
        <v>284</v>
      </c>
      <c r="T1050" s="379" t="s">
        <v>47</v>
      </c>
    </row>
    <row r="1051" spans="2:20" x14ac:dyDescent="0.2">
      <c r="B1051" s="129" t="s">
        <v>110</v>
      </c>
      <c r="C1051" s="404"/>
      <c r="D1051" s="404"/>
      <c r="E1051" s="404"/>
      <c r="F1051" s="404"/>
      <c r="G1051" s="404"/>
      <c r="H1051" s="404"/>
      <c r="I1051" s="404"/>
      <c r="J1051" s="404"/>
      <c r="K1051" s="404"/>
      <c r="L1051" s="404"/>
      <c r="M1051" s="404"/>
      <c r="N1051" s="404"/>
      <c r="O1051" s="404"/>
      <c r="P1051" s="404"/>
      <c r="Q1051" s="404"/>
      <c r="R1051" s="404"/>
      <c r="S1051" s="404"/>
      <c r="T1051" s="708"/>
    </row>
    <row r="1052" spans="2:20" x14ac:dyDescent="0.2">
      <c r="B1052" s="380" t="s">
        <v>408</v>
      </c>
      <c r="C1052" s="239"/>
      <c r="D1052" s="168"/>
      <c r="E1052" s="381"/>
      <c r="F1052" s="382"/>
      <c r="G1052" s="382"/>
      <c r="H1052" s="382"/>
      <c r="I1052" s="383"/>
      <c r="J1052" s="383"/>
      <c r="K1052" s="383"/>
      <c r="L1052" s="383"/>
      <c r="M1052" s="239"/>
      <c r="N1052" s="239"/>
      <c r="O1052" s="239"/>
      <c r="P1052" s="239"/>
      <c r="Q1052" s="239"/>
      <c r="R1052" s="239"/>
      <c r="S1052" s="239"/>
      <c r="T1052" s="248"/>
    </row>
    <row r="1053" spans="2:20" x14ac:dyDescent="0.2">
      <c r="B1053" s="114" t="s">
        <v>250</v>
      </c>
      <c r="C1053" s="119">
        <v>0</v>
      </c>
      <c r="D1053" s="97">
        <f>'Pres MP Cant'!L999</f>
        <v>3740.9040000000005</v>
      </c>
      <c r="E1053" s="97">
        <f>SUM(C1053:D1053)</f>
        <v>3740.9040000000005</v>
      </c>
      <c r="F1053" s="96">
        <v>0</v>
      </c>
      <c r="G1053" s="97">
        <f>'Pres MP Cant'!M999</f>
        <v>4207.8912595419861</v>
      </c>
      <c r="H1053" s="97">
        <f>SUM(F1053:G1053)</f>
        <v>4207.8912595419861</v>
      </c>
      <c r="I1053" s="384">
        <v>0</v>
      </c>
      <c r="J1053" s="384">
        <f>'Pres MP Cant'!N999</f>
        <v>5298.6874349724503</v>
      </c>
      <c r="K1053" s="97">
        <f>SUM(I1053:J1053)</f>
        <v>5298.6874349724503</v>
      </c>
      <c r="L1053" s="384">
        <v>0</v>
      </c>
      <c r="M1053" s="119">
        <f>'Pres MP Cant'!O999</f>
        <v>6676.4995307420422</v>
      </c>
      <c r="N1053" s="97">
        <f>SUM(L1053:M1053)</f>
        <v>6676.4995307420422</v>
      </c>
      <c r="O1053" s="119">
        <v>0</v>
      </c>
      <c r="P1053" s="119">
        <f>'Pres MP Cant'!P999</f>
        <v>8906.07396933169</v>
      </c>
      <c r="Q1053" s="97">
        <f>SUM(O1053:P1053)</f>
        <v>8906.07396933169</v>
      </c>
      <c r="R1053" s="119">
        <v>0</v>
      </c>
      <c r="S1053" s="119">
        <f>'Pres MP Cant'!Q999</f>
        <v>11863.524801688705</v>
      </c>
      <c r="T1053" s="97">
        <f>SUM(R1053:S1053)</f>
        <v>11863.524801688705</v>
      </c>
    </row>
    <row r="1054" spans="2:20" x14ac:dyDescent="0.2">
      <c r="B1054" s="114" t="s">
        <v>352</v>
      </c>
      <c r="C1054" s="119">
        <f>+C950*E1065</f>
        <v>205.36227351620099</v>
      </c>
      <c r="D1054" s="119">
        <v>0</v>
      </c>
      <c r="E1054" s="97">
        <f>SUM(C1054:D1054)</f>
        <v>205.36227351620099</v>
      </c>
      <c r="F1054" s="119">
        <f>+F950*H1065</f>
        <v>209.20531640653027</v>
      </c>
      <c r="G1054" s="119">
        <v>0</v>
      </c>
      <c r="H1054" s="97">
        <f>SUM(F1054:G1054)</f>
        <v>209.20531640653027</v>
      </c>
      <c r="I1054" s="119">
        <f>+I950*K1065</f>
        <v>220.85657284104758</v>
      </c>
      <c r="J1054" s="384">
        <v>0</v>
      </c>
      <c r="K1054" s="97">
        <f>SUM(I1054:J1054)</f>
        <v>220.85657284104758</v>
      </c>
      <c r="L1054" s="119">
        <f>+L950*N1065</f>
        <v>231.71350297529162</v>
      </c>
      <c r="M1054" s="119">
        <v>0</v>
      </c>
      <c r="N1054" s="97">
        <f>SUM(L1054:M1054)</f>
        <v>231.71350297529162</v>
      </c>
      <c r="O1054" s="119">
        <f>+O950*Q1065</f>
        <v>383.0169968957286</v>
      </c>
      <c r="P1054" s="119">
        <v>0</v>
      </c>
      <c r="Q1054" s="97">
        <f>SUM(O1054:P1054)</f>
        <v>383.0169968957286</v>
      </c>
      <c r="R1054" s="119">
        <f>+R950*T1065</f>
        <v>403.44727019324557</v>
      </c>
      <c r="S1054" s="119">
        <v>0</v>
      </c>
      <c r="T1054" s="97">
        <f>SUM(R1054:S1054)</f>
        <v>403.44727019324557</v>
      </c>
    </row>
    <row r="1055" spans="2:20" x14ac:dyDescent="0.2">
      <c r="B1055" s="51" t="s">
        <v>409</v>
      </c>
      <c r="C1055" s="62">
        <f t="shared" ref="C1055:T1055" si="120">SUM(C1053:C1054)</f>
        <v>205.36227351620099</v>
      </c>
      <c r="D1055" s="62">
        <f t="shared" si="120"/>
        <v>3740.9040000000005</v>
      </c>
      <c r="E1055" s="62">
        <f t="shared" si="120"/>
        <v>3946.2662735162016</v>
      </c>
      <c r="F1055" s="62">
        <f t="shared" si="120"/>
        <v>209.20531640653027</v>
      </c>
      <c r="G1055" s="62">
        <f t="shared" si="120"/>
        <v>4207.8912595419861</v>
      </c>
      <c r="H1055" s="62">
        <f t="shared" si="120"/>
        <v>4417.0965759485161</v>
      </c>
      <c r="I1055" s="62">
        <f t="shared" si="120"/>
        <v>220.85657284104758</v>
      </c>
      <c r="J1055" s="62">
        <f t="shared" si="120"/>
        <v>5298.6874349724503</v>
      </c>
      <c r="K1055" s="62">
        <f t="shared" si="120"/>
        <v>5519.544007813498</v>
      </c>
      <c r="L1055" s="62">
        <f t="shared" si="120"/>
        <v>231.71350297529162</v>
      </c>
      <c r="M1055" s="62">
        <f t="shared" si="120"/>
        <v>6676.4995307420422</v>
      </c>
      <c r="N1055" s="62">
        <f t="shared" si="120"/>
        <v>6908.2130337173339</v>
      </c>
      <c r="O1055" s="62">
        <f t="shared" si="120"/>
        <v>383.0169968957286</v>
      </c>
      <c r="P1055" s="62">
        <f t="shared" si="120"/>
        <v>8906.07396933169</v>
      </c>
      <c r="Q1055" s="62">
        <f t="shared" si="120"/>
        <v>9289.0909662274189</v>
      </c>
      <c r="R1055" s="62">
        <f t="shared" si="120"/>
        <v>403.44727019324557</v>
      </c>
      <c r="S1055" s="62">
        <f t="shared" si="120"/>
        <v>11863.524801688705</v>
      </c>
      <c r="T1055" s="62">
        <f t="shared" si="120"/>
        <v>12266.972071881952</v>
      </c>
    </row>
    <row r="1056" spans="2:20" x14ac:dyDescent="0.2">
      <c r="B1056" s="385" t="s">
        <v>410</v>
      </c>
      <c r="C1056" s="238"/>
      <c r="D1056" s="321"/>
      <c r="E1056" s="386"/>
      <c r="F1056" s="386"/>
      <c r="G1056" s="386"/>
      <c r="H1056" s="386"/>
      <c r="I1056" s="387"/>
      <c r="J1056" s="387"/>
      <c r="K1056" s="386"/>
      <c r="L1056" s="387"/>
      <c r="M1056" s="238"/>
      <c r="N1056" s="386"/>
      <c r="O1056" s="238"/>
      <c r="P1056" s="238"/>
      <c r="Q1056" s="386"/>
      <c r="R1056" s="238"/>
      <c r="S1056" s="238"/>
      <c r="T1056" s="709"/>
    </row>
    <row r="1057" spans="2:20" x14ac:dyDescent="0.2">
      <c r="B1057" s="204" t="s">
        <v>248</v>
      </c>
      <c r="C1057" s="119">
        <v>0</v>
      </c>
      <c r="D1057" s="97">
        <f>'Pres MP Cant'!L1018+'Pres MP Cant'!L1029</f>
        <v>308.73</v>
      </c>
      <c r="E1057" s="97">
        <f>SUM(C1057:D1057)</f>
        <v>308.73</v>
      </c>
      <c r="F1057" s="119">
        <v>0</v>
      </c>
      <c r="G1057" s="97">
        <f>'Pres MP Cant'!M1018+'Pres MP Cant'!M1029</f>
        <v>344.22335526315788</v>
      </c>
      <c r="H1057" s="97">
        <f>SUM(F1057:G1057)</f>
        <v>344.22335526315788</v>
      </c>
      <c r="I1057" s="384">
        <v>0</v>
      </c>
      <c r="J1057" s="384">
        <f>'Pres MP Cant'!N1018+'Pres MP Cant'!N1029</f>
        <v>433.03746614052073</v>
      </c>
      <c r="K1057" s="97">
        <f>SUM(I1057:J1057)</f>
        <v>433.03746614052073</v>
      </c>
      <c r="L1057" s="384">
        <v>0</v>
      </c>
      <c r="M1057" s="119">
        <f>'Pres MP Cant'!O1018+'Pres MP Cant'!O1029</f>
        <v>545.645522637049</v>
      </c>
      <c r="N1057" s="97">
        <f>SUM(L1057:M1057)</f>
        <v>545.645522637049</v>
      </c>
      <c r="O1057" s="119">
        <v>0</v>
      </c>
      <c r="P1057" s="119">
        <f>'Pres MP Cant'!P1018+'Pres MP Cant'!P1029</f>
        <v>727.78998152779604</v>
      </c>
      <c r="Q1057" s="97">
        <f>SUM(O1057:P1057)</f>
        <v>727.78998152779604</v>
      </c>
      <c r="R1057" s="119">
        <v>0</v>
      </c>
      <c r="S1057" s="119">
        <f>'Pres MP Cant'!Q1018+'Pres MP Cant'!Q1029</f>
        <v>969.47886802164066</v>
      </c>
      <c r="T1057" s="97">
        <f>SUM(R1057:S1057)</f>
        <v>969.47886802164066</v>
      </c>
    </row>
    <row r="1058" spans="2:20" x14ac:dyDescent="0.2">
      <c r="B1058" s="114" t="s">
        <v>355</v>
      </c>
      <c r="C1058" s="119">
        <f>+C954*E1065</f>
        <v>22.258543310155538</v>
      </c>
      <c r="D1058" s="119">
        <v>0</v>
      </c>
      <c r="E1058" s="97">
        <f>SUM(C1058:D1058)</f>
        <v>22.258543310155538</v>
      </c>
      <c r="F1058" s="119">
        <f>+F954*H1065</f>
        <v>46.657991504967143</v>
      </c>
      <c r="G1058" s="119">
        <v>0</v>
      </c>
      <c r="H1058" s="97">
        <f>SUM(F1058:G1058)</f>
        <v>46.657991504967143</v>
      </c>
      <c r="I1058" s="119">
        <f>+I954*K1065</f>
        <v>49.247003625304487</v>
      </c>
      <c r="J1058" s="384">
        <v>0</v>
      </c>
      <c r="K1058" s="97">
        <f>SUM(I1058:J1058)</f>
        <v>49.247003625304487</v>
      </c>
      <c r="L1058" s="119">
        <f>+L954*N1065</f>
        <v>51.681476670623262</v>
      </c>
      <c r="M1058" s="119">
        <v>0</v>
      </c>
      <c r="N1058" s="97">
        <f>SUM(L1058:M1058)</f>
        <v>51.681476670623262</v>
      </c>
      <c r="O1058" s="119">
        <f>+O954*Q1065</f>
        <v>85.445711806082826</v>
      </c>
      <c r="P1058" s="119">
        <v>0</v>
      </c>
      <c r="Q1058" s="97">
        <f>SUM(O1058:P1058)</f>
        <v>85.445711806082826</v>
      </c>
      <c r="R1058" s="119">
        <f>+R954*T1065</f>
        <v>90.003418796758211</v>
      </c>
      <c r="S1058" s="119">
        <v>0</v>
      </c>
      <c r="T1058" s="97">
        <f>SUM(R1058:S1058)</f>
        <v>90.003418796758211</v>
      </c>
    </row>
    <row r="1059" spans="2:20" x14ac:dyDescent="0.2">
      <c r="B1059" s="114" t="s">
        <v>411</v>
      </c>
      <c r="C1059" s="119">
        <f>'Carga Fabril'!C983</f>
        <v>43.596987039827773</v>
      </c>
      <c r="D1059" s="119">
        <f>'Carga Fabril'!D983</f>
        <v>4.7321578471474712</v>
      </c>
      <c r="E1059" s="97">
        <f>SUM(C1059:D1059)</f>
        <v>48.329144886975243</v>
      </c>
      <c r="F1059" s="119">
        <f>'Carga Fabril'!F983</f>
        <v>42.605239679214748</v>
      </c>
      <c r="G1059" s="119">
        <f>'Carga Fabril'!G983</f>
        <v>4.5026340399380249</v>
      </c>
      <c r="H1059" s="97">
        <f>SUM(F1059:G1059)</f>
        <v>47.107873719152771</v>
      </c>
      <c r="I1059" s="119">
        <f>'Carga Fabril'!I983</f>
        <v>45.98674456123188</v>
      </c>
      <c r="J1059" s="119">
        <f>'Carga Fabril'!J983</f>
        <v>4.9859930994772226</v>
      </c>
      <c r="K1059" s="97">
        <f>SUM(I1059:J1059)</f>
        <v>50.9727376607091</v>
      </c>
      <c r="L1059" s="119">
        <f>'Carga Fabril'!L983</f>
        <v>49.321301013582627</v>
      </c>
      <c r="M1059" s="119">
        <f>'Carga Fabril'!M983</f>
        <v>5.4845591964841409</v>
      </c>
      <c r="N1059" s="97">
        <f>SUM(L1059:M1059)</f>
        <v>54.805860210066768</v>
      </c>
      <c r="O1059" s="119">
        <f>'Carga Fabril'!O983</f>
        <v>71.018904818727052</v>
      </c>
      <c r="P1059" s="119">
        <f>'Carga Fabril'!P983</f>
        <v>8.6298288317900678</v>
      </c>
      <c r="Q1059" s="97">
        <f>SUM(O1059:P1059)</f>
        <v>79.648733650517116</v>
      </c>
      <c r="R1059" s="119">
        <f>'Carga Fabril'!R983</f>
        <v>74.383808821559029</v>
      </c>
      <c r="S1059" s="119">
        <f>'Carga Fabril'!S983</f>
        <v>9.5463434499687345</v>
      </c>
      <c r="T1059" s="97">
        <f>SUM(R1059:S1059)</f>
        <v>83.93015227152776</v>
      </c>
    </row>
    <row r="1060" spans="2:20" x14ac:dyDescent="0.2">
      <c r="B1060" s="51" t="s">
        <v>412</v>
      </c>
      <c r="C1060" s="62">
        <f t="shared" ref="C1060:T1060" si="121">SUM(C1057:C1059)</f>
        <v>65.855530349983312</v>
      </c>
      <c r="D1060" s="62">
        <f t="shared" si="121"/>
        <v>313.46215784714747</v>
      </c>
      <c r="E1060" s="62">
        <f t="shared" si="121"/>
        <v>379.31768819713079</v>
      </c>
      <c r="F1060" s="62">
        <f t="shared" si="121"/>
        <v>89.26323118418189</v>
      </c>
      <c r="G1060" s="62">
        <f t="shared" si="121"/>
        <v>348.7259893030959</v>
      </c>
      <c r="H1060" s="62">
        <f t="shared" si="121"/>
        <v>437.98922048727781</v>
      </c>
      <c r="I1060" s="62">
        <f t="shared" si="121"/>
        <v>95.23374818653636</v>
      </c>
      <c r="J1060" s="62">
        <f t="shared" si="121"/>
        <v>438.02345923999798</v>
      </c>
      <c r="K1060" s="62">
        <f t="shared" si="121"/>
        <v>533.25720742653436</v>
      </c>
      <c r="L1060" s="62">
        <f t="shared" si="121"/>
        <v>101.00277768420588</v>
      </c>
      <c r="M1060" s="62">
        <f t="shared" si="121"/>
        <v>551.13008183353315</v>
      </c>
      <c r="N1060" s="62">
        <f t="shared" si="121"/>
        <v>652.13285951773901</v>
      </c>
      <c r="O1060" s="62">
        <f t="shared" si="121"/>
        <v>156.46461662480988</v>
      </c>
      <c r="P1060" s="62">
        <f t="shared" si="121"/>
        <v>736.41981035958611</v>
      </c>
      <c r="Q1060" s="62">
        <f t="shared" si="121"/>
        <v>892.88442698439599</v>
      </c>
      <c r="R1060" s="62">
        <f t="shared" si="121"/>
        <v>164.38722761831724</v>
      </c>
      <c r="S1060" s="62">
        <f t="shared" si="121"/>
        <v>979.0252114716094</v>
      </c>
      <c r="T1060" s="62">
        <f t="shared" si="121"/>
        <v>1143.4124390899267</v>
      </c>
    </row>
    <row r="1061" spans="2:20" x14ac:dyDescent="0.2">
      <c r="B1061" s="105"/>
      <c r="C1061" s="238"/>
      <c r="D1061" s="249"/>
      <c r="E1061" s="387"/>
      <c r="F1061" s="387"/>
      <c r="G1061" s="387"/>
      <c r="H1061" s="387"/>
      <c r="I1061" s="387"/>
      <c r="J1061" s="387"/>
      <c r="K1061" s="387"/>
      <c r="L1061" s="387"/>
      <c r="M1061" s="238"/>
      <c r="N1061" s="387"/>
      <c r="O1061" s="238"/>
      <c r="P1061" s="238"/>
      <c r="Q1061" s="387"/>
      <c r="R1061" s="238"/>
      <c r="S1061" s="238"/>
      <c r="T1061" s="388"/>
    </row>
    <row r="1062" spans="2:20" x14ac:dyDescent="0.2">
      <c r="B1062" s="62" t="s">
        <v>413</v>
      </c>
      <c r="C1062" s="62">
        <f>+C1055+C1060</f>
        <v>271.21780386618428</v>
      </c>
      <c r="D1062" s="62">
        <f t="shared" ref="D1062:T1062" si="122">+D1055+D1060</f>
        <v>4054.3661578471479</v>
      </c>
      <c r="E1062" s="62">
        <f t="shared" si="122"/>
        <v>4325.5839617133324</v>
      </c>
      <c r="F1062" s="62">
        <f t="shared" si="122"/>
        <v>298.46854759071215</v>
      </c>
      <c r="G1062" s="62">
        <f t="shared" si="122"/>
        <v>4556.617248845082</v>
      </c>
      <c r="H1062" s="62">
        <f t="shared" si="122"/>
        <v>4855.0857964357938</v>
      </c>
      <c r="I1062" s="62">
        <f t="shared" si="122"/>
        <v>316.09032102758397</v>
      </c>
      <c r="J1062" s="62">
        <f t="shared" si="122"/>
        <v>5736.7108942124487</v>
      </c>
      <c r="K1062" s="62">
        <f t="shared" si="122"/>
        <v>6052.8012152400324</v>
      </c>
      <c r="L1062" s="26">
        <f t="shared" si="122"/>
        <v>332.7162806594975</v>
      </c>
      <c r="M1062" s="26">
        <f t="shared" si="122"/>
        <v>7227.6296125755753</v>
      </c>
      <c r="N1062" s="62">
        <f t="shared" si="122"/>
        <v>7560.3458932350732</v>
      </c>
      <c r="O1062" s="26">
        <f t="shared" si="122"/>
        <v>539.48161352053853</v>
      </c>
      <c r="P1062" s="26">
        <f t="shared" si="122"/>
        <v>9642.4937796912764</v>
      </c>
      <c r="Q1062" s="62">
        <f t="shared" si="122"/>
        <v>10181.975393211815</v>
      </c>
      <c r="R1062" s="26">
        <f t="shared" si="122"/>
        <v>567.83449781156287</v>
      </c>
      <c r="S1062" s="26">
        <f t="shared" si="122"/>
        <v>12842.550013160315</v>
      </c>
      <c r="T1062" s="62">
        <f t="shared" si="122"/>
        <v>13410.384510971879</v>
      </c>
    </row>
    <row r="1063" spans="2:20" x14ac:dyDescent="0.2">
      <c r="B1063" s="108" t="s">
        <v>414</v>
      </c>
      <c r="C1063" s="389"/>
      <c r="D1063" s="390"/>
      <c r="E1063" s="391">
        <f>'Pres Produc'!C690</f>
        <v>251</v>
      </c>
      <c r="F1063" s="389"/>
      <c r="G1063" s="392"/>
      <c r="H1063" s="391">
        <f>'Pres Produc'!D690</f>
        <v>270</v>
      </c>
      <c r="I1063" s="393"/>
      <c r="J1063" s="392"/>
      <c r="K1063" s="391">
        <f>'Pres Produc'!E690</f>
        <v>323.7563076923077</v>
      </c>
      <c r="L1063" s="394"/>
      <c r="M1063" s="322"/>
      <c r="N1063" s="391">
        <f>'Pres Produc'!F690</f>
        <v>388.50756923076921</v>
      </c>
      <c r="O1063" s="396"/>
      <c r="P1063" s="322"/>
      <c r="Q1063" s="391">
        <f>'Pres Produc'!G690</f>
        <v>493.43661538461538</v>
      </c>
      <c r="R1063" s="396"/>
      <c r="S1063" s="322"/>
      <c r="T1063" s="391">
        <f>'Pres Produc'!H690</f>
        <v>625.98615384615391</v>
      </c>
    </row>
    <row r="1064" spans="2:20" x14ac:dyDescent="0.2">
      <c r="B1064" s="114" t="s">
        <v>415</v>
      </c>
      <c r="C1064" s="396"/>
      <c r="D1064" s="397"/>
      <c r="E1064" s="401">
        <f>+E1062/E1063</f>
        <v>17.233402237901721</v>
      </c>
      <c r="F1064" s="402"/>
      <c r="G1064" s="403"/>
      <c r="H1064" s="718">
        <f>+H1062/H1063</f>
        <v>17.981799246058497</v>
      </c>
      <c r="I1064" s="402"/>
      <c r="J1064" s="403"/>
      <c r="K1064" s="401">
        <f>+K1062/K1063</f>
        <v>18.695546840102057</v>
      </c>
      <c r="L1064" s="394"/>
      <c r="M1064" s="322"/>
      <c r="N1064" s="401">
        <f>+N1062/N1063</f>
        <v>19.459970646657624</v>
      </c>
      <c r="O1064" s="396"/>
      <c r="P1064" s="322"/>
      <c r="Q1064" s="401">
        <f>+Q1062/Q1063</f>
        <v>20.634819297460012</v>
      </c>
      <c r="R1064" s="396"/>
      <c r="S1064" s="322"/>
      <c r="T1064" s="401">
        <f>+T1062/T1063</f>
        <v>21.422813313963005</v>
      </c>
    </row>
    <row r="1065" spans="2:20" x14ac:dyDescent="0.2">
      <c r="B1065" s="279" t="s">
        <v>297</v>
      </c>
      <c r="C1065" s="239"/>
      <c r="D1065" s="168"/>
      <c r="E1065" s="210">
        <f>Asignaciones!AB104</f>
        <v>2.3724007561436677E-2</v>
      </c>
      <c r="F1065" s="105"/>
      <c r="G1065" s="248"/>
      <c r="H1065" s="210">
        <f>Asignaciones!AC104</f>
        <v>2.3732091060912369E-2</v>
      </c>
      <c r="I1065" s="105"/>
      <c r="J1065" s="248"/>
      <c r="K1065" s="210">
        <f>Asignaciones!AD104</f>
        <v>2.3713199127833266E-2</v>
      </c>
      <c r="L1065" s="103"/>
      <c r="M1065" s="292"/>
      <c r="N1065" s="210">
        <f>Asignaciones!AE104</f>
        <v>2.3714357083695653E-2</v>
      </c>
      <c r="O1065" s="103"/>
      <c r="P1065" s="292"/>
      <c r="Q1065" s="210">
        <f>Asignaciones!AF104</f>
        <v>2.3687610550843233E-2</v>
      </c>
      <c r="R1065" s="103"/>
      <c r="S1065" s="292"/>
      <c r="T1065" s="210">
        <f>Asignaciones!AG104</f>
        <v>2.3712494937162539E-2</v>
      </c>
    </row>
    <row r="1066" spans="2:20" x14ac:dyDescent="0.2">
      <c r="D1066" s="399"/>
      <c r="E1066" s="399"/>
      <c r="J1066" s="399"/>
      <c r="M1066" s="399"/>
      <c r="P1066" s="399"/>
      <c r="S1066" s="399"/>
    </row>
    <row r="1067" spans="2:20" x14ac:dyDescent="0.2">
      <c r="D1067" s="406"/>
      <c r="E1067" s="406"/>
      <c r="J1067" s="406"/>
      <c r="M1067" s="406"/>
      <c r="P1067" s="406"/>
      <c r="S1067" s="406"/>
    </row>
    <row r="1068" spans="2:20" x14ac:dyDescent="0.2">
      <c r="D1068" s="406"/>
      <c r="E1068" s="399"/>
      <c r="F1068" s="399"/>
      <c r="G1068" s="399"/>
      <c r="H1068" s="399"/>
      <c r="I1068" s="399"/>
      <c r="J1068" s="399"/>
      <c r="K1068" s="399"/>
      <c r="L1068" s="399"/>
    </row>
    <row r="1069" spans="2:20" x14ac:dyDescent="0.2">
      <c r="B1069" s="2" t="s">
        <v>863</v>
      </c>
      <c r="C1069" s="288"/>
      <c r="D1069" s="288"/>
      <c r="E1069" s="288"/>
      <c r="F1069" s="288"/>
      <c r="G1069" s="288"/>
      <c r="H1069" s="288"/>
      <c r="I1069" s="288"/>
      <c r="J1069" s="288"/>
      <c r="K1069" s="288"/>
      <c r="L1069" s="288"/>
      <c r="M1069" s="288"/>
      <c r="N1069" s="288"/>
      <c r="O1069" s="288"/>
      <c r="P1069" s="288"/>
      <c r="Q1069" s="288"/>
      <c r="R1069" s="288"/>
      <c r="S1069" s="288"/>
      <c r="T1069" s="289"/>
    </row>
    <row r="1070" spans="2:20" x14ac:dyDescent="0.2">
      <c r="B1070" s="9" t="s">
        <v>20</v>
      </c>
      <c r="C1070" s="200"/>
      <c r="D1070" s="200"/>
      <c r="E1070" s="200"/>
      <c r="F1070" s="200"/>
      <c r="G1070" s="200"/>
      <c r="H1070" s="200"/>
      <c r="I1070" s="200"/>
      <c r="J1070" s="200"/>
      <c r="K1070" s="200"/>
      <c r="L1070" s="200"/>
      <c r="M1070" s="200"/>
      <c r="N1070" s="200"/>
      <c r="O1070" s="200"/>
      <c r="P1070" s="200"/>
      <c r="Q1070" s="200"/>
      <c r="R1070" s="200"/>
      <c r="S1070" s="200"/>
      <c r="T1070" s="290"/>
    </row>
    <row r="1071" spans="2:20" x14ac:dyDescent="0.2">
      <c r="B1071" s="9" t="s">
        <v>281</v>
      </c>
      <c r="C1071" s="200"/>
      <c r="D1071" s="200"/>
      <c r="E1071" s="200"/>
      <c r="F1071" s="200"/>
      <c r="G1071" s="200"/>
      <c r="H1071" s="200"/>
      <c r="I1071" s="200"/>
      <c r="J1071" s="200"/>
      <c r="K1071" s="200"/>
      <c r="L1071" s="200"/>
      <c r="M1071" s="200"/>
      <c r="N1071" s="200"/>
      <c r="O1071" s="200"/>
      <c r="P1071" s="200"/>
      <c r="Q1071" s="200"/>
      <c r="R1071" s="200"/>
      <c r="S1071" s="200"/>
      <c r="T1071" s="290"/>
    </row>
    <row r="1072" spans="2:20" x14ac:dyDescent="0.2">
      <c r="B1072" s="9" t="s">
        <v>2</v>
      </c>
      <c r="C1072" s="200"/>
      <c r="D1072" s="200"/>
      <c r="E1072" s="200"/>
      <c r="F1072" s="200"/>
      <c r="G1072" s="200"/>
      <c r="H1072" s="200"/>
      <c r="I1072" s="200"/>
      <c r="J1072" s="200"/>
      <c r="K1072" s="200"/>
      <c r="L1072" s="200"/>
      <c r="M1072" s="200"/>
      <c r="N1072" s="200"/>
      <c r="O1072" s="200"/>
      <c r="P1072" s="200"/>
      <c r="Q1072" s="200"/>
      <c r="R1072" s="200"/>
      <c r="S1072" s="200"/>
      <c r="T1072" s="290"/>
    </row>
    <row r="1073" spans="2:20" x14ac:dyDescent="0.2">
      <c r="B1073" s="378"/>
      <c r="C1073" s="291"/>
      <c r="D1073" s="291"/>
      <c r="E1073" s="291"/>
      <c r="F1073" s="291"/>
      <c r="G1073" s="291"/>
      <c r="H1073" s="291"/>
      <c r="I1073" s="291"/>
      <c r="J1073" s="291"/>
      <c r="K1073" s="291"/>
      <c r="L1073" s="291"/>
      <c r="M1073" s="291"/>
      <c r="N1073" s="291"/>
      <c r="O1073" s="291"/>
      <c r="P1073" s="291"/>
      <c r="Q1073" s="291"/>
      <c r="R1073" s="291"/>
      <c r="S1073" s="291"/>
      <c r="T1073" s="292"/>
    </row>
    <row r="1074" spans="2:20" x14ac:dyDescent="0.2">
      <c r="B1074" s="287"/>
    </row>
    <row r="1075" spans="2:20" x14ac:dyDescent="0.2">
      <c r="B1075" s="265" t="s">
        <v>282</v>
      </c>
      <c r="C1075" s="270" t="s">
        <v>38</v>
      </c>
      <c r="D1075" s="268"/>
      <c r="E1075" s="269"/>
      <c r="F1075" s="270" t="s">
        <v>39</v>
      </c>
      <c r="G1075" s="271"/>
      <c r="H1075" s="271"/>
      <c r="I1075" s="270" t="s">
        <v>40</v>
      </c>
      <c r="J1075" s="268"/>
      <c r="K1075" s="269"/>
      <c r="L1075" s="270" t="s">
        <v>121</v>
      </c>
      <c r="M1075" s="268"/>
      <c r="N1075" s="269"/>
      <c r="O1075" s="270" t="s">
        <v>122</v>
      </c>
      <c r="P1075" s="268"/>
      <c r="Q1075" s="269"/>
      <c r="R1075" s="270" t="s">
        <v>633</v>
      </c>
      <c r="S1075" s="268"/>
      <c r="T1075" s="269"/>
    </row>
    <row r="1076" spans="2:20" x14ac:dyDescent="0.2">
      <c r="B1076" s="306"/>
      <c r="C1076" s="266" t="s">
        <v>283</v>
      </c>
      <c r="D1076" s="265" t="s">
        <v>284</v>
      </c>
      <c r="E1076" s="265" t="s">
        <v>47</v>
      </c>
      <c r="F1076" s="265" t="s">
        <v>283</v>
      </c>
      <c r="G1076" s="265" t="s">
        <v>284</v>
      </c>
      <c r="H1076" s="265" t="s">
        <v>47</v>
      </c>
      <c r="I1076" s="379" t="s">
        <v>283</v>
      </c>
      <c r="J1076" s="379" t="s">
        <v>284</v>
      </c>
      <c r="K1076" s="379" t="s">
        <v>47</v>
      </c>
      <c r="L1076" s="266" t="s">
        <v>283</v>
      </c>
      <c r="M1076" s="265" t="s">
        <v>284</v>
      </c>
      <c r="N1076" s="265" t="s">
        <v>47</v>
      </c>
      <c r="O1076" s="265" t="s">
        <v>283</v>
      </c>
      <c r="P1076" s="265" t="s">
        <v>284</v>
      </c>
      <c r="Q1076" s="265" t="s">
        <v>47</v>
      </c>
      <c r="R1076" s="379" t="s">
        <v>283</v>
      </c>
      <c r="S1076" s="379" t="s">
        <v>284</v>
      </c>
      <c r="T1076" s="379" t="s">
        <v>47</v>
      </c>
    </row>
    <row r="1077" spans="2:20" x14ac:dyDescent="0.2">
      <c r="B1077" s="286" t="s">
        <v>111</v>
      </c>
      <c r="C1077" s="404"/>
      <c r="D1077" s="404"/>
      <c r="E1077" s="404"/>
      <c r="F1077" s="404"/>
      <c r="G1077" s="404"/>
      <c r="H1077" s="404"/>
      <c r="I1077" s="404"/>
      <c r="J1077" s="404"/>
      <c r="K1077" s="404"/>
      <c r="L1077" s="404"/>
      <c r="M1077" s="404"/>
      <c r="N1077" s="404"/>
      <c r="O1077" s="404"/>
      <c r="P1077" s="404"/>
      <c r="Q1077" s="404"/>
      <c r="R1077" s="404"/>
      <c r="S1077" s="404"/>
      <c r="T1077" s="708"/>
    </row>
    <row r="1078" spans="2:20" x14ac:dyDescent="0.2">
      <c r="B1078" s="380" t="s">
        <v>408</v>
      </c>
      <c r="C1078" s="239"/>
      <c r="D1078" s="168"/>
      <c r="E1078" s="381"/>
      <c r="F1078" s="382"/>
      <c r="G1078" s="382"/>
      <c r="H1078" s="382"/>
      <c r="I1078" s="383"/>
      <c r="J1078" s="383"/>
      <c r="K1078" s="383"/>
      <c r="L1078" s="383"/>
      <c r="M1078" s="239"/>
      <c r="N1078" s="239"/>
      <c r="O1078" s="239"/>
      <c r="P1078" s="239"/>
      <c r="Q1078" s="239"/>
      <c r="R1078" s="239"/>
      <c r="S1078" s="239"/>
      <c r="T1078" s="248"/>
    </row>
    <row r="1079" spans="2:20" x14ac:dyDescent="0.2">
      <c r="B1079" s="114" t="s">
        <v>250</v>
      </c>
      <c r="C1079" s="119">
        <v>0</v>
      </c>
      <c r="D1079" s="97">
        <f>'Pres MP Cant'!L1002</f>
        <v>9126</v>
      </c>
      <c r="E1079" s="97">
        <f>SUM(C1079:D1079)</f>
        <v>9126</v>
      </c>
      <c r="F1079" s="96">
        <v>0</v>
      </c>
      <c r="G1079" s="97">
        <f>'Pres MP Cant'!M1002</f>
        <v>10483.36</v>
      </c>
      <c r="H1079" s="97">
        <f>SUM(F1079:G1079)</f>
        <v>10483.36</v>
      </c>
      <c r="I1079" s="384">
        <v>0</v>
      </c>
      <c r="J1079" s="384">
        <f>'Pres MP Cant'!N1002</f>
        <v>13069.977193132405</v>
      </c>
      <c r="K1079" s="97">
        <f>SUM(I1079:J1079)</f>
        <v>13069.977193132405</v>
      </c>
      <c r="L1079" s="384">
        <v>0</v>
      </c>
      <c r="M1079" s="119">
        <f>'Pres MP Cant'!O1002</f>
        <v>16479.396736909344</v>
      </c>
      <c r="N1079" s="97">
        <f>SUM(L1079:M1079)</f>
        <v>16479.396736909344</v>
      </c>
      <c r="O1079" s="119">
        <v>0</v>
      </c>
      <c r="P1079" s="119">
        <f>'Pres MP Cant'!P1002</f>
        <v>22007.904940850844</v>
      </c>
      <c r="Q1079" s="97">
        <f>SUM(O1079:P1079)</f>
        <v>22007.904940850844</v>
      </c>
      <c r="R1079" s="119">
        <v>0</v>
      </c>
      <c r="S1079" s="119">
        <f>'Pres MP Cant'!Q1002</f>
        <v>29280.562606379608</v>
      </c>
      <c r="T1079" s="97">
        <f>SUM(R1079:S1079)</f>
        <v>29280.562606379608</v>
      </c>
    </row>
    <row r="1080" spans="2:20" x14ac:dyDescent="0.2">
      <c r="B1080" s="114" t="s">
        <v>352</v>
      </c>
      <c r="C1080" s="119">
        <f>+C950*E1091</f>
        <v>691.3590482915929</v>
      </c>
      <c r="D1080" s="119">
        <v>0</v>
      </c>
      <c r="E1080" s="97">
        <f>SUM(C1080:D1080)</f>
        <v>691.3590482915929</v>
      </c>
      <c r="F1080" s="119">
        <f>+F950*H1091</f>
        <v>717.49675182387796</v>
      </c>
      <c r="G1080" s="119">
        <v>0</v>
      </c>
      <c r="H1080" s="97">
        <f>SUM(F1080:G1080)</f>
        <v>717.49675182387796</v>
      </c>
      <c r="I1080" s="119">
        <f>+I950*K1091</f>
        <v>749.85364908868291</v>
      </c>
      <c r="J1080" s="384">
        <v>0</v>
      </c>
      <c r="K1080" s="97">
        <f>SUM(I1080:J1080)</f>
        <v>749.85364908868291</v>
      </c>
      <c r="L1080" s="119">
        <f>+L950*N1091</f>
        <v>787.19230336641317</v>
      </c>
      <c r="M1080" s="119">
        <v>0</v>
      </c>
      <c r="N1080" s="97">
        <f>SUM(L1080:M1080)</f>
        <v>787.19230336641317</v>
      </c>
      <c r="O1080" s="119">
        <f>+O950*Q1091</f>
        <v>1302.6933661539324</v>
      </c>
      <c r="P1080" s="119">
        <v>0</v>
      </c>
      <c r="Q1080" s="97">
        <f>SUM(O1080:P1080)</f>
        <v>1302.6933661539324</v>
      </c>
      <c r="R1080" s="119">
        <f>+R950*T1091</f>
        <v>1370.5199018764013</v>
      </c>
      <c r="S1080" s="119">
        <v>0</v>
      </c>
      <c r="T1080" s="97">
        <f>SUM(R1080:S1080)</f>
        <v>1370.5199018764013</v>
      </c>
    </row>
    <row r="1081" spans="2:20" x14ac:dyDescent="0.2">
      <c r="B1081" s="51" t="s">
        <v>409</v>
      </c>
      <c r="C1081" s="62">
        <f t="shared" ref="C1081:T1081" si="123">SUM(C1079:C1080)</f>
        <v>691.3590482915929</v>
      </c>
      <c r="D1081" s="62">
        <f t="shared" si="123"/>
        <v>9126</v>
      </c>
      <c r="E1081" s="62">
        <f t="shared" si="123"/>
        <v>9817.3590482915934</v>
      </c>
      <c r="F1081" s="62">
        <f t="shared" si="123"/>
        <v>717.49675182387796</v>
      </c>
      <c r="G1081" s="62">
        <f t="shared" si="123"/>
        <v>10483.36</v>
      </c>
      <c r="H1081" s="62">
        <f t="shared" si="123"/>
        <v>11200.856751823878</v>
      </c>
      <c r="I1081" s="62">
        <f t="shared" si="123"/>
        <v>749.85364908868291</v>
      </c>
      <c r="J1081" s="62">
        <f t="shared" si="123"/>
        <v>13069.977193132405</v>
      </c>
      <c r="K1081" s="62">
        <f t="shared" si="123"/>
        <v>13819.830842221088</v>
      </c>
      <c r="L1081" s="62">
        <f t="shared" si="123"/>
        <v>787.19230336641317</v>
      </c>
      <c r="M1081" s="62">
        <f t="shared" si="123"/>
        <v>16479.396736909344</v>
      </c>
      <c r="N1081" s="62">
        <f t="shared" si="123"/>
        <v>17266.589040275758</v>
      </c>
      <c r="O1081" s="62">
        <f t="shared" si="123"/>
        <v>1302.6933661539324</v>
      </c>
      <c r="P1081" s="62">
        <f t="shared" si="123"/>
        <v>22007.904940850844</v>
      </c>
      <c r="Q1081" s="62">
        <f t="shared" si="123"/>
        <v>23310.598307004777</v>
      </c>
      <c r="R1081" s="62">
        <f t="shared" si="123"/>
        <v>1370.5199018764013</v>
      </c>
      <c r="S1081" s="62">
        <f t="shared" si="123"/>
        <v>29280.562606379608</v>
      </c>
      <c r="T1081" s="62">
        <f t="shared" si="123"/>
        <v>30651.082508256008</v>
      </c>
    </row>
    <row r="1082" spans="2:20" x14ac:dyDescent="0.2">
      <c r="B1082" s="385" t="s">
        <v>410</v>
      </c>
      <c r="C1082" s="238"/>
      <c r="D1082" s="321"/>
      <c r="E1082" s="386"/>
      <c r="F1082" s="386"/>
      <c r="G1082" s="386"/>
      <c r="H1082" s="386"/>
      <c r="I1082" s="387"/>
      <c r="J1082" s="387"/>
      <c r="K1082" s="386"/>
      <c r="L1082" s="387"/>
      <c r="M1082" s="238"/>
      <c r="N1082" s="386"/>
      <c r="O1082" s="238"/>
      <c r="P1082" s="238"/>
      <c r="Q1082" s="386"/>
      <c r="R1082" s="238"/>
      <c r="S1082" s="238"/>
      <c r="T1082" s="709"/>
    </row>
    <row r="1083" spans="2:20" x14ac:dyDescent="0.2">
      <c r="B1083" s="204" t="s">
        <v>248</v>
      </c>
      <c r="C1083" s="119">
        <v>0</v>
      </c>
      <c r="D1083" s="97">
        <f>'Pres MP Cant'!L1019+'Pres MP Cant'!L1030</f>
        <v>414.05</v>
      </c>
      <c r="E1083" s="97">
        <f>SUM(C1083:D1083)</f>
        <v>414.05</v>
      </c>
      <c r="F1083" s="119">
        <v>0</v>
      </c>
      <c r="G1083" s="97">
        <f>'Pres MP Cant'!M1019+'Pres MP Cant'!M1030</f>
        <v>470.37600767754321</v>
      </c>
      <c r="H1083" s="97">
        <f>SUM(F1083:G1083)</f>
        <v>470.37600767754321</v>
      </c>
      <c r="I1083" s="384">
        <v>0</v>
      </c>
      <c r="J1083" s="384">
        <f>'Pres MP Cant'!N1019+'Pres MP Cant'!N1030</f>
        <v>585.79199320944565</v>
      </c>
      <c r="K1083" s="97">
        <f>SUM(I1083:J1083)</f>
        <v>585.79199320944565</v>
      </c>
      <c r="L1083" s="384">
        <v>0</v>
      </c>
      <c r="M1083" s="119">
        <f>'Pres MP Cant'!O1019+'Pres MP Cant'!O1030</f>
        <v>738.55098970011329</v>
      </c>
      <c r="N1083" s="97">
        <f>SUM(L1083:M1083)</f>
        <v>738.55098970011329</v>
      </c>
      <c r="O1083" s="119">
        <v>0</v>
      </c>
      <c r="P1083" s="119">
        <f>'Pres MP Cant'!P1019+'Pres MP Cant'!P1030</f>
        <v>986.29723621665221</v>
      </c>
      <c r="Q1083" s="97">
        <f>SUM(O1083:P1083)</f>
        <v>986.29723621665221</v>
      </c>
      <c r="R1083" s="119">
        <v>0</v>
      </c>
      <c r="S1083" s="119">
        <f>'Pres MP Cant'!Q1019+'Pres MP Cant'!Q1030</f>
        <v>1312.2158226981555</v>
      </c>
      <c r="T1083" s="97">
        <f>SUM(R1083:S1083)</f>
        <v>1312.2158226981555</v>
      </c>
    </row>
    <row r="1084" spans="2:20" x14ac:dyDescent="0.2">
      <c r="B1084" s="114" t="s">
        <v>355</v>
      </c>
      <c r="C1084" s="119">
        <f>+C954*E1091</f>
        <v>74.934139829009666</v>
      </c>
      <c r="D1084" s="119">
        <v>0</v>
      </c>
      <c r="E1084" s="97">
        <f>SUM(C1084:D1084)</f>
        <v>74.934139829009666</v>
      </c>
      <c r="F1084" s="119">
        <f>+F954*H1091</f>
        <v>160.01963012444287</v>
      </c>
      <c r="G1084" s="119">
        <v>0</v>
      </c>
      <c r="H1084" s="97">
        <f>SUM(F1084:G1084)</f>
        <v>160.01963012444287</v>
      </c>
      <c r="I1084" s="119">
        <f>+I954*K1091</f>
        <v>167.20374177722843</v>
      </c>
      <c r="J1084" s="384">
        <v>0</v>
      </c>
      <c r="K1084" s="97">
        <f>SUM(I1084:J1084)</f>
        <v>167.20374177722843</v>
      </c>
      <c r="L1084" s="119">
        <f>+L954*N1091</f>
        <v>175.57570076554259</v>
      </c>
      <c r="M1084" s="119">
        <v>0</v>
      </c>
      <c r="N1084" s="97">
        <f>SUM(L1084:M1084)</f>
        <v>175.57570076554259</v>
      </c>
      <c r="O1084" s="119">
        <f>+O954*Q1091</f>
        <v>290.61259118583564</v>
      </c>
      <c r="P1084" s="119">
        <v>0</v>
      </c>
      <c r="Q1084" s="97">
        <f>SUM(O1084:P1084)</f>
        <v>290.61259118583564</v>
      </c>
      <c r="R1084" s="119">
        <f>+R954*T1091</f>
        <v>305.74373855297148</v>
      </c>
      <c r="S1084" s="119">
        <v>0</v>
      </c>
      <c r="T1084" s="97">
        <f>SUM(R1084:S1084)</f>
        <v>305.74373855297148</v>
      </c>
    </row>
    <row r="1085" spans="2:20" x14ac:dyDescent="0.2">
      <c r="B1085" s="114" t="s">
        <v>411</v>
      </c>
      <c r="C1085" s="119">
        <f>'Carga Fabril'!C1007</f>
        <v>146.77073326157159</v>
      </c>
      <c r="D1085" s="119">
        <f>'Carga Fabril'!D1007</f>
        <v>15.930969644779333</v>
      </c>
      <c r="E1085" s="97">
        <f>SUM(C1085:D1085)</f>
        <v>162.70170290635093</v>
      </c>
      <c r="F1085" s="119">
        <f>'Carga Fabril'!F1007</f>
        <v>146.12019238130688</v>
      </c>
      <c r="G1085" s="119">
        <f>'Carga Fabril'!G1007</f>
        <v>15.442367114750413</v>
      </c>
      <c r="H1085" s="97">
        <f>SUM(F1085:G1085)</f>
        <v>161.5625594960573</v>
      </c>
      <c r="I1085" s="119">
        <f>'Carga Fabril'!I1007</f>
        <v>156.13448934466089</v>
      </c>
      <c r="J1085" s="119">
        <f>'Carga Fabril'!J1007</f>
        <v>16.928475670338369</v>
      </c>
      <c r="K1085" s="97">
        <f>SUM(I1085:J1085)</f>
        <v>173.06296501499926</v>
      </c>
      <c r="L1085" s="119">
        <f>'Carga Fabril'!L1007</f>
        <v>167.55755729112769</v>
      </c>
      <c r="M1085" s="119">
        <f>'Carga Fabril'!M1007</f>
        <v>18.632504068138719</v>
      </c>
      <c r="N1085" s="97">
        <f>SUM(L1085:M1085)</f>
        <v>186.19006135926642</v>
      </c>
      <c r="O1085" s="119">
        <f>'Carga Fabril'!O1007</f>
        <v>241.54504089555985</v>
      </c>
      <c r="P1085" s="119">
        <f>'Carga Fabril'!P1007</f>
        <v>29.351232089779447</v>
      </c>
      <c r="Q1085" s="97">
        <f>SUM(O1085:P1085)</f>
        <v>270.89627298533929</v>
      </c>
      <c r="R1085" s="119">
        <f>'Carga Fabril'!R1007</f>
        <v>252.68355470216983</v>
      </c>
      <c r="S1085" s="119">
        <f>'Carga Fabril'!S1007</f>
        <v>32.4291540801919</v>
      </c>
      <c r="T1085" s="97">
        <f>SUM(R1085:S1085)</f>
        <v>285.11270878236172</v>
      </c>
    </row>
    <row r="1086" spans="2:20" x14ac:dyDescent="0.2">
      <c r="B1086" s="51" t="s">
        <v>412</v>
      </c>
      <c r="C1086" s="62">
        <f t="shared" ref="C1086:T1086" si="124">SUM(C1083:C1085)</f>
        <v>221.70487309058126</v>
      </c>
      <c r="D1086" s="62">
        <f t="shared" si="124"/>
        <v>429.98096964477935</v>
      </c>
      <c r="E1086" s="62">
        <f t="shared" si="124"/>
        <v>651.68584273536067</v>
      </c>
      <c r="F1086" s="62">
        <f t="shared" si="124"/>
        <v>306.13982250574975</v>
      </c>
      <c r="G1086" s="62">
        <f t="shared" si="124"/>
        <v>485.81837479229364</v>
      </c>
      <c r="H1086" s="62">
        <f t="shared" si="124"/>
        <v>791.95819729804339</v>
      </c>
      <c r="I1086" s="62">
        <f t="shared" si="124"/>
        <v>323.33823112188929</v>
      </c>
      <c r="J1086" s="62">
        <f t="shared" si="124"/>
        <v>602.72046887978399</v>
      </c>
      <c r="K1086" s="62">
        <f t="shared" si="124"/>
        <v>926.05870000167329</v>
      </c>
      <c r="L1086" s="62">
        <f t="shared" si="124"/>
        <v>343.13325805667029</v>
      </c>
      <c r="M1086" s="62">
        <f t="shared" si="124"/>
        <v>757.18349376825199</v>
      </c>
      <c r="N1086" s="62">
        <f t="shared" si="124"/>
        <v>1100.3167518249222</v>
      </c>
      <c r="O1086" s="62">
        <f t="shared" si="124"/>
        <v>532.15763208139549</v>
      </c>
      <c r="P1086" s="62">
        <f t="shared" si="124"/>
        <v>1015.6484683064317</v>
      </c>
      <c r="Q1086" s="62">
        <f t="shared" si="124"/>
        <v>1547.806100387827</v>
      </c>
      <c r="R1086" s="62">
        <f t="shared" si="124"/>
        <v>558.42729325514131</v>
      </c>
      <c r="S1086" s="62">
        <f t="shared" si="124"/>
        <v>1344.6449767783474</v>
      </c>
      <c r="T1086" s="62">
        <f t="shared" si="124"/>
        <v>1903.0722700334888</v>
      </c>
    </row>
    <row r="1087" spans="2:20" x14ac:dyDescent="0.2">
      <c r="B1087" s="105"/>
      <c r="C1087" s="238"/>
      <c r="D1087" s="249"/>
      <c r="E1087" s="387"/>
      <c r="F1087" s="387"/>
      <c r="G1087" s="387"/>
      <c r="H1087" s="387"/>
      <c r="I1087" s="387"/>
      <c r="J1087" s="387"/>
      <c r="K1087" s="387"/>
      <c r="L1087" s="387"/>
      <c r="M1087" s="238"/>
      <c r="N1087" s="387"/>
      <c r="O1087" s="238"/>
      <c r="P1087" s="238"/>
      <c r="Q1087" s="387"/>
      <c r="R1087" s="238"/>
      <c r="S1087" s="238"/>
      <c r="T1087" s="388"/>
    </row>
    <row r="1088" spans="2:20" x14ac:dyDescent="0.2">
      <c r="B1088" s="62" t="s">
        <v>413</v>
      </c>
      <c r="C1088" s="62">
        <f>+C1081+C1086</f>
        <v>913.06392138217416</v>
      </c>
      <c r="D1088" s="62">
        <f t="shared" ref="D1088:T1088" si="125">+D1081+D1086</f>
        <v>9555.9809696447792</v>
      </c>
      <c r="E1088" s="62">
        <f t="shared" si="125"/>
        <v>10469.044891026953</v>
      </c>
      <c r="F1088" s="62">
        <f t="shared" si="125"/>
        <v>1023.6365743296277</v>
      </c>
      <c r="G1088" s="62">
        <f t="shared" si="125"/>
        <v>10969.178374792295</v>
      </c>
      <c r="H1088" s="62">
        <f t="shared" si="125"/>
        <v>11992.814949121921</v>
      </c>
      <c r="I1088" s="62">
        <f t="shared" si="125"/>
        <v>1073.1918802105722</v>
      </c>
      <c r="J1088" s="62">
        <f t="shared" si="125"/>
        <v>13672.69766201219</v>
      </c>
      <c r="K1088" s="62">
        <f t="shared" si="125"/>
        <v>14745.889542222762</v>
      </c>
      <c r="L1088" s="26">
        <f t="shared" si="125"/>
        <v>1130.3255614230834</v>
      </c>
      <c r="M1088" s="26">
        <f t="shared" si="125"/>
        <v>17236.580230677595</v>
      </c>
      <c r="N1088" s="62">
        <f t="shared" si="125"/>
        <v>18366.905792100679</v>
      </c>
      <c r="O1088" s="26">
        <f t="shared" si="125"/>
        <v>1834.850998235328</v>
      </c>
      <c r="P1088" s="26">
        <f t="shared" si="125"/>
        <v>23023.553409157274</v>
      </c>
      <c r="Q1088" s="62">
        <f t="shared" si="125"/>
        <v>24858.404407392605</v>
      </c>
      <c r="R1088" s="26">
        <f t="shared" si="125"/>
        <v>1928.9471951315427</v>
      </c>
      <c r="S1088" s="26">
        <f t="shared" si="125"/>
        <v>30625.207583157957</v>
      </c>
      <c r="T1088" s="62">
        <f t="shared" si="125"/>
        <v>32554.154778289496</v>
      </c>
    </row>
    <row r="1089" spans="2:20" x14ac:dyDescent="0.2">
      <c r="B1089" s="108" t="s">
        <v>414</v>
      </c>
      <c r="C1089" s="389"/>
      <c r="D1089" s="390"/>
      <c r="E1089" s="391">
        <f>'Pres Produc'!C706</f>
        <v>845</v>
      </c>
      <c r="F1089" s="389"/>
      <c r="G1089" s="392"/>
      <c r="H1089" s="391">
        <f>'Pres Produc'!D706</f>
        <v>926</v>
      </c>
      <c r="I1089" s="393"/>
      <c r="J1089" s="392"/>
      <c r="K1089" s="391">
        <f>'Pres Produc'!E706</f>
        <v>1099.219487179487</v>
      </c>
      <c r="L1089" s="394"/>
      <c r="M1089" s="322"/>
      <c r="N1089" s="391">
        <f>'Pres Produc'!F706</f>
        <v>1319.8633846153846</v>
      </c>
      <c r="O1089" s="396"/>
      <c r="P1089" s="322"/>
      <c r="Q1089" s="391">
        <f>'Pres Produc'!G706</f>
        <v>1678.2456410256409</v>
      </c>
      <c r="R1089" s="396"/>
      <c r="S1089" s="322"/>
      <c r="T1089" s="391">
        <f>'Pres Produc'!H706</f>
        <v>2126.4897435897433</v>
      </c>
    </row>
    <row r="1090" spans="2:20" x14ac:dyDescent="0.2">
      <c r="B1090" s="114" t="s">
        <v>415</v>
      </c>
      <c r="C1090" s="396"/>
      <c r="D1090" s="397"/>
      <c r="E1090" s="401">
        <f>+E1088/E1089</f>
        <v>12.38940223790172</v>
      </c>
      <c r="F1090" s="402"/>
      <c r="G1090" s="403"/>
      <c r="H1090" s="718">
        <f>+H1088/H1089</f>
        <v>12.951204048727776</v>
      </c>
      <c r="I1090" s="402"/>
      <c r="J1090" s="403"/>
      <c r="K1090" s="401">
        <f>+K1088/K1089</f>
        <v>13.414872747625303</v>
      </c>
      <c r="L1090" s="394"/>
      <c r="M1090" s="322"/>
      <c r="N1090" s="401">
        <f>+N1088/N1089</f>
        <v>13.915762802566794</v>
      </c>
      <c r="O1090" s="396"/>
      <c r="P1090" s="322"/>
      <c r="Q1090" s="401">
        <f>+Q1088/Q1089</f>
        <v>14.812137031501939</v>
      </c>
      <c r="R1090" s="396"/>
      <c r="S1090" s="322"/>
      <c r="T1090" s="401">
        <f>+T1088/T1089</f>
        <v>15.308869876482255</v>
      </c>
    </row>
    <row r="1091" spans="2:20" x14ac:dyDescent="0.2">
      <c r="B1091" s="279" t="s">
        <v>297</v>
      </c>
      <c r="C1091" s="239"/>
      <c r="D1091" s="168"/>
      <c r="E1091" s="210">
        <f>Asignaciones!AB105</f>
        <v>7.9867674858223062E-2</v>
      </c>
      <c r="F1091" s="105"/>
      <c r="G1091" s="248"/>
      <c r="H1091" s="210">
        <f>Asignaciones!AC105</f>
        <v>8.1392282675573538E-2</v>
      </c>
      <c r="I1091" s="105"/>
      <c r="J1091" s="248"/>
      <c r="K1091" s="210">
        <f>Asignaciones!AD105</f>
        <v>8.0511205389254131E-2</v>
      </c>
      <c r="L1091" s="103"/>
      <c r="M1091" s="292"/>
      <c r="N1091" s="210">
        <f>Asignaciones!AE105</f>
        <v>8.0563968589947049E-2</v>
      </c>
      <c r="O1091" s="103"/>
      <c r="P1091" s="292"/>
      <c r="Q1091" s="210">
        <f>Asignaciones!AF105</f>
        <v>8.0564814028401946E-2</v>
      </c>
      <c r="R1091" s="103"/>
      <c r="S1091" s="292"/>
      <c r="T1091" s="210">
        <f>Asignaciones!AG105</f>
        <v>8.0551905132381654E-2</v>
      </c>
    </row>
    <row r="1092" spans="2:20" x14ac:dyDescent="0.2">
      <c r="D1092" s="406"/>
      <c r="E1092" s="406"/>
      <c r="F1092" s="406"/>
      <c r="L1092" s="406"/>
      <c r="M1092" s="406"/>
      <c r="P1092" s="406"/>
      <c r="S1092" s="406"/>
    </row>
    <row r="1093" spans="2:20" x14ac:dyDescent="0.2">
      <c r="D1093" s="399"/>
      <c r="E1093" s="399"/>
      <c r="F1093" s="399"/>
      <c r="L1093" s="399"/>
      <c r="M1093" s="399"/>
      <c r="P1093" s="399"/>
      <c r="S1093" s="399"/>
    </row>
    <row r="1094" spans="2:20" x14ac:dyDescent="0.2">
      <c r="E1094" s="399"/>
      <c r="F1094" s="399"/>
      <c r="G1094" s="399"/>
      <c r="H1094" s="399"/>
      <c r="I1094" s="399"/>
      <c r="J1094" s="399"/>
      <c r="K1094" s="399"/>
      <c r="L1094" s="399"/>
    </row>
    <row r="1095" spans="2:20" x14ac:dyDescent="0.2">
      <c r="B1095" s="2" t="s">
        <v>849</v>
      </c>
      <c r="C1095" s="288"/>
      <c r="D1095" s="288"/>
      <c r="E1095" s="288"/>
      <c r="F1095" s="288"/>
      <c r="G1095" s="288"/>
      <c r="H1095" s="288"/>
      <c r="I1095" s="288"/>
      <c r="J1095" s="288"/>
      <c r="K1095" s="288"/>
      <c r="L1095" s="288"/>
      <c r="M1095" s="288"/>
      <c r="N1095" s="288"/>
      <c r="O1095" s="288"/>
      <c r="P1095" s="288"/>
      <c r="Q1095" s="288"/>
      <c r="R1095" s="288"/>
      <c r="S1095" s="288"/>
      <c r="T1095" s="289"/>
    </row>
    <row r="1096" spans="2:20" x14ac:dyDescent="0.2">
      <c r="B1096" s="9" t="s">
        <v>20</v>
      </c>
      <c r="C1096" s="200"/>
      <c r="D1096" s="200"/>
      <c r="E1096" s="200"/>
      <c r="F1096" s="200"/>
      <c r="G1096" s="200"/>
      <c r="H1096" s="200"/>
      <c r="I1096" s="200"/>
      <c r="J1096" s="200"/>
      <c r="K1096" s="200"/>
      <c r="L1096" s="200"/>
      <c r="M1096" s="200"/>
      <c r="N1096" s="200"/>
      <c r="O1096" s="200"/>
      <c r="P1096" s="200"/>
      <c r="Q1096" s="200"/>
      <c r="R1096" s="200"/>
      <c r="S1096" s="200"/>
      <c r="T1096" s="290"/>
    </row>
    <row r="1097" spans="2:20" x14ac:dyDescent="0.2">
      <c r="B1097" s="9" t="s">
        <v>281</v>
      </c>
      <c r="C1097" s="200"/>
      <c r="D1097" s="200"/>
      <c r="E1097" s="200"/>
      <c r="F1097" s="200"/>
      <c r="G1097" s="200"/>
      <c r="H1097" s="200"/>
      <c r="I1097" s="200"/>
      <c r="J1097" s="200"/>
      <c r="K1097" s="200"/>
      <c r="L1097" s="200"/>
      <c r="M1097" s="200"/>
      <c r="N1097" s="200"/>
      <c r="O1097" s="200"/>
      <c r="P1097" s="200"/>
      <c r="Q1097" s="200"/>
      <c r="R1097" s="200"/>
      <c r="S1097" s="200"/>
      <c r="T1097" s="290"/>
    </row>
    <row r="1098" spans="2:20" x14ac:dyDescent="0.2">
      <c r="B1098" s="9" t="s">
        <v>2</v>
      </c>
      <c r="C1098" s="200"/>
      <c r="D1098" s="200"/>
      <c r="E1098" s="200"/>
      <c r="F1098" s="200"/>
      <c r="G1098" s="200"/>
      <c r="H1098" s="200"/>
      <c r="I1098" s="200"/>
      <c r="J1098" s="200"/>
      <c r="K1098" s="200"/>
      <c r="L1098" s="200"/>
      <c r="M1098" s="200"/>
      <c r="N1098" s="200"/>
      <c r="O1098" s="200"/>
      <c r="P1098" s="200"/>
      <c r="Q1098" s="200"/>
      <c r="R1098" s="200"/>
      <c r="S1098" s="200"/>
      <c r="T1098" s="290"/>
    </row>
    <row r="1099" spans="2:20" x14ac:dyDescent="0.2">
      <c r="B1099" s="378"/>
      <c r="C1099" s="291"/>
      <c r="D1099" s="291"/>
      <c r="E1099" s="291"/>
      <c r="F1099" s="291"/>
      <c r="G1099" s="291"/>
      <c r="H1099" s="291"/>
      <c r="I1099" s="291"/>
      <c r="J1099" s="291"/>
      <c r="K1099" s="291"/>
      <c r="L1099" s="291"/>
      <c r="M1099" s="291"/>
      <c r="N1099" s="291"/>
      <c r="O1099" s="291"/>
      <c r="P1099" s="291"/>
      <c r="Q1099" s="291"/>
      <c r="R1099" s="291"/>
      <c r="S1099" s="291"/>
      <c r="T1099" s="292"/>
    </row>
    <row r="1100" spans="2:20" x14ac:dyDescent="0.2">
      <c r="B1100" s="287"/>
    </row>
    <row r="1101" spans="2:20" x14ac:dyDescent="0.2">
      <c r="B1101" s="265" t="s">
        <v>282</v>
      </c>
      <c r="C1101" s="270" t="s">
        <v>38</v>
      </c>
      <c r="D1101" s="268"/>
      <c r="E1101" s="269"/>
      <c r="F1101" s="270" t="s">
        <v>39</v>
      </c>
      <c r="G1101" s="271"/>
      <c r="H1101" s="271"/>
      <c r="I1101" s="270" t="s">
        <v>40</v>
      </c>
      <c r="J1101" s="268"/>
      <c r="K1101" s="269"/>
      <c r="L1101" s="270" t="s">
        <v>121</v>
      </c>
      <c r="M1101" s="268"/>
      <c r="N1101" s="269"/>
      <c r="O1101" s="270" t="s">
        <v>122</v>
      </c>
      <c r="P1101" s="268"/>
      <c r="Q1101" s="269"/>
      <c r="R1101" s="270" t="s">
        <v>633</v>
      </c>
      <c r="S1101" s="268"/>
      <c r="T1101" s="269"/>
    </row>
    <row r="1102" spans="2:20" x14ac:dyDescent="0.2">
      <c r="B1102" s="306"/>
      <c r="C1102" s="266" t="s">
        <v>283</v>
      </c>
      <c r="D1102" s="265" t="s">
        <v>284</v>
      </c>
      <c r="E1102" s="265" t="s">
        <v>47</v>
      </c>
      <c r="F1102" s="265" t="s">
        <v>283</v>
      </c>
      <c r="G1102" s="265" t="s">
        <v>284</v>
      </c>
      <c r="H1102" s="265" t="s">
        <v>47</v>
      </c>
      <c r="I1102" s="379" t="s">
        <v>283</v>
      </c>
      <c r="J1102" s="379" t="s">
        <v>284</v>
      </c>
      <c r="K1102" s="379" t="s">
        <v>47</v>
      </c>
      <c r="L1102" s="266" t="s">
        <v>283</v>
      </c>
      <c r="M1102" s="265" t="s">
        <v>284</v>
      </c>
      <c r="N1102" s="265" t="s">
        <v>47</v>
      </c>
      <c r="O1102" s="265" t="s">
        <v>283</v>
      </c>
      <c r="P1102" s="265" t="s">
        <v>284</v>
      </c>
      <c r="Q1102" s="265" t="s">
        <v>47</v>
      </c>
      <c r="R1102" s="379" t="s">
        <v>283</v>
      </c>
      <c r="S1102" s="379" t="s">
        <v>284</v>
      </c>
      <c r="T1102" s="379" t="s">
        <v>47</v>
      </c>
    </row>
    <row r="1103" spans="2:20" x14ac:dyDescent="0.2">
      <c r="B1103" s="129" t="s">
        <v>112</v>
      </c>
      <c r="C1103" s="404"/>
      <c r="D1103" s="404"/>
      <c r="E1103" s="404"/>
      <c r="F1103" s="404"/>
      <c r="G1103" s="404"/>
      <c r="H1103" s="404"/>
      <c r="I1103" s="404"/>
      <c r="J1103" s="404"/>
      <c r="K1103" s="404"/>
      <c r="L1103" s="404"/>
      <c r="M1103" s="404"/>
      <c r="N1103" s="404"/>
      <c r="O1103" s="404"/>
      <c r="P1103" s="404"/>
      <c r="Q1103" s="404"/>
      <c r="R1103" s="404"/>
      <c r="S1103" s="404"/>
      <c r="T1103" s="708"/>
    </row>
    <row r="1104" spans="2:20" x14ac:dyDescent="0.2">
      <c r="B1104" s="380" t="s">
        <v>408</v>
      </c>
      <c r="C1104" s="239"/>
      <c r="D1104" s="168"/>
      <c r="E1104" s="381"/>
      <c r="F1104" s="382"/>
      <c r="G1104" s="382"/>
      <c r="H1104" s="382"/>
      <c r="I1104" s="383"/>
      <c r="J1104" s="383"/>
      <c r="K1104" s="383"/>
      <c r="L1104" s="383"/>
      <c r="M1104" s="239"/>
      <c r="N1104" s="239"/>
      <c r="O1104" s="239"/>
      <c r="P1104" s="239"/>
      <c r="Q1104" s="239"/>
      <c r="R1104" s="239"/>
      <c r="S1104" s="239"/>
      <c r="T1104" s="248"/>
    </row>
    <row r="1105" spans="2:20" x14ac:dyDescent="0.2">
      <c r="B1105" s="114" t="s">
        <v>250</v>
      </c>
      <c r="C1105" s="119">
        <v>0</v>
      </c>
      <c r="D1105" s="97">
        <f>'Pres MP Cant'!L1003</f>
        <v>7595.6616000000004</v>
      </c>
      <c r="E1105" s="97">
        <f>SUM(C1105:D1105)</f>
        <v>7595.6616000000004</v>
      </c>
      <c r="F1105" s="96">
        <v>0</v>
      </c>
      <c r="G1105" s="97">
        <f>'Pres MP Cant'!M1003</f>
        <v>8564.0527126903562</v>
      </c>
      <c r="H1105" s="97">
        <f>SUM(F1105:G1105)</f>
        <v>8564.0527126903562</v>
      </c>
      <c r="I1105" s="384">
        <v>0</v>
      </c>
      <c r="J1105" s="384">
        <f>'Pres MP Cant'!N1003</f>
        <v>11237.729054036932</v>
      </c>
      <c r="K1105" s="97">
        <f>SUM(I1105:J1105)</f>
        <v>11237.729054036932</v>
      </c>
      <c r="L1105" s="384">
        <v>0</v>
      </c>
      <c r="M1105" s="119">
        <f>'Pres MP Cant'!O1003</f>
        <v>14234.230526914942</v>
      </c>
      <c r="N1105" s="97">
        <f>SUM(L1105:M1105)</f>
        <v>14234.230526914942</v>
      </c>
      <c r="O1105" s="119">
        <v>0</v>
      </c>
      <c r="P1105" s="119">
        <f>'Pres MP Cant'!P1003</f>
        <v>19013.171902788661</v>
      </c>
      <c r="Q1105" s="97">
        <f>SUM(O1105:P1105)</f>
        <v>19013.171902788661</v>
      </c>
      <c r="R1105" s="119">
        <v>0</v>
      </c>
      <c r="S1105" s="119">
        <f>'Pres MP Cant'!Q1003</f>
        <v>25301.809873146507</v>
      </c>
      <c r="T1105" s="97">
        <f>SUM(R1105:S1105)</f>
        <v>25301.809873146507</v>
      </c>
    </row>
    <row r="1106" spans="2:20" x14ac:dyDescent="0.2">
      <c r="B1106" s="114" t="s">
        <v>352</v>
      </c>
      <c r="C1106" s="119">
        <f>+C950*E1117</f>
        <v>410.72454703240197</v>
      </c>
      <c r="D1106" s="119">
        <v>0</v>
      </c>
      <c r="E1106" s="97">
        <f>SUM(C1106:D1106)</f>
        <v>410.72454703240197</v>
      </c>
      <c r="F1106" s="119">
        <f>+F950*H1117</f>
        <v>418.41063281306054</v>
      </c>
      <c r="G1106" s="119">
        <v>0</v>
      </c>
      <c r="H1106" s="97">
        <f>SUM(F1106:G1106)</f>
        <v>418.41063281306054</v>
      </c>
      <c r="I1106" s="119">
        <f>+I950*K1117</f>
        <v>441.03097650857308</v>
      </c>
      <c r="J1106" s="384">
        <v>0</v>
      </c>
      <c r="K1106" s="97">
        <f>SUM(I1106:J1106)</f>
        <v>441.03097650857308</v>
      </c>
      <c r="L1106" s="119">
        <f>+L950*N1117</f>
        <v>463.42700595058324</v>
      </c>
      <c r="M1106" s="119">
        <v>0</v>
      </c>
      <c r="N1106" s="97">
        <f>SUM(L1106:M1106)</f>
        <v>463.42700595058324</v>
      </c>
      <c r="O1106" s="119">
        <f>+O950*Q1117</f>
        <v>766.81021708935157</v>
      </c>
      <c r="P1106" s="119">
        <v>0</v>
      </c>
      <c r="Q1106" s="97">
        <f>SUM(O1106:P1106)</f>
        <v>766.81021708935157</v>
      </c>
      <c r="R1106" s="119">
        <f>+R950*T1117</f>
        <v>806.89454038649114</v>
      </c>
      <c r="S1106" s="119">
        <v>0</v>
      </c>
      <c r="T1106" s="97">
        <f>SUM(R1106:S1106)</f>
        <v>806.89454038649114</v>
      </c>
    </row>
    <row r="1107" spans="2:20" x14ac:dyDescent="0.2">
      <c r="B1107" s="51" t="s">
        <v>409</v>
      </c>
      <c r="C1107" s="62">
        <f t="shared" ref="C1107:T1107" si="126">SUM(C1105:C1106)</f>
        <v>410.72454703240197</v>
      </c>
      <c r="D1107" s="62">
        <f t="shared" si="126"/>
        <v>7595.6616000000004</v>
      </c>
      <c r="E1107" s="62">
        <f t="shared" si="126"/>
        <v>8006.3861470324027</v>
      </c>
      <c r="F1107" s="62">
        <f t="shared" si="126"/>
        <v>418.41063281306054</v>
      </c>
      <c r="G1107" s="62">
        <f t="shared" si="126"/>
        <v>8564.0527126903562</v>
      </c>
      <c r="H1107" s="62">
        <f t="shared" si="126"/>
        <v>8982.4633455034163</v>
      </c>
      <c r="I1107" s="62">
        <f t="shared" si="126"/>
        <v>441.03097650857308</v>
      </c>
      <c r="J1107" s="62">
        <f t="shared" si="126"/>
        <v>11237.729054036932</v>
      </c>
      <c r="K1107" s="62">
        <f t="shared" si="126"/>
        <v>11678.760030545505</v>
      </c>
      <c r="L1107" s="62">
        <f t="shared" si="126"/>
        <v>463.42700595058324</v>
      </c>
      <c r="M1107" s="62">
        <f t="shared" si="126"/>
        <v>14234.230526914942</v>
      </c>
      <c r="N1107" s="62">
        <f t="shared" si="126"/>
        <v>14697.657532865525</v>
      </c>
      <c r="O1107" s="62">
        <f t="shared" si="126"/>
        <v>766.81021708935157</v>
      </c>
      <c r="P1107" s="62">
        <f t="shared" si="126"/>
        <v>19013.171902788661</v>
      </c>
      <c r="Q1107" s="62">
        <f t="shared" si="126"/>
        <v>19779.982119878012</v>
      </c>
      <c r="R1107" s="62">
        <f t="shared" si="126"/>
        <v>806.89454038649114</v>
      </c>
      <c r="S1107" s="62">
        <f t="shared" si="126"/>
        <v>25301.809873146507</v>
      </c>
      <c r="T1107" s="62">
        <f t="shared" si="126"/>
        <v>26108.704413533</v>
      </c>
    </row>
    <row r="1108" spans="2:20" x14ac:dyDescent="0.2">
      <c r="B1108" s="385" t="s">
        <v>410</v>
      </c>
      <c r="C1108" s="238"/>
      <c r="D1108" s="321"/>
      <c r="E1108" s="386"/>
      <c r="F1108" s="386"/>
      <c r="G1108" s="386"/>
      <c r="H1108" s="386"/>
      <c r="I1108" s="387"/>
      <c r="J1108" s="387"/>
      <c r="K1108" s="386"/>
      <c r="L1108" s="387"/>
      <c r="M1108" s="238"/>
      <c r="N1108" s="386"/>
      <c r="O1108" s="238"/>
      <c r="P1108" s="238"/>
      <c r="Q1108" s="386"/>
      <c r="R1108" s="238"/>
      <c r="S1108" s="238"/>
      <c r="T1108" s="709"/>
    </row>
    <row r="1109" spans="2:20" x14ac:dyDescent="0.2">
      <c r="B1109" s="204" t="s">
        <v>248</v>
      </c>
      <c r="C1109" s="119">
        <v>0</v>
      </c>
      <c r="D1109" s="97">
        <f>'Pres MP Cant'!L1020+'Pres MP Cant'!L1031</f>
        <v>245.98000000000002</v>
      </c>
      <c r="E1109" s="97">
        <f>SUM(C1109:D1109)</f>
        <v>245.98000000000002</v>
      </c>
      <c r="F1109" s="119">
        <v>0</v>
      </c>
      <c r="G1109" s="97">
        <f>'Pres MP Cant'!M1020+'Pres MP Cant'!M1031</f>
        <v>274.28092105263158</v>
      </c>
      <c r="H1109" s="97">
        <f>SUM(F1109:G1109)</f>
        <v>274.28092105263158</v>
      </c>
      <c r="I1109" s="384">
        <v>0</v>
      </c>
      <c r="J1109" s="384">
        <f>'Pres MP Cant'!N1020+'Pres MP Cant'!N1031</f>
        <v>344.54133496252501</v>
      </c>
      <c r="K1109" s="97">
        <f>SUM(I1109:J1109)</f>
        <v>344.54133496252501</v>
      </c>
      <c r="L1109" s="384">
        <v>0</v>
      </c>
      <c r="M1109" s="119">
        <f>'Pres MP Cant'!O1020+'Pres MP Cant'!O1031</f>
        <v>434.78252417541012</v>
      </c>
      <c r="N1109" s="97">
        <f>SUM(L1109:M1109)</f>
        <v>434.78252417541012</v>
      </c>
      <c r="O1109" s="119">
        <v>0</v>
      </c>
      <c r="P1109" s="119">
        <f>'Pres MP Cant'!P1020+'Pres MP Cant'!P1031</f>
        <v>580.56950858224093</v>
      </c>
      <c r="Q1109" s="97">
        <f>SUM(O1109:P1109)</f>
        <v>580.56950858224093</v>
      </c>
      <c r="R1109" s="119">
        <v>0</v>
      </c>
      <c r="S1109" s="119">
        <f>'Pres MP Cant'!Q1020+'Pres MP Cant'!Q1031</f>
        <v>772.5848163174503</v>
      </c>
      <c r="T1109" s="97">
        <f>SUM(R1109:S1109)</f>
        <v>772.5848163174503</v>
      </c>
    </row>
    <row r="1110" spans="2:20" x14ac:dyDescent="0.2">
      <c r="B1110" s="114" t="s">
        <v>355</v>
      </c>
      <c r="C1110" s="119">
        <f>+C954*E1117</f>
        <v>44.517086620311076</v>
      </c>
      <c r="D1110" s="119">
        <v>0</v>
      </c>
      <c r="E1110" s="97">
        <f>SUM(C1110:D1110)</f>
        <v>44.517086620311076</v>
      </c>
      <c r="F1110" s="119">
        <f>+F954*H1117</f>
        <v>93.315983009934286</v>
      </c>
      <c r="G1110" s="119">
        <v>0</v>
      </c>
      <c r="H1110" s="97">
        <f>SUM(F1110:G1110)</f>
        <v>93.315983009934286</v>
      </c>
      <c r="I1110" s="119">
        <f>+I954*K1117</f>
        <v>98.341895917315341</v>
      </c>
      <c r="J1110" s="384">
        <v>0</v>
      </c>
      <c r="K1110" s="97">
        <f>SUM(I1110:J1110)</f>
        <v>98.341895917315341</v>
      </c>
      <c r="L1110" s="119">
        <f>+L954*N1117</f>
        <v>103.36295334124652</v>
      </c>
      <c r="M1110" s="119">
        <v>0</v>
      </c>
      <c r="N1110" s="97">
        <f>SUM(L1110:M1110)</f>
        <v>103.36295334124652</v>
      </c>
      <c r="O1110" s="119">
        <f>+O954*Q1117</f>
        <v>171.06458812639505</v>
      </c>
      <c r="P1110" s="119">
        <v>0</v>
      </c>
      <c r="Q1110" s="97">
        <f>SUM(O1110:P1110)</f>
        <v>171.06458812639505</v>
      </c>
      <c r="R1110" s="119">
        <f>+R954*T1117</f>
        <v>180.00683759351642</v>
      </c>
      <c r="S1110" s="119">
        <v>0</v>
      </c>
      <c r="T1110" s="97">
        <f>SUM(R1110:S1110)</f>
        <v>180.00683759351642</v>
      </c>
    </row>
    <row r="1111" spans="2:20" x14ac:dyDescent="0.2">
      <c r="B1111" s="114" t="s">
        <v>411</v>
      </c>
      <c r="C1111" s="119">
        <f>'Carga Fabril'!C1031</f>
        <v>87.193974079655547</v>
      </c>
      <c r="D1111" s="119">
        <f>'Carga Fabril'!D1031</f>
        <v>9.4643156942949425</v>
      </c>
      <c r="E1111" s="97">
        <f>SUM(C1111:D1111)</f>
        <v>96.658289773950486</v>
      </c>
      <c r="F1111" s="119">
        <f>'Carga Fabril'!F1031</f>
        <v>85.210479358429495</v>
      </c>
      <c r="G1111" s="119">
        <f>'Carga Fabril'!G1031</f>
        <v>9.0052680798760498</v>
      </c>
      <c r="H1111" s="97">
        <f>SUM(F1111:G1111)</f>
        <v>94.215747438305542</v>
      </c>
      <c r="I1111" s="119">
        <f>'Carga Fabril'!I1031</f>
        <v>91.83144789123952</v>
      </c>
      <c r="J1111" s="119">
        <f>'Carga Fabril'!J1031</f>
        <v>9.9565857481183944</v>
      </c>
      <c r="K1111" s="97">
        <f>SUM(I1111:J1111)</f>
        <v>101.78803363935792</v>
      </c>
      <c r="L1111" s="119">
        <f>'Carga Fabril'!L1031</f>
        <v>98.642602027165253</v>
      </c>
      <c r="M1111" s="119">
        <f>'Carga Fabril'!M1031</f>
        <v>10.969118392968282</v>
      </c>
      <c r="N1111" s="97">
        <f>SUM(L1111:M1111)</f>
        <v>109.61172042013354</v>
      </c>
      <c r="O1111" s="119">
        <f>'Carga Fabril'!O1031</f>
        <v>142.18173674501861</v>
      </c>
      <c r="P1111" s="119">
        <f>'Carga Fabril'!P1031</f>
        <v>17.277146898393131</v>
      </c>
      <c r="Q1111" s="97">
        <f>SUM(O1111:P1111)</f>
        <v>159.45888364341175</v>
      </c>
      <c r="R1111" s="119">
        <f>'Carga Fabril'!R1031</f>
        <v>148.76761764311806</v>
      </c>
      <c r="S1111" s="119">
        <f>'Carga Fabril'!S1031</f>
        <v>19.092686899937469</v>
      </c>
      <c r="T1111" s="97">
        <f>SUM(R1111:S1111)</f>
        <v>167.86030454305552</v>
      </c>
    </row>
    <row r="1112" spans="2:20" x14ac:dyDescent="0.2">
      <c r="B1112" s="51" t="s">
        <v>412</v>
      </c>
      <c r="C1112" s="62">
        <f t="shared" ref="C1112:T1112" si="127">SUM(C1109:C1111)</f>
        <v>131.71106069996662</v>
      </c>
      <c r="D1112" s="62">
        <f t="shared" si="127"/>
        <v>255.44431569429497</v>
      </c>
      <c r="E1112" s="62">
        <f t="shared" si="127"/>
        <v>387.15537639426157</v>
      </c>
      <c r="F1112" s="62">
        <f t="shared" si="127"/>
        <v>178.52646236836378</v>
      </c>
      <c r="G1112" s="62">
        <f t="shared" si="127"/>
        <v>283.28618913250762</v>
      </c>
      <c r="H1112" s="62">
        <f t="shared" si="127"/>
        <v>461.81265150087137</v>
      </c>
      <c r="I1112" s="62">
        <f t="shared" si="127"/>
        <v>190.17334380855488</v>
      </c>
      <c r="J1112" s="62">
        <f t="shared" si="127"/>
        <v>354.49792071064343</v>
      </c>
      <c r="K1112" s="62">
        <f t="shared" si="127"/>
        <v>544.6712645191983</v>
      </c>
      <c r="L1112" s="62">
        <f t="shared" si="127"/>
        <v>202.00555536841176</v>
      </c>
      <c r="M1112" s="62">
        <f t="shared" si="127"/>
        <v>445.75164256837837</v>
      </c>
      <c r="N1112" s="62">
        <f t="shared" si="127"/>
        <v>647.75719793679025</v>
      </c>
      <c r="O1112" s="62">
        <f t="shared" si="127"/>
        <v>313.24632487141366</v>
      </c>
      <c r="P1112" s="62">
        <f t="shared" si="127"/>
        <v>597.84665548063401</v>
      </c>
      <c r="Q1112" s="62">
        <f t="shared" si="127"/>
        <v>911.09298035204779</v>
      </c>
      <c r="R1112" s="62">
        <f t="shared" si="127"/>
        <v>328.77445523663448</v>
      </c>
      <c r="S1112" s="62">
        <f t="shared" si="127"/>
        <v>791.67750321738777</v>
      </c>
      <c r="T1112" s="62">
        <f t="shared" si="127"/>
        <v>1120.4519584540221</v>
      </c>
    </row>
    <row r="1113" spans="2:20" x14ac:dyDescent="0.2">
      <c r="B1113" s="105"/>
      <c r="C1113" s="238"/>
      <c r="D1113" s="249"/>
      <c r="E1113" s="387"/>
      <c r="F1113" s="387"/>
      <c r="G1113" s="387"/>
      <c r="H1113" s="387"/>
      <c r="I1113" s="387"/>
      <c r="J1113" s="387"/>
      <c r="K1113" s="387"/>
      <c r="L1113" s="387"/>
      <c r="M1113" s="238"/>
      <c r="N1113" s="387"/>
      <c r="O1113" s="238"/>
      <c r="P1113" s="238"/>
      <c r="Q1113" s="387"/>
      <c r="R1113" s="238"/>
      <c r="S1113" s="238"/>
      <c r="T1113" s="388"/>
    </row>
    <row r="1114" spans="2:20" x14ac:dyDescent="0.2">
      <c r="B1114" s="62" t="s">
        <v>413</v>
      </c>
      <c r="C1114" s="62">
        <f>+C1107+C1112</f>
        <v>542.43560773236857</v>
      </c>
      <c r="D1114" s="62">
        <f t="shared" ref="D1114:T1114" si="128">+D1107+D1112</f>
        <v>7851.1059156942956</v>
      </c>
      <c r="E1114" s="62">
        <f t="shared" si="128"/>
        <v>8393.5415234266638</v>
      </c>
      <c r="F1114" s="62">
        <f t="shared" si="128"/>
        <v>596.9370951814243</v>
      </c>
      <c r="G1114" s="62">
        <f t="shared" si="128"/>
        <v>8847.3389018228645</v>
      </c>
      <c r="H1114" s="62">
        <f t="shared" si="128"/>
        <v>9444.275997004288</v>
      </c>
      <c r="I1114" s="62">
        <f t="shared" si="128"/>
        <v>631.20432031712789</v>
      </c>
      <c r="J1114" s="62">
        <f t="shared" si="128"/>
        <v>11592.226974747575</v>
      </c>
      <c r="K1114" s="62">
        <f t="shared" si="128"/>
        <v>12223.431295064704</v>
      </c>
      <c r="L1114" s="26">
        <f t="shared" si="128"/>
        <v>665.432561318995</v>
      </c>
      <c r="M1114" s="26">
        <f t="shared" si="128"/>
        <v>14679.982169483321</v>
      </c>
      <c r="N1114" s="62">
        <f t="shared" si="128"/>
        <v>15345.414730802315</v>
      </c>
      <c r="O1114" s="26">
        <f t="shared" si="128"/>
        <v>1080.0565419607651</v>
      </c>
      <c r="P1114" s="26">
        <f t="shared" si="128"/>
        <v>19611.018558269294</v>
      </c>
      <c r="Q1114" s="62">
        <f t="shared" si="128"/>
        <v>20691.07510023006</v>
      </c>
      <c r="R1114" s="26">
        <f t="shared" si="128"/>
        <v>1135.6689956231257</v>
      </c>
      <c r="S1114" s="26">
        <f t="shared" si="128"/>
        <v>26093.487376363893</v>
      </c>
      <c r="T1114" s="62">
        <f t="shared" si="128"/>
        <v>27229.156371987021</v>
      </c>
    </row>
    <row r="1115" spans="2:20" x14ac:dyDescent="0.2">
      <c r="B1115" s="108" t="s">
        <v>414</v>
      </c>
      <c r="C1115" s="389"/>
      <c r="D1115" s="390"/>
      <c r="E1115" s="391">
        <f>'Pres Produc'!C722</f>
        <v>502</v>
      </c>
      <c r="F1115" s="389"/>
      <c r="G1115" s="392"/>
      <c r="H1115" s="391">
        <f>'Pres Produc'!D722</f>
        <v>540</v>
      </c>
      <c r="I1115" s="393"/>
      <c r="J1115" s="392"/>
      <c r="K1115" s="391">
        <f>'Pres Produc'!E722</f>
        <v>646.5126153846154</v>
      </c>
      <c r="L1115" s="394"/>
      <c r="M1115" s="322"/>
      <c r="N1115" s="391">
        <f>'Pres Produc'!F722</f>
        <v>777.01513846153841</v>
      </c>
      <c r="O1115" s="396"/>
      <c r="P1115" s="322"/>
      <c r="Q1115" s="391">
        <f>'Pres Produc'!G722</f>
        <v>987.87323076923076</v>
      </c>
      <c r="R1115" s="396"/>
      <c r="S1115" s="322"/>
      <c r="T1115" s="391">
        <f>'Pres Produc'!H722</f>
        <v>1251.9723076923078</v>
      </c>
    </row>
    <row r="1116" spans="2:20" x14ac:dyDescent="0.2">
      <c r="B1116" s="114" t="s">
        <v>415</v>
      </c>
      <c r="C1116" s="396"/>
      <c r="D1116" s="397"/>
      <c r="E1116" s="401">
        <f>+E1114/E1115</f>
        <v>16.72020223790172</v>
      </c>
      <c r="F1116" s="402"/>
      <c r="G1116" s="403"/>
      <c r="H1116" s="718">
        <f>+H1114/H1115</f>
        <v>17.489399994452384</v>
      </c>
      <c r="I1116" s="402"/>
      <c r="J1116" s="403"/>
      <c r="K1116" s="401">
        <f>+K1114/K1115</f>
        <v>18.906717369765303</v>
      </c>
      <c r="L1116" s="394"/>
      <c r="M1116" s="322"/>
      <c r="N1116" s="401">
        <f>+N1114/N1115</f>
        <v>19.749183730429856</v>
      </c>
      <c r="O1116" s="396"/>
      <c r="P1116" s="322"/>
      <c r="Q1116" s="401">
        <f>+Q1114/Q1115</f>
        <v>20.945071144521719</v>
      </c>
      <c r="R1116" s="396"/>
      <c r="S1116" s="322"/>
      <c r="T1116" s="401">
        <f>+T1114/T1115</f>
        <v>21.749008508165041</v>
      </c>
    </row>
    <row r="1117" spans="2:20" x14ac:dyDescent="0.2">
      <c r="B1117" s="279" t="s">
        <v>297</v>
      </c>
      <c r="C1117" s="239"/>
      <c r="D1117" s="168"/>
      <c r="E1117" s="210">
        <f>Asignaciones!AB106</f>
        <v>4.7448015122873353E-2</v>
      </c>
      <c r="F1117" s="105"/>
      <c r="G1117" s="248"/>
      <c r="H1117" s="210">
        <f>Asignaciones!AC106</f>
        <v>4.7464182121824738E-2</v>
      </c>
      <c r="I1117" s="105"/>
      <c r="J1117" s="248"/>
      <c r="K1117" s="210">
        <f>Asignaciones!AD106</f>
        <v>4.7353154279983538E-2</v>
      </c>
      <c r="L1117" s="103"/>
      <c r="M1117" s="292"/>
      <c r="N1117" s="210">
        <f>Asignaciones!AE106</f>
        <v>4.7428714167391306E-2</v>
      </c>
      <c r="O1117" s="103"/>
      <c r="P1117" s="292"/>
      <c r="Q1117" s="210">
        <f>Asignaciones!AF106</f>
        <v>4.7423226478288644E-2</v>
      </c>
      <c r="R1117" s="103"/>
      <c r="S1117" s="292"/>
      <c r="T1117" s="210">
        <f>Asignaciones!AG106</f>
        <v>4.7424989874325078E-2</v>
      </c>
    </row>
    <row r="1118" spans="2:20" x14ac:dyDescent="0.2">
      <c r="D1118" s="399"/>
      <c r="G1118" s="399"/>
      <c r="J1118" s="399"/>
      <c r="M1118" s="399"/>
      <c r="P1118" s="399"/>
      <c r="S1118" s="399"/>
    </row>
    <row r="1119" spans="2:20" x14ac:dyDescent="0.2">
      <c r="D1119" s="399"/>
      <c r="G1119" s="399"/>
      <c r="J1119" s="399"/>
      <c r="M1119" s="399"/>
      <c r="P1119" s="399"/>
      <c r="S1119" s="399"/>
    </row>
    <row r="1120" spans="2:20" x14ac:dyDescent="0.2">
      <c r="D1120" s="406"/>
      <c r="G1120" s="406"/>
      <c r="J1120" s="406"/>
      <c r="M1120" s="406"/>
      <c r="P1120" s="406"/>
      <c r="S1120" s="406"/>
    </row>
    <row r="1121" spans="2:20" x14ac:dyDescent="0.2">
      <c r="B1121" s="2" t="s">
        <v>850</v>
      </c>
      <c r="C1121" s="288"/>
      <c r="D1121" s="288"/>
      <c r="E1121" s="288"/>
      <c r="F1121" s="288"/>
      <c r="G1121" s="288"/>
      <c r="H1121" s="288"/>
      <c r="I1121" s="288"/>
      <c r="J1121" s="288"/>
      <c r="K1121" s="288"/>
      <c r="L1121" s="288"/>
      <c r="M1121" s="288"/>
      <c r="N1121" s="288"/>
      <c r="O1121" s="288"/>
      <c r="P1121" s="288"/>
      <c r="Q1121" s="288"/>
      <c r="R1121" s="288"/>
      <c r="S1121" s="288"/>
      <c r="T1121" s="289"/>
    </row>
    <row r="1122" spans="2:20" x14ac:dyDescent="0.2">
      <c r="B1122" s="9" t="s">
        <v>20</v>
      </c>
      <c r="C1122" s="200"/>
      <c r="D1122" s="200"/>
      <c r="E1122" s="200"/>
      <c r="F1122" s="200"/>
      <c r="G1122" s="200"/>
      <c r="H1122" s="200"/>
      <c r="I1122" s="200"/>
      <c r="J1122" s="200"/>
      <c r="K1122" s="200"/>
      <c r="L1122" s="200"/>
      <c r="M1122" s="200"/>
      <c r="N1122" s="200"/>
      <c r="O1122" s="200"/>
      <c r="P1122" s="200"/>
      <c r="Q1122" s="200"/>
      <c r="R1122" s="200"/>
      <c r="S1122" s="200"/>
      <c r="T1122" s="290"/>
    </row>
    <row r="1123" spans="2:20" x14ac:dyDescent="0.2">
      <c r="B1123" s="9" t="s">
        <v>281</v>
      </c>
      <c r="C1123" s="200"/>
      <c r="D1123" s="200"/>
      <c r="E1123" s="200"/>
      <c r="F1123" s="200"/>
      <c r="G1123" s="200"/>
      <c r="H1123" s="200"/>
      <c r="I1123" s="200"/>
      <c r="J1123" s="200"/>
      <c r="K1123" s="200"/>
      <c r="L1123" s="200"/>
      <c r="M1123" s="200"/>
      <c r="N1123" s="200"/>
      <c r="O1123" s="200"/>
      <c r="P1123" s="200"/>
      <c r="Q1123" s="200"/>
      <c r="R1123" s="200"/>
      <c r="S1123" s="200"/>
      <c r="T1123" s="290"/>
    </row>
    <row r="1124" spans="2:20" x14ac:dyDescent="0.2">
      <c r="B1124" s="9" t="s">
        <v>2</v>
      </c>
      <c r="C1124" s="200"/>
      <c r="D1124" s="200"/>
      <c r="E1124" s="200"/>
      <c r="F1124" s="200"/>
      <c r="G1124" s="200"/>
      <c r="H1124" s="200"/>
      <c r="I1124" s="200"/>
      <c r="J1124" s="200"/>
      <c r="K1124" s="200"/>
      <c r="L1124" s="200"/>
      <c r="M1124" s="200"/>
      <c r="N1124" s="200"/>
      <c r="O1124" s="200"/>
      <c r="P1124" s="200"/>
      <c r="Q1124" s="200"/>
      <c r="R1124" s="200"/>
      <c r="S1124" s="200"/>
      <c r="T1124" s="290"/>
    </row>
    <row r="1125" spans="2:20" x14ac:dyDescent="0.2">
      <c r="B1125" s="378"/>
      <c r="C1125" s="291"/>
      <c r="D1125" s="291"/>
      <c r="E1125" s="291"/>
      <c r="F1125" s="291"/>
      <c r="G1125" s="291"/>
      <c r="H1125" s="291"/>
      <c r="I1125" s="291"/>
      <c r="J1125" s="291"/>
      <c r="K1125" s="291"/>
      <c r="L1125" s="291"/>
      <c r="M1125" s="291"/>
      <c r="N1125" s="291"/>
      <c r="O1125" s="291"/>
      <c r="P1125" s="291"/>
      <c r="Q1125" s="291"/>
      <c r="R1125" s="291"/>
      <c r="S1125" s="291"/>
      <c r="T1125" s="292"/>
    </row>
    <row r="1126" spans="2:20" x14ac:dyDescent="0.2">
      <c r="B1126" s="287"/>
    </row>
    <row r="1127" spans="2:20" x14ac:dyDescent="0.2">
      <c r="B1127" s="265" t="s">
        <v>282</v>
      </c>
      <c r="C1127" s="270" t="s">
        <v>38</v>
      </c>
      <c r="D1127" s="268"/>
      <c r="E1127" s="269"/>
      <c r="F1127" s="270" t="s">
        <v>39</v>
      </c>
      <c r="G1127" s="271"/>
      <c r="H1127" s="271"/>
      <c r="I1127" s="270" t="s">
        <v>40</v>
      </c>
      <c r="J1127" s="268"/>
      <c r="K1127" s="269"/>
      <c r="L1127" s="270" t="s">
        <v>121</v>
      </c>
      <c r="M1127" s="268"/>
      <c r="N1127" s="269"/>
      <c r="O1127" s="270" t="s">
        <v>122</v>
      </c>
      <c r="P1127" s="268"/>
      <c r="Q1127" s="269"/>
      <c r="R1127" s="270" t="s">
        <v>633</v>
      </c>
      <c r="S1127" s="268"/>
      <c r="T1127" s="269"/>
    </row>
    <row r="1128" spans="2:20" x14ac:dyDescent="0.2">
      <c r="B1128" s="306"/>
      <c r="C1128" s="266" t="s">
        <v>283</v>
      </c>
      <c r="D1128" s="265" t="s">
        <v>284</v>
      </c>
      <c r="E1128" s="265" t="s">
        <v>47</v>
      </c>
      <c r="F1128" s="265" t="s">
        <v>283</v>
      </c>
      <c r="G1128" s="265" t="s">
        <v>284</v>
      </c>
      <c r="H1128" s="265" t="s">
        <v>47</v>
      </c>
      <c r="I1128" s="379" t="s">
        <v>283</v>
      </c>
      <c r="J1128" s="379" t="s">
        <v>284</v>
      </c>
      <c r="K1128" s="379" t="s">
        <v>47</v>
      </c>
      <c r="L1128" s="266" t="s">
        <v>283</v>
      </c>
      <c r="M1128" s="265" t="s">
        <v>284</v>
      </c>
      <c r="N1128" s="265" t="s">
        <v>47</v>
      </c>
      <c r="O1128" s="265" t="s">
        <v>283</v>
      </c>
      <c r="P1128" s="265" t="s">
        <v>284</v>
      </c>
      <c r="Q1128" s="265" t="s">
        <v>47</v>
      </c>
      <c r="R1128" s="379" t="s">
        <v>283</v>
      </c>
      <c r="S1128" s="379" t="s">
        <v>284</v>
      </c>
      <c r="T1128" s="379" t="s">
        <v>47</v>
      </c>
    </row>
    <row r="1129" spans="2:20" x14ac:dyDescent="0.2">
      <c r="B1129" s="286" t="s">
        <v>113</v>
      </c>
      <c r="C1129" s="404"/>
      <c r="D1129" s="404"/>
      <c r="E1129" s="404"/>
      <c r="F1129" s="404"/>
      <c r="G1129" s="404"/>
      <c r="H1129" s="404"/>
      <c r="I1129" s="404"/>
      <c r="J1129" s="404"/>
      <c r="K1129" s="404"/>
      <c r="L1129" s="404"/>
      <c r="M1129" s="404"/>
      <c r="N1129" s="404"/>
      <c r="O1129" s="404"/>
      <c r="P1129" s="404"/>
      <c r="Q1129" s="404"/>
      <c r="R1129" s="404"/>
      <c r="S1129" s="404"/>
      <c r="T1129" s="708"/>
    </row>
    <row r="1130" spans="2:20" x14ac:dyDescent="0.2">
      <c r="B1130" s="380" t="s">
        <v>408</v>
      </c>
      <c r="C1130" s="239"/>
      <c r="D1130" s="168"/>
      <c r="E1130" s="381"/>
      <c r="F1130" s="382"/>
      <c r="G1130" s="382"/>
      <c r="H1130" s="382"/>
      <c r="I1130" s="383"/>
      <c r="J1130" s="383"/>
      <c r="K1130" s="383"/>
      <c r="L1130" s="383"/>
      <c r="M1130" s="239"/>
      <c r="N1130" s="239"/>
      <c r="O1130" s="239"/>
      <c r="P1130" s="239"/>
      <c r="Q1130" s="239"/>
      <c r="R1130" s="239"/>
      <c r="S1130" s="239"/>
      <c r="T1130" s="248"/>
    </row>
    <row r="1131" spans="2:20" x14ac:dyDescent="0.2">
      <c r="B1131" s="114" t="s">
        <v>250</v>
      </c>
      <c r="C1131" s="119">
        <v>0</v>
      </c>
      <c r="D1131" s="97">
        <f>'Pres MP Cant'!L1006</f>
        <v>3522.4</v>
      </c>
      <c r="E1131" s="97">
        <f>SUM(C1131:D1131)</f>
        <v>3522.4</v>
      </c>
      <c r="F1131" s="96">
        <v>0</v>
      </c>
      <c r="G1131" s="97">
        <f>'Pres MP Cant'!M1006</f>
        <v>4089.3688888888878</v>
      </c>
      <c r="H1131" s="97">
        <f>SUM(F1131:G1131)</f>
        <v>4089.3688888888878</v>
      </c>
      <c r="I1131" s="384">
        <v>0</v>
      </c>
      <c r="J1131" s="384">
        <f>'Pres MP Cant'!N1006</f>
        <v>5148.1218345942489</v>
      </c>
      <c r="K1131" s="97">
        <f>SUM(I1131:J1131)</f>
        <v>5148.1218345942489</v>
      </c>
      <c r="L1131" s="384">
        <v>0</v>
      </c>
      <c r="M1131" s="119">
        <f>'Pres MP Cant'!O1006</f>
        <v>6488.2879116219829</v>
      </c>
      <c r="N1131" s="97">
        <f>SUM(L1131:M1131)</f>
        <v>6488.2879116219829</v>
      </c>
      <c r="O1131" s="119">
        <v>0</v>
      </c>
      <c r="P1131" s="119">
        <f>'Pres MP Cant'!P1006</f>
        <v>8667.1739288237295</v>
      </c>
      <c r="Q1131" s="97">
        <f>SUM(O1131:P1131)</f>
        <v>8667.1739288237295</v>
      </c>
      <c r="R1131" s="119">
        <v>0</v>
      </c>
      <c r="S1131" s="119">
        <f>'Pres MP Cant'!Q1006</f>
        <v>11532.434128187577</v>
      </c>
      <c r="T1131" s="97">
        <f>SUM(R1131:S1131)</f>
        <v>11532.434128187577</v>
      </c>
    </row>
    <row r="1132" spans="2:20" x14ac:dyDescent="0.2">
      <c r="B1132" s="114" t="s">
        <v>352</v>
      </c>
      <c r="C1132" s="119">
        <f>+C950*E1143</f>
        <v>847.63073849714829</v>
      </c>
      <c r="D1132" s="119">
        <v>0</v>
      </c>
      <c r="E1132" s="97">
        <f>SUM(C1132:D1132)</f>
        <v>847.63073849714829</v>
      </c>
      <c r="F1132" s="119">
        <f>+F950*H1143</f>
        <v>867.8146458344961</v>
      </c>
      <c r="G1132" s="119">
        <v>0</v>
      </c>
      <c r="H1132" s="97">
        <f>SUM(F1132:G1132)</f>
        <v>867.8146458344961</v>
      </c>
      <c r="I1132" s="119">
        <f>+I950*K1143</f>
        <v>913.54864315271834</v>
      </c>
      <c r="J1132" s="384">
        <v>0</v>
      </c>
      <c r="K1132" s="97">
        <f>SUM(I1132:J1132)</f>
        <v>913.54864315271834</v>
      </c>
      <c r="L1132" s="119">
        <f>+L950*N1143</f>
        <v>958.45712681410726</v>
      </c>
      <c r="M1132" s="119">
        <v>0</v>
      </c>
      <c r="N1132" s="97">
        <f>SUM(L1132:M1132)</f>
        <v>958.45712681410726</v>
      </c>
      <c r="O1132" s="119">
        <f>+O950*Q1143</f>
        <v>1586.4875301643453</v>
      </c>
      <c r="P1132" s="119">
        <v>0</v>
      </c>
      <c r="Q1132" s="97">
        <f>SUM(O1132:P1132)</f>
        <v>1586.4875301643453</v>
      </c>
      <c r="R1132" s="119">
        <f>+R950*T1143</f>
        <v>1669.2510043364982</v>
      </c>
      <c r="S1132" s="119">
        <v>0</v>
      </c>
      <c r="T1132" s="97">
        <f>SUM(R1132:S1132)</f>
        <v>1669.2510043364982</v>
      </c>
    </row>
    <row r="1133" spans="2:20" x14ac:dyDescent="0.2">
      <c r="B1133" s="51" t="s">
        <v>409</v>
      </c>
      <c r="C1133" s="62">
        <f t="shared" ref="C1133:T1133" si="129">SUM(C1131:C1132)</f>
        <v>847.63073849714829</v>
      </c>
      <c r="D1133" s="62">
        <f t="shared" si="129"/>
        <v>3522.4</v>
      </c>
      <c r="E1133" s="62">
        <f t="shared" si="129"/>
        <v>4370.0307384971484</v>
      </c>
      <c r="F1133" s="62">
        <f t="shared" si="129"/>
        <v>867.8146458344961</v>
      </c>
      <c r="G1133" s="62">
        <f t="shared" si="129"/>
        <v>4089.3688888888878</v>
      </c>
      <c r="H1133" s="62">
        <f t="shared" si="129"/>
        <v>4957.1835347233837</v>
      </c>
      <c r="I1133" s="62">
        <f t="shared" si="129"/>
        <v>913.54864315271834</v>
      </c>
      <c r="J1133" s="62">
        <f t="shared" si="129"/>
        <v>5148.1218345942489</v>
      </c>
      <c r="K1133" s="62">
        <f t="shared" si="129"/>
        <v>6061.6704777469677</v>
      </c>
      <c r="L1133" s="62">
        <f t="shared" si="129"/>
        <v>958.45712681410726</v>
      </c>
      <c r="M1133" s="62">
        <f t="shared" si="129"/>
        <v>6488.2879116219829</v>
      </c>
      <c r="N1133" s="62">
        <f t="shared" si="129"/>
        <v>7446.74503843609</v>
      </c>
      <c r="O1133" s="62">
        <f t="shared" si="129"/>
        <v>1586.4875301643453</v>
      </c>
      <c r="P1133" s="62">
        <f t="shared" si="129"/>
        <v>8667.1739288237295</v>
      </c>
      <c r="Q1133" s="62">
        <f t="shared" si="129"/>
        <v>10253.661458988076</v>
      </c>
      <c r="R1133" s="62">
        <f t="shared" si="129"/>
        <v>1669.2510043364982</v>
      </c>
      <c r="S1133" s="62">
        <f t="shared" si="129"/>
        <v>11532.434128187577</v>
      </c>
      <c r="T1133" s="62">
        <f t="shared" si="129"/>
        <v>13201.685132524075</v>
      </c>
    </row>
    <row r="1134" spans="2:20" x14ac:dyDescent="0.2">
      <c r="B1134" s="385" t="s">
        <v>410</v>
      </c>
      <c r="C1134" s="238"/>
      <c r="D1134" s="321"/>
      <c r="E1134" s="386"/>
      <c r="F1134" s="386"/>
      <c r="G1134" s="386"/>
      <c r="H1134" s="386"/>
      <c r="I1134" s="387"/>
      <c r="J1134" s="387"/>
      <c r="K1134" s="386"/>
      <c r="L1134" s="387"/>
      <c r="M1134" s="238"/>
      <c r="N1134" s="386"/>
      <c r="O1134" s="238"/>
      <c r="P1134" s="238"/>
      <c r="Q1134" s="386"/>
      <c r="R1134" s="238"/>
      <c r="S1134" s="238"/>
      <c r="T1134" s="709"/>
    </row>
    <row r="1135" spans="2:20" x14ac:dyDescent="0.2">
      <c r="B1135" s="204" t="s">
        <v>248</v>
      </c>
      <c r="C1135" s="119">
        <v>0</v>
      </c>
      <c r="D1135" s="97">
        <f>'Pres MP Cant'!L1021+'Pres MP Cant'!L1032</f>
        <v>471.38</v>
      </c>
      <c r="E1135" s="97">
        <f>SUM(C1135:D1135)</f>
        <v>471.38</v>
      </c>
      <c r="F1135" s="119">
        <v>0</v>
      </c>
      <c r="G1135" s="97">
        <f>'Pres MP Cant'!M1021+'Pres MP Cant'!M1032</f>
        <v>534.71111111111111</v>
      </c>
      <c r="H1135" s="97">
        <f>SUM(F1135:G1135)</f>
        <v>534.71111111111111</v>
      </c>
      <c r="I1135" s="384">
        <v>0</v>
      </c>
      <c r="J1135" s="384">
        <f>'Pres MP Cant'!N1021+'Pres MP Cant'!N1032</f>
        <v>671.63917436713643</v>
      </c>
      <c r="K1135" s="97">
        <f>SUM(I1135:J1135)</f>
        <v>671.63917436713643</v>
      </c>
      <c r="L1135" s="384">
        <v>0</v>
      </c>
      <c r="M1135" s="119">
        <f>'Pres MP Cant'!O1021+'Pres MP Cant'!O1032</f>
        <v>846.3268427541268</v>
      </c>
      <c r="N1135" s="97">
        <f>SUM(L1135:M1135)</f>
        <v>846.3268427541268</v>
      </c>
      <c r="O1135" s="119">
        <v>0</v>
      </c>
      <c r="P1135" s="119">
        <f>'Pres MP Cant'!P1021+'Pres MP Cant'!P1032</f>
        <v>1130.5029793197477</v>
      </c>
      <c r="Q1135" s="97">
        <f>SUM(O1135:P1135)</f>
        <v>1130.5029793197477</v>
      </c>
      <c r="R1135" s="119">
        <v>0</v>
      </c>
      <c r="S1135" s="119">
        <f>'Pres MP Cant'!Q1021+'Pres MP Cant'!Q1032</f>
        <v>1504.2448294281294</v>
      </c>
      <c r="T1135" s="97">
        <f>SUM(R1135:S1135)</f>
        <v>1504.2448294281294</v>
      </c>
    </row>
    <row r="1136" spans="2:20" x14ac:dyDescent="0.2">
      <c r="B1136" s="114" t="s">
        <v>355</v>
      </c>
      <c r="C1136" s="119">
        <f>+C954*E1143</f>
        <v>91.871915814028426</v>
      </c>
      <c r="D1136" s="119">
        <v>0</v>
      </c>
      <c r="E1136" s="97">
        <f>SUM(C1136:D1136)</f>
        <v>91.871915814028426</v>
      </c>
      <c r="F1136" s="119">
        <f>+F954*H1143</f>
        <v>193.54426105764151</v>
      </c>
      <c r="G1136" s="119">
        <v>0</v>
      </c>
      <c r="H1136" s="97">
        <f>SUM(F1136:G1136)</f>
        <v>193.54426105764151</v>
      </c>
      <c r="I1136" s="119">
        <f>+I954*K1143</f>
        <v>203.70475174226885</v>
      </c>
      <c r="J1136" s="384">
        <v>0</v>
      </c>
      <c r="K1136" s="97">
        <f>SUM(I1136:J1136)</f>
        <v>203.70475174226885</v>
      </c>
      <c r="L1136" s="119">
        <f>+L954*N1143</f>
        <v>213.77467865788515</v>
      </c>
      <c r="M1136" s="119">
        <v>0</v>
      </c>
      <c r="N1136" s="97">
        <f>SUM(L1136:M1136)</f>
        <v>213.77467865788515</v>
      </c>
      <c r="O1136" s="119">
        <f>+O954*Q1143</f>
        <v>353.92308274839002</v>
      </c>
      <c r="P1136" s="119">
        <v>0</v>
      </c>
      <c r="Q1136" s="97">
        <f>SUM(O1136:P1136)</f>
        <v>353.92308274839002</v>
      </c>
      <c r="R1136" s="119">
        <f>+R954*T1143</f>
        <v>372.38645126597351</v>
      </c>
      <c r="S1136" s="119">
        <v>0</v>
      </c>
      <c r="T1136" s="97">
        <f>SUM(R1136:S1136)</f>
        <v>372.38645126597351</v>
      </c>
    </row>
    <row r="1137" spans="2:20" x14ac:dyDescent="0.2">
      <c r="B1137" s="114" t="s">
        <v>411</v>
      </c>
      <c r="C1137" s="119">
        <f>'Carga Fabril'!C1055</f>
        <v>179.94612977395047</v>
      </c>
      <c r="D1137" s="119">
        <f>'Carga Fabril'!D1055</f>
        <v>19.531934381054896</v>
      </c>
      <c r="E1137" s="97">
        <f>SUM(C1137:D1137)</f>
        <v>199.47806415500537</v>
      </c>
      <c r="F1137" s="119">
        <f>'Carga Fabril'!F1055</f>
        <v>176.73284607674265</v>
      </c>
      <c r="G1137" s="119">
        <f>'Carga Fabril'!G1055</f>
        <v>18.677593054557732</v>
      </c>
      <c r="H1137" s="97">
        <f>SUM(F1137:G1137)</f>
        <v>195.41043913130039</v>
      </c>
      <c r="I1137" s="119">
        <f>'Carga Fabril'!I1055</f>
        <v>190.21905282918527</v>
      </c>
      <c r="J1137" s="119">
        <f>'Carga Fabril'!J1055</f>
        <v>20.624005761759552</v>
      </c>
      <c r="K1137" s="97">
        <f>SUM(I1137:J1137)</f>
        <v>210.84305859094482</v>
      </c>
      <c r="L1137" s="119">
        <f>'Carga Fabril'!L1055</f>
        <v>204.01207462325974</v>
      </c>
      <c r="M1137" s="119">
        <f>'Carga Fabril'!M1055</f>
        <v>22.686268956300825</v>
      </c>
      <c r="N1137" s="97">
        <f>SUM(L1137:M1137)</f>
        <v>226.69834357956057</v>
      </c>
      <c r="O1137" s="119">
        <f>'Carga Fabril'!O1055</f>
        <v>294.16607569379516</v>
      </c>
      <c r="P1137" s="119">
        <f>'Carga Fabril'!P1055</f>
        <v>35.745452395197262</v>
      </c>
      <c r="Q1137" s="97">
        <f>SUM(O1137:P1137)</f>
        <v>329.91152808899244</v>
      </c>
      <c r="R1137" s="119">
        <f>'Carga Fabril'!R1055</f>
        <v>307.76078252379318</v>
      </c>
      <c r="S1137" s="119">
        <f>'Carga Fabril'!S1055</f>
        <v>39.497710280624034</v>
      </c>
      <c r="T1137" s="97">
        <f>SUM(R1137:S1137)</f>
        <v>347.25849280441719</v>
      </c>
    </row>
    <row r="1138" spans="2:20" x14ac:dyDescent="0.2">
      <c r="B1138" s="51" t="s">
        <v>412</v>
      </c>
      <c r="C1138" s="62">
        <f t="shared" ref="C1138:T1138" si="130">SUM(C1135:C1137)</f>
        <v>271.81804558797887</v>
      </c>
      <c r="D1138" s="62">
        <f t="shared" si="130"/>
        <v>490.91193438105489</v>
      </c>
      <c r="E1138" s="62">
        <f t="shared" si="130"/>
        <v>762.72997996903382</v>
      </c>
      <c r="F1138" s="62">
        <f t="shared" si="130"/>
        <v>370.27710713438415</v>
      </c>
      <c r="G1138" s="62">
        <f t="shared" si="130"/>
        <v>553.38870416566886</v>
      </c>
      <c r="H1138" s="62">
        <f t="shared" si="130"/>
        <v>923.66581130005306</v>
      </c>
      <c r="I1138" s="62">
        <f t="shared" si="130"/>
        <v>393.92380457145413</v>
      </c>
      <c r="J1138" s="62">
        <f t="shared" si="130"/>
        <v>692.26318012889601</v>
      </c>
      <c r="K1138" s="62">
        <f t="shared" si="130"/>
        <v>1086.1869847003502</v>
      </c>
      <c r="L1138" s="62">
        <f t="shared" si="130"/>
        <v>417.78675328114491</v>
      </c>
      <c r="M1138" s="62">
        <f t="shared" si="130"/>
        <v>869.01311171042767</v>
      </c>
      <c r="N1138" s="62">
        <f t="shared" si="130"/>
        <v>1286.7998649915726</v>
      </c>
      <c r="O1138" s="62">
        <f t="shared" si="130"/>
        <v>648.08915844218518</v>
      </c>
      <c r="P1138" s="62">
        <f t="shared" si="130"/>
        <v>1166.2484317149449</v>
      </c>
      <c r="Q1138" s="62">
        <f t="shared" si="130"/>
        <v>1814.3375901571303</v>
      </c>
      <c r="R1138" s="62">
        <f t="shared" si="130"/>
        <v>680.14723378976669</v>
      </c>
      <c r="S1138" s="62">
        <f t="shared" si="130"/>
        <v>1543.7425397087534</v>
      </c>
      <c r="T1138" s="62">
        <f t="shared" si="130"/>
        <v>2223.8897734985198</v>
      </c>
    </row>
    <row r="1139" spans="2:20" x14ac:dyDescent="0.2">
      <c r="B1139" s="105"/>
      <c r="C1139" s="238"/>
      <c r="D1139" s="249"/>
      <c r="E1139" s="387"/>
      <c r="F1139" s="387"/>
      <c r="G1139" s="387"/>
      <c r="H1139" s="387"/>
      <c r="I1139" s="387"/>
      <c r="J1139" s="387"/>
      <c r="K1139" s="387"/>
      <c r="L1139" s="387"/>
      <c r="M1139" s="238"/>
      <c r="N1139" s="387"/>
      <c r="O1139" s="238"/>
      <c r="P1139" s="238"/>
      <c r="Q1139" s="387"/>
      <c r="R1139" s="238"/>
      <c r="S1139" s="238"/>
      <c r="T1139" s="388"/>
    </row>
    <row r="1140" spans="2:20" x14ac:dyDescent="0.2">
      <c r="B1140" s="62" t="s">
        <v>413</v>
      </c>
      <c r="C1140" s="62">
        <f>+C1133+C1138</f>
        <v>1119.448784085127</v>
      </c>
      <c r="D1140" s="62">
        <f t="shared" ref="D1140:T1140" si="131">+D1133+D1138</f>
        <v>4013.3119343810549</v>
      </c>
      <c r="E1140" s="62">
        <f t="shared" si="131"/>
        <v>5132.760718466182</v>
      </c>
      <c r="F1140" s="62">
        <f t="shared" si="131"/>
        <v>1238.0917529688802</v>
      </c>
      <c r="G1140" s="62">
        <f t="shared" si="131"/>
        <v>4642.7575930545563</v>
      </c>
      <c r="H1140" s="62">
        <f t="shared" si="131"/>
        <v>5880.8493460234367</v>
      </c>
      <c r="I1140" s="62">
        <f t="shared" si="131"/>
        <v>1307.4724477241725</v>
      </c>
      <c r="J1140" s="62">
        <f t="shared" si="131"/>
        <v>5840.3850147231451</v>
      </c>
      <c r="K1140" s="62">
        <f t="shared" si="131"/>
        <v>7147.8574624473176</v>
      </c>
      <c r="L1140" s="26">
        <f t="shared" si="131"/>
        <v>1376.2438800952523</v>
      </c>
      <c r="M1140" s="26">
        <f t="shared" si="131"/>
        <v>7357.3010233324103</v>
      </c>
      <c r="N1140" s="62">
        <f t="shared" si="131"/>
        <v>8733.5449034276626</v>
      </c>
      <c r="O1140" s="26">
        <f t="shared" si="131"/>
        <v>2234.5766886065303</v>
      </c>
      <c r="P1140" s="26">
        <f t="shared" si="131"/>
        <v>9833.4223605386742</v>
      </c>
      <c r="Q1140" s="62">
        <f t="shared" si="131"/>
        <v>12067.999049145206</v>
      </c>
      <c r="R1140" s="26">
        <f t="shared" si="131"/>
        <v>2349.3982381262649</v>
      </c>
      <c r="S1140" s="26">
        <f t="shared" si="131"/>
        <v>13076.17666789633</v>
      </c>
      <c r="T1140" s="62">
        <f t="shared" si="131"/>
        <v>15425.574906022595</v>
      </c>
    </row>
    <row r="1141" spans="2:20" x14ac:dyDescent="0.2">
      <c r="B1141" s="108" t="s">
        <v>414</v>
      </c>
      <c r="C1141" s="389"/>
      <c r="D1141" s="390"/>
      <c r="E1141" s="391">
        <f>'Pres Produc'!C738</f>
        <v>1036</v>
      </c>
      <c r="F1141" s="389"/>
      <c r="G1141" s="392"/>
      <c r="H1141" s="391">
        <f>'Pres Produc'!D738</f>
        <v>1120</v>
      </c>
      <c r="I1141" s="393"/>
      <c r="J1141" s="392"/>
      <c r="K1141" s="391">
        <f>'Pres Produc'!E738</f>
        <v>1339.1819487179487</v>
      </c>
      <c r="L1141" s="394"/>
      <c r="M1141" s="322"/>
      <c r="N1141" s="391">
        <f>'Pres Produc'!F738</f>
        <v>1607.0183384615384</v>
      </c>
      <c r="O1141" s="396"/>
      <c r="P1141" s="322"/>
      <c r="Q1141" s="391">
        <f>'Pres Produc'!G738</f>
        <v>2043.8545641025639</v>
      </c>
      <c r="R1141" s="396"/>
      <c r="S1141" s="322"/>
      <c r="T1141" s="391">
        <f>'Pres Produc'!H738</f>
        <v>2589.9989743589745</v>
      </c>
    </row>
    <row r="1142" spans="2:20" x14ac:dyDescent="0.2">
      <c r="B1142" s="114" t="s">
        <v>415</v>
      </c>
      <c r="C1142" s="396"/>
      <c r="D1142" s="397"/>
      <c r="E1142" s="401">
        <f>+E1140/E1141</f>
        <v>4.9544022379017196</v>
      </c>
      <c r="F1142" s="402"/>
      <c r="G1142" s="403"/>
      <c r="H1142" s="718">
        <f>+H1140/H1141</f>
        <v>5.2507583446637831</v>
      </c>
      <c r="I1142" s="402"/>
      <c r="J1142" s="403"/>
      <c r="K1142" s="401">
        <f>+K1140/K1141</f>
        <v>5.3374804441549122</v>
      </c>
      <c r="L1142" s="394"/>
      <c r="M1142" s="322"/>
      <c r="N1142" s="401">
        <f>+N1140/N1141</f>
        <v>5.4346267832815318</v>
      </c>
      <c r="O1142" s="396"/>
      <c r="P1142" s="322"/>
      <c r="Q1142" s="401">
        <f>+Q1140/Q1141</f>
        <v>5.9045292464066019</v>
      </c>
      <c r="R1142" s="396"/>
      <c r="S1142" s="322"/>
      <c r="T1142" s="401">
        <f>+T1140/T1141</f>
        <v>5.9558227855439325</v>
      </c>
    </row>
    <row r="1143" spans="2:20" x14ac:dyDescent="0.2">
      <c r="B1143" s="279" t="s">
        <v>297</v>
      </c>
      <c r="C1143" s="239"/>
      <c r="D1143" s="168"/>
      <c r="E1143" s="210">
        <f>Asignaciones!AB107</f>
        <v>9.7920604914933845E-2</v>
      </c>
      <c r="F1143" s="105"/>
      <c r="G1143" s="248"/>
      <c r="H1143" s="210">
        <f>Asignaciones!AC107</f>
        <v>9.8444229586006876E-2</v>
      </c>
      <c r="I1143" s="105"/>
      <c r="J1143" s="248"/>
      <c r="K1143" s="210">
        <f>Asignaciones!AD107</f>
        <v>9.8087010087010054E-2</v>
      </c>
      <c r="L1143" s="103"/>
      <c r="M1143" s="292"/>
      <c r="N1143" s="210">
        <f>Asignaciones!AE107</f>
        <v>9.8091799842611654E-2</v>
      </c>
      <c r="O1143" s="103"/>
      <c r="P1143" s="292"/>
      <c r="Q1143" s="210">
        <f>Asignaciones!AF107</f>
        <v>9.8116008069826899E-2</v>
      </c>
      <c r="R1143" s="103"/>
      <c r="S1143" s="292"/>
      <c r="T1143" s="210">
        <f>Asignaciones!AG107</f>
        <v>9.8109738033977587E-2</v>
      </c>
    </row>
    <row r="1144" spans="2:20" x14ac:dyDescent="0.2">
      <c r="D1144" s="399"/>
      <c r="G1144" s="399"/>
      <c r="J1144" s="399"/>
      <c r="M1144" s="399"/>
      <c r="P1144" s="399"/>
      <c r="S1144" s="399"/>
    </row>
    <row r="1145" spans="2:20" x14ac:dyDescent="0.2">
      <c r="D1145" s="406"/>
      <c r="G1145" s="406"/>
      <c r="J1145" s="406"/>
      <c r="M1145" s="406"/>
      <c r="P1145" s="406"/>
      <c r="S1145" s="406"/>
    </row>
    <row r="1146" spans="2:20" x14ac:dyDescent="0.2">
      <c r="D1146" s="399"/>
      <c r="G1146" s="399"/>
      <c r="J1146" s="399"/>
      <c r="M1146" s="399"/>
      <c r="P1146" s="399"/>
      <c r="S1146" s="399"/>
    </row>
    <row r="1147" spans="2:20" x14ac:dyDescent="0.2">
      <c r="B1147" s="2" t="s">
        <v>851</v>
      </c>
      <c r="C1147" s="288"/>
      <c r="D1147" s="288"/>
      <c r="E1147" s="288"/>
      <c r="F1147" s="288"/>
      <c r="G1147" s="288"/>
      <c r="H1147" s="288"/>
      <c r="I1147" s="288"/>
      <c r="J1147" s="288"/>
      <c r="K1147" s="288"/>
      <c r="L1147" s="288"/>
      <c r="M1147" s="288"/>
      <c r="N1147" s="288"/>
      <c r="O1147" s="288"/>
      <c r="P1147" s="288"/>
      <c r="Q1147" s="288"/>
      <c r="R1147" s="288"/>
      <c r="S1147" s="288"/>
      <c r="T1147" s="289"/>
    </row>
    <row r="1148" spans="2:20" x14ac:dyDescent="0.2">
      <c r="B1148" s="9" t="s">
        <v>20</v>
      </c>
      <c r="C1148" s="200"/>
      <c r="D1148" s="200"/>
      <c r="E1148" s="200"/>
      <c r="F1148" s="200"/>
      <c r="G1148" s="200"/>
      <c r="H1148" s="200"/>
      <c r="I1148" s="200"/>
      <c r="J1148" s="200"/>
      <c r="K1148" s="200"/>
      <c r="L1148" s="200"/>
      <c r="M1148" s="200"/>
      <c r="N1148" s="200"/>
      <c r="O1148" s="200"/>
      <c r="P1148" s="200"/>
      <c r="Q1148" s="200"/>
      <c r="R1148" s="200"/>
      <c r="S1148" s="200"/>
      <c r="T1148" s="290"/>
    </row>
    <row r="1149" spans="2:20" x14ac:dyDescent="0.2">
      <c r="B1149" s="9" t="s">
        <v>281</v>
      </c>
      <c r="C1149" s="200"/>
      <c r="D1149" s="200"/>
      <c r="E1149" s="200"/>
      <c r="F1149" s="200"/>
      <c r="G1149" s="200"/>
      <c r="H1149" s="200"/>
      <c r="I1149" s="200"/>
      <c r="J1149" s="200"/>
      <c r="K1149" s="200"/>
      <c r="L1149" s="200"/>
      <c r="M1149" s="200"/>
      <c r="N1149" s="200"/>
      <c r="O1149" s="200"/>
      <c r="P1149" s="200"/>
      <c r="Q1149" s="200"/>
      <c r="R1149" s="200"/>
      <c r="S1149" s="200"/>
      <c r="T1149" s="290"/>
    </row>
    <row r="1150" spans="2:20" x14ac:dyDescent="0.2">
      <c r="B1150" s="9" t="s">
        <v>2</v>
      </c>
      <c r="C1150" s="200"/>
      <c r="D1150" s="200"/>
      <c r="E1150" s="200"/>
      <c r="F1150" s="200"/>
      <c r="G1150" s="200"/>
      <c r="H1150" s="200"/>
      <c r="I1150" s="200"/>
      <c r="J1150" s="200"/>
      <c r="K1150" s="200"/>
      <c r="L1150" s="200"/>
      <c r="M1150" s="200"/>
      <c r="N1150" s="200"/>
      <c r="O1150" s="200"/>
      <c r="P1150" s="200"/>
      <c r="Q1150" s="200"/>
      <c r="R1150" s="200"/>
      <c r="S1150" s="200"/>
      <c r="T1150" s="290"/>
    </row>
    <row r="1151" spans="2:20" x14ac:dyDescent="0.2">
      <c r="B1151" s="378"/>
      <c r="C1151" s="291"/>
      <c r="D1151" s="291"/>
      <c r="E1151" s="291"/>
      <c r="F1151" s="291"/>
      <c r="G1151" s="291"/>
      <c r="H1151" s="291"/>
      <c r="I1151" s="291"/>
      <c r="J1151" s="291"/>
      <c r="K1151" s="291"/>
      <c r="L1151" s="291"/>
      <c r="M1151" s="291"/>
      <c r="N1151" s="291"/>
      <c r="O1151" s="291"/>
      <c r="P1151" s="291"/>
      <c r="Q1151" s="291"/>
      <c r="R1151" s="291"/>
      <c r="S1151" s="291"/>
      <c r="T1151" s="292"/>
    </row>
    <row r="1152" spans="2:20" x14ac:dyDescent="0.2">
      <c r="B1152" s="287"/>
    </row>
    <row r="1153" spans="2:20" x14ac:dyDescent="0.2">
      <c r="B1153" s="265" t="s">
        <v>282</v>
      </c>
      <c r="C1153" s="270" t="s">
        <v>38</v>
      </c>
      <c r="D1153" s="268"/>
      <c r="E1153" s="269"/>
      <c r="F1153" s="270" t="s">
        <v>39</v>
      </c>
      <c r="G1153" s="271"/>
      <c r="H1153" s="271"/>
      <c r="I1153" s="270" t="s">
        <v>40</v>
      </c>
      <c r="J1153" s="268"/>
      <c r="K1153" s="269"/>
      <c r="L1153" s="270" t="s">
        <v>121</v>
      </c>
      <c r="M1153" s="268"/>
      <c r="N1153" s="269"/>
      <c r="O1153" s="270" t="s">
        <v>122</v>
      </c>
      <c r="P1153" s="268"/>
      <c r="Q1153" s="269"/>
      <c r="R1153" s="270" t="s">
        <v>633</v>
      </c>
      <c r="S1153" s="268"/>
      <c r="T1153" s="269"/>
    </row>
    <row r="1154" spans="2:20" x14ac:dyDescent="0.2">
      <c r="B1154" s="306"/>
      <c r="C1154" s="266" t="s">
        <v>283</v>
      </c>
      <c r="D1154" s="265" t="s">
        <v>284</v>
      </c>
      <c r="E1154" s="265" t="s">
        <v>47</v>
      </c>
      <c r="F1154" s="265" t="s">
        <v>283</v>
      </c>
      <c r="G1154" s="265" t="s">
        <v>284</v>
      </c>
      <c r="H1154" s="265" t="s">
        <v>47</v>
      </c>
      <c r="I1154" s="379" t="s">
        <v>283</v>
      </c>
      <c r="J1154" s="379" t="s">
        <v>284</v>
      </c>
      <c r="K1154" s="379" t="s">
        <v>47</v>
      </c>
      <c r="L1154" s="266" t="s">
        <v>283</v>
      </c>
      <c r="M1154" s="265" t="s">
        <v>284</v>
      </c>
      <c r="N1154" s="265" t="s">
        <v>47</v>
      </c>
      <c r="O1154" s="265" t="s">
        <v>283</v>
      </c>
      <c r="P1154" s="265" t="s">
        <v>284</v>
      </c>
      <c r="Q1154" s="265" t="s">
        <v>47</v>
      </c>
      <c r="R1154" s="379" t="s">
        <v>283</v>
      </c>
      <c r="S1154" s="379" t="s">
        <v>284</v>
      </c>
      <c r="T1154" s="379" t="s">
        <v>47</v>
      </c>
    </row>
    <row r="1155" spans="2:20" x14ac:dyDescent="0.2">
      <c r="B1155" s="286" t="s">
        <v>115</v>
      </c>
      <c r="C1155" s="404"/>
      <c r="D1155" s="404"/>
      <c r="E1155" s="404"/>
      <c r="F1155" s="404"/>
      <c r="G1155" s="404"/>
      <c r="H1155" s="404"/>
      <c r="I1155" s="404"/>
      <c r="J1155" s="404"/>
      <c r="K1155" s="404"/>
      <c r="L1155" s="404"/>
      <c r="M1155" s="404"/>
      <c r="N1155" s="404"/>
      <c r="O1155" s="404"/>
      <c r="P1155" s="404"/>
      <c r="Q1155" s="404"/>
      <c r="R1155" s="404"/>
      <c r="S1155" s="404"/>
      <c r="T1155" s="708"/>
    </row>
    <row r="1156" spans="2:20" x14ac:dyDescent="0.2">
      <c r="B1156" s="380" t="s">
        <v>408</v>
      </c>
      <c r="C1156" s="239"/>
      <c r="D1156" s="168"/>
      <c r="E1156" s="381"/>
      <c r="F1156" s="382"/>
      <c r="G1156" s="382"/>
      <c r="H1156" s="382"/>
      <c r="I1156" s="383"/>
      <c r="J1156" s="383"/>
      <c r="K1156" s="383"/>
      <c r="L1156" s="383"/>
      <c r="M1156" s="239"/>
      <c r="N1156" s="239"/>
      <c r="O1156" s="239"/>
      <c r="P1156" s="239"/>
      <c r="Q1156" s="239"/>
      <c r="R1156" s="239"/>
      <c r="S1156" s="239"/>
      <c r="T1156" s="248"/>
    </row>
    <row r="1157" spans="2:20" x14ac:dyDescent="0.2">
      <c r="B1157" s="114" t="s">
        <v>250</v>
      </c>
      <c r="C1157" s="119">
        <v>0</v>
      </c>
      <c r="D1157" s="97">
        <f>'Pres MP Cant'!L1007</f>
        <v>281.77499999999998</v>
      </c>
      <c r="E1157" s="97">
        <f>SUM(C1157:D1157)</f>
        <v>281.77499999999998</v>
      </c>
      <c r="F1157" s="96">
        <v>0</v>
      </c>
      <c r="G1157" s="97">
        <f>'Pres MP Cant'!M1007</f>
        <v>325.89126865671642</v>
      </c>
      <c r="H1157" s="97">
        <f>SUM(F1157:G1157)</f>
        <v>325.89126865671642</v>
      </c>
      <c r="I1157" s="384">
        <v>0</v>
      </c>
      <c r="J1157" s="384">
        <f>'Pres MP Cant'!N1007</f>
        <v>415.61954529009478</v>
      </c>
      <c r="K1157" s="97">
        <f>SUM(I1157:J1157)</f>
        <v>415.61954529009478</v>
      </c>
      <c r="L1157" s="384">
        <v>0</v>
      </c>
      <c r="M1157" s="119">
        <f>'Pres MP Cant'!O1007</f>
        <v>516.56280965211761</v>
      </c>
      <c r="N1157" s="97">
        <f>SUM(L1157:M1157)</f>
        <v>516.56280965211761</v>
      </c>
      <c r="O1157" s="119">
        <v>0</v>
      </c>
      <c r="P1157" s="119">
        <f>'Pres MP Cant'!P1007</f>
        <v>696.56788185647565</v>
      </c>
      <c r="Q1157" s="97">
        <f>SUM(O1157:P1157)</f>
        <v>696.56788185647565</v>
      </c>
      <c r="R1157" s="119">
        <v>0</v>
      </c>
      <c r="S1157" s="119">
        <f>'Pres MP Cant'!Q1007</f>
        <v>922.40002306293604</v>
      </c>
      <c r="T1157" s="97">
        <f>SUM(R1157:S1157)</f>
        <v>922.40002306293604</v>
      </c>
    </row>
    <row r="1158" spans="2:20" x14ac:dyDescent="0.2">
      <c r="B1158" s="114" t="s">
        <v>352</v>
      </c>
      <c r="C1158" s="119">
        <f>+C950*E1169</f>
        <v>53.181465253199455</v>
      </c>
      <c r="D1158" s="119">
        <v>0</v>
      </c>
      <c r="E1158" s="97">
        <f>SUM(C1158:D1158)</f>
        <v>53.181465253199455</v>
      </c>
      <c r="F1158" s="119">
        <f>+F950*H1169</f>
        <v>54.238415364656007</v>
      </c>
      <c r="G1158" s="119">
        <v>0</v>
      </c>
      <c r="H1158" s="97">
        <f>SUM(F1158:G1158)</f>
        <v>54.238415364656007</v>
      </c>
      <c r="I1158" s="119">
        <f>+I950*K1169</f>
        <v>57.843747950534393</v>
      </c>
      <c r="J1158" s="384">
        <v>0</v>
      </c>
      <c r="K1158" s="97">
        <f>SUM(I1158:J1158)</f>
        <v>57.843747950534393</v>
      </c>
      <c r="L1158" s="119">
        <f>+L950*N1169</f>
        <v>59.852259994680601</v>
      </c>
      <c r="M1158" s="119">
        <v>0</v>
      </c>
      <c r="N1158" s="97">
        <f>SUM(L1158:M1158)</f>
        <v>59.852259994680601</v>
      </c>
      <c r="O1158" s="119">
        <f>+O950*Q1169</f>
        <v>99.999056183210243</v>
      </c>
      <c r="P1158" s="119">
        <v>0</v>
      </c>
      <c r="Q1158" s="97">
        <f>SUM(O1158:P1158)</f>
        <v>99.999056183210243</v>
      </c>
      <c r="R1158" s="119">
        <f>+R950*T1169</f>
        <v>104.71616773314884</v>
      </c>
      <c r="S1158" s="119">
        <v>0</v>
      </c>
      <c r="T1158" s="97">
        <f>SUM(R1158:S1158)</f>
        <v>104.71616773314884</v>
      </c>
    </row>
    <row r="1159" spans="2:20" x14ac:dyDescent="0.2">
      <c r="B1159" s="51" t="s">
        <v>409</v>
      </c>
      <c r="C1159" s="62">
        <f t="shared" ref="C1159:T1159" si="132">SUM(C1157:C1158)</f>
        <v>53.181465253199455</v>
      </c>
      <c r="D1159" s="62">
        <f t="shared" si="132"/>
        <v>281.77499999999998</v>
      </c>
      <c r="E1159" s="62">
        <f t="shared" si="132"/>
        <v>334.95646525319944</v>
      </c>
      <c r="F1159" s="62">
        <f t="shared" si="132"/>
        <v>54.238415364656007</v>
      </c>
      <c r="G1159" s="62">
        <f t="shared" si="132"/>
        <v>325.89126865671642</v>
      </c>
      <c r="H1159" s="62">
        <f t="shared" si="132"/>
        <v>380.12968402137244</v>
      </c>
      <c r="I1159" s="62">
        <f t="shared" si="132"/>
        <v>57.843747950534393</v>
      </c>
      <c r="J1159" s="62">
        <f t="shared" si="132"/>
        <v>415.61954529009478</v>
      </c>
      <c r="K1159" s="62">
        <f t="shared" si="132"/>
        <v>473.46329324062918</v>
      </c>
      <c r="L1159" s="62">
        <f t="shared" si="132"/>
        <v>59.852259994680601</v>
      </c>
      <c r="M1159" s="62">
        <f t="shared" si="132"/>
        <v>516.56280965211761</v>
      </c>
      <c r="N1159" s="62">
        <f t="shared" si="132"/>
        <v>576.4150696467982</v>
      </c>
      <c r="O1159" s="62">
        <f t="shared" si="132"/>
        <v>99.999056183210243</v>
      </c>
      <c r="P1159" s="62">
        <f t="shared" si="132"/>
        <v>696.56788185647565</v>
      </c>
      <c r="Q1159" s="62">
        <f t="shared" si="132"/>
        <v>796.56693803968585</v>
      </c>
      <c r="R1159" s="62">
        <f t="shared" si="132"/>
        <v>104.71616773314884</v>
      </c>
      <c r="S1159" s="62">
        <f t="shared" si="132"/>
        <v>922.40002306293604</v>
      </c>
      <c r="T1159" s="62">
        <f t="shared" si="132"/>
        <v>1027.116190796085</v>
      </c>
    </row>
    <row r="1160" spans="2:20" x14ac:dyDescent="0.2">
      <c r="B1160" s="385" t="s">
        <v>410</v>
      </c>
      <c r="C1160" s="238"/>
      <c r="D1160" s="321"/>
      <c r="E1160" s="386"/>
      <c r="F1160" s="386"/>
      <c r="G1160" s="386"/>
      <c r="H1160" s="386"/>
      <c r="I1160" s="387"/>
      <c r="J1160" s="387"/>
      <c r="K1160" s="386"/>
      <c r="L1160" s="387"/>
      <c r="M1160" s="238"/>
      <c r="N1160" s="386"/>
      <c r="O1160" s="238"/>
      <c r="P1160" s="238"/>
      <c r="Q1160" s="386"/>
      <c r="R1160" s="238"/>
      <c r="S1160" s="238"/>
      <c r="T1160" s="709"/>
    </row>
    <row r="1161" spans="2:20" x14ac:dyDescent="0.2">
      <c r="B1161" s="204" t="s">
        <v>248</v>
      </c>
      <c r="C1161" s="119">
        <v>0</v>
      </c>
      <c r="D1161" s="97">
        <f>'Pres MP Cant'!L1022+'Pres MP Cant'!L1033</f>
        <v>29.574999999999999</v>
      </c>
      <c r="E1161" s="97">
        <f>SUM(C1161:D1161)</f>
        <v>29.574999999999999</v>
      </c>
      <c r="F1161" s="119">
        <v>0</v>
      </c>
      <c r="G1161" s="97">
        <f>'Pres MP Cant'!M1022+'Pres MP Cant'!M1033</f>
        <v>33.422784810126579</v>
      </c>
      <c r="H1161" s="97">
        <f>SUM(F1161:G1161)</f>
        <v>33.422784810126579</v>
      </c>
      <c r="I1161" s="384">
        <v>0</v>
      </c>
      <c r="J1161" s="384">
        <f>'Pres MP Cant'!N1022+'Pres MP Cant'!N1033</f>
        <v>42.524733292827818</v>
      </c>
      <c r="K1161" s="97">
        <f>SUM(I1161:J1161)</f>
        <v>42.524733292827818</v>
      </c>
      <c r="L1161" s="384">
        <v>0</v>
      </c>
      <c r="M1161" s="119">
        <f>'Pres MP Cant'!O1022+'Pres MP Cant'!O1033</f>
        <v>52.836920141058215</v>
      </c>
      <c r="N1161" s="97">
        <f>SUM(L1161:M1161)</f>
        <v>52.836920141058215</v>
      </c>
      <c r="O1161" s="119">
        <v>0</v>
      </c>
      <c r="P1161" s="119">
        <f>'Pres MP Cant'!P1022+'Pres MP Cant'!P1033</f>
        <v>71.247340921449648</v>
      </c>
      <c r="Q1161" s="97">
        <f>SUM(O1161:P1161)</f>
        <v>71.247340921449648</v>
      </c>
      <c r="R1161" s="119">
        <v>0</v>
      </c>
      <c r="S1161" s="119">
        <f>'Pres MP Cant'!Q1022+'Pres MP Cant'!Q1033</f>
        <v>94.362943955894195</v>
      </c>
      <c r="T1161" s="97">
        <f>SUM(R1161:S1161)</f>
        <v>94.362943955894195</v>
      </c>
    </row>
    <row r="1162" spans="2:20" x14ac:dyDescent="0.2">
      <c r="B1162" s="114" t="s">
        <v>355</v>
      </c>
      <c r="C1162" s="119">
        <f>+C954*E1169</f>
        <v>5.7641646022315136</v>
      </c>
      <c r="D1162" s="119">
        <v>0</v>
      </c>
      <c r="E1162" s="97">
        <f>SUM(C1162:D1162)</f>
        <v>5.7641646022315136</v>
      </c>
      <c r="F1162" s="119">
        <f>+F954*H1169</f>
        <v>12.096516316102594</v>
      </c>
      <c r="G1162" s="119">
        <v>0</v>
      </c>
      <c r="H1162" s="97">
        <f>SUM(F1162:G1162)</f>
        <v>12.096516316102594</v>
      </c>
      <c r="I1162" s="119">
        <f>+I954*K1169</f>
        <v>12.898104993557748</v>
      </c>
      <c r="J1162" s="384">
        <v>0</v>
      </c>
      <c r="K1162" s="97">
        <f>SUM(I1162:J1162)</f>
        <v>12.898104993557748</v>
      </c>
      <c r="L1162" s="119">
        <f>+L954*N1169</f>
        <v>13.34947311607044</v>
      </c>
      <c r="M1162" s="119">
        <v>0</v>
      </c>
      <c r="N1162" s="97">
        <f>SUM(L1162:M1162)</f>
        <v>13.34947311607044</v>
      </c>
      <c r="O1162" s="119">
        <f>+O954*Q1169</f>
        <v>22.308384757757878</v>
      </c>
      <c r="P1162" s="119">
        <v>0</v>
      </c>
      <c r="Q1162" s="97">
        <f>SUM(O1162:P1162)</f>
        <v>22.308384757757878</v>
      </c>
      <c r="R1162" s="119">
        <f>+R954*T1169</f>
        <v>23.360706083756174</v>
      </c>
      <c r="S1162" s="119">
        <v>0</v>
      </c>
      <c r="T1162" s="97">
        <f>SUM(R1162:S1162)</f>
        <v>23.360706083756174</v>
      </c>
    </row>
    <row r="1163" spans="2:20" x14ac:dyDescent="0.2">
      <c r="B1163" s="114" t="s">
        <v>411</v>
      </c>
      <c r="C1163" s="119">
        <f>'Carga Fabril'!C1079</f>
        <v>11.290056404736276</v>
      </c>
      <c r="D1163" s="119">
        <f>'Carga Fabril'!D1079</f>
        <v>1.2254592034445639</v>
      </c>
      <c r="E1163" s="97">
        <f>SUM(C1163:D1163)</f>
        <v>12.51551560818084</v>
      </c>
      <c r="F1163" s="119">
        <f>'Carga Fabril'!F1079</f>
        <v>11.045802879796415</v>
      </c>
      <c r="G1163" s="119">
        <f>'Carga Fabril'!G1079</f>
        <v>1.1673495659098583</v>
      </c>
      <c r="H1163" s="97">
        <f>SUM(F1163:G1163)</f>
        <v>12.213152445706275</v>
      </c>
      <c r="I1163" s="119">
        <f>'Carga Fabril'!I1079</f>
        <v>12.044222307931779</v>
      </c>
      <c r="J1163" s="119">
        <f>'Carga Fabril'!J1079</f>
        <v>1.3058634588920945</v>
      </c>
      <c r="K1163" s="97">
        <f>SUM(I1163:J1163)</f>
        <v>13.350085766823874</v>
      </c>
      <c r="L1163" s="119">
        <f>'Carga Fabril'!L1079</f>
        <v>12.739832999096439</v>
      </c>
      <c r="M1163" s="119">
        <f>'Carga Fabril'!M1079</f>
        <v>1.4166773138775133</v>
      </c>
      <c r="N1163" s="97">
        <f>SUM(L1163:M1163)</f>
        <v>14.156510312973953</v>
      </c>
      <c r="O1163" s="119">
        <f>'Carga Fabril'!O1079</f>
        <v>18.541797128056245</v>
      </c>
      <c r="P1163" s="119">
        <f>'Carga Fabril'!P1079</f>
        <v>2.2530977611852467</v>
      </c>
      <c r="Q1163" s="97">
        <f>SUM(O1163:P1163)</f>
        <v>20.79489488924149</v>
      </c>
      <c r="R1163" s="119">
        <f>'Carga Fabril'!R1079</f>
        <v>19.306580999935726</v>
      </c>
      <c r="S1163" s="119">
        <f>'Carga Fabril'!S1079</f>
        <v>2.4777872495366027</v>
      </c>
      <c r="T1163" s="97">
        <f>SUM(R1163:S1163)</f>
        <v>21.78436824947233</v>
      </c>
    </row>
    <row r="1164" spans="2:20" x14ac:dyDescent="0.2">
      <c r="B1164" s="51" t="s">
        <v>412</v>
      </c>
      <c r="C1164" s="62">
        <f t="shared" ref="C1164:T1164" si="133">SUM(C1161:C1163)</f>
        <v>17.05422100696779</v>
      </c>
      <c r="D1164" s="62">
        <f t="shared" si="133"/>
        <v>30.800459203444564</v>
      </c>
      <c r="E1164" s="62">
        <f t="shared" si="133"/>
        <v>47.854680210412354</v>
      </c>
      <c r="F1164" s="62">
        <f t="shared" si="133"/>
        <v>23.14231919589901</v>
      </c>
      <c r="G1164" s="62">
        <f t="shared" si="133"/>
        <v>34.590134376036438</v>
      </c>
      <c r="H1164" s="62">
        <f t="shared" si="133"/>
        <v>57.732453571935451</v>
      </c>
      <c r="I1164" s="62">
        <f t="shared" si="133"/>
        <v>24.942327301489527</v>
      </c>
      <c r="J1164" s="62">
        <f t="shared" si="133"/>
        <v>43.830596751719909</v>
      </c>
      <c r="K1164" s="62">
        <f t="shared" si="133"/>
        <v>68.772924053209437</v>
      </c>
      <c r="L1164" s="62">
        <f t="shared" si="133"/>
        <v>26.089306115166877</v>
      </c>
      <c r="M1164" s="62">
        <f t="shared" si="133"/>
        <v>54.253597454935729</v>
      </c>
      <c r="N1164" s="62">
        <f t="shared" si="133"/>
        <v>80.342903570102607</v>
      </c>
      <c r="O1164" s="62">
        <f t="shared" si="133"/>
        <v>40.850181885814123</v>
      </c>
      <c r="P1164" s="62">
        <f t="shared" si="133"/>
        <v>73.500438682634893</v>
      </c>
      <c r="Q1164" s="62">
        <f t="shared" si="133"/>
        <v>114.35062056844902</v>
      </c>
      <c r="R1164" s="62">
        <f t="shared" si="133"/>
        <v>42.667287083691903</v>
      </c>
      <c r="S1164" s="62">
        <f t="shared" si="133"/>
        <v>96.840731205430799</v>
      </c>
      <c r="T1164" s="62">
        <f t="shared" si="133"/>
        <v>139.5080182891227</v>
      </c>
    </row>
    <row r="1165" spans="2:20" x14ac:dyDescent="0.2">
      <c r="B1165" s="105"/>
      <c r="C1165" s="238"/>
      <c r="D1165" s="249"/>
      <c r="E1165" s="387"/>
      <c r="F1165" s="387"/>
      <c r="G1165" s="387"/>
      <c r="H1165" s="387"/>
      <c r="I1165" s="387"/>
      <c r="J1165" s="387"/>
      <c r="K1165" s="387"/>
      <c r="L1165" s="387"/>
      <c r="M1165" s="238"/>
      <c r="N1165" s="387"/>
      <c r="O1165" s="238"/>
      <c r="P1165" s="238"/>
      <c r="Q1165" s="387"/>
      <c r="R1165" s="238"/>
      <c r="S1165" s="238"/>
      <c r="T1165" s="388"/>
    </row>
    <row r="1166" spans="2:20" x14ac:dyDescent="0.2">
      <c r="B1166" s="62" t="s">
        <v>413</v>
      </c>
      <c r="C1166" s="62">
        <f>+C1159+C1164</f>
        <v>70.235686260167242</v>
      </c>
      <c r="D1166" s="62">
        <f t="shared" ref="D1166:T1166" si="134">+D1159+D1164</f>
        <v>312.57545920344455</v>
      </c>
      <c r="E1166" s="62">
        <f t="shared" si="134"/>
        <v>382.81114546361181</v>
      </c>
      <c r="F1166" s="62">
        <f t="shared" si="134"/>
        <v>77.380734560555013</v>
      </c>
      <c r="G1166" s="62">
        <f t="shared" si="134"/>
        <v>360.48140303275284</v>
      </c>
      <c r="H1166" s="62">
        <f t="shared" si="134"/>
        <v>437.86213759330792</v>
      </c>
      <c r="I1166" s="62">
        <f t="shared" si="134"/>
        <v>82.78607525202392</v>
      </c>
      <c r="J1166" s="62">
        <f t="shared" si="134"/>
        <v>459.45014204181467</v>
      </c>
      <c r="K1166" s="62">
        <f t="shared" si="134"/>
        <v>542.23621729383865</v>
      </c>
      <c r="L1166" s="26">
        <f t="shared" si="134"/>
        <v>85.941566109847486</v>
      </c>
      <c r="M1166" s="26">
        <f t="shared" si="134"/>
        <v>570.81640710705335</v>
      </c>
      <c r="N1166" s="62">
        <f t="shared" si="134"/>
        <v>656.75797321690084</v>
      </c>
      <c r="O1166" s="26">
        <f t="shared" si="134"/>
        <v>140.84923806902435</v>
      </c>
      <c r="P1166" s="26">
        <f t="shared" si="134"/>
        <v>770.06832053911057</v>
      </c>
      <c r="Q1166" s="62">
        <f t="shared" si="134"/>
        <v>910.91755860813487</v>
      </c>
      <c r="R1166" s="26">
        <f t="shared" si="134"/>
        <v>147.38345481684075</v>
      </c>
      <c r="S1166" s="26">
        <f t="shared" si="134"/>
        <v>1019.2407542683668</v>
      </c>
      <c r="T1166" s="62">
        <f t="shared" si="134"/>
        <v>1166.6242090852077</v>
      </c>
    </row>
    <row r="1167" spans="2:20" x14ac:dyDescent="0.2">
      <c r="B1167" s="108" t="s">
        <v>414</v>
      </c>
      <c r="C1167" s="389"/>
      <c r="D1167" s="390"/>
      <c r="E1167" s="391">
        <f>'Pres Produc'!C754</f>
        <v>65</v>
      </c>
      <c r="F1167" s="389"/>
      <c r="G1167" s="392"/>
      <c r="H1167" s="391">
        <f>'Pres Produc'!D754</f>
        <v>70</v>
      </c>
      <c r="I1167" s="393"/>
      <c r="J1167" s="392"/>
      <c r="K1167" s="391">
        <f>'Pres Produc'!E754</f>
        <v>84.793846153846147</v>
      </c>
      <c r="L1167" s="394"/>
      <c r="M1167" s="322"/>
      <c r="N1167" s="391">
        <f>'Pres Produc'!F754</f>
        <v>100.35261538461538</v>
      </c>
      <c r="O1167" s="396"/>
      <c r="P1167" s="322"/>
      <c r="Q1167" s="391">
        <f>'Pres Produc'!G754</f>
        <v>128.8276923076923</v>
      </c>
      <c r="R1167" s="396"/>
      <c r="S1167" s="322"/>
      <c r="T1167" s="391">
        <f>'Pres Produc'!H754</f>
        <v>162.47692307692307</v>
      </c>
    </row>
    <row r="1168" spans="2:20" x14ac:dyDescent="0.2">
      <c r="B1168" s="114" t="s">
        <v>415</v>
      </c>
      <c r="C1168" s="396"/>
      <c r="D1168" s="397"/>
      <c r="E1168" s="401">
        <f>+E1166/E1167</f>
        <v>5.8894022379017201</v>
      </c>
      <c r="F1168" s="402"/>
      <c r="G1168" s="403"/>
      <c r="H1168" s="718">
        <f>+H1166/H1167</f>
        <v>6.2551733941901135</v>
      </c>
      <c r="I1168" s="402"/>
      <c r="J1168" s="403"/>
      <c r="K1168" s="401">
        <f>+K1166/K1167</f>
        <v>6.3947590761483992</v>
      </c>
      <c r="L1168" s="394"/>
      <c r="M1168" s="322"/>
      <c r="N1168" s="401">
        <f>+N1166/N1167</f>
        <v>6.5445028084199341</v>
      </c>
      <c r="O1168" s="396"/>
      <c r="P1168" s="322"/>
      <c r="Q1168" s="401">
        <f>+Q1166/Q1167</f>
        <v>7.0708210501240503</v>
      </c>
      <c r="R1168" s="396"/>
      <c r="S1168" s="322"/>
      <c r="T1168" s="401">
        <f>+T1166/T1167</f>
        <v>7.1802455819087685</v>
      </c>
    </row>
    <row r="1169" spans="2:20" x14ac:dyDescent="0.2">
      <c r="B1169" s="279" t="s">
        <v>297</v>
      </c>
      <c r="C1169" s="239"/>
      <c r="D1169" s="168"/>
      <c r="E1169" s="210">
        <f>Asignaciones!AB108</f>
        <v>6.14366729678639E-3</v>
      </c>
      <c r="F1169" s="105"/>
      <c r="G1169" s="248"/>
      <c r="H1169" s="210">
        <f>Asignaciones!AC108</f>
        <v>6.1527643491254298E-3</v>
      </c>
      <c r="I1169" s="105"/>
      <c r="J1169" s="248"/>
      <c r="K1169" s="210">
        <f>Asignaciones!AD108</f>
        <v>6.2106384057603551E-3</v>
      </c>
      <c r="L1169" s="103"/>
      <c r="M1169" s="292"/>
      <c r="N1169" s="210">
        <f>Asignaciones!AE108</f>
        <v>6.1254862041052426E-3</v>
      </c>
      <c r="O1169" s="103"/>
      <c r="P1169" s="292"/>
      <c r="Q1169" s="210">
        <f>Asignaciones!AF108</f>
        <v>6.1844218860204652E-3</v>
      </c>
      <c r="R1169" s="103"/>
      <c r="S1169" s="292"/>
      <c r="T1169" s="210">
        <f>Asignaciones!AG108</f>
        <v>6.1546620355666147E-3</v>
      </c>
    </row>
    <row r="1170" spans="2:20" x14ac:dyDescent="0.2">
      <c r="E1170" s="399"/>
      <c r="F1170" s="399"/>
      <c r="G1170" s="399"/>
      <c r="H1170" s="399"/>
      <c r="I1170" s="399"/>
      <c r="J1170" s="399"/>
      <c r="K1170" s="399"/>
      <c r="L1170" s="399"/>
    </row>
    <row r="1171" spans="2:20" x14ac:dyDescent="0.2">
      <c r="D1171" s="406"/>
      <c r="G1171" s="406"/>
      <c r="J1171" s="406"/>
      <c r="M1171" s="406"/>
      <c r="P1171" s="406"/>
      <c r="S1171" s="406"/>
    </row>
    <row r="1172" spans="2:20" x14ac:dyDescent="0.2">
      <c r="D1172" s="406"/>
      <c r="G1172" s="406"/>
      <c r="J1172" s="406"/>
      <c r="M1172" s="406"/>
      <c r="P1172" s="406"/>
      <c r="S1172" s="406"/>
    </row>
    <row r="1173" spans="2:20" x14ac:dyDescent="0.2">
      <c r="B1173" s="2" t="s">
        <v>864</v>
      </c>
      <c r="C1173" s="288"/>
      <c r="D1173" s="288"/>
      <c r="E1173" s="288"/>
      <c r="F1173" s="288"/>
      <c r="G1173" s="288"/>
      <c r="H1173" s="288"/>
      <c r="I1173" s="288"/>
      <c r="J1173" s="288"/>
      <c r="K1173" s="288"/>
      <c r="L1173" s="288"/>
      <c r="M1173" s="288"/>
      <c r="N1173" s="288"/>
      <c r="O1173" s="288"/>
      <c r="P1173" s="288"/>
      <c r="Q1173" s="288"/>
      <c r="R1173" s="288"/>
      <c r="S1173" s="288"/>
      <c r="T1173" s="289"/>
    </row>
    <row r="1174" spans="2:20" x14ac:dyDescent="0.2">
      <c r="B1174" s="9" t="s">
        <v>20</v>
      </c>
      <c r="C1174" s="200"/>
      <c r="D1174" s="200"/>
      <c r="E1174" s="200"/>
      <c r="F1174" s="200"/>
      <c r="G1174" s="200"/>
      <c r="H1174" s="200"/>
      <c r="I1174" s="200"/>
      <c r="J1174" s="200"/>
      <c r="K1174" s="200"/>
      <c r="L1174" s="200"/>
      <c r="M1174" s="200"/>
      <c r="N1174" s="200"/>
      <c r="O1174" s="200"/>
      <c r="P1174" s="200"/>
      <c r="Q1174" s="200"/>
      <c r="R1174" s="200"/>
      <c r="S1174" s="200"/>
      <c r="T1174" s="290"/>
    </row>
    <row r="1175" spans="2:20" x14ac:dyDescent="0.2">
      <c r="B1175" s="9" t="s">
        <v>281</v>
      </c>
      <c r="C1175" s="200"/>
      <c r="D1175" s="200"/>
      <c r="E1175" s="200"/>
      <c r="F1175" s="200"/>
      <c r="G1175" s="200"/>
      <c r="H1175" s="200"/>
      <c r="I1175" s="200"/>
      <c r="J1175" s="200"/>
      <c r="K1175" s="200"/>
      <c r="L1175" s="200"/>
      <c r="M1175" s="200"/>
      <c r="N1175" s="200"/>
      <c r="O1175" s="200"/>
      <c r="P1175" s="200"/>
      <c r="Q1175" s="200"/>
      <c r="R1175" s="200"/>
      <c r="S1175" s="200"/>
      <c r="T1175" s="290"/>
    </row>
    <row r="1176" spans="2:20" x14ac:dyDescent="0.2">
      <c r="B1176" s="9" t="s">
        <v>2</v>
      </c>
      <c r="C1176" s="200"/>
      <c r="D1176" s="200"/>
      <c r="E1176" s="200"/>
      <c r="F1176" s="200"/>
      <c r="G1176" s="200"/>
      <c r="H1176" s="200"/>
      <c r="I1176" s="200"/>
      <c r="J1176" s="200"/>
      <c r="K1176" s="200"/>
      <c r="L1176" s="200"/>
      <c r="M1176" s="200"/>
      <c r="N1176" s="200"/>
      <c r="O1176" s="200"/>
      <c r="P1176" s="200"/>
      <c r="Q1176" s="200"/>
      <c r="R1176" s="200"/>
      <c r="S1176" s="200"/>
      <c r="T1176" s="290"/>
    </row>
    <row r="1177" spans="2:20" x14ac:dyDescent="0.2">
      <c r="B1177" s="378"/>
      <c r="C1177" s="291"/>
      <c r="D1177" s="291"/>
      <c r="E1177" s="291"/>
      <c r="F1177" s="291"/>
      <c r="G1177" s="291"/>
      <c r="H1177" s="291"/>
      <c r="I1177" s="291"/>
      <c r="J1177" s="291"/>
      <c r="K1177" s="291"/>
      <c r="L1177" s="291"/>
      <c r="M1177" s="291"/>
      <c r="N1177" s="291"/>
      <c r="O1177" s="291"/>
      <c r="P1177" s="291"/>
      <c r="Q1177" s="291"/>
      <c r="R1177" s="291"/>
      <c r="S1177" s="291"/>
      <c r="T1177" s="292"/>
    </row>
    <row r="1178" spans="2:20" x14ac:dyDescent="0.2">
      <c r="B1178" s="287"/>
    </row>
    <row r="1179" spans="2:20" x14ac:dyDescent="0.2">
      <c r="B1179" s="265" t="s">
        <v>282</v>
      </c>
      <c r="C1179" s="270" t="s">
        <v>38</v>
      </c>
      <c r="D1179" s="268"/>
      <c r="E1179" s="269"/>
      <c r="F1179" s="270" t="s">
        <v>39</v>
      </c>
      <c r="G1179" s="271"/>
      <c r="H1179" s="271"/>
      <c r="I1179" s="270" t="s">
        <v>40</v>
      </c>
      <c r="J1179" s="268"/>
      <c r="K1179" s="269"/>
      <c r="L1179" s="270" t="s">
        <v>121</v>
      </c>
      <c r="M1179" s="268"/>
      <c r="N1179" s="269"/>
      <c r="O1179" s="270" t="s">
        <v>122</v>
      </c>
      <c r="P1179" s="268"/>
      <c r="Q1179" s="269"/>
      <c r="R1179" s="270" t="s">
        <v>633</v>
      </c>
      <c r="S1179" s="268"/>
      <c r="T1179" s="269"/>
    </row>
    <row r="1180" spans="2:20" x14ac:dyDescent="0.2">
      <c r="B1180" s="306"/>
      <c r="C1180" s="266" t="s">
        <v>283</v>
      </c>
      <c r="D1180" s="265" t="s">
        <v>284</v>
      </c>
      <c r="E1180" s="265" t="s">
        <v>47</v>
      </c>
      <c r="F1180" s="265" t="s">
        <v>283</v>
      </c>
      <c r="G1180" s="265" t="s">
        <v>284</v>
      </c>
      <c r="H1180" s="265" t="s">
        <v>47</v>
      </c>
      <c r="I1180" s="379" t="s">
        <v>283</v>
      </c>
      <c r="J1180" s="379" t="s">
        <v>284</v>
      </c>
      <c r="K1180" s="379" t="s">
        <v>47</v>
      </c>
      <c r="L1180" s="266" t="s">
        <v>283</v>
      </c>
      <c r="M1180" s="265" t="s">
        <v>284</v>
      </c>
      <c r="N1180" s="265" t="s">
        <v>47</v>
      </c>
      <c r="O1180" s="265" t="s">
        <v>283</v>
      </c>
      <c r="P1180" s="265" t="s">
        <v>284</v>
      </c>
      <c r="Q1180" s="265" t="s">
        <v>47</v>
      </c>
      <c r="R1180" s="379" t="s">
        <v>283</v>
      </c>
      <c r="S1180" s="379" t="s">
        <v>284</v>
      </c>
      <c r="T1180" s="379" t="s">
        <v>47</v>
      </c>
    </row>
    <row r="1181" spans="2:20" x14ac:dyDescent="0.2">
      <c r="B1181" s="286" t="s">
        <v>865</v>
      </c>
      <c r="C1181" s="404"/>
      <c r="D1181" s="404"/>
      <c r="E1181" s="404"/>
      <c r="F1181" s="404"/>
      <c r="G1181" s="404"/>
      <c r="H1181" s="404"/>
      <c r="I1181" s="404"/>
      <c r="J1181" s="404"/>
      <c r="K1181" s="404"/>
      <c r="L1181" s="404"/>
      <c r="M1181" s="404"/>
      <c r="N1181" s="404"/>
      <c r="O1181" s="404"/>
      <c r="P1181" s="404"/>
      <c r="Q1181" s="404"/>
      <c r="R1181" s="404"/>
      <c r="S1181" s="404"/>
      <c r="T1181" s="708"/>
    </row>
    <row r="1182" spans="2:20" x14ac:dyDescent="0.2">
      <c r="B1182" s="380" t="s">
        <v>408</v>
      </c>
      <c r="C1182" s="239"/>
      <c r="D1182" s="168"/>
      <c r="E1182" s="381"/>
      <c r="F1182" s="382"/>
      <c r="G1182" s="382"/>
      <c r="H1182" s="382"/>
      <c r="I1182" s="383"/>
      <c r="J1182" s="383"/>
      <c r="K1182" s="383"/>
      <c r="L1182" s="383"/>
      <c r="M1182" s="239"/>
      <c r="N1182" s="239"/>
      <c r="O1182" s="239"/>
      <c r="P1182" s="239"/>
      <c r="Q1182" s="239"/>
      <c r="R1182" s="239"/>
      <c r="S1182" s="239"/>
      <c r="T1182" s="248"/>
    </row>
    <row r="1183" spans="2:20" x14ac:dyDescent="0.2">
      <c r="B1183" s="114" t="s">
        <v>250</v>
      </c>
      <c r="C1183" s="119">
        <v>0</v>
      </c>
      <c r="D1183" s="97">
        <f>'Pres MP Cant'!L1010</f>
        <v>4597.92</v>
      </c>
      <c r="E1183" s="97">
        <f>SUM(C1183:D1183)</f>
        <v>4597.92</v>
      </c>
      <c r="F1183" s="96">
        <v>0</v>
      </c>
      <c r="G1183" s="97">
        <f>'Pres MP Cant'!M1010</f>
        <v>5555.5733889816356</v>
      </c>
      <c r="H1183" s="97">
        <f>SUM(F1183:G1183)</f>
        <v>5555.5733889816356</v>
      </c>
      <c r="I1183" s="384">
        <v>0</v>
      </c>
      <c r="J1183" s="384">
        <f>'Pres MP Cant'!N1010</f>
        <v>7313.4929289518659</v>
      </c>
      <c r="K1183" s="97">
        <f>SUM(I1183:J1183)</f>
        <v>7313.4929289518659</v>
      </c>
      <c r="L1183" s="384">
        <v>0</v>
      </c>
      <c r="M1183" s="119">
        <f>'Pres MP Cant'!O1010</f>
        <v>9248.9359502566949</v>
      </c>
      <c r="N1183" s="97">
        <f>SUM(L1183:M1183)</f>
        <v>9248.9359502566949</v>
      </c>
      <c r="O1183" s="119">
        <v>0</v>
      </c>
      <c r="P1183" s="119">
        <f>'Pres MP Cant'!P1010</f>
        <v>12306.369842060973</v>
      </c>
      <c r="Q1183" s="97">
        <f>SUM(O1183:P1183)</f>
        <v>12306.369842060973</v>
      </c>
      <c r="R1183" s="119">
        <v>0</v>
      </c>
      <c r="S1183" s="119">
        <f>'Pres MP Cant'!Q1010</f>
        <v>16378.147422551225</v>
      </c>
      <c r="T1183" s="97">
        <f>SUM(R1183:S1183)</f>
        <v>16378.147422551225</v>
      </c>
    </row>
    <row r="1184" spans="2:20" x14ac:dyDescent="0.2">
      <c r="B1184" s="114" t="s">
        <v>352</v>
      </c>
      <c r="C1184" s="119">
        <f>+C950*E1195</f>
        <v>252.81650404982511</v>
      </c>
      <c r="D1184" s="119">
        <v>0</v>
      </c>
      <c r="E1184" s="97">
        <f>SUM(C1184:D1184)</f>
        <v>252.81650404982511</v>
      </c>
      <c r="F1184" s="119">
        <f>+F950*H1195</f>
        <v>275.06624934932688</v>
      </c>
      <c r="G1184" s="119">
        <v>0</v>
      </c>
      <c r="H1184" s="97">
        <f>SUM(F1184:G1184)</f>
        <v>275.06624934932688</v>
      </c>
      <c r="I1184" s="119">
        <f>+I950*K1195</f>
        <v>290.86895945797392</v>
      </c>
      <c r="J1184" s="384">
        <v>0</v>
      </c>
      <c r="K1184" s="97">
        <f>SUM(I1184:J1184)</f>
        <v>290.86895945797392</v>
      </c>
      <c r="L1184" s="119">
        <f>+L950*N1195</f>
        <v>305.16757837808319</v>
      </c>
      <c r="M1184" s="119">
        <v>0</v>
      </c>
      <c r="N1184" s="97">
        <f>SUM(L1184:M1184)</f>
        <v>305.16757837808319</v>
      </c>
      <c r="O1184" s="119">
        <f>+O950*Q1195</f>
        <v>503.00248939106331</v>
      </c>
      <c r="P1184" s="119">
        <v>0</v>
      </c>
      <c r="Q1184" s="97">
        <f>SUM(O1184:P1184)</f>
        <v>503.00248939106331</v>
      </c>
      <c r="R1184" s="119">
        <f>+R950*T1195</f>
        <v>529.33075871767619</v>
      </c>
      <c r="S1184" s="119">
        <v>0</v>
      </c>
      <c r="T1184" s="97">
        <f>SUM(R1184:S1184)</f>
        <v>529.33075871767619</v>
      </c>
    </row>
    <row r="1185" spans="2:20" x14ac:dyDescent="0.2">
      <c r="B1185" s="51" t="s">
        <v>409</v>
      </c>
      <c r="C1185" s="62">
        <f t="shared" ref="C1185:T1185" si="135">SUM(C1183:C1184)</f>
        <v>252.81650404982511</v>
      </c>
      <c r="D1185" s="62">
        <f t="shared" si="135"/>
        <v>4597.92</v>
      </c>
      <c r="E1185" s="62">
        <f t="shared" si="135"/>
        <v>4850.7365040498253</v>
      </c>
      <c r="F1185" s="62">
        <f t="shared" si="135"/>
        <v>275.06624934932688</v>
      </c>
      <c r="G1185" s="62">
        <f t="shared" si="135"/>
        <v>5555.5733889816356</v>
      </c>
      <c r="H1185" s="62">
        <f t="shared" si="135"/>
        <v>5830.639638330962</v>
      </c>
      <c r="I1185" s="62">
        <f t="shared" si="135"/>
        <v>290.86895945797392</v>
      </c>
      <c r="J1185" s="62">
        <f t="shared" si="135"/>
        <v>7313.4929289518659</v>
      </c>
      <c r="K1185" s="62">
        <f t="shared" si="135"/>
        <v>7604.3618884098396</v>
      </c>
      <c r="L1185" s="62">
        <f t="shared" si="135"/>
        <v>305.16757837808319</v>
      </c>
      <c r="M1185" s="62">
        <f t="shared" si="135"/>
        <v>9248.9359502566949</v>
      </c>
      <c r="N1185" s="62">
        <f t="shared" si="135"/>
        <v>9554.1035286347778</v>
      </c>
      <c r="O1185" s="62">
        <f t="shared" si="135"/>
        <v>503.00248939106331</v>
      </c>
      <c r="P1185" s="62">
        <f t="shared" si="135"/>
        <v>12306.369842060973</v>
      </c>
      <c r="Q1185" s="62">
        <f t="shared" si="135"/>
        <v>12809.372331452036</v>
      </c>
      <c r="R1185" s="62">
        <f t="shared" si="135"/>
        <v>529.33075871767619</v>
      </c>
      <c r="S1185" s="62">
        <f t="shared" si="135"/>
        <v>16378.147422551225</v>
      </c>
      <c r="T1185" s="62">
        <f t="shared" si="135"/>
        <v>16907.4781812689</v>
      </c>
    </row>
    <row r="1186" spans="2:20" x14ac:dyDescent="0.2">
      <c r="B1186" s="385" t="s">
        <v>410</v>
      </c>
      <c r="C1186" s="238"/>
      <c r="D1186" s="321"/>
      <c r="E1186" s="386"/>
      <c r="F1186" s="386"/>
      <c r="G1186" s="386"/>
      <c r="H1186" s="386"/>
      <c r="I1186" s="387"/>
      <c r="J1186" s="387"/>
      <c r="K1186" s="386"/>
      <c r="L1186" s="387"/>
      <c r="M1186" s="238"/>
      <c r="N1186" s="386"/>
      <c r="O1186" s="238"/>
      <c r="P1186" s="238"/>
      <c r="Q1186" s="386"/>
      <c r="R1186" s="238"/>
      <c r="S1186" s="238"/>
      <c r="T1186" s="709"/>
    </row>
    <row r="1187" spans="2:20" x14ac:dyDescent="0.2">
      <c r="B1187" s="204" t="s">
        <v>248</v>
      </c>
      <c r="C1187" s="119">
        <v>0</v>
      </c>
      <c r="D1187" s="97">
        <f>'Pres MP Cant'!L1023+'Pres MP Cant'!L1034</f>
        <v>380.06999999999994</v>
      </c>
      <c r="E1187" s="97">
        <f>SUM(C1187:D1187)</f>
        <v>380.06999999999994</v>
      </c>
      <c r="F1187" s="119">
        <v>0</v>
      </c>
      <c r="G1187" s="97">
        <f>'Pres MP Cant'!M1023+'Pres MP Cant'!M1034</f>
        <v>452.66503759398501</v>
      </c>
      <c r="H1187" s="97">
        <f>SUM(F1187:G1187)</f>
        <v>452.66503759398501</v>
      </c>
      <c r="I1187" s="384">
        <v>0</v>
      </c>
      <c r="J1187" s="384">
        <f>'Pres MP Cant'!N1023+'Pres MP Cant'!N1034</f>
        <v>570.36995205507651</v>
      </c>
      <c r="K1187" s="97">
        <f>SUM(I1187:J1187)</f>
        <v>570.36995205507651</v>
      </c>
      <c r="L1187" s="384">
        <v>0</v>
      </c>
      <c r="M1187" s="119">
        <f>'Pres MP Cant'!O1023+'Pres MP Cant'!O1034</f>
        <v>718.59953002087934</v>
      </c>
      <c r="N1187" s="97">
        <f>SUM(L1187:M1187)</f>
        <v>718.59953002087934</v>
      </c>
      <c r="O1187" s="119">
        <v>0</v>
      </c>
      <c r="P1187" s="119">
        <f>'Pres MP Cant'!P1023+'Pres MP Cant'!P1034</f>
        <v>955.80000047604301</v>
      </c>
      <c r="Q1187" s="97">
        <f>SUM(O1187:P1187)</f>
        <v>955.80000047604301</v>
      </c>
      <c r="R1187" s="119">
        <v>0</v>
      </c>
      <c r="S1187" s="119">
        <f>'Pres MP Cant'!Q1023+'Pres MP Cant'!Q1034</f>
        <v>1272.0065348229066</v>
      </c>
      <c r="T1187" s="97">
        <f>SUM(R1187:S1187)</f>
        <v>1272.0065348229066</v>
      </c>
    </row>
    <row r="1188" spans="2:20" x14ac:dyDescent="0.2">
      <c r="B1188" s="114" t="s">
        <v>355</v>
      </c>
      <c r="C1188" s="119">
        <f>+C954*E1195</f>
        <v>27.401951724454424</v>
      </c>
      <c r="D1188" s="119">
        <v>0</v>
      </c>
      <c r="E1188" s="97">
        <f>SUM(C1188:D1188)</f>
        <v>27.401951724454424</v>
      </c>
      <c r="F1188" s="119">
        <f>+F954*H1195</f>
        <v>61.346618460234581</v>
      </c>
      <c r="G1188" s="119">
        <v>0</v>
      </c>
      <c r="H1188" s="97">
        <f>SUM(F1188:G1188)</f>
        <v>61.346618460234581</v>
      </c>
      <c r="I1188" s="119">
        <f>+I954*K1195</f>
        <v>64.858493983897858</v>
      </c>
      <c r="J1188" s="384">
        <v>0</v>
      </c>
      <c r="K1188" s="97">
        <f>SUM(I1188:J1188)</f>
        <v>64.858493983897858</v>
      </c>
      <c r="L1188" s="119">
        <f>+L954*N1195</f>
        <v>68.064704387379905</v>
      </c>
      <c r="M1188" s="119">
        <v>0</v>
      </c>
      <c r="N1188" s="97">
        <f>SUM(L1188:M1188)</f>
        <v>68.064704387379905</v>
      </c>
      <c r="O1188" s="119">
        <f>+O954*Q1195</f>
        <v>112.21278975760863</v>
      </c>
      <c r="P1188" s="119">
        <v>0</v>
      </c>
      <c r="Q1188" s="97">
        <f>SUM(O1188:P1188)</f>
        <v>112.21278975760863</v>
      </c>
      <c r="R1188" s="119">
        <f>+R954*T1195</f>
        <v>118.08625681381641</v>
      </c>
      <c r="S1188" s="119">
        <v>0</v>
      </c>
      <c r="T1188" s="97">
        <f>SUM(R1188:S1188)</f>
        <v>118.08625681381641</v>
      </c>
    </row>
    <row r="1189" spans="2:20" x14ac:dyDescent="0.2">
      <c r="B1189" s="114" t="s">
        <v>411</v>
      </c>
      <c r="C1189" s="119">
        <f>'Carga Fabril'!C1103</f>
        <v>53.671191216361677</v>
      </c>
      <c r="D1189" s="119">
        <f>'Carga Fabril'!D1103</f>
        <v>5.8256445209903118</v>
      </c>
      <c r="E1189" s="97">
        <f>SUM(C1189:D1189)</f>
        <v>59.496835737351986</v>
      </c>
      <c r="F1189" s="119">
        <f>'Carga Fabril'!F1103</f>
        <v>56.018000318967538</v>
      </c>
      <c r="G1189" s="119">
        <f>'Carga Fabril'!G1103</f>
        <v>5.9201299413999955</v>
      </c>
      <c r="H1189" s="97">
        <f>SUM(F1189:G1189)</f>
        <v>61.938130260367529</v>
      </c>
      <c r="I1189" s="119">
        <f>'Carga Fabril'!I1103</f>
        <v>60.56472020423891</v>
      </c>
      <c r="J1189" s="119">
        <f>'Carga Fabril'!J1103</f>
        <v>6.5665721696829484</v>
      </c>
      <c r="K1189" s="97">
        <f>SUM(I1189:J1189)</f>
        <v>67.131292373921852</v>
      </c>
      <c r="L1189" s="119">
        <f>'Carga Fabril'!L1103</f>
        <v>64.956343931223003</v>
      </c>
      <c r="M1189" s="119">
        <f>'Carga Fabril'!M1103</f>
        <v>7.2231856450799237</v>
      </c>
      <c r="N1189" s="97">
        <f>SUM(L1189:M1189)</f>
        <v>72.179529576302926</v>
      </c>
      <c r="O1189" s="119">
        <f>'Carga Fabril'!O1103</f>
        <v>93.266581397618054</v>
      </c>
      <c r="P1189" s="119">
        <f>'Carga Fabril'!P1103</f>
        <v>11.333244792243278</v>
      </c>
      <c r="Q1189" s="97">
        <f>SUM(O1189:P1189)</f>
        <v>104.59982618986133</v>
      </c>
      <c r="R1189" s="119">
        <f>'Carga Fabril'!R1103</f>
        <v>97.593021117646899</v>
      </c>
      <c r="S1189" s="119">
        <f>'Carga Fabril'!S1103</f>
        <v>12.524990487433632</v>
      </c>
      <c r="T1189" s="97">
        <f>SUM(R1189:S1189)</f>
        <v>110.11801160508053</v>
      </c>
    </row>
    <row r="1190" spans="2:20" x14ac:dyDescent="0.2">
      <c r="B1190" s="51" t="s">
        <v>412</v>
      </c>
      <c r="C1190" s="62">
        <f t="shared" ref="C1190:T1190" si="136">SUM(C1187:C1189)</f>
        <v>81.073142940816098</v>
      </c>
      <c r="D1190" s="62">
        <f t="shared" si="136"/>
        <v>385.89564452099023</v>
      </c>
      <c r="E1190" s="62">
        <f t="shared" si="136"/>
        <v>466.96878746180636</v>
      </c>
      <c r="F1190" s="62">
        <f t="shared" si="136"/>
        <v>117.36461877920212</v>
      </c>
      <c r="G1190" s="62">
        <f t="shared" si="136"/>
        <v>458.58516753538498</v>
      </c>
      <c r="H1190" s="62">
        <f t="shared" si="136"/>
        <v>575.94978631458707</v>
      </c>
      <c r="I1190" s="62">
        <f t="shared" si="136"/>
        <v>125.42321418813677</v>
      </c>
      <c r="J1190" s="62">
        <f t="shared" si="136"/>
        <v>576.93652422475941</v>
      </c>
      <c r="K1190" s="62">
        <f t="shared" si="136"/>
        <v>702.35973841289626</v>
      </c>
      <c r="L1190" s="62">
        <f t="shared" si="136"/>
        <v>133.02104831860291</v>
      </c>
      <c r="M1190" s="62">
        <f t="shared" si="136"/>
        <v>725.82271566595932</v>
      </c>
      <c r="N1190" s="62">
        <f t="shared" si="136"/>
        <v>858.8437639845622</v>
      </c>
      <c r="O1190" s="62">
        <f t="shared" si="136"/>
        <v>205.47937115522669</v>
      </c>
      <c r="P1190" s="62">
        <f t="shared" si="136"/>
        <v>967.13324526828626</v>
      </c>
      <c r="Q1190" s="62">
        <f t="shared" si="136"/>
        <v>1172.6126164235129</v>
      </c>
      <c r="R1190" s="62">
        <f t="shared" si="136"/>
        <v>215.6792779314633</v>
      </c>
      <c r="S1190" s="62">
        <f t="shared" si="136"/>
        <v>1284.5315253103402</v>
      </c>
      <c r="T1190" s="62">
        <f t="shared" si="136"/>
        <v>1500.2108032418034</v>
      </c>
    </row>
    <row r="1191" spans="2:20" x14ac:dyDescent="0.2">
      <c r="B1191" s="105"/>
      <c r="C1191" s="238"/>
      <c r="D1191" s="249"/>
      <c r="E1191" s="387"/>
      <c r="F1191" s="387"/>
      <c r="G1191" s="387"/>
      <c r="H1191" s="387"/>
      <c r="I1191" s="387"/>
      <c r="J1191" s="387"/>
      <c r="K1191" s="387"/>
      <c r="L1191" s="387"/>
      <c r="M1191" s="238"/>
      <c r="N1191" s="387"/>
      <c r="O1191" s="238"/>
      <c r="P1191" s="238"/>
      <c r="Q1191" s="387"/>
      <c r="R1191" s="238"/>
      <c r="S1191" s="238"/>
      <c r="T1191" s="388"/>
    </row>
    <row r="1192" spans="2:20" x14ac:dyDescent="0.2">
      <c r="B1192" s="62" t="s">
        <v>413</v>
      </c>
      <c r="C1192" s="62">
        <f>+C1185+C1190</f>
        <v>333.88964699064121</v>
      </c>
      <c r="D1192" s="62">
        <f t="shared" ref="D1192:T1192" si="137">+D1185+D1190</f>
        <v>4983.8156445209906</v>
      </c>
      <c r="E1192" s="62">
        <f t="shared" si="137"/>
        <v>5317.7052915116319</v>
      </c>
      <c r="F1192" s="62">
        <f t="shared" si="137"/>
        <v>392.43086812852903</v>
      </c>
      <c r="G1192" s="62">
        <f t="shared" si="137"/>
        <v>6014.1585565170208</v>
      </c>
      <c r="H1192" s="62">
        <f t="shared" si="137"/>
        <v>6406.5894246455491</v>
      </c>
      <c r="I1192" s="62">
        <f t="shared" si="137"/>
        <v>416.29217364611065</v>
      </c>
      <c r="J1192" s="62">
        <f t="shared" si="137"/>
        <v>7890.4294531766254</v>
      </c>
      <c r="K1192" s="62">
        <f t="shared" si="137"/>
        <v>8306.7216268227367</v>
      </c>
      <c r="L1192" s="26">
        <f t="shared" si="137"/>
        <v>438.18862669668613</v>
      </c>
      <c r="M1192" s="26">
        <f t="shared" si="137"/>
        <v>9974.7586659226545</v>
      </c>
      <c r="N1192" s="62">
        <f t="shared" si="137"/>
        <v>10412.947292619339</v>
      </c>
      <c r="O1192" s="26">
        <f t="shared" si="137"/>
        <v>708.48186054629002</v>
      </c>
      <c r="P1192" s="26">
        <f t="shared" si="137"/>
        <v>13273.503087329258</v>
      </c>
      <c r="Q1192" s="62">
        <f t="shared" si="137"/>
        <v>13981.98494787555</v>
      </c>
      <c r="R1192" s="26">
        <f t="shared" si="137"/>
        <v>745.01003664913947</v>
      </c>
      <c r="S1192" s="26">
        <f t="shared" si="137"/>
        <v>17662.678947861565</v>
      </c>
      <c r="T1192" s="62">
        <f t="shared" si="137"/>
        <v>18407.688984510703</v>
      </c>
    </row>
    <row r="1193" spans="2:20" x14ac:dyDescent="0.2">
      <c r="B1193" s="108" t="s">
        <v>414</v>
      </c>
      <c r="C1193" s="389"/>
      <c r="D1193" s="390"/>
      <c r="E1193" s="391">
        <f>'Pres Produc'!C770</f>
        <v>309</v>
      </c>
      <c r="F1193" s="389"/>
      <c r="G1193" s="392"/>
      <c r="H1193" s="391">
        <f>'Pres Produc'!D770</f>
        <v>355</v>
      </c>
      <c r="I1193" s="393"/>
      <c r="J1193" s="392"/>
      <c r="K1193" s="391">
        <f>'Pres Produc'!E770</f>
        <v>426.38830769230771</v>
      </c>
      <c r="L1193" s="394"/>
      <c r="M1193" s="322"/>
      <c r="N1193" s="391">
        <f>'Pres Produc'!F770</f>
        <v>511.66596923076924</v>
      </c>
      <c r="O1193" s="396"/>
      <c r="P1193" s="322"/>
      <c r="Q1193" s="391">
        <f>'Pres Produc'!G770</f>
        <v>648.0126153846154</v>
      </c>
      <c r="R1193" s="396"/>
      <c r="S1193" s="322"/>
      <c r="T1193" s="391">
        <f>'Pres Produc'!H770</f>
        <v>821.30615384615385</v>
      </c>
    </row>
    <row r="1194" spans="2:20" x14ac:dyDescent="0.2">
      <c r="B1194" s="114" t="s">
        <v>415</v>
      </c>
      <c r="C1194" s="396"/>
      <c r="D1194" s="397"/>
      <c r="E1194" s="401">
        <f>+E1192/E1193</f>
        <v>17.20940223790172</v>
      </c>
      <c r="F1194" s="402"/>
      <c r="G1194" s="403"/>
      <c r="H1194" s="718">
        <f>+H1192/H1193</f>
        <v>18.046730773649433</v>
      </c>
      <c r="I1194" s="402"/>
      <c r="J1194" s="403"/>
      <c r="K1194" s="401">
        <f>+K1192/K1193</f>
        <v>19.481588676247359</v>
      </c>
      <c r="L1194" s="394"/>
      <c r="M1194" s="322"/>
      <c r="N1194" s="401">
        <f>+N1192/N1193</f>
        <v>20.351064793841974</v>
      </c>
      <c r="O1194" s="396"/>
      <c r="P1194" s="322"/>
      <c r="Q1194" s="401">
        <f>+Q1192/Q1193</f>
        <v>21.576717205693306</v>
      </c>
      <c r="R1194" s="396"/>
      <c r="S1194" s="322"/>
      <c r="T1194" s="401">
        <f>+T1192/T1193</f>
        <v>22.412700669912198</v>
      </c>
    </row>
    <row r="1195" spans="2:20" x14ac:dyDescent="0.2">
      <c r="B1195" s="279" t="s">
        <v>297</v>
      </c>
      <c r="C1195" s="239"/>
      <c r="D1195" s="168"/>
      <c r="E1195" s="210">
        <f>Asignaciones!AB109</f>
        <v>2.9206049149338376E-2</v>
      </c>
      <c r="F1195" s="105"/>
      <c r="G1195" s="248"/>
      <c r="H1195" s="210">
        <f>Asignaciones!AC109</f>
        <v>3.1203304913421822E-2</v>
      </c>
      <c r="I1195" s="105"/>
      <c r="J1195" s="248"/>
      <c r="K1195" s="210">
        <f>Asignaciones!AD109</f>
        <v>3.1230374840130928E-2</v>
      </c>
      <c r="L1195" s="103"/>
      <c r="M1195" s="292"/>
      <c r="N1195" s="210">
        <f>Asignaciones!AE109</f>
        <v>3.1231899872474132E-2</v>
      </c>
      <c r="O1195" s="103"/>
      <c r="P1195" s="292"/>
      <c r="Q1195" s="210">
        <f>Asignaciones!AF109</f>
        <v>3.1108089644501721E-2</v>
      </c>
      <c r="R1195" s="103"/>
      <c r="S1195" s="292"/>
      <c r="T1195" s="210">
        <f>Asignaciones!AG109</f>
        <v>3.1111260041901356E-2</v>
      </c>
    </row>
    <row r="1196" spans="2:20" x14ac:dyDescent="0.2">
      <c r="D1196" s="399"/>
      <c r="G1196" s="399"/>
      <c r="J1196" s="399"/>
      <c r="M1196" s="399"/>
      <c r="P1196" s="399"/>
      <c r="S1196" s="399"/>
    </row>
    <row r="1197" spans="2:20" x14ac:dyDescent="0.2">
      <c r="D1197" s="399"/>
      <c r="G1197" s="399"/>
      <c r="J1197" s="399"/>
      <c r="M1197" s="399"/>
      <c r="P1197" s="399"/>
      <c r="S1197" s="399"/>
    </row>
    <row r="1198" spans="2:20" x14ac:dyDescent="0.2">
      <c r="D1198" s="399"/>
      <c r="G1198" s="399"/>
      <c r="J1198" s="399"/>
      <c r="M1198" s="399"/>
      <c r="P1198" s="399"/>
      <c r="S1198" s="399"/>
    </row>
    <row r="1199" spans="2:20" x14ac:dyDescent="0.2">
      <c r="D1199" s="399"/>
      <c r="G1199" s="399"/>
      <c r="J1199" s="399"/>
      <c r="M1199" s="399"/>
      <c r="P1199" s="399"/>
      <c r="S1199" s="399"/>
    </row>
    <row r="1200" spans="2:20" x14ac:dyDescent="0.2">
      <c r="B1200" s="669" t="s">
        <v>820</v>
      </c>
      <c r="C1200" s="400"/>
      <c r="D1200" s="400"/>
      <c r="E1200" s="400"/>
      <c r="F1200" s="400"/>
      <c r="G1200" s="400"/>
      <c r="H1200" s="400"/>
      <c r="I1200" s="400"/>
      <c r="J1200" s="400"/>
      <c r="K1200" s="400"/>
      <c r="L1200" s="400"/>
      <c r="M1200" s="400"/>
      <c r="N1200" s="400"/>
      <c r="O1200" s="400"/>
      <c r="P1200" s="400"/>
      <c r="Q1200" s="400"/>
      <c r="R1200" s="400"/>
      <c r="S1200" s="400"/>
      <c r="T1200" s="670"/>
    </row>
    <row r="1201" spans="2:20" x14ac:dyDescent="0.2">
      <c r="B1201" s="671" t="s">
        <v>20</v>
      </c>
      <c r="C1201" s="672"/>
      <c r="D1201" s="672"/>
      <c r="E1201" s="672"/>
      <c r="F1201" s="672"/>
      <c r="G1201" s="672"/>
      <c r="H1201" s="672"/>
      <c r="I1201" s="672"/>
      <c r="J1201" s="672"/>
      <c r="K1201" s="672"/>
      <c r="L1201" s="672"/>
      <c r="M1201" s="672"/>
      <c r="N1201" s="672"/>
      <c r="O1201" s="672"/>
      <c r="P1201" s="672"/>
      <c r="Q1201" s="672"/>
      <c r="R1201" s="672"/>
      <c r="S1201" s="672"/>
      <c r="T1201" s="673"/>
    </row>
    <row r="1202" spans="2:20" x14ac:dyDescent="0.2">
      <c r="B1202" s="671" t="s">
        <v>281</v>
      </c>
      <c r="C1202" s="672"/>
      <c r="D1202" s="672"/>
      <c r="E1202" s="672"/>
      <c r="F1202" s="672"/>
      <c r="G1202" s="672"/>
      <c r="H1202" s="672"/>
      <c r="I1202" s="672"/>
      <c r="J1202" s="672"/>
      <c r="K1202" s="672"/>
      <c r="L1202" s="672"/>
      <c r="M1202" s="672"/>
      <c r="N1202" s="672"/>
      <c r="O1202" s="672"/>
      <c r="P1202" s="672"/>
      <c r="Q1202" s="672"/>
      <c r="R1202" s="672"/>
      <c r="S1202" s="672"/>
      <c r="T1202" s="673"/>
    </row>
    <row r="1203" spans="2:20" x14ac:dyDescent="0.2">
      <c r="B1203" s="671" t="s">
        <v>2</v>
      </c>
      <c r="C1203" s="672"/>
      <c r="D1203" s="672"/>
      <c r="E1203" s="672"/>
      <c r="F1203" s="672"/>
      <c r="G1203" s="672"/>
      <c r="H1203" s="672"/>
      <c r="I1203" s="672"/>
      <c r="J1203" s="672"/>
      <c r="K1203" s="672"/>
      <c r="L1203" s="672"/>
      <c r="M1203" s="672"/>
      <c r="N1203" s="672"/>
      <c r="O1203" s="672"/>
      <c r="P1203" s="672"/>
      <c r="Q1203" s="672"/>
      <c r="R1203" s="672"/>
      <c r="S1203" s="672"/>
      <c r="T1203" s="673"/>
    </row>
    <row r="1204" spans="2:20" x14ac:dyDescent="0.2">
      <c r="B1204" s="674"/>
      <c r="C1204" s="675"/>
      <c r="D1204" s="675"/>
      <c r="E1204" s="675"/>
      <c r="F1204" s="675"/>
      <c r="G1204" s="675"/>
      <c r="H1204" s="675"/>
      <c r="I1204" s="675"/>
      <c r="J1204" s="675"/>
      <c r="K1204" s="675"/>
      <c r="L1204" s="675"/>
      <c r="M1204" s="675"/>
      <c r="N1204" s="675"/>
      <c r="O1204" s="675"/>
      <c r="P1204" s="675"/>
      <c r="Q1204" s="675"/>
      <c r="R1204" s="675"/>
      <c r="S1204" s="675"/>
      <c r="T1204" s="676"/>
    </row>
    <row r="1205" spans="2:20" x14ac:dyDescent="0.2">
      <c r="B1205" s="287"/>
    </row>
    <row r="1206" spans="2:20" x14ac:dyDescent="0.2">
      <c r="B1206" s="265" t="s">
        <v>282</v>
      </c>
      <c r="C1206" s="270" t="s">
        <v>38</v>
      </c>
      <c r="D1206" s="268"/>
      <c r="E1206" s="269"/>
      <c r="F1206" s="270" t="s">
        <v>39</v>
      </c>
      <c r="G1206" s="271"/>
      <c r="H1206" s="271"/>
      <c r="I1206" s="270" t="s">
        <v>40</v>
      </c>
      <c r="J1206" s="268"/>
      <c r="K1206" s="269"/>
      <c r="L1206" s="270" t="s">
        <v>121</v>
      </c>
      <c r="M1206" s="268"/>
      <c r="N1206" s="269"/>
      <c r="O1206" s="270" t="s">
        <v>122</v>
      </c>
      <c r="P1206" s="268"/>
      <c r="Q1206" s="269"/>
      <c r="R1206" s="270" t="s">
        <v>633</v>
      </c>
      <c r="S1206" s="268"/>
      <c r="T1206" s="269"/>
    </row>
    <row r="1207" spans="2:20" x14ac:dyDescent="0.2">
      <c r="B1207" s="306"/>
      <c r="C1207" s="266" t="s">
        <v>283</v>
      </c>
      <c r="D1207" s="265" t="s">
        <v>284</v>
      </c>
      <c r="E1207" s="265" t="s">
        <v>47</v>
      </c>
      <c r="F1207" s="265" t="s">
        <v>283</v>
      </c>
      <c r="G1207" s="265" t="s">
        <v>284</v>
      </c>
      <c r="H1207" s="265" t="s">
        <v>47</v>
      </c>
      <c r="I1207" s="379" t="s">
        <v>283</v>
      </c>
      <c r="J1207" s="379" t="s">
        <v>284</v>
      </c>
      <c r="K1207" s="379" t="s">
        <v>47</v>
      </c>
      <c r="L1207" s="266" t="s">
        <v>283</v>
      </c>
      <c r="M1207" s="265" t="s">
        <v>284</v>
      </c>
      <c r="N1207" s="265" t="s">
        <v>47</v>
      </c>
      <c r="O1207" s="265" t="s">
        <v>283</v>
      </c>
      <c r="P1207" s="265" t="s">
        <v>284</v>
      </c>
      <c r="Q1207" s="265" t="s">
        <v>47</v>
      </c>
      <c r="R1207" s="379" t="s">
        <v>283</v>
      </c>
      <c r="S1207" s="379" t="s">
        <v>284</v>
      </c>
      <c r="T1207" s="379" t="s">
        <v>47</v>
      </c>
    </row>
    <row r="1208" spans="2:20" x14ac:dyDescent="0.2">
      <c r="B1208" s="125" t="s">
        <v>26</v>
      </c>
      <c r="C1208" s="400"/>
      <c r="D1208" s="400"/>
      <c r="E1208" s="400"/>
      <c r="F1208" s="400"/>
      <c r="G1208" s="400"/>
      <c r="H1208" s="400"/>
      <c r="I1208" s="400"/>
      <c r="J1208" s="400"/>
      <c r="K1208" s="400"/>
      <c r="L1208" s="400"/>
      <c r="M1208" s="400"/>
      <c r="N1208" s="400"/>
      <c r="O1208" s="400"/>
      <c r="P1208" s="400"/>
      <c r="Q1208" s="400"/>
      <c r="R1208" s="400"/>
      <c r="S1208" s="400"/>
      <c r="T1208" s="670"/>
    </row>
    <row r="1209" spans="2:20" x14ac:dyDescent="0.2">
      <c r="B1209" s="380" t="s">
        <v>408</v>
      </c>
      <c r="C1209" s="239"/>
      <c r="D1209" s="168"/>
      <c r="E1209" s="381"/>
      <c r="F1209" s="382"/>
      <c r="G1209" s="382"/>
      <c r="H1209" s="382"/>
      <c r="I1209" s="383"/>
      <c r="J1209" s="383"/>
      <c r="K1209" s="383"/>
      <c r="L1209" s="383"/>
      <c r="M1209" s="239"/>
      <c r="N1209" s="239"/>
      <c r="O1209" s="239"/>
      <c r="P1209" s="239"/>
      <c r="Q1209" s="239"/>
      <c r="R1209" s="239"/>
      <c r="S1209" s="239"/>
      <c r="T1209" s="248"/>
    </row>
    <row r="1210" spans="2:20" x14ac:dyDescent="0.2">
      <c r="B1210" s="114" t="s">
        <v>250</v>
      </c>
      <c r="C1210" s="119">
        <v>0</v>
      </c>
      <c r="D1210" s="97">
        <f>'Pres MP Cant'!L1147</f>
        <v>13774.26</v>
      </c>
      <c r="E1210" s="97">
        <f>SUM(C1210:D1210)</f>
        <v>13774.26</v>
      </c>
      <c r="F1210" s="96">
        <v>0</v>
      </c>
      <c r="G1210" s="97">
        <f>'Pres MP Cant'!M1147</f>
        <v>16437.934808951719</v>
      </c>
      <c r="H1210" s="97">
        <f>SUM(F1210:G1210)</f>
        <v>16437.934808951719</v>
      </c>
      <c r="I1210" s="384">
        <v>0</v>
      </c>
      <c r="J1210" s="384">
        <f>'Pres MP Cant'!N1147</f>
        <v>20694.641011387863</v>
      </c>
      <c r="K1210" s="97">
        <f>SUM(I1210:J1210)</f>
        <v>20694.641011387863</v>
      </c>
      <c r="L1210" s="384">
        <v>0</v>
      </c>
      <c r="M1210" s="119">
        <f>'Pres MP Cant'!O1147</f>
        <v>26078.048596110599</v>
      </c>
      <c r="N1210" s="97">
        <f>SUM(L1210:M1210)</f>
        <v>26078.048596110599</v>
      </c>
      <c r="O1210" s="119">
        <v>0</v>
      </c>
      <c r="P1210" s="119">
        <f>'Pres MP Cant'!P1147</f>
        <v>32304.180936905806</v>
      </c>
      <c r="Q1210" s="97">
        <f>SUM(O1210:P1210)</f>
        <v>32304.180936905806</v>
      </c>
      <c r="R1210" s="119">
        <v>0</v>
      </c>
      <c r="S1210" s="119">
        <f>'Pres MP Cant'!Q1147</f>
        <v>47605.702456927487</v>
      </c>
      <c r="T1210" s="97">
        <f>SUM(R1210:S1210)</f>
        <v>47605.702456927487</v>
      </c>
    </row>
    <row r="1211" spans="2:20" x14ac:dyDescent="0.2">
      <c r="B1211" s="114" t="s">
        <v>352</v>
      </c>
      <c r="C1211" s="119">
        <f>Distr.Sueld!K29*Cost.Prod!E1222</f>
        <v>1800.0026650163259</v>
      </c>
      <c r="D1211" s="119">
        <v>0</v>
      </c>
      <c r="E1211" s="97">
        <f>SUM(C1211:D1211)</f>
        <v>1800.0026650163259</v>
      </c>
      <c r="F1211" s="96">
        <f>Distr.Sueld!K68*Cost.Prod!H1222</f>
        <v>1952.0940694517096</v>
      </c>
      <c r="G1211" s="119">
        <v>0</v>
      </c>
      <c r="H1211" s="97">
        <f>SUM(F1211:G1211)</f>
        <v>1952.0940694517096</v>
      </c>
      <c r="I1211" s="384">
        <f>Distr.Sueld!K107*Cost.Prod!K1222</f>
        <v>2061.7232355837477</v>
      </c>
      <c r="J1211" s="384">
        <v>0</v>
      </c>
      <c r="K1211" s="97">
        <f>SUM(I1211:J1211)</f>
        <v>2061.7232355837477</v>
      </c>
      <c r="L1211" s="384">
        <f>Distr.Sueld!K147*Cost.Prod!N1222</f>
        <v>2163.212466492806</v>
      </c>
      <c r="M1211" s="119">
        <v>0</v>
      </c>
      <c r="N1211" s="97">
        <f>SUM(L1211:M1211)</f>
        <v>2163.212466492806</v>
      </c>
      <c r="O1211" s="119">
        <f>Distr.Sueld!K187*Cost.Prod!Q1222</f>
        <v>3322.063760474206</v>
      </c>
      <c r="P1211" s="119">
        <v>0</v>
      </c>
      <c r="Q1211" s="97">
        <f>SUM(O1211:P1211)</f>
        <v>3322.063760474206</v>
      </c>
      <c r="R1211" s="119">
        <f>Distr.Sueld!K227*Cost.Prod!T1222</f>
        <v>3865.3767960568657</v>
      </c>
      <c r="S1211" s="119">
        <v>0</v>
      </c>
      <c r="T1211" s="97">
        <f>SUM(R1211:S1211)</f>
        <v>3865.3767960568657</v>
      </c>
    </row>
    <row r="1212" spans="2:20" x14ac:dyDescent="0.2">
      <c r="B1212" s="51" t="s">
        <v>409</v>
      </c>
      <c r="C1212" s="62">
        <f>SUM(C1210:C1211)</f>
        <v>1800.0026650163259</v>
      </c>
      <c r="D1212" s="62">
        <f t="shared" ref="D1212:T1212" si="138">SUM(D1210:D1211)</f>
        <v>13774.26</v>
      </c>
      <c r="E1212" s="62">
        <f t="shared" si="138"/>
        <v>15574.262665016326</v>
      </c>
      <c r="F1212" s="62">
        <f t="shared" si="138"/>
        <v>1952.0940694517096</v>
      </c>
      <c r="G1212" s="62">
        <f t="shared" si="138"/>
        <v>16437.934808951719</v>
      </c>
      <c r="H1212" s="62">
        <f t="shared" si="138"/>
        <v>18390.028878403427</v>
      </c>
      <c r="I1212" s="62">
        <f t="shared" si="138"/>
        <v>2061.7232355837477</v>
      </c>
      <c r="J1212" s="62">
        <f t="shared" si="138"/>
        <v>20694.641011387863</v>
      </c>
      <c r="K1212" s="62">
        <f t="shared" si="138"/>
        <v>22756.364246971611</v>
      </c>
      <c r="L1212" s="62">
        <f t="shared" si="138"/>
        <v>2163.212466492806</v>
      </c>
      <c r="M1212" s="62">
        <f t="shared" si="138"/>
        <v>26078.048596110599</v>
      </c>
      <c r="N1212" s="62">
        <f t="shared" si="138"/>
        <v>28241.261062603404</v>
      </c>
      <c r="O1212" s="62">
        <f t="shared" si="138"/>
        <v>3322.063760474206</v>
      </c>
      <c r="P1212" s="62">
        <f t="shared" si="138"/>
        <v>32304.180936905806</v>
      </c>
      <c r="Q1212" s="62">
        <f t="shared" si="138"/>
        <v>35626.244697380011</v>
      </c>
      <c r="R1212" s="62">
        <f t="shared" si="138"/>
        <v>3865.3767960568657</v>
      </c>
      <c r="S1212" s="62">
        <f t="shared" si="138"/>
        <v>47605.702456927487</v>
      </c>
      <c r="T1212" s="62">
        <f t="shared" si="138"/>
        <v>51471.079252984353</v>
      </c>
    </row>
    <row r="1213" spans="2:20" x14ac:dyDescent="0.2">
      <c r="B1213" s="385" t="s">
        <v>410</v>
      </c>
      <c r="C1213" s="238"/>
      <c r="D1213" s="321"/>
      <c r="E1213" s="386"/>
      <c r="F1213" s="386"/>
      <c r="G1213" s="386"/>
      <c r="H1213" s="386"/>
      <c r="I1213" s="387"/>
      <c r="J1213" s="387"/>
      <c r="K1213" s="386"/>
      <c r="L1213" s="387"/>
      <c r="M1213" s="238"/>
      <c r="N1213" s="386"/>
      <c r="O1213" s="238"/>
      <c r="P1213" s="238"/>
      <c r="Q1213" s="386"/>
      <c r="R1213" s="238"/>
      <c r="S1213" s="238"/>
      <c r="T1213" s="709"/>
    </row>
    <row r="1214" spans="2:20" x14ac:dyDescent="0.2">
      <c r="B1214" s="204" t="s">
        <v>248</v>
      </c>
      <c r="C1214" s="119">
        <v>0</v>
      </c>
      <c r="D1214" s="97">
        <f>'Pres MP Cant'!L1157</f>
        <v>1498.5650000000001</v>
      </c>
      <c r="E1214" s="97">
        <f>SUM(C1214:D1214)</f>
        <v>1498.5650000000001</v>
      </c>
      <c r="F1214" s="119">
        <v>0</v>
      </c>
      <c r="G1214" s="97">
        <f>'Pres MP Cant'!M1157</f>
        <v>1769.2427223423631</v>
      </c>
      <c r="H1214" s="97">
        <f>SUM(F1214:G1214)</f>
        <v>1769.2427223423631</v>
      </c>
      <c r="I1214" s="384">
        <v>0</v>
      </c>
      <c r="J1214" s="384">
        <f>'Pres MP Cant'!N1157</f>
        <v>2225.0050493617623</v>
      </c>
      <c r="K1214" s="97">
        <f>SUM(I1214:J1214)</f>
        <v>2225.0050493617623</v>
      </c>
      <c r="L1214" s="384">
        <v>0</v>
      </c>
      <c r="M1214" s="119">
        <f>'Pres MP Cant'!O1157</f>
        <v>2803.8672295741862</v>
      </c>
      <c r="N1214" s="97">
        <f>SUM(L1214:M1214)</f>
        <v>2803.8672295741862</v>
      </c>
      <c r="O1214" s="119">
        <v>0</v>
      </c>
      <c r="P1214" s="119">
        <f>'Pres MP Cant'!P1157</f>
        <v>3472.7685832847419</v>
      </c>
      <c r="Q1214" s="97">
        <f>SUM(O1214:P1214)</f>
        <v>3472.7685832847419</v>
      </c>
      <c r="R1214" s="119">
        <v>0</v>
      </c>
      <c r="S1214" s="119">
        <f>'Pres MP Cant'!Q1157</f>
        <v>5123.2412083798745</v>
      </c>
      <c r="T1214" s="97">
        <f>SUM(R1214:S1214)</f>
        <v>5123.2412083798745</v>
      </c>
    </row>
    <row r="1215" spans="2:20" x14ac:dyDescent="0.2">
      <c r="B1215" s="114" t="s">
        <v>355</v>
      </c>
      <c r="C1215" s="119">
        <f>Distr.Sueld!K34*Cost.Prod!E1222</f>
        <v>195.09638548338592</v>
      </c>
      <c r="D1215" s="119">
        <v>0</v>
      </c>
      <c r="E1215" s="97">
        <f>SUM(C1215:D1215)</f>
        <v>195.09638548338592</v>
      </c>
      <c r="F1215" s="384">
        <f>Distr.Sueld!K73*Cost.Prod!H1222</f>
        <v>435.36555415439506</v>
      </c>
      <c r="G1215" s="119">
        <v>0</v>
      </c>
      <c r="H1215" s="97">
        <f>SUM(F1215:G1215)</f>
        <v>435.36555415439506</v>
      </c>
      <c r="I1215" s="384">
        <f>Distr.Sueld!K112*Cost.Prod!K1222</f>
        <v>459.72682791850622</v>
      </c>
      <c r="J1215" s="384">
        <v>0</v>
      </c>
      <c r="K1215" s="97">
        <f>SUM(I1215:J1215)</f>
        <v>459.72682791850622</v>
      </c>
      <c r="L1215" s="384">
        <f>Distr.Sueld!K152*Cost.Prod!N1222</f>
        <v>482.48381378348387</v>
      </c>
      <c r="M1215" s="119">
        <v>0</v>
      </c>
      <c r="N1215" s="97">
        <f>SUM(L1215:M1215)</f>
        <v>482.48381378348387</v>
      </c>
      <c r="O1215" s="119">
        <f>Distr.Sueld!K192*Cost.Prod!Q1222</f>
        <v>741.10576026522119</v>
      </c>
      <c r="P1215" s="119">
        <v>0</v>
      </c>
      <c r="Q1215" s="97">
        <f>SUM(O1215:P1215)</f>
        <v>741.10576026522119</v>
      </c>
      <c r="R1215" s="119">
        <f>Distr.Sueld!K232*Cost.Prod!T1222</f>
        <v>862.31126663997418</v>
      </c>
      <c r="S1215" s="119">
        <v>0</v>
      </c>
      <c r="T1215" s="97">
        <f>SUM(R1215:S1215)</f>
        <v>862.31126663997418</v>
      </c>
    </row>
    <row r="1216" spans="2:20" x14ac:dyDescent="0.2">
      <c r="B1216" s="114" t="s">
        <v>411</v>
      </c>
      <c r="C1216" s="119">
        <f>'Carga Fabril'!C1128</f>
        <v>299.96811401506994</v>
      </c>
      <c r="D1216" s="119">
        <f>'Carga Fabril'!D1128</f>
        <v>32.559508374596341</v>
      </c>
      <c r="E1216" s="97">
        <f>SUM(C1216:D1216)</f>
        <v>332.52762238966631</v>
      </c>
      <c r="F1216" s="119">
        <f>'Carga Fabril'!F1128</f>
        <v>305.49534821836937</v>
      </c>
      <c r="G1216" s="119">
        <f>'Carga Fabril'!G1128</f>
        <v>32.285553708592651</v>
      </c>
      <c r="H1216" s="97">
        <f>SUM(F1216:G1216)</f>
        <v>337.78090192696203</v>
      </c>
      <c r="I1216" s="119">
        <f>'Carga Fabril'!I1128</f>
        <v>329.10953274658277</v>
      </c>
      <c r="J1216" s="119">
        <f>'Carga Fabril'!J1128</f>
        <v>35.682844587133303</v>
      </c>
      <c r="K1216" s="97">
        <f>SUM(I1216:J1216)</f>
        <v>364.7923773337161</v>
      </c>
      <c r="L1216" s="119">
        <f>'Carga Fabril'!L1128</f>
        <v>353.10062789972051</v>
      </c>
      <c r="M1216" s="119">
        <f>'Carga Fabril'!M1128</f>
        <v>39.26500834798366</v>
      </c>
      <c r="N1216" s="97">
        <f>SUM(L1216:M1216)</f>
        <v>392.36563624770417</v>
      </c>
      <c r="O1216" s="119">
        <f>'Carga Fabril'!O1128</f>
        <v>472.08091281157806</v>
      </c>
      <c r="P1216" s="119">
        <f>'Carga Fabril'!P1128</f>
        <v>57.364690186617146</v>
      </c>
      <c r="Q1216" s="97">
        <f>SUM(O1216:P1216)</f>
        <v>529.44560299819523</v>
      </c>
      <c r="R1216" s="119">
        <f>'Carga Fabril'!R1128</f>
        <v>548.62243073437276</v>
      </c>
      <c r="S1216" s="119">
        <f>'Carga Fabril'!S1128</f>
        <v>70.409652733849271</v>
      </c>
      <c r="T1216" s="97">
        <f>SUM(R1216:S1216)</f>
        <v>619.03208346822203</v>
      </c>
    </row>
    <row r="1217" spans="2:20" x14ac:dyDescent="0.2">
      <c r="B1217" s="51" t="s">
        <v>412</v>
      </c>
      <c r="C1217" s="62">
        <f>SUM(C1214:C1216)</f>
        <v>495.06449949845586</v>
      </c>
      <c r="D1217" s="62">
        <f t="shared" ref="D1217:T1217" si="139">SUM(D1214:D1216)</f>
        <v>1531.1245083745964</v>
      </c>
      <c r="E1217" s="62">
        <f t="shared" si="139"/>
        <v>2026.1890078730521</v>
      </c>
      <c r="F1217" s="62">
        <f t="shared" si="139"/>
        <v>740.86090237276449</v>
      </c>
      <c r="G1217" s="62">
        <f t="shared" si="139"/>
        <v>1801.5282760509558</v>
      </c>
      <c r="H1217" s="62">
        <f t="shared" si="139"/>
        <v>2542.3891784237203</v>
      </c>
      <c r="I1217" s="62">
        <f t="shared" si="139"/>
        <v>788.83636066508893</v>
      </c>
      <c r="J1217" s="62">
        <f t="shared" si="139"/>
        <v>2260.6878939488956</v>
      </c>
      <c r="K1217" s="62">
        <f t="shared" si="139"/>
        <v>3049.5242546139848</v>
      </c>
      <c r="L1217" s="62">
        <f t="shared" si="139"/>
        <v>835.58444168320443</v>
      </c>
      <c r="M1217" s="62">
        <f t="shared" si="139"/>
        <v>2843.1322379221697</v>
      </c>
      <c r="N1217" s="62">
        <f t="shared" si="139"/>
        <v>3678.7166796053743</v>
      </c>
      <c r="O1217" s="62">
        <f t="shared" si="139"/>
        <v>1213.1866730767993</v>
      </c>
      <c r="P1217" s="62">
        <f t="shared" si="139"/>
        <v>3530.1332734713592</v>
      </c>
      <c r="Q1217" s="62">
        <f t="shared" si="139"/>
        <v>4743.3199465481575</v>
      </c>
      <c r="R1217" s="62">
        <f t="shared" si="139"/>
        <v>1410.933697374347</v>
      </c>
      <c r="S1217" s="62">
        <f t="shared" si="139"/>
        <v>5193.6508611137233</v>
      </c>
      <c r="T1217" s="62">
        <f t="shared" si="139"/>
        <v>6604.5845584880699</v>
      </c>
    </row>
    <row r="1218" spans="2:20" x14ac:dyDescent="0.2">
      <c r="B1218" s="105"/>
      <c r="C1218" s="238"/>
      <c r="D1218" s="249"/>
      <c r="E1218" s="387"/>
      <c r="F1218" s="387"/>
      <c r="G1218" s="387"/>
      <c r="H1218" s="387"/>
      <c r="I1218" s="387"/>
      <c r="J1218" s="387"/>
      <c r="K1218" s="387"/>
      <c r="L1218" s="387"/>
      <c r="M1218" s="238"/>
      <c r="N1218" s="387"/>
      <c r="O1218" s="238"/>
      <c r="P1218" s="238"/>
      <c r="Q1218" s="387"/>
      <c r="R1218" s="238"/>
      <c r="S1218" s="238"/>
      <c r="T1218" s="388"/>
    </row>
    <row r="1219" spans="2:20" x14ac:dyDescent="0.2">
      <c r="B1219" s="62" t="s">
        <v>413</v>
      </c>
      <c r="C1219" s="62">
        <f>+C1212+C1217</f>
        <v>2295.0671645147818</v>
      </c>
      <c r="D1219" s="62">
        <f t="shared" ref="D1219:T1219" si="140">+D1212+D1217</f>
        <v>15305.384508374596</v>
      </c>
      <c r="E1219" s="62">
        <f t="shared" si="140"/>
        <v>17600.45167288938</v>
      </c>
      <c r="F1219" s="62">
        <f t="shared" si="140"/>
        <v>2692.9549718244743</v>
      </c>
      <c r="G1219" s="62">
        <f t="shared" si="140"/>
        <v>18239.463085002673</v>
      </c>
      <c r="H1219" s="62">
        <f t="shared" si="140"/>
        <v>20932.418056827148</v>
      </c>
      <c r="I1219" s="62">
        <f t="shared" si="140"/>
        <v>2850.5595962488369</v>
      </c>
      <c r="J1219" s="62">
        <f t="shared" si="140"/>
        <v>22955.328905336759</v>
      </c>
      <c r="K1219" s="62">
        <f t="shared" si="140"/>
        <v>25805.888501585596</v>
      </c>
      <c r="L1219" s="26">
        <f t="shared" si="140"/>
        <v>2998.7969081760102</v>
      </c>
      <c r="M1219" s="26">
        <f t="shared" si="140"/>
        <v>28921.18083403277</v>
      </c>
      <c r="N1219" s="62">
        <f t="shared" si="140"/>
        <v>31919.977742208779</v>
      </c>
      <c r="O1219" s="26">
        <f t="shared" si="140"/>
        <v>4535.2504335510057</v>
      </c>
      <c r="P1219" s="26">
        <f t="shared" si="140"/>
        <v>35834.314210377168</v>
      </c>
      <c r="Q1219" s="62">
        <f t="shared" si="140"/>
        <v>40369.56464392817</v>
      </c>
      <c r="R1219" s="26">
        <f t="shared" si="140"/>
        <v>5276.3104934312123</v>
      </c>
      <c r="S1219" s="26">
        <f t="shared" si="140"/>
        <v>52799.353318041212</v>
      </c>
      <c r="T1219" s="62">
        <f t="shared" si="140"/>
        <v>58075.663811472419</v>
      </c>
    </row>
    <row r="1220" spans="2:20" x14ac:dyDescent="0.2">
      <c r="B1220" s="108" t="s">
        <v>414</v>
      </c>
      <c r="C1220" s="389"/>
      <c r="D1220" s="390"/>
      <c r="E1220" s="391">
        <f>'Pres Produc'!C23</f>
        <v>1727</v>
      </c>
      <c r="F1220" s="389"/>
      <c r="G1220" s="392"/>
      <c r="H1220" s="391">
        <f>'Pres Produc'!D23</f>
        <v>1936</v>
      </c>
      <c r="I1220" s="393"/>
      <c r="J1220" s="392"/>
      <c r="K1220" s="391">
        <f>'Pres Produc'!E23</f>
        <v>2317</v>
      </c>
      <c r="L1220" s="394"/>
      <c r="M1220" s="322"/>
      <c r="N1220" s="391">
        <f>'Pres Produc'!F23</f>
        <v>2781.4000000000005</v>
      </c>
      <c r="O1220" s="396"/>
      <c r="P1220" s="322"/>
      <c r="Q1220" s="391">
        <f>'Pres Produc'!G23</f>
        <v>3280</v>
      </c>
      <c r="R1220" s="396"/>
      <c r="S1220" s="322"/>
      <c r="T1220" s="391">
        <f>'Pres Produc'!H23</f>
        <v>4617</v>
      </c>
    </row>
    <row r="1221" spans="2:20" x14ac:dyDescent="0.2">
      <c r="B1221" s="114" t="s">
        <v>415</v>
      </c>
      <c r="C1221" s="396"/>
      <c r="D1221" s="397"/>
      <c r="E1221" s="401">
        <f>+E1219/E1220</f>
        <v>10.191344338673641</v>
      </c>
      <c r="F1221" s="402"/>
      <c r="G1221" s="403"/>
      <c r="H1221" s="401">
        <f>+H1219/H1220</f>
        <v>10.812199409518154</v>
      </c>
      <c r="I1221" s="402"/>
      <c r="J1221" s="403"/>
      <c r="K1221" s="401">
        <f>+K1219/K1220</f>
        <v>11.13762991004989</v>
      </c>
      <c r="L1221" s="394"/>
      <c r="M1221" s="322"/>
      <c r="N1221" s="401">
        <f>+N1219/N1220</f>
        <v>11.476226987203844</v>
      </c>
      <c r="O1221" s="396"/>
      <c r="P1221" s="322"/>
      <c r="Q1221" s="401">
        <f>+Q1219/Q1220</f>
        <v>12.307794098758588</v>
      </c>
      <c r="R1221" s="396"/>
      <c r="S1221" s="322"/>
      <c r="T1221" s="401">
        <f>+T1219/T1220</f>
        <v>12.578657962198921</v>
      </c>
    </row>
    <row r="1222" spans="2:20" x14ac:dyDescent="0.2">
      <c r="B1222" s="279" t="s">
        <v>297</v>
      </c>
      <c r="C1222" s="239"/>
      <c r="D1222" s="168"/>
      <c r="E1222" s="210">
        <f>Asignaciones!AB14</f>
        <v>2.205888457351968E-2</v>
      </c>
      <c r="F1222" s="105"/>
      <c r="G1222" s="248"/>
      <c r="H1222" s="210">
        <f>Asignaciones!AC14</f>
        <v>2.1590665980352263E-2</v>
      </c>
      <c r="I1222" s="105"/>
      <c r="J1222" s="248"/>
      <c r="K1222" s="210">
        <f>Asignaciones!AD14</f>
        <v>2.1704523544859567E-2</v>
      </c>
      <c r="L1222" s="103"/>
      <c r="M1222" s="292"/>
      <c r="N1222" s="210">
        <f>Asignaciones!AE14</f>
        <v>2.1705922611680178E-2</v>
      </c>
      <c r="O1222" s="103"/>
      <c r="P1222" s="292"/>
      <c r="Q1222" s="210">
        <f>Asignaciones!AF14</f>
        <v>2.0295491190637591E-2</v>
      </c>
      <c r="R1222" s="103"/>
      <c r="S1222" s="292"/>
      <c r="T1222" s="210">
        <f>Asignaciones!AG14</f>
        <v>2.2490242546059698E-2</v>
      </c>
    </row>
    <row r="1223" spans="2:20" x14ac:dyDescent="0.2">
      <c r="D1223" s="399"/>
      <c r="E1223" s="399"/>
      <c r="F1223" s="399"/>
      <c r="G1223" s="399"/>
      <c r="H1223" s="399"/>
      <c r="I1223" s="399"/>
      <c r="J1223" s="399"/>
      <c r="K1223" s="399"/>
      <c r="L1223" s="399"/>
    </row>
    <row r="1224" spans="2:20" x14ac:dyDescent="0.2">
      <c r="D1224" s="399"/>
      <c r="E1224" s="399"/>
      <c r="F1224" s="399"/>
      <c r="G1224" s="399"/>
      <c r="H1224" s="399"/>
      <c r="I1224" s="399"/>
      <c r="J1224" s="399"/>
      <c r="K1224" s="399"/>
      <c r="L1224" s="399"/>
    </row>
    <row r="1225" spans="2:20" x14ac:dyDescent="0.2">
      <c r="D1225" s="399"/>
      <c r="E1225" s="399"/>
      <c r="F1225" s="399"/>
      <c r="G1225" s="399"/>
      <c r="H1225" s="399"/>
      <c r="I1225" s="399"/>
      <c r="J1225" s="399"/>
      <c r="K1225" s="399"/>
      <c r="L1225" s="399"/>
    </row>
    <row r="1226" spans="2:20" x14ac:dyDescent="0.2">
      <c r="B1226" s="2" t="s">
        <v>816</v>
      </c>
      <c r="C1226" s="288"/>
      <c r="D1226" s="288"/>
      <c r="E1226" s="288"/>
      <c r="F1226" s="288"/>
      <c r="G1226" s="288"/>
      <c r="H1226" s="288"/>
      <c r="I1226" s="288"/>
      <c r="J1226" s="288"/>
      <c r="K1226" s="288"/>
      <c r="L1226" s="288"/>
      <c r="M1226" s="288"/>
      <c r="N1226" s="288"/>
      <c r="O1226" s="288"/>
      <c r="P1226" s="288"/>
      <c r="Q1226" s="288"/>
      <c r="R1226" s="288"/>
      <c r="S1226" s="288"/>
      <c r="T1226" s="289"/>
    </row>
    <row r="1227" spans="2:20" x14ac:dyDescent="0.2">
      <c r="B1227" s="9" t="s">
        <v>20</v>
      </c>
      <c r="C1227" s="200"/>
      <c r="D1227" s="200"/>
      <c r="E1227" s="200"/>
      <c r="F1227" s="200"/>
      <c r="G1227" s="200"/>
      <c r="H1227" s="200"/>
      <c r="I1227" s="200"/>
      <c r="J1227" s="200"/>
      <c r="K1227" s="200"/>
      <c r="L1227" s="200"/>
      <c r="M1227" s="200"/>
      <c r="N1227" s="200"/>
      <c r="O1227" s="200"/>
      <c r="P1227" s="200"/>
      <c r="Q1227" s="200"/>
      <c r="R1227" s="200"/>
      <c r="S1227" s="200"/>
      <c r="T1227" s="290"/>
    </row>
    <row r="1228" spans="2:20" x14ac:dyDescent="0.2">
      <c r="B1228" s="9" t="s">
        <v>281</v>
      </c>
      <c r="C1228" s="200"/>
      <c r="D1228" s="200"/>
      <c r="E1228" s="200"/>
      <c r="F1228" s="200"/>
      <c r="G1228" s="200"/>
      <c r="H1228" s="200"/>
      <c r="I1228" s="200"/>
      <c r="J1228" s="200"/>
      <c r="K1228" s="200"/>
      <c r="L1228" s="200"/>
      <c r="M1228" s="200"/>
      <c r="N1228" s="200"/>
      <c r="O1228" s="200"/>
      <c r="P1228" s="200"/>
      <c r="Q1228" s="200"/>
      <c r="R1228" s="200"/>
      <c r="S1228" s="200"/>
      <c r="T1228" s="290"/>
    </row>
    <row r="1229" spans="2:20" x14ac:dyDescent="0.2">
      <c r="B1229" s="9" t="s">
        <v>2</v>
      </c>
      <c r="C1229" s="200"/>
      <c r="D1229" s="200"/>
      <c r="E1229" s="200"/>
      <c r="F1229" s="200"/>
      <c r="G1229" s="200"/>
      <c r="H1229" s="200"/>
      <c r="I1229" s="200"/>
      <c r="J1229" s="200"/>
      <c r="K1229" s="200"/>
      <c r="L1229" s="200"/>
      <c r="M1229" s="200"/>
      <c r="N1229" s="200"/>
      <c r="O1229" s="200"/>
      <c r="P1229" s="200"/>
      <c r="Q1229" s="200"/>
      <c r="R1229" s="200"/>
      <c r="S1229" s="200"/>
      <c r="T1229" s="290"/>
    </row>
    <row r="1230" spans="2:20" x14ac:dyDescent="0.2">
      <c r="B1230" s="378"/>
      <c r="C1230" s="291"/>
      <c r="D1230" s="291"/>
      <c r="E1230" s="291"/>
      <c r="F1230" s="291"/>
      <c r="G1230" s="291"/>
      <c r="H1230" s="291"/>
      <c r="I1230" s="291"/>
      <c r="J1230" s="291"/>
      <c r="K1230" s="291"/>
      <c r="L1230" s="291"/>
      <c r="M1230" s="291"/>
      <c r="N1230" s="291"/>
      <c r="O1230" s="291"/>
      <c r="P1230" s="291"/>
      <c r="Q1230" s="291"/>
      <c r="R1230" s="291"/>
      <c r="S1230" s="291"/>
      <c r="T1230" s="292"/>
    </row>
    <row r="1231" spans="2:20" x14ac:dyDescent="0.2">
      <c r="B1231" s="287"/>
    </row>
    <row r="1232" spans="2:20" x14ac:dyDescent="0.2">
      <c r="B1232" s="265" t="s">
        <v>282</v>
      </c>
      <c r="C1232" s="270" t="s">
        <v>38</v>
      </c>
      <c r="D1232" s="268"/>
      <c r="E1232" s="269"/>
      <c r="F1232" s="270" t="s">
        <v>39</v>
      </c>
      <c r="G1232" s="271"/>
      <c r="H1232" s="271"/>
      <c r="I1232" s="270" t="s">
        <v>40</v>
      </c>
      <c r="J1232" s="268"/>
      <c r="K1232" s="269"/>
      <c r="L1232" s="270" t="s">
        <v>121</v>
      </c>
      <c r="M1232" s="268"/>
      <c r="N1232" s="269"/>
      <c r="O1232" s="270" t="s">
        <v>122</v>
      </c>
      <c r="P1232" s="268"/>
      <c r="Q1232" s="269"/>
      <c r="R1232" s="270" t="s">
        <v>633</v>
      </c>
      <c r="S1232" s="268"/>
      <c r="T1232" s="269"/>
    </row>
    <row r="1233" spans="2:20" x14ac:dyDescent="0.2">
      <c r="B1233" s="306"/>
      <c r="C1233" s="266" t="s">
        <v>283</v>
      </c>
      <c r="D1233" s="265" t="s">
        <v>284</v>
      </c>
      <c r="E1233" s="265" t="s">
        <v>47</v>
      </c>
      <c r="F1233" s="265" t="s">
        <v>283</v>
      </c>
      <c r="G1233" s="265" t="s">
        <v>284</v>
      </c>
      <c r="H1233" s="265" t="s">
        <v>47</v>
      </c>
      <c r="I1233" s="379" t="s">
        <v>283</v>
      </c>
      <c r="J1233" s="379" t="s">
        <v>284</v>
      </c>
      <c r="K1233" s="379" t="s">
        <v>47</v>
      </c>
      <c r="L1233" s="266" t="s">
        <v>283</v>
      </c>
      <c r="M1233" s="265" t="s">
        <v>284</v>
      </c>
      <c r="N1233" s="265" t="s">
        <v>47</v>
      </c>
      <c r="O1233" s="265" t="s">
        <v>283</v>
      </c>
      <c r="P1233" s="265" t="s">
        <v>284</v>
      </c>
      <c r="Q1233" s="265" t="s">
        <v>47</v>
      </c>
      <c r="R1233" s="379" t="s">
        <v>283</v>
      </c>
      <c r="S1233" s="379" t="s">
        <v>284</v>
      </c>
      <c r="T1233" s="379" t="s">
        <v>47</v>
      </c>
    </row>
    <row r="1234" spans="2:20" x14ac:dyDescent="0.2">
      <c r="B1234" s="286" t="s">
        <v>45</v>
      </c>
      <c r="C1234" s="404"/>
      <c r="D1234" s="404"/>
      <c r="E1234" s="404"/>
      <c r="F1234" s="404"/>
      <c r="G1234" s="404"/>
      <c r="H1234" s="404"/>
      <c r="I1234" s="404"/>
      <c r="J1234" s="404"/>
      <c r="K1234" s="404"/>
      <c r="L1234" s="404"/>
      <c r="M1234" s="404"/>
      <c r="N1234" s="404"/>
      <c r="O1234" s="404"/>
      <c r="P1234" s="404"/>
      <c r="Q1234" s="404"/>
      <c r="R1234" s="404"/>
      <c r="S1234" s="404"/>
      <c r="T1234" s="708"/>
    </row>
    <row r="1235" spans="2:20" x14ac:dyDescent="0.2">
      <c r="B1235" s="380" t="s">
        <v>408</v>
      </c>
      <c r="C1235" s="239"/>
      <c r="D1235" s="168"/>
      <c r="E1235" s="381"/>
      <c r="F1235" s="382"/>
      <c r="G1235" s="382"/>
      <c r="H1235" s="382"/>
      <c r="I1235" s="383"/>
      <c r="J1235" s="383"/>
      <c r="K1235" s="383"/>
      <c r="L1235" s="383"/>
      <c r="M1235" s="239"/>
      <c r="N1235" s="239"/>
      <c r="O1235" s="239"/>
      <c r="P1235" s="239"/>
      <c r="Q1235" s="239"/>
      <c r="R1235" s="239"/>
      <c r="S1235" s="239"/>
      <c r="T1235" s="248"/>
    </row>
    <row r="1236" spans="2:20" x14ac:dyDescent="0.2">
      <c r="B1236" s="114" t="s">
        <v>250</v>
      </c>
      <c r="C1236" s="119">
        <v>0</v>
      </c>
      <c r="D1236" s="97">
        <f>'Pres MP Cant'!L1142</f>
        <v>2056.2599999999998</v>
      </c>
      <c r="E1236" s="97">
        <f>SUM(C1236:D1236)</f>
        <v>2056.2599999999998</v>
      </c>
      <c r="F1236" s="96">
        <v>0</v>
      </c>
      <c r="G1236" s="97">
        <f>'Pres MP Cant'!M1142</f>
        <v>2327.5697981525832</v>
      </c>
      <c r="H1236" s="97">
        <f>SUM(F1236:G1236)</f>
        <v>2327.5697981525832</v>
      </c>
      <c r="I1236" s="384">
        <v>0</v>
      </c>
      <c r="J1236" s="384">
        <f>'Pres MP Cant'!N1142</f>
        <v>2913.6371416338466</v>
      </c>
      <c r="K1236" s="97">
        <f>SUM(I1236:J1236)</f>
        <v>2913.6371416338466</v>
      </c>
      <c r="L1236" s="384">
        <v>0</v>
      </c>
      <c r="M1236" s="119">
        <f>'Pres MP Cant'!O1142</f>
        <v>3674.2011075418482</v>
      </c>
      <c r="N1236" s="97">
        <f>SUM(L1236:M1236)</f>
        <v>3674.2011075418482</v>
      </c>
      <c r="O1236" s="119">
        <v>0</v>
      </c>
      <c r="P1236" s="119">
        <f>'Pres MP Cant'!P1142</f>
        <v>4544.883221698793</v>
      </c>
      <c r="Q1236" s="97">
        <f>SUM(O1236:P1236)</f>
        <v>4544.883221698793</v>
      </c>
      <c r="R1236" s="119">
        <v>0</v>
      </c>
      <c r="S1236" s="119">
        <f>'Pres MP Cant'!Q1142</f>
        <v>6768.2088891987896</v>
      </c>
      <c r="T1236" s="97">
        <f>SUM(R1236:S1236)</f>
        <v>6768.2088891987896</v>
      </c>
    </row>
    <row r="1237" spans="2:20" x14ac:dyDescent="0.2">
      <c r="B1237" s="114" t="s">
        <v>352</v>
      </c>
      <c r="C1237" s="119">
        <f>+C1211*E1248</f>
        <v>151.37724216714275</v>
      </c>
      <c r="D1237" s="119">
        <v>0</v>
      </c>
      <c r="E1237" s="97">
        <f>SUM(C1237:D1237)</f>
        <v>151.37724216714275</v>
      </c>
      <c r="F1237" s="119">
        <f>+F1211*H1248</f>
        <v>155.76940820798399</v>
      </c>
      <c r="G1237" s="119">
        <v>0</v>
      </c>
      <c r="H1237" s="97">
        <f>SUM(F1237:G1237)</f>
        <v>155.76940820798399</v>
      </c>
      <c r="I1237" s="119">
        <f>+I1211*K1248</f>
        <v>163.54556524316976</v>
      </c>
      <c r="J1237" s="384">
        <v>0</v>
      </c>
      <c r="K1237" s="97">
        <f>SUM(I1237:J1237)</f>
        <v>163.54556524316976</v>
      </c>
      <c r="L1237" s="119">
        <f>+L1211*N1248</f>
        <v>171.72363912317311</v>
      </c>
      <c r="M1237" s="119">
        <v>0</v>
      </c>
      <c r="N1237" s="97">
        <f>SUM(L1237:M1237)</f>
        <v>171.72363912317311</v>
      </c>
      <c r="O1237" s="119">
        <f>+O1211*Q1248</f>
        <v>263.31557718749463</v>
      </c>
      <c r="P1237" s="119">
        <v>0</v>
      </c>
      <c r="Q1237" s="97">
        <f>SUM(O1237:P1237)</f>
        <v>263.31557718749463</v>
      </c>
      <c r="R1237" s="119">
        <f>+R1211*T1248</f>
        <v>309.82392892585352</v>
      </c>
      <c r="S1237" s="119">
        <v>0</v>
      </c>
      <c r="T1237" s="97">
        <f>SUM(R1237:S1237)</f>
        <v>309.82392892585352</v>
      </c>
    </row>
    <row r="1238" spans="2:20" x14ac:dyDescent="0.2">
      <c r="B1238" s="51" t="s">
        <v>409</v>
      </c>
      <c r="C1238" s="62">
        <f t="shared" ref="C1238:T1238" si="141">SUM(C1236:C1237)</f>
        <v>151.37724216714275</v>
      </c>
      <c r="D1238" s="62">
        <f t="shared" si="141"/>
        <v>2056.2599999999998</v>
      </c>
      <c r="E1238" s="62">
        <f t="shared" si="141"/>
        <v>2207.6372421671426</v>
      </c>
      <c r="F1238" s="62">
        <f t="shared" si="141"/>
        <v>155.76940820798399</v>
      </c>
      <c r="G1238" s="62">
        <f t="shared" si="141"/>
        <v>2327.5697981525832</v>
      </c>
      <c r="H1238" s="62">
        <f t="shared" si="141"/>
        <v>2483.339206360567</v>
      </c>
      <c r="I1238" s="62">
        <f t="shared" si="141"/>
        <v>163.54556524316976</v>
      </c>
      <c r="J1238" s="62">
        <f t="shared" si="141"/>
        <v>2913.6371416338466</v>
      </c>
      <c r="K1238" s="62">
        <f t="shared" si="141"/>
        <v>3077.1827068770162</v>
      </c>
      <c r="L1238" s="62">
        <f t="shared" si="141"/>
        <v>171.72363912317311</v>
      </c>
      <c r="M1238" s="62">
        <f t="shared" si="141"/>
        <v>3674.2011075418482</v>
      </c>
      <c r="N1238" s="62">
        <f t="shared" si="141"/>
        <v>3845.9247466650213</v>
      </c>
      <c r="O1238" s="62">
        <f t="shared" si="141"/>
        <v>263.31557718749463</v>
      </c>
      <c r="P1238" s="62">
        <f t="shared" si="141"/>
        <v>4544.883221698793</v>
      </c>
      <c r="Q1238" s="62">
        <f t="shared" si="141"/>
        <v>4808.1987988862875</v>
      </c>
      <c r="R1238" s="62">
        <f t="shared" si="141"/>
        <v>309.82392892585352</v>
      </c>
      <c r="S1238" s="62">
        <f t="shared" si="141"/>
        <v>6768.2088891987896</v>
      </c>
      <c r="T1238" s="62">
        <f t="shared" si="141"/>
        <v>7078.0328181246432</v>
      </c>
    </row>
    <row r="1239" spans="2:20" x14ac:dyDescent="0.2">
      <c r="B1239" s="385" t="s">
        <v>410</v>
      </c>
      <c r="C1239" s="238"/>
      <c r="D1239" s="321"/>
      <c r="E1239" s="386"/>
      <c r="F1239" s="386"/>
      <c r="G1239" s="386"/>
      <c r="H1239" s="386"/>
      <c r="I1239" s="387"/>
      <c r="J1239" s="387"/>
      <c r="K1239" s="386"/>
      <c r="L1239" s="387"/>
      <c r="M1239" s="238"/>
      <c r="N1239" s="386"/>
      <c r="O1239" s="238"/>
      <c r="P1239" s="238"/>
      <c r="Q1239" s="386"/>
      <c r="R1239" s="238"/>
      <c r="S1239" s="238"/>
      <c r="T1239" s="709"/>
    </row>
    <row r="1240" spans="2:20" x14ac:dyDescent="0.2">
      <c r="B1240" s="204" t="s">
        <v>248</v>
      </c>
      <c r="C1240" s="119">
        <v>0</v>
      </c>
      <c r="D1240" s="97">
        <f>'Pres MP Cant'!L1150+'Pres MP Cant'!L1154</f>
        <v>354.66499999999996</v>
      </c>
      <c r="E1240" s="97">
        <f>SUM(C1240:D1240)</f>
        <v>354.66499999999996</v>
      </c>
      <c r="F1240" s="119">
        <v>0</v>
      </c>
      <c r="G1240" s="97">
        <f>'Pres MP Cant'!M1150+'Pres MP Cant'!M1154</f>
        <v>404.79720739219715</v>
      </c>
      <c r="H1240" s="97">
        <f>SUM(F1240:G1240)</f>
        <v>404.79720739219715</v>
      </c>
      <c r="I1240" s="384">
        <v>0</v>
      </c>
      <c r="J1240" s="384">
        <f>'Pres MP Cant'!N1150+'Pres MP Cant'!N1154</f>
        <v>507.15500433139027</v>
      </c>
      <c r="K1240" s="97">
        <f>SUM(I1240:J1240)</f>
        <v>507.15500433139027</v>
      </c>
      <c r="L1240" s="384">
        <v>0</v>
      </c>
      <c r="M1240" s="119">
        <f>'Pres MP Cant'!O1150+'Pres MP Cant'!O1154</f>
        <v>639.57941575787595</v>
      </c>
      <c r="N1240" s="97">
        <f>SUM(L1240:M1240)</f>
        <v>639.57941575787595</v>
      </c>
      <c r="O1240" s="119">
        <v>0</v>
      </c>
      <c r="P1240" s="119">
        <f>'Pres MP Cant'!P1150+'Pres MP Cant'!P1154</f>
        <v>791.14671675620502</v>
      </c>
      <c r="Q1240" s="97">
        <f>SUM(O1240:P1240)</f>
        <v>791.14671675620502</v>
      </c>
      <c r="R1240" s="119">
        <v>0</v>
      </c>
      <c r="S1240" s="119">
        <f>'Pres MP Cant'!Q1150+'Pres MP Cant'!Q1154</f>
        <v>1178.1608839912508</v>
      </c>
      <c r="T1240" s="97">
        <f>SUM(R1240:S1240)</f>
        <v>1178.1608839912508</v>
      </c>
    </row>
    <row r="1241" spans="2:20" x14ac:dyDescent="0.2">
      <c r="B1241" s="114" t="s">
        <v>355</v>
      </c>
      <c r="C1241" s="119">
        <f>+C1215*E1248</f>
        <v>16.407282814208987</v>
      </c>
      <c r="D1241" s="119">
        <v>0</v>
      </c>
      <c r="E1241" s="97">
        <f>SUM(C1241:D1241)</f>
        <v>16.407282814208987</v>
      </c>
      <c r="F1241" s="119">
        <f>+F1215*H1248</f>
        <v>34.740454256806885</v>
      </c>
      <c r="G1241" s="119">
        <v>0</v>
      </c>
      <c r="H1241" s="97">
        <f>SUM(F1241:G1241)</f>
        <v>34.740454256806885</v>
      </c>
      <c r="I1241" s="119">
        <f>+I1215*K1248</f>
        <v>36.467690052536852</v>
      </c>
      <c r="J1241" s="384">
        <v>0</v>
      </c>
      <c r="K1241" s="97">
        <f>SUM(I1241:J1241)</f>
        <v>36.467690052536852</v>
      </c>
      <c r="L1241" s="119">
        <f>+L1215*N1248</f>
        <v>38.301312332605669</v>
      </c>
      <c r="M1241" s="119">
        <v>0</v>
      </c>
      <c r="N1241" s="97">
        <f>SUM(L1241:M1241)</f>
        <v>38.301312332605669</v>
      </c>
      <c r="O1241" s="119">
        <f>+O1215*Q1248</f>
        <v>58.742006503017244</v>
      </c>
      <c r="P1241" s="119">
        <v>0</v>
      </c>
      <c r="Q1241" s="97">
        <f>SUM(O1241:P1241)</f>
        <v>58.742006503017244</v>
      </c>
      <c r="R1241" s="119">
        <f>+R1215*T1248</f>
        <v>69.117366477691164</v>
      </c>
      <c r="S1241" s="119">
        <v>0</v>
      </c>
      <c r="T1241" s="97">
        <f>SUM(R1241:S1241)</f>
        <v>69.117366477691164</v>
      </c>
    </row>
    <row r="1242" spans="2:20" x14ac:dyDescent="0.2">
      <c r="B1242" s="114" t="s">
        <v>411</v>
      </c>
      <c r="C1242" s="119">
        <f>'Carga Fabril'!C1152</f>
        <v>138.43346083961248</v>
      </c>
      <c r="D1242" s="119">
        <f>'Carga Fabril'!D1152</f>
        <v>15.026015156081808</v>
      </c>
      <c r="E1242" s="97">
        <f>SUM(C1242:D1242)</f>
        <v>153.45947599569428</v>
      </c>
      <c r="F1242" s="119">
        <f>'Carga Fabril'!F1152</f>
        <v>136.65236134148134</v>
      </c>
      <c r="G1242" s="119">
        <f>'Carga Fabril'!G1152</f>
        <v>14.441781772541958</v>
      </c>
      <c r="H1242" s="97">
        <f>SUM(F1242:G1242)</f>
        <v>151.0941431140233</v>
      </c>
      <c r="I1242" s="119">
        <f>'Carga Fabril'!I1152</f>
        <v>146.69178212945999</v>
      </c>
      <c r="J1242" s="119">
        <f>'Carga Fabril'!J1152</f>
        <v>15.904674714985111</v>
      </c>
      <c r="K1242" s="97">
        <f>SUM(I1242:J1242)</f>
        <v>162.5964568444451</v>
      </c>
      <c r="L1242" s="119">
        <f>'Carga Fabril'!L1152</f>
        <v>157.45553768403784</v>
      </c>
      <c r="M1242" s="119">
        <f>'Carga Fabril'!M1152</f>
        <v>17.509153235931972</v>
      </c>
      <c r="N1242" s="97">
        <f>SUM(L1242:M1242)</f>
        <v>174.9646909199698</v>
      </c>
      <c r="O1242" s="119">
        <f>'Carga Fabril'!O1152</f>
        <v>210.31834249720023</v>
      </c>
      <c r="P1242" s="119">
        <f>'Carga Fabril'!P1152</f>
        <v>25.556734514132284</v>
      </c>
      <c r="Q1242" s="97">
        <f>SUM(O1242:P1242)</f>
        <v>235.87507701133251</v>
      </c>
      <c r="R1242" s="119">
        <f>'Carga Fabril'!R1152</f>
        <v>246.06580369712137</v>
      </c>
      <c r="S1242" s="119">
        <f>'Carga Fabril'!S1152</f>
        <v>31.579838550892763</v>
      </c>
      <c r="T1242" s="97">
        <f>SUM(R1242:S1242)</f>
        <v>277.64564224801416</v>
      </c>
    </row>
    <row r="1243" spans="2:20" x14ac:dyDescent="0.2">
      <c r="B1243" s="51" t="s">
        <v>412</v>
      </c>
      <c r="C1243" s="62">
        <f t="shared" ref="C1243:T1243" si="142">SUM(C1240:C1242)</f>
        <v>154.84074365382148</v>
      </c>
      <c r="D1243" s="62">
        <f t="shared" si="142"/>
        <v>369.69101515608179</v>
      </c>
      <c r="E1243" s="62">
        <f t="shared" si="142"/>
        <v>524.53175880990329</v>
      </c>
      <c r="F1243" s="62">
        <f t="shared" si="142"/>
        <v>171.39281559828822</v>
      </c>
      <c r="G1243" s="62">
        <f t="shared" si="142"/>
        <v>419.23898916473911</v>
      </c>
      <c r="H1243" s="62">
        <f t="shared" si="142"/>
        <v>590.63180476302728</v>
      </c>
      <c r="I1243" s="62">
        <f t="shared" si="142"/>
        <v>183.15947218199685</v>
      </c>
      <c r="J1243" s="62">
        <f t="shared" si="142"/>
        <v>523.05967904637544</v>
      </c>
      <c r="K1243" s="62">
        <f t="shared" si="142"/>
        <v>706.21915122837231</v>
      </c>
      <c r="L1243" s="62">
        <f t="shared" si="142"/>
        <v>195.75685001664351</v>
      </c>
      <c r="M1243" s="62">
        <f t="shared" si="142"/>
        <v>657.08856899380794</v>
      </c>
      <c r="N1243" s="62">
        <f t="shared" si="142"/>
        <v>852.84541901045145</v>
      </c>
      <c r="O1243" s="62">
        <f t="shared" si="142"/>
        <v>269.06034900021746</v>
      </c>
      <c r="P1243" s="62">
        <f t="shared" si="142"/>
        <v>816.70345127033727</v>
      </c>
      <c r="Q1243" s="62">
        <f t="shared" si="142"/>
        <v>1085.7638002705548</v>
      </c>
      <c r="R1243" s="62">
        <f t="shared" si="142"/>
        <v>315.18317017481252</v>
      </c>
      <c r="S1243" s="62">
        <f t="shared" si="142"/>
        <v>1209.7407225421437</v>
      </c>
      <c r="T1243" s="62">
        <f t="shared" si="142"/>
        <v>1524.9238927169561</v>
      </c>
    </row>
    <row r="1244" spans="2:20" x14ac:dyDescent="0.2">
      <c r="B1244" s="105"/>
      <c r="C1244" s="238"/>
      <c r="D1244" s="249"/>
      <c r="E1244" s="387"/>
      <c r="F1244" s="387"/>
      <c r="G1244" s="387"/>
      <c r="H1244" s="387"/>
      <c r="I1244" s="387"/>
      <c r="J1244" s="387"/>
      <c r="K1244" s="387"/>
      <c r="L1244" s="387"/>
      <c r="M1244" s="238"/>
      <c r="N1244" s="387"/>
      <c r="O1244" s="238"/>
      <c r="P1244" s="238"/>
      <c r="Q1244" s="387"/>
      <c r="R1244" s="238"/>
      <c r="S1244" s="238"/>
      <c r="T1244" s="388"/>
    </row>
    <row r="1245" spans="2:20" x14ac:dyDescent="0.2">
      <c r="B1245" s="62" t="s">
        <v>413</v>
      </c>
      <c r="C1245" s="62">
        <f>+C1238+C1243</f>
        <v>306.21798582096426</v>
      </c>
      <c r="D1245" s="62">
        <f t="shared" ref="D1245:T1245" si="143">+D1238+D1243</f>
        <v>2425.9510151560817</v>
      </c>
      <c r="E1245" s="62">
        <f t="shared" si="143"/>
        <v>2732.1690009770459</v>
      </c>
      <c r="F1245" s="62">
        <f t="shared" si="143"/>
        <v>327.16222380627221</v>
      </c>
      <c r="G1245" s="62">
        <f t="shared" si="143"/>
        <v>2746.8087873173222</v>
      </c>
      <c r="H1245" s="62">
        <f t="shared" si="143"/>
        <v>3073.9710111235945</v>
      </c>
      <c r="I1245" s="62">
        <f t="shared" si="143"/>
        <v>346.70503742516661</v>
      </c>
      <c r="J1245" s="62">
        <f t="shared" si="143"/>
        <v>3436.6968206802221</v>
      </c>
      <c r="K1245" s="62">
        <f t="shared" si="143"/>
        <v>3783.4018581053888</v>
      </c>
      <c r="L1245" s="26">
        <f t="shared" si="143"/>
        <v>367.48048913981665</v>
      </c>
      <c r="M1245" s="26">
        <f t="shared" si="143"/>
        <v>4331.2896765356563</v>
      </c>
      <c r="N1245" s="62">
        <f t="shared" si="143"/>
        <v>4698.7701656754725</v>
      </c>
      <c r="O1245" s="26">
        <f t="shared" si="143"/>
        <v>532.37592618771214</v>
      </c>
      <c r="P1245" s="26">
        <f t="shared" si="143"/>
        <v>5361.5866729691306</v>
      </c>
      <c r="Q1245" s="62">
        <f t="shared" si="143"/>
        <v>5893.9625991568428</v>
      </c>
      <c r="R1245" s="26">
        <f t="shared" si="143"/>
        <v>625.00709910066598</v>
      </c>
      <c r="S1245" s="26">
        <f t="shared" si="143"/>
        <v>7977.9496117409335</v>
      </c>
      <c r="T1245" s="62">
        <f t="shared" si="143"/>
        <v>8602.9567108415995</v>
      </c>
    </row>
    <row r="1246" spans="2:20" x14ac:dyDescent="0.2">
      <c r="B1246" s="108" t="s">
        <v>414</v>
      </c>
      <c r="C1246" s="389"/>
      <c r="D1246" s="390"/>
      <c r="E1246" s="391">
        <f>'Pres Produc'!C803</f>
        <v>797</v>
      </c>
      <c r="F1246" s="389"/>
      <c r="G1246" s="392"/>
      <c r="H1246" s="391">
        <f>'Pres Produc'!D803</f>
        <v>866</v>
      </c>
      <c r="I1246" s="393"/>
      <c r="J1246" s="392"/>
      <c r="K1246" s="391">
        <f>'Pres Produc'!E803</f>
        <v>1032.7408518296343</v>
      </c>
      <c r="L1246" s="394"/>
      <c r="M1246" s="322"/>
      <c r="N1246" s="391">
        <f>'Pres Produc'!F803</f>
        <v>1240.2890221955611</v>
      </c>
      <c r="O1246" s="396"/>
      <c r="P1246" s="322"/>
      <c r="Q1246" s="391">
        <f>'Pres Produc'!G803</f>
        <v>1461.2837432513497</v>
      </c>
      <c r="R1246" s="396"/>
      <c r="S1246" s="322"/>
      <c r="T1246" s="391">
        <f>'Pres Produc'!H803</f>
        <v>2070.7972405518894</v>
      </c>
    </row>
    <row r="1247" spans="2:20" x14ac:dyDescent="0.2">
      <c r="B1247" s="114" t="s">
        <v>415</v>
      </c>
      <c r="C1247" s="396"/>
      <c r="D1247" s="397"/>
      <c r="E1247" s="401">
        <f>+E1245/E1246</f>
        <v>3.4280665005985518</v>
      </c>
      <c r="F1247" s="402"/>
      <c r="G1247" s="403"/>
      <c r="H1247" s="718">
        <f>+H1245/H1246</f>
        <v>3.5496201052235503</v>
      </c>
      <c r="I1247" s="402"/>
      <c r="J1247" s="403"/>
      <c r="K1247" s="401">
        <f>+K1245/K1246</f>
        <v>3.6634571503611988</v>
      </c>
      <c r="L1247" s="394"/>
      <c r="M1247" s="322"/>
      <c r="N1247" s="401">
        <f>+N1245/N1246</f>
        <v>3.7884477582150198</v>
      </c>
      <c r="O1247" s="396"/>
      <c r="P1247" s="322"/>
      <c r="Q1247" s="401">
        <f>+Q1245/Q1246</f>
        <v>4.0334141992456596</v>
      </c>
      <c r="R1247" s="396"/>
      <c r="S1247" s="322"/>
      <c r="T1247" s="401">
        <f>+T1245/T1246</f>
        <v>4.1544177007637986</v>
      </c>
    </row>
    <row r="1248" spans="2:20" x14ac:dyDescent="0.2">
      <c r="B1248" s="279" t="s">
        <v>297</v>
      </c>
      <c r="C1248" s="239"/>
      <c r="D1248" s="168"/>
      <c r="E1248" s="210">
        <f>Asignaciones!AB121</f>
        <v>8.409834335760262E-2</v>
      </c>
      <c r="F1248" s="105"/>
      <c r="G1248" s="248"/>
      <c r="H1248" s="210">
        <f>Asignaciones!AC121</f>
        <v>7.9796056268812601E-2</v>
      </c>
      <c r="I1248" s="105"/>
      <c r="J1248" s="248"/>
      <c r="K1248" s="210">
        <f>Asignaciones!AD121</f>
        <v>7.9324694226897113E-2</v>
      </c>
      <c r="L1248" s="103"/>
      <c r="M1248" s="292"/>
      <c r="N1248" s="210">
        <f>Asignaciones!AE121</f>
        <v>7.9383621249921363E-2</v>
      </c>
      <c r="O1248" s="103"/>
      <c r="P1248" s="292"/>
      <c r="Q1248" s="210">
        <f>Asignaciones!AF121</f>
        <v>7.9262650019067599E-2</v>
      </c>
      <c r="R1248" s="103"/>
      <c r="S1248" s="292"/>
      <c r="T1248" s="210">
        <f>Asignaciones!AG121</f>
        <v>8.0153616393079705E-2</v>
      </c>
    </row>
    <row r="1249" spans="2:20" x14ac:dyDescent="0.2">
      <c r="E1249" s="399"/>
      <c r="F1249" s="399"/>
      <c r="G1249" s="399"/>
      <c r="H1249" s="399"/>
      <c r="I1249" s="399"/>
      <c r="J1249" s="399"/>
      <c r="K1249" s="399"/>
      <c r="L1249" s="399"/>
    </row>
    <row r="1250" spans="2:20" x14ac:dyDescent="0.2">
      <c r="D1250" s="399"/>
      <c r="E1250" s="399"/>
      <c r="F1250" s="399"/>
      <c r="G1250" s="399"/>
      <c r="H1250" s="399"/>
      <c r="I1250" s="399"/>
      <c r="J1250" s="399"/>
      <c r="K1250" s="399"/>
      <c r="L1250" s="399"/>
    </row>
    <row r="1251" spans="2:20" x14ac:dyDescent="0.2">
      <c r="D1251" s="399"/>
      <c r="G1251" s="399"/>
      <c r="J1251" s="399"/>
      <c r="M1251" s="399"/>
      <c r="P1251" s="399"/>
      <c r="S1251" s="399"/>
    </row>
    <row r="1252" spans="2:20" x14ac:dyDescent="0.2">
      <c r="B1252" s="2" t="s">
        <v>421</v>
      </c>
      <c r="C1252" s="288"/>
      <c r="D1252" s="288"/>
      <c r="E1252" s="288"/>
      <c r="F1252" s="288"/>
      <c r="G1252" s="288"/>
      <c r="H1252" s="288"/>
      <c r="I1252" s="288"/>
      <c r="J1252" s="288"/>
      <c r="K1252" s="288"/>
      <c r="L1252" s="288"/>
      <c r="M1252" s="288"/>
      <c r="N1252" s="288"/>
      <c r="O1252" s="288"/>
      <c r="P1252" s="288"/>
      <c r="Q1252" s="288"/>
      <c r="R1252" s="288"/>
      <c r="S1252" s="288"/>
      <c r="T1252" s="289"/>
    </row>
    <row r="1253" spans="2:20" x14ac:dyDescent="0.2">
      <c r="B1253" s="9" t="s">
        <v>30</v>
      </c>
      <c r="C1253" s="200"/>
      <c r="D1253" s="200"/>
      <c r="E1253" s="200"/>
      <c r="F1253" s="200"/>
      <c r="G1253" s="200"/>
      <c r="H1253" s="200"/>
      <c r="I1253" s="200"/>
      <c r="J1253" s="200"/>
      <c r="K1253" s="200"/>
      <c r="L1253" s="200"/>
      <c r="M1253" s="200"/>
      <c r="N1253" s="200"/>
      <c r="O1253" s="200"/>
      <c r="P1253" s="200"/>
      <c r="Q1253" s="200"/>
      <c r="R1253" s="200"/>
      <c r="S1253" s="200"/>
      <c r="T1253" s="290"/>
    </row>
    <row r="1254" spans="2:20" x14ac:dyDescent="0.2">
      <c r="B1254" s="9" t="s">
        <v>281</v>
      </c>
      <c r="C1254" s="200"/>
      <c r="D1254" s="200"/>
      <c r="E1254" s="200"/>
      <c r="F1254" s="200"/>
      <c r="G1254" s="200"/>
      <c r="H1254" s="200"/>
      <c r="I1254" s="200"/>
      <c r="J1254" s="200"/>
      <c r="K1254" s="200"/>
      <c r="L1254" s="200"/>
      <c r="M1254" s="200"/>
      <c r="N1254" s="200"/>
      <c r="O1254" s="200"/>
      <c r="P1254" s="200"/>
      <c r="Q1254" s="200"/>
      <c r="R1254" s="200"/>
      <c r="S1254" s="200"/>
      <c r="T1254" s="290"/>
    </row>
    <row r="1255" spans="2:20" x14ac:dyDescent="0.2">
      <c r="B1255" s="9" t="s">
        <v>2</v>
      </c>
      <c r="C1255" s="200"/>
      <c r="D1255" s="200"/>
      <c r="E1255" s="200"/>
      <c r="F1255" s="200"/>
      <c r="G1255" s="200"/>
      <c r="H1255" s="200"/>
      <c r="I1255" s="200"/>
      <c r="J1255" s="200"/>
      <c r="K1255" s="200"/>
      <c r="L1255" s="200"/>
      <c r="M1255" s="200"/>
      <c r="N1255" s="200"/>
      <c r="O1255" s="200"/>
      <c r="P1255" s="200"/>
      <c r="Q1255" s="200"/>
      <c r="R1255" s="200"/>
      <c r="S1255" s="200"/>
      <c r="T1255" s="290"/>
    </row>
    <row r="1256" spans="2:20" x14ac:dyDescent="0.2">
      <c r="B1256" s="378"/>
      <c r="C1256" s="291"/>
      <c r="D1256" s="291"/>
      <c r="E1256" s="291"/>
      <c r="F1256" s="291"/>
      <c r="G1256" s="291"/>
      <c r="H1256" s="291"/>
      <c r="I1256" s="291"/>
      <c r="J1256" s="291"/>
      <c r="K1256" s="291"/>
      <c r="L1256" s="291"/>
      <c r="M1256" s="291"/>
      <c r="N1256" s="291"/>
      <c r="O1256" s="291"/>
      <c r="P1256" s="291"/>
      <c r="Q1256" s="291"/>
      <c r="R1256" s="291"/>
      <c r="S1256" s="291"/>
      <c r="T1256" s="292"/>
    </row>
    <row r="1257" spans="2:20" x14ac:dyDescent="0.2">
      <c r="B1257" s="287"/>
    </row>
    <row r="1258" spans="2:20" x14ac:dyDescent="0.2">
      <c r="B1258" s="265" t="s">
        <v>282</v>
      </c>
      <c r="C1258" s="270" t="s">
        <v>38</v>
      </c>
      <c r="D1258" s="268"/>
      <c r="E1258" s="269"/>
      <c r="F1258" s="270" t="s">
        <v>39</v>
      </c>
      <c r="G1258" s="271"/>
      <c r="H1258" s="271"/>
      <c r="I1258" s="270" t="s">
        <v>40</v>
      </c>
      <c r="J1258" s="268"/>
      <c r="K1258" s="269"/>
      <c r="L1258" s="270" t="s">
        <v>121</v>
      </c>
      <c r="M1258" s="268"/>
      <c r="N1258" s="269"/>
      <c r="O1258" s="270" t="s">
        <v>122</v>
      </c>
      <c r="P1258" s="268"/>
      <c r="Q1258" s="269"/>
      <c r="R1258" s="270" t="s">
        <v>633</v>
      </c>
      <c r="S1258" s="268"/>
      <c r="T1258" s="269"/>
    </row>
    <row r="1259" spans="2:20" x14ac:dyDescent="0.2">
      <c r="B1259" s="306"/>
      <c r="C1259" s="266" t="s">
        <v>283</v>
      </c>
      <c r="D1259" s="265" t="s">
        <v>284</v>
      </c>
      <c r="E1259" s="265" t="s">
        <v>47</v>
      </c>
      <c r="F1259" s="265" t="s">
        <v>283</v>
      </c>
      <c r="G1259" s="265" t="s">
        <v>284</v>
      </c>
      <c r="H1259" s="265" t="s">
        <v>47</v>
      </c>
      <c r="I1259" s="379" t="s">
        <v>283</v>
      </c>
      <c r="J1259" s="379" t="s">
        <v>284</v>
      </c>
      <c r="K1259" s="379" t="s">
        <v>47</v>
      </c>
      <c r="L1259" s="266" t="s">
        <v>283</v>
      </c>
      <c r="M1259" s="265" t="s">
        <v>284</v>
      </c>
      <c r="N1259" s="265" t="s">
        <v>47</v>
      </c>
      <c r="O1259" s="265" t="s">
        <v>283</v>
      </c>
      <c r="P1259" s="265" t="s">
        <v>284</v>
      </c>
      <c r="Q1259" s="265" t="s">
        <v>47</v>
      </c>
      <c r="R1259" s="379" t="s">
        <v>283</v>
      </c>
      <c r="S1259" s="379" t="s">
        <v>284</v>
      </c>
      <c r="T1259" s="379" t="s">
        <v>47</v>
      </c>
    </row>
    <row r="1260" spans="2:20" x14ac:dyDescent="0.2">
      <c r="B1260" s="129" t="s">
        <v>74</v>
      </c>
      <c r="C1260" s="404"/>
      <c r="D1260" s="404"/>
      <c r="E1260" s="404"/>
      <c r="F1260" s="404"/>
      <c r="G1260" s="404"/>
      <c r="H1260" s="404"/>
      <c r="I1260" s="404"/>
      <c r="J1260" s="404"/>
      <c r="K1260" s="404"/>
      <c r="L1260" s="404"/>
      <c r="M1260" s="404"/>
      <c r="N1260" s="404"/>
      <c r="O1260" s="404"/>
      <c r="P1260" s="404"/>
      <c r="Q1260" s="404"/>
      <c r="R1260" s="404"/>
      <c r="S1260" s="404"/>
      <c r="T1260" s="708"/>
    </row>
    <row r="1261" spans="2:20" x14ac:dyDescent="0.2">
      <c r="B1261" s="380" t="s">
        <v>408</v>
      </c>
      <c r="C1261" s="239"/>
      <c r="D1261" s="168"/>
      <c r="E1261" s="381"/>
      <c r="F1261" s="382"/>
      <c r="G1261" s="382"/>
      <c r="H1261" s="382"/>
      <c r="I1261" s="383"/>
      <c r="J1261" s="383"/>
      <c r="K1261" s="383"/>
      <c r="L1261" s="383"/>
      <c r="M1261" s="239"/>
      <c r="N1261" s="239"/>
      <c r="O1261" s="239"/>
      <c r="P1261" s="239"/>
      <c r="Q1261" s="239"/>
      <c r="R1261" s="239"/>
      <c r="S1261" s="239"/>
      <c r="T1261" s="248"/>
    </row>
    <row r="1262" spans="2:20" x14ac:dyDescent="0.2">
      <c r="B1262" s="114" t="s">
        <v>250</v>
      </c>
      <c r="C1262" s="119">
        <v>0</v>
      </c>
      <c r="D1262" s="97">
        <f>'Pres MP Cant'!L1145</f>
        <v>11718</v>
      </c>
      <c r="E1262" s="97">
        <f>SUM(C1262:D1262)</f>
        <v>11718</v>
      </c>
      <c r="F1262" s="119">
        <v>0</v>
      </c>
      <c r="G1262" s="97">
        <f>'Pres MP Cant'!M1145</f>
        <v>14110.365010799136</v>
      </c>
      <c r="H1262" s="97">
        <f>SUM(F1262:G1262)</f>
        <v>14110.365010799136</v>
      </c>
      <c r="I1262" s="119">
        <v>0</v>
      </c>
      <c r="J1262" s="384">
        <f>'Pres MP Cant'!N1145</f>
        <v>17781.003869754015</v>
      </c>
      <c r="K1262" s="97">
        <f>SUM(I1262:J1262)</f>
        <v>17781.003869754015</v>
      </c>
      <c r="L1262" s="119">
        <v>0</v>
      </c>
      <c r="M1262" s="119">
        <f>'Pres MP Cant'!O1145</f>
        <v>22403.84748856875</v>
      </c>
      <c r="N1262" s="97">
        <f>SUM(L1262:M1262)</f>
        <v>22403.84748856875</v>
      </c>
      <c r="O1262" s="119">
        <v>0</v>
      </c>
      <c r="P1262" s="119">
        <f>'Pres MP Cant'!P1145</f>
        <v>27759.297715207013</v>
      </c>
      <c r="Q1262" s="97">
        <f>SUM(O1262:P1262)</f>
        <v>27759.297715207013</v>
      </c>
      <c r="R1262" s="119">
        <v>0</v>
      </c>
      <c r="S1262" s="119">
        <f>'Pres MP Cant'!Q1145</f>
        <v>40837.493567728699</v>
      </c>
      <c r="T1262" s="97">
        <f>SUM(R1262:S1262)</f>
        <v>40837.493567728699</v>
      </c>
    </row>
    <row r="1263" spans="2:20" x14ac:dyDescent="0.2">
      <c r="B1263" s="114" t="s">
        <v>352</v>
      </c>
      <c r="C1263" s="119">
        <f>+C1211*E1274</f>
        <v>1648.6254228491832</v>
      </c>
      <c r="D1263" s="119">
        <v>0</v>
      </c>
      <c r="E1263" s="97">
        <f>SUM(C1263:D1263)</f>
        <v>1648.6254228491832</v>
      </c>
      <c r="F1263" s="119">
        <f>+F1211*H1274</f>
        <v>1796.3246612437258</v>
      </c>
      <c r="G1263" s="119">
        <v>0</v>
      </c>
      <c r="H1263" s="97">
        <f>SUM(F1263:G1263)</f>
        <v>1796.3246612437258</v>
      </c>
      <c r="I1263" s="119">
        <f>+I1211*K1274</f>
        <v>1898.1776703405778</v>
      </c>
      <c r="J1263" s="384">
        <v>0</v>
      </c>
      <c r="K1263" s="97">
        <f>SUM(I1263:J1263)</f>
        <v>1898.1776703405778</v>
      </c>
      <c r="L1263" s="119">
        <f>+L1211*N1274</f>
        <v>1991.4888273696329</v>
      </c>
      <c r="M1263" s="119">
        <v>0</v>
      </c>
      <c r="N1263" s="97">
        <f>SUM(L1263:M1263)</f>
        <v>1991.4888273696329</v>
      </c>
      <c r="O1263" s="119">
        <f>+O1211*Q1274</f>
        <v>3058.7481832867111</v>
      </c>
      <c r="P1263" s="119">
        <v>0</v>
      </c>
      <c r="Q1263" s="97">
        <f>SUM(O1263:P1263)</f>
        <v>3058.7481832867111</v>
      </c>
      <c r="R1263" s="119">
        <f>+R1211*T1274</f>
        <v>3555.5528671310117</v>
      </c>
      <c r="S1263" s="119">
        <v>0</v>
      </c>
      <c r="T1263" s="97">
        <f>SUM(R1263:S1263)</f>
        <v>3555.5528671310117</v>
      </c>
    </row>
    <row r="1264" spans="2:20" x14ac:dyDescent="0.2">
      <c r="B1264" s="51" t="s">
        <v>409</v>
      </c>
      <c r="C1264" s="62">
        <f t="shared" ref="C1264:T1264" si="144">SUM(C1262:C1263)</f>
        <v>1648.6254228491832</v>
      </c>
      <c r="D1264" s="62">
        <f t="shared" si="144"/>
        <v>11718</v>
      </c>
      <c r="E1264" s="62">
        <f t="shared" si="144"/>
        <v>13366.625422849183</v>
      </c>
      <c r="F1264" s="62">
        <f t="shared" si="144"/>
        <v>1796.3246612437258</v>
      </c>
      <c r="G1264" s="62">
        <f t="shared" si="144"/>
        <v>14110.365010799136</v>
      </c>
      <c r="H1264" s="62">
        <f t="shared" si="144"/>
        <v>15906.689672042861</v>
      </c>
      <c r="I1264" s="62">
        <f t="shared" si="144"/>
        <v>1898.1776703405778</v>
      </c>
      <c r="J1264" s="62">
        <f t="shared" si="144"/>
        <v>17781.003869754015</v>
      </c>
      <c r="K1264" s="62">
        <f t="shared" si="144"/>
        <v>19679.181540094592</v>
      </c>
      <c r="L1264" s="62">
        <f t="shared" si="144"/>
        <v>1991.4888273696329</v>
      </c>
      <c r="M1264" s="62">
        <f t="shared" si="144"/>
        <v>22403.84748856875</v>
      </c>
      <c r="N1264" s="62">
        <f t="shared" si="144"/>
        <v>24395.336315938384</v>
      </c>
      <c r="O1264" s="62">
        <f t="shared" si="144"/>
        <v>3058.7481832867111</v>
      </c>
      <c r="P1264" s="62">
        <f t="shared" si="144"/>
        <v>27759.297715207013</v>
      </c>
      <c r="Q1264" s="62">
        <f t="shared" si="144"/>
        <v>30818.045898493725</v>
      </c>
      <c r="R1264" s="62">
        <f t="shared" si="144"/>
        <v>3555.5528671310117</v>
      </c>
      <c r="S1264" s="62">
        <f t="shared" si="144"/>
        <v>40837.493567728699</v>
      </c>
      <c r="T1264" s="62">
        <f t="shared" si="144"/>
        <v>44393.046434859709</v>
      </c>
    </row>
    <row r="1265" spans="2:20" x14ac:dyDescent="0.2">
      <c r="B1265" s="385" t="s">
        <v>410</v>
      </c>
      <c r="C1265" s="238"/>
      <c r="D1265" s="321"/>
      <c r="E1265" s="386"/>
      <c r="F1265" s="238"/>
      <c r="G1265" s="386"/>
      <c r="H1265" s="386"/>
      <c r="I1265" s="238"/>
      <c r="J1265" s="387"/>
      <c r="K1265" s="386"/>
      <c r="L1265" s="238"/>
      <c r="M1265" s="238"/>
      <c r="N1265" s="386"/>
      <c r="O1265" s="238"/>
      <c r="P1265" s="238"/>
      <c r="Q1265" s="386"/>
      <c r="R1265" s="238"/>
      <c r="S1265" s="238"/>
      <c r="T1265" s="709"/>
    </row>
    <row r="1266" spans="2:20" x14ac:dyDescent="0.2">
      <c r="B1266" s="204" t="s">
        <v>248</v>
      </c>
      <c r="C1266" s="119">
        <v>0</v>
      </c>
      <c r="D1266" s="97">
        <f>'Pres MP Cant'!L1151+'Pres MP Cant'!L1155</f>
        <v>1143.9000000000001</v>
      </c>
      <c r="E1266" s="97">
        <f>SUM(C1266:D1266)</f>
        <v>1143.9000000000001</v>
      </c>
      <c r="F1266" s="119">
        <v>0</v>
      </c>
      <c r="G1266" s="97">
        <f>'Pres MP Cant'!M1151+'Pres MP Cant'!M1155</f>
        <v>1364.4455149501662</v>
      </c>
      <c r="H1266" s="97">
        <f>SUM(F1266:G1266)</f>
        <v>1364.4455149501662</v>
      </c>
      <c r="I1266" s="119">
        <v>0</v>
      </c>
      <c r="J1266" s="384">
        <f>'Pres MP Cant'!N1151+'Pres MP Cant'!N1155</f>
        <v>1717.850045030372</v>
      </c>
      <c r="K1266" s="97">
        <f>SUM(I1266:J1266)</f>
        <v>1717.850045030372</v>
      </c>
      <c r="L1266" s="119">
        <v>0</v>
      </c>
      <c r="M1266" s="119">
        <f>'Pres MP Cant'!O1151+'Pres MP Cant'!O1155</f>
        <v>2164.2878138163101</v>
      </c>
      <c r="N1266" s="97">
        <f>SUM(L1266:M1266)</f>
        <v>2164.2878138163101</v>
      </c>
      <c r="O1266" s="119">
        <v>0</v>
      </c>
      <c r="P1266" s="119">
        <f>'Pres MP Cant'!P1151+'Pres MP Cant'!P1155</f>
        <v>2681.6218665285369</v>
      </c>
      <c r="Q1266" s="97">
        <f>SUM(O1266:P1266)</f>
        <v>2681.6218665285369</v>
      </c>
      <c r="R1266" s="119">
        <v>0</v>
      </c>
      <c r="S1266" s="119">
        <f>'Pres MP Cant'!Q1151+'Pres MP Cant'!Q1155</f>
        <v>3945.0803243886239</v>
      </c>
      <c r="T1266" s="97">
        <f>SUM(R1266:S1266)</f>
        <v>3945.0803243886239</v>
      </c>
    </row>
    <row r="1267" spans="2:20" x14ac:dyDescent="0.2">
      <c r="B1267" s="114" t="s">
        <v>355</v>
      </c>
      <c r="C1267" s="119">
        <f>+C1215*E1274</f>
        <v>178.68910266917695</v>
      </c>
      <c r="D1267" s="119">
        <v>0</v>
      </c>
      <c r="E1267" s="97">
        <f>SUM(C1267:D1267)</f>
        <v>178.68910266917695</v>
      </c>
      <c r="F1267" s="119">
        <f>+F1215*H1274</f>
        <v>400.6250998975882</v>
      </c>
      <c r="G1267" s="119">
        <v>0</v>
      </c>
      <c r="H1267" s="97">
        <f>SUM(F1267:G1267)</f>
        <v>400.6250998975882</v>
      </c>
      <c r="I1267" s="119">
        <f>+I1215*K1274</f>
        <v>423.25913786596936</v>
      </c>
      <c r="J1267" s="384">
        <v>0</v>
      </c>
      <c r="K1267" s="97">
        <f>SUM(I1267:J1267)</f>
        <v>423.25913786596936</v>
      </c>
      <c r="L1267" s="119">
        <f>+L1215*N1274</f>
        <v>444.18250145087819</v>
      </c>
      <c r="M1267" s="119">
        <v>0</v>
      </c>
      <c r="N1267" s="97">
        <f>SUM(L1267:M1267)</f>
        <v>444.18250145087819</v>
      </c>
      <c r="O1267" s="119">
        <f>+O1215*Q1274</f>
        <v>682.36375376220394</v>
      </c>
      <c r="P1267" s="119">
        <v>0</v>
      </c>
      <c r="Q1267" s="97">
        <f>SUM(O1267:P1267)</f>
        <v>682.36375376220394</v>
      </c>
      <c r="R1267" s="119">
        <f>+R1215*T1274</f>
        <v>793.19390016228294</v>
      </c>
      <c r="S1267" s="119">
        <v>0</v>
      </c>
      <c r="T1267" s="97">
        <f>SUM(R1267:S1267)</f>
        <v>793.19390016228294</v>
      </c>
    </row>
    <row r="1268" spans="2:20" x14ac:dyDescent="0.2">
      <c r="B1268" s="114" t="s">
        <v>411</v>
      </c>
      <c r="C1268" s="119">
        <f>'Carga Fabril'!C1176</f>
        <v>161.53465317545746</v>
      </c>
      <c r="D1268" s="119">
        <f>'Carga Fabril'!D1176</f>
        <v>17.533493218514529</v>
      </c>
      <c r="E1268" s="97">
        <f>SUM(C1268:D1268)</f>
        <v>179.068146393972</v>
      </c>
      <c r="F1268" s="119">
        <f>'Carga Fabril'!F1176</f>
        <v>168.84298687688806</v>
      </c>
      <c r="G1268" s="119">
        <f>'Carga Fabril'!G1176</f>
        <v>17.84377193605069</v>
      </c>
      <c r="H1268" s="97">
        <f>SUM(F1268:G1268)</f>
        <v>186.68675881293876</v>
      </c>
      <c r="I1268" s="119">
        <f>'Carga Fabril'!I1176</f>
        <v>182.41775061712281</v>
      </c>
      <c r="J1268" s="119">
        <f>'Carga Fabril'!J1176</f>
        <v>19.778169872148194</v>
      </c>
      <c r="K1268" s="97">
        <f>SUM(I1268:J1268)</f>
        <v>202.195920489271</v>
      </c>
      <c r="L1268" s="119">
        <f>'Carga Fabril'!L1176</f>
        <v>195.64509021568259</v>
      </c>
      <c r="M1268" s="119">
        <f>'Carga Fabril'!M1176</f>
        <v>21.755855112051684</v>
      </c>
      <c r="N1268" s="97">
        <f>SUM(L1268:M1268)</f>
        <v>217.40094532773426</v>
      </c>
      <c r="O1268" s="119">
        <f>'Carga Fabril'!O1176</f>
        <v>261.76257031437774</v>
      </c>
      <c r="P1268" s="119">
        <f>'Carga Fabril'!P1176</f>
        <v>31.807955672484869</v>
      </c>
      <c r="Q1268" s="97">
        <f>SUM(O1268:P1268)</f>
        <v>293.57052598686261</v>
      </c>
      <c r="R1268" s="119">
        <f>'Carga Fabril'!R1176</f>
        <v>302.55662703725147</v>
      </c>
      <c r="S1268" s="119">
        <f>'Carga Fabril'!S1176</f>
        <v>38.829814182956518</v>
      </c>
      <c r="T1268" s="97">
        <f>SUM(R1268:S1268)</f>
        <v>341.38644122020798</v>
      </c>
    </row>
    <row r="1269" spans="2:20" x14ac:dyDescent="0.2">
      <c r="B1269" s="51" t="s">
        <v>412</v>
      </c>
      <c r="C1269" s="62">
        <f t="shared" ref="C1269:T1269" si="145">SUM(C1266:C1268)</f>
        <v>340.22375584463441</v>
      </c>
      <c r="D1269" s="62">
        <f t="shared" si="145"/>
        <v>1161.4334932185145</v>
      </c>
      <c r="E1269" s="62">
        <f t="shared" si="145"/>
        <v>1501.657249063149</v>
      </c>
      <c r="F1269" s="62">
        <f t="shared" si="145"/>
        <v>569.46808677447621</v>
      </c>
      <c r="G1269" s="62">
        <f t="shared" si="145"/>
        <v>1382.2892868862168</v>
      </c>
      <c r="H1269" s="62">
        <f t="shared" si="145"/>
        <v>1951.757373660693</v>
      </c>
      <c r="I1269" s="62">
        <f t="shared" si="145"/>
        <v>605.67688848309217</v>
      </c>
      <c r="J1269" s="62">
        <f t="shared" si="145"/>
        <v>1737.6282149025203</v>
      </c>
      <c r="K1269" s="62">
        <f t="shared" si="145"/>
        <v>2343.3051033856123</v>
      </c>
      <c r="L1269" s="62">
        <f t="shared" si="145"/>
        <v>639.82759166656081</v>
      </c>
      <c r="M1269" s="62">
        <f t="shared" si="145"/>
        <v>2186.043668928362</v>
      </c>
      <c r="N1269" s="62">
        <f t="shared" si="145"/>
        <v>2825.8712605949227</v>
      </c>
      <c r="O1269" s="62">
        <f t="shared" si="145"/>
        <v>944.12632407658168</v>
      </c>
      <c r="P1269" s="62">
        <f t="shared" si="145"/>
        <v>2713.4298222010216</v>
      </c>
      <c r="Q1269" s="62">
        <f t="shared" si="145"/>
        <v>3657.5561462776036</v>
      </c>
      <c r="R1269" s="62">
        <f t="shared" si="145"/>
        <v>1095.7505271995344</v>
      </c>
      <c r="S1269" s="62">
        <f t="shared" si="145"/>
        <v>3983.9101385715803</v>
      </c>
      <c r="T1269" s="62">
        <f t="shared" si="145"/>
        <v>5079.6606657711154</v>
      </c>
    </row>
    <row r="1270" spans="2:20" x14ac:dyDescent="0.2">
      <c r="B1270" s="105"/>
      <c r="C1270" s="238"/>
      <c r="D1270" s="249"/>
      <c r="E1270" s="387"/>
      <c r="F1270" s="387"/>
      <c r="G1270" s="387"/>
      <c r="H1270" s="387"/>
      <c r="I1270" s="387"/>
      <c r="J1270" s="387"/>
      <c r="K1270" s="387"/>
      <c r="L1270" s="387"/>
      <c r="M1270" s="238"/>
      <c r="N1270" s="387"/>
      <c r="O1270" s="238"/>
      <c r="P1270" s="238"/>
      <c r="Q1270" s="387"/>
      <c r="R1270" s="238"/>
      <c r="S1270" s="238"/>
      <c r="T1270" s="388"/>
    </row>
    <row r="1271" spans="2:20" x14ac:dyDescent="0.2">
      <c r="B1271" s="62" t="s">
        <v>413</v>
      </c>
      <c r="C1271" s="62">
        <f>+C1264+C1269</f>
        <v>1988.8491786938175</v>
      </c>
      <c r="D1271" s="62">
        <f t="shared" ref="D1271:T1271" si="146">+D1264+D1269</f>
        <v>12879.433493218514</v>
      </c>
      <c r="E1271" s="62">
        <f t="shared" si="146"/>
        <v>14868.282671912333</v>
      </c>
      <c r="F1271" s="62">
        <f t="shared" si="146"/>
        <v>2365.792748018202</v>
      </c>
      <c r="G1271" s="62">
        <f t="shared" si="146"/>
        <v>15492.654297685353</v>
      </c>
      <c r="H1271" s="62">
        <f t="shared" si="146"/>
        <v>17858.447045703553</v>
      </c>
      <c r="I1271" s="62">
        <f t="shared" si="146"/>
        <v>2503.8545588236702</v>
      </c>
      <c r="J1271" s="62">
        <f t="shared" si="146"/>
        <v>19518.632084656536</v>
      </c>
      <c r="K1271" s="62">
        <f t="shared" si="146"/>
        <v>22022.486643480206</v>
      </c>
      <c r="L1271" s="26">
        <f t="shared" si="146"/>
        <v>2631.3164190361936</v>
      </c>
      <c r="M1271" s="26">
        <f t="shared" si="146"/>
        <v>24589.891157497113</v>
      </c>
      <c r="N1271" s="62">
        <f t="shared" si="146"/>
        <v>27221.207576533307</v>
      </c>
      <c r="O1271" s="26">
        <f t="shared" si="146"/>
        <v>4002.8745073632927</v>
      </c>
      <c r="P1271" s="26">
        <f t="shared" si="146"/>
        <v>30472.727537408035</v>
      </c>
      <c r="Q1271" s="62">
        <f t="shared" si="146"/>
        <v>34475.602044771331</v>
      </c>
      <c r="R1271" s="26">
        <f t="shared" si="146"/>
        <v>4651.3033943305463</v>
      </c>
      <c r="S1271" s="26">
        <f t="shared" si="146"/>
        <v>44821.403706300276</v>
      </c>
      <c r="T1271" s="62">
        <f t="shared" si="146"/>
        <v>49472.707100630825</v>
      </c>
    </row>
    <row r="1272" spans="2:20" x14ac:dyDescent="0.2">
      <c r="B1272" s="108" t="s">
        <v>414</v>
      </c>
      <c r="C1272" s="389"/>
      <c r="D1272" s="390"/>
      <c r="E1272" s="391">
        <f>'Pres Produc'!C819</f>
        <v>930</v>
      </c>
      <c r="F1272" s="389"/>
      <c r="G1272" s="392"/>
      <c r="H1272" s="391">
        <f>'Pres Produc'!D819</f>
        <v>1070</v>
      </c>
      <c r="I1272" s="393"/>
      <c r="J1272" s="392"/>
      <c r="K1272" s="391">
        <f>'Pres Produc'!E819</f>
        <v>1284.259148170366</v>
      </c>
      <c r="L1272" s="394"/>
      <c r="M1272" s="322"/>
      <c r="N1272" s="391">
        <f>'Pres Produc'!F819</f>
        <v>1541.1109778044392</v>
      </c>
      <c r="O1272" s="396"/>
      <c r="P1272" s="322"/>
      <c r="Q1272" s="391">
        <f>'Pres Produc'!G819</f>
        <v>1818.7162567486503</v>
      </c>
      <c r="R1272" s="396"/>
      <c r="S1272" s="322"/>
      <c r="T1272" s="391">
        <f>'Pres Produc'!H819</f>
        <v>2546.2027594481106</v>
      </c>
    </row>
    <row r="1273" spans="2:20" x14ac:dyDescent="0.2">
      <c r="B1273" s="114" t="s">
        <v>415</v>
      </c>
      <c r="C1273" s="396"/>
      <c r="D1273" s="397"/>
      <c r="E1273" s="401">
        <f>+E1271/E1272</f>
        <v>15.987400722486379</v>
      </c>
      <c r="F1273" s="402"/>
      <c r="G1273" s="403"/>
      <c r="H1273" s="718">
        <f>+H1271/H1272</f>
        <v>16.690137425891169</v>
      </c>
      <c r="I1273" s="402"/>
      <c r="J1273" s="403"/>
      <c r="K1273" s="401">
        <f>+K1271/K1272</f>
        <v>17.148008386667744</v>
      </c>
      <c r="L1273" s="394"/>
      <c r="M1273" s="322"/>
      <c r="N1273" s="401">
        <f>+N1271/N1272</f>
        <v>17.663366213453557</v>
      </c>
      <c r="O1273" s="396"/>
      <c r="P1273" s="322"/>
      <c r="Q1273" s="401">
        <f>+Q1271/Q1272</f>
        <v>18.956009172318034</v>
      </c>
      <c r="R1273" s="396"/>
      <c r="S1273" s="322"/>
      <c r="T1273" s="401">
        <f>+T1271/T1272</f>
        <v>19.429995084662476</v>
      </c>
    </row>
    <row r="1274" spans="2:20" x14ac:dyDescent="0.2">
      <c r="B1274" s="279" t="s">
        <v>297</v>
      </c>
      <c r="C1274" s="239"/>
      <c r="D1274" s="168"/>
      <c r="E1274" s="210">
        <f>Asignaciones!AB122</f>
        <v>0.91590165664239742</v>
      </c>
      <c r="F1274" s="105"/>
      <c r="G1274" s="248"/>
      <c r="H1274" s="210">
        <f>Asignaciones!AC122</f>
        <v>0.92020394373118752</v>
      </c>
      <c r="I1274" s="105"/>
      <c r="J1274" s="248"/>
      <c r="K1274" s="210">
        <f>Asignaciones!AD122</f>
        <v>0.92067530577310286</v>
      </c>
      <c r="L1274" s="103"/>
      <c r="M1274" s="292"/>
      <c r="N1274" s="210">
        <f>Asignaciones!AE122</f>
        <v>0.92061637875007862</v>
      </c>
      <c r="O1274" s="103"/>
      <c r="P1274" s="292"/>
      <c r="Q1274" s="210">
        <f>Asignaciones!AF122</f>
        <v>0.92073734998093237</v>
      </c>
      <c r="R1274" s="103"/>
      <c r="S1274" s="292"/>
      <c r="T1274" s="210">
        <f>Asignaciones!AG122</f>
        <v>0.91984638360692017</v>
      </c>
    </row>
    <row r="1275" spans="2:20" x14ac:dyDescent="0.2">
      <c r="D1275" s="399"/>
      <c r="G1275" s="399"/>
      <c r="J1275" s="399"/>
      <c r="M1275" s="399"/>
      <c r="P1275" s="399"/>
      <c r="S1275" s="399"/>
    </row>
    <row r="1276" spans="2:20" x14ac:dyDescent="0.2">
      <c r="D1276" s="399"/>
      <c r="G1276" s="399"/>
      <c r="J1276" s="399"/>
      <c r="M1276" s="399"/>
      <c r="P1276" s="399"/>
      <c r="S1276" s="399"/>
    </row>
    <row r="1277" spans="2:20" x14ac:dyDescent="0.2">
      <c r="D1277" s="399"/>
      <c r="G1277" s="399"/>
      <c r="J1277" s="399"/>
      <c r="M1277" s="399"/>
      <c r="P1277" s="399"/>
      <c r="S1277" s="399"/>
    </row>
  </sheetData>
  <pageMargins left="0.74803149606299213" right="0.74803149606299213" top="0.98425196850393704" bottom="0.98425196850393704" header="0" footer="0"/>
  <pageSetup paperSize="9" scale="28" fitToHeight="20" orientation="landscape" r:id="rId1"/>
  <headerFooter alignWithMargins="0"/>
  <rowBreaks count="6" manualBreakCount="6">
    <brk id="102" max="25" man="1"/>
    <brk id="181" max="25" man="1"/>
    <brk id="285" max="25" man="1"/>
    <brk id="389" max="25" man="1"/>
    <brk id="493" max="25" man="1"/>
    <brk id="597" max="25" man="1"/>
  </rowBreaks>
  <ignoredErrors>
    <ignoredError sqref="K351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U1575"/>
  <sheetViews>
    <sheetView zoomScale="57" zoomScaleNormal="57" workbookViewId="0"/>
  </sheetViews>
  <sheetFormatPr baseColWidth="10" defaultRowHeight="12.75" x14ac:dyDescent="0.2"/>
  <cols>
    <col min="1" max="1" width="3" style="101" customWidth="1"/>
    <col min="2" max="2" width="38.42578125" style="101" customWidth="1"/>
    <col min="3" max="20" width="14.7109375" style="101" customWidth="1"/>
    <col min="21" max="16384" width="11.42578125" style="101"/>
  </cols>
  <sheetData>
    <row r="2" spans="2:20" x14ac:dyDescent="0.2">
      <c r="B2" s="83" t="s">
        <v>423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1"/>
    </row>
    <row r="3" spans="2:20" x14ac:dyDescent="0.2">
      <c r="B3" s="73" t="s">
        <v>20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3"/>
    </row>
    <row r="4" spans="2:20" x14ac:dyDescent="0.2">
      <c r="B4" s="73" t="s">
        <v>910</v>
      </c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3"/>
    </row>
    <row r="5" spans="2:20" x14ac:dyDescent="0.2">
      <c r="B5" s="73" t="s">
        <v>2</v>
      </c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2"/>
      <c r="T5" s="493"/>
    </row>
    <row r="6" spans="2:20" x14ac:dyDescent="0.2">
      <c r="B6" s="494"/>
      <c r="C6" s="495"/>
      <c r="D6" s="495"/>
      <c r="E6" s="495"/>
      <c r="F6" s="495"/>
      <c r="G6" s="495"/>
      <c r="H6" s="495"/>
      <c r="I6" s="495"/>
      <c r="J6" s="495"/>
      <c r="K6" s="495"/>
      <c r="L6" s="495"/>
      <c r="M6" s="495"/>
      <c r="N6" s="495"/>
      <c r="O6" s="495"/>
      <c r="P6" s="495"/>
      <c r="Q6" s="495"/>
      <c r="R6" s="495"/>
      <c r="S6" s="495"/>
      <c r="T6" s="496"/>
    </row>
    <row r="7" spans="2:20" x14ac:dyDescent="0.2">
      <c r="B7" s="264"/>
    </row>
    <row r="8" spans="2:20" x14ac:dyDescent="0.2">
      <c r="B8" s="265" t="s">
        <v>282</v>
      </c>
      <c r="C8" s="267" t="s">
        <v>38</v>
      </c>
      <c r="D8" s="662"/>
      <c r="E8" s="299"/>
      <c r="F8" s="270" t="s">
        <v>39</v>
      </c>
      <c r="G8" s="663"/>
      <c r="H8" s="663"/>
      <c r="I8" s="301" t="s">
        <v>40</v>
      </c>
      <c r="J8" s="662"/>
      <c r="K8" s="299"/>
      <c r="L8" s="267" t="s">
        <v>121</v>
      </c>
      <c r="M8" s="662"/>
      <c r="N8" s="299"/>
      <c r="O8" s="270" t="s">
        <v>122</v>
      </c>
      <c r="P8" s="662"/>
      <c r="Q8" s="299"/>
      <c r="R8" s="301" t="s">
        <v>633</v>
      </c>
      <c r="S8" s="662"/>
      <c r="T8" s="299"/>
    </row>
    <row r="9" spans="2:20" x14ac:dyDescent="0.2">
      <c r="B9" s="664"/>
      <c r="C9" s="274" t="s">
        <v>283</v>
      </c>
      <c r="D9" s="275" t="s">
        <v>284</v>
      </c>
      <c r="E9" s="275" t="s">
        <v>47</v>
      </c>
      <c r="F9" s="275" t="s">
        <v>283</v>
      </c>
      <c r="G9" s="275" t="s">
        <v>284</v>
      </c>
      <c r="H9" s="275" t="s">
        <v>47</v>
      </c>
      <c r="I9" s="276" t="s">
        <v>283</v>
      </c>
      <c r="J9" s="276" t="s">
        <v>284</v>
      </c>
      <c r="K9" s="276" t="s">
        <v>47</v>
      </c>
      <c r="L9" s="274" t="s">
        <v>283</v>
      </c>
      <c r="M9" s="275" t="s">
        <v>284</v>
      </c>
      <c r="N9" s="275" t="s">
        <v>47</v>
      </c>
      <c r="O9" s="275" t="s">
        <v>283</v>
      </c>
      <c r="P9" s="275" t="s">
        <v>284</v>
      </c>
      <c r="Q9" s="275" t="s">
        <v>47</v>
      </c>
      <c r="R9" s="276" t="s">
        <v>283</v>
      </c>
      <c r="S9" s="276" t="s">
        <v>284</v>
      </c>
      <c r="T9" s="276" t="s">
        <v>47</v>
      </c>
    </row>
    <row r="10" spans="2:20" x14ac:dyDescent="0.2">
      <c r="B10" s="665" t="s">
        <v>424</v>
      </c>
      <c r="C10" s="407">
        <f>Distr.Sueld!G22</f>
        <v>16800</v>
      </c>
      <c r="D10" s="97">
        <v>0</v>
      </c>
      <c r="E10" s="97">
        <f>SUM(C10:D10)</f>
        <v>16800</v>
      </c>
      <c r="F10" s="97">
        <f>Distr.Sueld!G61</f>
        <v>28080</v>
      </c>
      <c r="G10" s="97">
        <v>0</v>
      </c>
      <c r="H10" s="97">
        <f t="shared" ref="H10:H27" si="0">SUM(F10:G10)</f>
        <v>28080</v>
      </c>
      <c r="I10" s="315">
        <f>Distr.Sueld!G100</f>
        <v>29484</v>
      </c>
      <c r="J10" s="315">
        <v>0</v>
      </c>
      <c r="K10" s="97">
        <f t="shared" ref="K10:K27" si="1">SUM(I10:J10)</f>
        <v>29484</v>
      </c>
      <c r="L10" s="407">
        <f>Distr.Sueld!G140</f>
        <v>48818.700000000004</v>
      </c>
      <c r="M10" s="97">
        <v>0</v>
      </c>
      <c r="N10" s="97">
        <f t="shared" ref="N10:N27" si="2">SUM(L10:M10)</f>
        <v>48818.700000000004</v>
      </c>
      <c r="O10" s="97">
        <f>Distr.Sueld!G180</f>
        <v>51259.635000000009</v>
      </c>
      <c r="P10" s="97">
        <v>0</v>
      </c>
      <c r="Q10" s="97">
        <f t="shared" ref="Q10:Q27" si="3">SUM(O10:P10)</f>
        <v>51259.635000000009</v>
      </c>
      <c r="R10" s="315">
        <f>Distr.Sueld!G220</f>
        <v>84015.792000000016</v>
      </c>
      <c r="S10" s="315">
        <v>0</v>
      </c>
      <c r="T10" s="97">
        <f t="shared" ref="T10:T27" si="4">SUM(R10:S10)</f>
        <v>84015.792000000016</v>
      </c>
    </row>
    <row r="11" spans="2:20" x14ac:dyDescent="0.2">
      <c r="B11" s="665" t="s">
        <v>425</v>
      </c>
      <c r="C11" s="407">
        <f>Distr.Sueld!J22</f>
        <v>5691.0599999999995</v>
      </c>
      <c r="D11" s="97">
        <v>0</v>
      </c>
      <c r="E11" s="97">
        <f t="shared" ref="E11:E27" si="5">SUM(C11:D11)</f>
        <v>5691.0599999999995</v>
      </c>
      <c r="F11" s="97">
        <f>Distr.Sueld!J61</f>
        <v>11372.784000000001</v>
      </c>
      <c r="G11" s="97">
        <v>0</v>
      </c>
      <c r="H11" s="97">
        <f t="shared" si="0"/>
        <v>11372.784000000001</v>
      </c>
      <c r="I11" s="315">
        <f>Distr.Sueld!J100</f>
        <v>11963.823200000001</v>
      </c>
      <c r="J11" s="315">
        <v>0</v>
      </c>
      <c r="K11" s="97">
        <f t="shared" si="1"/>
        <v>11963.823200000001</v>
      </c>
      <c r="L11" s="407">
        <f>Distr.Sueld!J140</f>
        <v>19870.407260000004</v>
      </c>
      <c r="M11" s="97">
        <v>0</v>
      </c>
      <c r="N11" s="97">
        <f t="shared" si="2"/>
        <v>19870.407260000004</v>
      </c>
      <c r="O11" s="97">
        <f>Distr.Sueld!J180</f>
        <v>20805.427623</v>
      </c>
      <c r="P11" s="97">
        <v>0</v>
      </c>
      <c r="Q11" s="97">
        <f t="shared" si="3"/>
        <v>20805.427623</v>
      </c>
      <c r="R11" s="315">
        <f>Distr.Sueld!J220</f>
        <v>31173.408201600007</v>
      </c>
      <c r="S11" s="315">
        <v>0</v>
      </c>
      <c r="T11" s="97">
        <f t="shared" si="4"/>
        <v>31173.408201600007</v>
      </c>
    </row>
    <row r="12" spans="2:20" x14ac:dyDescent="0.2">
      <c r="B12" s="665" t="s">
        <v>426</v>
      </c>
      <c r="C12" s="407">
        <v>0</v>
      </c>
      <c r="D12" s="97">
        <f>Comisiones!C16</f>
        <v>14016.5</v>
      </c>
      <c r="E12" s="97">
        <f t="shared" si="5"/>
        <v>14016.5</v>
      </c>
      <c r="F12" s="97">
        <f>C12*1.1</f>
        <v>0</v>
      </c>
      <c r="G12" s="97">
        <f>Comisiones!D16</f>
        <v>21461.982000000004</v>
      </c>
      <c r="H12" s="97">
        <f t="shared" si="0"/>
        <v>21461.982000000004</v>
      </c>
      <c r="I12" s="315">
        <f>F12*1.1</f>
        <v>0</v>
      </c>
      <c r="J12" s="315">
        <f>Comisiones!E16</f>
        <v>28001.042696510201</v>
      </c>
      <c r="K12" s="97">
        <f t="shared" si="1"/>
        <v>28001.042696510201</v>
      </c>
      <c r="L12" s="407">
        <f>I12*1.1</f>
        <v>0</v>
      </c>
      <c r="M12" s="407">
        <f>Comisiones!F16</f>
        <v>36084.288772886612</v>
      </c>
      <c r="N12" s="97">
        <f t="shared" si="2"/>
        <v>36084.288772886612</v>
      </c>
      <c r="O12" s="97">
        <f>L12*1.1</f>
        <v>0</v>
      </c>
      <c r="P12" s="97">
        <f>Comisiones!G16</f>
        <v>48783.549377706804</v>
      </c>
      <c r="Q12" s="97">
        <f t="shared" si="3"/>
        <v>48783.549377706804</v>
      </c>
      <c r="R12" s="315">
        <f>O12*1.1</f>
        <v>0</v>
      </c>
      <c r="S12" s="315">
        <f>Comisiones!H16</f>
        <v>65831.25715402003</v>
      </c>
      <c r="T12" s="97">
        <f t="shared" si="4"/>
        <v>65831.25715402003</v>
      </c>
    </row>
    <row r="13" spans="2:20" x14ac:dyDescent="0.2">
      <c r="B13" s="660" t="s">
        <v>715</v>
      </c>
      <c r="C13" s="119">
        <v>0</v>
      </c>
      <c r="D13" s="119">
        <v>231.45</v>
      </c>
      <c r="E13" s="97">
        <f t="shared" si="5"/>
        <v>231.45</v>
      </c>
      <c r="F13" s="97">
        <f t="shared" ref="F13:F23" si="6">C13*1.1</f>
        <v>0</v>
      </c>
      <c r="G13" s="97">
        <f t="shared" ref="G13:G27" si="7">D13*1.1</f>
        <v>254.595</v>
      </c>
      <c r="H13" s="97">
        <f t="shared" si="0"/>
        <v>254.595</v>
      </c>
      <c r="I13" s="315">
        <f t="shared" ref="I13:I23" si="8">F13*1.1</f>
        <v>0</v>
      </c>
      <c r="J13" s="315">
        <f t="shared" ref="J13:J27" si="9">G13*1.1</f>
        <v>280.05450000000002</v>
      </c>
      <c r="K13" s="97">
        <f t="shared" si="1"/>
        <v>280.05450000000002</v>
      </c>
      <c r="L13" s="407">
        <f t="shared" ref="L13:L23" si="10">I13*1.1</f>
        <v>0</v>
      </c>
      <c r="M13" s="407">
        <f t="shared" ref="M13:M27" si="11">J13*1.1</f>
        <v>308.05995000000007</v>
      </c>
      <c r="N13" s="97">
        <f t="shared" si="2"/>
        <v>308.05995000000007</v>
      </c>
      <c r="O13" s="97">
        <f t="shared" ref="O13:O23" si="12">L13*1.1</f>
        <v>0</v>
      </c>
      <c r="P13" s="97">
        <f t="shared" ref="P13:P27" si="13">M13*1.1</f>
        <v>338.86594500000012</v>
      </c>
      <c r="Q13" s="97">
        <f t="shared" si="3"/>
        <v>338.86594500000012</v>
      </c>
      <c r="R13" s="315">
        <f t="shared" ref="R13:R23" si="14">O13*1.1</f>
        <v>0</v>
      </c>
      <c r="S13" s="315">
        <f t="shared" ref="S13:S27" si="15">P13*1.1</f>
        <v>372.75253950000018</v>
      </c>
      <c r="T13" s="97">
        <f t="shared" si="4"/>
        <v>372.75253950000018</v>
      </c>
    </row>
    <row r="14" spans="2:20" x14ac:dyDescent="0.2">
      <c r="B14" s="660" t="s">
        <v>717</v>
      </c>
      <c r="C14" s="666">
        <v>213</v>
      </c>
      <c r="D14" s="119">
        <v>0</v>
      </c>
      <c r="E14" s="97">
        <f t="shared" si="5"/>
        <v>213</v>
      </c>
      <c r="F14" s="97">
        <f t="shared" si="6"/>
        <v>234.3</v>
      </c>
      <c r="G14" s="97">
        <f t="shared" si="7"/>
        <v>0</v>
      </c>
      <c r="H14" s="97">
        <f t="shared" si="0"/>
        <v>234.3</v>
      </c>
      <c r="I14" s="315">
        <f t="shared" si="8"/>
        <v>257.73</v>
      </c>
      <c r="J14" s="315">
        <f t="shared" si="9"/>
        <v>0</v>
      </c>
      <c r="K14" s="97">
        <f t="shared" si="1"/>
        <v>257.73</v>
      </c>
      <c r="L14" s="407">
        <f t="shared" si="10"/>
        <v>283.50300000000004</v>
      </c>
      <c r="M14" s="407">
        <f t="shared" si="11"/>
        <v>0</v>
      </c>
      <c r="N14" s="97">
        <f t="shared" si="2"/>
        <v>283.50300000000004</v>
      </c>
      <c r="O14" s="97">
        <f t="shared" si="12"/>
        <v>311.85330000000005</v>
      </c>
      <c r="P14" s="97">
        <f t="shared" si="13"/>
        <v>0</v>
      </c>
      <c r="Q14" s="97">
        <f t="shared" si="3"/>
        <v>311.85330000000005</v>
      </c>
      <c r="R14" s="315">
        <f t="shared" si="14"/>
        <v>343.03863000000007</v>
      </c>
      <c r="S14" s="315">
        <f t="shared" si="15"/>
        <v>0</v>
      </c>
      <c r="T14" s="97">
        <f t="shared" si="4"/>
        <v>343.03863000000007</v>
      </c>
    </row>
    <row r="15" spans="2:20" x14ac:dyDescent="0.2">
      <c r="B15" s="114" t="s">
        <v>287</v>
      </c>
      <c r="C15" s="119">
        <v>306.25</v>
      </c>
      <c r="D15" s="119">
        <v>0</v>
      </c>
      <c r="E15" s="97">
        <f t="shared" si="5"/>
        <v>306.25</v>
      </c>
      <c r="F15" s="97">
        <f t="shared" si="6"/>
        <v>336.875</v>
      </c>
      <c r="G15" s="97">
        <f t="shared" si="7"/>
        <v>0</v>
      </c>
      <c r="H15" s="97">
        <f t="shared" si="0"/>
        <v>336.875</v>
      </c>
      <c r="I15" s="315">
        <f t="shared" si="8"/>
        <v>370.56250000000006</v>
      </c>
      <c r="J15" s="315">
        <f t="shared" si="9"/>
        <v>0</v>
      </c>
      <c r="K15" s="97">
        <f t="shared" si="1"/>
        <v>370.56250000000006</v>
      </c>
      <c r="L15" s="407">
        <f t="shared" si="10"/>
        <v>407.61875000000009</v>
      </c>
      <c r="M15" s="407">
        <f t="shared" si="11"/>
        <v>0</v>
      </c>
      <c r="N15" s="97">
        <f t="shared" si="2"/>
        <v>407.61875000000009</v>
      </c>
      <c r="O15" s="97">
        <f t="shared" si="12"/>
        <v>448.38062500000012</v>
      </c>
      <c r="P15" s="97">
        <f t="shared" si="13"/>
        <v>0</v>
      </c>
      <c r="Q15" s="97">
        <f t="shared" si="3"/>
        <v>448.38062500000012</v>
      </c>
      <c r="R15" s="315">
        <f t="shared" si="14"/>
        <v>493.21868750000016</v>
      </c>
      <c r="S15" s="315">
        <f t="shared" si="15"/>
        <v>0</v>
      </c>
      <c r="T15" s="97">
        <f t="shared" si="4"/>
        <v>493.21868750000016</v>
      </c>
    </row>
    <row r="16" spans="2:20" s="135" customFormat="1" x14ac:dyDescent="0.2">
      <c r="B16" s="114" t="s">
        <v>427</v>
      </c>
      <c r="C16" s="119">
        <v>0</v>
      </c>
      <c r="D16" s="119">
        <v>896</v>
      </c>
      <c r="E16" s="97">
        <f t="shared" si="5"/>
        <v>896</v>
      </c>
      <c r="F16" s="97">
        <f t="shared" si="6"/>
        <v>0</v>
      </c>
      <c r="G16" s="97">
        <f t="shared" si="7"/>
        <v>985.60000000000014</v>
      </c>
      <c r="H16" s="97">
        <f t="shared" si="0"/>
        <v>985.60000000000014</v>
      </c>
      <c r="I16" s="315">
        <f t="shared" si="8"/>
        <v>0</v>
      </c>
      <c r="J16" s="315">
        <f t="shared" si="9"/>
        <v>1084.1600000000003</v>
      </c>
      <c r="K16" s="97">
        <f t="shared" si="1"/>
        <v>1084.1600000000003</v>
      </c>
      <c r="L16" s="407">
        <f t="shared" si="10"/>
        <v>0</v>
      </c>
      <c r="M16" s="407">
        <f t="shared" si="11"/>
        <v>1192.5760000000005</v>
      </c>
      <c r="N16" s="97">
        <f t="shared" si="2"/>
        <v>1192.5760000000005</v>
      </c>
      <c r="O16" s="97">
        <f t="shared" si="12"/>
        <v>0</v>
      </c>
      <c r="P16" s="97">
        <f t="shared" si="13"/>
        <v>1311.8336000000006</v>
      </c>
      <c r="Q16" s="97">
        <f t="shared" si="3"/>
        <v>1311.8336000000006</v>
      </c>
      <c r="R16" s="315">
        <f t="shared" si="14"/>
        <v>0</v>
      </c>
      <c r="S16" s="315">
        <f t="shared" si="15"/>
        <v>1443.0169600000008</v>
      </c>
      <c r="T16" s="97">
        <f t="shared" si="4"/>
        <v>1443.0169600000008</v>
      </c>
    </row>
    <row r="17" spans="2:20" s="135" customFormat="1" x14ac:dyDescent="0.2">
      <c r="B17" s="114" t="s">
        <v>428</v>
      </c>
      <c r="C17" s="119">
        <v>0</v>
      </c>
      <c r="D17" s="119">
        <v>516</v>
      </c>
      <c r="E17" s="97">
        <f t="shared" si="5"/>
        <v>516</v>
      </c>
      <c r="F17" s="97">
        <f t="shared" si="6"/>
        <v>0</v>
      </c>
      <c r="G17" s="97">
        <f t="shared" si="7"/>
        <v>567.6</v>
      </c>
      <c r="H17" s="97">
        <f t="shared" si="0"/>
        <v>567.6</v>
      </c>
      <c r="I17" s="315">
        <f t="shared" si="8"/>
        <v>0</v>
      </c>
      <c r="J17" s="315">
        <f t="shared" si="9"/>
        <v>624.36000000000013</v>
      </c>
      <c r="K17" s="97">
        <f t="shared" si="1"/>
        <v>624.36000000000013</v>
      </c>
      <c r="L17" s="407">
        <f t="shared" si="10"/>
        <v>0</v>
      </c>
      <c r="M17" s="407">
        <f>J17*1.1</f>
        <v>686.79600000000016</v>
      </c>
      <c r="N17" s="97">
        <f t="shared" si="2"/>
        <v>686.79600000000016</v>
      </c>
      <c r="O17" s="97">
        <f t="shared" si="12"/>
        <v>0</v>
      </c>
      <c r="P17" s="97">
        <f>M17*1.1*2</f>
        <v>1510.9512000000004</v>
      </c>
      <c r="Q17" s="97">
        <f t="shared" si="3"/>
        <v>1510.9512000000004</v>
      </c>
      <c r="R17" s="315">
        <f t="shared" si="14"/>
        <v>0</v>
      </c>
      <c r="S17" s="315">
        <f t="shared" si="15"/>
        <v>1662.0463200000006</v>
      </c>
      <c r="T17" s="97">
        <f t="shared" si="4"/>
        <v>1662.0463200000006</v>
      </c>
    </row>
    <row r="18" spans="2:20" s="135" customFormat="1" x14ac:dyDescent="0.2">
      <c r="B18" s="114" t="s">
        <v>429</v>
      </c>
      <c r="C18" s="119">
        <v>725</v>
      </c>
      <c r="D18" s="119">
        <v>0</v>
      </c>
      <c r="E18" s="97">
        <f t="shared" si="5"/>
        <v>725</v>
      </c>
      <c r="F18" s="97">
        <f t="shared" si="6"/>
        <v>797.50000000000011</v>
      </c>
      <c r="G18" s="97">
        <f t="shared" si="7"/>
        <v>0</v>
      </c>
      <c r="H18" s="97">
        <f t="shared" si="0"/>
        <v>797.50000000000011</v>
      </c>
      <c r="I18" s="315">
        <f t="shared" si="8"/>
        <v>877.25000000000023</v>
      </c>
      <c r="J18" s="315">
        <f t="shared" si="9"/>
        <v>0</v>
      </c>
      <c r="K18" s="97">
        <f t="shared" si="1"/>
        <v>877.25000000000023</v>
      </c>
      <c r="L18" s="407">
        <f>I18*1.1</f>
        <v>964.97500000000036</v>
      </c>
      <c r="M18" s="407">
        <f t="shared" si="11"/>
        <v>0</v>
      </c>
      <c r="N18" s="97">
        <f t="shared" si="2"/>
        <v>964.97500000000036</v>
      </c>
      <c r="O18" s="97">
        <f>L18*1.1*2</f>
        <v>2122.9450000000011</v>
      </c>
      <c r="P18" s="97">
        <f t="shared" si="13"/>
        <v>0</v>
      </c>
      <c r="Q18" s="97">
        <f t="shared" si="3"/>
        <v>2122.9450000000011</v>
      </c>
      <c r="R18" s="315">
        <f t="shared" si="14"/>
        <v>2335.2395000000015</v>
      </c>
      <c r="S18" s="315">
        <f t="shared" si="15"/>
        <v>0</v>
      </c>
      <c r="T18" s="97">
        <f t="shared" si="4"/>
        <v>2335.2395000000015</v>
      </c>
    </row>
    <row r="19" spans="2:20" s="135" customFormat="1" x14ac:dyDescent="0.2">
      <c r="B19" s="114" t="s">
        <v>288</v>
      </c>
      <c r="C19" s="119">
        <v>0</v>
      </c>
      <c r="D19" s="119">
        <v>0</v>
      </c>
      <c r="E19" s="119">
        <f t="shared" ref="E19" si="16">SUM(C19:D19)</f>
        <v>0</v>
      </c>
      <c r="F19" s="119">
        <f>((Inv.Fija!$D$36-Inv.Fija!$D$11)+Inv.Fija!$E$36)*0.01*0.15</f>
        <v>272.07961499999993</v>
      </c>
      <c r="G19" s="119">
        <f t="shared" si="7"/>
        <v>0</v>
      </c>
      <c r="H19" s="119">
        <f t="shared" ref="H19" si="17">SUM(F19:G19)</f>
        <v>272.07961499999993</v>
      </c>
      <c r="I19" s="119">
        <f>((Inv.Fija!$D$36-Inv.Fija!$D$11)+Inv.Fija!$E$36+Inv.Fija!$F$36)*0.01*0.15</f>
        <v>359.82961499999993</v>
      </c>
      <c r="J19" s="119">
        <f t="shared" si="9"/>
        <v>0</v>
      </c>
      <c r="K19" s="119">
        <f t="shared" ref="K19" si="18">SUM(I19:J19)</f>
        <v>359.82961499999993</v>
      </c>
      <c r="L19" s="119">
        <f>((Inv.Fija!$D$36-Inv.Fija!$D$11)+Inv.Fija!$E$36+Inv.Fija!$F$36+Inv.Fija!$G$36)*0.01*0.15</f>
        <v>449.82961499999993</v>
      </c>
      <c r="M19" s="119">
        <f t="shared" si="11"/>
        <v>0</v>
      </c>
      <c r="N19" s="119">
        <f t="shared" ref="N19" si="19">SUM(L19:M19)</f>
        <v>449.82961499999993</v>
      </c>
      <c r="O19" s="119">
        <f>((Inv.Fija!$D$36-Inv.Fija!$D$11)+Inv.Fija!$E$36+Inv.Fija!$F$36+Inv.Fija!$G$36+Inv.Fija!$H$36)*0.01*0.15</f>
        <v>749.82961499999999</v>
      </c>
      <c r="P19" s="119">
        <v>0</v>
      </c>
      <c r="Q19" s="119">
        <f t="shared" ref="Q19" si="20">SUM(O19:P19)</f>
        <v>749.82961499999999</v>
      </c>
      <c r="R19" s="119">
        <f>((Inv.Fija!$D$36-Inv.Fija!$D$11)+Inv.Fija!$E$36+Inv.Fija!$F$36+Inv.Fija!$G$36+Inv.Fija!$H$36+Inv.Fija!$I$36)*0.01*0.15</f>
        <v>929.82961499999976</v>
      </c>
      <c r="S19" s="119">
        <f t="shared" si="15"/>
        <v>0</v>
      </c>
      <c r="T19" s="119">
        <f t="shared" ref="T19" si="21">SUM(R19:S19)</f>
        <v>929.82961499999976</v>
      </c>
    </row>
    <row r="20" spans="2:20" x14ac:dyDescent="0.2">
      <c r="B20" s="114" t="s">
        <v>289</v>
      </c>
      <c r="C20" s="119">
        <v>315</v>
      </c>
      <c r="D20" s="119">
        <v>0</v>
      </c>
      <c r="E20" s="97">
        <f t="shared" si="5"/>
        <v>315</v>
      </c>
      <c r="F20" s="97">
        <f t="shared" si="6"/>
        <v>346.5</v>
      </c>
      <c r="G20" s="97">
        <f t="shared" si="7"/>
        <v>0</v>
      </c>
      <c r="H20" s="97">
        <f t="shared" si="0"/>
        <v>346.5</v>
      </c>
      <c r="I20" s="315">
        <f t="shared" si="8"/>
        <v>381.15000000000003</v>
      </c>
      <c r="J20" s="315">
        <f t="shared" si="9"/>
        <v>0</v>
      </c>
      <c r="K20" s="97">
        <f t="shared" si="1"/>
        <v>381.15000000000003</v>
      </c>
      <c r="L20" s="407">
        <f t="shared" si="10"/>
        <v>419.26500000000004</v>
      </c>
      <c r="M20" s="407">
        <f t="shared" si="11"/>
        <v>0</v>
      </c>
      <c r="N20" s="97">
        <f t="shared" si="2"/>
        <v>419.26500000000004</v>
      </c>
      <c r="O20" s="97">
        <f t="shared" si="12"/>
        <v>461.19150000000008</v>
      </c>
      <c r="P20" s="97">
        <f t="shared" si="13"/>
        <v>0</v>
      </c>
      <c r="Q20" s="97">
        <f t="shared" si="3"/>
        <v>461.19150000000008</v>
      </c>
      <c r="R20" s="315">
        <f t="shared" si="14"/>
        <v>507.31065000000012</v>
      </c>
      <c r="S20" s="315">
        <f t="shared" si="15"/>
        <v>0</v>
      </c>
      <c r="T20" s="97">
        <f t="shared" si="4"/>
        <v>507.31065000000012</v>
      </c>
    </row>
    <row r="21" spans="2:20" x14ac:dyDescent="0.2">
      <c r="B21" s="114" t="s">
        <v>290</v>
      </c>
      <c r="C21" s="119">
        <v>0</v>
      </c>
      <c r="D21" s="119">
        <v>251</v>
      </c>
      <c r="E21" s="97">
        <f t="shared" si="5"/>
        <v>251</v>
      </c>
      <c r="F21" s="97">
        <f t="shared" si="6"/>
        <v>0</v>
      </c>
      <c r="G21" s="97">
        <f t="shared" si="7"/>
        <v>276.10000000000002</v>
      </c>
      <c r="H21" s="97">
        <f t="shared" si="0"/>
        <v>276.10000000000002</v>
      </c>
      <c r="I21" s="315">
        <f t="shared" si="8"/>
        <v>0</v>
      </c>
      <c r="J21" s="315">
        <f t="shared" si="9"/>
        <v>303.71000000000004</v>
      </c>
      <c r="K21" s="97">
        <f t="shared" si="1"/>
        <v>303.71000000000004</v>
      </c>
      <c r="L21" s="407">
        <f t="shared" si="10"/>
        <v>0</v>
      </c>
      <c r="M21" s="407">
        <f t="shared" si="11"/>
        <v>334.08100000000007</v>
      </c>
      <c r="N21" s="97">
        <f t="shared" si="2"/>
        <v>334.08100000000007</v>
      </c>
      <c r="O21" s="97">
        <f t="shared" si="12"/>
        <v>0</v>
      </c>
      <c r="P21" s="97">
        <f t="shared" si="13"/>
        <v>367.48910000000012</v>
      </c>
      <c r="Q21" s="97">
        <f t="shared" si="3"/>
        <v>367.48910000000012</v>
      </c>
      <c r="R21" s="315">
        <f t="shared" si="14"/>
        <v>0</v>
      </c>
      <c r="S21" s="315">
        <f t="shared" si="15"/>
        <v>404.23801000000014</v>
      </c>
      <c r="T21" s="97">
        <f t="shared" si="4"/>
        <v>404.23801000000014</v>
      </c>
    </row>
    <row r="22" spans="2:20" x14ac:dyDescent="0.2">
      <c r="B22" s="114" t="s">
        <v>291</v>
      </c>
      <c r="C22" s="119">
        <v>0</v>
      </c>
      <c r="D22" s="119">
        <v>125</v>
      </c>
      <c r="E22" s="97">
        <f t="shared" si="5"/>
        <v>125</v>
      </c>
      <c r="F22" s="97">
        <f t="shared" si="6"/>
        <v>0</v>
      </c>
      <c r="G22" s="97">
        <f t="shared" si="7"/>
        <v>137.5</v>
      </c>
      <c r="H22" s="97">
        <f t="shared" si="0"/>
        <v>137.5</v>
      </c>
      <c r="I22" s="315">
        <f t="shared" si="8"/>
        <v>0</v>
      </c>
      <c r="J22" s="315">
        <f t="shared" si="9"/>
        <v>151.25</v>
      </c>
      <c r="K22" s="97">
        <f t="shared" si="1"/>
        <v>151.25</v>
      </c>
      <c r="L22" s="407">
        <f t="shared" si="10"/>
        <v>0</v>
      </c>
      <c r="M22" s="407">
        <f t="shared" si="11"/>
        <v>166.375</v>
      </c>
      <c r="N22" s="97">
        <f t="shared" si="2"/>
        <v>166.375</v>
      </c>
      <c r="O22" s="97">
        <f t="shared" si="12"/>
        <v>0</v>
      </c>
      <c r="P22" s="97">
        <f t="shared" si="13"/>
        <v>183.01250000000002</v>
      </c>
      <c r="Q22" s="97">
        <f t="shared" si="3"/>
        <v>183.01250000000002</v>
      </c>
      <c r="R22" s="315">
        <f t="shared" si="14"/>
        <v>0</v>
      </c>
      <c r="S22" s="315">
        <f t="shared" si="15"/>
        <v>201.31375000000003</v>
      </c>
      <c r="T22" s="97">
        <f t="shared" si="4"/>
        <v>201.31375000000003</v>
      </c>
    </row>
    <row r="23" spans="2:20" x14ac:dyDescent="0.2">
      <c r="B23" s="114" t="s">
        <v>293</v>
      </c>
      <c r="C23" s="119">
        <v>0</v>
      </c>
      <c r="D23" s="119">
        <v>131.44999999999999</v>
      </c>
      <c r="E23" s="97">
        <f t="shared" si="5"/>
        <v>131.44999999999999</v>
      </c>
      <c r="F23" s="97">
        <f t="shared" si="6"/>
        <v>0</v>
      </c>
      <c r="G23" s="97">
        <f t="shared" si="7"/>
        <v>144.595</v>
      </c>
      <c r="H23" s="97">
        <f t="shared" si="0"/>
        <v>144.595</v>
      </c>
      <c r="I23" s="315">
        <f t="shared" si="8"/>
        <v>0</v>
      </c>
      <c r="J23" s="315">
        <f t="shared" si="9"/>
        <v>159.05450000000002</v>
      </c>
      <c r="K23" s="97">
        <f t="shared" si="1"/>
        <v>159.05450000000002</v>
      </c>
      <c r="L23" s="407">
        <f t="shared" si="10"/>
        <v>0</v>
      </c>
      <c r="M23" s="407">
        <f t="shared" si="11"/>
        <v>174.95995000000002</v>
      </c>
      <c r="N23" s="97">
        <f t="shared" si="2"/>
        <v>174.95995000000002</v>
      </c>
      <c r="O23" s="97">
        <f t="shared" si="12"/>
        <v>0</v>
      </c>
      <c r="P23" s="97">
        <f t="shared" si="13"/>
        <v>192.45594500000004</v>
      </c>
      <c r="Q23" s="97">
        <f t="shared" si="3"/>
        <v>192.45594500000004</v>
      </c>
      <c r="R23" s="315">
        <f t="shared" si="14"/>
        <v>0</v>
      </c>
      <c r="S23" s="315">
        <f t="shared" si="15"/>
        <v>211.70153950000005</v>
      </c>
      <c r="T23" s="97">
        <f t="shared" si="4"/>
        <v>211.70153950000005</v>
      </c>
    </row>
    <row r="24" spans="2:20" x14ac:dyDescent="0.2">
      <c r="B24" s="880" t="s">
        <v>882</v>
      </c>
      <c r="C24" s="119">
        <v>0</v>
      </c>
      <c r="D24" s="119">
        <v>0</v>
      </c>
      <c r="E24" s="97">
        <f t="shared" si="5"/>
        <v>0</v>
      </c>
      <c r="F24" s="888">
        <v>5000</v>
      </c>
      <c r="G24" s="888">
        <f t="shared" si="7"/>
        <v>0</v>
      </c>
      <c r="H24" s="888">
        <f t="shared" si="0"/>
        <v>5000</v>
      </c>
      <c r="I24" s="315">
        <v>0</v>
      </c>
      <c r="J24" s="315">
        <f t="shared" si="9"/>
        <v>0</v>
      </c>
      <c r="K24" s="97">
        <f t="shared" si="1"/>
        <v>0</v>
      </c>
      <c r="L24" s="407">
        <v>0</v>
      </c>
      <c r="M24" s="407">
        <f t="shared" si="11"/>
        <v>0</v>
      </c>
      <c r="N24" s="97">
        <f t="shared" si="2"/>
        <v>0</v>
      </c>
      <c r="O24" s="97">
        <v>0</v>
      </c>
      <c r="P24" s="97">
        <f t="shared" si="13"/>
        <v>0</v>
      </c>
      <c r="Q24" s="97">
        <f t="shared" si="3"/>
        <v>0</v>
      </c>
      <c r="R24" s="315">
        <v>0</v>
      </c>
      <c r="S24" s="315">
        <f t="shared" si="15"/>
        <v>0</v>
      </c>
      <c r="T24" s="97">
        <f t="shared" si="4"/>
        <v>0</v>
      </c>
    </row>
    <row r="25" spans="2:20" x14ac:dyDescent="0.2">
      <c r="B25" s="887" t="s">
        <v>880</v>
      </c>
      <c r="C25" s="119">
        <v>0</v>
      </c>
      <c r="D25" s="119">
        <v>0</v>
      </c>
      <c r="E25" s="97">
        <f t="shared" si="5"/>
        <v>0</v>
      </c>
      <c r="F25" s="97">
        <v>0</v>
      </c>
      <c r="G25" s="97">
        <v>0</v>
      </c>
      <c r="H25" s="97">
        <f t="shared" si="0"/>
        <v>0</v>
      </c>
      <c r="I25" s="889">
        <v>500</v>
      </c>
      <c r="J25" s="889">
        <v>0</v>
      </c>
      <c r="K25" s="888">
        <f t="shared" si="1"/>
        <v>500</v>
      </c>
      <c r="L25" s="407">
        <v>0</v>
      </c>
      <c r="M25" s="407">
        <v>0</v>
      </c>
      <c r="N25" s="97">
        <f t="shared" si="2"/>
        <v>0</v>
      </c>
      <c r="O25" s="888">
        <v>1000</v>
      </c>
      <c r="P25" s="888">
        <v>0</v>
      </c>
      <c r="Q25" s="888">
        <f t="shared" si="3"/>
        <v>1000</v>
      </c>
      <c r="R25" s="315">
        <v>0</v>
      </c>
      <c r="S25" s="315">
        <v>0</v>
      </c>
      <c r="T25" s="97">
        <f t="shared" si="4"/>
        <v>0</v>
      </c>
    </row>
    <row r="26" spans="2:20" x14ac:dyDescent="0.2">
      <c r="B26" s="887" t="s">
        <v>874</v>
      </c>
      <c r="C26" s="119">
        <v>0</v>
      </c>
      <c r="D26" s="119">
        <v>0</v>
      </c>
      <c r="E26" s="97">
        <f t="shared" si="5"/>
        <v>0</v>
      </c>
      <c r="F26" s="888">
        <v>5000</v>
      </c>
      <c r="G26" s="888">
        <v>0</v>
      </c>
      <c r="H26" s="888">
        <f t="shared" si="0"/>
        <v>5000</v>
      </c>
      <c r="I26" s="889">
        <v>7000</v>
      </c>
      <c r="J26" s="889">
        <v>0</v>
      </c>
      <c r="K26" s="888">
        <f t="shared" si="1"/>
        <v>7000</v>
      </c>
      <c r="L26" s="890">
        <v>10000</v>
      </c>
      <c r="M26" s="890">
        <v>0</v>
      </c>
      <c r="N26" s="888">
        <f t="shared" si="2"/>
        <v>10000</v>
      </c>
      <c r="O26" s="888">
        <v>10000</v>
      </c>
      <c r="P26" s="888">
        <v>0</v>
      </c>
      <c r="Q26" s="888">
        <f t="shared" si="3"/>
        <v>10000</v>
      </c>
      <c r="R26" s="889">
        <v>15000</v>
      </c>
      <c r="S26" s="889">
        <v>0</v>
      </c>
      <c r="T26" s="888">
        <f t="shared" si="4"/>
        <v>15000</v>
      </c>
    </row>
    <row r="27" spans="2:20" s="135" customFormat="1" x14ac:dyDescent="0.2">
      <c r="B27" s="114" t="s">
        <v>294</v>
      </c>
      <c r="C27" s="119">
        <f>Inv.Fija!K24</f>
        <v>5316.0540000000001</v>
      </c>
      <c r="D27" s="119">
        <v>0</v>
      </c>
      <c r="E27" s="97">
        <f t="shared" si="5"/>
        <v>5316.0540000000001</v>
      </c>
      <c r="F27" s="97">
        <f>Inv.Fija!L24</f>
        <v>5316.0540000000001</v>
      </c>
      <c r="G27" s="97">
        <f t="shared" si="7"/>
        <v>0</v>
      </c>
      <c r="H27" s="97">
        <f t="shared" si="0"/>
        <v>5316.0540000000001</v>
      </c>
      <c r="I27" s="315">
        <f>Inv.Fija!M24</f>
        <v>14316.054</v>
      </c>
      <c r="J27" s="315">
        <f t="shared" si="9"/>
        <v>0</v>
      </c>
      <c r="K27" s="97">
        <f t="shared" si="1"/>
        <v>14316.054</v>
      </c>
      <c r="L27" s="407">
        <f>Inv.Fija!N24</f>
        <v>26316.054</v>
      </c>
      <c r="M27" s="407">
        <f t="shared" si="11"/>
        <v>0</v>
      </c>
      <c r="N27" s="97">
        <f t="shared" si="2"/>
        <v>26316.054</v>
      </c>
      <c r="O27" s="97">
        <f>Inv.Fija!O24</f>
        <v>26316.054</v>
      </c>
      <c r="P27" s="97">
        <f t="shared" si="13"/>
        <v>0</v>
      </c>
      <c r="Q27" s="97">
        <f t="shared" si="3"/>
        <v>26316.054</v>
      </c>
      <c r="R27" s="315">
        <f>Inv.Fija!P24</f>
        <v>26316.054</v>
      </c>
      <c r="S27" s="315">
        <f t="shared" si="15"/>
        <v>0</v>
      </c>
      <c r="T27" s="97">
        <f t="shared" si="4"/>
        <v>26316.054</v>
      </c>
    </row>
    <row r="28" spans="2:20" x14ac:dyDescent="0.2">
      <c r="B28" s="278" t="s">
        <v>8</v>
      </c>
      <c r="C28" s="62">
        <f>SUM(C10:C27)</f>
        <v>29366.363999999998</v>
      </c>
      <c r="D28" s="62">
        <f t="shared" ref="D28:T28" si="22">SUM(D10:D27)</f>
        <v>16167.400000000001</v>
      </c>
      <c r="E28" s="62">
        <f t="shared" si="22"/>
        <v>45533.763999999996</v>
      </c>
      <c r="F28" s="62">
        <f t="shared" si="22"/>
        <v>56756.092615000001</v>
      </c>
      <c r="G28" s="62">
        <f t="shared" si="22"/>
        <v>23827.972000000002</v>
      </c>
      <c r="H28" s="62">
        <f t="shared" si="22"/>
        <v>80584.06461500001</v>
      </c>
      <c r="I28" s="62">
        <f t="shared" si="22"/>
        <v>65510.399315000002</v>
      </c>
      <c r="J28" s="62">
        <f t="shared" si="22"/>
        <v>30603.631696510198</v>
      </c>
      <c r="K28" s="62">
        <f t="shared" si="22"/>
        <v>96114.031011510189</v>
      </c>
      <c r="L28" s="62">
        <f t="shared" si="22"/>
        <v>107530.352625</v>
      </c>
      <c r="M28" s="62">
        <f t="shared" si="22"/>
        <v>38947.136672886612</v>
      </c>
      <c r="N28" s="62">
        <f t="shared" si="22"/>
        <v>146477.48929788661</v>
      </c>
      <c r="O28" s="62">
        <f t="shared" si="22"/>
        <v>113475.31666300002</v>
      </c>
      <c r="P28" s="62">
        <f t="shared" si="22"/>
        <v>52688.157667706801</v>
      </c>
      <c r="Q28" s="62">
        <f t="shared" si="22"/>
        <v>166163.47433070681</v>
      </c>
      <c r="R28" s="62">
        <f t="shared" si="22"/>
        <v>161113.89128410001</v>
      </c>
      <c r="S28" s="62">
        <f t="shared" si="22"/>
        <v>70126.326273020037</v>
      </c>
      <c r="T28" s="62">
        <f t="shared" si="22"/>
        <v>231240.21755712005</v>
      </c>
    </row>
    <row r="29" spans="2:20" hidden="1" x14ac:dyDescent="0.2">
      <c r="B29" s="279" t="s">
        <v>295</v>
      </c>
      <c r="C29" s="105"/>
      <c r="D29" s="248"/>
      <c r="E29" s="62"/>
      <c r="F29" s="105"/>
      <c r="G29" s="248"/>
      <c r="H29" s="62"/>
      <c r="I29" s="105"/>
      <c r="J29" s="248"/>
      <c r="K29" s="62"/>
      <c r="L29" s="105"/>
      <c r="M29" s="248"/>
      <c r="N29" s="62"/>
      <c r="O29" s="105"/>
      <c r="P29" s="248"/>
      <c r="Q29" s="62"/>
      <c r="R29" s="105"/>
      <c r="S29" s="248"/>
      <c r="T29" s="62"/>
    </row>
    <row r="30" spans="2:20" x14ac:dyDescent="0.2">
      <c r="B30" s="264"/>
    </row>
    <row r="33" spans="2:20" x14ac:dyDescent="0.2">
      <c r="B33" s="669" t="s">
        <v>430</v>
      </c>
      <c r="C33" s="400"/>
      <c r="D33" s="400"/>
      <c r="E33" s="400"/>
      <c r="F33" s="400"/>
      <c r="G33" s="400"/>
      <c r="H33" s="400"/>
      <c r="I33" s="400"/>
      <c r="J33" s="400"/>
      <c r="K33" s="400"/>
      <c r="L33" s="400"/>
      <c r="M33" s="400"/>
      <c r="N33" s="400"/>
      <c r="O33" s="400"/>
      <c r="P33" s="400"/>
      <c r="Q33" s="400"/>
      <c r="R33" s="400"/>
      <c r="S33" s="400"/>
      <c r="T33" s="670"/>
    </row>
    <row r="34" spans="2:20" x14ac:dyDescent="0.2">
      <c r="B34" s="671" t="s">
        <v>20</v>
      </c>
      <c r="C34" s="672"/>
      <c r="D34" s="672"/>
      <c r="E34" s="672"/>
      <c r="F34" s="672"/>
      <c r="G34" s="672"/>
      <c r="H34" s="672"/>
      <c r="I34" s="672"/>
      <c r="J34" s="672"/>
      <c r="K34" s="672"/>
      <c r="L34" s="672"/>
      <c r="M34" s="672"/>
      <c r="N34" s="672"/>
      <c r="O34" s="672"/>
      <c r="P34" s="672"/>
      <c r="Q34" s="672"/>
      <c r="R34" s="672"/>
      <c r="S34" s="672"/>
      <c r="T34" s="673"/>
    </row>
    <row r="35" spans="2:20" x14ac:dyDescent="0.2">
      <c r="B35" s="671" t="s">
        <v>910</v>
      </c>
      <c r="C35" s="672"/>
      <c r="D35" s="672"/>
      <c r="E35" s="672"/>
      <c r="F35" s="672"/>
      <c r="G35" s="672"/>
      <c r="H35" s="672"/>
      <c r="I35" s="672"/>
      <c r="J35" s="672"/>
      <c r="K35" s="672"/>
      <c r="L35" s="672"/>
      <c r="M35" s="672"/>
      <c r="N35" s="672"/>
      <c r="O35" s="672"/>
      <c r="P35" s="672"/>
      <c r="Q35" s="672"/>
      <c r="R35" s="672"/>
      <c r="S35" s="672"/>
      <c r="T35" s="673"/>
    </row>
    <row r="36" spans="2:20" x14ac:dyDescent="0.2">
      <c r="B36" s="671" t="s">
        <v>2</v>
      </c>
      <c r="C36" s="672"/>
      <c r="D36" s="672"/>
      <c r="E36" s="672"/>
      <c r="F36" s="672"/>
      <c r="G36" s="672"/>
      <c r="H36" s="672"/>
      <c r="I36" s="672"/>
      <c r="J36" s="672"/>
      <c r="K36" s="672"/>
      <c r="L36" s="672"/>
      <c r="M36" s="672"/>
      <c r="N36" s="672"/>
      <c r="O36" s="672"/>
      <c r="P36" s="672"/>
      <c r="Q36" s="672"/>
      <c r="R36" s="672"/>
      <c r="S36" s="672"/>
      <c r="T36" s="673"/>
    </row>
    <row r="37" spans="2:20" x14ac:dyDescent="0.2">
      <c r="B37" s="674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6"/>
    </row>
    <row r="38" spans="2:20" x14ac:dyDescent="0.2">
      <c r="B38" s="264"/>
      <c r="H38" s="281"/>
    </row>
    <row r="39" spans="2:20" ht="12.75" customHeight="1" x14ac:dyDescent="0.2">
      <c r="B39" s="265" t="s">
        <v>282</v>
      </c>
      <c r="C39" s="267" t="s">
        <v>38</v>
      </c>
      <c r="D39" s="662"/>
      <c r="E39" s="299"/>
      <c r="F39" s="270" t="s">
        <v>39</v>
      </c>
      <c r="G39" s="663"/>
      <c r="H39" s="663"/>
      <c r="I39" s="301" t="s">
        <v>40</v>
      </c>
      <c r="J39" s="662"/>
      <c r="K39" s="299"/>
      <c r="L39" s="267" t="s">
        <v>121</v>
      </c>
      <c r="M39" s="662"/>
      <c r="N39" s="299"/>
      <c r="O39" s="270" t="s">
        <v>122</v>
      </c>
      <c r="P39" s="662"/>
      <c r="Q39" s="299"/>
      <c r="R39" s="301" t="s">
        <v>633</v>
      </c>
      <c r="S39" s="662"/>
      <c r="T39" s="299"/>
    </row>
    <row r="40" spans="2:20" x14ac:dyDescent="0.2">
      <c r="B40" s="273"/>
      <c r="C40" s="274" t="s">
        <v>283</v>
      </c>
      <c r="D40" s="275" t="s">
        <v>284</v>
      </c>
      <c r="E40" s="275" t="s">
        <v>47</v>
      </c>
      <c r="F40" s="275" t="s">
        <v>283</v>
      </c>
      <c r="G40" s="275" t="s">
        <v>284</v>
      </c>
      <c r="H40" s="275" t="s">
        <v>47</v>
      </c>
      <c r="I40" s="276" t="s">
        <v>283</v>
      </c>
      <c r="J40" s="276" t="s">
        <v>284</v>
      </c>
      <c r="K40" s="276" t="s">
        <v>47</v>
      </c>
      <c r="L40" s="274" t="s">
        <v>283</v>
      </c>
      <c r="M40" s="275" t="s">
        <v>284</v>
      </c>
      <c r="N40" s="275" t="s">
        <v>47</v>
      </c>
      <c r="O40" s="275" t="s">
        <v>283</v>
      </c>
      <c r="P40" s="275" t="s">
        <v>284</v>
      </c>
      <c r="Q40" s="275" t="s">
        <v>47</v>
      </c>
      <c r="R40" s="276" t="s">
        <v>283</v>
      </c>
      <c r="S40" s="276" t="s">
        <v>284</v>
      </c>
      <c r="T40" s="276" t="s">
        <v>47</v>
      </c>
    </row>
    <row r="41" spans="2:20" x14ac:dyDescent="0.2">
      <c r="B41" s="125" t="s">
        <v>21</v>
      </c>
      <c r="C41" s="282"/>
      <c r="D41" s="282"/>
      <c r="E41" s="282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3"/>
    </row>
    <row r="42" spans="2:20" x14ac:dyDescent="0.2">
      <c r="B42" s="665" t="s">
        <v>424</v>
      </c>
      <c r="C42" s="104">
        <f>+C10*E62</f>
        <v>1668.8130646040104</v>
      </c>
      <c r="D42" s="104">
        <f>+D10*E62</f>
        <v>0</v>
      </c>
      <c r="E42" s="408">
        <f t="shared" ref="E42:E59" si="23">SUM(C42:D42)</f>
        <v>1668.8130646040104</v>
      </c>
      <c r="F42" s="104">
        <f>+F10*H62</f>
        <v>2741.6037480842529</v>
      </c>
      <c r="G42" s="104">
        <f>+G10*H62</f>
        <v>0</v>
      </c>
      <c r="H42" s="408">
        <f t="shared" ref="H42:H59" si="24">SUM(F42:G42)</f>
        <v>2741.6037480842529</v>
      </c>
      <c r="I42" s="104">
        <f>+I10*K62</f>
        <v>2894.786280198487</v>
      </c>
      <c r="J42" s="104">
        <f>+J10*K62</f>
        <v>0</v>
      </c>
      <c r="K42" s="408">
        <f t="shared" ref="K42:K59" si="25">SUM(I42:J42)</f>
        <v>2894.786280198487</v>
      </c>
      <c r="L42" s="104">
        <f>+L10*N62</f>
        <v>4793.1002161604092</v>
      </c>
      <c r="M42" s="104">
        <f>+M10*N62</f>
        <v>0</v>
      </c>
      <c r="N42" s="408">
        <f t="shared" ref="N42:N54" si="26">SUM(L42:M42)</f>
        <v>4793.1002161604092</v>
      </c>
      <c r="O42" s="104">
        <f>+O10*Q62</f>
        <v>4971.7125819251487</v>
      </c>
      <c r="P42" s="104">
        <f>+P10*Q62</f>
        <v>0</v>
      </c>
      <c r="Q42" s="408">
        <f t="shared" ref="Q42:Q59" si="27">SUM(O42:P42)</f>
        <v>4971.7125819251487</v>
      </c>
      <c r="R42" s="104">
        <f>+R10*T62</f>
        <v>8053.9730678088335</v>
      </c>
      <c r="S42" s="104">
        <f>+S10*T62</f>
        <v>0</v>
      </c>
      <c r="T42" s="408">
        <f t="shared" ref="T42:T59" si="28">SUM(R42:S42)</f>
        <v>8053.9730678088335</v>
      </c>
    </row>
    <row r="43" spans="2:20" x14ac:dyDescent="0.2">
      <c r="B43" s="665" t="s">
        <v>425</v>
      </c>
      <c r="C43" s="104">
        <f>+C11*E62</f>
        <v>565.31638568126777</v>
      </c>
      <c r="D43" s="104">
        <f>+D11*E62</f>
        <v>0</v>
      </c>
      <c r="E43" s="408">
        <f t="shared" si="23"/>
        <v>565.31638568126777</v>
      </c>
      <c r="F43" s="104">
        <f>+F11*H62</f>
        <v>1110.3870099911903</v>
      </c>
      <c r="G43" s="104">
        <f>+G11*H62</f>
        <v>0</v>
      </c>
      <c r="H43" s="408">
        <f t="shared" si="24"/>
        <v>1110.3870099911903</v>
      </c>
      <c r="I43" s="104">
        <f>+I11*K62</f>
        <v>1174.6272981305237</v>
      </c>
      <c r="J43" s="104">
        <f>+J11*K62</f>
        <v>0</v>
      </c>
      <c r="K43" s="408">
        <f t="shared" si="25"/>
        <v>1174.6272981305237</v>
      </c>
      <c r="L43" s="104">
        <f>+L11*N62</f>
        <v>1950.9092485687117</v>
      </c>
      <c r="M43" s="104">
        <f>+M11*N62</f>
        <v>0</v>
      </c>
      <c r="N43" s="408">
        <f t="shared" si="26"/>
        <v>1950.9092485687117</v>
      </c>
      <c r="O43" s="104">
        <f>+O11*Q62</f>
        <v>2017.9348972266801</v>
      </c>
      <c r="P43" s="104">
        <f>+P11*Q62</f>
        <v>0</v>
      </c>
      <c r="Q43" s="408">
        <f t="shared" si="27"/>
        <v>2017.9348972266801</v>
      </c>
      <c r="R43" s="104">
        <f>+R11*T62</f>
        <v>2988.3642599893292</v>
      </c>
      <c r="S43" s="104">
        <f>+S11*T62</f>
        <v>0</v>
      </c>
      <c r="T43" s="408">
        <f t="shared" si="28"/>
        <v>2988.3642599893292</v>
      </c>
    </row>
    <row r="44" spans="2:20" x14ac:dyDescent="0.2">
      <c r="B44" s="665" t="s">
        <v>426</v>
      </c>
      <c r="C44" s="407">
        <v>0</v>
      </c>
      <c r="D44" s="97">
        <f>Comisiones!C10</f>
        <v>660.42</v>
      </c>
      <c r="E44" s="408">
        <f t="shared" si="23"/>
        <v>660.42</v>
      </c>
      <c r="F44" s="97">
        <v>0</v>
      </c>
      <c r="G44" s="97">
        <f>Comisiones!D10</f>
        <v>1866.67875</v>
      </c>
      <c r="H44" s="408">
        <f t="shared" si="24"/>
        <v>1866.67875</v>
      </c>
      <c r="I44" s="315">
        <v>0</v>
      </c>
      <c r="J44" s="97">
        <f>Comisiones!E10</f>
        <v>2602.2353828191831</v>
      </c>
      <c r="K44" s="408">
        <f t="shared" si="25"/>
        <v>2602.2353828191831</v>
      </c>
      <c r="L44" s="407">
        <v>0</v>
      </c>
      <c r="M44" s="97">
        <f>Comisiones!F10</f>
        <v>3511.3629331645107</v>
      </c>
      <c r="N44" s="408">
        <f t="shared" si="26"/>
        <v>3511.3629331645107</v>
      </c>
      <c r="O44" s="97">
        <v>0</v>
      </c>
      <c r="P44" s="97">
        <f>Comisiones!G10</f>
        <v>4863.9428028636203</v>
      </c>
      <c r="Q44" s="408">
        <f t="shared" si="27"/>
        <v>4863.9428028636203</v>
      </c>
      <c r="R44" s="315">
        <v>0</v>
      </c>
      <c r="S44" s="97">
        <f>Comisiones!H10</f>
        <v>6621.0243819076977</v>
      </c>
      <c r="T44" s="408">
        <f t="shared" si="28"/>
        <v>6621.0243819076977</v>
      </c>
    </row>
    <row r="45" spans="2:20" x14ac:dyDescent="0.2">
      <c r="B45" s="660" t="s">
        <v>715</v>
      </c>
      <c r="C45" s="104">
        <f t="shared" ref="C45:D55" si="29">+C13*$E$61</f>
        <v>0</v>
      </c>
      <c r="D45" s="104">
        <f t="shared" si="29"/>
        <v>61.741592034445638</v>
      </c>
      <c r="E45" s="408">
        <f t="shared" si="23"/>
        <v>61.741592034445638</v>
      </c>
      <c r="F45" s="104">
        <f t="shared" ref="F45:G55" si="30">+F13*$H$61</f>
        <v>0</v>
      </c>
      <c r="G45" s="104">
        <f t="shared" si="30"/>
        <v>62.804169559158311</v>
      </c>
      <c r="H45" s="408">
        <f t="shared" si="24"/>
        <v>62.804169559158311</v>
      </c>
      <c r="I45" s="284">
        <f t="shared" ref="I45:J55" si="31">+I13*$K$61</f>
        <v>0</v>
      </c>
      <c r="J45" s="284">
        <f t="shared" si="31"/>
        <v>69.598969889761719</v>
      </c>
      <c r="K45" s="408">
        <f t="shared" si="25"/>
        <v>69.598969889761719</v>
      </c>
      <c r="L45" s="284">
        <f t="shared" ref="L45:M55" si="32">+L13*$N$61</f>
        <v>0</v>
      </c>
      <c r="M45" s="284">
        <f t="shared" si="32"/>
        <v>76.558403262679704</v>
      </c>
      <c r="N45" s="408">
        <f t="shared" si="26"/>
        <v>76.558403262679704</v>
      </c>
      <c r="O45" s="284">
        <f>+O13*$Q$61</f>
        <v>0</v>
      </c>
      <c r="P45" s="284">
        <f>+P13*$Q$61</f>
        <v>83.44231193701782</v>
      </c>
      <c r="Q45" s="408">
        <f t="shared" si="27"/>
        <v>83.44231193701782</v>
      </c>
      <c r="R45" s="104">
        <f>+R13*$T$61</f>
        <v>0</v>
      </c>
      <c r="S45" s="104">
        <f>+S13*$T$61</f>
        <v>90.941164113291123</v>
      </c>
      <c r="T45" s="408">
        <f t="shared" si="28"/>
        <v>90.941164113291123</v>
      </c>
    </row>
    <row r="46" spans="2:20" x14ac:dyDescent="0.2">
      <c r="B46" s="660" t="s">
        <v>717</v>
      </c>
      <c r="C46" s="104">
        <f t="shared" si="29"/>
        <v>56.819870828848224</v>
      </c>
      <c r="D46" s="104">
        <f t="shared" si="29"/>
        <v>0</v>
      </c>
      <c r="E46" s="408">
        <f t="shared" si="23"/>
        <v>56.819870828848224</v>
      </c>
      <c r="F46" s="104">
        <f t="shared" si="30"/>
        <v>57.797745154896177</v>
      </c>
      <c r="G46" s="104">
        <f t="shared" si="30"/>
        <v>0</v>
      </c>
      <c r="H46" s="408">
        <f t="shared" si="24"/>
        <v>57.797745154896177</v>
      </c>
      <c r="I46" s="284">
        <f t="shared" si="31"/>
        <v>64.050899056034766</v>
      </c>
      <c r="J46" s="284">
        <f t="shared" si="31"/>
        <v>0</v>
      </c>
      <c r="K46" s="408">
        <f t="shared" si="25"/>
        <v>64.050899056034766</v>
      </c>
      <c r="L46" s="284">
        <f t="shared" si="32"/>
        <v>70.45556230266051</v>
      </c>
      <c r="M46" s="284">
        <f t="shared" si="32"/>
        <v>0</v>
      </c>
      <c r="N46" s="408">
        <f t="shared" si="26"/>
        <v>70.45556230266051</v>
      </c>
      <c r="O46" s="284">
        <f>+O14*$Q$61</f>
        <v>76.790721290061754</v>
      </c>
      <c r="P46" s="284">
        <f>+P14*$Q$61</f>
        <v>0</v>
      </c>
      <c r="Q46" s="408">
        <f t="shared" si="27"/>
        <v>76.790721290061754</v>
      </c>
      <c r="R46" s="104">
        <f t="shared" ref="R46:R55" si="33">+R14*$T$61</f>
        <v>83.691803655783119</v>
      </c>
      <c r="S46" s="104">
        <f t="shared" ref="S46:S52" si="34">+S14*$T$61</f>
        <v>0</v>
      </c>
      <c r="T46" s="408">
        <f t="shared" si="28"/>
        <v>83.691803655783119</v>
      </c>
    </row>
    <row r="47" spans="2:20" x14ac:dyDescent="0.2">
      <c r="B47" s="114" t="s">
        <v>287</v>
      </c>
      <c r="C47" s="104">
        <f t="shared" si="29"/>
        <v>81.695236813778251</v>
      </c>
      <c r="D47" s="104">
        <f t="shared" si="29"/>
        <v>0</v>
      </c>
      <c r="E47" s="408">
        <f t="shared" si="23"/>
        <v>81.695236813778251</v>
      </c>
      <c r="F47" s="104">
        <f t="shared" si="30"/>
        <v>83.101218092427018</v>
      </c>
      <c r="G47" s="104">
        <f t="shared" si="30"/>
        <v>0</v>
      </c>
      <c r="H47" s="408">
        <f t="shared" si="24"/>
        <v>83.101218092427018</v>
      </c>
      <c r="I47" s="284">
        <f t="shared" si="31"/>
        <v>92.091961670942013</v>
      </c>
      <c r="J47" s="284">
        <f t="shared" si="31"/>
        <v>0</v>
      </c>
      <c r="K47" s="408">
        <f t="shared" si="25"/>
        <v>92.091961670942013</v>
      </c>
      <c r="L47" s="284">
        <f t="shared" si="32"/>
        <v>101.30054439056237</v>
      </c>
      <c r="M47" s="284">
        <f t="shared" si="32"/>
        <v>0</v>
      </c>
      <c r="N47" s="408">
        <f t="shared" si="26"/>
        <v>101.30054439056237</v>
      </c>
      <c r="O47" s="284">
        <f t="shared" ref="O47:P54" si="35">+O15*$Q$61</f>
        <v>110.40919434310523</v>
      </c>
      <c r="P47" s="284">
        <f t="shared" si="35"/>
        <v>0</v>
      </c>
      <c r="Q47" s="408">
        <f t="shared" si="27"/>
        <v>110.40919434310523</v>
      </c>
      <c r="R47" s="104">
        <f t="shared" si="33"/>
        <v>120.3315252093126</v>
      </c>
      <c r="S47" s="104">
        <f t="shared" si="34"/>
        <v>0</v>
      </c>
      <c r="T47" s="408">
        <f t="shared" si="28"/>
        <v>120.3315252093126</v>
      </c>
    </row>
    <row r="48" spans="2:20" x14ac:dyDescent="0.2">
      <c r="B48" s="114" t="s">
        <v>427</v>
      </c>
      <c r="C48" s="104">
        <f t="shared" si="29"/>
        <v>0</v>
      </c>
      <c r="D48" s="104">
        <f t="shared" si="29"/>
        <v>239.01692142088268</v>
      </c>
      <c r="E48" s="408">
        <f t="shared" si="23"/>
        <v>239.01692142088268</v>
      </c>
      <c r="F48" s="104">
        <f t="shared" si="30"/>
        <v>0</v>
      </c>
      <c r="G48" s="104">
        <f t="shared" si="30"/>
        <v>243.13042093327221</v>
      </c>
      <c r="H48" s="408">
        <f t="shared" si="24"/>
        <v>243.13042093327221</v>
      </c>
      <c r="I48" s="284">
        <f t="shared" si="31"/>
        <v>0</v>
      </c>
      <c r="J48" s="284">
        <f t="shared" si="31"/>
        <v>269.43476786012752</v>
      </c>
      <c r="K48" s="408">
        <f t="shared" si="25"/>
        <v>269.43476786012752</v>
      </c>
      <c r="L48" s="284">
        <f t="shared" si="32"/>
        <v>0</v>
      </c>
      <c r="M48" s="284">
        <f t="shared" si="32"/>
        <v>296.37644987410255</v>
      </c>
      <c r="N48" s="408">
        <f t="shared" si="26"/>
        <v>296.37644987410255</v>
      </c>
      <c r="O48" s="284">
        <f t="shared" si="35"/>
        <v>0</v>
      </c>
      <c r="P48" s="284">
        <f t="shared" si="35"/>
        <v>323.0257571638279</v>
      </c>
      <c r="Q48" s="408">
        <f t="shared" si="27"/>
        <v>323.0257571638279</v>
      </c>
      <c r="R48" s="104">
        <f t="shared" si="33"/>
        <v>0</v>
      </c>
      <c r="S48" s="104">
        <f t="shared" si="34"/>
        <v>352.05566232667468</v>
      </c>
      <c r="T48" s="408">
        <f t="shared" si="28"/>
        <v>352.05566232667468</v>
      </c>
    </row>
    <row r="49" spans="2:20" x14ac:dyDescent="0.2">
      <c r="B49" s="114" t="s">
        <v>428</v>
      </c>
      <c r="C49" s="104">
        <f t="shared" si="29"/>
        <v>0</v>
      </c>
      <c r="D49" s="104">
        <f t="shared" si="29"/>
        <v>137.64813778256189</v>
      </c>
      <c r="E49" s="408">
        <f t="shared" si="23"/>
        <v>137.64813778256189</v>
      </c>
      <c r="F49" s="104">
        <f t="shared" si="30"/>
        <v>0</v>
      </c>
      <c r="G49" s="104">
        <f t="shared" si="30"/>
        <v>140.01707276960764</v>
      </c>
      <c r="H49" s="408">
        <f t="shared" si="24"/>
        <v>140.01707276960764</v>
      </c>
      <c r="I49" s="284">
        <f t="shared" si="31"/>
        <v>0</v>
      </c>
      <c r="J49" s="284">
        <f t="shared" si="31"/>
        <v>155.1655582765913</v>
      </c>
      <c r="K49" s="408">
        <f t="shared" si="25"/>
        <v>155.1655582765913</v>
      </c>
      <c r="L49" s="284">
        <f t="shared" si="32"/>
        <v>0</v>
      </c>
      <c r="M49" s="284">
        <f t="shared" si="32"/>
        <v>170.68108050785366</v>
      </c>
      <c r="N49" s="408">
        <f t="shared" si="26"/>
        <v>170.68108050785366</v>
      </c>
      <c r="O49" s="284">
        <f>+O17*$Q$61</f>
        <v>0</v>
      </c>
      <c r="P49" s="284">
        <f>+P17*$Q$61</f>
        <v>372.05645244762314</v>
      </c>
      <c r="Q49" s="408">
        <f t="shared" si="27"/>
        <v>372.05645244762314</v>
      </c>
      <c r="R49" s="104">
        <f t="shared" si="33"/>
        <v>0</v>
      </c>
      <c r="S49" s="104">
        <f>+S17*$T$61</f>
        <v>405.49268250125914</v>
      </c>
      <c r="T49" s="408">
        <f t="shared" si="28"/>
        <v>405.49268250125914</v>
      </c>
    </row>
    <row r="50" spans="2:20" x14ac:dyDescent="0.2">
      <c r="B50" s="114" t="s">
        <v>429</v>
      </c>
      <c r="C50" s="104">
        <f t="shared" si="29"/>
        <v>193.40096878363832</v>
      </c>
      <c r="D50" s="104">
        <f t="shared" si="29"/>
        <v>0</v>
      </c>
      <c r="E50" s="408">
        <f t="shared" si="23"/>
        <v>193.40096878363832</v>
      </c>
      <c r="F50" s="104">
        <f t="shared" si="30"/>
        <v>196.72941425962316</v>
      </c>
      <c r="G50" s="104">
        <f t="shared" si="30"/>
        <v>0</v>
      </c>
      <c r="H50" s="408">
        <f t="shared" si="24"/>
        <v>196.72941425962316</v>
      </c>
      <c r="I50" s="284">
        <f t="shared" si="31"/>
        <v>218.01362354753621</v>
      </c>
      <c r="J50" s="284">
        <f t="shared" si="31"/>
        <v>0</v>
      </c>
      <c r="K50" s="408">
        <f t="shared" si="25"/>
        <v>218.01362354753621</v>
      </c>
      <c r="L50" s="284">
        <f t="shared" si="32"/>
        <v>239.81353365929053</v>
      </c>
      <c r="M50" s="284">
        <f t="shared" si="32"/>
        <v>0</v>
      </c>
      <c r="N50" s="408">
        <f t="shared" si="26"/>
        <v>239.81353365929053</v>
      </c>
      <c r="O50" s="284">
        <f t="shared" si="35"/>
        <v>522.75373648164123</v>
      </c>
      <c r="P50" s="284">
        <f t="shared" si="35"/>
        <v>0</v>
      </c>
      <c r="Q50" s="408">
        <f t="shared" si="27"/>
        <v>522.75373648164123</v>
      </c>
      <c r="R50" s="104">
        <f t="shared" si="33"/>
        <v>569.73293568490885</v>
      </c>
      <c r="S50" s="104">
        <f t="shared" si="34"/>
        <v>0</v>
      </c>
      <c r="T50" s="408">
        <f t="shared" si="28"/>
        <v>569.73293568490885</v>
      </c>
    </row>
    <row r="51" spans="2:20" x14ac:dyDescent="0.2">
      <c r="B51" s="114" t="s">
        <v>288</v>
      </c>
      <c r="C51" s="104">
        <f t="shared" si="29"/>
        <v>0</v>
      </c>
      <c r="D51" s="104">
        <f t="shared" si="29"/>
        <v>0</v>
      </c>
      <c r="E51" s="408">
        <f t="shared" si="23"/>
        <v>0</v>
      </c>
      <c r="F51" s="104">
        <f t="shared" si="30"/>
        <v>67.117320740982777</v>
      </c>
      <c r="G51" s="104">
        <f t="shared" si="30"/>
        <v>0</v>
      </c>
      <c r="H51" s="408">
        <f t="shared" si="24"/>
        <v>67.117320740982777</v>
      </c>
      <c r="I51" s="284">
        <f t="shared" si="31"/>
        <v>89.424631776420469</v>
      </c>
      <c r="J51" s="284">
        <f t="shared" si="31"/>
        <v>0</v>
      </c>
      <c r="K51" s="408">
        <f t="shared" si="25"/>
        <v>89.424631776420469</v>
      </c>
      <c r="L51" s="284">
        <f t="shared" si="32"/>
        <v>111.79069874115717</v>
      </c>
      <c r="M51" s="284">
        <f t="shared" si="32"/>
        <v>0</v>
      </c>
      <c r="N51" s="408">
        <f t="shared" si="26"/>
        <v>111.79069874115717</v>
      </c>
      <c r="O51" s="284">
        <f t="shared" si="35"/>
        <v>184.63795951653964</v>
      </c>
      <c r="P51" s="284">
        <f t="shared" si="35"/>
        <v>0</v>
      </c>
      <c r="Q51" s="408">
        <f t="shared" si="27"/>
        <v>184.63795951653964</v>
      </c>
      <c r="R51" s="104">
        <f t="shared" si="33"/>
        <v>226.85234479834642</v>
      </c>
      <c r="S51" s="104">
        <f t="shared" si="34"/>
        <v>0</v>
      </c>
      <c r="T51" s="408">
        <f t="shared" si="28"/>
        <v>226.85234479834642</v>
      </c>
    </row>
    <row r="52" spans="2:20" x14ac:dyDescent="0.2">
      <c r="B52" s="114" t="s">
        <v>289</v>
      </c>
      <c r="C52" s="104">
        <f t="shared" si="29"/>
        <v>84.029386437029061</v>
      </c>
      <c r="D52" s="104">
        <f t="shared" si="29"/>
        <v>0</v>
      </c>
      <c r="E52" s="408">
        <f t="shared" si="23"/>
        <v>84.029386437029061</v>
      </c>
      <c r="F52" s="104">
        <f t="shared" si="30"/>
        <v>85.475538609353507</v>
      </c>
      <c r="G52" s="104">
        <f t="shared" si="30"/>
        <v>0</v>
      </c>
      <c r="H52" s="408">
        <f t="shared" si="24"/>
        <v>85.475538609353507</v>
      </c>
      <c r="I52" s="284">
        <f t="shared" si="31"/>
        <v>94.723160575826071</v>
      </c>
      <c r="J52" s="284">
        <f t="shared" si="31"/>
        <v>0</v>
      </c>
      <c r="K52" s="408">
        <f t="shared" si="25"/>
        <v>94.723160575826071</v>
      </c>
      <c r="L52" s="284">
        <f t="shared" si="32"/>
        <v>104.19484565886414</v>
      </c>
      <c r="M52" s="284">
        <f t="shared" si="32"/>
        <v>0</v>
      </c>
      <c r="N52" s="408">
        <f t="shared" si="26"/>
        <v>104.19484565886414</v>
      </c>
      <c r="O52" s="284">
        <f t="shared" si="35"/>
        <v>113.56374275290821</v>
      </c>
      <c r="P52" s="284">
        <f t="shared" si="35"/>
        <v>0</v>
      </c>
      <c r="Q52" s="408">
        <f t="shared" si="27"/>
        <v>113.56374275290821</v>
      </c>
      <c r="R52" s="104">
        <f t="shared" si="33"/>
        <v>123.76956878672152</v>
      </c>
      <c r="S52" s="104">
        <f t="shared" si="34"/>
        <v>0</v>
      </c>
      <c r="T52" s="408">
        <f t="shared" si="28"/>
        <v>123.76956878672152</v>
      </c>
    </row>
    <row r="53" spans="2:20" x14ac:dyDescent="0.2">
      <c r="B53" s="114" t="s">
        <v>290</v>
      </c>
      <c r="C53" s="104">
        <f t="shared" si="29"/>
        <v>0</v>
      </c>
      <c r="D53" s="104">
        <f t="shared" si="29"/>
        <v>66.956749192680306</v>
      </c>
      <c r="E53" s="408">
        <f t="shared" si="23"/>
        <v>66.956749192680306</v>
      </c>
      <c r="F53" s="104">
        <f t="shared" si="30"/>
        <v>0</v>
      </c>
      <c r="G53" s="104">
        <f t="shared" si="30"/>
        <v>68.109079971262631</v>
      </c>
      <c r="H53" s="408">
        <f t="shared" si="24"/>
        <v>68.109079971262631</v>
      </c>
      <c r="I53" s="284">
        <f t="shared" si="31"/>
        <v>0</v>
      </c>
      <c r="J53" s="284">
        <f t="shared" si="31"/>
        <v>75.477820014388385</v>
      </c>
      <c r="K53" s="408">
        <f t="shared" si="25"/>
        <v>75.477820014388385</v>
      </c>
      <c r="L53" s="284">
        <f t="shared" si="32"/>
        <v>0</v>
      </c>
      <c r="M53" s="284">
        <f t="shared" si="32"/>
        <v>83.025099239285396</v>
      </c>
      <c r="N53" s="408">
        <f t="shared" si="26"/>
        <v>83.025099239285396</v>
      </c>
      <c r="O53" s="284">
        <f t="shared" si="35"/>
        <v>0</v>
      </c>
      <c r="P53" s="284">
        <f t="shared" si="35"/>
        <v>90.49047438406339</v>
      </c>
      <c r="Q53" s="408">
        <f t="shared" si="27"/>
        <v>90.49047438406339</v>
      </c>
      <c r="R53" s="104">
        <f t="shared" si="33"/>
        <v>0</v>
      </c>
      <c r="S53" s="104">
        <f>+S21*$T$61</f>
        <v>98.622735763387638</v>
      </c>
      <c r="T53" s="408">
        <f t="shared" si="28"/>
        <v>98.622735763387638</v>
      </c>
    </row>
    <row r="54" spans="2:20" x14ac:dyDescent="0.2">
      <c r="B54" s="114" t="s">
        <v>291</v>
      </c>
      <c r="C54" s="104">
        <f t="shared" si="29"/>
        <v>0</v>
      </c>
      <c r="D54" s="104">
        <f t="shared" si="29"/>
        <v>33.344994617868679</v>
      </c>
      <c r="E54" s="408">
        <f t="shared" si="23"/>
        <v>33.344994617868679</v>
      </c>
      <c r="F54" s="104">
        <f t="shared" si="30"/>
        <v>0</v>
      </c>
      <c r="G54" s="104">
        <f t="shared" si="30"/>
        <v>33.918864527521229</v>
      </c>
      <c r="H54" s="408">
        <f t="shared" si="24"/>
        <v>33.918864527521229</v>
      </c>
      <c r="I54" s="284">
        <f t="shared" si="31"/>
        <v>0</v>
      </c>
      <c r="J54" s="284">
        <f t="shared" si="31"/>
        <v>37.588555784057959</v>
      </c>
      <c r="K54" s="408">
        <f t="shared" si="25"/>
        <v>37.588555784057959</v>
      </c>
      <c r="L54" s="284">
        <f t="shared" si="32"/>
        <v>0</v>
      </c>
      <c r="M54" s="284">
        <f t="shared" si="32"/>
        <v>41.347160975739733</v>
      </c>
      <c r="N54" s="408">
        <f t="shared" si="26"/>
        <v>41.347160975739733</v>
      </c>
      <c r="O54" s="284">
        <f t="shared" si="35"/>
        <v>0</v>
      </c>
      <c r="P54" s="284">
        <f t="shared" si="35"/>
        <v>45.064977282900081</v>
      </c>
      <c r="Q54" s="408">
        <f t="shared" si="27"/>
        <v>45.064977282900081</v>
      </c>
      <c r="R54" s="104">
        <f t="shared" si="33"/>
        <v>0</v>
      </c>
      <c r="S54" s="104">
        <f>+S22*$T$61</f>
        <v>49.114908248699017</v>
      </c>
      <c r="T54" s="408">
        <f t="shared" si="28"/>
        <v>49.114908248699017</v>
      </c>
    </row>
    <row r="55" spans="2:20" x14ac:dyDescent="0.2">
      <c r="B55" s="114" t="s">
        <v>293</v>
      </c>
      <c r="C55" s="104">
        <f t="shared" si="29"/>
        <v>0</v>
      </c>
      <c r="D55" s="104">
        <f t="shared" si="29"/>
        <v>35.065596340150698</v>
      </c>
      <c r="E55" s="408">
        <f t="shared" si="23"/>
        <v>35.065596340150698</v>
      </c>
      <c r="F55" s="104">
        <f t="shared" si="30"/>
        <v>0</v>
      </c>
      <c r="G55" s="104">
        <f t="shared" si="30"/>
        <v>35.669077937141324</v>
      </c>
      <c r="H55" s="408">
        <f t="shared" si="24"/>
        <v>35.669077937141324</v>
      </c>
      <c r="I55" s="284">
        <f>+I23*$K$61</f>
        <v>0</v>
      </c>
      <c r="J55" s="284">
        <f t="shared" si="31"/>
        <v>39.528125262515353</v>
      </c>
      <c r="K55" s="408">
        <f t="shared" si="25"/>
        <v>39.528125262515353</v>
      </c>
      <c r="L55" s="284">
        <f t="shared" si="32"/>
        <v>0</v>
      </c>
      <c r="M55" s="284">
        <f t="shared" si="32"/>
        <v>43.480674482087906</v>
      </c>
      <c r="N55" s="408">
        <f>SUM(L55:M55)</f>
        <v>43.480674482087906</v>
      </c>
      <c r="O55" s="284">
        <f>+O23*$Q$61</f>
        <v>0</v>
      </c>
      <c r="P55" s="284">
        <f>+P23*$Q$61</f>
        <v>47.390330110697732</v>
      </c>
      <c r="Q55" s="408">
        <f t="shared" si="27"/>
        <v>47.390330110697732</v>
      </c>
      <c r="R55" s="104">
        <f t="shared" si="33"/>
        <v>0</v>
      </c>
      <c r="S55" s="104">
        <f>+S23*$T$61</f>
        <v>51.649237514331887</v>
      </c>
      <c r="T55" s="408">
        <f t="shared" si="28"/>
        <v>51.649237514331887</v>
      </c>
    </row>
    <row r="56" spans="2:20" x14ac:dyDescent="0.2">
      <c r="B56" s="108" t="s">
        <v>882</v>
      </c>
      <c r="C56" s="104">
        <f t="shared" ref="C56:D56" si="36">+C24*$E$61</f>
        <v>0</v>
      </c>
      <c r="D56" s="104">
        <f t="shared" si="36"/>
        <v>0</v>
      </c>
      <c r="E56" s="408">
        <f t="shared" si="23"/>
        <v>0</v>
      </c>
      <c r="F56" s="104">
        <f t="shared" ref="F56:G56" si="37">+F24*$H$61</f>
        <v>1233.4132555462265</v>
      </c>
      <c r="G56" s="104">
        <f t="shared" si="37"/>
        <v>0</v>
      </c>
      <c r="H56" s="408">
        <f t="shared" si="24"/>
        <v>1233.4132555462265</v>
      </c>
      <c r="I56" s="284">
        <f t="shared" ref="I56:J58" si="38">+I24*$K$61</f>
        <v>0</v>
      </c>
      <c r="J56" s="284">
        <f t="shared" si="38"/>
        <v>0</v>
      </c>
      <c r="K56" s="408">
        <f t="shared" si="25"/>
        <v>0</v>
      </c>
      <c r="L56" s="284">
        <f t="shared" ref="L56:M56" si="39">+L24*$N$61</f>
        <v>0</v>
      </c>
      <c r="M56" s="284">
        <f t="shared" si="39"/>
        <v>0</v>
      </c>
      <c r="N56" s="408">
        <f t="shared" ref="N56:N58" si="40">SUM(L56:M56)</f>
        <v>0</v>
      </c>
      <c r="O56" s="284">
        <f t="shared" ref="O56:P58" si="41">+O24*$Q$61</f>
        <v>0</v>
      </c>
      <c r="P56" s="284">
        <f t="shared" si="41"/>
        <v>0</v>
      </c>
      <c r="Q56" s="408">
        <f t="shared" si="27"/>
        <v>0</v>
      </c>
      <c r="R56" s="104">
        <f t="shared" ref="R56:S58" si="42">+R24*$T$61</f>
        <v>0</v>
      </c>
      <c r="S56" s="104">
        <f t="shared" si="42"/>
        <v>0</v>
      </c>
      <c r="T56" s="408">
        <f t="shared" si="28"/>
        <v>0</v>
      </c>
    </row>
    <row r="57" spans="2:20" x14ac:dyDescent="0.2">
      <c r="B57" s="114" t="s">
        <v>880</v>
      </c>
      <c r="C57" s="104">
        <f t="shared" ref="C57:D57" si="43">+C25*$E$61</f>
        <v>0</v>
      </c>
      <c r="D57" s="104">
        <f t="shared" si="43"/>
        <v>0</v>
      </c>
      <c r="E57" s="408">
        <f t="shared" si="23"/>
        <v>0</v>
      </c>
      <c r="F57" s="104">
        <f t="shared" ref="F57:G57" si="44">+F25*$H$61</f>
        <v>0</v>
      </c>
      <c r="G57" s="104">
        <f t="shared" si="44"/>
        <v>0</v>
      </c>
      <c r="H57" s="408">
        <f t="shared" si="24"/>
        <v>0</v>
      </c>
      <c r="I57" s="284">
        <f t="shared" si="38"/>
        <v>124.25968854234036</v>
      </c>
      <c r="J57" s="284">
        <f t="shared" si="38"/>
        <v>0</v>
      </c>
      <c r="K57" s="408">
        <f t="shared" si="25"/>
        <v>124.25968854234036</v>
      </c>
      <c r="L57" s="284">
        <f t="shared" ref="L57:M57" si="45">+L25*$N$61</f>
        <v>0</v>
      </c>
      <c r="M57" s="284">
        <f t="shared" si="45"/>
        <v>0</v>
      </c>
      <c r="N57" s="408">
        <f t="shared" si="40"/>
        <v>0</v>
      </c>
      <c r="O57" s="284">
        <f t="shared" si="41"/>
        <v>246.23988679953598</v>
      </c>
      <c r="P57" s="284">
        <f t="shared" si="41"/>
        <v>0</v>
      </c>
      <c r="Q57" s="408">
        <f t="shared" si="27"/>
        <v>246.23988679953598</v>
      </c>
      <c r="R57" s="104">
        <f t="shared" si="42"/>
        <v>0</v>
      </c>
      <c r="S57" s="104">
        <f t="shared" si="42"/>
        <v>0</v>
      </c>
      <c r="T57" s="408">
        <f t="shared" si="28"/>
        <v>0</v>
      </c>
    </row>
    <row r="58" spans="2:20" x14ac:dyDescent="0.2">
      <c r="B58" s="114" t="s">
        <v>874</v>
      </c>
      <c r="C58" s="104">
        <f t="shared" ref="C58:D58" si="46">+C26*$E$61</f>
        <v>0</v>
      </c>
      <c r="D58" s="104">
        <f t="shared" si="46"/>
        <v>0</v>
      </c>
      <c r="E58" s="408">
        <f t="shared" si="23"/>
        <v>0</v>
      </c>
      <c r="F58" s="104">
        <f t="shared" ref="F58:G58" si="47">+F26*$H$61</f>
        <v>1233.4132555462265</v>
      </c>
      <c r="G58" s="104">
        <f t="shared" si="47"/>
        <v>0</v>
      </c>
      <c r="H58" s="408">
        <f t="shared" si="24"/>
        <v>1233.4132555462265</v>
      </c>
      <c r="I58" s="284">
        <f t="shared" si="38"/>
        <v>1739.6356395927651</v>
      </c>
      <c r="J58" s="284">
        <f t="shared" si="38"/>
        <v>0</v>
      </c>
      <c r="K58" s="408">
        <f t="shared" si="25"/>
        <v>1739.6356395927651</v>
      </c>
      <c r="L58" s="284">
        <f t="shared" ref="L58:M58" si="48">+L26*$N$61</f>
        <v>2485.1787213066705</v>
      </c>
      <c r="M58" s="284">
        <f t="shared" si="48"/>
        <v>0</v>
      </c>
      <c r="N58" s="408">
        <f t="shared" si="40"/>
        <v>2485.1787213066705</v>
      </c>
      <c r="O58" s="284">
        <f t="shared" si="41"/>
        <v>2462.39886799536</v>
      </c>
      <c r="P58" s="284">
        <f t="shared" si="41"/>
        <v>0</v>
      </c>
      <c r="Q58" s="408">
        <f t="shared" si="27"/>
        <v>2462.39886799536</v>
      </c>
      <c r="R58" s="104">
        <f t="shared" si="42"/>
        <v>3659.5792574053439</v>
      </c>
      <c r="S58" s="104">
        <f t="shared" si="42"/>
        <v>0</v>
      </c>
      <c r="T58" s="408">
        <f t="shared" si="28"/>
        <v>3659.5792574053439</v>
      </c>
    </row>
    <row r="59" spans="2:20" s="135" customFormat="1" x14ac:dyDescent="0.2">
      <c r="B59" s="114" t="s">
        <v>294</v>
      </c>
      <c r="C59" s="104">
        <f>+C27*$E$61</f>
        <v>1418.110336146394</v>
      </c>
      <c r="D59" s="104">
        <f t="shared" ref="D59" si="49">+D27*$E$61</f>
        <v>0</v>
      </c>
      <c r="E59" s="408">
        <f t="shared" si="23"/>
        <v>1418.110336146394</v>
      </c>
      <c r="F59" s="104">
        <f>+F27*$H$61</f>
        <v>1311.3782941599079</v>
      </c>
      <c r="G59" s="104">
        <f>+G27*$H$61</f>
        <v>0</v>
      </c>
      <c r="H59" s="408">
        <f t="shared" si="24"/>
        <v>1311.3782941599079</v>
      </c>
      <c r="I59" s="284">
        <f>+I27*$K$61</f>
        <v>3557.8168223906519</v>
      </c>
      <c r="J59" s="284">
        <f>+J27*$K$61</f>
        <v>0</v>
      </c>
      <c r="K59" s="408">
        <f t="shared" si="25"/>
        <v>3557.8168223906519</v>
      </c>
      <c r="L59" s="284">
        <f>+L27*$N$61</f>
        <v>6540.0097429557291</v>
      </c>
      <c r="M59" s="284">
        <f>+M27*$N$61</f>
        <v>0</v>
      </c>
      <c r="N59" s="408">
        <f>SUM(L59:M59)</f>
        <v>6540.0097429557291</v>
      </c>
      <c r="O59" s="284">
        <f>+O27*$Q$61</f>
        <v>6480.0621579704757</v>
      </c>
      <c r="P59" s="284">
        <f>+P27*$Q$61</f>
        <v>0</v>
      </c>
      <c r="Q59" s="408">
        <f t="shared" si="27"/>
        <v>6480.0621579704757</v>
      </c>
      <c r="R59" s="104">
        <f>+R27*$T$61</f>
        <v>6420.379023677262</v>
      </c>
      <c r="S59" s="104">
        <f>+S27*$T$61</f>
        <v>0</v>
      </c>
      <c r="T59" s="408">
        <f t="shared" si="28"/>
        <v>6420.379023677262</v>
      </c>
    </row>
    <row r="60" spans="2:20" x14ac:dyDescent="0.2">
      <c r="B60" s="278" t="s">
        <v>8</v>
      </c>
      <c r="C60" s="106">
        <f t="shared" ref="C60:T60" si="50">SUM(C42:C59)</f>
        <v>4068.1852492949656</v>
      </c>
      <c r="D60" s="106">
        <f t="shared" si="50"/>
        <v>1234.1939913885897</v>
      </c>
      <c r="E60" s="106">
        <f t="shared" si="50"/>
        <v>5302.3792406835555</v>
      </c>
      <c r="F60" s="106">
        <f t="shared" si="50"/>
        <v>8120.4168001850885</v>
      </c>
      <c r="G60" s="106">
        <f t="shared" si="50"/>
        <v>2450.3274356979632</v>
      </c>
      <c r="H60" s="106">
        <f t="shared" si="50"/>
        <v>10570.74423588305</v>
      </c>
      <c r="I60" s="106">
        <f t="shared" si="50"/>
        <v>10049.430005481527</v>
      </c>
      <c r="J60" s="106">
        <f t="shared" si="50"/>
        <v>3249.0291799066249</v>
      </c>
      <c r="K60" s="106">
        <f t="shared" si="50"/>
        <v>13298.459185388154</v>
      </c>
      <c r="L60" s="106">
        <f t="shared" si="50"/>
        <v>16396.753113744056</v>
      </c>
      <c r="M60" s="106">
        <f t="shared" si="50"/>
        <v>4222.8318015062596</v>
      </c>
      <c r="N60" s="106">
        <f t="shared" si="50"/>
        <v>20619.584915250314</v>
      </c>
      <c r="O60" s="106">
        <f t="shared" si="50"/>
        <v>17186.503746301456</v>
      </c>
      <c r="P60" s="106">
        <f t="shared" si="50"/>
        <v>5825.4131061897497</v>
      </c>
      <c r="Q60" s="106">
        <f t="shared" si="50"/>
        <v>23011.916852491209</v>
      </c>
      <c r="R60" s="106">
        <f t="shared" si="50"/>
        <v>22246.673787015843</v>
      </c>
      <c r="S60" s="106">
        <f t="shared" si="50"/>
        <v>7668.9007723753411</v>
      </c>
      <c r="T60" s="106">
        <f t="shared" si="50"/>
        <v>29915.574559391178</v>
      </c>
    </row>
    <row r="61" spans="2:20" x14ac:dyDescent="0.2">
      <c r="B61" s="279" t="s">
        <v>431</v>
      </c>
      <c r="C61" s="241"/>
      <c r="D61" s="240"/>
      <c r="E61" s="285">
        <f>Asignaciones!K9</f>
        <v>0.26675995694294941</v>
      </c>
      <c r="F61" s="241"/>
      <c r="G61" s="240"/>
      <c r="H61" s="285">
        <f>Asignaciones!L9</f>
        <v>0.24668265110924531</v>
      </c>
      <c r="I61" s="241"/>
      <c r="J61" s="240"/>
      <c r="K61" s="285">
        <f>Asignaciones!M9</f>
        <v>0.24851937708468072</v>
      </c>
      <c r="L61" s="241"/>
      <c r="M61" s="240"/>
      <c r="N61" s="285">
        <f>Asignaciones!N9</f>
        <v>0.24851787213066706</v>
      </c>
      <c r="O61" s="241"/>
      <c r="P61" s="240"/>
      <c r="Q61" s="285">
        <f>Asignaciones!O9</f>
        <v>0.24623988679953598</v>
      </c>
      <c r="R61" s="241"/>
      <c r="S61" s="240"/>
      <c r="T61" s="285">
        <f>Asignaciones!P9</f>
        <v>0.24397195049368961</v>
      </c>
    </row>
    <row r="62" spans="2:20" x14ac:dyDescent="0.2">
      <c r="B62" s="279" t="s">
        <v>432</v>
      </c>
      <c r="C62" s="280"/>
      <c r="D62" s="240"/>
      <c r="E62" s="409">
        <f>Asignaciones!AB9</f>
        <v>9.9334110988333946E-2</v>
      </c>
      <c r="F62" s="241"/>
      <c r="G62" s="240"/>
      <c r="H62" s="410">
        <f>Asignaciones!AC9</f>
        <v>9.7635461114111574E-2</v>
      </c>
      <c r="I62" s="241"/>
      <c r="J62" s="240"/>
      <c r="K62" s="410">
        <f>Asignaciones!AD9</f>
        <v>9.8181599518331539E-2</v>
      </c>
      <c r="L62" s="241"/>
      <c r="M62" s="240"/>
      <c r="N62" s="410">
        <f>Asignaciones!AE9</f>
        <v>9.818164384058585E-2</v>
      </c>
      <c r="O62" s="241"/>
      <c r="P62" s="240"/>
      <c r="Q62" s="410">
        <f>Asignaciones!AF9</f>
        <v>9.6990791719940031E-2</v>
      </c>
      <c r="R62" s="241"/>
      <c r="S62" s="240"/>
      <c r="T62" s="410">
        <f>Asignaciones!AG9</f>
        <v>9.5862609589026218E-2</v>
      </c>
    </row>
    <row r="63" spans="2:20" x14ac:dyDescent="0.2">
      <c r="B63" s="411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</row>
    <row r="64" spans="2:20" x14ac:dyDescent="0.2">
      <c r="E64" s="412"/>
      <c r="F64" s="413"/>
      <c r="G64" s="413"/>
      <c r="H64" s="413"/>
      <c r="Q64" s="413"/>
      <c r="T64" s="413"/>
    </row>
    <row r="66" spans="2:20" x14ac:dyDescent="0.2">
      <c r="B66" s="2" t="s">
        <v>433</v>
      </c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7"/>
    </row>
    <row r="67" spans="2:20" x14ac:dyDescent="0.2">
      <c r="B67" s="9" t="s">
        <v>20</v>
      </c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262"/>
    </row>
    <row r="68" spans="2:20" x14ac:dyDescent="0.2">
      <c r="B68" s="201" t="s">
        <v>910</v>
      </c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262"/>
    </row>
    <row r="69" spans="2:20" x14ac:dyDescent="0.2">
      <c r="B69" s="9" t="s">
        <v>2</v>
      </c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262"/>
    </row>
    <row r="70" spans="2:20" x14ac:dyDescent="0.2">
      <c r="B70" s="256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263"/>
    </row>
    <row r="71" spans="2:20" x14ac:dyDescent="0.2">
      <c r="B71" s="264"/>
    </row>
    <row r="72" spans="2:20" x14ac:dyDescent="0.2">
      <c r="B72" s="265" t="s">
        <v>282</v>
      </c>
      <c r="C72" s="267" t="s">
        <v>38</v>
      </c>
      <c r="D72" s="662"/>
      <c r="E72" s="299"/>
      <c r="F72" s="270" t="s">
        <v>39</v>
      </c>
      <c r="G72" s="663"/>
      <c r="H72" s="663"/>
      <c r="I72" s="301" t="s">
        <v>40</v>
      </c>
      <c r="J72" s="662"/>
      <c r="K72" s="299"/>
      <c r="L72" s="267" t="s">
        <v>121</v>
      </c>
      <c r="M72" s="662"/>
      <c r="N72" s="299"/>
      <c r="O72" s="270" t="s">
        <v>122</v>
      </c>
      <c r="P72" s="662"/>
      <c r="Q72" s="299"/>
      <c r="R72" s="301" t="s">
        <v>633</v>
      </c>
      <c r="S72" s="662"/>
      <c r="T72" s="299"/>
    </row>
    <row r="73" spans="2:20" x14ac:dyDescent="0.2">
      <c r="B73" s="273"/>
      <c r="C73" s="274" t="s">
        <v>283</v>
      </c>
      <c r="D73" s="275" t="s">
        <v>284</v>
      </c>
      <c r="E73" s="275" t="s">
        <v>47</v>
      </c>
      <c r="F73" s="275" t="s">
        <v>283</v>
      </c>
      <c r="G73" s="275" t="s">
        <v>284</v>
      </c>
      <c r="H73" s="275" t="s">
        <v>47</v>
      </c>
      <c r="I73" s="276" t="s">
        <v>283</v>
      </c>
      <c r="J73" s="276" t="s">
        <v>284</v>
      </c>
      <c r="K73" s="276" t="s">
        <v>47</v>
      </c>
      <c r="L73" s="274" t="s">
        <v>283</v>
      </c>
      <c r="M73" s="275" t="s">
        <v>284</v>
      </c>
      <c r="N73" s="275" t="s">
        <v>47</v>
      </c>
      <c r="O73" s="275" t="s">
        <v>283</v>
      </c>
      <c r="P73" s="275" t="s">
        <v>284</v>
      </c>
      <c r="Q73" s="275" t="s">
        <v>47</v>
      </c>
      <c r="R73" s="276" t="s">
        <v>283</v>
      </c>
      <c r="S73" s="276" t="s">
        <v>284</v>
      </c>
      <c r="T73" s="276" t="s">
        <v>47</v>
      </c>
    </row>
    <row r="74" spans="2:20" x14ac:dyDescent="0.2">
      <c r="B74" s="286" t="s">
        <v>56</v>
      </c>
      <c r="C74" s="23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2"/>
    </row>
    <row r="75" spans="2:20" x14ac:dyDescent="0.2">
      <c r="B75" s="665" t="s">
        <v>424</v>
      </c>
      <c r="C75" s="104">
        <f t="shared" ref="C75:D88" si="51">+C42*$E$94</f>
        <v>563.63349813314369</v>
      </c>
      <c r="D75" s="104">
        <f t="shared" si="51"/>
        <v>0</v>
      </c>
      <c r="E75" s="408">
        <f>+C75+D75</f>
        <v>563.63349813314369</v>
      </c>
      <c r="F75" s="104">
        <f t="shared" ref="F75:G88" si="52">+F42*$H$94</f>
        <v>926.0211824646135</v>
      </c>
      <c r="G75" s="104">
        <f t="shared" si="52"/>
        <v>0</v>
      </c>
      <c r="H75" s="408">
        <f>+F75+G75</f>
        <v>926.0211824646135</v>
      </c>
      <c r="I75" s="104">
        <f t="shared" ref="I75:J88" si="53">+I42*$K$94</f>
        <v>977.69999052785624</v>
      </c>
      <c r="J75" s="104">
        <f t="shared" si="53"/>
        <v>0</v>
      </c>
      <c r="K75" s="408">
        <f>+I75+J75</f>
        <v>977.69999052785624</v>
      </c>
      <c r="L75" s="104">
        <f t="shared" ref="L75:M88" si="54">+L42*$N$94</f>
        <v>1618.8462920370682</v>
      </c>
      <c r="M75" s="104">
        <f t="shared" si="54"/>
        <v>0</v>
      </c>
      <c r="N75" s="408">
        <f>+L75+M75</f>
        <v>1618.8462920370682</v>
      </c>
      <c r="O75" s="104">
        <f t="shared" ref="O75:P88" si="55">+O42*$Q$94</f>
        <v>1679.1717500893187</v>
      </c>
      <c r="P75" s="104">
        <f t="shared" si="55"/>
        <v>0</v>
      </c>
      <c r="Q75" s="408">
        <f>+O75+P75</f>
        <v>1679.1717500893187</v>
      </c>
      <c r="R75" s="104">
        <f t="shared" ref="R75:S88" si="56">+R42*$T$94</f>
        <v>2720.1902420127485</v>
      </c>
      <c r="S75" s="104">
        <f t="shared" si="56"/>
        <v>0</v>
      </c>
      <c r="T75" s="408">
        <f>+R75+S75</f>
        <v>2720.1902420127485</v>
      </c>
    </row>
    <row r="76" spans="2:20" x14ac:dyDescent="0.2">
      <c r="B76" s="665" t="s">
        <v>425</v>
      </c>
      <c r="C76" s="104">
        <f t="shared" si="51"/>
        <v>190.93286046938144</v>
      </c>
      <c r="D76" s="104">
        <f t="shared" si="51"/>
        <v>0</v>
      </c>
      <c r="E76" s="408">
        <f>+C76+D76</f>
        <v>190.93286046938144</v>
      </c>
      <c r="F76" s="104">
        <f t="shared" si="52"/>
        <v>375.05124243570646</v>
      </c>
      <c r="G76" s="104">
        <f t="shared" si="52"/>
        <v>0</v>
      </c>
      <c r="H76" s="408">
        <f>+F76+G76</f>
        <v>375.05124243570646</v>
      </c>
      <c r="I76" s="104">
        <f t="shared" si="53"/>
        <v>396.72465843565828</v>
      </c>
      <c r="J76" s="104">
        <f t="shared" si="53"/>
        <v>0</v>
      </c>
      <c r="K76" s="408">
        <f>+I76+J76</f>
        <v>396.72465843565828</v>
      </c>
      <c r="L76" s="104">
        <f t="shared" si="54"/>
        <v>658.91011260270022</v>
      </c>
      <c r="M76" s="104">
        <f t="shared" si="54"/>
        <v>0</v>
      </c>
      <c r="N76" s="408">
        <f>+L76+M76</f>
        <v>658.91011260270022</v>
      </c>
      <c r="O76" s="104">
        <f t="shared" si="55"/>
        <v>681.54769953140635</v>
      </c>
      <c r="P76" s="104">
        <f t="shared" si="55"/>
        <v>0</v>
      </c>
      <c r="Q76" s="408">
        <f>+O76+P76</f>
        <v>681.54769953140635</v>
      </c>
      <c r="R76" s="104">
        <f t="shared" si="56"/>
        <v>1009.3054981886322</v>
      </c>
      <c r="S76" s="104">
        <f t="shared" si="56"/>
        <v>0</v>
      </c>
      <c r="T76" s="408">
        <f>+R76+S76</f>
        <v>1009.3054981886322</v>
      </c>
    </row>
    <row r="77" spans="2:20" x14ac:dyDescent="0.2">
      <c r="B77" s="665" t="s">
        <v>426</v>
      </c>
      <c r="C77" s="104">
        <f t="shared" si="51"/>
        <v>0</v>
      </c>
      <c r="D77" s="104">
        <f t="shared" si="51"/>
        <v>223.05364377370668</v>
      </c>
      <c r="E77" s="408">
        <f>+C77+D77</f>
        <v>223.05364377370668</v>
      </c>
      <c r="F77" s="104">
        <f t="shared" si="52"/>
        <v>0</v>
      </c>
      <c r="G77" s="104">
        <f t="shared" si="52"/>
        <v>630.50105784413495</v>
      </c>
      <c r="H77" s="408">
        <f>+F77+G77</f>
        <v>630.50105784413495</v>
      </c>
      <c r="I77" s="104">
        <f t="shared" si="53"/>
        <v>0</v>
      </c>
      <c r="J77" s="104">
        <f t="shared" si="53"/>
        <v>878.89234743751763</v>
      </c>
      <c r="K77" s="408">
        <f t="shared" ref="K77:K78" si="57">+I77+J77</f>
        <v>878.89234743751763</v>
      </c>
      <c r="L77" s="104">
        <f t="shared" si="54"/>
        <v>0</v>
      </c>
      <c r="M77" s="104">
        <f t="shared" si="54"/>
        <v>1185.9457570247337</v>
      </c>
      <c r="N77" s="408">
        <f t="shared" ref="N77:N78" si="58">+L77+M77</f>
        <v>1185.9457570247337</v>
      </c>
      <c r="O77" s="104">
        <f t="shared" si="55"/>
        <v>0</v>
      </c>
      <c r="P77" s="104">
        <f t="shared" si="55"/>
        <v>1642.7730312310753</v>
      </c>
      <c r="Q77" s="408">
        <f t="shared" ref="Q77:Q78" si="59">+O77+P77</f>
        <v>1642.7730312310753</v>
      </c>
      <c r="R77" s="104">
        <f t="shared" si="56"/>
        <v>0</v>
      </c>
      <c r="S77" s="104">
        <f t="shared" si="56"/>
        <v>2236.2187909195154</v>
      </c>
      <c r="T77" s="408">
        <f t="shared" ref="T77:T78" si="60">+R77+S77</f>
        <v>2236.2187909195154</v>
      </c>
    </row>
    <row r="78" spans="2:20" x14ac:dyDescent="0.2">
      <c r="B78" s="660" t="s">
        <v>715</v>
      </c>
      <c r="C78" s="104">
        <f t="shared" si="51"/>
        <v>0</v>
      </c>
      <c r="D78" s="104">
        <f t="shared" si="51"/>
        <v>20.852922497308931</v>
      </c>
      <c r="E78" s="104">
        <f>+C78+D78</f>
        <v>20.852922497308931</v>
      </c>
      <c r="F78" s="104">
        <f t="shared" si="52"/>
        <v>0</v>
      </c>
      <c r="G78" s="104">
        <f t="shared" si="52"/>
        <v>21.213128045772059</v>
      </c>
      <c r="H78" s="104">
        <f>+F78+G78</f>
        <v>21.213128045772059</v>
      </c>
      <c r="I78" s="104">
        <f t="shared" si="53"/>
        <v>0</v>
      </c>
      <c r="J78" s="104">
        <f t="shared" si="53"/>
        <v>23.50671366222684</v>
      </c>
      <c r="K78" s="408">
        <f t="shared" si="57"/>
        <v>23.50671366222684</v>
      </c>
      <c r="L78" s="104">
        <f t="shared" si="54"/>
        <v>0</v>
      </c>
      <c r="M78" s="104">
        <f t="shared" si="54"/>
        <v>25.857228444380159</v>
      </c>
      <c r="N78" s="408">
        <f t="shared" si="58"/>
        <v>25.857228444380159</v>
      </c>
      <c r="O78" s="104">
        <f t="shared" si="55"/>
        <v>0</v>
      </c>
      <c r="P78" s="104">
        <f t="shared" si="55"/>
        <v>28.182235126819435</v>
      </c>
      <c r="Q78" s="408">
        <f t="shared" si="59"/>
        <v>28.182235126819435</v>
      </c>
      <c r="R78" s="104">
        <f t="shared" si="56"/>
        <v>0</v>
      </c>
      <c r="S78" s="104">
        <f t="shared" si="56"/>
        <v>30.714935986935949</v>
      </c>
      <c r="T78" s="408">
        <f t="shared" si="60"/>
        <v>30.714935986935949</v>
      </c>
    </row>
    <row r="79" spans="2:20" x14ac:dyDescent="0.2">
      <c r="B79" s="660" t="s">
        <v>717</v>
      </c>
      <c r="C79" s="104">
        <f t="shared" si="51"/>
        <v>19.19063509149623</v>
      </c>
      <c r="D79" s="104">
        <f t="shared" si="51"/>
        <v>0</v>
      </c>
      <c r="E79" s="104">
        <f t="shared" ref="E79:E93" si="61">+C79+D79</f>
        <v>19.19063509149623</v>
      </c>
      <c r="F79" s="104">
        <f t="shared" si="52"/>
        <v>19.522126911857629</v>
      </c>
      <c r="G79" s="104">
        <f t="shared" si="52"/>
        <v>0</v>
      </c>
      <c r="H79" s="104">
        <f t="shared" ref="H79:H92" si="62">+F79+G79</f>
        <v>19.522126911857629</v>
      </c>
      <c r="I79" s="104">
        <f t="shared" si="53"/>
        <v>21.632879715075898</v>
      </c>
      <c r="J79" s="104">
        <f t="shared" si="53"/>
        <v>0</v>
      </c>
      <c r="K79" s="104">
        <f t="shared" ref="K79:K92" si="63">+I79+J79</f>
        <v>21.632879715075898</v>
      </c>
      <c r="L79" s="104">
        <f t="shared" si="54"/>
        <v>23.796023584588347</v>
      </c>
      <c r="M79" s="104">
        <f t="shared" si="54"/>
        <v>0</v>
      </c>
      <c r="N79" s="104">
        <f t="shared" ref="N79:N92" si="64">+L79+M79</f>
        <v>23.796023584588347</v>
      </c>
      <c r="O79" s="104">
        <f t="shared" si="55"/>
        <v>25.935692728505241</v>
      </c>
      <c r="P79" s="104">
        <f t="shared" si="55"/>
        <v>0</v>
      </c>
      <c r="Q79" s="104">
        <f t="shared" ref="Q79:Q92" si="65">+O79+P79</f>
        <v>25.935692728505241</v>
      </c>
      <c r="R79" s="104">
        <f t="shared" si="56"/>
        <v>28.266499741703843</v>
      </c>
      <c r="S79" s="104">
        <f t="shared" si="56"/>
        <v>0</v>
      </c>
      <c r="T79" s="104">
        <f t="shared" ref="T79:T92" si="66">+R79+S79</f>
        <v>28.266499741703843</v>
      </c>
    </row>
    <row r="80" spans="2:20" x14ac:dyDescent="0.2">
      <c r="B80" s="114" t="s">
        <v>287</v>
      </c>
      <c r="C80" s="104">
        <f t="shared" si="51"/>
        <v>27.592168998923569</v>
      </c>
      <c r="D80" s="104">
        <f t="shared" si="51"/>
        <v>0</v>
      </c>
      <c r="E80" s="104">
        <f t="shared" si="61"/>
        <v>27.592168998923569</v>
      </c>
      <c r="F80" s="104">
        <f t="shared" si="52"/>
        <v>28.068785759419718</v>
      </c>
      <c r="G80" s="104">
        <f t="shared" si="52"/>
        <v>0</v>
      </c>
      <c r="H80" s="104">
        <f t="shared" si="62"/>
        <v>28.068785759419718</v>
      </c>
      <c r="I80" s="104">
        <f t="shared" si="53"/>
        <v>31.103612266394343</v>
      </c>
      <c r="J80" s="104">
        <f t="shared" si="53"/>
        <v>0</v>
      </c>
      <c r="K80" s="104">
        <f t="shared" si="63"/>
        <v>31.103612266394343</v>
      </c>
      <c r="L80" s="104">
        <f t="shared" si="54"/>
        <v>34.213766304132314</v>
      </c>
      <c r="M80" s="104">
        <f t="shared" si="54"/>
        <v>0</v>
      </c>
      <c r="N80" s="104">
        <f t="shared" si="64"/>
        <v>34.213766304132314</v>
      </c>
      <c r="O80" s="104">
        <f t="shared" si="55"/>
        <v>37.290168535702961</v>
      </c>
      <c r="P80" s="104">
        <f t="shared" si="55"/>
        <v>0</v>
      </c>
      <c r="Q80" s="104">
        <f t="shared" si="65"/>
        <v>37.290168535702961</v>
      </c>
      <c r="R80" s="104">
        <f t="shared" si="56"/>
        <v>40.641387539421615</v>
      </c>
      <c r="S80" s="104">
        <f t="shared" si="56"/>
        <v>0</v>
      </c>
      <c r="T80" s="104">
        <f t="shared" si="66"/>
        <v>40.641387539421615</v>
      </c>
    </row>
    <row r="81" spans="2:20" x14ac:dyDescent="0.2">
      <c r="B81" s="114" t="s">
        <v>427</v>
      </c>
      <c r="C81" s="104">
        <f t="shared" si="51"/>
        <v>0</v>
      </c>
      <c r="D81" s="104">
        <f t="shared" si="51"/>
        <v>80.726803013993546</v>
      </c>
      <c r="E81" s="104">
        <f t="shared" si="61"/>
        <v>80.726803013993546</v>
      </c>
      <c r="F81" s="104">
        <f t="shared" si="52"/>
        <v>0</v>
      </c>
      <c r="G81" s="104">
        <f t="shared" si="52"/>
        <v>82.121247478987982</v>
      </c>
      <c r="H81" s="104">
        <f t="shared" si="62"/>
        <v>82.121247478987982</v>
      </c>
      <c r="I81" s="104">
        <f t="shared" si="53"/>
        <v>0</v>
      </c>
      <c r="J81" s="104">
        <f t="shared" si="53"/>
        <v>91.000282745108024</v>
      </c>
      <c r="K81" s="104">
        <f t="shared" si="63"/>
        <v>91.000282745108024</v>
      </c>
      <c r="L81" s="104">
        <f t="shared" si="54"/>
        <v>0</v>
      </c>
      <c r="M81" s="104">
        <f t="shared" si="54"/>
        <v>100.09970484408998</v>
      </c>
      <c r="N81" s="104">
        <f t="shared" si="64"/>
        <v>100.09970484408998</v>
      </c>
      <c r="O81" s="104">
        <f t="shared" si="55"/>
        <v>0</v>
      </c>
      <c r="P81" s="104">
        <f t="shared" si="55"/>
        <v>109.10037880159955</v>
      </c>
      <c r="Q81" s="104">
        <f t="shared" si="65"/>
        <v>109.10037880159955</v>
      </c>
      <c r="R81" s="104">
        <f t="shared" si="56"/>
        <v>0</v>
      </c>
      <c r="S81" s="104">
        <f t="shared" si="56"/>
        <v>118.90508811533641</v>
      </c>
      <c r="T81" s="104">
        <f t="shared" si="66"/>
        <v>118.90508811533641</v>
      </c>
    </row>
    <row r="82" spans="2:20" x14ac:dyDescent="0.2">
      <c r="B82" s="114" t="s">
        <v>428</v>
      </c>
      <c r="C82" s="104">
        <f t="shared" si="51"/>
        <v>0</v>
      </c>
      <c r="D82" s="104">
        <f t="shared" si="51"/>
        <v>46.489989235737347</v>
      </c>
      <c r="E82" s="104">
        <f t="shared" si="61"/>
        <v>46.489989235737347</v>
      </c>
      <c r="F82" s="104">
        <f t="shared" si="52"/>
        <v>0</v>
      </c>
      <c r="G82" s="104">
        <f t="shared" si="52"/>
        <v>47.293039842810032</v>
      </c>
      <c r="H82" s="104">
        <f t="shared" si="62"/>
        <v>47.293039842810032</v>
      </c>
      <c r="I82" s="104">
        <f t="shared" si="53"/>
        <v>0</v>
      </c>
      <c r="J82" s="104">
        <f t="shared" si="53"/>
        <v>52.406412830888108</v>
      </c>
      <c r="K82" s="104">
        <f t="shared" si="63"/>
        <v>52.406412830888108</v>
      </c>
      <c r="L82" s="104">
        <f t="shared" si="54"/>
        <v>0</v>
      </c>
      <c r="M82" s="104">
        <f t="shared" si="54"/>
        <v>57.64670502181967</v>
      </c>
      <c r="N82" s="104">
        <f t="shared" si="64"/>
        <v>57.64670502181967</v>
      </c>
      <c r="O82" s="104">
        <f t="shared" si="55"/>
        <v>0</v>
      </c>
      <c r="P82" s="104">
        <f t="shared" si="55"/>
        <v>125.6602577268423</v>
      </c>
      <c r="Q82" s="104">
        <f t="shared" si="65"/>
        <v>125.6602577268423</v>
      </c>
      <c r="R82" s="104">
        <f t="shared" si="56"/>
        <v>0</v>
      </c>
      <c r="S82" s="104">
        <f t="shared" si="56"/>
        <v>136.95318184712852</v>
      </c>
      <c r="T82" s="104">
        <f t="shared" si="66"/>
        <v>136.95318184712852</v>
      </c>
    </row>
    <row r="83" spans="2:20" x14ac:dyDescent="0.2">
      <c r="B83" s="114" t="s">
        <v>429</v>
      </c>
      <c r="C83" s="104">
        <f t="shared" si="51"/>
        <v>65.320236813778251</v>
      </c>
      <c r="D83" s="104">
        <f t="shared" si="51"/>
        <v>0</v>
      </c>
      <c r="E83" s="104">
        <f t="shared" si="61"/>
        <v>65.320236813778251</v>
      </c>
      <c r="F83" s="104">
        <f t="shared" si="52"/>
        <v>66.448554042707912</v>
      </c>
      <c r="G83" s="104">
        <f t="shared" si="52"/>
        <v>0</v>
      </c>
      <c r="H83" s="104">
        <f t="shared" si="62"/>
        <v>66.448554042707912</v>
      </c>
      <c r="I83" s="104">
        <f t="shared" si="53"/>
        <v>73.633041283709062</v>
      </c>
      <c r="J83" s="104">
        <f t="shared" si="53"/>
        <v>0</v>
      </c>
      <c r="K83" s="104">
        <f t="shared" si="63"/>
        <v>73.633041283709062</v>
      </c>
      <c r="L83" s="104">
        <f t="shared" si="54"/>
        <v>80.99585492406834</v>
      </c>
      <c r="M83" s="104">
        <f t="shared" si="54"/>
        <v>0</v>
      </c>
      <c r="N83" s="104">
        <f t="shared" si="64"/>
        <v>80.99585492406834</v>
      </c>
      <c r="O83" s="104">
        <f t="shared" si="55"/>
        <v>176.55753265883857</v>
      </c>
      <c r="P83" s="104">
        <f t="shared" si="55"/>
        <v>0</v>
      </c>
      <c r="Q83" s="104">
        <f t="shared" si="65"/>
        <v>176.55753265883857</v>
      </c>
      <c r="R83" s="104">
        <f t="shared" si="56"/>
        <v>192.42452875807791</v>
      </c>
      <c r="S83" s="104">
        <f t="shared" si="56"/>
        <v>0</v>
      </c>
      <c r="T83" s="104">
        <f t="shared" si="66"/>
        <v>192.42452875807791</v>
      </c>
    </row>
    <row r="84" spans="2:20" x14ac:dyDescent="0.2">
      <c r="B84" s="114" t="s">
        <v>288</v>
      </c>
      <c r="C84" s="104">
        <f t="shared" si="51"/>
        <v>0</v>
      </c>
      <c r="D84" s="104">
        <f t="shared" si="51"/>
        <v>0</v>
      </c>
      <c r="E84" s="104">
        <f t="shared" si="61"/>
        <v>0</v>
      </c>
      <c r="F84" s="104">
        <f t="shared" si="52"/>
        <v>22.669964891845336</v>
      </c>
      <c r="G84" s="104">
        <f t="shared" si="52"/>
        <v>0</v>
      </c>
      <c r="H84" s="104">
        <f t="shared" si="62"/>
        <v>22.669964891845336</v>
      </c>
      <c r="I84" s="104">
        <f t="shared" si="53"/>
        <v>30.202734564144915</v>
      </c>
      <c r="J84" s="104">
        <f t="shared" si="53"/>
        <v>0</v>
      </c>
      <c r="K84" s="104">
        <f t="shared" si="63"/>
        <v>30.202734564144915</v>
      </c>
      <c r="L84" s="104">
        <f t="shared" si="54"/>
        <v>37.756764928717836</v>
      </c>
      <c r="M84" s="104">
        <f t="shared" si="54"/>
        <v>0</v>
      </c>
      <c r="N84" s="104">
        <f t="shared" si="64"/>
        <v>37.756764928717836</v>
      </c>
      <c r="O84" s="104">
        <f t="shared" si="55"/>
        <v>62.360573043073074</v>
      </c>
      <c r="P84" s="104">
        <f t="shared" si="55"/>
        <v>0</v>
      </c>
      <c r="Q84" s="104">
        <f t="shared" si="65"/>
        <v>62.360573043073074</v>
      </c>
      <c r="R84" s="104">
        <f t="shared" si="56"/>
        <v>76.618276408770853</v>
      </c>
      <c r="S84" s="104">
        <f t="shared" si="56"/>
        <v>0</v>
      </c>
      <c r="T84" s="104">
        <f t="shared" si="66"/>
        <v>76.618276408770853</v>
      </c>
    </row>
    <row r="85" spans="2:20" x14ac:dyDescent="0.2">
      <c r="B85" s="114" t="s">
        <v>289</v>
      </c>
      <c r="C85" s="104">
        <f t="shared" si="51"/>
        <v>28.380516684607102</v>
      </c>
      <c r="D85" s="104">
        <f t="shared" si="51"/>
        <v>0</v>
      </c>
      <c r="E85" s="104">
        <f t="shared" si="61"/>
        <v>28.380516684607102</v>
      </c>
      <c r="F85" s="104">
        <f t="shared" si="52"/>
        <v>28.870751066831708</v>
      </c>
      <c r="G85" s="104">
        <f t="shared" si="52"/>
        <v>0</v>
      </c>
      <c r="H85" s="104">
        <f t="shared" si="62"/>
        <v>28.870751066831708</v>
      </c>
      <c r="I85" s="104">
        <f t="shared" si="53"/>
        <v>31.992286902577039</v>
      </c>
      <c r="J85" s="104">
        <f t="shared" si="53"/>
        <v>0</v>
      </c>
      <c r="K85" s="104">
        <f t="shared" si="63"/>
        <v>31.992286902577039</v>
      </c>
      <c r="L85" s="104">
        <f t="shared" si="54"/>
        <v>35.191302484250372</v>
      </c>
      <c r="M85" s="104">
        <f t="shared" si="54"/>
        <v>0</v>
      </c>
      <c r="N85" s="104">
        <f t="shared" si="64"/>
        <v>35.191302484250372</v>
      </c>
      <c r="O85" s="104">
        <f t="shared" si="55"/>
        <v>38.355601922437323</v>
      </c>
      <c r="P85" s="104">
        <f t="shared" si="55"/>
        <v>0</v>
      </c>
      <c r="Q85" s="104">
        <f t="shared" si="65"/>
        <v>38.355601922437323</v>
      </c>
      <c r="R85" s="104">
        <f t="shared" si="56"/>
        <v>41.802570040547941</v>
      </c>
      <c r="S85" s="104">
        <f t="shared" si="56"/>
        <v>0</v>
      </c>
      <c r="T85" s="104">
        <f t="shared" si="66"/>
        <v>41.802570040547941</v>
      </c>
    </row>
    <row r="86" spans="2:20" x14ac:dyDescent="0.2">
      <c r="B86" s="114" t="s">
        <v>290</v>
      </c>
      <c r="C86" s="104">
        <f t="shared" si="51"/>
        <v>0</v>
      </c>
      <c r="D86" s="104">
        <f t="shared" si="51"/>
        <v>22.614316469321849</v>
      </c>
      <c r="E86" s="104">
        <f t="shared" si="61"/>
        <v>22.614316469321849</v>
      </c>
      <c r="F86" s="104">
        <f t="shared" si="52"/>
        <v>0</v>
      </c>
      <c r="G86" s="104">
        <f t="shared" si="52"/>
        <v>23.004947675475425</v>
      </c>
      <c r="H86" s="104">
        <f t="shared" si="62"/>
        <v>23.004947675475425</v>
      </c>
      <c r="I86" s="104">
        <f t="shared" si="53"/>
        <v>0</v>
      </c>
      <c r="J86" s="104">
        <f t="shared" si="53"/>
        <v>25.49226670649789</v>
      </c>
      <c r="K86" s="104">
        <f t="shared" si="63"/>
        <v>25.49226670649789</v>
      </c>
      <c r="L86" s="104">
        <f t="shared" si="54"/>
        <v>0</v>
      </c>
      <c r="M86" s="104">
        <f t="shared" si="54"/>
        <v>28.041323566815379</v>
      </c>
      <c r="N86" s="104">
        <f t="shared" si="64"/>
        <v>28.041323566815379</v>
      </c>
      <c r="O86" s="104">
        <f t="shared" si="55"/>
        <v>0</v>
      </c>
      <c r="P86" s="104">
        <f t="shared" si="55"/>
        <v>30.562717722323082</v>
      </c>
      <c r="Q86" s="104">
        <f t="shared" si="65"/>
        <v>30.562717722323082</v>
      </c>
      <c r="R86" s="104">
        <f t="shared" si="56"/>
        <v>0</v>
      </c>
      <c r="S86" s="104">
        <f t="shared" si="56"/>
        <v>33.309349460881059</v>
      </c>
      <c r="T86" s="104">
        <f t="shared" si="66"/>
        <v>33.309349460881059</v>
      </c>
    </row>
    <row r="87" spans="2:20" x14ac:dyDescent="0.2">
      <c r="B87" s="114" t="s">
        <v>291</v>
      </c>
      <c r="C87" s="104">
        <f t="shared" si="51"/>
        <v>0</v>
      </c>
      <c r="D87" s="104">
        <f t="shared" si="51"/>
        <v>11.262109795479009</v>
      </c>
      <c r="E87" s="104">
        <f t="shared" si="61"/>
        <v>11.262109795479009</v>
      </c>
      <c r="F87" s="104">
        <f t="shared" si="52"/>
        <v>0</v>
      </c>
      <c r="G87" s="104">
        <f t="shared" si="52"/>
        <v>11.45664724874274</v>
      </c>
      <c r="H87" s="104">
        <f t="shared" si="62"/>
        <v>11.45664724874274</v>
      </c>
      <c r="I87" s="104">
        <f t="shared" si="53"/>
        <v>0</v>
      </c>
      <c r="J87" s="104">
        <f t="shared" si="53"/>
        <v>12.695351945467078</v>
      </c>
      <c r="K87" s="104">
        <f t="shared" si="63"/>
        <v>12.695351945467078</v>
      </c>
      <c r="L87" s="104">
        <f t="shared" si="54"/>
        <v>0</v>
      </c>
      <c r="M87" s="104">
        <f t="shared" si="54"/>
        <v>13.964802573115227</v>
      </c>
      <c r="N87" s="104">
        <f t="shared" si="64"/>
        <v>13.964802573115227</v>
      </c>
      <c r="O87" s="104">
        <f t="shared" si="55"/>
        <v>0</v>
      </c>
      <c r="P87" s="104">
        <f t="shared" si="55"/>
        <v>15.220476953348145</v>
      </c>
      <c r="Q87" s="104">
        <f t="shared" si="65"/>
        <v>15.220476953348145</v>
      </c>
      <c r="R87" s="104">
        <f t="shared" si="56"/>
        <v>0</v>
      </c>
      <c r="S87" s="104">
        <f t="shared" si="56"/>
        <v>16.588321444661879</v>
      </c>
      <c r="T87" s="104">
        <f t="shared" si="66"/>
        <v>16.588321444661879</v>
      </c>
    </row>
    <row r="88" spans="2:20" x14ac:dyDescent="0.2">
      <c r="B88" s="114" t="s">
        <v>293</v>
      </c>
      <c r="C88" s="104">
        <f t="shared" si="51"/>
        <v>0</v>
      </c>
      <c r="D88" s="104">
        <f t="shared" si="51"/>
        <v>11.843234660925726</v>
      </c>
      <c r="E88" s="104">
        <f t="shared" si="61"/>
        <v>11.843234660925726</v>
      </c>
      <c r="F88" s="104">
        <f t="shared" si="52"/>
        <v>0</v>
      </c>
      <c r="G88" s="104">
        <f t="shared" si="52"/>
        <v>12.047810246777866</v>
      </c>
      <c r="H88" s="104">
        <f t="shared" si="62"/>
        <v>12.047810246777866</v>
      </c>
      <c r="I88" s="104">
        <f>+I55*$K$94</f>
        <v>0</v>
      </c>
      <c r="J88" s="104">
        <f t="shared" si="53"/>
        <v>13.350432105853178</v>
      </c>
      <c r="K88" s="104">
        <f t="shared" si="63"/>
        <v>13.350432105853178</v>
      </c>
      <c r="L88" s="104">
        <f t="shared" si="54"/>
        <v>0</v>
      </c>
      <c r="M88" s="104">
        <f t="shared" si="54"/>
        <v>14.685386385887973</v>
      </c>
      <c r="N88" s="104">
        <f t="shared" si="64"/>
        <v>14.685386385887973</v>
      </c>
      <c r="O88" s="104">
        <f t="shared" si="55"/>
        <v>0</v>
      </c>
      <c r="P88" s="104">
        <f t="shared" si="55"/>
        <v>16.00585356414091</v>
      </c>
      <c r="Q88" s="104">
        <f t="shared" si="65"/>
        <v>16.00585356414091</v>
      </c>
      <c r="R88" s="104">
        <f t="shared" si="56"/>
        <v>0</v>
      </c>
      <c r="S88" s="104">
        <f t="shared" si="56"/>
        <v>17.444278831206436</v>
      </c>
      <c r="T88" s="104">
        <f t="shared" si="66"/>
        <v>17.444278831206436</v>
      </c>
    </row>
    <row r="89" spans="2:20" x14ac:dyDescent="0.2">
      <c r="B89" s="108" t="s">
        <v>882</v>
      </c>
      <c r="C89" s="104">
        <f t="shared" ref="C89:D89" si="67">+C56*$E$94</f>
        <v>0</v>
      </c>
      <c r="D89" s="104">
        <f t="shared" si="67"/>
        <v>0</v>
      </c>
      <c r="E89" s="104">
        <f t="shared" si="61"/>
        <v>0</v>
      </c>
      <c r="F89" s="104">
        <f t="shared" ref="F89:G89" si="68">+F56*$H$94</f>
        <v>416.60535449973605</v>
      </c>
      <c r="G89" s="104">
        <f t="shared" si="68"/>
        <v>0</v>
      </c>
      <c r="H89" s="104">
        <f t="shared" si="62"/>
        <v>416.60535449973605</v>
      </c>
      <c r="I89" s="104">
        <f t="shared" ref="I89:J92" si="69">+I56*$K$94</f>
        <v>0</v>
      </c>
      <c r="J89" s="104">
        <f t="shared" si="69"/>
        <v>0</v>
      </c>
      <c r="K89" s="104">
        <f t="shared" si="63"/>
        <v>0</v>
      </c>
      <c r="L89" s="104">
        <f t="shared" ref="L89:M89" si="70">+L56*$N$94</f>
        <v>0</v>
      </c>
      <c r="M89" s="104">
        <f t="shared" si="70"/>
        <v>0</v>
      </c>
      <c r="N89" s="104">
        <f t="shared" si="64"/>
        <v>0</v>
      </c>
      <c r="O89" s="104">
        <f t="shared" ref="O89:P89" si="71">+O56*$Q$94</f>
        <v>0</v>
      </c>
      <c r="P89" s="104">
        <f t="shared" si="71"/>
        <v>0</v>
      </c>
      <c r="Q89" s="104">
        <f t="shared" si="65"/>
        <v>0</v>
      </c>
      <c r="R89" s="104">
        <f t="shared" ref="R89:S89" si="72">+R56*$T$94</f>
        <v>0</v>
      </c>
      <c r="S89" s="104">
        <f t="shared" si="72"/>
        <v>0</v>
      </c>
      <c r="T89" s="104">
        <f t="shared" si="66"/>
        <v>0</v>
      </c>
    </row>
    <row r="90" spans="2:20" x14ac:dyDescent="0.2">
      <c r="B90" s="114" t="s">
        <v>880</v>
      </c>
      <c r="C90" s="104">
        <f t="shared" ref="C90:D90" si="73">+C57*$E$94</f>
        <v>0</v>
      </c>
      <c r="D90" s="104">
        <f t="shared" si="73"/>
        <v>0</v>
      </c>
      <c r="E90" s="104">
        <f t="shared" si="61"/>
        <v>0</v>
      </c>
      <c r="F90" s="104">
        <f t="shared" ref="F90:G90" si="74">+F57*$H$94</f>
        <v>0</v>
      </c>
      <c r="G90" s="104">
        <f t="shared" si="74"/>
        <v>0</v>
      </c>
      <c r="H90" s="104">
        <f t="shared" si="62"/>
        <v>0</v>
      </c>
      <c r="I90" s="104">
        <f t="shared" si="69"/>
        <v>41.968105604849839</v>
      </c>
      <c r="J90" s="104">
        <f t="shared" si="69"/>
        <v>0</v>
      </c>
      <c r="K90" s="104">
        <f t="shared" si="63"/>
        <v>41.968105604849839</v>
      </c>
      <c r="L90" s="104">
        <f t="shared" ref="L90:M90" si="75">+L57*$N$94</f>
        <v>0</v>
      </c>
      <c r="M90" s="104">
        <f t="shared" si="75"/>
        <v>0</v>
      </c>
      <c r="N90" s="104">
        <f t="shared" si="64"/>
        <v>0</v>
      </c>
      <c r="O90" s="104">
        <f t="shared" ref="O90:P90" si="76">+O57*$Q$94</f>
        <v>83.166324449685916</v>
      </c>
      <c r="P90" s="104">
        <f t="shared" si="76"/>
        <v>0</v>
      </c>
      <c r="Q90" s="104">
        <f t="shared" si="65"/>
        <v>83.166324449685916</v>
      </c>
      <c r="R90" s="104">
        <f t="shared" ref="R90:S90" si="77">+R57*$T$94</f>
        <v>0</v>
      </c>
      <c r="S90" s="104">
        <f t="shared" si="77"/>
        <v>0</v>
      </c>
      <c r="T90" s="104">
        <f t="shared" si="66"/>
        <v>0</v>
      </c>
    </row>
    <row r="91" spans="2:20" x14ac:dyDescent="0.2">
      <c r="B91" s="114" t="s">
        <v>874</v>
      </c>
      <c r="C91" s="104">
        <f t="shared" ref="C91:D91" si="78">+C58*$E$94</f>
        <v>0</v>
      </c>
      <c r="D91" s="104">
        <f t="shared" si="78"/>
        <v>0</v>
      </c>
      <c r="E91" s="104">
        <f t="shared" si="61"/>
        <v>0</v>
      </c>
      <c r="F91" s="104">
        <f t="shared" ref="F91:G91" si="79">+F58*$H$94</f>
        <v>416.60535449973605</v>
      </c>
      <c r="G91" s="104">
        <f t="shared" si="79"/>
        <v>0</v>
      </c>
      <c r="H91" s="104">
        <f t="shared" si="62"/>
        <v>416.60535449973605</v>
      </c>
      <c r="I91" s="104">
        <f t="shared" si="69"/>
        <v>587.55347846789778</v>
      </c>
      <c r="J91" s="104">
        <f t="shared" si="69"/>
        <v>0</v>
      </c>
      <c r="K91" s="104">
        <f t="shared" si="63"/>
        <v>587.55347846789778</v>
      </c>
      <c r="L91" s="104">
        <f t="shared" ref="L91:M91" si="80">+L58*$N$94</f>
        <v>839.35702918799245</v>
      </c>
      <c r="M91" s="104">
        <f t="shared" si="80"/>
        <v>0</v>
      </c>
      <c r="N91" s="104">
        <f t="shared" si="64"/>
        <v>839.35702918799245</v>
      </c>
      <c r="O91" s="104">
        <f t="shared" ref="O91:P91" si="81">+O58*$Q$94</f>
        <v>831.66324449685919</v>
      </c>
      <c r="P91" s="104">
        <f t="shared" si="81"/>
        <v>0</v>
      </c>
      <c r="Q91" s="104">
        <f t="shared" si="65"/>
        <v>831.66324449685919</v>
      </c>
      <c r="R91" s="104">
        <f t="shared" ref="R91:S91" si="82">+R58*$T$94</f>
        <v>1236.005099850001</v>
      </c>
      <c r="S91" s="104">
        <f t="shared" si="82"/>
        <v>0</v>
      </c>
      <c r="T91" s="104">
        <f t="shared" si="66"/>
        <v>1236.005099850001</v>
      </c>
    </row>
    <row r="92" spans="2:20" s="135" customFormat="1" x14ac:dyDescent="0.2">
      <c r="B92" s="114" t="s">
        <v>294</v>
      </c>
      <c r="C92" s="104">
        <f t="shared" ref="C92:D92" si="83">+C59*$E$94</f>
        <v>478.95987061356294</v>
      </c>
      <c r="D92" s="104">
        <f t="shared" si="83"/>
        <v>0</v>
      </c>
      <c r="E92" s="104">
        <f t="shared" si="61"/>
        <v>478.95987061356294</v>
      </c>
      <c r="F92" s="104">
        <f>+F59*$H$94</f>
        <v>442.93931224194796</v>
      </c>
      <c r="G92" s="104">
        <f>+G59*$H$94</f>
        <v>0</v>
      </c>
      <c r="H92" s="104">
        <f t="shared" si="62"/>
        <v>442.93931224194796</v>
      </c>
      <c r="I92" s="104">
        <f t="shared" si="69"/>
        <v>1201.635332233466</v>
      </c>
      <c r="J92" s="104">
        <f t="shared" si="69"/>
        <v>0</v>
      </c>
      <c r="K92" s="104">
        <f t="shared" si="63"/>
        <v>1201.635332233466</v>
      </c>
      <c r="L92" s="104">
        <f t="shared" ref="L92:M92" si="84">+L59*$N$94</f>
        <v>2208.8564905390785</v>
      </c>
      <c r="M92" s="104">
        <f t="shared" si="84"/>
        <v>0</v>
      </c>
      <c r="N92" s="104">
        <f t="shared" si="64"/>
        <v>2208.8564905390785</v>
      </c>
      <c r="O92" s="104">
        <f t="shared" ref="O92" si="85">+O59*$Q$94</f>
        <v>2188.6094851994549</v>
      </c>
      <c r="P92" s="104">
        <f>+P59*$Q$94</f>
        <v>0</v>
      </c>
      <c r="Q92" s="104">
        <f t="shared" si="65"/>
        <v>2188.6094851994549</v>
      </c>
      <c r="R92" s="104">
        <f>+R59*$T$94</f>
        <v>2168.4517967952015</v>
      </c>
      <c r="S92" s="104">
        <f>+S59*$T$94</f>
        <v>0</v>
      </c>
      <c r="T92" s="104">
        <f t="shared" si="66"/>
        <v>2168.4517967952015</v>
      </c>
    </row>
    <row r="93" spans="2:20" x14ac:dyDescent="0.2">
      <c r="B93" s="278" t="s">
        <v>8</v>
      </c>
      <c r="C93" s="106">
        <f>SUM(C75:C92)</f>
        <v>1374.0097868048931</v>
      </c>
      <c r="D93" s="106">
        <f t="shared" ref="D93:T93" si="86">SUM(D75:D92)</f>
        <v>416.84301944647314</v>
      </c>
      <c r="E93" s="106">
        <f t="shared" si="61"/>
        <v>1790.8528062513662</v>
      </c>
      <c r="F93" s="106">
        <f t="shared" si="86"/>
        <v>2742.8026288144024</v>
      </c>
      <c r="G93" s="106">
        <f t="shared" si="86"/>
        <v>827.63787838270093</v>
      </c>
      <c r="H93" s="106">
        <f t="shared" si="86"/>
        <v>3570.4405071971037</v>
      </c>
      <c r="I93" s="106">
        <f t="shared" si="86"/>
        <v>3394.1461200016292</v>
      </c>
      <c r="J93" s="106">
        <f t="shared" si="86"/>
        <v>1097.3438074335588</v>
      </c>
      <c r="K93" s="106">
        <f t="shared" si="86"/>
        <v>4491.4899274351892</v>
      </c>
      <c r="L93" s="106">
        <f t="shared" si="86"/>
        <v>5537.9236365925963</v>
      </c>
      <c r="M93" s="106">
        <f t="shared" si="86"/>
        <v>1426.2409078608421</v>
      </c>
      <c r="N93" s="106">
        <f t="shared" si="86"/>
        <v>6964.1645444534388</v>
      </c>
      <c r="O93" s="106">
        <f t="shared" si="86"/>
        <v>5804.658072655282</v>
      </c>
      <c r="P93" s="106">
        <f t="shared" si="86"/>
        <v>1967.5049511261486</v>
      </c>
      <c r="Q93" s="106">
        <f t="shared" si="86"/>
        <v>7772.1630237814297</v>
      </c>
      <c r="R93" s="106">
        <f t="shared" si="86"/>
        <v>7513.7058993351047</v>
      </c>
      <c r="S93" s="106">
        <f t="shared" si="86"/>
        <v>2590.1339466056656</v>
      </c>
      <c r="T93" s="106">
        <f t="shared" si="86"/>
        <v>10103.839845940773</v>
      </c>
    </row>
    <row r="94" spans="2:20" x14ac:dyDescent="0.2">
      <c r="B94" s="279" t="s">
        <v>297</v>
      </c>
      <c r="C94" s="241"/>
      <c r="D94" s="240"/>
      <c r="E94" s="285">
        <f>Asignaciones!K26</f>
        <v>0.33774513759987085</v>
      </c>
      <c r="F94" s="241"/>
      <c r="G94" s="240"/>
      <c r="H94" s="285">
        <f>Asignaciones!L26</f>
        <v>0.33776623741183903</v>
      </c>
      <c r="I94" s="241"/>
      <c r="J94" s="240"/>
      <c r="K94" s="285">
        <f>Asignaciones!M26</f>
        <v>0.33774513759987085</v>
      </c>
      <c r="L94" s="241"/>
      <c r="M94" s="240"/>
      <c r="N94" s="285">
        <f>Asignaciones!N26</f>
        <v>0.33774513759987085</v>
      </c>
      <c r="O94" s="241"/>
      <c r="P94" s="240"/>
      <c r="Q94" s="285">
        <f>Asignaciones!O26</f>
        <v>0.3377451375998709</v>
      </c>
      <c r="R94" s="241"/>
      <c r="S94" s="240"/>
      <c r="T94" s="285">
        <f>Asignaciones!P26</f>
        <v>0.33774513759987085</v>
      </c>
    </row>
    <row r="95" spans="2:20" x14ac:dyDescent="0.2">
      <c r="B95" s="411"/>
      <c r="C95" s="215"/>
      <c r="D95" s="215"/>
      <c r="E95" s="414"/>
      <c r="F95" s="215"/>
      <c r="G95" s="215"/>
      <c r="H95" s="414"/>
      <c r="I95" s="215"/>
      <c r="J95" s="215"/>
      <c r="K95" s="414"/>
      <c r="L95" s="215"/>
      <c r="M95" s="215"/>
      <c r="N95" s="414"/>
      <c r="O95" s="215"/>
      <c r="P95" s="215"/>
      <c r="Q95" s="414"/>
      <c r="R95" s="215"/>
      <c r="S95" s="215"/>
      <c r="T95" s="414"/>
    </row>
    <row r="98" spans="2:20" x14ac:dyDescent="0.2">
      <c r="B98" s="2" t="s">
        <v>434</v>
      </c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7"/>
    </row>
    <row r="99" spans="2:20" x14ac:dyDescent="0.2">
      <c r="B99" s="9" t="s">
        <v>20</v>
      </c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262"/>
    </row>
    <row r="100" spans="2:20" x14ac:dyDescent="0.2">
      <c r="B100" s="201" t="s">
        <v>910</v>
      </c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262"/>
    </row>
    <row r="101" spans="2:20" x14ac:dyDescent="0.2">
      <c r="B101" s="9" t="s">
        <v>2</v>
      </c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262"/>
    </row>
    <row r="102" spans="2:20" x14ac:dyDescent="0.2">
      <c r="B102" s="256"/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263"/>
    </row>
    <row r="103" spans="2:20" x14ac:dyDescent="0.2">
      <c r="B103" s="264"/>
    </row>
    <row r="104" spans="2:20" x14ac:dyDescent="0.2">
      <c r="B104" s="265" t="s">
        <v>282</v>
      </c>
      <c r="C104" s="267" t="s">
        <v>38</v>
      </c>
      <c r="D104" s="662"/>
      <c r="E104" s="299"/>
      <c r="F104" s="270" t="s">
        <v>39</v>
      </c>
      <c r="G104" s="663"/>
      <c r="H104" s="663"/>
      <c r="I104" s="301" t="s">
        <v>40</v>
      </c>
      <c r="J104" s="662"/>
      <c r="K104" s="299"/>
      <c r="L104" s="267" t="s">
        <v>121</v>
      </c>
      <c r="M104" s="662"/>
      <c r="N104" s="299"/>
      <c r="O104" s="270" t="s">
        <v>122</v>
      </c>
      <c r="P104" s="662"/>
      <c r="Q104" s="299"/>
      <c r="R104" s="301" t="s">
        <v>633</v>
      </c>
      <c r="S104" s="662"/>
      <c r="T104" s="299"/>
    </row>
    <row r="105" spans="2:20" x14ac:dyDescent="0.2">
      <c r="B105" s="273"/>
      <c r="C105" s="274" t="s">
        <v>283</v>
      </c>
      <c r="D105" s="275" t="s">
        <v>284</v>
      </c>
      <c r="E105" s="275" t="s">
        <v>47</v>
      </c>
      <c r="F105" s="275" t="s">
        <v>283</v>
      </c>
      <c r="G105" s="275" t="s">
        <v>284</v>
      </c>
      <c r="H105" s="275" t="s">
        <v>47</v>
      </c>
      <c r="I105" s="276" t="s">
        <v>283</v>
      </c>
      <c r="J105" s="276" t="s">
        <v>284</v>
      </c>
      <c r="K105" s="276" t="s">
        <v>47</v>
      </c>
      <c r="L105" s="274" t="s">
        <v>283</v>
      </c>
      <c r="M105" s="275" t="s">
        <v>284</v>
      </c>
      <c r="N105" s="275" t="s">
        <v>47</v>
      </c>
      <c r="O105" s="275" t="s">
        <v>283</v>
      </c>
      <c r="P105" s="275" t="s">
        <v>284</v>
      </c>
      <c r="Q105" s="275" t="s">
        <v>47</v>
      </c>
      <c r="R105" s="276" t="s">
        <v>283</v>
      </c>
      <c r="S105" s="276" t="s">
        <v>284</v>
      </c>
      <c r="T105" s="276" t="s">
        <v>47</v>
      </c>
    </row>
    <row r="106" spans="2:20" x14ac:dyDescent="0.2">
      <c r="B106" s="286" t="s">
        <v>73</v>
      </c>
      <c r="C106" s="23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2"/>
    </row>
    <row r="107" spans="2:20" x14ac:dyDescent="0.2">
      <c r="B107" s="665" t="s">
        <v>424</v>
      </c>
      <c r="C107" s="104">
        <f t="shared" ref="C107:D119" si="87">+C42*$E$126</f>
        <v>536.63026841374221</v>
      </c>
      <c r="D107" s="104">
        <f t="shared" si="87"/>
        <v>0</v>
      </c>
      <c r="E107" s="408">
        <f>+C107+D107</f>
        <v>536.63026841374221</v>
      </c>
      <c r="F107" s="104">
        <f t="shared" ref="F107:G118" si="88">+F42*$H$126</f>
        <v>881.57678330622457</v>
      </c>
      <c r="G107" s="104">
        <f t="shared" si="88"/>
        <v>0</v>
      </c>
      <c r="H107" s="408">
        <f>+F107+G107</f>
        <v>881.57678330622457</v>
      </c>
      <c r="I107" s="104">
        <f t="shared" ref="I107:J119" si="89">+I42*$K$126</f>
        <v>930.85916660889927</v>
      </c>
      <c r="J107" s="104">
        <f t="shared" si="89"/>
        <v>0</v>
      </c>
      <c r="K107" s="408">
        <f>+I107+J107</f>
        <v>930.85916660889927</v>
      </c>
      <c r="L107" s="104">
        <f t="shared" ref="L107:M118" si="90">+L42*$N$126</f>
        <v>1541.2886620362481</v>
      </c>
      <c r="M107" s="104">
        <f t="shared" si="90"/>
        <v>0</v>
      </c>
      <c r="N107" s="408">
        <f>+L107+M107</f>
        <v>1541.2886620362481</v>
      </c>
      <c r="O107" s="104">
        <f t="shared" ref="O107:P118" si="91">+O42*$Q$126</f>
        <v>1598.7239756824113</v>
      </c>
      <c r="P107" s="104">
        <f t="shared" si="91"/>
        <v>0</v>
      </c>
      <c r="Q107" s="408">
        <f>+O107+P107</f>
        <v>1598.7239756824113</v>
      </c>
      <c r="R107" s="104">
        <f t="shared" ref="R107:S119" si="92">+R42*$T$126</f>
        <v>2589.8681049700831</v>
      </c>
      <c r="S107" s="104">
        <f t="shared" si="92"/>
        <v>0</v>
      </c>
      <c r="T107" s="408">
        <f>+R107+S107</f>
        <v>2589.8681049700831</v>
      </c>
    </row>
    <row r="108" spans="2:20" x14ac:dyDescent="0.2">
      <c r="B108" s="665" t="s">
        <v>425</v>
      </c>
      <c r="C108" s="104">
        <f t="shared" si="87"/>
        <v>181.78541996182804</v>
      </c>
      <c r="D108" s="104">
        <f t="shared" si="87"/>
        <v>0</v>
      </c>
      <c r="E108" s="408">
        <f t="shared" ref="E108:E110" si="93">+C108+D108</f>
        <v>181.78541996182804</v>
      </c>
      <c r="F108" s="104">
        <f t="shared" si="88"/>
        <v>357.05065298990382</v>
      </c>
      <c r="G108" s="104">
        <f t="shared" si="88"/>
        <v>0</v>
      </c>
      <c r="H108" s="408">
        <f>+F108+G108</f>
        <v>357.05065298990382</v>
      </c>
      <c r="I108" s="104">
        <f t="shared" si="89"/>
        <v>377.71789761932627</v>
      </c>
      <c r="J108" s="104">
        <f t="shared" si="89"/>
        <v>0</v>
      </c>
      <c r="K108" s="408">
        <f>+I108+J108</f>
        <v>377.71789761932627</v>
      </c>
      <c r="L108" s="104">
        <f t="shared" si="90"/>
        <v>627.3422565508863</v>
      </c>
      <c r="M108" s="104">
        <f t="shared" si="90"/>
        <v>0</v>
      </c>
      <c r="N108" s="408">
        <f>+L108+M108</f>
        <v>627.3422565508863</v>
      </c>
      <c r="O108" s="104">
        <f t="shared" si="91"/>
        <v>648.89529481072611</v>
      </c>
      <c r="P108" s="104">
        <f t="shared" si="91"/>
        <v>0</v>
      </c>
      <c r="Q108" s="408">
        <f>+O108+P108</f>
        <v>648.89529481072611</v>
      </c>
      <c r="R108" s="104">
        <f t="shared" si="92"/>
        <v>960.9504796971579</v>
      </c>
      <c r="S108" s="104">
        <f t="shared" si="92"/>
        <v>0</v>
      </c>
      <c r="T108" s="408">
        <f>+R108+S108</f>
        <v>960.9504796971579</v>
      </c>
    </row>
    <row r="109" spans="2:20" x14ac:dyDescent="0.2">
      <c r="B109" s="665" t="s">
        <v>426</v>
      </c>
      <c r="C109" s="104">
        <f t="shared" si="87"/>
        <v>0</v>
      </c>
      <c r="D109" s="104">
        <f t="shared" si="87"/>
        <v>212.36732225002015</v>
      </c>
      <c r="E109" s="408">
        <f t="shared" si="93"/>
        <v>212.36732225002015</v>
      </c>
      <c r="F109" s="104">
        <f t="shared" si="88"/>
        <v>0</v>
      </c>
      <c r="G109" s="104">
        <f t="shared" si="88"/>
        <v>600.24015105793194</v>
      </c>
      <c r="H109" s="408">
        <f t="shared" ref="H109:H111" si="94">+F109+G109</f>
        <v>600.24015105793194</v>
      </c>
      <c r="I109" s="104">
        <f t="shared" si="89"/>
        <v>0</v>
      </c>
      <c r="J109" s="104">
        <f t="shared" si="89"/>
        <v>836.78531860568432</v>
      </c>
      <c r="K109" s="104">
        <f>+I109+J109</f>
        <v>836.78531860568432</v>
      </c>
      <c r="L109" s="104">
        <f t="shared" si="90"/>
        <v>0</v>
      </c>
      <c r="M109" s="104">
        <f t="shared" si="90"/>
        <v>1129.1280451290447</v>
      </c>
      <c r="N109" s="408">
        <f t="shared" ref="N109:N111" si="95">+L109+M109</f>
        <v>1129.1280451290447</v>
      </c>
      <c r="O109" s="104">
        <f t="shared" si="91"/>
        <v>0</v>
      </c>
      <c r="P109" s="104">
        <f t="shared" si="91"/>
        <v>1564.0690903082962</v>
      </c>
      <c r="Q109" s="408">
        <f t="shared" ref="Q109:Q112" si="96">+O109+P109</f>
        <v>1564.0690903082962</v>
      </c>
      <c r="R109" s="104">
        <f t="shared" si="92"/>
        <v>0</v>
      </c>
      <c r="S109" s="104">
        <f t="shared" si="92"/>
        <v>2129.0833386902773</v>
      </c>
      <c r="T109" s="408">
        <f t="shared" ref="T109:T111" si="97">+R109+S109</f>
        <v>2129.0833386902773</v>
      </c>
    </row>
    <row r="110" spans="2:20" x14ac:dyDescent="0.2">
      <c r="B110" s="660" t="s">
        <v>715</v>
      </c>
      <c r="C110" s="104">
        <f t="shared" si="87"/>
        <v>0</v>
      </c>
      <c r="D110" s="104">
        <f t="shared" si="87"/>
        <v>19.853875672766414</v>
      </c>
      <c r="E110" s="408">
        <f t="shared" si="93"/>
        <v>19.853875672766414</v>
      </c>
      <c r="F110" s="104">
        <f t="shared" si="88"/>
        <v>0</v>
      </c>
      <c r="G110" s="104">
        <f t="shared" si="88"/>
        <v>20.195003678730018</v>
      </c>
      <c r="H110" s="408">
        <f t="shared" si="94"/>
        <v>20.195003678730018</v>
      </c>
      <c r="I110" s="104">
        <f t="shared" si="89"/>
        <v>0</v>
      </c>
      <c r="J110" s="104">
        <f t="shared" si="89"/>
        <v>22.380525827274276</v>
      </c>
      <c r="K110" s="104">
        <f>+I110+J110</f>
        <v>22.380525827274276</v>
      </c>
      <c r="L110" s="104">
        <f t="shared" si="90"/>
        <v>0</v>
      </c>
      <c r="M110" s="104">
        <f t="shared" si="90"/>
        <v>24.618429327749759</v>
      </c>
      <c r="N110" s="408">
        <f t="shared" si="95"/>
        <v>24.618429327749759</v>
      </c>
      <c r="O110" s="104">
        <f t="shared" si="91"/>
        <v>0</v>
      </c>
      <c r="P110" s="104">
        <f t="shared" si="91"/>
        <v>26.832046801149829</v>
      </c>
      <c r="Q110" s="408">
        <f t="shared" si="96"/>
        <v>26.832046801149829</v>
      </c>
      <c r="R110" s="104">
        <f t="shared" si="92"/>
        <v>0</v>
      </c>
      <c r="S110" s="104">
        <f t="shared" si="92"/>
        <v>29.243407990429226</v>
      </c>
      <c r="T110" s="408">
        <f t="shared" si="97"/>
        <v>29.243407990429226</v>
      </c>
    </row>
    <row r="111" spans="2:20" x14ac:dyDescent="0.2">
      <c r="B111" s="660" t="s">
        <v>717</v>
      </c>
      <c r="C111" s="104">
        <f>+C46*$E$126</f>
        <v>18.271227125941873</v>
      </c>
      <c r="D111" s="104">
        <f t="shared" si="87"/>
        <v>0</v>
      </c>
      <c r="E111" s="104">
        <f t="shared" ref="E111:E124" si="98">+C111+D111</f>
        <v>18.271227125941873</v>
      </c>
      <c r="F111" s="104">
        <f t="shared" ref="F111:G124" si="99">+F46*$H$126</f>
        <v>18.585162167074937</v>
      </c>
      <c r="G111" s="104">
        <f t="shared" si="88"/>
        <v>0</v>
      </c>
      <c r="H111" s="408">
        <f t="shared" si="94"/>
        <v>18.585162167074937</v>
      </c>
      <c r="I111" s="104">
        <f>+I46*$K$126</f>
        <v>20.596465764568681</v>
      </c>
      <c r="J111" s="104">
        <f t="shared" si="89"/>
        <v>0</v>
      </c>
      <c r="K111" s="104">
        <f t="shared" ref="K111:K124" si="100">+I111+J111</f>
        <v>20.596465764568681</v>
      </c>
      <c r="L111" s="104">
        <f t="shared" ref="L111:M124" si="101">+L46*$N$126</f>
        <v>22.655975142841644</v>
      </c>
      <c r="M111" s="104">
        <f t="shared" si="90"/>
        <v>0</v>
      </c>
      <c r="N111" s="408">
        <f t="shared" si="95"/>
        <v>22.655975142841644</v>
      </c>
      <c r="O111" s="104">
        <f t="shared" ref="O111:P124" si="102">+O46*$Q$126</f>
        <v>24.693134450831337</v>
      </c>
      <c r="P111" s="104">
        <f t="shared" si="91"/>
        <v>0</v>
      </c>
      <c r="Q111" s="408">
        <f t="shared" si="96"/>
        <v>24.693134450831337</v>
      </c>
      <c r="R111" s="104">
        <f>+R46*$T$126</f>
        <v>26.912274365787095</v>
      </c>
      <c r="S111" s="104">
        <f t="shared" si="92"/>
        <v>0</v>
      </c>
      <c r="T111" s="408">
        <f t="shared" si="97"/>
        <v>26.912274365787095</v>
      </c>
    </row>
    <row r="112" spans="2:20" x14ac:dyDescent="0.2">
      <c r="B112" s="114" t="s">
        <v>287</v>
      </c>
      <c r="C112" s="104">
        <f t="shared" ref="C112:C119" si="103">+C47*$E$126</f>
        <v>26.270250269106565</v>
      </c>
      <c r="D112" s="104">
        <f t="shared" si="87"/>
        <v>0</v>
      </c>
      <c r="E112" s="104">
        <f t="shared" si="98"/>
        <v>26.270250269106565</v>
      </c>
      <c r="F112" s="104">
        <f t="shared" si="99"/>
        <v>26.721624007824879</v>
      </c>
      <c r="G112" s="104">
        <f t="shared" si="88"/>
        <v>0</v>
      </c>
      <c r="H112" s="104">
        <f t="shared" ref="H112:H124" si="104">+F112+G112</f>
        <v>26.721624007824879</v>
      </c>
      <c r="I112" s="104">
        <f t="shared" ref="I112:I119" si="105">+I47*$K$126</f>
        <v>29.613463100465534</v>
      </c>
      <c r="J112" s="104">
        <f t="shared" si="89"/>
        <v>0</v>
      </c>
      <c r="K112" s="104">
        <f t="shared" si="100"/>
        <v>29.613463100465534</v>
      </c>
      <c r="L112" s="104">
        <f t="shared" si="101"/>
        <v>32.574612147865039</v>
      </c>
      <c r="M112" s="104">
        <f t="shared" si="90"/>
        <v>0</v>
      </c>
      <c r="N112" s="104">
        <f t="shared" ref="N112:N124" si="106">+L112+M112</f>
        <v>32.574612147865039</v>
      </c>
      <c r="O112" s="104">
        <f t="shared" si="102"/>
        <v>35.503626411113132</v>
      </c>
      <c r="P112" s="104">
        <f t="shared" si="91"/>
        <v>0</v>
      </c>
      <c r="Q112" s="408">
        <f t="shared" si="96"/>
        <v>35.503626411113132</v>
      </c>
      <c r="R112" s="104">
        <f t="shared" ref="R112:R119" si="107">+R47*$T$126</f>
        <v>38.694291194940369</v>
      </c>
      <c r="S112" s="104">
        <f t="shared" si="92"/>
        <v>0</v>
      </c>
      <c r="T112" s="104">
        <f t="shared" ref="T112:T124" si="108">+R112+S112</f>
        <v>38.694291194940369</v>
      </c>
    </row>
    <row r="113" spans="2:20" x14ac:dyDescent="0.2">
      <c r="B113" s="114" t="s">
        <v>427</v>
      </c>
      <c r="C113" s="104">
        <f t="shared" si="103"/>
        <v>0</v>
      </c>
      <c r="D113" s="104">
        <f t="shared" si="87"/>
        <v>76.859246501614635</v>
      </c>
      <c r="E113" s="104">
        <f t="shared" si="98"/>
        <v>76.859246501614635</v>
      </c>
      <c r="F113" s="104">
        <f t="shared" si="99"/>
        <v>0</v>
      </c>
      <c r="G113" s="104">
        <f t="shared" si="88"/>
        <v>78.179837097179089</v>
      </c>
      <c r="H113" s="104">
        <f t="shared" si="104"/>
        <v>78.179837097179089</v>
      </c>
      <c r="I113" s="104">
        <f t="shared" si="105"/>
        <v>0</v>
      </c>
      <c r="J113" s="104">
        <f t="shared" si="89"/>
        <v>86.640532042504887</v>
      </c>
      <c r="K113" s="104">
        <f t="shared" si="100"/>
        <v>86.640532042504887</v>
      </c>
      <c r="L113" s="104">
        <f t="shared" si="101"/>
        <v>0</v>
      </c>
      <c r="M113" s="104">
        <f t="shared" si="90"/>
        <v>95.304008112610887</v>
      </c>
      <c r="N113" s="104">
        <f t="shared" si="106"/>
        <v>95.304008112610887</v>
      </c>
      <c r="O113" s="104">
        <f t="shared" si="102"/>
        <v>0</v>
      </c>
      <c r="P113" s="104">
        <f t="shared" si="91"/>
        <v>103.87346698565672</v>
      </c>
      <c r="Q113" s="104">
        <f t="shared" ref="Q113:Q124" si="109">+O113+P113</f>
        <v>103.87346698565672</v>
      </c>
      <c r="R113" s="104">
        <f t="shared" si="107"/>
        <v>0</v>
      </c>
      <c r="S113" s="104">
        <f t="shared" si="92"/>
        <v>113.20844052462557</v>
      </c>
      <c r="T113" s="104">
        <f t="shared" si="108"/>
        <v>113.20844052462557</v>
      </c>
    </row>
    <row r="114" spans="2:20" x14ac:dyDescent="0.2">
      <c r="B114" s="114" t="s">
        <v>428</v>
      </c>
      <c r="C114" s="104">
        <f t="shared" si="103"/>
        <v>0</v>
      </c>
      <c r="D114" s="104">
        <f t="shared" si="87"/>
        <v>44.262691065661997</v>
      </c>
      <c r="E114" s="104">
        <f t="shared" si="98"/>
        <v>44.262691065661997</v>
      </c>
      <c r="F114" s="104">
        <f t="shared" si="99"/>
        <v>0</v>
      </c>
      <c r="G114" s="104">
        <f t="shared" si="88"/>
        <v>45.02320975685759</v>
      </c>
      <c r="H114" s="104">
        <f t="shared" si="104"/>
        <v>45.02320975685759</v>
      </c>
      <c r="I114" s="104">
        <f t="shared" si="105"/>
        <v>0</v>
      </c>
      <c r="J114" s="104">
        <f t="shared" si="89"/>
        <v>49.895663542335406</v>
      </c>
      <c r="K114" s="104">
        <f t="shared" si="100"/>
        <v>49.895663542335406</v>
      </c>
      <c r="L114" s="104">
        <f t="shared" si="101"/>
        <v>0</v>
      </c>
      <c r="M114" s="104">
        <f t="shared" si="90"/>
        <v>54.884897529137511</v>
      </c>
      <c r="N114" s="104">
        <f t="shared" si="106"/>
        <v>54.884897529137511</v>
      </c>
      <c r="O114" s="104">
        <f t="shared" si="102"/>
        <v>0</v>
      </c>
      <c r="P114" s="104">
        <f t="shared" si="91"/>
        <v>119.63997536740817</v>
      </c>
      <c r="Q114" s="104">
        <f t="shared" si="109"/>
        <v>119.63997536740817</v>
      </c>
      <c r="R114" s="104">
        <f t="shared" si="107"/>
        <v>0</v>
      </c>
      <c r="S114" s="104">
        <f t="shared" si="92"/>
        <v>130.39186453282764</v>
      </c>
      <c r="T114" s="104">
        <f t="shared" si="108"/>
        <v>130.39186453282764</v>
      </c>
    </row>
    <row r="115" spans="2:20" x14ac:dyDescent="0.2">
      <c r="B115" s="114" t="s">
        <v>429</v>
      </c>
      <c r="C115" s="104">
        <f t="shared" si="103"/>
        <v>62.190796555435952</v>
      </c>
      <c r="D115" s="104">
        <f t="shared" si="87"/>
        <v>0</v>
      </c>
      <c r="E115" s="104">
        <f t="shared" si="98"/>
        <v>62.190796555435952</v>
      </c>
      <c r="F115" s="104">
        <f t="shared" si="99"/>
        <v>63.259354794034415</v>
      </c>
      <c r="G115" s="104">
        <f t="shared" si="88"/>
        <v>0</v>
      </c>
      <c r="H115" s="104">
        <f t="shared" si="104"/>
        <v>63.259354794034415</v>
      </c>
      <c r="I115" s="104">
        <f t="shared" si="105"/>
        <v>70.105341217428617</v>
      </c>
      <c r="J115" s="104">
        <f t="shared" si="89"/>
        <v>0</v>
      </c>
      <c r="K115" s="104">
        <f t="shared" si="100"/>
        <v>70.105341217428617</v>
      </c>
      <c r="L115" s="104">
        <f t="shared" si="101"/>
        <v>77.115408350047858</v>
      </c>
      <c r="M115" s="104">
        <f t="shared" si="90"/>
        <v>0</v>
      </c>
      <c r="N115" s="104">
        <f t="shared" si="106"/>
        <v>77.115408350047858</v>
      </c>
      <c r="O115" s="104">
        <f t="shared" si="102"/>
        <v>168.09880259955611</v>
      </c>
      <c r="P115" s="104">
        <f t="shared" si="91"/>
        <v>0</v>
      </c>
      <c r="Q115" s="104">
        <f t="shared" si="109"/>
        <v>168.09880259955611</v>
      </c>
      <c r="R115" s="104">
        <f t="shared" si="107"/>
        <v>183.20562361686061</v>
      </c>
      <c r="S115" s="104">
        <f t="shared" si="92"/>
        <v>0</v>
      </c>
      <c r="T115" s="104">
        <f t="shared" si="108"/>
        <v>183.20562361686061</v>
      </c>
    </row>
    <row r="116" spans="2:20" x14ac:dyDescent="0.2">
      <c r="B116" s="114" t="s">
        <v>288</v>
      </c>
      <c r="C116" s="104">
        <f t="shared" si="103"/>
        <v>0</v>
      </c>
      <c r="D116" s="104">
        <f t="shared" si="87"/>
        <v>0</v>
      </c>
      <c r="E116" s="104">
        <f t="shared" si="98"/>
        <v>0</v>
      </c>
      <c r="F116" s="104">
        <f t="shared" si="99"/>
        <v>21.581919620701296</v>
      </c>
      <c r="G116" s="104">
        <f t="shared" si="88"/>
        <v>0</v>
      </c>
      <c r="H116" s="104">
        <f t="shared" si="104"/>
        <v>21.581919620701296</v>
      </c>
      <c r="I116" s="104">
        <f t="shared" si="105"/>
        <v>28.755745727798189</v>
      </c>
      <c r="J116" s="104">
        <f t="shared" si="89"/>
        <v>0</v>
      </c>
      <c r="K116" s="104">
        <f t="shared" si="100"/>
        <v>28.755745727798189</v>
      </c>
      <c r="L116" s="104">
        <f t="shared" si="101"/>
        <v>35.947868544438762</v>
      </c>
      <c r="M116" s="104">
        <f t="shared" si="90"/>
        <v>0</v>
      </c>
      <c r="N116" s="104">
        <f t="shared" si="106"/>
        <v>35.947868544438762</v>
      </c>
      <c r="O116" s="104">
        <f t="shared" si="102"/>
        <v>59.372927906839827</v>
      </c>
      <c r="P116" s="104">
        <f t="shared" si="91"/>
        <v>0</v>
      </c>
      <c r="Q116" s="104">
        <f t="shared" si="109"/>
        <v>59.372927906839827</v>
      </c>
      <c r="R116" s="104">
        <f t="shared" si="107"/>
        <v>72.94755611726346</v>
      </c>
      <c r="S116" s="104">
        <f t="shared" si="92"/>
        <v>0</v>
      </c>
      <c r="T116" s="104">
        <f t="shared" si="108"/>
        <v>72.94755611726346</v>
      </c>
    </row>
    <row r="117" spans="2:20" x14ac:dyDescent="0.2">
      <c r="B117" s="114" t="s">
        <v>289</v>
      </c>
      <c r="C117" s="104">
        <f t="shared" si="103"/>
        <v>27.020828848223896</v>
      </c>
      <c r="D117" s="104">
        <f t="shared" si="87"/>
        <v>0</v>
      </c>
      <c r="E117" s="104">
        <f t="shared" si="98"/>
        <v>27.020828848223896</v>
      </c>
      <c r="F117" s="104">
        <f t="shared" si="99"/>
        <v>27.485098979477019</v>
      </c>
      <c r="G117" s="104">
        <f t="shared" si="88"/>
        <v>0</v>
      </c>
      <c r="H117" s="104">
        <f t="shared" si="104"/>
        <v>27.485098979477019</v>
      </c>
      <c r="I117" s="104">
        <f t="shared" si="105"/>
        <v>30.45956204619312</v>
      </c>
      <c r="J117" s="104">
        <f t="shared" si="89"/>
        <v>0</v>
      </c>
      <c r="K117" s="104">
        <f t="shared" si="100"/>
        <v>30.45956204619312</v>
      </c>
      <c r="L117" s="104">
        <f t="shared" si="101"/>
        <v>33.505315352089752</v>
      </c>
      <c r="M117" s="104">
        <f t="shared" si="90"/>
        <v>0</v>
      </c>
      <c r="N117" s="104">
        <f t="shared" si="106"/>
        <v>33.505315352089752</v>
      </c>
      <c r="O117" s="104">
        <f t="shared" si="102"/>
        <v>36.518015737144928</v>
      </c>
      <c r="P117" s="104">
        <f t="shared" si="91"/>
        <v>0</v>
      </c>
      <c r="Q117" s="104">
        <f t="shared" si="109"/>
        <v>36.518015737144928</v>
      </c>
      <c r="R117" s="104">
        <f t="shared" si="107"/>
        <v>39.799842371938659</v>
      </c>
      <c r="S117" s="104">
        <f t="shared" si="92"/>
        <v>0</v>
      </c>
      <c r="T117" s="104">
        <f t="shared" si="108"/>
        <v>39.799842371938659</v>
      </c>
    </row>
    <row r="118" spans="2:20" x14ac:dyDescent="0.2">
      <c r="B118" s="114" t="s">
        <v>290</v>
      </c>
      <c r="C118" s="104">
        <f t="shared" si="103"/>
        <v>0</v>
      </c>
      <c r="D118" s="104">
        <f t="shared" si="87"/>
        <v>21.530882669537139</v>
      </c>
      <c r="E118" s="104">
        <f t="shared" si="98"/>
        <v>21.530882669537139</v>
      </c>
      <c r="F118" s="104">
        <f t="shared" si="99"/>
        <v>0</v>
      </c>
      <c r="G118" s="104">
        <f t="shared" si="88"/>
        <v>21.900824901107086</v>
      </c>
      <c r="H118" s="104">
        <f t="shared" si="104"/>
        <v>21.900824901107086</v>
      </c>
      <c r="I118" s="104">
        <f t="shared" si="105"/>
        <v>0</v>
      </c>
      <c r="J118" s="104">
        <f t="shared" si="89"/>
        <v>24.270952614585628</v>
      </c>
      <c r="K118" s="104">
        <f t="shared" si="100"/>
        <v>24.270952614585628</v>
      </c>
      <c r="L118" s="104">
        <f t="shared" si="101"/>
        <v>0</v>
      </c>
      <c r="M118" s="104">
        <f t="shared" si="90"/>
        <v>26.697886201188979</v>
      </c>
      <c r="N118" s="104">
        <f t="shared" si="106"/>
        <v>26.697886201188979</v>
      </c>
      <c r="O118" s="104">
        <f t="shared" si="102"/>
        <v>0</v>
      </c>
      <c r="P118" s="104">
        <f t="shared" si="91"/>
        <v>29.098482381026603</v>
      </c>
      <c r="Q118" s="104">
        <f t="shared" si="109"/>
        <v>29.098482381026603</v>
      </c>
      <c r="R118" s="104">
        <f t="shared" si="107"/>
        <v>0</v>
      </c>
      <c r="S118" s="104">
        <f t="shared" si="92"/>
        <v>31.713525191608273</v>
      </c>
      <c r="T118" s="104">
        <f t="shared" si="108"/>
        <v>31.713525191608273</v>
      </c>
    </row>
    <row r="119" spans="2:20" x14ac:dyDescent="0.2">
      <c r="B119" s="114" t="s">
        <v>291</v>
      </c>
      <c r="C119" s="104">
        <f t="shared" si="103"/>
        <v>0</v>
      </c>
      <c r="D119" s="104">
        <f t="shared" si="87"/>
        <v>10.722551130247579</v>
      </c>
      <c r="E119" s="104">
        <f t="shared" si="98"/>
        <v>10.722551130247579</v>
      </c>
      <c r="F119" s="104">
        <f t="shared" si="99"/>
        <v>0</v>
      </c>
      <c r="G119" s="104">
        <f>+G54*$H$126</f>
        <v>10.906785309316277</v>
      </c>
      <c r="H119" s="104">
        <f t="shared" si="104"/>
        <v>10.906785309316277</v>
      </c>
      <c r="I119" s="104">
        <f t="shared" si="105"/>
        <v>0</v>
      </c>
      <c r="J119" s="104">
        <f t="shared" si="89"/>
        <v>12.08712779610838</v>
      </c>
      <c r="K119" s="104">
        <f t="shared" si="100"/>
        <v>12.08712779610838</v>
      </c>
      <c r="L119" s="104">
        <f t="shared" si="101"/>
        <v>0</v>
      </c>
      <c r="M119" s="104">
        <f>+M54*$N$126</f>
        <v>13.295760060353075</v>
      </c>
      <c r="N119" s="104">
        <f t="shared" si="106"/>
        <v>13.295760060353075</v>
      </c>
      <c r="O119" s="104">
        <f t="shared" si="102"/>
        <v>0</v>
      </c>
      <c r="P119" s="104">
        <f>+P54*$Q$126</f>
        <v>14.491276086168622</v>
      </c>
      <c r="Q119" s="104">
        <f t="shared" si="109"/>
        <v>14.491276086168622</v>
      </c>
      <c r="R119" s="104">
        <f t="shared" si="107"/>
        <v>0</v>
      </c>
      <c r="S119" s="104">
        <f t="shared" si="92"/>
        <v>15.793588242832802</v>
      </c>
      <c r="T119" s="104">
        <f t="shared" si="108"/>
        <v>15.793588242832802</v>
      </c>
    </row>
    <row r="120" spans="2:20" x14ac:dyDescent="0.2">
      <c r="B120" s="114" t="s">
        <v>293</v>
      </c>
      <c r="C120" s="104">
        <f>+C55*$E$126</f>
        <v>0</v>
      </c>
      <c r="D120" s="104">
        <f>+D55*$E$126</f>
        <v>11.275834768568352</v>
      </c>
      <c r="E120" s="104">
        <f t="shared" si="98"/>
        <v>11.275834768568352</v>
      </c>
      <c r="F120" s="104">
        <f t="shared" si="99"/>
        <v>0</v>
      </c>
      <c r="G120" s="104">
        <f>+G55*$H$126</f>
        <v>11.469575431276997</v>
      </c>
      <c r="H120" s="104">
        <f t="shared" si="104"/>
        <v>11.469575431276997</v>
      </c>
      <c r="I120" s="104">
        <f>+I55*$K$126</f>
        <v>0</v>
      </c>
      <c r="J120" s="104">
        <f>+J55*$K$126</f>
        <v>12.710823590387573</v>
      </c>
      <c r="K120" s="104">
        <f t="shared" si="100"/>
        <v>12.710823590387573</v>
      </c>
      <c r="L120" s="104">
        <f t="shared" si="101"/>
        <v>0</v>
      </c>
      <c r="M120" s="104">
        <f>+M55*$N$126</f>
        <v>13.981821279467296</v>
      </c>
      <c r="N120" s="104">
        <f t="shared" si="106"/>
        <v>13.981821279467296</v>
      </c>
      <c r="O120" s="104">
        <f t="shared" si="102"/>
        <v>0</v>
      </c>
      <c r="P120" s="104">
        <f>+P55*$Q$126</f>
        <v>15.239025932214926</v>
      </c>
      <c r="Q120" s="104">
        <f t="shared" si="109"/>
        <v>15.239025932214926</v>
      </c>
      <c r="R120" s="104">
        <f>+R55*$T$126</f>
        <v>0</v>
      </c>
      <c r="S120" s="104">
        <f>+S55*$T$126</f>
        <v>16.608537396162976</v>
      </c>
      <c r="T120" s="104">
        <f t="shared" si="108"/>
        <v>16.608537396162976</v>
      </c>
    </row>
    <row r="121" spans="2:20" x14ac:dyDescent="0.2">
      <c r="B121" s="108" t="s">
        <v>882</v>
      </c>
      <c r="C121" s="104">
        <f t="shared" ref="C121:D124" si="110">+C56*$E$126</f>
        <v>0</v>
      </c>
      <c r="D121" s="104">
        <f t="shared" si="110"/>
        <v>0</v>
      </c>
      <c r="E121" s="104">
        <f t="shared" si="98"/>
        <v>0</v>
      </c>
      <c r="F121" s="104">
        <f t="shared" si="99"/>
        <v>396.61037488422824</v>
      </c>
      <c r="G121" s="104">
        <f t="shared" si="99"/>
        <v>0</v>
      </c>
      <c r="H121" s="104">
        <f t="shared" si="104"/>
        <v>396.61037488422824</v>
      </c>
      <c r="I121" s="104">
        <f t="shared" ref="I121:J124" si="111">+I56*$K$126</f>
        <v>0</v>
      </c>
      <c r="J121" s="104">
        <f t="shared" si="111"/>
        <v>0</v>
      </c>
      <c r="K121" s="104">
        <f t="shared" si="100"/>
        <v>0</v>
      </c>
      <c r="L121" s="104">
        <f t="shared" si="101"/>
        <v>0</v>
      </c>
      <c r="M121" s="104">
        <f t="shared" si="101"/>
        <v>0</v>
      </c>
      <c r="N121" s="104">
        <f t="shared" si="106"/>
        <v>0</v>
      </c>
      <c r="O121" s="104">
        <f t="shared" si="102"/>
        <v>0</v>
      </c>
      <c r="P121" s="104">
        <f t="shared" si="102"/>
        <v>0</v>
      </c>
      <c r="Q121" s="104">
        <f t="shared" si="109"/>
        <v>0</v>
      </c>
      <c r="R121" s="104">
        <f t="shared" ref="R121:S124" si="112">+R56*$T$126</f>
        <v>0</v>
      </c>
      <c r="S121" s="104">
        <f t="shared" si="112"/>
        <v>0</v>
      </c>
      <c r="T121" s="104">
        <f t="shared" si="108"/>
        <v>0</v>
      </c>
    </row>
    <row r="122" spans="2:20" x14ac:dyDescent="0.2">
      <c r="B122" s="114" t="s">
        <v>880</v>
      </c>
      <c r="C122" s="104">
        <f t="shared" si="110"/>
        <v>0</v>
      </c>
      <c r="D122" s="104">
        <f t="shared" si="110"/>
        <v>0</v>
      </c>
      <c r="E122" s="104">
        <f t="shared" si="98"/>
        <v>0</v>
      </c>
      <c r="F122" s="104">
        <f t="shared" si="99"/>
        <v>0</v>
      </c>
      <c r="G122" s="104">
        <f t="shared" si="99"/>
        <v>0</v>
      </c>
      <c r="H122" s="104">
        <f t="shared" si="104"/>
        <v>0</v>
      </c>
      <c r="I122" s="104">
        <f t="shared" si="111"/>
        <v>39.957447259862413</v>
      </c>
      <c r="J122" s="104">
        <f t="shared" si="111"/>
        <v>0</v>
      </c>
      <c r="K122" s="104">
        <f t="shared" si="100"/>
        <v>39.957447259862413</v>
      </c>
      <c r="L122" s="104">
        <f t="shared" si="101"/>
        <v>0</v>
      </c>
      <c r="M122" s="104">
        <f t="shared" si="101"/>
        <v>0</v>
      </c>
      <c r="N122" s="104">
        <f t="shared" si="106"/>
        <v>0</v>
      </c>
      <c r="O122" s="104">
        <f t="shared" si="102"/>
        <v>79.181892418105988</v>
      </c>
      <c r="P122" s="104">
        <f t="shared" si="102"/>
        <v>0</v>
      </c>
      <c r="Q122" s="104">
        <f t="shared" si="109"/>
        <v>79.181892418105988</v>
      </c>
      <c r="R122" s="104">
        <f t="shared" si="112"/>
        <v>0</v>
      </c>
      <c r="S122" s="104">
        <f t="shared" si="112"/>
        <v>0</v>
      </c>
      <c r="T122" s="104">
        <f t="shared" si="108"/>
        <v>0</v>
      </c>
    </row>
    <row r="123" spans="2:20" x14ac:dyDescent="0.2">
      <c r="B123" s="114" t="s">
        <v>874</v>
      </c>
      <c r="C123" s="104">
        <f t="shared" si="110"/>
        <v>0</v>
      </c>
      <c r="D123" s="104">
        <f t="shared" si="110"/>
        <v>0</v>
      </c>
      <c r="E123" s="104">
        <f t="shared" si="98"/>
        <v>0</v>
      </c>
      <c r="F123" s="104">
        <f t="shared" si="99"/>
        <v>396.61037488422824</v>
      </c>
      <c r="G123" s="104">
        <f t="shared" si="99"/>
        <v>0</v>
      </c>
      <c r="H123" s="104">
        <f t="shared" si="104"/>
        <v>396.61037488422824</v>
      </c>
      <c r="I123" s="104">
        <f t="shared" si="111"/>
        <v>559.40426163807376</v>
      </c>
      <c r="J123" s="104">
        <f t="shared" si="111"/>
        <v>0</v>
      </c>
      <c r="K123" s="104">
        <f t="shared" si="100"/>
        <v>559.40426163807376</v>
      </c>
      <c r="L123" s="104">
        <f t="shared" si="101"/>
        <v>799.14410580634558</v>
      </c>
      <c r="M123" s="104">
        <f t="shared" si="101"/>
        <v>0</v>
      </c>
      <c r="N123" s="104">
        <f t="shared" si="106"/>
        <v>799.14410580634558</v>
      </c>
      <c r="O123" s="104">
        <f t="shared" si="102"/>
        <v>791.81892418105986</v>
      </c>
      <c r="P123" s="104">
        <f t="shared" si="102"/>
        <v>0</v>
      </c>
      <c r="Q123" s="104">
        <f t="shared" si="109"/>
        <v>791.81892418105986</v>
      </c>
      <c r="R123" s="104">
        <f t="shared" si="112"/>
        <v>1176.789084910951</v>
      </c>
      <c r="S123" s="104">
        <f t="shared" si="112"/>
        <v>0</v>
      </c>
      <c r="T123" s="104">
        <f t="shared" si="108"/>
        <v>1176.789084910951</v>
      </c>
    </row>
    <row r="124" spans="2:20" s="135" customFormat="1" x14ac:dyDescent="0.2">
      <c r="B124" s="114" t="s">
        <v>294</v>
      </c>
      <c r="C124" s="104">
        <f t="shared" si="110"/>
        <v>456.01328660925725</v>
      </c>
      <c r="D124" s="104">
        <f t="shared" si="110"/>
        <v>0</v>
      </c>
      <c r="E124" s="104">
        <f t="shared" si="98"/>
        <v>456.01328660925725</v>
      </c>
      <c r="F124" s="104">
        <f t="shared" si="99"/>
        <v>421.68043396896019</v>
      </c>
      <c r="G124" s="104">
        <f>+G59*$H$126</f>
        <v>0</v>
      </c>
      <c r="H124" s="104">
        <f t="shared" si="104"/>
        <v>421.68043396896019</v>
      </c>
      <c r="I124" s="104">
        <f t="shared" si="111"/>
        <v>1144.0659453486846</v>
      </c>
      <c r="J124" s="104">
        <f t="shared" si="111"/>
        <v>0</v>
      </c>
      <c r="K124" s="104">
        <f t="shared" si="100"/>
        <v>1144.0659453486846</v>
      </c>
      <c r="L124" s="104">
        <f t="shared" si="101"/>
        <v>2103.0319442181503</v>
      </c>
      <c r="M124" s="104">
        <f t="shared" si="101"/>
        <v>0</v>
      </c>
      <c r="N124" s="104">
        <f t="shared" si="106"/>
        <v>2103.0319442181503</v>
      </c>
      <c r="O124" s="104">
        <f t="shared" si="102"/>
        <v>2083.7549566970674</v>
      </c>
      <c r="P124" s="104">
        <f t="shared" si="102"/>
        <v>0</v>
      </c>
      <c r="Q124" s="104">
        <f t="shared" si="109"/>
        <v>2083.7549566970674</v>
      </c>
      <c r="R124" s="104">
        <f t="shared" si="112"/>
        <v>2064.5630070084781</v>
      </c>
      <c r="S124" s="104">
        <f t="shared" si="112"/>
        <v>0</v>
      </c>
      <c r="T124" s="104">
        <f t="shared" si="108"/>
        <v>2064.5630070084781</v>
      </c>
    </row>
    <row r="125" spans="2:20" x14ac:dyDescent="0.2">
      <c r="B125" s="278" t="s">
        <v>8</v>
      </c>
      <c r="C125" s="106">
        <f>SUM(C107:C124)</f>
        <v>1308.1820777835358</v>
      </c>
      <c r="D125" s="106">
        <f t="shared" ref="D125:T125" si="113">SUM(D107:D124)</f>
        <v>396.87240405841629</v>
      </c>
      <c r="E125" s="106">
        <f t="shared" si="113"/>
        <v>1705.0544818419519</v>
      </c>
      <c r="F125" s="106">
        <f t="shared" si="113"/>
        <v>2611.1617796026576</v>
      </c>
      <c r="G125" s="106">
        <f t="shared" si="113"/>
        <v>787.91538723239898</v>
      </c>
      <c r="H125" s="106">
        <f t="shared" si="113"/>
        <v>3399.0771668350571</v>
      </c>
      <c r="I125" s="106">
        <f t="shared" si="113"/>
        <v>3231.5352963313003</v>
      </c>
      <c r="J125" s="106">
        <f t="shared" si="113"/>
        <v>1044.7709440188805</v>
      </c>
      <c r="K125" s="106">
        <f t="shared" si="113"/>
        <v>4276.3062403501808</v>
      </c>
      <c r="L125" s="106">
        <f t="shared" si="113"/>
        <v>5272.6061481489132</v>
      </c>
      <c r="M125" s="106">
        <f t="shared" si="113"/>
        <v>1357.9108476395525</v>
      </c>
      <c r="N125" s="106">
        <f t="shared" si="113"/>
        <v>6630.5169957884646</v>
      </c>
      <c r="O125" s="106">
        <f t="shared" si="113"/>
        <v>5526.5615508948558</v>
      </c>
      <c r="P125" s="106">
        <f t="shared" si="113"/>
        <v>1873.2433638619209</v>
      </c>
      <c r="Q125" s="106">
        <f t="shared" si="113"/>
        <v>7399.8049147567772</v>
      </c>
      <c r="R125" s="106">
        <f t="shared" si="113"/>
        <v>7153.7302642534605</v>
      </c>
      <c r="S125" s="106">
        <f t="shared" si="113"/>
        <v>2466.0427025687636</v>
      </c>
      <c r="T125" s="106">
        <f t="shared" si="113"/>
        <v>9619.7729668222237</v>
      </c>
    </row>
    <row r="126" spans="2:20" x14ac:dyDescent="0.2">
      <c r="B126" s="279" t="s">
        <v>297</v>
      </c>
      <c r="C126" s="241"/>
      <c r="D126" s="240"/>
      <c r="E126" s="285">
        <f>Asignaciones!K27</f>
        <v>0.3215640384149786</v>
      </c>
      <c r="F126" s="241"/>
      <c r="G126" s="240"/>
      <c r="H126" s="285">
        <f>Asignaciones!L27</f>
        <v>0.32155514228569426</v>
      </c>
      <c r="I126" s="241"/>
      <c r="J126" s="240"/>
      <c r="K126" s="285">
        <f>Asignaciones!M27</f>
        <v>0.3215640384149786</v>
      </c>
      <c r="L126" s="241"/>
      <c r="M126" s="240"/>
      <c r="N126" s="285">
        <f>Asignaciones!N27</f>
        <v>0.3215640384149786</v>
      </c>
      <c r="O126" s="241"/>
      <c r="P126" s="240"/>
      <c r="Q126" s="285">
        <f>Asignaciones!O27</f>
        <v>0.32156403841497866</v>
      </c>
      <c r="R126" s="241"/>
      <c r="S126" s="240"/>
      <c r="T126" s="285">
        <f>Asignaciones!P27</f>
        <v>0.32156403841497866</v>
      </c>
    </row>
    <row r="130" spans="2:20" x14ac:dyDescent="0.2">
      <c r="B130" s="2" t="s">
        <v>435</v>
      </c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7"/>
    </row>
    <row r="131" spans="2:20" x14ac:dyDescent="0.2">
      <c r="B131" s="9" t="s">
        <v>20</v>
      </c>
      <c r="C131" s="199"/>
      <c r="D131" s="199"/>
      <c r="E131" s="199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262"/>
    </row>
    <row r="132" spans="2:20" x14ac:dyDescent="0.2">
      <c r="B132" s="201" t="s">
        <v>910</v>
      </c>
      <c r="C132" s="199"/>
      <c r="D132" s="199"/>
      <c r="E132" s="199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262"/>
    </row>
    <row r="133" spans="2:20" x14ac:dyDescent="0.2">
      <c r="B133" s="9" t="s">
        <v>2</v>
      </c>
      <c r="C133" s="199"/>
      <c r="D133" s="199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262"/>
    </row>
    <row r="134" spans="2:20" x14ac:dyDescent="0.2">
      <c r="B134" s="256"/>
      <c r="C134" s="197"/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263"/>
    </row>
    <row r="135" spans="2:20" x14ac:dyDescent="0.2">
      <c r="B135" s="264"/>
    </row>
    <row r="136" spans="2:20" x14ac:dyDescent="0.2">
      <c r="B136" s="265" t="s">
        <v>282</v>
      </c>
      <c r="C136" s="267" t="s">
        <v>38</v>
      </c>
      <c r="D136" s="662"/>
      <c r="E136" s="299"/>
      <c r="F136" s="270" t="s">
        <v>39</v>
      </c>
      <c r="G136" s="663"/>
      <c r="H136" s="663"/>
      <c r="I136" s="301" t="s">
        <v>40</v>
      </c>
      <c r="J136" s="662"/>
      <c r="K136" s="299"/>
      <c r="L136" s="267" t="s">
        <v>121</v>
      </c>
      <c r="M136" s="662"/>
      <c r="N136" s="299"/>
      <c r="O136" s="270" t="s">
        <v>122</v>
      </c>
      <c r="P136" s="662"/>
      <c r="Q136" s="299"/>
      <c r="R136" s="301" t="s">
        <v>633</v>
      </c>
      <c r="S136" s="662"/>
      <c r="T136" s="299"/>
    </row>
    <row r="137" spans="2:20" x14ac:dyDescent="0.2">
      <c r="B137" s="273"/>
      <c r="C137" s="274" t="s">
        <v>283</v>
      </c>
      <c r="D137" s="275" t="s">
        <v>284</v>
      </c>
      <c r="E137" s="275" t="s">
        <v>47</v>
      </c>
      <c r="F137" s="275" t="s">
        <v>283</v>
      </c>
      <c r="G137" s="275" t="s">
        <v>284</v>
      </c>
      <c r="H137" s="275" t="s">
        <v>47</v>
      </c>
      <c r="I137" s="276" t="s">
        <v>283</v>
      </c>
      <c r="J137" s="276" t="s">
        <v>284</v>
      </c>
      <c r="K137" s="276" t="s">
        <v>47</v>
      </c>
      <c r="L137" s="274" t="s">
        <v>283</v>
      </c>
      <c r="M137" s="275" t="s">
        <v>284</v>
      </c>
      <c r="N137" s="275" t="s">
        <v>47</v>
      </c>
      <c r="O137" s="275" t="s">
        <v>283</v>
      </c>
      <c r="P137" s="275" t="s">
        <v>284</v>
      </c>
      <c r="Q137" s="275" t="s">
        <v>47</v>
      </c>
      <c r="R137" s="276" t="s">
        <v>283</v>
      </c>
      <c r="S137" s="276" t="s">
        <v>284</v>
      </c>
      <c r="T137" s="276" t="s">
        <v>47</v>
      </c>
    </row>
    <row r="138" spans="2:20" x14ac:dyDescent="0.2">
      <c r="B138" s="286" t="s">
        <v>57</v>
      </c>
      <c r="C138" s="23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2"/>
    </row>
    <row r="139" spans="2:20" x14ac:dyDescent="0.2">
      <c r="B139" s="665" t="s">
        <v>424</v>
      </c>
      <c r="C139" s="104">
        <f t="shared" ref="C139:D152" si="114">+C42*$E$158</f>
        <v>184.64552591171804</v>
      </c>
      <c r="D139" s="104">
        <f t="shared" si="114"/>
        <v>0</v>
      </c>
      <c r="E139" s="408">
        <f>+C139+D139</f>
        <v>184.64552591171804</v>
      </c>
      <c r="F139" s="104">
        <f t="shared" ref="F139:G152" si="115">+F42*$H$158</f>
        <v>303.31859425627738</v>
      </c>
      <c r="G139" s="104">
        <f t="shared" si="115"/>
        <v>0</v>
      </c>
      <c r="H139" s="408">
        <f>+F139+G139</f>
        <v>303.31859425627738</v>
      </c>
      <c r="I139" s="104">
        <f t="shared" ref="I139:J152" si="116">+I42*$K$158</f>
        <v>320.29311517650922</v>
      </c>
      <c r="J139" s="104">
        <f t="shared" si="116"/>
        <v>0</v>
      </c>
      <c r="K139" s="408">
        <f>+I139+J139</f>
        <v>320.29311517650922</v>
      </c>
      <c r="L139" s="104">
        <f t="shared" ref="L139:M152" si="117">+L42*$N$158</f>
        <v>530.33172434476</v>
      </c>
      <c r="M139" s="104">
        <f t="shared" si="117"/>
        <v>0</v>
      </c>
      <c r="N139" s="408">
        <f>+L139+M139</f>
        <v>530.33172434476</v>
      </c>
      <c r="O139" s="104">
        <f t="shared" ref="O139:P152" si="118">+O42*$Q$158</f>
        <v>550.09425791456533</v>
      </c>
      <c r="P139" s="104">
        <f t="shared" si="118"/>
        <v>0</v>
      </c>
      <c r="Q139" s="408">
        <f>+O139+P139</f>
        <v>550.09425791456533</v>
      </c>
      <c r="R139" s="104">
        <f t="shared" ref="R139:S152" si="119">+R42*$T$158</f>
        <v>891.13042336905107</v>
      </c>
      <c r="S139" s="104">
        <f t="shared" si="119"/>
        <v>0</v>
      </c>
      <c r="T139" s="408">
        <f>+R139+S139</f>
        <v>891.13042336905107</v>
      </c>
    </row>
    <row r="140" spans="2:20" x14ac:dyDescent="0.2">
      <c r="B140" s="665" t="s">
        <v>425</v>
      </c>
      <c r="C140" s="104">
        <f t="shared" si="114"/>
        <v>62.549331350901305</v>
      </c>
      <c r="D140" s="104">
        <f t="shared" si="114"/>
        <v>0</v>
      </c>
      <c r="E140" s="408">
        <f>+C140+D140</f>
        <v>62.549331350901305</v>
      </c>
      <c r="F140" s="104">
        <f t="shared" si="115"/>
        <v>122.84817862038047</v>
      </c>
      <c r="G140" s="104">
        <f t="shared" si="115"/>
        <v>0</v>
      </c>
      <c r="H140" s="408">
        <f>+F140+G140</f>
        <v>122.84817862038047</v>
      </c>
      <c r="I140" s="104">
        <f t="shared" si="116"/>
        <v>129.96642932264933</v>
      </c>
      <c r="J140" s="104">
        <f t="shared" si="116"/>
        <v>0</v>
      </c>
      <c r="K140" s="408">
        <f>+I140+J140</f>
        <v>129.96642932264933</v>
      </c>
      <c r="L140" s="104">
        <f t="shared" si="117"/>
        <v>215.85800821464807</v>
      </c>
      <c r="M140" s="104">
        <f t="shared" si="117"/>
        <v>0</v>
      </c>
      <c r="N140" s="408">
        <f>+L140+M140</f>
        <v>215.85800821464807</v>
      </c>
      <c r="O140" s="104">
        <f t="shared" si="118"/>
        <v>223.2740492371704</v>
      </c>
      <c r="P140" s="104">
        <f t="shared" si="118"/>
        <v>0</v>
      </c>
      <c r="Q140" s="408">
        <f>+O140+P140</f>
        <v>223.2740492371704</v>
      </c>
      <c r="R140" s="104">
        <f t="shared" si="119"/>
        <v>330.64703417362364</v>
      </c>
      <c r="S140" s="104">
        <f t="shared" si="119"/>
        <v>0</v>
      </c>
      <c r="T140" s="408">
        <f>+R140+S140</f>
        <v>330.64703417362364</v>
      </c>
    </row>
    <row r="141" spans="2:20" x14ac:dyDescent="0.2">
      <c r="B141" s="665" t="s">
        <v>426</v>
      </c>
      <c r="C141" s="104">
        <f t="shared" si="114"/>
        <v>0</v>
      </c>
      <c r="D141" s="104">
        <f t="shared" si="114"/>
        <v>73.072053910096031</v>
      </c>
      <c r="E141" s="104">
        <f>+C141+D141</f>
        <v>73.072053910096031</v>
      </c>
      <c r="F141" s="104">
        <f t="shared" si="115"/>
        <v>0</v>
      </c>
      <c r="G141" s="104">
        <f t="shared" si="115"/>
        <v>206.52086384609987</v>
      </c>
      <c r="H141" s="104">
        <f>+F141+G141</f>
        <v>206.52086384609987</v>
      </c>
      <c r="I141" s="104">
        <f t="shared" si="116"/>
        <v>0</v>
      </c>
      <c r="J141" s="104">
        <f t="shared" si="116"/>
        <v>287.92387295981763</v>
      </c>
      <c r="K141" s="104">
        <f>+I141+J141</f>
        <v>287.92387295981763</v>
      </c>
      <c r="L141" s="104">
        <f t="shared" si="117"/>
        <v>0</v>
      </c>
      <c r="M141" s="104">
        <f t="shared" si="117"/>
        <v>388.51412972064759</v>
      </c>
      <c r="N141" s="104">
        <f>+L141+M141</f>
        <v>388.51412972064759</v>
      </c>
      <c r="O141" s="104">
        <f t="shared" si="118"/>
        <v>0</v>
      </c>
      <c r="P141" s="104">
        <f t="shared" si="118"/>
        <v>538.17008980114792</v>
      </c>
      <c r="Q141" s="104">
        <f>+O141+P141</f>
        <v>538.17008980114792</v>
      </c>
      <c r="R141" s="104">
        <f t="shared" si="119"/>
        <v>0</v>
      </c>
      <c r="S141" s="104">
        <f t="shared" si="119"/>
        <v>732.5820698567876</v>
      </c>
      <c r="T141" s="104">
        <f>+R141+S141</f>
        <v>732.5820698567876</v>
      </c>
    </row>
    <row r="142" spans="2:20" x14ac:dyDescent="0.2">
      <c r="B142" s="660" t="s">
        <v>715</v>
      </c>
      <c r="C142" s="104">
        <f t="shared" si="114"/>
        <v>0</v>
      </c>
      <c r="D142" s="104">
        <f t="shared" si="114"/>
        <v>6.8313875134553275</v>
      </c>
      <c r="E142" s="104">
        <f>+C142+D142</f>
        <v>6.8313875134553275</v>
      </c>
      <c r="F142" s="104">
        <f t="shared" si="115"/>
        <v>0</v>
      </c>
      <c r="G142" s="104">
        <f t="shared" si="115"/>
        <v>6.948368245202504</v>
      </c>
      <c r="H142" s="104">
        <f>+F142+G142</f>
        <v>6.948368245202504</v>
      </c>
      <c r="I142" s="104">
        <f t="shared" si="116"/>
        <v>0</v>
      </c>
      <c r="J142" s="104">
        <f t="shared" si="116"/>
        <v>7.7007656943639189</v>
      </c>
      <c r="K142" s="104">
        <f>+I142+J142</f>
        <v>7.7007656943639189</v>
      </c>
      <c r="L142" s="104">
        <f t="shared" si="117"/>
        <v>0</v>
      </c>
      <c r="M142" s="104">
        <f t="shared" si="117"/>
        <v>8.4707909670836798</v>
      </c>
      <c r="N142" s="104">
        <f>+L142+M142</f>
        <v>8.4707909670836798</v>
      </c>
      <c r="O142" s="104">
        <f t="shared" si="118"/>
        <v>0</v>
      </c>
      <c r="P142" s="104">
        <f t="shared" si="118"/>
        <v>9.232459822907872</v>
      </c>
      <c r="Q142" s="104">
        <f>+O142+P142</f>
        <v>9.232459822907872</v>
      </c>
      <c r="R142" s="104">
        <f t="shared" si="119"/>
        <v>0</v>
      </c>
      <c r="S142" s="104">
        <f t="shared" si="119"/>
        <v>10.062168993569699</v>
      </c>
      <c r="T142" s="104">
        <f>+R142+S142</f>
        <v>10.062168993569699</v>
      </c>
    </row>
    <row r="143" spans="2:20" x14ac:dyDescent="0.2">
      <c r="B143" s="660" t="s">
        <v>717</v>
      </c>
      <c r="C143" s="104">
        <f t="shared" si="114"/>
        <v>6.2868245425188372</v>
      </c>
      <c r="D143" s="104">
        <f t="shared" si="114"/>
        <v>0</v>
      </c>
      <c r="E143" s="104">
        <f t="shared" ref="E143:E156" si="120">+C143+D143</f>
        <v>6.2868245425188372</v>
      </c>
      <c r="F143" s="104">
        <f t="shared" si="115"/>
        <v>6.3944801738091739</v>
      </c>
      <c r="G143" s="104">
        <f t="shared" si="115"/>
        <v>0</v>
      </c>
      <c r="H143" s="104">
        <f t="shared" ref="H143:H156" si="121">+F143+G143</f>
        <v>6.3944801738091739</v>
      </c>
      <c r="I143" s="104">
        <f t="shared" si="116"/>
        <v>7.0869003797775534</v>
      </c>
      <c r="J143" s="104">
        <f t="shared" si="116"/>
        <v>0</v>
      </c>
      <c r="K143" s="104">
        <f t="shared" ref="K143:K156" si="122">+I143+J143</f>
        <v>7.0869003797775534</v>
      </c>
      <c r="L143" s="104">
        <f t="shared" si="117"/>
        <v>7.7955432101482991</v>
      </c>
      <c r="M143" s="104">
        <f t="shared" si="117"/>
        <v>0</v>
      </c>
      <c r="N143" s="104">
        <f t="shared" ref="N143:N156" si="123">+L143+M143</f>
        <v>7.7955432101482991</v>
      </c>
      <c r="O143" s="104">
        <f t="shared" si="118"/>
        <v>8.4964957540694588</v>
      </c>
      <c r="P143" s="104">
        <f t="shared" si="118"/>
        <v>0</v>
      </c>
      <c r="Q143" s="104">
        <f t="shared" ref="Q143:Q156" si="124">+O143+P143</f>
        <v>8.4964957540694588</v>
      </c>
      <c r="R143" s="104">
        <f t="shared" si="119"/>
        <v>9.260064789934523</v>
      </c>
      <c r="S143" s="104">
        <f t="shared" si="119"/>
        <v>0</v>
      </c>
      <c r="T143" s="104">
        <f t="shared" ref="T143:T156" si="125">+R143+S143</f>
        <v>9.260064789934523</v>
      </c>
    </row>
    <row r="144" spans="2:20" x14ac:dyDescent="0.2">
      <c r="B144" s="114" t="s">
        <v>287</v>
      </c>
      <c r="C144" s="104">
        <f t="shared" si="114"/>
        <v>9.0391550053821312</v>
      </c>
      <c r="D144" s="104">
        <f t="shared" si="114"/>
        <v>0</v>
      </c>
      <c r="E144" s="104">
        <f t="shared" si="120"/>
        <v>9.0391550053821312</v>
      </c>
      <c r="F144" s="104">
        <f t="shared" si="115"/>
        <v>9.1939415644556792</v>
      </c>
      <c r="G144" s="104">
        <f t="shared" si="115"/>
        <v>0</v>
      </c>
      <c r="H144" s="104">
        <f t="shared" si="121"/>
        <v>9.1939415644556792</v>
      </c>
      <c r="I144" s="104">
        <f t="shared" si="116"/>
        <v>10.189498785478291</v>
      </c>
      <c r="J144" s="104">
        <f t="shared" si="116"/>
        <v>0</v>
      </c>
      <c r="K144" s="104">
        <f t="shared" si="122"/>
        <v>10.189498785478291</v>
      </c>
      <c r="L144" s="104">
        <f t="shared" si="117"/>
        <v>11.208380789239046</v>
      </c>
      <c r="M144" s="104">
        <f t="shared" si="117"/>
        <v>0</v>
      </c>
      <c r="N144" s="104">
        <f t="shared" si="123"/>
        <v>11.208380789239046</v>
      </c>
      <c r="O144" s="104">
        <f t="shared" si="118"/>
        <v>12.21620574968907</v>
      </c>
      <c r="P144" s="104">
        <f t="shared" si="118"/>
        <v>0</v>
      </c>
      <c r="Q144" s="104">
        <f t="shared" si="124"/>
        <v>12.21620574968907</v>
      </c>
      <c r="R144" s="104">
        <f t="shared" si="119"/>
        <v>13.314060290692243</v>
      </c>
      <c r="S144" s="104">
        <f t="shared" si="119"/>
        <v>0</v>
      </c>
      <c r="T144" s="104">
        <f t="shared" si="125"/>
        <v>13.314060290692243</v>
      </c>
    </row>
    <row r="145" spans="2:20" x14ac:dyDescent="0.2">
      <c r="B145" s="114" t="s">
        <v>427</v>
      </c>
      <c r="C145" s="104">
        <f t="shared" si="114"/>
        <v>0</v>
      </c>
      <c r="D145" s="104">
        <f t="shared" si="114"/>
        <v>26.445984930032292</v>
      </c>
      <c r="E145" s="104">
        <f t="shared" si="120"/>
        <v>26.445984930032292</v>
      </c>
      <c r="F145" s="104">
        <f t="shared" si="115"/>
        <v>0</v>
      </c>
      <c r="G145" s="104">
        <f t="shared" si="115"/>
        <v>26.898846177150329</v>
      </c>
      <c r="H145" s="104">
        <f t="shared" si="121"/>
        <v>26.898846177150329</v>
      </c>
      <c r="I145" s="104">
        <f t="shared" si="116"/>
        <v>0</v>
      </c>
      <c r="J145" s="104">
        <f t="shared" si="116"/>
        <v>29.811562160942202</v>
      </c>
      <c r="K145" s="104">
        <f t="shared" si="122"/>
        <v>29.811562160942202</v>
      </c>
      <c r="L145" s="104">
        <f t="shared" si="117"/>
        <v>0</v>
      </c>
      <c r="M145" s="104">
        <f t="shared" si="117"/>
        <v>32.792519794802246</v>
      </c>
      <c r="N145" s="104">
        <f t="shared" si="123"/>
        <v>32.792519794802246</v>
      </c>
      <c r="O145" s="104">
        <f t="shared" si="118"/>
        <v>0</v>
      </c>
      <c r="P145" s="104">
        <f t="shared" si="118"/>
        <v>35.741127679090319</v>
      </c>
      <c r="Q145" s="104">
        <f t="shared" si="124"/>
        <v>35.741127679090319</v>
      </c>
      <c r="R145" s="104">
        <f t="shared" si="119"/>
        <v>0</v>
      </c>
      <c r="S145" s="104">
        <f t="shared" si="119"/>
        <v>38.953136393339605</v>
      </c>
      <c r="T145" s="104">
        <f t="shared" si="125"/>
        <v>38.953136393339605</v>
      </c>
    </row>
    <row r="146" spans="2:20" x14ac:dyDescent="0.2">
      <c r="B146" s="114" t="s">
        <v>428</v>
      </c>
      <c r="C146" s="104">
        <f t="shared" si="114"/>
        <v>0</v>
      </c>
      <c r="D146" s="104">
        <f t="shared" si="114"/>
        <v>15.230053821313239</v>
      </c>
      <c r="E146" s="104">
        <f t="shared" si="120"/>
        <v>15.230053821313239</v>
      </c>
      <c r="F146" s="104">
        <f t="shared" si="115"/>
        <v>0</v>
      </c>
      <c r="G146" s="104">
        <f t="shared" si="115"/>
        <v>15.490853378805323</v>
      </c>
      <c r="H146" s="104">
        <f t="shared" si="121"/>
        <v>15.490853378805323</v>
      </c>
      <c r="I146" s="104">
        <f t="shared" si="116"/>
        <v>0</v>
      </c>
      <c r="J146" s="104">
        <f t="shared" si="116"/>
        <v>17.168265708756895</v>
      </c>
      <c r="K146" s="104">
        <f t="shared" si="122"/>
        <v>17.168265708756895</v>
      </c>
      <c r="L146" s="104">
        <f t="shared" si="117"/>
        <v>0</v>
      </c>
      <c r="M146" s="104">
        <f t="shared" si="117"/>
        <v>18.884977917542361</v>
      </c>
      <c r="N146" s="104">
        <f t="shared" si="123"/>
        <v>18.884977917542361</v>
      </c>
      <c r="O146" s="104">
        <f t="shared" si="118"/>
        <v>0</v>
      </c>
      <c r="P146" s="104">
        <f t="shared" si="118"/>
        <v>41.166120273237944</v>
      </c>
      <c r="Q146" s="104">
        <f t="shared" si="124"/>
        <v>41.166120273237944</v>
      </c>
      <c r="R146" s="104">
        <f t="shared" si="119"/>
        <v>0</v>
      </c>
      <c r="S146" s="104">
        <f t="shared" si="119"/>
        <v>44.865666024471501</v>
      </c>
      <c r="T146" s="104">
        <f t="shared" si="125"/>
        <v>44.865666024471501</v>
      </c>
    </row>
    <row r="147" spans="2:20" x14ac:dyDescent="0.2">
      <c r="B147" s="114" t="s">
        <v>429</v>
      </c>
      <c r="C147" s="104">
        <f t="shared" si="114"/>
        <v>21.398815931108718</v>
      </c>
      <c r="D147" s="104">
        <f t="shared" si="114"/>
        <v>0</v>
      </c>
      <c r="E147" s="104">
        <f t="shared" si="120"/>
        <v>21.398815931108718</v>
      </c>
      <c r="F147" s="104">
        <f t="shared" si="115"/>
        <v>21.765249417895077</v>
      </c>
      <c r="G147" s="104">
        <f t="shared" si="115"/>
        <v>0</v>
      </c>
      <c r="H147" s="104">
        <f t="shared" si="121"/>
        <v>21.765249417895077</v>
      </c>
      <c r="I147" s="104">
        <f t="shared" si="116"/>
        <v>24.122078757458812</v>
      </c>
      <c r="J147" s="104">
        <f t="shared" si="116"/>
        <v>0</v>
      </c>
      <c r="K147" s="104">
        <f t="shared" si="122"/>
        <v>24.122078757458812</v>
      </c>
      <c r="L147" s="104">
        <f t="shared" si="117"/>
        <v>26.534125950035296</v>
      </c>
      <c r="M147" s="104">
        <f t="shared" si="117"/>
        <v>0</v>
      </c>
      <c r="N147" s="104">
        <f t="shared" si="123"/>
        <v>26.534125950035296</v>
      </c>
      <c r="O147" s="104">
        <f t="shared" si="118"/>
        <v>57.839994569956438</v>
      </c>
      <c r="P147" s="104">
        <f t="shared" si="118"/>
        <v>0</v>
      </c>
      <c r="Q147" s="104">
        <f t="shared" si="124"/>
        <v>57.839994569956438</v>
      </c>
      <c r="R147" s="104">
        <f t="shared" si="119"/>
        <v>63.037999743685752</v>
      </c>
      <c r="S147" s="104">
        <f t="shared" si="119"/>
        <v>0</v>
      </c>
      <c r="T147" s="104">
        <f t="shared" si="125"/>
        <v>63.037999743685752</v>
      </c>
    </row>
    <row r="148" spans="2:20" x14ac:dyDescent="0.2">
      <c r="B148" s="114" t="s">
        <v>288</v>
      </c>
      <c r="C148" s="104">
        <f t="shared" si="114"/>
        <v>0</v>
      </c>
      <c r="D148" s="104">
        <f t="shared" si="114"/>
        <v>0</v>
      </c>
      <c r="E148" s="104">
        <f t="shared" si="120"/>
        <v>0</v>
      </c>
      <c r="F148" s="104">
        <f t="shared" si="115"/>
        <v>7.4255557141064141</v>
      </c>
      <c r="G148" s="104">
        <f t="shared" si="115"/>
        <v>0</v>
      </c>
      <c r="H148" s="104">
        <f t="shared" si="121"/>
        <v>7.4255557141064141</v>
      </c>
      <c r="I148" s="104">
        <f t="shared" si="116"/>
        <v>9.8943725418023121</v>
      </c>
      <c r="J148" s="104">
        <f t="shared" si="116"/>
        <v>0</v>
      </c>
      <c r="K148" s="104">
        <f t="shared" si="122"/>
        <v>9.8943725418023121</v>
      </c>
      <c r="L148" s="104">
        <f t="shared" si="117"/>
        <v>12.369062059085344</v>
      </c>
      <c r="M148" s="104">
        <f t="shared" si="117"/>
        <v>0</v>
      </c>
      <c r="N148" s="104">
        <f t="shared" si="123"/>
        <v>12.369062059085344</v>
      </c>
      <c r="O148" s="104">
        <f t="shared" si="118"/>
        <v>20.429234323071253</v>
      </c>
      <c r="P148" s="104">
        <f t="shared" si="118"/>
        <v>0</v>
      </c>
      <c r="Q148" s="104">
        <f t="shared" si="124"/>
        <v>20.429234323071253</v>
      </c>
      <c r="R148" s="104">
        <f t="shared" si="119"/>
        <v>25.100037504522071</v>
      </c>
      <c r="S148" s="104">
        <f t="shared" si="119"/>
        <v>0</v>
      </c>
      <c r="T148" s="104">
        <f t="shared" si="125"/>
        <v>25.100037504522071</v>
      </c>
    </row>
    <row r="149" spans="2:20" x14ac:dyDescent="0.2">
      <c r="B149" s="114" t="s">
        <v>289</v>
      </c>
      <c r="C149" s="104">
        <f t="shared" si="114"/>
        <v>9.2974165769644781</v>
      </c>
      <c r="D149" s="104">
        <f t="shared" si="114"/>
        <v>0</v>
      </c>
      <c r="E149" s="104">
        <f t="shared" si="120"/>
        <v>9.2974165769644781</v>
      </c>
      <c r="F149" s="104">
        <f t="shared" si="115"/>
        <v>9.456625609154413</v>
      </c>
      <c r="G149" s="104">
        <f t="shared" si="115"/>
        <v>0</v>
      </c>
      <c r="H149" s="104">
        <f t="shared" si="121"/>
        <v>9.456625609154413</v>
      </c>
      <c r="I149" s="104">
        <f t="shared" si="116"/>
        <v>10.480627322206242</v>
      </c>
      <c r="J149" s="104">
        <f t="shared" si="116"/>
        <v>0</v>
      </c>
      <c r="K149" s="104">
        <f t="shared" si="122"/>
        <v>10.480627322206242</v>
      </c>
      <c r="L149" s="104">
        <f t="shared" si="117"/>
        <v>11.52862024036016</v>
      </c>
      <c r="M149" s="104">
        <f t="shared" si="117"/>
        <v>0</v>
      </c>
      <c r="N149" s="104">
        <f t="shared" si="123"/>
        <v>11.52862024036016</v>
      </c>
      <c r="O149" s="104">
        <f t="shared" si="118"/>
        <v>12.565240199680185</v>
      </c>
      <c r="P149" s="104">
        <f t="shared" si="118"/>
        <v>0</v>
      </c>
      <c r="Q149" s="104">
        <f t="shared" si="124"/>
        <v>12.565240199680185</v>
      </c>
      <c r="R149" s="104">
        <f t="shared" si="119"/>
        <v>13.694462013283449</v>
      </c>
      <c r="S149" s="104">
        <f t="shared" si="119"/>
        <v>0</v>
      </c>
      <c r="T149" s="104">
        <f t="shared" si="125"/>
        <v>13.694462013283449</v>
      </c>
    </row>
    <row r="150" spans="2:20" x14ac:dyDescent="0.2">
      <c r="B150" s="114" t="s">
        <v>290</v>
      </c>
      <c r="C150" s="104">
        <f t="shared" si="114"/>
        <v>0</v>
      </c>
      <c r="D150" s="104">
        <f t="shared" si="114"/>
        <v>7.4084176533907433</v>
      </c>
      <c r="E150" s="104">
        <f t="shared" si="120"/>
        <v>7.4084176533907433</v>
      </c>
      <c r="F150" s="104">
        <f t="shared" si="115"/>
        <v>0</v>
      </c>
      <c r="G150" s="104">
        <f t="shared" si="115"/>
        <v>7.5352794536436747</v>
      </c>
      <c r="H150" s="104">
        <f t="shared" si="121"/>
        <v>7.5352794536436747</v>
      </c>
      <c r="I150" s="104">
        <f t="shared" si="116"/>
        <v>0</v>
      </c>
      <c r="J150" s="104">
        <f t="shared" si="116"/>
        <v>8.3512300249960845</v>
      </c>
      <c r="K150" s="104">
        <f t="shared" si="122"/>
        <v>8.3512300249960845</v>
      </c>
      <c r="L150" s="104">
        <f t="shared" si="117"/>
        <v>0</v>
      </c>
      <c r="M150" s="104">
        <f t="shared" si="117"/>
        <v>9.1862973978742861</v>
      </c>
      <c r="N150" s="104">
        <f t="shared" si="123"/>
        <v>9.1862973978742861</v>
      </c>
      <c r="O150" s="104">
        <f t="shared" si="118"/>
        <v>0</v>
      </c>
      <c r="P150" s="104">
        <f t="shared" si="118"/>
        <v>10.012302508316594</v>
      </c>
      <c r="Q150" s="104">
        <f t="shared" si="124"/>
        <v>10.012302508316594</v>
      </c>
      <c r="R150" s="104">
        <f t="shared" si="119"/>
        <v>0</v>
      </c>
      <c r="S150" s="104">
        <f t="shared" si="119"/>
        <v>10.912095128044909</v>
      </c>
      <c r="T150" s="104">
        <f t="shared" si="125"/>
        <v>10.912095128044909</v>
      </c>
    </row>
    <row r="151" spans="2:20" x14ac:dyDescent="0.2">
      <c r="B151" s="114" t="s">
        <v>291</v>
      </c>
      <c r="C151" s="104">
        <f t="shared" si="114"/>
        <v>0</v>
      </c>
      <c r="D151" s="104">
        <f t="shared" si="114"/>
        <v>3.6894510226049517</v>
      </c>
      <c r="E151" s="104">
        <f t="shared" si="120"/>
        <v>3.6894510226049517</v>
      </c>
      <c r="F151" s="104">
        <f t="shared" si="115"/>
        <v>0</v>
      </c>
      <c r="G151" s="104">
        <f t="shared" si="115"/>
        <v>3.7526292099819094</v>
      </c>
      <c r="H151" s="104">
        <f t="shared" si="121"/>
        <v>3.7526292099819094</v>
      </c>
      <c r="I151" s="104">
        <f t="shared" si="116"/>
        <v>0</v>
      </c>
      <c r="J151" s="104">
        <f t="shared" si="116"/>
        <v>4.1589790961135877</v>
      </c>
      <c r="K151" s="104">
        <f t="shared" si="122"/>
        <v>4.1589790961135877</v>
      </c>
      <c r="L151" s="104">
        <f t="shared" si="117"/>
        <v>0</v>
      </c>
      <c r="M151" s="104">
        <f t="shared" si="117"/>
        <v>4.5748493017302216</v>
      </c>
      <c r="N151" s="104">
        <f t="shared" si="123"/>
        <v>4.5748493017302216</v>
      </c>
      <c r="O151" s="104">
        <f t="shared" si="118"/>
        <v>0</v>
      </c>
      <c r="P151" s="104">
        <f t="shared" si="118"/>
        <v>4.9862064284445173</v>
      </c>
      <c r="Q151" s="104">
        <f t="shared" si="124"/>
        <v>4.9862064284445173</v>
      </c>
      <c r="R151" s="104">
        <f t="shared" si="119"/>
        <v>0</v>
      </c>
      <c r="S151" s="104">
        <f t="shared" si="119"/>
        <v>5.4343103227315277</v>
      </c>
      <c r="T151" s="104">
        <f t="shared" si="125"/>
        <v>5.4343103227315277</v>
      </c>
    </row>
    <row r="152" spans="2:20" x14ac:dyDescent="0.2">
      <c r="B152" s="114" t="s">
        <v>293</v>
      </c>
      <c r="C152" s="104">
        <f t="shared" si="114"/>
        <v>0</v>
      </c>
      <c r="D152" s="104">
        <f t="shared" si="114"/>
        <v>3.8798266953713667</v>
      </c>
      <c r="E152" s="104">
        <f t="shared" si="120"/>
        <v>3.8798266953713667</v>
      </c>
      <c r="F152" s="104">
        <f t="shared" si="115"/>
        <v>0</v>
      </c>
      <c r="G152" s="104">
        <f t="shared" si="115"/>
        <v>3.9462648772169757</v>
      </c>
      <c r="H152" s="104">
        <f t="shared" si="121"/>
        <v>3.9462648772169757</v>
      </c>
      <c r="I152" s="104">
        <f>+I55*$K$158</f>
        <v>0</v>
      </c>
      <c r="J152" s="104">
        <f t="shared" si="116"/>
        <v>4.3735824174730489</v>
      </c>
      <c r="K152" s="104">
        <f t="shared" si="122"/>
        <v>4.3735824174730489</v>
      </c>
      <c r="L152" s="104">
        <f t="shared" si="117"/>
        <v>0</v>
      </c>
      <c r="M152" s="104">
        <f t="shared" si="117"/>
        <v>4.8109115256995016</v>
      </c>
      <c r="N152" s="104">
        <f t="shared" si="123"/>
        <v>4.8109115256995016</v>
      </c>
      <c r="O152" s="104">
        <f t="shared" si="118"/>
        <v>0</v>
      </c>
      <c r="P152" s="104">
        <f t="shared" si="118"/>
        <v>5.2434946801522555</v>
      </c>
      <c r="Q152" s="104">
        <f t="shared" si="124"/>
        <v>5.2434946801522555</v>
      </c>
      <c r="R152" s="104">
        <f t="shared" si="119"/>
        <v>0</v>
      </c>
      <c r="S152" s="104">
        <f t="shared" si="119"/>
        <v>5.7147207353844749</v>
      </c>
      <c r="T152" s="104">
        <f t="shared" si="125"/>
        <v>5.7147207353844749</v>
      </c>
    </row>
    <row r="153" spans="2:20" x14ac:dyDescent="0.2">
      <c r="B153" s="108" t="s">
        <v>882</v>
      </c>
      <c r="C153" s="104">
        <f t="shared" ref="C153:D153" si="126">+C56*$E$158</f>
        <v>0</v>
      </c>
      <c r="D153" s="104">
        <f t="shared" si="126"/>
        <v>0</v>
      </c>
      <c r="E153" s="104">
        <f t="shared" si="120"/>
        <v>0</v>
      </c>
      <c r="F153" s="104">
        <f t="shared" ref="F153:G153" si="127">+F56*$H$158</f>
        <v>136.45924399934216</v>
      </c>
      <c r="G153" s="104">
        <f t="shared" si="127"/>
        <v>0</v>
      </c>
      <c r="H153" s="104">
        <f t="shared" si="121"/>
        <v>136.45924399934216</v>
      </c>
      <c r="I153" s="104">
        <f t="shared" ref="I153:J155" si="128">+I56*$K$158</f>
        <v>0</v>
      </c>
      <c r="J153" s="104">
        <f t="shared" si="128"/>
        <v>0</v>
      </c>
      <c r="K153" s="104">
        <f t="shared" si="122"/>
        <v>0</v>
      </c>
      <c r="L153" s="104">
        <f t="shared" ref="L153:M153" si="129">+L56*$N$158</f>
        <v>0</v>
      </c>
      <c r="M153" s="104">
        <f t="shared" si="129"/>
        <v>0</v>
      </c>
      <c r="N153" s="104">
        <f t="shared" si="123"/>
        <v>0</v>
      </c>
      <c r="O153" s="104">
        <f t="shared" ref="O153:P153" si="130">+O56*$Q$158</f>
        <v>0</v>
      </c>
      <c r="P153" s="104">
        <f t="shared" si="130"/>
        <v>0</v>
      </c>
      <c r="Q153" s="104">
        <f t="shared" si="124"/>
        <v>0</v>
      </c>
      <c r="R153" s="104">
        <f t="shared" ref="R153:S153" si="131">+R56*$T$158</f>
        <v>0</v>
      </c>
      <c r="S153" s="104">
        <f t="shared" si="131"/>
        <v>0</v>
      </c>
      <c r="T153" s="104">
        <f t="shared" si="125"/>
        <v>0</v>
      </c>
    </row>
    <row r="154" spans="2:20" x14ac:dyDescent="0.2">
      <c r="B154" s="114" t="s">
        <v>880</v>
      </c>
      <c r="C154" s="104">
        <f t="shared" ref="C154:D154" si="132">+C57*$E$158</f>
        <v>0</v>
      </c>
      <c r="D154" s="104">
        <f t="shared" si="132"/>
        <v>0</v>
      </c>
      <c r="E154" s="104">
        <f t="shared" si="120"/>
        <v>0</v>
      </c>
      <c r="F154" s="104">
        <f t="shared" ref="F154:G154" si="133">+F57*$H$158</f>
        <v>0</v>
      </c>
      <c r="G154" s="104">
        <f t="shared" si="133"/>
        <v>0</v>
      </c>
      <c r="H154" s="104">
        <f t="shared" si="121"/>
        <v>0</v>
      </c>
      <c r="I154" s="104">
        <f t="shared" si="128"/>
        <v>13.748691226821776</v>
      </c>
      <c r="J154" s="104">
        <f t="shared" si="128"/>
        <v>0</v>
      </c>
      <c r="K154" s="104">
        <f t="shared" si="122"/>
        <v>13.748691226821776</v>
      </c>
      <c r="L154" s="104">
        <f t="shared" ref="L154:M154" si="134">+L57*$N$158</f>
        <v>0</v>
      </c>
      <c r="M154" s="104">
        <f t="shared" si="134"/>
        <v>0</v>
      </c>
      <c r="N154" s="104">
        <f t="shared" si="123"/>
        <v>0</v>
      </c>
      <c r="O154" s="104">
        <f t="shared" ref="O154:P154" si="135">+O57*$Q$158</f>
        <v>27.245168654843344</v>
      </c>
      <c r="P154" s="104">
        <f t="shared" si="135"/>
        <v>0</v>
      </c>
      <c r="Q154" s="104">
        <f t="shared" si="124"/>
        <v>27.245168654843344</v>
      </c>
      <c r="R154" s="104">
        <f t="shared" ref="R154:S155" si="136">+R57*$T$158</f>
        <v>0</v>
      </c>
      <c r="S154" s="104">
        <f t="shared" si="136"/>
        <v>0</v>
      </c>
      <c r="T154" s="104">
        <f t="shared" si="125"/>
        <v>0</v>
      </c>
    </row>
    <row r="155" spans="2:20" x14ac:dyDescent="0.2">
      <c r="B155" s="114" t="s">
        <v>874</v>
      </c>
      <c r="C155" s="104">
        <f t="shared" ref="C155:D155" si="137">+C58*$E$158</f>
        <v>0</v>
      </c>
      <c r="D155" s="104">
        <f t="shared" si="137"/>
        <v>0</v>
      </c>
      <c r="E155" s="104">
        <f t="shared" si="120"/>
        <v>0</v>
      </c>
      <c r="F155" s="104">
        <f t="shared" ref="F155:G155" si="138">+F58*$H$158</f>
        <v>136.45924399934216</v>
      </c>
      <c r="G155" s="104">
        <f t="shared" si="138"/>
        <v>0</v>
      </c>
      <c r="H155" s="104">
        <f t="shared" si="121"/>
        <v>136.45924399934216</v>
      </c>
      <c r="I155" s="104">
        <f t="shared" si="128"/>
        <v>192.48167717550487</v>
      </c>
      <c r="J155" s="104">
        <f t="shared" si="128"/>
        <v>0</v>
      </c>
      <c r="K155" s="104">
        <f t="shared" si="122"/>
        <v>192.48167717550487</v>
      </c>
      <c r="L155" s="104">
        <f t="shared" ref="L155:M155" si="139">+L58*$N$158</f>
        <v>274.97215938273308</v>
      </c>
      <c r="M155" s="104">
        <f t="shared" si="139"/>
        <v>0</v>
      </c>
      <c r="N155" s="104">
        <f t="shared" si="123"/>
        <v>274.97215938273308</v>
      </c>
      <c r="O155" s="104">
        <f t="shared" ref="O155:P155" si="140">+O58*$Q$158</f>
        <v>272.45168654843343</v>
      </c>
      <c r="P155" s="104">
        <f t="shared" si="140"/>
        <v>0</v>
      </c>
      <c r="Q155" s="104">
        <f t="shared" si="124"/>
        <v>272.45168654843343</v>
      </c>
      <c r="R155" s="104">
        <f t="shared" ref="R155" si="141">+R58*$T$158</f>
        <v>404.91349866053804</v>
      </c>
      <c r="S155" s="104">
        <f t="shared" si="136"/>
        <v>0</v>
      </c>
      <c r="T155" s="104">
        <f t="shared" si="125"/>
        <v>404.91349866053804</v>
      </c>
    </row>
    <row r="156" spans="2:20" s="135" customFormat="1" x14ac:dyDescent="0.2">
      <c r="B156" s="114" t="s">
        <v>294</v>
      </c>
      <c r="C156" s="104">
        <f>+C59*$E$158</f>
        <v>156.90656693218514</v>
      </c>
      <c r="D156" s="104">
        <f>+D59*$E$158</f>
        <v>0</v>
      </c>
      <c r="E156" s="104">
        <f t="shared" si="120"/>
        <v>156.90656693218514</v>
      </c>
      <c r="F156" s="104">
        <f>+F59*$H$158</f>
        <v>145.08494197993576</v>
      </c>
      <c r="G156" s="104">
        <f>+G59*$H$158</f>
        <v>0</v>
      </c>
      <c r="H156" s="104">
        <f t="shared" si="121"/>
        <v>145.08494197993576</v>
      </c>
      <c r="I156" s="104">
        <f>+I59*$K$158</f>
        <v>393.6540120650136</v>
      </c>
      <c r="J156" s="104">
        <f>+J59*$K$158</f>
        <v>0</v>
      </c>
      <c r="K156" s="104">
        <f t="shared" si="122"/>
        <v>393.6540120650136</v>
      </c>
      <c r="L156" s="104">
        <f t="shared" ref="L156" si="142">+L59*$N$158</f>
        <v>723.61821948126101</v>
      </c>
      <c r="M156" s="104">
        <f>+M59*$N$158</f>
        <v>0</v>
      </c>
      <c r="N156" s="104">
        <f t="shared" si="123"/>
        <v>723.61821948126101</v>
      </c>
      <c r="O156" s="104">
        <f>+O59*$Q$158</f>
        <v>716.98532955996473</v>
      </c>
      <c r="P156" s="104">
        <f>+P59*$Q$158</f>
        <v>0</v>
      </c>
      <c r="Q156" s="104">
        <f t="shared" si="124"/>
        <v>716.98532955996473</v>
      </c>
      <c r="R156" s="104">
        <f>+R59*$T$158</f>
        <v>710.38169973864308</v>
      </c>
      <c r="S156" s="104">
        <f>+S59*$T$158</f>
        <v>0</v>
      </c>
      <c r="T156" s="104">
        <f t="shared" si="125"/>
        <v>710.38169973864308</v>
      </c>
    </row>
    <row r="157" spans="2:20" x14ac:dyDescent="0.2">
      <c r="B157" s="278" t="s">
        <v>8</v>
      </c>
      <c r="C157" s="106">
        <f>SUM(C139:C156)</f>
        <v>450.12363625077865</v>
      </c>
      <c r="D157" s="106">
        <f t="shared" ref="D157:T157" si="143">SUM(D139:D156)</f>
        <v>136.55717554626395</v>
      </c>
      <c r="E157" s="106">
        <f t="shared" si="143"/>
        <v>586.68081179704268</v>
      </c>
      <c r="F157" s="106">
        <f t="shared" si="143"/>
        <v>898.40605533469875</v>
      </c>
      <c r="G157" s="106">
        <f t="shared" si="143"/>
        <v>271.09310518810059</v>
      </c>
      <c r="H157" s="106">
        <f t="shared" si="143"/>
        <v>1169.4991605227992</v>
      </c>
      <c r="I157" s="106">
        <f t="shared" si="143"/>
        <v>1111.9174027532219</v>
      </c>
      <c r="J157" s="106">
        <f t="shared" si="143"/>
        <v>359.48825806246333</v>
      </c>
      <c r="K157" s="106">
        <f t="shared" si="143"/>
        <v>1471.4056608156855</v>
      </c>
      <c r="L157" s="106">
        <f t="shared" si="143"/>
        <v>1814.2158436722702</v>
      </c>
      <c r="M157" s="106">
        <f t="shared" si="143"/>
        <v>467.2344766253799</v>
      </c>
      <c r="N157" s="106">
        <f t="shared" si="143"/>
        <v>2281.4503202976503</v>
      </c>
      <c r="O157" s="106">
        <f t="shared" si="143"/>
        <v>1901.5976625114436</v>
      </c>
      <c r="P157" s="106">
        <f t="shared" si="143"/>
        <v>644.55180119329748</v>
      </c>
      <c r="Q157" s="106">
        <f t="shared" si="143"/>
        <v>2546.1494637047413</v>
      </c>
      <c r="R157" s="106">
        <f t="shared" si="143"/>
        <v>2461.4792802839738</v>
      </c>
      <c r="S157" s="106">
        <f t="shared" si="143"/>
        <v>848.52416745432936</v>
      </c>
      <c r="T157" s="106">
        <f t="shared" si="143"/>
        <v>3310.0034477383033</v>
      </c>
    </row>
    <row r="158" spans="2:20" x14ac:dyDescent="0.2">
      <c r="B158" s="279" t="s">
        <v>297</v>
      </c>
      <c r="C158" s="241"/>
      <c r="D158" s="240"/>
      <c r="E158" s="285">
        <f>Asignaciones!K28</f>
        <v>0.1106448228552982</v>
      </c>
      <c r="F158" s="241"/>
      <c r="G158" s="240"/>
      <c r="H158" s="285">
        <f>Asignaciones!L28</f>
        <v>0.11063546089336468</v>
      </c>
      <c r="I158" s="241"/>
      <c r="J158" s="240"/>
      <c r="K158" s="285">
        <f>Asignaciones!M28</f>
        <v>0.1106448228552982</v>
      </c>
      <c r="L158" s="241"/>
      <c r="M158" s="240"/>
      <c r="N158" s="285">
        <f>Asignaciones!N28</f>
        <v>0.11064482285529821</v>
      </c>
      <c r="O158" s="241"/>
      <c r="P158" s="240"/>
      <c r="Q158" s="285">
        <f>Asignaciones!O28</f>
        <v>0.11064482285529821</v>
      </c>
      <c r="R158" s="241"/>
      <c r="S158" s="240"/>
      <c r="T158" s="285">
        <f>Asignaciones!P28</f>
        <v>0.11064482285529821</v>
      </c>
    </row>
    <row r="162" spans="2:20" x14ac:dyDescent="0.2">
      <c r="B162" s="2" t="s">
        <v>436</v>
      </c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7"/>
    </row>
    <row r="163" spans="2:20" x14ac:dyDescent="0.2">
      <c r="B163" s="9" t="s">
        <v>20</v>
      </c>
      <c r="C163" s="199"/>
      <c r="D163" s="199"/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262"/>
    </row>
    <row r="164" spans="2:20" x14ac:dyDescent="0.2">
      <c r="B164" s="201" t="s">
        <v>910</v>
      </c>
      <c r="C164" s="199"/>
      <c r="D164" s="199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262"/>
    </row>
    <row r="165" spans="2:20" x14ac:dyDescent="0.2">
      <c r="B165" s="9" t="s">
        <v>2</v>
      </c>
      <c r="C165" s="199"/>
      <c r="D165" s="199"/>
      <c r="E165" s="199"/>
      <c r="F165" s="199"/>
      <c r="G165" s="199"/>
      <c r="H165" s="199"/>
      <c r="I165" s="199"/>
      <c r="J165" s="199"/>
      <c r="K165" s="199"/>
      <c r="L165" s="199"/>
      <c r="M165" s="199"/>
      <c r="N165" s="199"/>
      <c r="O165" s="199"/>
      <c r="P165" s="199"/>
      <c r="Q165" s="199"/>
      <c r="R165" s="199"/>
      <c r="S165" s="199"/>
      <c r="T165" s="262"/>
    </row>
    <row r="166" spans="2:20" x14ac:dyDescent="0.2">
      <c r="B166" s="256"/>
      <c r="C166" s="197"/>
      <c r="D166" s="197"/>
      <c r="E166" s="197"/>
      <c r="F166" s="197"/>
      <c r="G166" s="197"/>
      <c r="H166" s="197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263"/>
    </row>
    <row r="167" spans="2:20" x14ac:dyDescent="0.2">
      <c r="B167" s="264"/>
    </row>
    <row r="168" spans="2:20" x14ac:dyDescent="0.2">
      <c r="B168" s="265" t="s">
        <v>282</v>
      </c>
      <c r="C168" s="267" t="s">
        <v>38</v>
      </c>
      <c r="D168" s="662"/>
      <c r="E168" s="299"/>
      <c r="F168" s="270" t="s">
        <v>39</v>
      </c>
      <c r="G168" s="663"/>
      <c r="H168" s="663"/>
      <c r="I168" s="301" t="s">
        <v>40</v>
      </c>
      <c r="J168" s="662"/>
      <c r="K168" s="299"/>
      <c r="L168" s="267" t="s">
        <v>121</v>
      </c>
      <c r="M168" s="662"/>
      <c r="N168" s="299"/>
      <c r="O168" s="270" t="s">
        <v>122</v>
      </c>
      <c r="P168" s="662"/>
      <c r="Q168" s="299"/>
      <c r="R168" s="301" t="s">
        <v>633</v>
      </c>
      <c r="S168" s="662"/>
      <c r="T168" s="299"/>
    </row>
    <row r="169" spans="2:20" x14ac:dyDescent="0.2">
      <c r="B169" s="273"/>
      <c r="C169" s="274" t="s">
        <v>283</v>
      </c>
      <c r="D169" s="275" t="s">
        <v>284</v>
      </c>
      <c r="E169" s="275" t="s">
        <v>47</v>
      </c>
      <c r="F169" s="275" t="s">
        <v>283</v>
      </c>
      <c r="G169" s="275" t="s">
        <v>284</v>
      </c>
      <c r="H169" s="275" t="s">
        <v>47</v>
      </c>
      <c r="I169" s="276" t="s">
        <v>283</v>
      </c>
      <c r="J169" s="276" t="s">
        <v>284</v>
      </c>
      <c r="K169" s="276" t="s">
        <v>47</v>
      </c>
      <c r="L169" s="274" t="s">
        <v>283</v>
      </c>
      <c r="M169" s="275" t="s">
        <v>284</v>
      </c>
      <c r="N169" s="275" t="s">
        <v>47</v>
      </c>
      <c r="O169" s="275" t="s">
        <v>283</v>
      </c>
      <c r="P169" s="275" t="s">
        <v>284</v>
      </c>
      <c r="Q169" s="275" t="s">
        <v>47</v>
      </c>
      <c r="R169" s="276" t="s">
        <v>283</v>
      </c>
      <c r="S169" s="276" t="s">
        <v>284</v>
      </c>
      <c r="T169" s="276" t="s">
        <v>47</v>
      </c>
    </row>
    <row r="170" spans="2:20" x14ac:dyDescent="0.2">
      <c r="B170" s="286" t="s">
        <v>74</v>
      </c>
      <c r="C170" s="234"/>
      <c r="D170" s="234"/>
      <c r="E170" s="234"/>
      <c r="F170" s="234"/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234"/>
      <c r="S170" s="234"/>
      <c r="T170" s="232"/>
    </row>
    <row r="171" spans="2:20" x14ac:dyDescent="0.2">
      <c r="B171" s="665" t="s">
        <v>424</v>
      </c>
      <c r="C171" s="104">
        <f t="shared" ref="C171:D184" si="144">+C42*$E$190</f>
        <v>383.90377214540649</v>
      </c>
      <c r="D171" s="104">
        <f t="shared" si="144"/>
        <v>0</v>
      </c>
      <c r="E171" s="408">
        <f>+C171+D171</f>
        <v>383.90377214540649</v>
      </c>
      <c r="F171" s="104">
        <f t="shared" ref="F171:G184" si="145">+F42*$H$190</f>
        <v>630.68718805713752</v>
      </c>
      <c r="G171" s="104">
        <f t="shared" si="145"/>
        <v>0</v>
      </c>
      <c r="H171" s="408">
        <f>+F171+G171</f>
        <v>630.68718805713752</v>
      </c>
      <c r="I171" s="104">
        <f t="shared" ref="I171:J184" si="146">+I42*$K$190</f>
        <v>665.93400788522217</v>
      </c>
      <c r="J171" s="104">
        <f t="shared" si="146"/>
        <v>0</v>
      </c>
      <c r="K171" s="408">
        <f>+I171+J171</f>
        <v>665.93400788522217</v>
      </c>
      <c r="L171" s="104">
        <f t="shared" ref="L171:M184" si="147">+L42*$N$190</f>
        <v>1102.6335377423329</v>
      </c>
      <c r="M171" s="104">
        <f t="shared" si="147"/>
        <v>0</v>
      </c>
      <c r="N171" s="408">
        <f>+L171+M171</f>
        <v>1102.6335377423329</v>
      </c>
      <c r="O171" s="104">
        <f t="shared" ref="O171:P184" si="148">+O42*$Q$190</f>
        <v>1143.7225982388538</v>
      </c>
      <c r="P171" s="104">
        <f t="shared" si="148"/>
        <v>0</v>
      </c>
      <c r="Q171" s="408">
        <f>+O171+P171</f>
        <v>1143.7225982388538</v>
      </c>
      <c r="R171" s="104">
        <f t="shared" ref="R171:S184" si="149">+R42*$T$190</f>
        <v>1852.7842974569514</v>
      </c>
      <c r="S171" s="104">
        <f t="shared" si="149"/>
        <v>0</v>
      </c>
      <c r="T171" s="408">
        <f>+R171+S171</f>
        <v>1852.7842974569514</v>
      </c>
    </row>
    <row r="172" spans="2:20" x14ac:dyDescent="0.2">
      <c r="B172" s="665" t="s">
        <v>425</v>
      </c>
      <c r="C172" s="104">
        <f t="shared" si="144"/>
        <v>130.04877389915697</v>
      </c>
      <c r="D172" s="104">
        <f t="shared" si="144"/>
        <v>0</v>
      </c>
      <c r="E172" s="408">
        <f>+C172+D172</f>
        <v>130.04877389915697</v>
      </c>
      <c r="F172" s="104">
        <f t="shared" si="145"/>
        <v>255.43693594519962</v>
      </c>
      <c r="G172" s="104">
        <f t="shared" si="145"/>
        <v>0</v>
      </c>
      <c r="H172" s="408">
        <f>+F172+G172</f>
        <v>255.43693594519962</v>
      </c>
      <c r="I172" s="104">
        <f t="shared" si="146"/>
        <v>270.21831275288986</v>
      </c>
      <c r="J172" s="104">
        <f t="shared" si="146"/>
        <v>0</v>
      </c>
      <c r="K172" s="408">
        <f>+I172+J172</f>
        <v>270.21831275288986</v>
      </c>
      <c r="L172" s="104">
        <f t="shared" si="147"/>
        <v>448.79887120047721</v>
      </c>
      <c r="M172" s="104">
        <f t="shared" si="147"/>
        <v>0</v>
      </c>
      <c r="N172" s="408">
        <f>+L172+M172</f>
        <v>448.79887120047721</v>
      </c>
      <c r="O172" s="104">
        <f t="shared" si="148"/>
        <v>464.21785364737735</v>
      </c>
      <c r="P172" s="104">
        <f t="shared" si="148"/>
        <v>0</v>
      </c>
      <c r="Q172" s="408">
        <f>+O172+P172</f>
        <v>464.21785364737735</v>
      </c>
      <c r="R172" s="104">
        <f t="shared" si="149"/>
        <v>687.46124792991566</v>
      </c>
      <c r="S172" s="104">
        <f t="shared" si="149"/>
        <v>0</v>
      </c>
      <c r="T172" s="408">
        <f>+R172+S172</f>
        <v>687.46124792991566</v>
      </c>
    </row>
    <row r="173" spans="2:20" x14ac:dyDescent="0.2">
      <c r="B173" s="665" t="s">
        <v>426</v>
      </c>
      <c r="C173" s="104">
        <f t="shared" si="144"/>
        <v>0</v>
      </c>
      <c r="D173" s="104">
        <f t="shared" si="144"/>
        <v>151.92698006617707</v>
      </c>
      <c r="E173" s="104">
        <f>+C173+D173</f>
        <v>151.92698006617707</v>
      </c>
      <c r="F173" s="104">
        <f t="shared" si="145"/>
        <v>0</v>
      </c>
      <c r="G173" s="104">
        <f t="shared" si="145"/>
        <v>429.41667725183345</v>
      </c>
      <c r="H173" s="104">
        <f>+F173+G173</f>
        <v>429.41667725183345</v>
      </c>
      <c r="I173" s="104">
        <f t="shared" si="146"/>
        <v>0</v>
      </c>
      <c r="J173" s="104">
        <f t="shared" si="146"/>
        <v>598.63384381616345</v>
      </c>
      <c r="K173" s="104">
        <f>+I173+J173</f>
        <v>598.63384381616345</v>
      </c>
      <c r="L173" s="104">
        <f t="shared" si="147"/>
        <v>0</v>
      </c>
      <c r="M173" s="104">
        <f t="shared" si="147"/>
        <v>807.77500129008456</v>
      </c>
      <c r="N173" s="104">
        <f>+L173+M173</f>
        <v>807.77500129008456</v>
      </c>
      <c r="O173" s="104">
        <f t="shared" si="148"/>
        <v>0</v>
      </c>
      <c r="P173" s="104">
        <f t="shared" si="148"/>
        <v>1118.9305915231016</v>
      </c>
      <c r="Q173" s="104">
        <f>+O173+P173</f>
        <v>1118.9305915231016</v>
      </c>
      <c r="R173" s="104">
        <f t="shared" si="149"/>
        <v>0</v>
      </c>
      <c r="S173" s="104">
        <f t="shared" si="149"/>
        <v>1523.1401824411182</v>
      </c>
      <c r="T173" s="104">
        <f>+R173+S173</f>
        <v>1523.1401824411182</v>
      </c>
    </row>
    <row r="174" spans="2:20" x14ac:dyDescent="0.2">
      <c r="B174" s="660" t="s">
        <v>715</v>
      </c>
      <c r="C174" s="104">
        <f t="shared" si="144"/>
        <v>0</v>
      </c>
      <c r="D174" s="104">
        <f t="shared" si="144"/>
        <v>14.203406350914962</v>
      </c>
      <c r="E174" s="104">
        <f>+C174+D174</f>
        <v>14.203406350914962</v>
      </c>
      <c r="F174" s="104">
        <f t="shared" si="145"/>
        <v>0</v>
      </c>
      <c r="G174" s="104">
        <f t="shared" si="145"/>
        <v>14.447669589453731</v>
      </c>
      <c r="H174" s="104">
        <f>+F174+G174</f>
        <v>14.447669589453731</v>
      </c>
      <c r="I174" s="104">
        <f t="shared" si="146"/>
        <v>0</v>
      </c>
      <c r="J174" s="104">
        <f t="shared" si="146"/>
        <v>16.010964705896683</v>
      </c>
      <c r="K174" s="104">
        <f>+I174+J174</f>
        <v>16.010964705896683</v>
      </c>
      <c r="L174" s="104">
        <f t="shared" si="147"/>
        <v>0</v>
      </c>
      <c r="M174" s="104">
        <f t="shared" si="147"/>
        <v>17.611954523466103</v>
      </c>
      <c r="N174" s="104">
        <f>+L174+M174</f>
        <v>17.611954523466103</v>
      </c>
      <c r="O174" s="104">
        <f t="shared" si="148"/>
        <v>0</v>
      </c>
      <c r="P174" s="104">
        <f t="shared" si="148"/>
        <v>19.195570186140692</v>
      </c>
      <c r="Q174" s="104">
        <f>+O174+P174</f>
        <v>19.195570186140692</v>
      </c>
      <c r="R174" s="104">
        <f t="shared" si="149"/>
        <v>0</v>
      </c>
      <c r="S174" s="104">
        <f t="shared" si="149"/>
        <v>20.920651142356256</v>
      </c>
      <c r="T174" s="104">
        <f>+R174+S174</f>
        <v>20.920651142356256</v>
      </c>
    </row>
    <row r="175" spans="2:20" x14ac:dyDescent="0.2">
      <c r="B175" s="660" t="s">
        <v>717</v>
      </c>
      <c r="C175" s="104">
        <f t="shared" si="144"/>
        <v>13.071184068891281</v>
      </c>
      <c r="D175" s="104">
        <f t="shared" si="144"/>
        <v>0</v>
      </c>
      <c r="E175" s="104">
        <f t="shared" ref="E175:E188" si="150">+C175+D175</f>
        <v>13.071184068891281</v>
      </c>
      <c r="F175" s="104">
        <f t="shared" si="145"/>
        <v>13.295975902154439</v>
      </c>
      <c r="G175" s="104">
        <f t="shared" si="145"/>
        <v>0</v>
      </c>
      <c r="H175" s="104">
        <f t="shared" ref="H175:H188" si="151">+F175+G175</f>
        <v>13.295975902154439</v>
      </c>
      <c r="I175" s="104">
        <f t="shared" si="146"/>
        <v>14.73465319661263</v>
      </c>
      <c r="J175" s="104">
        <f t="shared" si="146"/>
        <v>0</v>
      </c>
      <c r="K175" s="104">
        <f t="shared" ref="K175:K188" si="152">+I175+J175</f>
        <v>14.73465319661263</v>
      </c>
      <c r="L175" s="104">
        <f t="shared" si="147"/>
        <v>16.20802036508222</v>
      </c>
      <c r="M175" s="104">
        <f t="shared" si="147"/>
        <v>0</v>
      </c>
      <c r="N175" s="104">
        <f t="shared" ref="N175:N188" si="153">+L175+M175</f>
        <v>16.20802036508222</v>
      </c>
      <c r="O175" s="104">
        <f t="shared" si="148"/>
        <v>17.665398356655722</v>
      </c>
      <c r="P175" s="104">
        <f t="shared" si="148"/>
        <v>0</v>
      </c>
      <c r="Q175" s="104">
        <f t="shared" ref="Q175:Q188" si="154">+O175+P175</f>
        <v>17.665398356655722</v>
      </c>
      <c r="R175" s="104">
        <f t="shared" si="149"/>
        <v>19.252964758357663</v>
      </c>
      <c r="S175" s="104">
        <f t="shared" si="149"/>
        <v>0</v>
      </c>
      <c r="T175" s="104">
        <f t="shared" ref="T175:T188" si="155">+R175+S175</f>
        <v>19.252964758357663</v>
      </c>
    </row>
    <row r="176" spans="2:20" x14ac:dyDescent="0.2">
      <c r="B176" s="114" t="s">
        <v>287</v>
      </c>
      <c r="C176" s="104">
        <f t="shared" si="144"/>
        <v>18.793662540365986</v>
      </c>
      <c r="D176" s="104">
        <f t="shared" si="144"/>
        <v>0</v>
      </c>
      <c r="E176" s="104">
        <f t="shared" si="150"/>
        <v>18.793662540365986</v>
      </c>
      <c r="F176" s="104">
        <f t="shared" si="145"/>
        <v>19.116866760726747</v>
      </c>
      <c r="G176" s="104">
        <f t="shared" si="145"/>
        <v>0</v>
      </c>
      <c r="H176" s="104">
        <f t="shared" si="151"/>
        <v>19.116866760726747</v>
      </c>
      <c r="I176" s="104">
        <f t="shared" si="146"/>
        <v>21.185387518603843</v>
      </c>
      <c r="J176" s="104">
        <f t="shared" si="146"/>
        <v>0</v>
      </c>
      <c r="K176" s="104">
        <f t="shared" si="152"/>
        <v>21.185387518603843</v>
      </c>
      <c r="L176" s="104">
        <f t="shared" si="147"/>
        <v>23.303785149325964</v>
      </c>
      <c r="M176" s="104">
        <f t="shared" si="147"/>
        <v>0</v>
      </c>
      <c r="N176" s="104">
        <f t="shared" si="153"/>
        <v>23.303785149325964</v>
      </c>
      <c r="O176" s="104">
        <f t="shared" si="148"/>
        <v>25.399193646600072</v>
      </c>
      <c r="P176" s="104">
        <f t="shared" si="148"/>
        <v>0</v>
      </c>
      <c r="Q176" s="104">
        <f t="shared" si="154"/>
        <v>25.399193646600072</v>
      </c>
      <c r="R176" s="104">
        <f t="shared" si="149"/>
        <v>27.681786184258385</v>
      </c>
      <c r="S176" s="104">
        <f t="shared" si="149"/>
        <v>0</v>
      </c>
      <c r="T176" s="104">
        <f t="shared" si="155"/>
        <v>27.681786184258385</v>
      </c>
    </row>
    <row r="177" spans="2:20" x14ac:dyDescent="0.2">
      <c r="B177" s="114" t="s">
        <v>427</v>
      </c>
      <c r="C177" s="104">
        <f t="shared" si="144"/>
        <v>0</v>
      </c>
      <c r="D177" s="104">
        <f t="shared" si="144"/>
        <v>54.984886975242205</v>
      </c>
      <c r="E177" s="104">
        <f t="shared" si="150"/>
        <v>54.984886975242205</v>
      </c>
      <c r="F177" s="104">
        <f t="shared" si="145"/>
        <v>0</v>
      </c>
      <c r="G177" s="104">
        <f t="shared" si="145"/>
        <v>55.93049017995483</v>
      </c>
      <c r="H177" s="104">
        <f t="shared" si="151"/>
        <v>55.93049017995483</v>
      </c>
      <c r="I177" s="104">
        <f t="shared" si="146"/>
        <v>0</v>
      </c>
      <c r="J177" s="104">
        <f t="shared" si="146"/>
        <v>61.982390911572395</v>
      </c>
      <c r="K177" s="104">
        <f t="shared" si="152"/>
        <v>61.982390911572395</v>
      </c>
      <c r="L177" s="104">
        <f t="shared" si="147"/>
        <v>0</v>
      </c>
      <c r="M177" s="104">
        <f t="shared" si="147"/>
        <v>68.180217122599416</v>
      </c>
      <c r="N177" s="104">
        <f t="shared" si="153"/>
        <v>68.180217122599416</v>
      </c>
      <c r="O177" s="104">
        <f t="shared" si="148"/>
        <v>0</v>
      </c>
      <c r="P177" s="104">
        <f t="shared" si="148"/>
        <v>74.310783697481369</v>
      </c>
      <c r="Q177" s="104">
        <f t="shared" si="154"/>
        <v>74.310783697481369</v>
      </c>
      <c r="R177" s="104">
        <f t="shared" si="149"/>
        <v>0</v>
      </c>
      <c r="S177" s="104">
        <f t="shared" si="149"/>
        <v>80.988997293373117</v>
      </c>
      <c r="T177" s="104">
        <f t="shared" si="155"/>
        <v>80.988997293373117</v>
      </c>
    </row>
    <row r="178" spans="2:20" x14ac:dyDescent="0.2">
      <c r="B178" s="114" t="s">
        <v>428</v>
      </c>
      <c r="C178" s="104">
        <f t="shared" si="144"/>
        <v>0</v>
      </c>
      <c r="D178" s="104">
        <f t="shared" si="144"/>
        <v>31.6654036598493</v>
      </c>
      <c r="E178" s="104">
        <f t="shared" si="150"/>
        <v>31.6654036598493</v>
      </c>
      <c r="F178" s="104">
        <f t="shared" si="145"/>
        <v>0</v>
      </c>
      <c r="G178" s="104">
        <f t="shared" si="145"/>
        <v>32.209969791134696</v>
      </c>
      <c r="H178" s="104">
        <f t="shared" si="151"/>
        <v>32.209969791134696</v>
      </c>
      <c r="I178" s="104">
        <f t="shared" si="146"/>
        <v>0</v>
      </c>
      <c r="J178" s="104">
        <f t="shared" si="146"/>
        <v>35.695216194610886</v>
      </c>
      <c r="K178" s="104">
        <f t="shared" si="152"/>
        <v>35.695216194610886</v>
      </c>
      <c r="L178" s="104">
        <f t="shared" si="147"/>
        <v>0</v>
      </c>
      <c r="M178" s="104">
        <f t="shared" si="147"/>
        <v>39.264500039354118</v>
      </c>
      <c r="N178" s="104">
        <f t="shared" si="153"/>
        <v>39.264500039354118</v>
      </c>
      <c r="O178" s="104">
        <f t="shared" si="148"/>
        <v>0</v>
      </c>
      <c r="P178" s="104">
        <f t="shared" si="148"/>
        <v>85.590099080134777</v>
      </c>
      <c r="Q178" s="104">
        <f t="shared" si="154"/>
        <v>85.590099080134777</v>
      </c>
      <c r="R178" s="104">
        <f t="shared" si="149"/>
        <v>0</v>
      </c>
      <c r="S178" s="104">
        <f t="shared" si="149"/>
        <v>93.281970096831515</v>
      </c>
      <c r="T178" s="104">
        <f t="shared" si="155"/>
        <v>93.281970096831515</v>
      </c>
    </row>
    <row r="179" spans="2:20" x14ac:dyDescent="0.2">
      <c r="B179" s="114" t="s">
        <v>429</v>
      </c>
      <c r="C179" s="104">
        <f t="shared" si="144"/>
        <v>44.491119483315394</v>
      </c>
      <c r="D179" s="104">
        <f t="shared" si="144"/>
        <v>0</v>
      </c>
      <c r="E179" s="104">
        <f t="shared" si="150"/>
        <v>44.491119483315394</v>
      </c>
      <c r="F179" s="104">
        <f t="shared" si="145"/>
        <v>45.256256004985772</v>
      </c>
      <c r="G179" s="104">
        <f t="shared" si="145"/>
        <v>0</v>
      </c>
      <c r="H179" s="104">
        <f t="shared" si="151"/>
        <v>45.256256004985772</v>
      </c>
      <c r="I179" s="104">
        <f t="shared" si="146"/>
        <v>50.153162288939711</v>
      </c>
      <c r="J179" s="104">
        <f t="shared" si="146"/>
        <v>0</v>
      </c>
      <c r="K179" s="104">
        <f t="shared" si="152"/>
        <v>50.153162288939711</v>
      </c>
      <c r="L179" s="104">
        <f t="shared" si="147"/>
        <v>55.168144435139027</v>
      </c>
      <c r="M179" s="104">
        <f t="shared" si="147"/>
        <v>0</v>
      </c>
      <c r="N179" s="104">
        <f t="shared" si="153"/>
        <v>55.168144435139027</v>
      </c>
      <c r="O179" s="104">
        <f t="shared" si="148"/>
        <v>120.25740665329018</v>
      </c>
      <c r="P179" s="104">
        <f t="shared" si="148"/>
        <v>0</v>
      </c>
      <c r="Q179" s="104">
        <f t="shared" si="154"/>
        <v>120.25740665329018</v>
      </c>
      <c r="R179" s="104">
        <f t="shared" si="149"/>
        <v>131.06478356628463</v>
      </c>
      <c r="S179" s="104">
        <f t="shared" si="149"/>
        <v>0</v>
      </c>
      <c r="T179" s="104">
        <f t="shared" si="155"/>
        <v>131.06478356628463</v>
      </c>
    </row>
    <row r="180" spans="2:20" x14ac:dyDescent="0.2">
      <c r="B180" s="114" t="s">
        <v>288</v>
      </c>
      <c r="C180" s="104">
        <f t="shared" si="144"/>
        <v>0</v>
      </c>
      <c r="D180" s="104">
        <f t="shared" si="144"/>
        <v>0</v>
      </c>
      <c r="E180" s="104">
        <f t="shared" si="150"/>
        <v>0</v>
      </c>
      <c r="F180" s="104">
        <f t="shared" si="145"/>
        <v>15.439880514329735</v>
      </c>
      <c r="G180" s="104">
        <f t="shared" si="145"/>
        <v>0</v>
      </c>
      <c r="H180" s="104">
        <f t="shared" si="151"/>
        <v>15.439880514329735</v>
      </c>
      <c r="I180" s="104">
        <f t="shared" si="146"/>
        <v>20.571778942675053</v>
      </c>
      <c r="J180" s="104">
        <f t="shared" si="146"/>
        <v>0</v>
      </c>
      <c r="K180" s="104">
        <f t="shared" si="152"/>
        <v>20.571778942675053</v>
      </c>
      <c r="L180" s="104">
        <f t="shared" si="147"/>
        <v>25.717003208915223</v>
      </c>
      <c r="M180" s="104">
        <f t="shared" si="147"/>
        <v>0</v>
      </c>
      <c r="N180" s="104">
        <f t="shared" si="153"/>
        <v>25.717003208915223</v>
      </c>
      <c r="O180" s="104">
        <f t="shared" si="148"/>
        <v>42.475224243555509</v>
      </c>
      <c r="P180" s="104">
        <f t="shared" si="148"/>
        <v>0</v>
      </c>
      <c r="Q180" s="104">
        <f t="shared" si="154"/>
        <v>42.475224243555509</v>
      </c>
      <c r="R180" s="104">
        <f t="shared" si="149"/>
        <v>52.18647476779006</v>
      </c>
      <c r="S180" s="104">
        <f t="shared" si="149"/>
        <v>0</v>
      </c>
      <c r="T180" s="104">
        <f t="shared" si="155"/>
        <v>52.18647476779006</v>
      </c>
    </row>
    <row r="181" spans="2:20" x14ac:dyDescent="0.2">
      <c r="B181" s="114" t="s">
        <v>289</v>
      </c>
      <c r="C181" s="104">
        <f t="shared" si="144"/>
        <v>19.330624327233586</v>
      </c>
      <c r="D181" s="104">
        <f t="shared" si="144"/>
        <v>0</v>
      </c>
      <c r="E181" s="104">
        <f t="shared" si="150"/>
        <v>19.330624327233586</v>
      </c>
      <c r="F181" s="104">
        <f t="shared" si="145"/>
        <v>19.663062953890368</v>
      </c>
      <c r="G181" s="104">
        <f t="shared" si="145"/>
        <v>0</v>
      </c>
      <c r="H181" s="104">
        <f t="shared" si="151"/>
        <v>19.663062953890368</v>
      </c>
      <c r="I181" s="104">
        <f t="shared" si="146"/>
        <v>21.790684304849666</v>
      </c>
      <c r="J181" s="104">
        <f t="shared" si="146"/>
        <v>0</v>
      </c>
      <c r="K181" s="104">
        <f t="shared" si="152"/>
        <v>21.790684304849666</v>
      </c>
      <c r="L181" s="104">
        <f t="shared" si="147"/>
        <v>23.969607582163849</v>
      </c>
      <c r="M181" s="104">
        <f t="shared" si="147"/>
        <v>0</v>
      </c>
      <c r="N181" s="104">
        <f t="shared" si="153"/>
        <v>23.969607582163849</v>
      </c>
      <c r="O181" s="104">
        <f t="shared" si="148"/>
        <v>26.124884893645785</v>
      </c>
      <c r="P181" s="104">
        <f t="shared" si="148"/>
        <v>0</v>
      </c>
      <c r="Q181" s="104">
        <f t="shared" si="154"/>
        <v>26.124884893645785</v>
      </c>
      <c r="R181" s="104">
        <f t="shared" si="149"/>
        <v>28.472694360951479</v>
      </c>
      <c r="S181" s="104">
        <f t="shared" si="149"/>
        <v>0</v>
      </c>
      <c r="T181" s="104">
        <f t="shared" si="155"/>
        <v>28.472694360951479</v>
      </c>
    </row>
    <row r="182" spans="2:20" x14ac:dyDescent="0.2">
      <c r="B182" s="114" t="s">
        <v>290</v>
      </c>
      <c r="C182" s="104">
        <f t="shared" si="144"/>
        <v>0</v>
      </c>
      <c r="D182" s="104">
        <f t="shared" si="144"/>
        <v>15.403132400430572</v>
      </c>
      <c r="E182" s="104">
        <f t="shared" si="150"/>
        <v>15.403132400430572</v>
      </c>
      <c r="F182" s="104">
        <f t="shared" si="145"/>
        <v>0</v>
      </c>
      <c r="G182" s="104">
        <f t="shared" si="145"/>
        <v>15.668027941036451</v>
      </c>
      <c r="H182" s="104">
        <f t="shared" si="151"/>
        <v>15.668027941036451</v>
      </c>
      <c r="I182" s="104">
        <f t="shared" si="146"/>
        <v>0</v>
      </c>
      <c r="J182" s="104">
        <f t="shared" si="146"/>
        <v>17.363370668308782</v>
      </c>
      <c r="K182" s="104">
        <f t="shared" si="152"/>
        <v>17.363370668308782</v>
      </c>
      <c r="L182" s="104">
        <f t="shared" si="147"/>
        <v>0</v>
      </c>
      <c r="M182" s="104">
        <f t="shared" si="147"/>
        <v>19.09959207340675</v>
      </c>
      <c r="N182" s="104">
        <f t="shared" si="153"/>
        <v>19.09959207340675</v>
      </c>
      <c r="O182" s="104">
        <f t="shared" si="148"/>
        <v>0</v>
      </c>
      <c r="P182" s="104">
        <f t="shared" si="148"/>
        <v>20.816971772397121</v>
      </c>
      <c r="Q182" s="104">
        <f t="shared" si="154"/>
        <v>20.816971772397121</v>
      </c>
      <c r="R182" s="104">
        <f t="shared" si="149"/>
        <v>0</v>
      </c>
      <c r="S182" s="104">
        <f t="shared" si="149"/>
        <v>22.687765982853403</v>
      </c>
      <c r="T182" s="104">
        <f t="shared" si="155"/>
        <v>22.687765982853403</v>
      </c>
    </row>
    <row r="183" spans="2:20" x14ac:dyDescent="0.2">
      <c r="B183" s="114" t="s">
        <v>291</v>
      </c>
      <c r="C183" s="104">
        <f t="shared" si="144"/>
        <v>0</v>
      </c>
      <c r="D183" s="104">
        <f t="shared" si="144"/>
        <v>7.6708826695371375</v>
      </c>
      <c r="E183" s="104">
        <f t="shared" si="150"/>
        <v>7.6708826695371375</v>
      </c>
      <c r="F183" s="104">
        <f t="shared" si="145"/>
        <v>0</v>
      </c>
      <c r="G183" s="104">
        <f t="shared" si="145"/>
        <v>7.8028027594803042</v>
      </c>
      <c r="H183" s="104">
        <f t="shared" si="151"/>
        <v>7.8028027594803042</v>
      </c>
      <c r="I183" s="104">
        <f t="shared" si="146"/>
        <v>0</v>
      </c>
      <c r="J183" s="104">
        <f t="shared" si="146"/>
        <v>8.6470969463689151</v>
      </c>
      <c r="K183" s="104">
        <f t="shared" si="152"/>
        <v>8.6470969463689151</v>
      </c>
      <c r="L183" s="104">
        <f t="shared" si="147"/>
        <v>0</v>
      </c>
      <c r="M183" s="104">
        <f t="shared" si="147"/>
        <v>9.5117490405412077</v>
      </c>
      <c r="N183" s="104">
        <f t="shared" si="153"/>
        <v>9.5117490405412077</v>
      </c>
      <c r="O183" s="104">
        <f t="shared" si="148"/>
        <v>0</v>
      </c>
      <c r="P183" s="104">
        <f t="shared" si="148"/>
        <v>10.367017814938803</v>
      </c>
      <c r="Q183" s="104">
        <f t="shared" si="154"/>
        <v>10.367017814938803</v>
      </c>
      <c r="R183" s="104">
        <f t="shared" si="149"/>
        <v>0</v>
      </c>
      <c r="S183" s="104">
        <f t="shared" si="149"/>
        <v>11.298688238472808</v>
      </c>
      <c r="T183" s="104">
        <f t="shared" si="155"/>
        <v>11.298688238472808</v>
      </c>
    </row>
    <row r="184" spans="2:20" x14ac:dyDescent="0.2">
      <c r="B184" s="114" t="s">
        <v>293</v>
      </c>
      <c r="C184" s="104">
        <f t="shared" si="144"/>
        <v>0</v>
      </c>
      <c r="D184" s="104">
        <f t="shared" si="144"/>
        <v>8.0667002152852536</v>
      </c>
      <c r="E184" s="104">
        <f t="shared" si="150"/>
        <v>8.0667002152852536</v>
      </c>
      <c r="F184" s="104">
        <f t="shared" si="145"/>
        <v>0</v>
      </c>
      <c r="G184" s="104">
        <f t="shared" si="145"/>
        <v>8.2054273818694874</v>
      </c>
      <c r="H184" s="104">
        <f t="shared" si="151"/>
        <v>8.2054273818694874</v>
      </c>
      <c r="I184" s="104">
        <f>+I55*$K$190</f>
        <v>0</v>
      </c>
      <c r="J184" s="104">
        <f t="shared" si="146"/>
        <v>9.0932871488015508</v>
      </c>
      <c r="K184" s="104">
        <f t="shared" si="152"/>
        <v>9.0932871488015508</v>
      </c>
      <c r="L184" s="104">
        <f t="shared" si="147"/>
        <v>0</v>
      </c>
      <c r="M184" s="104">
        <f t="shared" si="147"/>
        <v>10.002555291033136</v>
      </c>
      <c r="N184" s="104">
        <f t="shared" si="153"/>
        <v>10.002555291033136</v>
      </c>
      <c r="O184" s="104">
        <f t="shared" si="148"/>
        <v>0</v>
      </c>
      <c r="P184" s="104">
        <f t="shared" si="148"/>
        <v>10.901955934189646</v>
      </c>
      <c r="Q184" s="104">
        <f t="shared" si="154"/>
        <v>10.901955934189646</v>
      </c>
      <c r="R184" s="104">
        <f t="shared" si="149"/>
        <v>0</v>
      </c>
      <c r="S184" s="104">
        <f t="shared" si="149"/>
        <v>11.881700551578005</v>
      </c>
      <c r="T184" s="104">
        <f t="shared" si="155"/>
        <v>11.881700551578005</v>
      </c>
    </row>
    <row r="185" spans="2:20" x14ac:dyDescent="0.2">
      <c r="B185" s="108" t="s">
        <v>882</v>
      </c>
      <c r="C185" s="104">
        <f t="shared" ref="C185:D185" si="156">+C56*$E$190</f>
        <v>0</v>
      </c>
      <c r="D185" s="104">
        <f t="shared" si="156"/>
        <v>0</v>
      </c>
      <c r="E185" s="104">
        <f t="shared" si="150"/>
        <v>0</v>
      </c>
      <c r="F185" s="104">
        <f t="shared" ref="F185:G185" si="157">+F56*$H$190</f>
        <v>283.73828216292014</v>
      </c>
      <c r="G185" s="104">
        <f t="shared" si="157"/>
        <v>0</v>
      </c>
      <c r="H185" s="104">
        <f t="shared" si="151"/>
        <v>283.73828216292014</v>
      </c>
      <c r="I185" s="104">
        <f t="shared" ref="I185:J187" si="158">+I56*$K$190</f>
        <v>0</v>
      </c>
      <c r="J185" s="104">
        <f t="shared" si="158"/>
        <v>0</v>
      </c>
      <c r="K185" s="104">
        <f t="shared" si="152"/>
        <v>0</v>
      </c>
      <c r="L185" s="104">
        <f t="shared" ref="L185:M185" si="159">+L56*$N$190</f>
        <v>0</v>
      </c>
      <c r="M185" s="104">
        <f t="shared" si="159"/>
        <v>0</v>
      </c>
      <c r="N185" s="104">
        <f t="shared" si="153"/>
        <v>0</v>
      </c>
      <c r="O185" s="104">
        <f t="shared" ref="O185:P185" si="160">+O56*$Q$190</f>
        <v>0</v>
      </c>
      <c r="P185" s="104">
        <f t="shared" si="160"/>
        <v>0</v>
      </c>
      <c r="Q185" s="104">
        <f t="shared" si="154"/>
        <v>0</v>
      </c>
      <c r="R185" s="104">
        <f t="shared" ref="R185:S185" si="161">+R56*$T$190</f>
        <v>0</v>
      </c>
      <c r="S185" s="104">
        <f t="shared" si="161"/>
        <v>0</v>
      </c>
      <c r="T185" s="104">
        <f t="shared" si="155"/>
        <v>0</v>
      </c>
    </row>
    <row r="186" spans="2:20" x14ac:dyDescent="0.2">
      <c r="B186" s="114" t="s">
        <v>880</v>
      </c>
      <c r="C186" s="104">
        <f t="shared" ref="C186:D186" si="162">+C57*$E$190</f>
        <v>0</v>
      </c>
      <c r="D186" s="104">
        <f t="shared" si="162"/>
        <v>0</v>
      </c>
      <c r="E186" s="104">
        <f t="shared" si="150"/>
        <v>0</v>
      </c>
      <c r="F186" s="104">
        <f t="shared" ref="F186:G186" si="163">+F57*$H$190</f>
        <v>0</v>
      </c>
      <c r="G186" s="104">
        <f t="shared" si="163"/>
        <v>0</v>
      </c>
      <c r="H186" s="104">
        <f t="shared" si="151"/>
        <v>0</v>
      </c>
      <c r="I186" s="104">
        <f t="shared" si="158"/>
        <v>28.585444450806328</v>
      </c>
      <c r="J186" s="104">
        <f t="shared" si="158"/>
        <v>0</v>
      </c>
      <c r="K186" s="104">
        <f t="shared" si="152"/>
        <v>28.585444450806328</v>
      </c>
      <c r="L186" s="104">
        <f t="shared" ref="L186:M186" si="164">+L57*$N$190</f>
        <v>0</v>
      </c>
      <c r="M186" s="104">
        <f t="shared" si="164"/>
        <v>0</v>
      </c>
      <c r="N186" s="104">
        <f t="shared" si="153"/>
        <v>0</v>
      </c>
      <c r="O186" s="104">
        <f t="shared" ref="O186:P186" si="165">+O57*$Q$190</f>
        <v>56.646501276900771</v>
      </c>
      <c r="P186" s="104">
        <f t="shared" si="165"/>
        <v>0</v>
      </c>
      <c r="Q186" s="104">
        <f t="shared" si="154"/>
        <v>56.646501276900771</v>
      </c>
      <c r="R186" s="104">
        <f t="shared" ref="R186:S186" si="166">+R57*$T$190</f>
        <v>0</v>
      </c>
      <c r="S186" s="104">
        <f t="shared" si="166"/>
        <v>0</v>
      </c>
      <c r="T186" s="104">
        <f t="shared" si="155"/>
        <v>0</v>
      </c>
    </row>
    <row r="187" spans="2:20" x14ac:dyDescent="0.2">
      <c r="B187" s="114" t="s">
        <v>874</v>
      </c>
      <c r="C187" s="104">
        <f t="shared" ref="C187:D187" si="167">+C58*$E$190</f>
        <v>0</v>
      </c>
      <c r="D187" s="104">
        <f t="shared" si="167"/>
        <v>0</v>
      </c>
      <c r="E187" s="104">
        <f t="shared" si="150"/>
        <v>0</v>
      </c>
      <c r="F187" s="104">
        <f t="shared" ref="F187:G187" si="168">+F58*$H$190</f>
        <v>283.73828216292014</v>
      </c>
      <c r="G187" s="104">
        <f t="shared" si="168"/>
        <v>0</v>
      </c>
      <c r="H187" s="104">
        <f t="shared" si="151"/>
        <v>283.73828216292014</v>
      </c>
      <c r="I187" s="104">
        <f t="shared" si="158"/>
        <v>400.19622231128858</v>
      </c>
      <c r="J187" s="104">
        <f t="shared" si="158"/>
        <v>0</v>
      </c>
      <c r="K187" s="104">
        <f t="shared" si="152"/>
        <v>400.19622231128858</v>
      </c>
      <c r="L187" s="104">
        <f t="shared" ref="L187:M187" si="169">+L58*$N$190</f>
        <v>571.7054269295993</v>
      </c>
      <c r="M187" s="104">
        <f t="shared" si="169"/>
        <v>0</v>
      </c>
      <c r="N187" s="104">
        <f t="shared" si="153"/>
        <v>571.7054269295993</v>
      </c>
      <c r="O187" s="104">
        <f t="shared" ref="O187:P187" si="170">+O58*$Q$190</f>
        <v>566.46501276900779</v>
      </c>
      <c r="P187" s="104">
        <f t="shared" si="170"/>
        <v>0</v>
      </c>
      <c r="Q187" s="104">
        <f t="shared" si="154"/>
        <v>566.46501276900779</v>
      </c>
      <c r="R187" s="104">
        <f t="shared" ref="R187:S187" si="171">+R58*$T$190</f>
        <v>841.87157398385398</v>
      </c>
      <c r="S187" s="104">
        <f t="shared" si="171"/>
        <v>0</v>
      </c>
      <c r="T187" s="104">
        <f t="shared" si="155"/>
        <v>841.87157398385398</v>
      </c>
    </row>
    <row r="188" spans="2:20" s="135" customFormat="1" x14ac:dyDescent="0.2">
      <c r="B188" s="114" t="s">
        <v>294</v>
      </c>
      <c r="C188" s="104">
        <f>+C59*$E$190</f>
        <v>326.23061199138863</v>
      </c>
      <c r="D188" s="104">
        <f>+D59*$E$190</f>
        <v>0</v>
      </c>
      <c r="E188" s="104">
        <f t="shared" si="150"/>
        <v>326.23061199138863</v>
      </c>
      <c r="F188" s="104">
        <f>+F59*$H$190</f>
        <v>301.67360596906406</v>
      </c>
      <c r="G188" s="104">
        <f>+G59*$H$190</f>
        <v>0</v>
      </c>
      <c r="H188" s="104">
        <f t="shared" si="151"/>
        <v>301.67360596906406</v>
      </c>
      <c r="I188" s="104">
        <f>+I59*$K$190</f>
        <v>818.46153274348751</v>
      </c>
      <c r="J188" s="104">
        <f>+J59*$K$190</f>
        <v>0</v>
      </c>
      <c r="K188" s="104">
        <f t="shared" si="152"/>
        <v>818.46153274348751</v>
      </c>
      <c r="L188" s="104">
        <f>+L59*$N$190</f>
        <v>1504.5030887172388</v>
      </c>
      <c r="M188" s="104">
        <f>+M59*$N$190</f>
        <v>0</v>
      </c>
      <c r="N188" s="104">
        <f t="shared" si="153"/>
        <v>1504.5030887172388</v>
      </c>
      <c r="O188" s="104">
        <f>+O59*$Q$190</f>
        <v>1490.7123865139895</v>
      </c>
      <c r="P188" s="104">
        <f>+P59*$Q$190</f>
        <v>0</v>
      </c>
      <c r="Q188" s="104">
        <f t="shared" si="154"/>
        <v>1490.7123865139895</v>
      </c>
      <c r="R188" s="104">
        <f>+R59*$T$190</f>
        <v>1476.9825201349397</v>
      </c>
      <c r="S188" s="104">
        <f>+S59*$T$190</f>
        <v>0</v>
      </c>
      <c r="T188" s="104">
        <f t="shared" si="155"/>
        <v>1476.9825201349397</v>
      </c>
    </row>
    <row r="189" spans="2:20" x14ac:dyDescent="0.2">
      <c r="B189" s="278" t="s">
        <v>8</v>
      </c>
      <c r="C189" s="106">
        <f>SUM(C171:C188)</f>
        <v>935.86974845575833</v>
      </c>
      <c r="D189" s="106">
        <f t="shared" ref="D189:T189" si="172">SUM(D171:D188)</f>
        <v>283.92139233743654</v>
      </c>
      <c r="E189" s="106">
        <f t="shared" si="172"/>
        <v>1219.7911407931947</v>
      </c>
      <c r="F189" s="106">
        <f t="shared" si="172"/>
        <v>1868.0463364333284</v>
      </c>
      <c r="G189" s="106">
        <f t="shared" si="172"/>
        <v>563.68106489476293</v>
      </c>
      <c r="H189" s="106">
        <f t="shared" si="172"/>
        <v>2431.7274013280912</v>
      </c>
      <c r="I189" s="106">
        <f t="shared" si="172"/>
        <v>2311.8311863953754</v>
      </c>
      <c r="J189" s="106">
        <f t="shared" si="172"/>
        <v>747.42617039172274</v>
      </c>
      <c r="K189" s="106">
        <f t="shared" si="172"/>
        <v>3059.2573567870982</v>
      </c>
      <c r="L189" s="106">
        <f t="shared" si="172"/>
        <v>3772.0074853302744</v>
      </c>
      <c r="M189" s="106">
        <f t="shared" si="172"/>
        <v>971.44556938048527</v>
      </c>
      <c r="N189" s="106">
        <f t="shared" si="172"/>
        <v>4743.4530547107597</v>
      </c>
      <c r="O189" s="106">
        <f t="shared" si="172"/>
        <v>3953.6864602398764</v>
      </c>
      <c r="P189" s="106">
        <f t="shared" si="172"/>
        <v>1340.112990008384</v>
      </c>
      <c r="Q189" s="106">
        <f t="shared" si="172"/>
        <v>5293.7994502482607</v>
      </c>
      <c r="R189" s="106">
        <f t="shared" si="172"/>
        <v>5117.7583431433031</v>
      </c>
      <c r="S189" s="106">
        <f t="shared" si="172"/>
        <v>1764.1999557465831</v>
      </c>
      <c r="T189" s="106">
        <f t="shared" si="172"/>
        <v>6881.9582988898856</v>
      </c>
    </row>
    <row r="190" spans="2:20" x14ac:dyDescent="0.2">
      <c r="B190" s="279" t="s">
        <v>297</v>
      </c>
      <c r="C190" s="241"/>
      <c r="D190" s="240"/>
      <c r="E190" s="285">
        <f>Asignaciones!K29</f>
        <v>0.23004600112985232</v>
      </c>
      <c r="F190" s="241"/>
      <c r="G190" s="240"/>
      <c r="H190" s="285">
        <f>Asignaciones!L29</f>
        <v>0.23004315940910208</v>
      </c>
      <c r="I190" s="241"/>
      <c r="J190" s="240"/>
      <c r="K190" s="285">
        <f>Asignaciones!M29</f>
        <v>0.23004600112985232</v>
      </c>
      <c r="L190" s="241"/>
      <c r="M190" s="240"/>
      <c r="N190" s="285">
        <f>Asignaciones!N29</f>
        <v>0.23004600112985232</v>
      </c>
      <c r="O190" s="241"/>
      <c r="P190" s="240"/>
      <c r="Q190" s="285">
        <f>Asignaciones!O29</f>
        <v>0.23004600112985235</v>
      </c>
      <c r="R190" s="241"/>
      <c r="S190" s="240"/>
      <c r="T190" s="285">
        <f>Asignaciones!P29</f>
        <v>0.23004600112985235</v>
      </c>
    </row>
    <row r="195" spans="2:20" x14ac:dyDescent="0.2">
      <c r="B195" s="669" t="s">
        <v>437</v>
      </c>
      <c r="C195" s="400"/>
      <c r="D195" s="400"/>
      <c r="E195" s="400"/>
      <c r="F195" s="400"/>
      <c r="G195" s="400"/>
      <c r="H195" s="400"/>
      <c r="I195" s="400"/>
      <c r="J195" s="400"/>
      <c r="K195" s="400"/>
      <c r="L195" s="400"/>
      <c r="M195" s="400"/>
      <c r="N195" s="400"/>
      <c r="O195" s="400"/>
      <c r="P195" s="400"/>
      <c r="Q195" s="400"/>
      <c r="R195" s="400"/>
      <c r="S195" s="400"/>
      <c r="T195" s="670"/>
    </row>
    <row r="196" spans="2:20" x14ac:dyDescent="0.2">
      <c r="B196" s="671" t="s">
        <v>20</v>
      </c>
      <c r="C196" s="672"/>
      <c r="D196" s="672"/>
      <c r="E196" s="672"/>
      <c r="F196" s="672"/>
      <c r="G196" s="672"/>
      <c r="H196" s="672"/>
      <c r="I196" s="672"/>
      <c r="J196" s="672"/>
      <c r="K196" s="672"/>
      <c r="L196" s="672"/>
      <c r="M196" s="672"/>
      <c r="N196" s="672"/>
      <c r="O196" s="672"/>
      <c r="P196" s="672"/>
      <c r="Q196" s="672"/>
      <c r="R196" s="672"/>
      <c r="S196" s="672"/>
      <c r="T196" s="673"/>
    </row>
    <row r="197" spans="2:20" x14ac:dyDescent="0.2">
      <c r="B197" s="671" t="s">
        <v>910</v>
      </c>
      <c r="C197" s="672"/>
      <c r="D197" s="672"/>
      <c r="E197" s="672"/>
      <c r="F197" s="672"/>
      <c r="G197" s="672"/>
      <c r="H197" s="672"/>
      <c r="I197" s="672"/>
      <c r="J197" s="672"/>
      <c r="K197" s="672"/>
      <c r="L197" s="672"/>
      <c r="M197" s="672"/>
      <c r="N197" s="672"/>
      <c r="O197" s="672"/>
      <c r="P197" s="672"/>
      <c r="Q197" s="672"/>
      <c r="R197" s="672"/>
      <c r="S197" s="672"/>
      <c r="T197" s="673"/>
    </row>
    <row r="198" spans="2:20" x14ac:dyDescent="0.2">
      <c r="B198" s="671" t="s">
        <v>2</v>
      </c>
      <c r="C198" s="672"/>
      <c r="D198" s="672"/>
      <c r="E198" s="672"/>
      <c r="F198" s="672"/>
      <c r="G198" s="672"/>
      <c r="H198" s="672"/>
      <c r="I198" s="672"/>
      <c r="J198" s="672"/>
      <c r="K198" s="672"/>
      <c r="L198" s="672"/>
      <c r="M198" s="672"/>
      <c r="N198" s="672"/>
      <c r="O198" s="672"/>
      <c r="P198" s="672"/>
      <c r="Q198" s="672"/>
      <c r="R198" s="672"/>
      <c r="S198" s="672"/>
      <c r="T198" s="673"/>
    </row>
    <row r="199" spans="2:20" x14ac:dyDescent="0.2">
      <c r="B199" s="674"/>
      <c r="C199" s="675"/>
      <c r="D199" s="675"/>
      <c r="E199" s="675"/>
      <c r="F199" s="675"/>
      <c r="G199" s="675"/>
      <c r="H199" s="675"/>
      <c r="I199" s="675"/>
      <c r="J199" s="675"/>
      <c r="K199" s="675"/>
      <c r="L199" s="675"/>
      <c r="M199" s="675"/>
      <c r="N199" s="675"/>
      <c r="O199" s="675"/>
      <c r="P199" s="675"/>
      <c r="Q199" s="675"/>
      <c r="R199" s="675"/>
      <c r="S199" s="675"/>
      <c r="T199" s="676"/>
    </row>
    <row r="200" spans="2:20" x14ac:dyDescent="0.2">
      <c r="B200" s="264"/>
    </row>
    <row r="201" spans="2:20" x14ac:dyDescent="0.2">
      <c r="B201" s="265" t="s">
        <v>282</v>
      </c>
      <c r="C201" s="267" t="s">
        <v>38</v>
      </c>
      <c r="D201" s="662"/>
      <c r="E201" s="299"/>
      <c r="F201" s="270" t="s">
        <v>39</v>
      </c>
      <c r="G201" s="663"/>
      <c r="H201" s="663"/>
      <c r="I201" s="301" t="s">
        <v>40</v>
      </c>
      <c r="J201" s="662"/>
      <c r="K201" s="299"/>
      <c r="L201" s="267" t="s">
        <v>121</v>
      </c>
      <c r="M201" s="662"/>
      <c r="N201" s="299"/>
      <c r="O201" s="270" t="s">
        <v>122</v>
      </c>
      <c r="P201" s="662"/>
      <c r="Q201" s="299"/>
      <c r="R201" s="301" t="s">
        <v>633</v>
      </c>
      <c r="S201" s="662"/>
      <c r="T201" s="299"/>
    </row>
    <row r="202" spans="2:20" x14ac:dyDescent="0.2">
      <c r="B202" s="273"/>
      <c r="C202" s="274" t="s">
        <v>283</v>
      </c>
      <c r="D202" s="275" t="s">
        <v>284</v>
      </c>
      <c r="E202" s="275" t="s">
        <v>47</v>
      </c>
      <c r="F202" s="275" t="s">
        <v>283</v>
      </c>
      <c r="G202" s="275" t="s">
        <v>284</v>
      </c>
      <c r="H202" s="275" t="s">
        <v>47</v>
      </c>
      <c r="I202" s="276" t="s">
        <v>283</v>
      </c>
      <c r="J202" s="276" t="s">
        <v>284</v>
      </c>
      <c r="K202" s="276" t="s">
        <v>47</v>
      </c>
      <c r="L202" s="274" t="s">
        <v>283</v>
      </c>
      <c r="M202" s="275" t="s">
        <v>284</v>
      </c>
      <c r="N202" s="275" t="s">
        <v>47</v>
      </c>
      <c r="O202" s="275" t="s">
        <v>283</v>
      </c>
      <c r="P202" s="275" t="s">
        <v>284</v>
      </c>
      <c r="Q202" s="275" t="s">
        <v>47</v>
      </c>
      <c r="R202" s="276" t="s">
        <v>283</v>
      </c>
      <c r="S202" s="276" t="s">
        <v>284</v>
      </c>
      <c r="T202" s="276" t="s">
        <v>47</v>
      </c>
    </row>
    <row r="203" spans="2:20" x14ac:dyDescent="0.2">
      <c r="B203" s="125" t="s">
        <v>22</v>
      </c>
      <c r="C203" s="282"/>
      <c r="D203" s="282"/>
      <c r="E203" s="282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3"/>
    </row>
    <row r="204" spans="2:20" x14ac:dyDescent="0.2">
      <c r="B204" s="665" t="s">
        <v>424</v>
      </c>
      <c r="C204" s="104">
        <f>+C10*E224</f>
        <v>7268.3040931564155</v>
      </c>
      <c r="D204" s="104">
        <f>+D10*E224</f>
        <v>0</v>
      </c>
      <c r="E204" s="408">
        <f t="shared" ref="E204:E221" si="173">SUM(C204:D204)</f>
        <v>7268.3040931564155</v>
      </c>
      <c r="F204" s="104">
        <f>+F10*H224</f>
        <v>11219.637177218467</v>
      </c>
      <c r="G204" s="104">
        <f>+G10*H224</f>
        <v>0</v>
      </c>
      <c r="H204" s="408">
        <f t="shared" ref="H204:H221" si="174">SUM(F204:G204)</f>
        <v>11219.637177218467</v>
      </c>
      <c r="I204" s="104">
        <f>+I10*K224</f>
        <v>11825.751452867515</v>
      </c>
      <c r="J204" s="104">
        <f>+J10*K224</f>
        <v>0</v>
      </c>
      <c r="K204" s="408">
        <f t="shared" ref="K204:K221" si="175">SUM(I204:J204)</f>
        <v>11825.751452867515</v>
      </c>
      <c r="L204" s="104">
        <f>+L10*N224</f>
        <v>19580.593787706144</v>
      </c>
      <c r="M204" s="104">
        <f>+M10*N224</f>
        <v>0</v>
      </c>
      <c r="N204" s="408">
        <f t="shared" ref="N204:N221" si="176">SUM(L204:M204)</f>
        <v>19580.593787706144</v>
      </c>
      <c r="O204" s="104">
        <f>+O10*Q224</f>
        <v>20654.301730252293</v>
      </c>
      <c r="P204" s="104">
        <f>+P10*Q224</f>
        <v>0</v>
      </c>
      <c r="Q204" s="408">
        <f t="shared" ref="Q204:Q221" si="177">SUM(O204:P204)</f>
        <v>20654.301730252293</v>
      </c>
      <c r="R204" s="104">
        <f>+R10*T224</f>
        <v>33854.121688083018</v>
      </c>
      <c r="S204" s="104">
        <f>+S10*T224</f>
        <v>0</v>
      </c>
      <c r="T204" s="408">
        <f t="shared" ref="T204:T221" si="178">SUM(R204:S204)</f>
        <v>33854.121688083018</v>
      </c>
    </row>
    <row r="205" spans="2:20" x14ac:dyDescent="0.2">
      <c r="B205" s="665" t="s">
        <v>425</v>
      </c>
      <c r="C205" s="104">
        <f>+C11*E224</f>
        <v>2462.1639697856399</v>
      </c>
      <c r="D205" s="104">
        <f>+D11*E224</f>
        <v>0</v>
      </c>
      <c r="E205" s="408">
        <f t="shared" si="173"/>
        <v>2462.1639697856399</v>
      </c>
      <c r="F205" s="104">
        <f>+F11*H224</f>
        <v>4544.1064877092367</v>
      </c>
      <c r="G205" s="104">
        <f>+G11*H224</f>
        <v>0</v>
      </c>
      <c r="H205" s="408">
        <f t="shared" si="174"/>
        <v>4544.1064877092367</v>
      </c>
      <c r="I205" s="104">
        <f>+I11*K224</f>
        <v>4798.5754846442169</v>
      </c>
      <c r="J205" s="104">
        <f>+J11*K224</f>
        <v>0</v>
      </c>
      <c r="K205" s="408">
        <f t="shared" si="175"/>
        <v>4798.5754846442169</v>
      </c>
      <c r="L205" s="104">
        <f>+L11*N224</f>
        <v>7969.7815172126066</v>
      </c>
      <c r="M205" s="104">
        <f>+M11*N224</f>
        <v>0</v>
      </c>
      <c r="N205" s="408">
        <f t="shared" si="176"/>
        <v>7969.7815172126066</v>
      </c>
      <c r="O205" s="104">
        <f>+O11*Q224</f>
        <v>8383.235264011686</v>
      </c>
      <c r="P205" s="104">
        <f>+P11*Q224</f>
        <v>0</v>
      </c>
      <c r="Q205" s="408">
        <f t="shared" si="177"/>
        <v>8383.235264011686</v>
      </c>
      <c r="R205" s="104">
        <f>+R11*T224</f>
        <v>12561.309362997514</v>
      </c>
      <c r="S205" s="104">
        <f>+S11*T224</f>
        <v>0</v>
      </c>
      <c r="T205" s="408">
        <f t="shared" si="178"/>
        <v>12561.309362997514</v>
      </c>
    </row>
    <row r="206" spans="2:20" x14ac:dyDescent="0.2">
      <c r="B206" s="665" t="s">
        <v>426</v>
      </c>
      <c r="C206" s="407">
        <v>0</v>
      </c>
      <c r="D206" s="97">
        <f>Comisiones!C11</f>
        <v>7200.44</v>
      </c>
      <c r="E206" s="408">
        <f t="shared" si="173"/>
        <v>7200.44</v>
      </c>
      <c r="F206" s="97">
        <v>0</v>
      </c>
      <c r="G206" s="97">
        <f>Comisiones!D11</f>
        <v>8220.3927499999991</v>
      </c>
      <c r="H206" s="408">
        <f t="shared" si="174"/>
        <v>8220.3927499999991</v>
      </c>
      <c r="I206" s="315">
        <v>0</v>
      </c>
      <c r="J206" s="97">
        <f>Comisiones!E11</f>
        <v>10454.986932949587</v>
      </c>
      <c r="K206" s="408">
        <f t="shared" si="175"/>
        <v>10454.986932949587</v>
      </c>
      <c r="L206" s="407">
        <v>0</v>
      </c>
      <c r="M206" s="97">
        <f>Comisiones!F11</f>
        <v>13217.36384912569</v>
      </c>
      <c r="N206" s="408">
        <f t="shared" si="176"/>
        <v>13217.36384912569</v>
      </c>
      <c r="O206" s="97">
        <v>0</v>
      </c>
      <c r="P206" s="97">
        <f>Comisiones!G11</f>
        <v>17573.086898212696</v>
      </c>
      <c r="Q206" s="408">
        <f t="shared" si="177"/>
        <v>17573.086898212696</v>
      </c>
      <c r="R206" s="315">
        <v>0</v>
      </c>
      <c r="S206" s="97">
        <f>Comisiones!H11</f>
        <v>23266.300495664964</v>
      </c>
      <c r="T206" s="408">
        <f t="shared" si="178"/>
        <v>23266.300495664964</v>
      </c>
    </row>
    <row r="207" spans="2:20" x14ac:dyDescent="0.2">
      <c r="B207" s="660" t="s">
        <v>715</v>
      </c>
      <c r="C207" s="104">
        <f>+C13*E223</f>
        <v>0</v>
      </c>
      <c r="D207" s="104">
        <f t="shared" ref="D207:D220" si="179">+D13*$E$223</f>
        <v>28.631037674919266</v>
      </c>
      <c r="E207" s="408">
        <f t="shared" si="173"/>
        <v>28.631037674919266</v>
      </c>
      <c r="F207" s="104">
        <f>+F13*H223</f>
        <v>0</v>
      </c>
      <c r="G207" s="104">
        <f t="shared" ref="G207:G220" si="180">+G13*$H$223</f>
        <v>27.363745163552007</v>
      </c>
      <c r="H207" s="408">
        <f t="shared" si="174"/>
        <v>27.363745163552007</v>
      </c>
      <c r="I207" s="104">
        <f>+I13*K223</f>
        <v>0</v>
      </c>
      <c r="J207" s="104">
        <f t="shared" ref="J207:J221" si="181">+J13*$K$223</f>
        <v>30.284577646409087</v>
      </c>
      <c r="K207" s="408">
        <f t="shared" si="175"/>
        <v>30.284577646409087</v>
      </c>
      <c r="L207" s="104">
        <f>+L13*N223</f>
        <v>0</v>
      </c>
      <c r="M207" s="104">
        <f t="shared" ref="M207:M221" si="182">+M13*$N$223</f>
        <v>33.313206780485217</v>
      </c>
      <c r="N207" s="408">
        <f t="shared" si="176"/>
        <v>33.313206780485217</v>
      </c>
      <c r="O207" s="104">
        <f>+O13*Q223</f>
        <v>0</v>
      </c>
      <c r="P207" s="104">
        <f t="shared" ref="P207:P220" si="183">+P13*$Q$223</f>
        <v>36.92129036453246</v>
      </c>
      <c r="Q207" s="408">
        <f t="shared" si="177"/>
        <v>36.92129036453246</v>
      </c>
      <c r="R207" s="104">
        <f>+R13*T223</f>
        <v>0</v>
      </c>
      <c r="S207" s="104">
        <f t="shared" ref="S207:S220" si="184">+S13*$T$223</f>
        <v>40.714256922129444</v>
      </c>
      <c r="T207" s="408">
        <f t="shared" si="178"/>
        <v>40.714256922129444</v>
      </c>
    </row>
    <row r="208" spans="2:20" x14ac:dyDescent="0.2">
      <c r="B208" s="660" t="s">
        <v>717</v>
      </c>
      <c r="C208" s="104">
        <f t="shared" ref="C208:C220" si="185">+C14*$E$223</f>
        <v>26.348719052744887</v>
      </c>
      <c r="D208" s="104">
        <f t="shared" si="179"/>
        <v>0</v>
      </c>
      <c r="E208" s="408">
        <f t="shared" si="173"/>
        <v>26.348719052744887</v>
      </c>
      <c r="F208" s="104">
        <f t="shared" ref="F208:F220" si="186">+F14*$H$223</f>
        <v>25.182448562698543</v>
      </c>
      <c r="G208" s="104">
        <f t="shared" si="180"/>
        <v>0</v>
      </c>
      <c r="H208" s="408">
        <f t="shared" si="174"/>
        <v>25.182448562698543</v>
      </c>
      <c r="I208" s="104">
        <f t="shared" ref="I208:I220" si="187">+I14*$K$223</f>
        <v>27.870447347959107</v>
      </c>
      <c r="J208" s="104">
        <f t="shared" si="181"/>
        <v>0</v>
      </c>
      <c r="K208" s="408">
        <f t="shared" si="175"/>
        <v>27.870447347959107</v>
      </c>
      <c r="L208" s="104">
        <f t="shared" ref="L208:L220" si="188">+L14*$N$223</f>
        <v>30.657649791502916</v>
      </c>
      <c r="M208" s="104">
        <f t="shared" si="182"/>
        <v>0</v>
      </c>
      <c r="N208" s="408">
        <f t="shared" si="176"/>
        <v>30.657649791502916</v>
      </c>
      <c r="O208" s="104">
        <f t="shared" ref="O208:O220" si="189">+O14*$Q$223</f>
        <v>33.978115565545096</v>
      </c>
      <c r="P208" s="104">
        <f t="shared" si="183"/>
        <v>0</v>
      </c>
      <c r="Q208" s="408">
        <f t="shared" si="177"/>
        <v>33.978115565545096</v>
      </c>
      <c r="R208" s="104">
        <f t="shared" ref="R208:R220" si="190">+R14*$T$223</f>
        <v>37.468726396256514</v>
      </c>
      <c r="S208" s="104">
        <f t="shared" si="184"/>
        <v>0</v>
      </c>
      <c r="T208" s="408">
        <f t="shared" si="178"/>
        <v>37.468726396256514</v>
      </c>
    </row>
    <row r="209" spans="2:20" x14ac:dyDescent="0.2">
      <c r="B209" s="114" t="s">
        <v>287</v>
      </c>
      <c r="C209" s="104">
        <f t="shared" si="185"/>
        <v>37.88401506996771</v>
      </c>
      <c r="D209" s="104">
        <f t="shared" si="179"/>
        <v>0</v>
      </c>
      <c r="E209" s="408">
        <f t="shared" si="173"/>
        <v>37.88401506996771</v>
      </c>
      <c r="F209" s="104">
        <f t="shared" si="186"/>
        <v>36.20715902500671</v>
      </c>
      <c r="G209" s="104">
        <f t="shared" si="180"/>
        <v>0</v>
      </c>
      <c r="H209" s="408">
        <f t="shared" si="174"/>
        <v>36.20715902500671</v>
      </c>
      <c r="I209" s="104">
        <f t="shared" si="187"/>
        <v>40.071946010856699</v>
      </c>
      <c r="J209" s="104">
        <f t="shared" si="181"/>
        <v>0</v>
      </c>
      <c r="K209" s="408">
        <f t="shared" si="175"/>
        <v>40.071946010856699</v>
      </c>
      <c r="L209" s="104">
        <f t="shared" si="188"/>
        <v>44.079367364543515</v>
      </c>
      <c r="M209" s="104">
        <f t="shared" si="182"/>
        <v>0</v>
      </c>
      <c r="N209" s="408">
        <f t="shared" si="176"/>
        <v>44.079367364543515</v>
      </c>
      <c r="O209" s="104">
        <f t="shared" si="189"/>
        <v>48.853511229803694</v>
      </c>
      <c r="P209" s="104">
        <f t="shared" si="183"/>
        <v>0</v>
      </c>
      <c r="Q209" s="408">
        <f t="shared" si="177"/>
        <v>48.853511229803694</v>
      </c>
      <c r="R209" s="104">
        <f t="shared" si="190"/>
        <v>53.87228853921858</v>
      </c>
      <c r="S209" s="104">
        <f t="shared" si="184"/>
        <v>0</v>
      </c>
      <c r="T209" s="408">
        <f t="shared" si="178"/>
        <v>53.87228853921858</v>
      </c>
    </row>
    <row r="210" spans="2:20" x14ac:dyDescent="0.2">
      <c r="B210" s="114" t="s">
        <v>427</v>
      </c>
      <c r="C210" s="104">
        <f t="shared" si="185"/>
        <v>0</v>
      </c>
      <c r="D210" s="104">
        <f t="shared" si="179"/>
        <v>110.83780409041981</v>
      </c>
      <c r="E210" s="408">
        <f t="shared" si="173"/>
        <v>110.83780409041981</v>
      </c>
      <c r="F210" s="104">
        <f t="shared" si="186"/>
        <v>0</v>
      </c>
      <c r="G210" s="104">
        <f t="shared" si="180"/>
        <v>105.93180240459107</v>
      </c>
      <c r="H210" s="408">
        <f t="shared" si="174"/>
        <v>105.93180240459107</v>
      </c>
      <c r="I210" s="104">
        <f t="shared" si="187"/>
        <v>0</v>
      </c>
      <c r="J210" s="104">
        <f t="shared" si="181"/>
        <v>117.23906490033505</v>
      </c>
      <c r="K210" s="408">
        <f t="shared" si="175"/>
        <v>117.23906490033505</v>
      </c>
      <c r="L210" s="104">
        <f t="shared" si="188"/>
        <v>0</v>
      </c>
      <c r="M210" s="104">
        <f t="shared" si="182"/>
        <v>128.96363480369305</v>
      </c>
      <c r="N210" s="408">
        <f t="shared" si="176"/>
        <v>128.96363480369305</v>
      </c>
      <c r="O210" s="104">
        <f t="shared" si="189"/>
        <v>0</v>
      </c>
      <c r="P210" s="104">
        <f t="shared" si="183"/>
        <v>142.93141571233997</v>
      </c>
      <c r="Q210" s="408">
        <f t="shared" si="177"/>
        <v>142.93141571233997</v>
      </c>
      <c r="R210" s="104">
        <f t="shared" si="190"/>
        <v>0</v>
      </c>
      <c r="S210" s="104">
        <f t="shared" si="184"/>
        <v>157.61492418331383</v>
      </c>
      <c r="T210" s="408">
        <f t="shared" si="178"/>
        <v>157.61492418331383</v>
      </c>
    </row>
    <row r="211" spans="2:20" x14ac:dyDescent="0.2">
      <c r="B211" s="114" t="s">
        <v>428</v>
      </c>
      <c r="C211" s="104">
        <f t="shared" si="185"/>
        <v>0</v>
      </c>
      <c r="D211" s="104">
        <f t="shared" si="179"/>
        <v>63.830699677072118</v>
      </c>
      <c r="E211" s="408">
        <f t="shared" si="173"/>
        <v>63.830699677072118</v>
      </c>
      <c r="F211" s="104">
        <f t="shared" si="186"/>
        <v>0</v>
      </c>
      <c r="G211" s="104">
        <f t="shared" si="180"/>
        <v>61.005368349072526</v>
      </c>
      <c r="H211" s="408">
        <f t="shared" si="174"/>
        <v>61.005368349072526</v>
      </c>
      <c r="I211" s="104">
        <f t="shared" si="187"/>
        <v>0</v>
      </c>
      <c r="J211" s="104">
        <f t="shared" si="181"/>
        <v>67.517140054210799</v>
      </c>
      <c r="K211" s="408">
        <f t="shared" si="175"/>
        <v>67.517140054210799</v>
      </c>
      <c r="L211" s="104">
        <f t="shared" si="188"/>
        <v>0</v>
      </c>
      <c r="M211" s="104">
        <f t="shared" si="182"/>
        <v>74.269236114626793</v>
      </c>
      <c r="N211" s="408">
        <f t="shared" si="176"/>
        <v>74.269236114626793</v>
      </c>
      <c r="O211" s="104">
        <f t="shared" si="189"/>
        <v>0</v>
      </c>
      <c r="P211" s="104">
        <f t="shared" si="183"/>
        <v>164.62636274010583</v>
      </c>
      <c r="Q211" s="408">
        <f t="shared" si="177"/>
        <v>164.62636274010583</v>
      </c>
      <c r="R211" s="104">
        <f t="shared" si="190"/>
        <v>0</v>
      </c>
      <c r="S211" s="104">
        <f t="shared" si="184"/>
        <v>181.5386180325668</v>
      </c>
      <c r="T211" s="408">
        <f t="shared" si="178"/>
        <v>181.5386180325668</v>
      </c>
    </row>
    <row r="212" spans="2:20" x14ac:dyDescent="0.2">
      <c r="B212" s="114" t="s">
        <v>429</v>
      </c>
      <c r="C212" s="104">
        <f t="shared" si="185"/>
        <v>89.684607104413345</v>
      </c>
      <c r="D212" s="104">
        <f t="shared" si="179"/>
        <v>0</v>
      </c>
      <c r="E212" s="408">
        <f t="shared" si="173"/>
        <v>89.684607104413345</v>
      </c>
      <c r="F212" s="104">
        <f t="shared" si="186"/>
        <v>85.714907079607727</v>
      </c>
      <c r="G212" s="104">
        <f t="shared" si="180"/>
        <v>0</v>
      </c>
      <c r="H212" s="408">
        <f t="shared" si="174"/>
        <v>85.714907079607727</v>
      </c>
      <c r="I212" s="104">
        <f t="shared" si="187"/>
        <v>94.864198719579136</v>
      </c>
      <c r="J212" s="104">
        <f t="shared" si="181"/>
        <v>0</v>
      </c>
      <c r="K212" s="408">
        <f t="shared" si="175"/>
        <v>94.864198719579136</v>
      </c>
      <c r="L212" s="104">
        <f t="shared" si="188"/>
        <v>104.35115539361324</v>
      </c>
      <c r="M212" s="104">
        <f t="shared" si="182"/>
        <v>0</v>
      </c>
      <c r="N212" s="408">
        <f t="shared" si="176"/>
        <v>104.35115539361324</v>
      </c>
      <c r="O212" s="104">
        <f t="shared" si="189"/>
        <v>231.30642051662161</v>
      </c>
      <c r="P212" s="104">
        <f t="shared" si="183"/>
        <v>0</v>
      </c>
      <c r="Q212" s="408">
        <f t="shared" si="177"/>
        <v>231.30642051662161</v>
      </c>
      <c r="R212" s="104">
        <f t="shared" si="190"/>
        <v>255.06879471630032</v>
      </c>
      <c r="S212" s="104">
        <f t="shared" si="184"/>
        <v>0</v>
      </c>
      <c r="T212" s="408">
        <f t="shared" si="178"/>
        <v>255.06879471630032</v>
      </c>
    </row>
    <row r="213" spans="2:20" x14ac:dyDescent="0.2">
      <c r="B213" s="114" t="s">
        <v>288</v>
      </c>
      <c r="C213" s="104">
        <f t="shared" si="185"/>
        <v>0</v>
      </c>
      <c r="D213" s="104">
        <f t="shared" si="179"/>
        <v>0</v>
      </c>
      <c r="E213" s="408">
        <f t="shared" si="173"/>
        <v>0</v>
      </c>
      <c r="F213" s="104">
        <f t="shared" si="186"/>
        <v>29.242982969254466</v>
      </c>
      <c r="G213" s="104">
        <f t="shared" si="180"/>
        <v>0</v>
      </c>
      <c r="H213" s="408">
        <f t="shared" si="174"/>
        <v>29.242982969254466</v>
      </c>
      <c r="I213" s="104">
        <f t="shared" si="187"/>
        <v>38.911311601652486</v>
      </c>
      <c r="J213" s="104">
        <f t="shared" si="181"/>
        <v>0</v>
      </c>
      <c r="K213" s="408">
        <f t="shared" si="175"/>
        <v>38.911311601652486</v>
      </c>
      <c r="L213" s="104">
        <f t="shared" si="188"/>
        <v>48.64399601597367</v>
      </c>
      <c r="M213" s="104">
        <f t="shared" si="182"/>
        <v>0</v>
      </c>
      <c r="N213" s="408">
        <f t="shared" si="176"/>
        <v>48.64399601597367</v>
      </c>
      <c r="O213" s="104">
        <f t="shared" si="189"/>
        <v>81.6980205530555</v>
      </c>
      <c r="P213" s="104">
        <f t="shared" si="183"/>
        <v>0</v>
      </c>
      <c r="Q213" s="408">
        <f t="shared" si="177"/>
        <v>81.6980205530555</v>
      </c>
      <c r="R213" s="104">
        <f t="shared" si="190"/>
        <v>101.56153970056234</v>
      </c>
      <c r="S213" s="104">
        <f t="shared" si="184"/>
        <v>0</v>
      </c>
      <c r="T213" s="408">
        <f t="shared" si="178"/>
        <v>101.56153970056234</v>
      </c>
    </row>
    <row r="214" spans="2:20" x14ac:dyDescent="0.2">
      <c r="B214" s="114" t="s">
        <v>289</v>
      </c>
      <c r="C214" s="104">
        <f t="shared" si="185"/>
        <v>38.966415500538211</v>
      </c>
      <c r="D214" s="104">
        <f t="shared" si="179"/>
        <v>0</v>
      </c>
      <c r="E214" s="408">
        <f t="shared" si="173"/>
        <v>38.966415500538211</v>
      </c>
      <c r="F214" s="104">
        <f t="shared" si="186"/>
        <v>37.241649282864046</v>
      </c>
      <c r="G214" s="104">
        <f t="shared" si="180"/>
        <v>0</v>
      </c>
      <c r="H214" s="408">
        <f t="shared" si="174"/>
        <v>37.241649282864046</v>
      </c>
      <c r="I214" s="104">
        <f t="shared" si="187"/>
        <v>41.216858754024031</v>
      </c>
      <c r="J214" s="104">
        <f t="shared" si="181"/>
        <v>0</v>
      </c>
      <c r="K214" s="408">
        <f t="shared" si="175"/>
        <v>41.216858754024031</v>
      </c>
      <c r="L214" s="104">
        <f t="shared" si="188"/>
        <v>45.338777860673325</v>
      </c>
      <c r="M214" s="104">
        <f t="shared" si="182"/>
        <v>0</v>
      </c>
      <c r="N214" s="408">
        <f t="shared" si="176"/>
        <v>45.338777860673325</v>
      </c>
      <c r="O214" s="104">
        <f t="shared" si="189"/>
        <v>50.249325836369508</v>
      </c>
      <c r="P214" s="104">
        <f t="shared" si="183"/>
        <v>0</v>
      </c>
      <c r="Q214" s="408">
        <f t="shared" si="177"/>
        <v>50.249325836369508</v>
      </c>
      <c r="R214" s="104">
        <f t="shared" si="190"/>
        <v>55.411496783196249</v>
      </c>
      <c r="S214" s="104">
        <f t="shared" si="184"/>
        <v>0</v>
      </c>
      <c r="T214" s="408">
        <f t="shared" si="178"/>
        <v>55.411496783196249</v>
      </c>
    </row>
    <row r="215" spans="2:20" x14ac:dyDescent="0.2">
      <c r="B215" s="114" t="s">
        <v>290</v>
      </c>
      <c r="C215" s="104">
        <f t="shared" si="185"/>
        <v>0</v>
      </c>
      <c r="D215" s="104">
        <f t="shared" si="179"/>
        <v>31.049429494079657</v>
      </c>
      <c r="E215" s="408">
        <f t="shared" si="173"/>
        <v>31.049429494079657</v>
      </c>
      <c r="F215" s="104">
        <f t="shared" si="186"/>
        <v>0</v>
      </c>
      <c r="G215" s="104">
        <f t="shared" si="180"/>
        <v>29.675091968250399</v>
      </c>
      <c r="H215" s="408">
        <f t="shared" si="174"/>
        <v>29.675091968250399</v>
      </c>
      <c r="I215" s="104">
        <f t="shared" si="187"/>
        <v>0</v>
      </c>
      <c r="J215" s="104">
        <f t="shared" si="181"/>
        <v>32.842639832571535</v>
      </c>
      <c r="K215" s="408">
        <f t="shared" si="175"/>
        <v>32.842639832571535</v>
      </c>
      <c r="L215" s="104">
        <f t="shared" si="188"/>
        <v>0</v>
      </c>
      <c r="M215" s="104">
        <f t="shared" si="182"/>
        <v>36.127089660409546</v>
      </c>
      <c r="N215" s="408">
        <f t="shared" si="176"/>
        <v>36.127089660409546</v>
      </c>
      <c r="O215" s="104">
        <f t="shared" si="189"/>
        <v>0</v>
      </c>
      <c r="P215" s="104">
        <f t="shared" si="183"/>
        <v>40.039938999773803</v>
      </c>
      <c r="Q215" s="408">
        <f t="shared" si="177"/>
        <v>40.039938999773803</v>
      </c>
      <c r="R215" s="104">
        <f t="shared" si="190"/>
        <v>0</v>
      </c>
      <c r="S215" s="104">
        <f t="shared" si="184"/>
        <v>44.153287912959556</v>
      </c>
      <c r="T215" s="408">
        <f t="shared" si="178"/>
        <v>44.153287912959556</v>
      </c>
    </row>
    <row r="216" spans="2:20" x14ac:dyDescent="0.2">
      <c r="B216" s="114" t="s">
        <v>291</v>
      </c>
      <c r="C216" s="104">
        <f t="shared" si="185"/>
        <v>0</v>
      </c>
      <c r="D216" s="104">
        <f t="shared" si="179"/>
        <v>15.46286329386437</v>
      </c>
      <c r="E216" s="408">
        <f t="shared" si="173"/>
        <v>15.46286329386437</v>
      </c>
      <c r="F216" s="104">
        <f t="shared" si="186"/>
        <v>0</v>
      </c>
      <c r="G216" s="104">
        <f t="shared" si="180"/>
        <v>14.778432255104779</v>
      </c>
      <c r="H216" s="408">
        <f t="shared" si="174"/>
        <v>14.778432255104779</v>
      </c>
      <c r="I216" s="104">
        <f t="shared" si="187"/>
        <v>0</v>
      </c>
      <c r="J216" s="104">
        <f t="shared" si="181"/>
        <v>16.355896330961915</v>
      </c>
      <c r="K216" s="408">
        <f t="shared" si="175"/>
        <v>16.355896330961915</v>
      </c>
      <c r="L216" s="104">
        <f t="shared" si="188"/>
        <v>0</v>
      </c>
      <c r="M216" s="104">
        <f t="shared" si="182"/>
        <v>17.991578516140205</v>
      </c>
      <c r="N216" s="408">
        <f t="shared" si="176"/>
        <v>17.991578516140205</v>
      </c>
      <c r="O216" s="104">
        <f t="shared" si="189"/>
        <v>0</v>
      </c>
      <c r="P216" s="104">
        <f t="shared" si="183"/>
        <v>19.940208665225992</v>
      </c>
      <c r="Q216" s="408">
        <f t="shared" si="177"/>
        <v>19.940208665225992</v>
      </c>
      <c r="R216" s="104">
        <f t="shared" si="190"/>
        <v>0</v>
      </c>
      <c r="S216" s="104">
        <f t="shared" si="184"/>
        <v>21.988689199681051</v>
      </c>
      <c r="T216" s="408">
        <f t="shared" si="178"/>
        <v>21.988689199681051</v>
      </c>
    </row>
    <row r="217" spans="2:20" x14ac:dyDescent="0.2">
      <c r="B217" s="114" t="s">
        <v>293</v>
      </c>
      <c r="C217" s="104">
        <f t="shared" si="185"/>
        <v>0</v>
      </c>
      <c r="D217" s="104">
        <f t="shared" si="179"/>
        <v>16.26074703982777</v>
      </c>
      <c r="E217" s="408">
        <f t="shared" si="173"/>
        <v>16.26074703982777</v>
      </c>
      <c r="F217" s="104">
        <f t="shared" si="186"/>
        <v>0</v>
      </c>
      <c r="G217" s="104">
        <f t="shared" si="180"/>
        <v>15.540999359468186</v>
      </c>
      <c r="H217" s="408">
        <f t="shared" si="174"/>
        <v>15.540999359468186</v>
      </c>
      <c r="I217" s="104">
        <f t="shared" si="187"/>
        <v>0</v>
      </c>
      <c r="J217" s="104">
        <f t="shared" si="181"/>
        <v>17.199860581639552</v>
      </c>
      <c r="K217" s="408">
        <f t="shared" si="175"/>
        <v>17.199860581639552</v>
      </c>
      <c r="L217" s="104">
        <f t="shared" si="188"/>
        <v>0</v>
      </c>
      <c r="M217" s="104">
        <f t="shared" si="182"/>
        <v>18.919943967573044</v>
      </c>
      <c r="N217" s="408">
        <f t="shared" si="176"/>
        <v>18.919943967573044</v>
      </c>
      <c r="O217" s="104">
        <f t="shared" si="189"/>
        <v>0</v>
      </c>
      <c r="P217" s="104">
        <f t="shared" si="183"/>
        <v>20.969123432351658</v>
      </c>
      <c r="Q217" s="408">
        <f t="shared" si="177"/>
        <v>20.969123432351658</v>
      </c>
      <c r="R217" s="104">
        <f t="shared" si="190"/>
        <v>0</v>
      </c>
      <c r="S217" s="104">
        <f t="shared" si="184"/>
        <v>23.123305562384594</v>
      </c>
      <c r="T217" s="408">
        <f t="shared" si="178"/>
        <v>23.123305562384594</v>
      </c>
    </row>
    <row r="218" spans="2:20" x14ac:dyDescent="0.2">
      <c r="B218" s="108" t="s">
        <v>882</v>
      </c>
      <c r="C218" s="104">
        <f t="shared" si="185"/>
        <v>0</v>
      </c>
      <c r="D218" s="104">
        <f t="shared" si="179"/>
        <v>0</v>
      </c>
      <c r="E218" s="408">
        <f t="shared" si="173"/>
        <v>0</v>
      </c>
      <c r="F218" s="104">
        <f t="shared" si="186"/>
        <v>537.39753654926471</v>
      </c>
      <c r="G218" s="104">
        <f t="shared" si="180"/>
        <v>0</v>
      </c>
      <c r="H218" s="408">
        <f t="shared" si="174"/>
        <v>537.39753654926471</v>
      </c>
      <c r="I218" s="104">
        <f t="shared" si="187"/>
        <v>0</v>
      </c>
      <c r="J218" s="104">
        <f t="shared" si="181"/>
        <v>0</v>
      </c>
      <c r="K218" s="408">
        <f t="shared" si="175"/>
        <v>0</v>
      </c>
      <c r="L218" s="104">
        <f t="shared" si="188"/>
        <v>0</v>
      </c>
      <c r="M218" s="104">
        <f t="shared" si="182"/>
        <v>0</v>
      </c>
      <c r="N218" s="408">
        <f t="shared" si="176"/>
        <v>0</v>
      </c>
      <c r="O218" s="104">
        <f t="shared" si="189"/>
        <v>0</v>
      </c>
      <c r="P218" s="104">
        <f t="shared" si="183"/>
        <v>0</v>
      </c>
      <c r="Q218" s="408">
        <f t="shared" si="177"/>
        <v>0</v>
      </c>
      <c r="R218" s="104">
        <f t="shared" si="190"/>
        <v>0</v>
      </c>
      <c r="S218" s="104">
        <f t="shared" si="184"/>
        <v>0</v>
      </c>
      <c r="T218" s="408">
        <f t="shared" si="178"/>
        <v>0</v>
      </c>
    </row>
    <row r="219" spans="2:20" x14ac:dyDescent="0.2">
      <c r="B219" s="114" t="s">
        <v>880</v>
      </c>
      <c r="C219" s="104">
        <f t="shared" si="185"/>
        <v>0</v>
      </c>
      <c r="D219" s="104">
        <f t="shared" si="179"/>
        <v>0</v>
      </c>
      <c r="E219" s="408">
        <f t="shared" si="173"/>
        <v>0</v>
      </c>
      <c r="F219" s="104">
        <f t="shared" si="186"/>
        <v>0</v>
      </c>
      <c r="G219" s="104">
        <f t="shared" si="180"/>
        <v>0</v>
      </c>
      <c r="H219" s="408">
        <f t="shared" si="174"/>
        <v>0</v>
      </c>
      <c r="I219" s="104">
        <f t="shared" si="187"/>
        <v>54.069078780039391</v>
      </c>
      <c r="J219" s="104">
        <f t="shared" si="181"/>
        <v>0</v>
      </c>
      <c r="K219" s="408">
        <f t="shared" si="175"/>
        <v>54.069078780039391</v>
      </c>
      <c r="L219" s="104">
        <f t="shared" si="188"/>
        <v>0</v>
      </c>
      <c r="M219" s="104">
        <f t="shared" si="182"/>
        <v>0</v>
      </c>
      <c r="N219" s="408">
        <f t="shared" si="176"/>
        <v>0</v>
      </c>
      <c r="O219" s="104">
        <f t="shared" si="189"/>
        <v>108.95544656909223</v>
      </c>
      <c r="P219" s="104">
        <f t="shared" si="183"/>
        <v>0</v>
      </c>
      <c r="Q219" s="408">
        <f t="shared" si="177"/>
        <v>108.95544656909223</v>
      </c>
      <c r="R219" s="104">
        <f t="shared" si="190"/>
        <v>0</v>
      </c>
      <c r="S219" s="104">
        <f t="shared" si="184"/>
        <v>0</v>
      </c>
      <c r="T219" s="408">
        <f t="shared" si="178"/>
        <v>0</v>
      </c>
    </row>
    <row r="220" spans="2:20" x14ac:dyDescent="0.2">
      <c r="B220" s="114" t="s">
        <v>874</v>
      </c>
      <c r="C220" s="104">
        <f t="shared" si="185"/>
        <v>0</v>
      </c>
      <c r="D220" s="104">
        <f t="shared" si="179"/>
        <v>0</v>
      </c>
      <c r="E220" s="408">
        <f t="shared" si="173"/>
        <v>0</v>
      </c>
      <c r="F220" s="104">
        <f t="shared" si="186"/>
        <v>537.39753654926471</v>
      </c>
      <c r="G220" s="104">
        <f t="shared" si="180"/>
        <v>0</v>
      </c>
      <c r="H220" s="408">
        <f t="shared" si="174"/>
        <v>537.39753654926471</v>
      </c>
      <c r="I220" s="104">
        <f t="shared" si="187"/>
        <v>756.9671029205515</v>
      </c>
      <c r="J220" s="104">
        <f t="shared" si="181"/>
        <v>0</v>
      </c>
      <c r="K220" s="408">
        <f t="shared" si="175"/>
        <v>756.9671029205515</v>
      </c>
      <c r="L220" s="104">
        <f t="shared" si="188"/>
        <v>1081.3871384607187</v>
      </c>
      <c r="M220" s="104">
        <f t="shared" si="182"/>
        <v>0</v>
      </c>
      <c r="N220" s="408">
        <f t="shared" si="176"/>
        <v>1081.3871384607187</v>
      </c>
      <c r="O220" s="104">
        <f t="shared" si="189"/>
        <v>1089.5544656909224</v>
      </c>
      <c r="P220" s="104">
        <f t="shared" si="183"/>
        <v>0</v>
      </c>
      <c r="Q220" s="408">
        <f t="shared" si="177"/>
        <v>1089.5544656909224</v>
      </c>
      <c r="R220" s="104">
        <f t="shared" si="190"/>
        <v>1638.3895188243014</v>
      </c>
      <c r="S220" s="104">
        <f t="shared" si="184"/>
        <v>0</v>
      </c>
      <c r="T220" s="408">
        <f t="shared" si="178"/>
        <v>1638.3895188243014</v>
      </c>
    </row>
    <row r="221" spans="2:20" s="135" customFormat="1" x14ac:dyDescent="0.2">
      <c r="B221" s="114" t="s">
        <v>294</v>
      </c>
      <c r="C221" s="104">
        <f>+C27*$E$223</f>
        <v>657.61133011840695</v>
      </c>
      <c r="D221" s="104">
        <f>+D27*$E$223</f>
        <v>0</v>
      </c>
      <c r="E221" s="408">
        <f t="shared" si="173"/>
        <v>657.61133011840695</v>
      </c>
      <c r="F221" s="104">
        <f>+F27*$H$223</f>
        <v>571.36686475257295</v>
      </c>
      <c r="G221" s="104">
        <f>+G27*$H$223</f>
        <v>0</v>
      </c>
      <c r="H221" s="408">
        <f t="shared" si="174"/>
        <v>571.36686475257295</v>
      </c>
      <c r="I221" s="104">
        <f>+I27*$K$223</f>
        <v>1548.1117030905962</v>
      </c>
      <c r="J221" s="104">
        <f t="shared" si="181"/>
        <v>0</v>
      </c>
      <c r="K221" s="408">
        <f t="shared" si="175"/>
        <v>1548.1117030905962</v>
      </c>
      <c r="L221" s="104">
        <f>+L27*$N$223</f>
        <v>2845.784233063775</v>
      </c>
      <c r="M221" s="104">
        <f t="shared" si="182"/>
        <v>0</v>
      </c>
      <c r="N221" s="408">
        <f t="shared" si="176"/>
        <v>2845.784233063775</v>
      </c>
      <c r="O221" s="104">
        <f>+O27*$Q$223</f>
        <v>2867.2774155063457</v>
      </c>
      <c r="P221" s="104">
        <f>+P27*$Q$223</f>
        <v>0</v>
      </c>
      <c r="Q221" s="408">
        <f t="shared" si="177"/>
        <v>2867.2774155063457</v>
      </c>
      <c r="R221" s="104">
        <f>+R27*$T$223</f>
        <v>2874.3964700276219</v>
      </c>
      <c r="S221" s="104">
        <f>+S27*$T$223</f>
        <v>0</v>
      </c>
      <c r="T221" s="408">
        <f t="shared" si="178"/>
        <v>2874.3964700276219</v>
      </c>
    </row>
    <row r="222" spans="2:20" x14ac:dyDescent="0.2">
      <c r="B222" s="278" t="s">
        <v>8</v>
      </c>
      <c r="C222" s="106">
        <f>SUM(C204:C221)</f>
        <v>10580.963149788124</v>
      </c>
      <c r="D222" s="106">
        <f t="shared" ref="D222:T222" si="191">SUM(D204:D221)</f>
        <v>7466.5125812701835</v>
      </c>
      <c r="E222" s="106">
        <f t="shared" si="191"/>
        <v>18047.475731058315</v>
      </c>
      <c r="F222" s="106">
        <f t="shared" si="191"/>
        <v>17623.494749698239</v>
      </c>
      <c r="G222" s="106">
        <f t="shared" si="191"/>
        <v>8474.6881895000388</v>
      </c>
      <c r="H222" s="106">
        <f t="shared" si="191"/>
        <v>26098.182939198279</v>
      </c>
      <c r="I222" s="106">
        <f t="shared" si="191"/>
        <v>19226.40958473699</v>
      </c>
      <c r="J222" s="106">
        <f t="shared" si="191"/>
        <v>10736.426112295716</v>
      </c>
      <c r="K222" s="106">
        <f t="shared" si="191"/>
        <v>29962.835697032704</v>
      </c>
      <c r="L222" s="106">
        <f t="shared" si="191"/>
        <v>31750.617622869551</v>
      </c>
      <c r="M222" s="106">
        <f t="shared" si="191"/>
        <v>13526.948538968618</v>
      </c>
      <c r="N222" s="106">
        <f t="shared" si="191"/>
        <v>45277.566161838164</v>
      </c>
      <c r="O222" s="106">
        <f t="shared" si="191"/>
        <v>33549.409715731737</v>
      </c>
      <c r="P222" s="106">
        <f t="shared" si="191"/>
        <v>17998.515238127024</v>
      </c>
      <c r="Q222" s="106">
        <f t="shared" si="191"/>
        <v>51547.924953858768</v>
      </c>
      <c r="R222" s="106">
        <f t="shared" si="191"/>
        <v>51431.59988606799</v>
      </c>
      <c r="S222" s="106">
        <f t="shared" si="191"/>
        <v>23735.433577477997</v>
      </c>
      <c r="T222" s="106">
        <f t="shared" si="191"/>
        <v>75167.033463546017</v>
      </c>
    </row>
    <row r="223" spans="2:20" x14ac:dyDescent="0.2">
      <c r="B223" s="279" t="s">
        <v>297</v>
      </c>
      <c r="C223" s="241"/>
      <c r="D223" s="240"/>
      <c r="E223" s="285">
        <f>Asignaciones!K10</f>
        <v>0.12370290635091497</v>
      </c>
      <c r="F223" s="241"/>
      <c r="G223" s="240"/>
      <c r="H223" s="285">
        <f>Asignaciones!L10</f>
        <v>0.10747950730985294</v>
      </c>
      <c r="I223" s="241"/>
      <c r="J223" s="240"/>
      <c r="K223" s="285">
        <f>Asignaciones!M10</f>
        <v>0.10813815756007879</v>
      </c>
      <c r="L223" s="241"/>
      <c r="M223" s="240"/>
      <c r="N223" s="285">
        <f>Asignaciones!N10</f>
        <v>0.10813871384607186</v>
      </c>
      <c r="O223" s="241"/>
      <c r="P223" s="240"/>
      <c r="Q223" s="285">
        <f>Asignaciones!O10</f>
        <v>0.10895544656909223</v>
      </c>
      <c r="R223" s="241"/>
      <c r="S223" s="240"/>
      <c r="T223" s="285">
        <f>Asignaciones!P10</f>
        <v>0.10922596792162009</v>
      </c>
    </row>
    <row r="224" spans="2:20" x14ac:dyDescent="0.2">
      <c r="B224" s="279" t="s">
        <v>432</v>
      </c>
      <c r="C224" s="280"/>
      <c r="D224" s="240"/>
      <c r="E224" s="409">
        <f>Asignaciones!AB10</f>
        <v>0.4326371484021676</v>
      </c>
      <c r="F224" s="241"/>
      <c r="G224" s="240"/>
      <c r="H224" s="410">
        <f>Asignaciones!AC10</f>
        <v>0.3995597285334212</v>
      </c>
      <c r="I224" s="241"/>
      <c r="J224" s="240"/>
      <c r="K224" s="410">
        <f>Asignaciones!AD10</f>
        <v>0.40109047120022773</v>
      </c>
      <c r="L224" s="241"/>
      <c r="M224" s="240"/>
      <c r="N224" s="410">
        <f>Asignaciones!AE10</f>
        <v>0.40108798037854637</v>
      </c>
      <c r="O224" s="241"/>
      <c r="P224" s="240"/>
      <c r="Q224" s="410">
        <f>Asignaciones!AF10</f>
        <v>0.40293501368576445</v>
      </c>
      <c r="R224" s="241"/>
      <c r="S224" s="240"/>
      <c r="T224" s="410">
        <f>Asignaciones!AG10</f>
        <v>0.40294950368477167</v>
      </c>
    </row>
    <row r="228" spans="2:20" x14ac:dyDescent="0.2">
      <c r="B228" s="2" t="s">
        <v>438</v>
      </c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7"/>
    </row>
    <row r="229" spans="2:20" x14ac:dyDescent="0.2">
      <c r="B229" s="9" t="s">
        <v>20</v>
      </c>
      <c r="C229" s="199"/>
      <c r="D229" s="199"/>
      <c r="E229" s="199"/>
      <c r="F229" s="199"/>
      <c r="G229" s="199"/>
      <c r="H229" s="199"/>
      <c r="I229" s="199"/>
      <c r="J229" s="199"/>
      <c r="K229" s="199"/>
      <c r="L229" s="199"/>
      <c r="M229" s="199"/>
      <c r="N229" s="199"/>
      <c r="O229" s="199"/>
      <c r="P229" s="199"/>
      <c r="Q229" s="199"/>
      <c r="R229" s="199"/>
      <c r="S229" s="199"/>
      <c r="T229" s="262"/>
    </row>
    <row r="230" spans="2:20" x14ac:dyDescent="0.2">
      <c r="B230" s="201" t="s">
        <v>910</v>
      </c>
      <c r="C230" s="199"/>
      <c r="D230" s="199"/>
      <c r="E230" s="199"/>
      <c r="F230" s="199"/>
      <c r="G230" s="199"/>
      <c r="H230" s="199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262"/>
    </row>
    <row r="231" spans="2:20" x14ac:dyDescent="0.2">
      <c r="B231" s="9" t="s">
        <v>2</v>
      </c>
      <c r="C231" s="199"/>
      <c r="D231" s="199"/>
      <c r="E231" s="199"/>
      <c r="F231" s="199"/>
      <c r="G231" s="199"/>
      <c r="H231" s="199"/>
      <c r="I231" s="199"/>
      <c r="J231" s="199"/>
      <c r="K231" s="199"/>
      <c r="L231" s="199"/>
      <c r="M231" s="199"/>
      <c r="N231" s="199"/>
      <c r="O231" s="199"/>
      <c r="P231" s="199"/>
      <c r="Q231" s="199"/>
      <c r="R231" s="199"/>
      <c r="S231" s="199"/>
      <c r="T231" s="262"/>
    </row>
    <row r="232" spans="2:20" x14ac:dyDescent="0.2">
      <c r="B232" s="256"/>
      <c r="C232" s="197"/>
      <c r="D232" s="197"/>
      <c r="E232" s="197"/>
      <c r="F232" s="197"/>
      <c r="G232" s="197"/>
      <c r="H232" s="197"/>
      <c r="I232" s="197"/>
      <c r="J232" s="197"/>
      <c r="K232" s="197"/>
      <c r="L232" s="197"/>
      <c r="M232" s="197"/>
      <c r="N232" s="197"/>
      <c r="O232" s="197"/>
      <c r="P232" s="197"/>
      <c r="Q232" s="197"/>
      <c r="R232" s="197"/>
      <c r="S232" s="197"/>
      <c r="T232" s="263"/>
    </row>
    <row r="233" spans="2:20" x14ac:dyDescent="0.2">
      <c r="B233" s="264"/>
    </row>
    <row r="234" spans="2:20" x14ac:dyDescent="0.2">
      <c r="B234" s="265" t="s">
        <v>282</v>
      </c>
      <c r="C234" s="267" t="s">
        <v>38</v>
      </c>
      <c r="D234" s="662"/>
      <c r="E234" s="299"/>
      <c r="F234" s="270" t="s">
        <v>39</v>
      </c>
      <c r="G234" s="663"/>
      <c r="H234" s="663"/>
      <c r="I234" s="301" t="s">
        <v>40</v>
      </c>
      <c r="J234" s="662"/>
      <c r="K234" s="299"/>
      <c r="L234" s="267" t="s">
        <v>121</v>
      </c>
      <c r="M234" s="662"/>
      <c r="N234" s="299"/>
      <c r="O234" s="270" t="s">
        <v>122</v>
      </c>
      <c r="P234" s="662"/>
      <c r="Q234" s="299"/>
      <c r="R234" s="301" t="s">
        <v>633</v>
      </c>
      <c r="S234" s="662"/>
      <c r="T234" s="299"/>
    </row>
    <row r="235" spans="2:20" x14ac:dyDescent="0.2">
      <c r="B235" s="273"/>
      <c r="C235" s="274" t="s">
        <v>283</v>
      </c>
      <c r="D235" s="275" t="s">
        <v>284</v>
      </c>
      <c r="E235" s="275" t="s">
        <v>47</v>
      </c>
      <c r="F235" s="275" t="s">
        <v>283</v>
      </c>
      <c r="G235" s="275" t="s">
        <v>284</v>
      </c>
      <c r="H235" s="275" t="s">
        <v>47</v>
      </c>
      <c r="I235" s="276" t="s">
        <v>283</v>
      </c>
      <c r="J235" s="276" t="s">
        <v>284</v>
      </c>
      <c r="K235" s="276" t="s">
        <v>47</v>
      </c>
      <c r="L235" s="274" t="s">
        <v>283</v>
      </c>
      <c r="M235" s="275" t="s">
        <v>284</v>
      </c>
      <c r="N235" s="275" t="s">
        <v>47</v>
      </c>
      <c r="O235" s="275" t="s">
        <v>283</v>
      </c>
      <c r="P235" s="275" t="s">
        <v>284</v>
      </c>
      <c r="Q235" s="275" t="s">
        <v>47</v>
      </c>
      <c r="R235" s="276" t="s">
        <v>283</v>
      </c>
      <c r="S235" s="276" t="s">
        <v>284</v>
      </c>
      <c r="T235" s="276" t="s">
        <v>47</v>
      </c>
    </row>
    <row r="236" spans="2:20" x14ac:dyDescent="0.2">
      <c r="B236" s="286" t="s">
        <v>75</v>
      </c>
      <c r="C236" s="234"/>
      <c r="D236" s="234"/>
      <c r="E236" s="234"/>
      <c r="F236" s="234"/>
      <c r="G236" s="234"/>
      <c r="H236" s="234"/>
      <c r="I236" s="234"/>
      <c r="J236" s="234"/>
      <c r="K236" s="234"/>
      <c r="L236" s="234"/>
      <c r="M236" s="234"/>
      <c r="N236" s="234"/>
      <c r="O236" s="234"/>
      <c r="P236" s="234"/>
      <c r="Q236" s="234"/>
      <c r="R236" s="234"/>
      <c r="S236" s="234"/>
      <c r="T236" s="232"/>
    </row>
    <row r="237" spans="2:20" x14ac:dyDescent="0.2">
      <c r="B237" s="665" t="s">
        <v>424</v>
      </c>
      <c r="C237" s="104">
        <f t="shared" ref="C237:D250" si="192">+C204*$E$256</f>
        <v>32.888253815187404</v>
      </c>
      <c r="D237" s="104">
        <f t="shared" si="192"/>
        <v>0</v>
      </c>
      <c r="E237" s="408">
        <f>+C237+D237</f>
        <v>32.888253815187404</v>
      </c>
      <c r="F237" s="104">
        <f t="shared" ref="F237:G250" si="193">+F204*$H$256</f>
        <v>50.599958276897333</v>
      </c>
      <c r="G237" s="104">
        <f t="shared" si="193"/>
        <v>0</v>
      </c>
      <c r="H237" s="408">
        <f>+F237+G237</f>
        <v>50.599958276897333</v>
      </c>
      <c r="I237" s="104">
        <f t="shared" ref="I237:J250" si="194">+I204*$K$256</f>
        <v>53.434244028444247</v>
      </c>
      <c r="J237" s="104">
        <f t="shared" si="194"/>
        <v>0</v>
      </c>
      <c r="K237" s="408">
        <f>+I237+J237</f>
        <v>53.434244028444247</v>
      </c>
      <c r="L237" s="104">
        <f t="shared" ref="L237:M250" si="195">+L204*$N$256</f>
        <v>88.253937302758359</v>
      </c>
      <c r="M237" s="104">
        <f t="shared" si="195"/>
        <v>0</v>
      </c>
      <c r="N237" s="408">
        <f>+L237+M237</f>
        <v>88.253937302758359</v>
      </c>
      <c r="O237" s="104">
        <f t="shared" ref="O237:P250" si="196">+O204*$Q$256</f>
        <v>93.432769836313241</v>
      </c>
      <c r="P237" s="104">
        <f t="shared" si="196"/>
        <v>0</v>
      </c>
      <c r="Q237" s="408">
        <f>+O237+P237</f>
        <v>93.432769836313241</v>
      </c>
      <c r="R237" s="104">
        <f t="shared" ref="R237:S250" si="197">+R204*$T$256</f>
        <v>153.68645490104544</v>
      </c>
      <c r="S237" s="104">
        <f t="shared" si="197"/>
        <v>0</v>
      </c>
      <c r="T237" s="408">
        <f>+R237+S237</f>
        <v>153.68645490104544</v>
      </c>
    </row>
    <row r="238" spans="2:20" x14ac:dyDescent="0.2">
      <c r="B238" s="665" t="s">
        <v>425</v>
      </c>
      <c r="C238" s="104">
        <f t="shared" si="192"/>
        <v>11.141013437944073</v>
      </c>
      <c r="D238" s="104">
        <f t="shared" si="192"/>
        <v>0</v>
      </c>
      <c r="E238" s="408">
        <f>+C238+D238</f>
        <v>11.141013437944073</v>
      </c>
      <c r="F238" s="104">
        <f t="shared" si="193"/>
        <v>20.493675067384817</v>
      </c>
      <c r="G238" s="104">
        <f t="shared" si="193"/>
        <v>0</v>
      </c>
      <c r="H238" s="408">
        <f>+F238+G238</f>
        <v>20.493675067384817</v>
      </c>
      <c r="I238" s="104">
        <f t="shared" si="194"/>
        <v>21.682195373150279</v>
      </c>
      <c r="J238" s="104">
        <f t="shared" si="194"/>
        <v>0</v>
      </c>
      <c r="K238" s="408">
        <f>+I238+J238</f>
        <v>21.682195373150279</v>
      </c>
      <c r="L238" s="104">
        <f t="shared" si="195"/>
        <v>35.921515249367857</v>
      </c>
      <c r="M238" s="104">
        <f t="shared" si="195"/>
        <v>0</v>
      </c>
      <c r="N238" s="408">
        <f>+L238+M238</f>
        <v>35.921515249367857</v>
      </c>
      <c r="O238" s="104">
        <f t="shared" si="196"/>
        <v>37.922796961894718</v>
      </c>
      <c r="P238" s="104">
        <f t="shared" si="196"/>
        <v>0</v>
      </c>
      <c r="Q238" s="408">
        <f>+O238+P238</f>
        <v>37.922796961894718</v>
      </c>
      <c r="R238" s="104">
        <f t="shared" si="197"/>
        <v>57.02416747659867</v>
      </c>
      <c r="S238" s="104">
        <f t="shared" si="197"/>
        <v>0</v>
      </c>
      <c r="T238" s="408">
        <f>+R238+S238</f>
        <v>57.02416747659867</v>
      </c>
    </row>
    <row r="239" spans="2:20" x14ac:dyDescent="0.2">
      <c r="B239" s="665" t="s">
        <v>426</v>
      </c>
      <c r="C239" s="104">
        <f t="shared" si="192"/>
        <v>0</v>
      </c>
      <c r="D239" s="104">
        <f t="shared" si="192"/>
        <v>32.58117647058824</v>
      </c>
      <c r="E239" s="104">
        <f>+C239+D239</f>
        <v>32.58117647058824</v>
      </c>
      <c r="F239" s="104">
        <f t="shared" si="193"/>
        <v>0</v>
      </c>
      <c r="G239" s="104">
        <f t="shared" si="193"/>
        <v>37.073527744221629</v>
      </c>
      <c r="H239" s="104">
        <f>+F239+G239</f>
        <v>37.073527744221629</v>
      </c>
      <c r="I239" s="104">
        <f t="shared" si="194"/>
        <v>0</v>
      </c>
      <c r="J239" s="104">
        <f t="shared" si="194"/>
        <v>47.240492523116686</v>
      </c>
      <c r="K239" s="104">
        <f>+I239+J239</f>
        <v>47.240492523116686</v>
      </c>
      <c r="L239" s="104">
        <f t="shared" si="195"/>
        <v>0</v>
      </c>
      <c r="M239" s="104">
        <f t="shared" si="195"/>
        <v>59.573494710914822</v>
      </c>
      <c r="N239" s="104">
        <f>+L239+M239</f>
        <v>59.573494710914822</v>
      </c>
      <c r="O239" s="104">
        <f t="shared" si="196"/>
        <v>0</v>
      </c>
      <c r="P239" s="104">
        <f t="shared" si="196"/>
        <v>79.494441638244751</v>
      </c>
      <c r="Q239" s="104">
        <f>+O239+P239</f>
        <v>79.494441638244751</v>
      </c>
      <c r="R239" s="104">
        <f t="shared" si="197"/>
        <v>0</v>
      </c>
      <c r="S239" s="104">
        <f t="shared" si="197"/>
        <v>105.62126747183849</v>
      </c>
      <c r="T239" s="104">
        <f>+R239+S239</f>
        <v>105.62126747183849</v>
      </c>
    </row>
    <row r="240" spans="2:20" x14ac:dyDescent="0.2">
      <c r="B240" s="660" t="s">
        <v>715</v>
      </c>
      <c r="C240" s="104">
        <f t="shared" si="192"/>
        <v>0</v>
      </c>
      <c r="D240" s="104">
        <f t="shared" si="192"/>
        <v>0.12955220667384285</v>
      </c>
      <c r="E240" s="104">
        <f>+C240+D240</f>
        <v>0.12955220667384285</v>
      </c>
      <c r="F240" s="104">
        <f t="shared" si="193"/>
        <v>0</v>
      </c>
      <c r="G240" s="104">
        <f t="shared" si="193"/>
        <v>0.12340901418691411</v>
      </c>
      <c r="H240" s="104">
        <f>+F240+G240</f>
        <v>0.12340901418691411</v>
      </c>
      <c r="I240" s="104">
        <f t="shared" si="194"/>
        <v>0</v>
      </c>
      <c r="J240" s="104">
        <f t="shared" si="194"/>
        <v>0.13683980410937868</v>
      </c>
      <c r="K240" s="104">
        <f>+I240+J240</f>
        <v>0.13683980410937868</v>
      </c>
      <c r="L240" s="104">
        <f t="shared" si="195"/>
        <v>0</v>
      </c>
      <c r="M240" s="104">
        <f t="shared" si="195"/>
        <v>0.15014977045306394</v>
      </c>
      <c r="N240" s="104">
        <f>+L240+M240</f>
        <v>0.15014977045306394</v>
      </c>
      <c r="O240" s="104">
        <f t="shared" si="196"/>
        <v>0</v>
      </c>
      <c r="P240" s="104">
        <f t="shared" si="196"/>
        <v>0.16701888399530579</v>
      </c>
      <c r="Q240" s="104">
        <f>+O240+P240</f>
        <v>0.16701888399530579</v>
      </c>
      <c r="R240" s="104">
        <f t="shared" si="197"/>
        <v>0</v>
      </c>
      <c r="S240" s="104">
        <f t="shared" si="197"/>
        <v>0.18482918765235698</v>
      </c>
      <c r="T240" s="104">
        <f>+R240+S240</f>
        <v>0.18482918765235698</v>
      </c>
    </row>
    <row r="241" spans="2:20" x14ac:dyDescent="0.2">
      <c r="B241" s="660" t="s">
        <v>717</v>
      </c>
      <c r="C241" s="104">
        <f t="shared" si="192"/>
        <v>0.11922497308934339</v>
      </c>
      <c r="D241" s="104">
        <f t="shared" si="192"/>
        <v>0</v>
      </c>
      <c r="E241" s="104">
        <f t="shared" ref="E241:E254" si="198">+C241+D241</f>
        <v>0.11922497308934339</v>
      </c>
      <c r="F241" s="104">
        <f t="shared" si="193"/>
        <v>0.11357148421608428</v>
      </c>
      <c r="G241" s="104">
        <f t="shared" si="193"/>
        <v>0</v>
      </c>
      <c r="H241" s="104">
        <f t="shared" ref="H241:H254" si="199">+F241+G241</f>
        <v>0.11357148421608428</v>
      </c>
      <c r="I241" s="104">
        <f t="shared" si="194"/>
        <v>0.12593164085244182</v>
      </c>
      <c r="J241" s="104">
        <f t="shared" si="194"/>
        <v>0</v>
      </c>
      <c r="K241" s="104">
        <f>+I241+J241</f>
        <v>0.12593164085244182</v>
      </c>
      <c r="L241" s="104">
        <f t="shared" si="195"/>
        <v>0.13818060534241786</v>
      </c>
      <c r="M241" s="104">
        <f t="shared" si="195"/>
        <v>0</v>
      </c>
      <c r="N241" s="104">
        <f t="shared" ref="N241:N254" si="200">+L241+M241</f>
        <v>0.13818060534241786</v>
      </c>
      <c r="O241" s="104">
        <f t="shared" si="196"/>
        <v>0.15370500017714464</v>
      </c>
      <c r="P241" s="104">
        <f t="shared" si="196"/>
        <v>0</v>
      </c>
      <c r="Q241" s="104">
        <f t="shared" ref="Q241:Q254" si="201">+O241+P241</f>
        <v>0.15370500017714464</v>
      </c>
      <c r="R241" s="104">
        <f t="shared" si="197"/>
        <v>0.17009555830612241</v>
      </c>
      <c r="S241" s="104">
        <f t="shared" si="197"/>
        <v>0</v>
      </c>
      <c r="T241" s="104">
        <f t="shared" ref="T241:T254" si="202">+R241+S241</f>
        <v>0.17009555830612241</v>
      </c>
    </row>
    <row r="242" spans="2:20" x14ac:dyDescent="0.2">
      <c r="B242" s="114" t="s">
        <v>287</v>
      </c>
      <c r="C242" s="104">
        <f t="shared" si="192"/>
        <v>0.17142088266953717</v>
      </c>
      <c r="D242" s="104">
        <f t="shared" si="192"/>
        <v>0</v>
      </c>
      <c r="E242" s="104">
        <f t="shared" si="198"/>
        <v>0.17142088266953717</v>
      </c>
      <c r="F242" s="104">
        <f t="shared" si="193"/>
        <v>0.16329233352664702</v>
      </c>
      <c r="G242" s="104">
        <f t="shared" si="193"/>
        <v>0</v>
      </c>
      <c r="H242" s="104">
        <f t="shared" si="199"/>
        <v>0.16329233352664702</v>
      </c>
      <c r="I242" s="104">
        <f t="shared" si="194"/>
        <v>0.18106368549793572</v>
      </c>
      <c r="J242" s="104">
        <f t="shared" si="194"/>
        <v>0</v>
      </c>
      <c r="K242" s="104">
        <f t="shared" ref="K242:K254" si="203">+I242+J242</f>
        <v>0.18106368549793572</v>
      </c>
      <c r="L242" s="104">
        <f t="shared" si="195"/>
        <v>0.19867516613199751</v>
      </c>
      <c r="M242" s="104">
        <f t="shared" si="195"/>
        <v>0</v>
      </c>
      <c r="N242" s="104">
        <f t="shared" si="200"/>
        <v>0.19867516613199751</v>
      </c>
      <c r="O242" s="104">
        <f t="shared" si="196"/>
        <v>0.22099603898709178</v>
      </c>
      <c r="P242" s="104">
        <f t="shared" si="196"/>
        <v>0</v>
      </c>
      <c r="Q242" s="104">
        <f t="shared" si="201"/>
        <v>0.22099603898709178</v>
      </c>
      <c r="R242" s="104">
        <f t="shared" si="197"/>
        <v>0.24456227573356801</v>
      </c>
      <c r="S242" s="104">
        <f t="shared" si="197"/>
        <v>0</v>
      </c>
      <c r="T242" s="104">
        <f t="shared" si="202"/>
        <v>0.24456227573356801</v>
      </c>
    </row>
    <row r="243" spans="2:20" x14ac:dyDescent="0.2">
      <c r="B243" s="114" t="s">
        <v>427</v>
      </c>
      <c r="C243" s="104">
        <f t="shared" si="192"/>
        <v>0</v>
      </c>
      <c r="D243" s="104">
        <f t="shared" si="192"/>
        <v>0.50152852529601732</v>
      </c>
      <c r="E243" s="104">
        <f t="shared" si="198"/>
        <v>0.50152852529601732</v>
      </c>
      <c r="F243" s="104">
        <f t="shared" si="193"/>
        <v>0</v>
      </c>
      <c r="G243" s="104">
        <f t="shared" si="193"/>
        <v>0.47774671294653298</v>
      </c>
      <c r="H243" s="104">
        <f t="shared" si="199"/>
        <v>0.47774671294653298</v>
      </c>
      <c r="I243" s="104">
        <f t="shared" si="194"/>
        <v>0</v>
      </c>
      <c r="J243" s="104">
        <f t="shared" si="194"/>
        <v>0.52974061128538918</v>
      </c>
      <c r="K243" s="104">
        <f t="shared" si="203"/>
        <v>0.52974061128538918</v>
      </c>
      <c r="L243" s="104">
        <f t="shared" si="195"/>
        <v>0</v>
      </c>
      <c r="M243" s="104">
        <f t="shared" si="195"/>
        <v>0.58126677176904429</v>
      </c>
      <c r="N243" s="104">
        <f t="shared" si="200"/>
        <v>0.58126677176904429</v>
      </c>
      <c r="O243" s="104">
        <f t="shared" si="196"/>
        <v>0</v>
      </c>
      <c r="P243" s="104">
        <f t="shared" si="196"/>
        <v>0.64657126835080569</v>
      </c>
      <c r="Q243" s="104">
        <f t="shared" si="201"/>
        <v>0.64657126835080569</v>
      </c>
      <c r="R243" s="104">
        <f t="shared" si="197"/>
        <v>0</v>
      </c>
      <c r="S243" s="104">
        <f t="shared" si="197"/>
        <v>0.71551934386049632</v>
      </c>
      <c r="T243" s="104">
        <f t="shared" si="202"/>
        <v>0.71551934386049632</v>
      </c>
    </row>
    <row r="244" spans="2:20" x14ac:dyDescent="0.2">
      <c r="B244" s="114" t="s">
        <v>428</v>
      </c>
      <c r="C244" s="104">
        <f t="shared" si="192"/>
        <v>0</v>
      </c>
      <c r="D244" s="104">
        <f t="shared" si="192"/>
        <v>0.28882669537136707</v>
      </c>
      <c r="E244" s="104">
        <f t="shared" si="198"/>
        <v>0.28882669537136707</v>
      </c>
      <c r="F244" s="104">
        <f t="shared" si="193"/>
        <v>0</v>
      </c>
      <c r="G244" s="104">
        <f t="shared" si="193"/>
        <v>0.27513091950938728</v>
      </c>
      <c r="H244" s="104">
        <f t="shared" si="199"/>
        <v>0.27513091950938728</v>
      </c>
      <c r="I244" s="104">
        <f t="shared" si="194"/>
        <v>0</v>
      </c>
      <c r="J244" s="104">
        <f t="shared" si="194"/>
        <v>0.30507383417774636</v>
      </c>
      <c r="K244" s="104">
        <f t="shared" si="203"/>
        <v>0.30507383417774636</v>
      </c>
      <c r="L244" s="104">
        <f t="shared" si="195"/>
        <v>0</v>
      </c>
      <c r="M244" s="104">
        <f t="shared" si="195"/>
        <v>0.3347473819562799</v>
      </c>
      <c r="N244" s="104">
        <f t="shared" si="200"/>
        <v>0.3347473819562799</v>
      </c>
      <c r="O244" s="104">
        <f t="shared" si="196"/>
        <v>0</v>
      </c>
      <c r="P244" s="104">
        <f t="shared" si="196"/>
        <v>0.74471155015405288</v>
      </c>
      <c r="Q244" s="104">
        <f t="shared" si="201"/>
        <v>0.74471155015405288</v>
      </c>
      <c r="R244" s="104">
        <f t="shared" si="197"/>
        <v>0</v>
      </c>
      <c r="S244" s="104">
        <f t="shared" si="197"/>
        <v>0.82412495855360723</v>
      </c>
      <c r="T244" s="104">
        <f t="shared" si="202"/>
        <v>0.82412495855360723</v>
      </c>
    </row>
    <row r="245" spans="2:20" x14ac:dyDescent="0.2">
      <c r="B245" s="114" t="s">
        <v>429</v>
      </c>
      <c r="C245" s="104">
        <f t="shared" si="192"/>
        <v>0.40581270182992468</v>
      </c>
      <c r="D245" s="104">
        <f t="shared" si="192"/>
        <v>0</v>
      </c>
      <c r="E245" s="104">
        <f t="shared" si="198"/>
        <v>0.40581270182992468</v>
      </c>
      <c r="F245" s="104">
        <f t="shared" si="193"/>
        <v>0.38656960589981743</v>
      </c>
      <c r="G245" s="104">
        <f t="shared" si="193"/>
        <v>0</v>
      </c>
      <c r="H245" s="104">
        <f t="shared" si="199"/>
        <v>0.38656960589981743</v>
      </c>
      <c r="I245" s="104">
        <f t="shared" si="194"/>
        <v>0.42864056158694991</v>
      </c>
      <c r="J245" s="104">
        <f t="shared" si="194"/>
        <v>0</v>
      </c>
      <c r="K245" s="104">
        <f t="shared" si="203"/>
        <v>0.42864056158694991</v>
      </c>
      <c r="L245" s="104">
        <f t="shared" si="195"/>
        <v>0.47033304635330031</v>
      </c>
      <c r="M245" s="104">
        <f t="shared" si="195"/>
        <v>0</v>
      </c>
      <c r="N245" s="104">
        <f t="shared" si="200"/>
        <v>0.47033304635330031</v>
      </c>
      <c r="O245" s="104">
        <f t="shared" si="196"/>
        <v>1.0463485927552103</v>
      </c>
      <c r="P245" s="104">
        <f t="shared" si="196"/>
        <v>0</v>
      </c>
      <c r="Q245" s="104">
        <f t="shared" si="201"/>
        <v>1.0463485927552103</v>
      </c>
      <c r="R245" s="104">
        <f t="shared" si="197"/>
        <v>1.1579275095956694</v>
      </c>
      <c r="S245" s="104">
        <f t="shared" si="197"/>
        <v>0</v>
      </c>
      <c r="T245" s="104">
        <f t="shared" si="202"/>
        <v>1.1579275095956694</v>
      </c>
    </row>
    <row r="246" spans="2:20" x14ac:dyDescent="0.2">
      <c r="B246" s="114" t="s">
        <v>288</v>
      </c>
      <c r="C246" s="104">
        <f t="shared" si="192"/>
        <v>0</v>
      </c>
      <c r="D246" s="104">
        <f t="shared" si="192"/>
        <v>0</v>
      </c>
      <c r="E246" s="104">
        <f t="shared" si="198"/>
        <v>0</v>
      </c>
      <c r="F246" s="104">
        <f t="shared" si="193"/>
        <v>0.13188427529018687</v>
      </c>
      <c r="G246" s="104">
        <f t="shared" si="193"/>
        <v>0</v>
      </c>
      <c r="H246" s="104">
        <f t="shared" si="199"/>
        <v>0.13188427529018687</v>
      </c>
      <c r="I246" s="104">
        <f t="shared" si="194"/>
        <v>0.17581939954313586</v>
      </c>
      <c r="J246" s="104">
        <f t="shared" si="194"/>
        <v>0</v>
      </c>
      <c r="K246" s="104">
        <f t="shared" si="203"/>
        <v>0.17581939954313586</v>
      </c>
      <c r="L246" s="104">
        <f t="shared" si="195"/>
        <v>0.21924892682492511</v>
      </c>
      <c r="M246" s="104">
        <f t="shared" si="195"/>
        <v>0</v>
      </c>
      <c r="N246" s="104">
        <f t="shared" si="200"/>
        <v>0.21924892682492511</v>
      </c>
      <c r="O246" s="104">
        <f t="shared" si="196"/>
        <v>0.36957300469933546</v>
      </c>
      <c r="P246" s="104">
        <f t="shared" si="196"/>
        <v>0</v>
      </c>
      <c r="Q246" s="104">
        <f t="shared" si="201"/>
        <v>0.36957300469933546</v>
      </c>
      <c r="R246" s="104">
        <f t="shared" si="197"/>
        <v>0.4610556178264581</v>
      </c>
      <c r="S246" s="104">
        <f t="shared" si="197"/>
        <v>0</v>
      </c>
      <c r="T246" s="104">
        <f t="shared" si="202"/>
        <v>0.4610556178264581</v>
      </c>
    </row>
    <row r="247" spans="2:20" x14ac:dyDescent="0.2">
      <c r="B247" s="114" t="s">
        <v>289</v>
      </c>
      <c r="C247" s="104">
        <f t="shared" si="192"/>
        <v>0.17631862217438107</v>
      </c>
      <c r="D247" s="104">
        <f t="shared" si="192"/>
        <v>0</v>
      </c>
      <c r="E247" s="104">
        <f t="shared" si="198"/>
        <v>0.17631862217438107</v>
      </c>
      <c r="F247" s="104">
        <f t="shared" si="193"/>
        <v>0.16795782877026549</v>
      </c>
      <c r="G247" s="104">
        <f t="shared" si="193"/>
        <v>0</v>
      </c>
      <c r="H247" s="104">
        <f t="shared" si="199"/>
        <v>0.16795782877026549</v>
      </c>
      <c r="I247" s="104">
        <f t="shared" si="194"/>
        <v>0.18623693365501959</v>
      </c>
      <c r="J247" s="104">
        <f t="shared" si="194"/>
        <v>0</v>
      </c>
      <c r="K247" s="104">
        <f t="shared" si="203"/>
        <v>0.18623693365501959</v>
      </c>
      <c r="L247" s="104">
        <f t="shared" si="195"/>
        <v>0.20435159945005454</v>
      </c>
      <c r="M247" s="104">
        <f t="shared" si="195"/>
        <v>0</v>
      </c>
      <c r="N247" s="104">
        <f t="shared" si="200"/>
        <v>0.20435159945005454</v>
      </c>
      <c r="O247" s="104">
        <f t="shared" si="196"/>
        <v>0.22731021152958009</v>
      </c>
      <c r="P247" s="104">
        <f t="shared" si="196"/>
        <v>0</v>
      </c>
      <c r="Q247" s="104">
        <f t="shared" si="201"/>
        <v>0.22731021152958009</v>
      </c>
      <c r="R247" s="104">
        <f t="shared" si="197"/>
        <v>0.25154976932595563</v>
      </c>
      <c r="S247" s="104">
        <f t="shared" si="197"/>
        <v>0</v>
      </c>
      <c r="T247" s="104">
        <f t="shared" si="202"/>
        <v>0.25154976932595563</v>
      </c>
    </row>
    <row r="248" spans="2:20" x14ac:dyDescent="0.2">
      <c r="B248" s="114" t="s">
        <v>290</v>
      </c>
      <c r="C248" s="104">
        <f t="shared" si="192"/>
        <v>0</v>
      </c>
      <c r="D248" s="104">
        <f t="shared" si="192"/>
        <v>0.1404951560818084</v>
      </c>
      <c r="E248" s="104">
        <f t="shared" si="198"/>
        <v>0.1404951560818084</v>
      </c>
      <c r="F248" s="104">
        <f t="shared" si="193"/>
        <v>0</v>
      </c>
      <c r="G248" s="104">
        <f t="shared" si="193"/>
        <v>0.13383306355979888</v>
      </c>
      <c r="H248" s="104">
        <f t="shared" si="199"/>
        <v>0.13383306355979888</v>
      </c>
      <c r="I248" s="104">
        <f t="shared" si="194"/>
        <v>0</v>
      </c>
      <c r="J248" s="104">
        <f t="shared" si="194"/>
        <v>0.14839831856320609</v>
      </c>
      <c r="K248" s="104">
        <f t="shared" si="203"/>
        <v>0.14839831856320609</v>
      </c>
      <c r="L248" s="104">
        <f t="shared" si="195"/>
        <v>0</v>
      </c>
      <c r="M248" s="104">
        <f t="shared" si="195"/>
        <v>0.16283254432369429</v>
      </c>
      <c r="N248" s="104">
        <f t="shared" si="200"/>
        <v>0.16283254432369429</v>
      </c>
      <c r="O248" s="104">
        <f t="shared" si="196"/>
        <v>0</v>
      </c>
      <c r="P248" s="104">
        <f t="shared" si="196"/>
        <v>0.18112654950452256</v>
      </c>
      <c r="Q248" s="104">
        <f t="shared" si="201"/>
        <v>0.18112654950452256</v>
      </c>
      <c r="R248" s="104">
        <f t="shared" si="197"/>
        <v>0</v>
      </c>
      <c r="S248" s="104">
        <f t="shared" si="197"/>
        <v>0.20044124476449166</v>
      </c>
      <c r="T248" s="104">
        <f t="shared" si="202"/>
        <v>0.20044124476449166</v>
      </c>
    </row>
    <row r="249" spans="2:20" x14ac:dyDescent="0.2">
      <c r="B249" s="114" t="s">
        <v>291</v>
      </c>
      <c r="C249" s="104">
        <f t="shared" si="192"/>
        <v>0</v>
      </c>
      <c r="D249" s="104">
        <f t="shared" si="192"/>
        <v>6.9967707212055974E-2</v>
      </c>
      <c r="E249" s="104">
        <f t="shared" si="198"/>
        <v>6.9967707212055974E-2</v>
      </c>
      <c r="F249" s="104">
        <f t="shared" si="193"/>
        <v>0</v>
      </c>
      <c r="G249" s="104">
        <f t="shared" si="193"/>
        <v>6.6649932051692659E-2</v>
      </c>
      <c r="H249" s="104">
        <f t="shared" si="199"/>
        <v>6.6649932051692659E-2</v>
      </c>
      <c r="I249" s="104">
        <f t="shared" si="194"/>
        <v>0</v>
      </c>
      <c r="J249" s="104">
        <f t="shared" si="194"/>
        <v>7.3903545101198231E-2</v>
      </c>
      <c r="K249" s="104">
        <f t="shared" si="203"/>
        <v>7.3903545101198231E-2</v>
      </c>
      <c r="L249" s="104">
        <f t="shared" si="195"/>
        <v>0</v>
      </c>
      <c r="M249" s="104">
        <f t="shared" si="195"/>
        <v>8.1091904543672433E-2</v>
      </c>
      <c r="N249" s="104">
        <f t="shared" si="200"/>
        <v>8.1091904543672433E-2</v>
      </c>
      <c r="O249" s="104">
        <f t="shared" si="196"/>
        <v>0</v>
      </c>
      <c r="P249" s="104">
        <f t="shared" si="196"/>
        <v>9.0202464892690501E-2</v>
      </c>
      <c r="Q249" s="104">
        <f t="shared" si="201"/>
        <v>9.0202464892690501E-2</v>
      </c>
      <c r="R249" s="104">
        <f t="shared" si="197"/>
        <v>0</v>
      </c>
      <c r="S249" s="104">
        <f t="shared" si="197"/>
        <v>9.9821337034109378E-2</v>
      </c>
      <c r="T249" s="104">
        <f t="shared" si="202"/>
        <v>9.9821337034109378E-2</v>
      </c>
    </row>
    <row r="250" spans="2:20" x14ac:dyDescent="0.2">
      <c r="B250" s="114" t="s">
        <v>293</v>
      </c>
      <c r="C250" s="104">
        <f t="shared" si="192"/>
        <v>0</v>
      </c>
      <c r="D250" s="104">
        <f t="shared" si="192"/>
        <v>7.3578040904198061E-2</v>
      </c>
      <c r="E250" s="104">
        <f t="shared" si="198"/>
        <v>7.3578040904198061E-2</v>
      </c>
      <c r="F250" s="104">
        <f t="shared" si="193"/>
        <v>0</v>
      </c>
      <c r="G250" s="104">
        <f t="shared" si="193"/>
        <v>7.0089068545560004E-2</v>
      </c>
      <c r="H250" s="104">
        <f t="shared" si="199"/>
        <v>7.0089068545560004E-2</v>
      </c>
      <c r="I250" s="104">
        <f t="shared" si="194"/>
        <v>0</v>
      </c>
      <c r="J250" s="104">
        <f t="shared" si="194"/>
        <v>7.7716968028420069E-2</v>
      </c>
      <c r="K250" s="104">
        <f t="shared" si="203"/>
        <v>7.7716968028420069E-2</v>
      </c>
      <c r="L250" s="104">
        <f t="shared" si="195"/>
        <v>0</v>
      </c>
      <c r="M250" s="104">
        <f t="shared" si="195"/>
        <v>8.5276246818125942E-2</v>
      </c>
      <c r="N250" s="104">
        <f t="shared" si="200"/>
        <v>8.5276246818125942E-2</v>
      </c>
      <c r="O250" s="104">
        <f t="shared" si="196"/>
        <v>0</v>
      </c>
      <c r="P250" s="104">
        <f t="shared" si="196"/>
        <v>9.4856912081153349E-2</v>
      </c>
      <c r="Q250" s="104">
        <f t="shared" si="201"/>
        <v>9.4856912081153349E-2</v>
      </c>
      <c r="R250" s="104">
        <f t="shared" si="197"/>
        <v>0</v>
      </c>
      <c r="S250" s="104">
        <f t="shared" si="197"/>
        <v>0.10497211802506944</v>
      </c>
      <c r="T250" s="104">
        <f t="shared" si="202"/>
        <v>0.10497211802506944</v>
      </c>
    </row>
    <row r="251" spans="2:20" x14ac:dyDescent="0.2">
      <c r="B251" s="108" t="s">
        <v>882</v>
      </c>
      <c r="C251" s="104">
        <f t="shared" ref="C251:D253" si="204">+C218*$E$256</f>
        <v>0</v>
      </c>
      <c r="D251" s="104">
        <f t="shared" si="204"/>
        <v>0</v>
      </c>
      <c r="E251" s="104">
        <f t="shared" si="198"/>
        <v>0</v>
      </c>
      <c r="F251" s="104">
        <f t="shared" ref="F251:G253" si="205">+F218*$H$256</f>
        <v>2.4236338927888239</v>
      </c>
      <c r="G251" s="104">
        <f t="shared" si="205"/>
        <v>0</v>
      </c>
      <c r="H251" s="104">
        <f t="shared" si="199"/>
        <v>2.4236338927888239</v>
      </c>
      <c r="I251" s="104">
        <f t="shared" ref="I251:J254" si="206">+I218*$K$256</f>
        <v>0</v>
      </c>
      <c r="J251" s="104">
        <f t="shared" si="206"/>
        <v>0</v>
      </c>
      <c r="K251" s="104">
        <f t="shared" si="203"/>
        <v>0</v>
      </c>
      <c r="L251" s="104">
        <f t="shared" ref="L251:M253" si="207">+L218*$N$256</f>
        <v>0</v>
      </c>
      <c r="M251" s="104">
        <f t="shared" si="207"/>
        <v>0</v>
      </c>
      <c r="N251" s="104">
        <f t="shared" si="200"/>
        <v>0</v>
      </c>
      <c r="O251" s="104">
        <f t="shared" ref="O251:P254" si="208">+O218*$Q$256</f>
        <v>0</v>
      </c>
      <c r="P251" s="104">
        <f t="shared" si="208"/>
        <v>0</v>
      </c>
      <c r="Q251" s="104">
        <f t="shared" si="201"/>
        <v>0</v>
      </c>
      <c r="R251" s="104">
        <f t="shared" ref="R251:S253" si="209">+R218*$T$256</f>
        <v>0</v>
      </c>
      <c r="S251" s="104">
        <f t="shared" si="209"/>
        <v>0</v>
      </c>
      <c r="T251" s="104">
        <f t="shared" si="202"/>
        <v>0</v>
      </c>
    </row>
    <row r="252" spans="2:20" x14ac:dyDescent="0.2">
      <c r="B252" s="114" t="s">
        <v>880</v>
      </c>
      <c r="C252" s="104">
        <f t="shared" si="204"/>
        <v>0</v>
      </c>
      <c r="D252" s="104">
        <f t="shared" si="204"/>
        <v>0</v>
      </c>
      <c r="E252" s="104">
        <f t="shared" si="198"/>
        <v>0</v>
      </c>
      <c r="F252" s="104">
        <f t="shared" si="205"/>
        <v>0</v>
      </c>
      <c r="G252" s="104">
        <f t="shared" si="205"/>
        <v>0</v>
      </c>
      <c r="H252" s="104">
        <f t="shared" si="199"/>
        <v>0</v>
      </c>
      <c r="I252" s="104">
        <f t="shared" si="206"/>
        <v>0.24430924000396112</v>
      </c>
      <c r="J252" s="104">
        <f t="shared" si="206"/>
        <v>0</v>
      </c>
      <c r="K252" s="104">
        <f t="shared" si="203"/>
        <v>0.24430924000396112</v>
      </c>
      <c r="L252" s="104">
        <f t="shared" si="207"/>
        <v>0</v>
      </c>
      <c r="M252" s="104">
        <f t="shared" si="207"/>
        <v>0</v>
      </c>
      <c r="N252" s="104">
        <f t="shared" si="200"/>
        <v>0</v>
      </c>
      <c r="O252" s="104">
        <f t="shared" si="208"/>
        <v>0.49287597783042414</v>
      </c>
      <c r="P252" s="104">
        <f t="shared" si="208"/>
        <v>0</v>
      </c>
      <c r="Q252" s="104">
        <f t="shared" si="201"/>
        <v>0.49287597783042414</v>
      </c>
      <c r="R252" s="104">
        <f t="shared" si="209"/>
        <v>0</v>
      </c>
      <c r="S252" s="104">
        <f t="shared" si="209"/>
        <v>0</v>
      </c>
      <c r="T252" s="104">
        <f t="shared" si="202"/>
        <v>0</v>
      </c>
    </row>
    <row r="253" spans="2:20" x14ac:dyDescent="0.2">
      <c r="B253" s="114" t="s">
        <v>874</v>
      </c>
      <c r="C253" s="104">
        <f t="shared" si="204"/>
        <v>0</v>
      </c>
      <c r="D253" s="104">
        <f t="shared" si="204"/>
        <v>0</v>
      </c>
      <c r="E253" s="104">
        <f t="shared" si="198"/>
        <v>0</v>
      </c>
      <c r="F253" s="104">
        <f t="shared" si="205"/>
        <v>2.4236338927888239</v>
      </c>
      <c r="G253" s="104">
        <f t="shared" si="205"/>
        <v>0</v>
      </c>
      <c r="H253" s="104">
        <f t="shared" si="199"/>
        <v>2.4236338927888239</v>
      </c>
      <c r="I253" s="104">
        <f t="shared" si="206"/>
        <v>3.4203293600554558</v>
      </c>
      <c r="J253" s="104">
        <f t="shared" si="206"/>
        <v>0</v>
      </c>
      <c r="K253" s="104">
        <f t="shared" si="203"/>
        <v>3.4203293600554558</v>
      </c>
      <c r="L253" s="104">
        <f t="shared" si="207"/>
        <v>4.8740438493567204</v>
      </c>
      <c r="M253" s="104">
        <f t="shared" si="207"/>
        <v>0</v>
      </c>
      <c r="N253" s="104">
        <f t="shared" si="200"/>
        <v>4.8740438493567204</v>
      </c>
      <c r="O253" s="104">
        <f t="shared" si="208"/>
        <v>4.9287597783042418</v>
      </c>
      <c r="P253" s="104">
        <f t="shared" si="208"/>
        <v>0</v>
      </c>
      <c r="Q253" s="104">
        <f t="shared" si="201"/>
        <v>4.9287597783042418</v>
      </c>
      <c r="R253" s="104">
        <f t="shared" si="209"/>
        <v>7.4377435992903633</v>
      </c>
      <c r="S253" s="104">
        <f t="shared" si="209"/>
        <v>0</v>
      </c>
      <c r="T253" s="104">
        <f t="shared" si="202"/>
        <v>7.4377435992903633</v>
      </c>
    </row>
    <row r="254" spans="2:20" s="135" customFormat="1" x14ac:dyDescent="0.2">
      <c r="B254" s="114" t="s">
        <v>294</v>
      </c>
      <c r="C254" s="104">
        <f>+C221*$E$256</f>
        <v>2.9756168783638328</v>
      </c>
      <c r="D254" s="104">
        <f>+D221*$E$256</f>
        <v>0</v>
      </c>
      <c r="E254" s="104">
        <f t="shared" si="198"/>
        <v>2.9756168783638328</v>
      </c>
      <c r="F254" s="104">
        <f>+F221*$H$256</f>
        <v>2.5768337300591195</v>
      </c>
      <c r="G254" s="104">
        <f>+G221*$H$256</f>
        <v>0</v>
      </c>
      <c r="H254" s="104">
        <f t="shared" si="199"/>
        <v>2.5768337300591195</v>
      </c>
      <c r="I254" s="104">
        <f t="shared" si="206"/>
        <v>6.9950885451913356</v>
      </c>
      <c r="J254" s="104">
        <f>+J221*$K$256</f>
        <v>0</v>
      </c>
      <c r="K254" s="104">
        <f t="shared" si="203"/>
        <v>6.9950885451913356</v>
      </c>
      <c r="L254" s="104">
        <f>+L221*$N$256</f>
        <v>12.826560113803932</v>
      </c>
      <c r="M254" s="104">
        <f>+M221*$N$256</f>
        <v>0</v>
      </c>
      <c r="N254" s="104">
        <f t="shared" si="200"/>
        <v>12.826560113803932</v>
      </c>
      <c r="O254" s="104">
        <f t="shared" si="208"/>
        <v>12.970550847888244</v>
      </c>
      <c r="P254" s="104">
        <f>+P221*$Q$256</f>
        <v>0</v>
      </c>
      <c r="Q254" s="104">
        <f t="shared" si="201"/>
        <v>12.970550847888244</v>
      </c>
      <c r="R254" s="104">
        <f>+R221*$T$256</f>
        <v>13.048804146471971</v>
      </c>
      <c r="S254" s="104">
        <f>+S221*$T$256</f>
        <v>0</v>
      </c>
      <c r="T254" s="104">
        <f t="shared" si="202"/>
        <v>13.048804146471971</v>
      </c>
    </row>
    <row r="255" spans="2:20" x14ac:dyDescent="0.2">
      <c r="B255" s="278" t="s">
        <v>8</v>
      </c>
      <c r="C255" s="106">
        <f>SUM(C237:C254)</f>
        <v>47.877661311258493</v>
      </c>
      <c r="D255" s="106">
        <f t="shared" ref="D255:T255" si="210">SUM(D237:D254)</f>
        <v>33.785124802127527</v>
      </c>
      <c r="E255" s="106">
        <f t="shared" si="210"/>
        <v>81.662786113386062</v>
      </c>
      <c r="F255" s="106">
        <f t="shared" si="210"/>
        <v>79.481010387621936</v>
      </c>
      <c r="G255" s="106">
        <f t="shared" si="210"/>
        <v>38.220386455021512</v>
      </c>
      <c r="H255" s="106">
        <f t="shared" si="210"/>
        <v>117.70139684264345</v>
      </c>
      <c r="I255" s="106">
        <f t="shared" si="210"/>
        <v>86.873858767980764</v>
      </c>
      <c r="J255" s="106">
        <f t="shared" si="210"/>
        <v>48.51216560438202</v>
      </c>
      <c r="K255" s="106">
        <f t="shared" si="210"/>
        <v>135.38602437236278</v>
      </c>
      <c r="L255" s="106">
        <f t="shared" si="210"/>
        <v>143.10684585938955</v>
      </c>
      <c r="M255" s="106">
        <f t="shared" si="210"/>
        <v>60.968859330778692</v>
      </c>
      <c r="N255" s="106">
        <f t="shared" si="210"/>
        <v>204.07570519016826</v>
      </c>
      <c r="O255" s="106">
        <f t="shared" si="210"/>
        <v>151.76568625037928</v>
      </c>
      <c r="P255" s="106">
        <f t="shared" si="210"/>
        <v>81.418929267223291</v>
      </c>
      <c r="Q255" s="106">
        <f t="shared" si="210"/>
        <v>233.18461551760254</v>
      </c>
      <c r="R255" s="106">
        <f t="shared" si="210"/>
        <v>233.48236085419421</v>
      </c>
      <c r="S255" s="106">
        <f t="shared" si="210"/>
        <v>107.75097566172863</v>
      </c>
      <c r="T255" s="106">
        <f t="shared" si="210"/>
        <v>341.23333651592276</v>
      </c>
    </row>
    <row r="256" spans="2:20" x14ac:dyDescent="0.2">
      <c r="B256" s="279" t="s">
        <v>297</v>
      </c>
      <c r="C256" s="241"/>
      <c r="D256" s="240"/>
      <c r="E256" s="285">
        <f>Asignaciones!K41</f>
        <v>4.5248868778280547E-3</v>
      </c>
      <c r="F256" s="241"/>
      <c r="G256" s="240"/>
      <c r="H256" s="285">
        <f>Asignaciones!L41</f>
        <v>4.5099460417170013E-3</v>
      </c>
      <c r="I256" s="241"/>
      <c r="J256" s="240"/>
      <c r="K256" s="285">
        <f>Asignaciones!M41</f>
        <v>4.5184649991512789E-3</v>
      </c>
      <c r="L256" s="241"/>
      <c r="M256" s="240"/>
      <c r="N256" s="285">
        <f>Asignaciones!N41</f>
        <v>4.5072145543496953E-3</v>
      </c>
      <c r="O256" s="241"/>
      <c r="P256" s="240"/>
      <c r="Q256" s="285">
        <f>Asignaciones!O41</f>
        <v>4.5236469892110925E-3</v>
      </c>
      <c r="R256" s="241"/>
      <c r="S256" s="240"/>
      <c r="T256" s="285">
        <f>Asignaciones!P41</f>
        <v>4.5396674684708947E-3</v>
      </c>
    </row>
    <row r="258" spans="2:21" x14ac:dyDescent="0.2">
      <c r="E258" s="412"/>
      <c r="H258" s="412"/>
      <c r="K258" s="412"/>
      <c r="N258" s="412"/>
      <c r="Q258" s="412"/>
      <c r="T258" s="412"/>
      <c r="U258" s="412"/>
    </row>
    <row r="260" spans="2:21" x14ac:dyDescent="0.2">
      <c r="B260" s="2" t="s">
        <v>439</v>
      </c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7"/>
    </row>
    <row r="261" spans="2:21" x14ac:dyDescent="0.2">
      <c r="B261" s="9" t="s">
        <v>20</v>
      </c>
      <c r="C261" s="199"/>
      <c r="D261" s="199"/>
      <c r="E261" s="199"/>
      <c r="F261" s="199"/>
      <c r="G261" s="199"/>
      <c r="H261" s="199"/>
      <c r="I261" s="199"/>
      <c r="J261" s="199"/>
      <c r="K261" s="199"/>
      <c r="L261" s="199"/>
      <c r="M261" s="199"/>
      <c r="N261" s="199"/>
      <c r="O261" s="199"/>
      <c r="P261" s="199"/>
      <c r="Q261" s="199"/>
      <c r="R261" s="199"/>
      <c r="S261" s="199"/>
      <c r="T261" s="262"/>
    </row>
    <row r="262" spans="2:21" x14ac:dyDescent="0.2">
      <c r="B262" s="201" t="s">
        <v>910</v>
      </c>
      <c r="C262" s="199"/>
      <c r="D262" s="199"/>
      <c r="E262" s="199"/>
      <c r="F262" s="199"/>
      <c r="G262" s="199"/>
      <c r="H262" s="199"/>
      <c r="I262" s="199"/>
      <c r="J262" s="199"/>
      <c r="K262" s="199"/>
      <c r="L262" s="199"/>
      <c r="M262" s="199"/>
      <c r="N262" s="199"/>
      <c r="O262" s="199"/>
      <c r="P262" s="199"/>
      <c r="Q262" s="199"/>
      <c r="R262" s="199"/>
      <c r="S262" s="199"/>
      <c r="T262" s="262"/>
    </row>
    <row r="263" spans="2:21" x14ac:dyDescent="0.2">
      <c r="B263" s="9" t="s">
        <v>2</v>
      </c>
      <c r="C263" s="199"/>
      <c r="D263" s="199"/>
      <c r="E263" s="199"/>
      <c r="F263" s="199"/>
      <c r="G263" s="199"/>
      <c r="H263" s="199"/>
      <c r="I263" s="199"/>
      <c r="J263" s="199"/>
      <c r="K263" s="199"/>
      <c r="L263" s="199"/>
      <c r="M263" s="199"/>
      <c r="N263" s="199"/>
      <c r="O263" s="199"/>
      <c r="P263" s="199"/>
      <c r="Q263" s="199"/>
      <c r="R263" s="199"/>
      <c r="S263" s="199"/>
      <c r="T263" s="262"/>
    </row>
    <row r="264" spans="2:21" x14ac:dyDescent="0.2">
      <c r="B264" s="256"/>
      <c r="C264" s="197"/>
      <c r="D264" s="197"/>
      <c r="E264" s="197"/>
      <c r="F264" s="197"/>
      <c r="G264" s="197"/>
      <c r="H264" s="197"/>
      <c r="I264" s="197"/>
      <c r="J264" s="197"/>
      <c r="K264" s="197"/>
      <c r="L264" s="197"/>
      <c r="M264" s="197"/>
      <c r="N264" s="197"/>
      <c r="O264" s="197"/>
      <c r="P264" s="197"/>
      <c r="Q264" s="197"/>
      <c r="R264" s="197"/>
      <c r="S264" s="197"/>
      <c r="T264" s="263"/>
    </row>
    <row r="265" spans="2:21" x14ac:dyDescent="0.2">
      <c r="B265" s="264"/>
    </row>
    <row r="266" spans="2:21" x14ac:dyDescent="0.2">
      <c r="B266" s="265" t="s">
        <v>282</v>
      </c>
      <c r="C266" s="267" t="s">
        <v>38</v>
      </c>
      <c r="D266" s="662"/>
      <c r="E266" s="299"/>
      <c r="F266" s="270" t="s">
        <v>39</v>
      </c>
      <c r="G266" s="663"/>
      <c r="H266" s="663"/>
      <c r="I266" s="301" t="s">
        <v>40</v>
      </c>
      <c r="J266" s="662"/>
      <c r="K266" s="299"/>
      <c r="L266" s="267" t="s">
        <v>121</v>
      </c>
      <c r="M266" s="662"/>
      <c r="N266" s="299"/>
      <c r="O266" s="270" t="s">
        <v>122</v>
      </c>
      <c r="P266" s="662"/>
      <c r="Q266" s="299"/>
      <c r="R266" s="301" t="s">
        <v>633</v>
      </c>
      <c r="S266" s="662"/>
      <c r="T266" s="299"/>
    </row>
    <row r="267" spans="2:21" x14ac:dyDescent="0.2">
      <c r="B267" s="273"/>
      <c r="C267" s="274" t="s">
        <v>283</v>
      </c>
      <c r="D267" s="275" t="s">
        <v>284</v>
      </c>
      <c r="E267" s="275" t="s">
        <v>47</v>
      </c>
      <c r="F267" s="275" t="s">
        <v>283</v>
      </c>
      <c r="G267" s="275" t="s">
        <v>284</v>
      </c>
      <c r="H267" s="275" t="s">
        <v>47</v>
      </c>
      <c r="I267" s="276" t="s">
        <v>283</v>
      </c>
      <c r="J267" s="276" t="s">
        <v>284</v>
      </c>
      <c r="K267" s="276" t="s">
        <v>47</v>
      </c>
      <c r="L267" s="274" t="s">
        <v>283</v>
      </c>
      <c r="M267" s="275" t="s">
        <v>284</v>
      </c>
      <c r="N267" s="275" t="s">
        <v>47</v>
      </c>
      <c r="O267" s="275" t="s">
        <v>283</v>
      </c>
      <c r="P267" s="275" t="s">
        <v>284</v>
      </c>
      <c r="Q267" s="275" t="s">
        <v>47</v>
      </c>
      <c r="R267" s="276" t="s">
        <v>283</v>
      </c>
      <c r="S267" s="276" t="s">
        <v>284</v>
      </c>
      <c r="T267" s="276" t="s">
        <v>47</v>
      </c>
    </row>
    <row r="268" spans="2:21" x14ac:dyDescent="0.2">
      <c r="B268" s="129" t="s">
        <v>76</v>
      </c>
      <c r="C268" s="234"/>
      <c r="D268" s="234"/>
      <c r="E268" s="234"/>
      <c r="F268" s="234"/>
      <c r="G268" s="234"/>
      <c r="H268" s="234"/>
      <c r="I268" s="234"/>
      <c r="J268" s="234"/>
      <c r="K268" s="234"/>
      <c r="L268" s="234"/>
      <c r="M268" s="234"/>
      <c r="N268" s="234"/>
      <c r="O268" s="234"/>
      <c r="P268" s="234"/>
      <c r="Q268" s="234"/>
      <c r="R268" s="234"/>
      <c r="S268" s="234"/>
      <c r="T268" s="232"/>
    </row>
    <row r="269" spans="2:21" x14ac:dyDescent="0.2">
      <c r="B269" s="665" t="s">
        <v>424</v>
      </c>
      <c r="C269" s="104">
        <f t="shared" ref="C269:D282" si="211">+C204*$E$288</f>
        <v>461.7004862516693</v>
      </c>
      <c r="D269" s="104">
        <f t="shared" si="211"/>
        <v>0</v>
      </c>
      <c r="E269" s="408">
        <f>+C269+D269</f>
        <v>461.7004862516693</v>
      </c>
      <c r="F269" s="104">
        <f t="shared" ref="F269:G282" si="212">+F204*$H$288</f>
        <v>722.85654681281892</v>
      </c>
      <c r="G269" s="104">
        <f t="shared" si="212"/>
        <v>0</v>
      </c>
      <c r="H269" s="408">
        <f>+F269+G269</f>
        <v>722.85654681281892</v>
      </c>
      <c r="I269" s="104">
        <f t="shared" ref="I269:J282" si="213">+I204*$K$288</f>
        <v>754.65936090744617</v>
      </c>
      <c r="J269" s="104">
        <f t="shared" si="213"/>
        <v>0</v>
      </c>
      <c r="K269" s="408">
        <f>+I269+J269</f>
        <v>754.65936090744617</v>
      </c>
      <c r="L269" s="104">
        <f t="shared" ref="L269:M282" si="214">+L204*$N$288</f>
        <v>1249.7392946062873</v>
      </c>
      <c r="M269" s="104">
        <f t="shared" si="214"/>
        <v>0</v>
      </c>
      <c r="N269" s="408">
        <f>+L269+M269</f>
        <v>1249.7392946062873</v>
      </c>
      <c r="O269" s="104">
        <f t="shared" ref="O269:P282" si="215">+O204*$Q$288</f>
        <v>1318.5974075909496</v>
      </c>
      <c r="P269" s="104">
        <f t="shared" si="215"/>
        <v>0</v>
      </c>
      <c r="Q269" s="408">
        <f>+O269+P269</f>
        <v>1318.5974075909496</v>
      </c>
      <c r="R269" s="104">
        <f t="shared" ref="R269:S282" si="216">+R204*$T$288</f>
        <v>2160.9176416780533</v>
      </c>
      <c r="S269" s="104">
        <f t="shared" si="216"/>
        <v>0</v>
      </c>
      <c r="T269" s="408">
        <f>+R269+S269</f>
        <v>2160.9176416780533</v>
      </c>
    </row>
    <row r="270" spans="2:21" x14ac:dyDescent="0.2">
      <c r="B270" s="665" t="s">
        <v>425</v>
      </c>
      <c r="C270" s="104">
        <f t="shared" si="211"/>
        <v>156.40268864806103</v>
      </c>
      <c r="D270" s="104">
        <f t="shared" si="211"/>
        <v>0</v>
      </c>
      <c r="E270" s="408">
        <f>+C270+D270</f>
        <v>156.40268864806103</v>
      </c>
      <c r="F270" s="104">
        <f t="shared" si="212"/>
        <v>292.7667866769259</v>
      </c>
      <c r="G270" s="104">
        <f t="shared" si="212"/>
        <v>0</v>
      </c>
      <c r="H270" s="408">
        <f>+F270+G270</f>
        <v>292.7667866769259</v>
      </c>
      <c r="I270" s="104">
        <f t="shared" si="213"/>
        <v>306.22070174066204</v>
      </c>
      <c r="J270" s="104">
        <f t="shared" si="213"/>
        <v>0</v>
      </c>
      <c r="K270" s="408">
        <f>+I270+J270</f>
        <v>306.22070174066204</v>
      </c>
      <c r="L270" s="104">
        <f t="shared" si="214"/>
        <v>508.67451924471669</v>
      </c>
      <c r="M270" s="104">
        <f t="shared" si="214"/>
        <v>0</v>
      </c>
      <c r="N270" s="408">
        <f>+L270+M270</f>
        <v>508.67451924471669</v>
      </c>
      <c r="O270" s="104">
        <f t="shared" si="215"/>
        <v>535.1966108909852</v>
      </c>
      <c r="P270" s="104">
        <f t="shared" si="215"/>
        <v>0</v>
      </c>
      <c r="Q270" s="408">
        <f>+O270+P270</f>
        <v>535.1966108909852</v>
      </c>
      <c r="R270" s="104">
        <f t="shared" si="216"/>
        <v>801.79173617822664</v>
      </c>
      <c r="S270" s="104">
        <f t="shared" si="216"/>
        <v>0</v>
      </c>
      <c r="T270" s="408">
        <f>+R270+S270</f>
        <v>801.79173617822664</v>
      </c>
    </row>
    <row r="271" spans="2:21" x14ac:dyDescent="0.2">
      <c r="B271" s="665" t="s">
        <v>426</v>
      </c>
      <c r="C271" s="104">
        <f t="shared" si="211"/>
        <v>0</v>
      </c>
      <c r="D271" s="104">
        <f t="shared" si="211"/>
        <v>457.38959276018102</v>
      </c>
      <c r="E271" s="104">
        <f>+C271+D271</f>
        <v>457.38959276018102</v>
      </c>
      <c r="F271" s="104">
        <f t="shared" si="212"/>
        <v>0</v>
      </c>
      <c r="G271" s="104">
        <f t="shared" si="212"/>
        <v>529.62182491745182</v>
      </c>
      <c r="H271" s="104">
        <f>+F271+G271</f>
        <v>529.62182491745182</v>
      </c>
      <c r="I271" s="104">
        <f t="shared" si="213"/>
        <v>0</v>
      </c>
      <c r="J271" s="104">
        <f t="shared" si="213"/>
        <v>667.18413527981568</v>
      </c>
      <c r="K271" s="104">
        <f>+I271+J271</f>
        <v>667.18413527981568</v>
      </c>
      <c r="L271" s="104">
        <f t="shared" si="214"/>
        <v>0</v>
      </c>
      <c r="M271" s="104">
        <f t="shared" si="214"/>
        <v>843.60357772868576</v>
      </c>
      <c r="N271" s="104">
        <f>+L271+M271</f>
        <v>843.60357772868576</v>
      </c>
      <c r="O271" s="104">
        <f t="shared" si="215"/>
        <v>0</v>
      </c>
      <c r="P271" s="104">
        <f t="shared" si="215"/>
        <v>1121.8886568996927</v>
      </c>
      <c r="Q271" s="104">
        <f>+O271+P271</f>
        <v>1121.8886568996927</v>
      </c>
      <c r="R271" s="104">
        <f t="shared" si="216"/>
        <v>0</v>
      </c>
      <c r="S271" s="104">
        <f t="shared" si="216"/>
        <v>1485.0941832398239</v>
      </c>
      <c r="T271" s="104">
        <f>+R271+S271</f>
        <v>1485.0941832398239</v>
      </c>
    </row>
    <row r="272" spans="2:21" x14ac:dyDescent="0.2">
      <c r="B272" s="660" t="s">
        <v>715</v>
      </c>
      <c r="C272" s="104">
        <f t="shared" si="211"/>
        <v>0</v>
      </c>
      <c r="D272" s="104">
        <f t="shared" si="211"/>
        <v>1.8187136706135629</v>
      </c>
      <c r="E272" s="104">
        <f>+C272+D272</f>
        <v>1.8187136706135629</v>
      </c>
      <c r="F272" s="104">
        <f t="shared" si="212"/>
        <v>0</v>
      </c>
      <c r="G272" s="104">
        <f t="shared" si="212"/>
        <v>1.7629859169559157</v>
      </c>
      <c r="H272" s="104">
        <f>+F272+G272</f>
        <v>1.7629859169559157</v>
      </c>
      <c r="I272" s="104">
        <f t="shared" si="213"/>
        <v>0</v>
      </c>
      <c r="J272" s="104">
        <f t="shared" si="213"/>
        <v>1.932607843406791</v>
      </c>
      <c r="K272" s="104">
        <f>+I272+J272</f>
        <v>1.932607843406791</v>
      </c>
      <c r="L272" s="104">
        <f t="shared" si="214"/>
        <v>0</v>
      </c>
      <c r="M272" s="104">
        <f t="shared" si="214"/>
        <v>2.1262288567089591</v>
      </c>
      <c r="N272" s="104">
        <f>+L272+M272</f>
        <v>2.1262288567089591</v>
      </c>
      <c r="O272" s="104">
        <f t="shared" si="215"/>
        <v>0</v>
      </c>
      <c r="P272" s="104">
        <f t="shared" si="215"/>
        <v>2.3571030575329224</v>
      </c>
      <c r="Q272" s="104">
        <f>+O272+P272</f>
        <v>2.3571030575329224</v>
      </c>
      <c r="R272" s="104">
        <f t="shared" si="216"/>
        <v>0</v>
      </c>
      <c r="S272" s="104">
        <f t="shared" si="216"/>
        <v>2.5988019084190919</v>
      </c>
      <c r="T272" s="104">
        <f>+R272+S272</f>
        <v>2.5988019084190919</v>
      </c>
    </row>
    <row r="273" spans="2:20" x14ac:dyDescent="0.2">
      <c r="B273" s="660" t="s">
        <v>717</v>
      </c>
      <c r="C273" s="104">
        <f t="shared" si="211"/>
        <v>1.6737351991388592</v>
      </c>
      <c r="D273" s="104">
        <f t="shared" si="211"/>
        <v>0</v>
      </c>
      <c r="E273" s="104">
        <f t="shared" ref="E273:E286" si="217">+C273+D273</f>
        <v>1.6737351991388592</v>
      </c>
      <c r="F273" s="104">
        <f t="shared" si="212"/>
        <v>1.6224497745154896</v>
      </c>
      <c r="G273" s="104">
        <f t="shared" si="212"/>
        <v>0</v>
      </c>
      <c r="H273" s="104">
        <f t="shared" ref="H273:H286" si="218">+F273+G273</f>
        <v>1.6224497745154896</v>
      </c>
      <c r="I273" s="104">
        <f t="shared" si="213"/>
        <v>1.7785503160321732</v>
      </c>
      <c r="J273" s="104">
        <f t="shared" si="213"/>
        <v>0</v>
      </c>
      <c r="K273" s="104">
        <f t="shared" ref="K273:K286" si="219">+I273+J273</f>
        <v>1.7785503160321732</v>
      </c>
      <c r="L273" s="104">
        <f t="shared" si="214"/>
        <v>1.9567368610024118</v>
      </c>
      <c r="M273" s="104">
        <f t="shared" si="214"/>
        <v>0</v>
      </c>
      <c r="N273" s="104">
        <f t="shared" ref="N273:N286" si="220">+L273+M273</f>
        <v>1.9567368610024118</v>
      </c>
      <c r="O273" s="104">
        <f t="shared" si="215"/>
        <v>2.1692069615662666</v>
      </c>
      <c r="P273" s="104">
        <f t="shared" si="215"/>
        <v>0</v>
      </c>
      <c r="Q273" s="104">
        <f t="shared" ref="Q273:Q286" si="221">+O273+P273</f>
        <v>2.1692069615662666</v>
      </c>
      <c r="R273" s="104">
        <f t="shared" si="216"/>
        <v>2.391638826931374</v>
      </c>
      <c r="S273" s="104">
        <f t="shared" si="216"/>
        <v>0</v>
      </c>
      <c r="T273" s="104">
        <f t="shared" ref="T273:T286" si="222">+R273+S273</f>
        <v>2.391638826931374</v>
      </c>
    </row>
    <row r="274" spans="2:20" x14ac:dyDescent="0.2">
      <c r="B274" s="114" t="s">
        <v>287</v>
      </c>
      <c r="C274" s="104">
        <f t="shared" si="211"/>
        <v>2.4064854682454255</v>
      </c>
      <c r="D274" s="104">
        <f t="shared" si="211"/>
        <v>0</v>
      </c>
      <c r="E274" s="104">
        <f t="shared" si="217"/>
        <v>2.4064854682454255</v>
      </c>
      <c r="F274" s="104">
        <f t="shared" si="212"/>
        <v>2.3327476218092427</v>
      </c>
      <c r="G274" s="104">
        <f t="shared" si="212"/>
        <v>0</v>
      </c>
      <c r="H274" s="104">
        <f t="shared" si="218"/>
        <v>2.3327476218092427</v>
      </c>
      <c r="I274" s="104">
        <f t="shared" si="213"/>
        <v>2.5571879543889815</v>
      </c>
      <c r="J274" s="104">
        <f t="shared" si="213"/>
        <v>0</v>
      </c>
      <c r="K274" s="104">
        <f t="shared" si="219"/>
        <v>2.5571879543889815</v>
      </c>
      <c r="L274" s="104">
        <f t="shared" si="214"/>
        <v>2.813383397568022</v>
      </c>
      <c r="M274" s="104">
        <f t="shared" si="214"/>
        <v>0</v>
      </c>
      <c r="N274" s="104">
        <f t="shared" si="220"/>
        <v>2.813383397568022</v>
      </c>
      <c r="O274" s="104">
        <f t="shared" si="215"/>
        <v>3.1188715116416397</v>
      </c>
      <c r="P274" s="104">
        <f t="shared" si="215"/>
        <v>0</v>
      </c>
      <c r="Q274" s="104">
        <f t="shared" si="221"/>
        <v>3.1188715116416397</v>
      </c>
      <c r="R274" s="104">
        <f t="shared" si="216"/>
        <v>3.4386825856701093</v>
      </c>
      <c r="S274" s="104">
        <f t="shared" si="216"/>
        <v>0</v>
      </c>
      <c r="T274" s="104">
        <f t="shared" si="222"/>
        <v>3.4386825856701093</v>
      </c>
    </row>
    <row r="275" spans="2:20" x14ac:dyDescent="0.2">
      <c r="B275" s="114" t="s">
        <v>427</v>
      </c>
      <c r="C275" s="104">
        <f t="shared" si="211"/>
        <v>0</v>
      </c>
      <c r="D275" s="104">
        <f t="shared" si="211"/>
        <v>7.0406889128094727</v>
      </c>
      <c r="E275" s="104">
        <f t="shared" si="217"/>
        <v>7.0406889128094727</v>
      </c>
      <c r="F275" s="104">
        <f t="shared" si="212"/>
        <v>0</v>
      </c>
      <c r="G275" s="104">
        <f t="shared" si="212"/>
        <v>6.8249530420933278</v>
      </c>
      <c r="H275" s="104">
        <f t="shared" si="218"/>
        <v>6.8249530420933278</v>
      </c>
      <c r="I275" s="104">
        <f t="shared" si="213"/>
        <v>0</v>
      </c>
      <c r="J275" s="104">
        <f t="shared" si="213"/>
        <v>7.481601329412336</v>
      </c>
      <c r="K275" s="104">
        <f t="shared" si="219"/>
        <v>7.481601329412336</v>
      </c>
      <c r="L275" s="104">
        <f t="shared" si="214"/>
        <v>0</v>
      </c>
      <c r="M275" s="104">
        <f t="shared" si="214"/>
        <v>8.2311559974561579</v>
      </c>
      <c r="N275" s="104">
        <f t="shared" si="220"/>
        <v>8.2311559974561579</v>
      </c>
      <c r="O275" s="104">
        <f t="shared" si="215"/>
        <v>0</v>
      </c>
      <c r="P275" s="104">
        <f t="shared" si="215"/>
        <v>9.1249269369172552</v>
      </c>
      <c r="Q275" s="104">
        <f t="shared" si="221"/>
        <v>9.1249269369172552</v>
      </c>
      <c r="R275" s="104">
        <f t="shared" si="216"/>
        <v>0</v>
      </c>
      <c r="S275" s="104">
        <f t="shared" si="216"/>
        <v>10.06060276493198</v>
      </c>
      <c r="T275" s="104">
        <f t="shared" si="222"/>
        <v>10.06060276493198</v>
      </c>
    </row>
    <row r="276" spans="2:20" x14ac:dyDescent="0.2">
      <c r="B276" s="114" t="s">
        <v>428</v>
      </c>
      <c r="C276" s="104">
        <f t="shared" si="211"/>
        <v>0</v>
      </c>
      <c r="D276" s="104">
        <f t="shared" si="211"/>
        <v>4.0546824542518838</v>
      </c>
      <c r="E276" s="104">
        <f t="shared" si="217"/>
        <v>4.0546824542518838</v>
      </c>
      <c r="F276" s="104">
        <f t="shared" si="212"/>
        <v>0</v>
      </c>
      <c r="G276" s="104">
        <f t="shared" si="212"/>
        <v>3.9304417072769606</v>
      </c>
      <c r="H276" s="104">
        <f t="shared" si="218"/>
        <v>3.9304417072769606</v>
      </c>
      <c r="I276" s="104">
        <f t="shared" si="213"/>
        <v>0</v>
      </c>
      <c r="J276" s="104">
        <f t="shared" si="213"/>
        <v>4.3086007655990679</v>
      </c>
      <c r="K276" s="104">
        <f t="shared" si="219"/>
        <v>4.3086007655990679</v>
      </c>
      <c r="L276" s="104">
        <f t="shared" si="214"/>
        <v>0</v>
      </c>
      <c r="M276" s="104">
        <f t="shared" si="214"/>
        <v>4.7402639449635897</v>
      </c>
      <c r="N276" s="104">
        <f t="shared" si="220"/>
        <v>4.7402639449635897</v>
      </c>
      <c r="O276" s="104">
        <f t="shared" si="215"/>
        <v>0</v>
      </c>
      <c r="P276" s="104">
        <f t="shared" si="215"/>
        <v>10.509960489842195</v>
      </c>
      <c r="Q276" s="104">
        <f t="shared" si="221"/>
        <v>10.509960489842195</v>
      </c>
      <c r="R276" s="104">
        <f t="shared" si="216"/>
        <v>0</v>
      </c>
      <c r="S276" s="104">
        <f t="shared" si="216"/>
        <v>11.587658541752011</v>
      </c>
      <c r="T276" s="104">
        <f t="shared" si="222"/>
        <v>11.587658541752011</v>
      </c>
    </row>
    <row r="277" spans="2:20" x14ac:dyDescent="0.2">
      <c r="B277" s="114" t="s">
        <v>429</v>
      </c>
      <c r="C277" s="104">
        <f t="shared" si="211"/>
        <v>5.696986006458558</v>
      </c>
      <c r="D277" s="104">
        <f t="shared" si="211"/>
        <v>0</v>
      </c>
      <c r="E277" s="104">
        <f t="shared" si="217"/>
        <v>5.696986006458558</v>
      </c>
      <c r="F277" s="104">
        <f t="shared" si="212"/>
        <v>5.5224229414259627</v>
      </c>
      <c r="G277" s="104">
        <f t="shared" si="212"/>
        <v>0</v>
      </c>
      <c r="H277" s="104">
        <f t="shared" si="218"/>
        <v>5.5224229414259627</v>
      </c>
      <c r="I277" s="104">
        <f t="shared" si="213"/>
        <v>6.0537510756963648</v>
      </c>
      <c r="J277" s="104">
        <f t="shared" si="213"/>
        <v>0</v>
      </c>
      <c r="K277" s="104">
        <f t="shared" si="219"/>
        <v>6.0537510756963648</v>
      </c>
      <c r="L277" s="104">
        <f t="shared" si="214"/>
        <v>6.6602545738345018</v>
      </c>
      <c r="M277" s="104">
        <f t="shared" si="214"/>
        <v>0</v>
      </c>
      <c r="N277" s="104">
        <f t="shared" si="220"/>
        <v>6.6602545738345018</v>
      </c>
      <c r="O277" s="104">
        <f t="shared" si="215"/>
        <v>14.76690185103797</v>
      </c>
      <c r="P277" s="104">
        <f t="shared" si="215"/>
        <v>0</v>
      </c>
      <c r="Q277" s="104">
        <f t="shared" si="221"/>
        <v>14.76690185103797</v>
      </c>
      <c r="R277" s="104">
        <f t="shared" si="216"/>
        <v>16.281109385213586</v>
      </c>
      <c r="S277" s="104">
        <f t="shared" si="216"/>
        <v>0</v>
      </c>
      <c r="T277" s="104">
        <f t="shared" si="222"/>
        <v>16.281109385213586</v>
      </c>
    </row>
    <row r="278" spans="2:20" x14ac:dyDescent="0.2">
      <c r="B278" s="114" t="s">
        <v>288</v>
      </c>
      <c r="C278" s="104">
        <f t="shared" si="211"/>
        <v>0</v>
      </c>
      <c r="D278" s="104">
        <f t="shared" si="211"/>
        <v>0</v>
      </c>
      <c r="E278" s="104">
        <f t="shared" si="217"/>
        <v>0</v>
      </c>
      <c r="F278" s="104">
        <f t="shared" si="212"/>
        <v>1.8840610755740979</v>
      </c>
      <c r="G278" s="104">
        <f t="shared" si="212"/>
        <v>0</v>
      </c>
      <c r="H278" s="104">
        <f t="shared" si="218"/>
        <v>1.8840610755740979</v>
      </c>
      <c r="I278" s="104">
        <f t="shared" si="213"/>
        <v>2.4831221645752728</v>
      </c>
      <c r="J278" s="104">
        <f t="shared" si="213"/>
        <v>0</v>
      </c>
      <c r="K278" s="104">
        <f t="shared" si="219"/>
        <v>2.4831221645752728</v>
      </c>
      <c r="L278" s="104">
        <f t="shared" si="214"/>
        <v>3.1047226619860218</v>
      </c>
      <c r="M278" s="104">
        <f t="shared" si="214"/>
        <v>0</v>
      </c>
      <c r="N278" s="104">
        <f t="shared" si="220"/>
        <v>3.1047226619860218</v>
      </c>
      <c r="O278" s="104">
        <f t="shared" si="215"/>
        <v>5.215707580604577</v>
      </c>
      <c r="P278" s="104">
        <f t="shared" si="215"/>
        <v>0</v>
      </c>
      <c r="Q278" s="104">
        <f t="shared" si="221"/>
        <v>5.215707580604577</v>
      </c>
      <c r="R278" s="104">
        <f t="shared" si="216"/>
        <v>6.4827002418492929</v>
      </c>
      <c r="S278" s="104">
        <f t="shared" si="216"/>
        <v>0</v>
      </c>
      <c r="T278" s="104">
        <f t="shared" si="222"/>
        <v>6.4827002418492929</v>
      </c>
    </row>
    <row r="279" spans="2:20" x14ac:dyDescent="0.2">
      <c r="B279" s="114" t="s">
        <v>289</v>
      </c>
      <c r="C279" s="104">
        <f t="shared" si="211"/>
        <v>2.4752421959095803</v>
      </c>
      <c r="D279" s="104">
        <f t="shared" si="211"/>
        <v>0</v>
      </c>
      <c r="E279" s="104">
        <f t="shared" si="217"/>
        <v>2.4752421959095803</v>
      </c>
      <c r="F279" s="104">
        <f t="shared" si="212"/>
        <v>2.3993975538609353</v>
      </c>
      <c r="G279" s="104">
        <f t="shared" si="212"/>
        <v>0</v>
      </c>
      <c r="H279" s="104">
        <f t="shared" si="218"/>
        <v>2.3993975538609353</v>
      </c>
      <c r="I279" s="104">
        <f t="shared" si="213"/>
        <v>2.6302504673715235</v>
      </c>
      <c r="J279" s="104">
        <f t="shared" si="213"/>
        <v>0</v>
      </c>
      <c r="K279" s="104">
        <f t="shared" si="219"/>
        <v>2.6302504673715235</v>
      </c>
      <c r="L279" s="104">
        <f t="shared" si="214"/>
        <v>2.8937657803556793</v>
      </c>
      <c r="M279" s="104">
        <f t="shared" si="214"/>
        <v>0</v>
      </c>
      <c r="N279" s="104">
        <f t="shared" si="220"/>
        <v>2.8937657803556793</v>
      </c>
      <c r="O279" s="104">
        <f t="shared" si="215"/>
        <v>3.2079821262599717</v>
      </c>
      <c r="P279" s="104">
        <f t="shared" si="215"/>
        <v>0</v>
      </c>
      <c r="Q279" s="104">
        <f t="shared" si="221"/>
        <v>3.2079821262599717</v>
      </c>
      <c r="R279" s="104">
        <f t="shared" si="216"/>
        <v>3.5369306595463978</v>
      </c>
      <c r="S279" s="104">
        <f t="shared" si="216"/>
        <v>0</v>
      </c>
      <c r="T279" s="104">
        <f t="shared" si="222"/>
        <v>3.5369306595463978</v>
      </c>
    </row>
    <row r="280" spans="2:20" x14ac:dyDescent="0.2">
      <c r="B280" s="114" t="s">
        <v>290</v>
      </c>
      <c r="C280" s="104">
        <f t="shared" si="211"/>
        <v>0</v>
      </c>
      <c r="D280" s="104">
        <f t="shared" si="211"/>
        <v>1.972335844994618</v>
      </c>
      <c r="E280" s="104">
        <f t="shared" si="217"/>
        <v>1.972335844994618</v>
      </c>
      <c r="F280" s="104">
        <f t="shared" si="212"/>
        <v>0</v>
      </c>
      <c r="G280" s="104">
        <f t="shared" si="212"/>
        <v>1.9119009079971263</v>
      </c>
      <c r="H280" s="104">
        <f t="shared" si="218"/>
        <v>1.9119009079971263</v>
      </c>
      <c r="I280" s="104">
        <f t="shared" si="213"/>
        <v>0</v>
      </c>
      <c r="J280" s="104">
        <f t="shared" si="213"/>
        <v>2.0958503724135</v>
      </c>
      <c r="K280" s="104">
        <f t="shared" si="219"/>
        <v>2.0958503724135</v>
      </c>
      <c r="L280" s="104">
        <f t="shared" si="214"/>
        <v>0</v>
      </c>
      <c r="M280" s="104">
        <f t="shared" si="214"/>
        <v>2.3058260662516687</v>
      </c>
      <c r="N280" s="104">
        <f t="shared" si="220"/>
        <v>2.3058260662516687</v>
      </c>
      <c r="O280" s="104">
        <f t="shared" si="215"/>
        <v>0</v>
      </c>
      <c r="P280" s="104">
        <f t="shared" si="215"/>
        <v>2.5562016307658824</v>
      </c>
      <c r="Q280" s="104">
        <f t="shared" si="221"/>
        <v>2.5562016307658824</v>
      </c>
      <c r="R280" s="104">
        <f t="shared" si="216"/>
        <v>0</v>
      </c>
      <c r="S280" s="104">
        <f t="shared" si="216"/>
        <v>2.8183161763369715</v>
      </c>
      <c r="T280" s="104">
        <f t="shared" si="222"/>
        <v>2.8183161763369715</v>
      </c>
    </row>
    <row r="281" spans="2:20" x14ac:dyDescent="0.2">
      <c r="B281" s="114" t="s">
        <v>291</v>
      </c>
      <c r="C281" s="104">
        <f t="shared" si="211"/>
        <v>0</v>
      </c>
      <c r="D281" s="104">
        <f t="shared" si="211"/>
        <v>0.9822389666307858</v>
      </c>
      <c r="E281" s="104">
        <f t="shared" si="217"/>
        <v>0.9822389666307858</v>
      </c>
      <c r="F281" s="104">
        <f t="shared" si="212"/>
        <v>0</v>
      </c>
      <c r="G281" s="104">
        <f t="shared" si="212"/>
        <v>0.95214188645275211</v>
      </c>
      <c r="H281" s="104">
        <f t="shared" si="218"/>
        <v>0.95214188645275211</v>
      </c>
      <c r="I281" s="104">
        <f t="shared" si="213"/>
        <v>0</v>
      </c>
      <c r="J281" s="104">
        <f t="shared" si="213"/>
        <v>1.0437501854648903</v>
      </c>
      <c r="K281" s="104">
        <f t="shared" si="219"/>
        <v>1.0437501854648903</v>
      </c>
      <c r="L281" s="104">
        <f t="shared" si="214"/>
        <v>0</v>
      </c>
      <c r="M281" s="104">
        <f t="shared" si="214"/>
        <v>1.1483197541093964</v>
      </c>
      <c r="N281" s="104">
        <f t="shared" si="220"/>
        <v>1.1483197541093964</v>
      </c>
      <c r="O281" s="104">
        <f t="shared" si="215"/>
        <v>0</v>
      </c>
      <c r="P281" s="104">
        <f t="shared" si="215"/>
        <v>1.2730087802618932</v>
      </c>
      <c r="Q281" s="104">
        <f t="shared" si="221"/>
        <v>1.2730087802618932</v>
      </c>
      <c r="R281" s="104">
        <f t="shared" si="216"/>
        <v>0</v>
      </c>
      <c r="S281" s="104">
        <f t="shared" si="216"/>
        <v>1.4035439125184119</v>
      </c>
      <c r="T281" s="104">
        <f t="shared" si="222"/>
        <v>1.4035439125184119</v>
      </c>
    </row>
    <row r="282" spans="2:20" x14ac:dyDescent="0.2">
      <c r="B282" s="114" t="s">
        <v>293</v>
      </c>
      <c r="C282" s="104">
        <f t="shared" si="211"/>
        <v>0</v>
      </c>
      <c r="D282" s="104">
        <f t="shared" si="211"/>
        <v>1.0329224973089342</v>
      </c>
      <c r="E282" s="104">
        <f t="shared" si="217"/>
        <v>1.0329224973089342</v>
      </c>
      <c r="F282" s="104">
        <f t="shared" si="212"/>
        <v>0</v>
      </c>
      <c r="G282" s="104">
        <f t="shared" si="212"/>
        <v>1.0012724077937141</v>
      </c>
      <c r="H282" s="104">
        <f t="shared" si="218"/>
        <v>1.0012724077937141</v>
      </c>
      <c r="I282" s="104">
        <f t="shared" si="213"/>
        <v>0</v>
      </c>
      <c r="J282" s="104">
        <f t="shared" si="213"/>
        <v>1.0976076950348785</v>
      </c>
      <c r="K282" s="104">
        <f t="shared" si="219"/>
        <v>1.0976076950348785</v>
      </c>
      <c r="L282" s="104">
        <f t="shared" si="214"/>
        <v>0</v>
      </c>
      <c r="M282" s="104">
        <f t="shared" si="214"/>
        <v>1.2075730534214415</v>
      </c>
      <c r="N282" s="104">
        <f t="shared" si="220"/>
        <v>1.2075730534214415</v>
      </c>
      <c r="O282" s="104">
        <f t="shared" si="215"/>
        <v>0</v>
      </c>
      <c r="P282" s="104">
        <f t="shared" si="215"/>
        <v>1.3386960333234073</v>
      </c>
      <c r="Q282" s="104">
        <f t="shared" si="221"/>
        <v>1.3386960333234073</v>
      </c>
      <c r="R282" s="104">
        <f t="shared" si="216"/>
        <v>0</v>
      </c>
      <c r="S282" s="104">
        <f t="shared" si="216"/>
        <v>1.475966778404362</v>
      </c>
      <c r="T282" s="104">
        <f t="shared" si="222"/>
        <v>1.475966778404362</v>
      </c>
    </row>
    <row r="283" spans="2:20" x14ac:dyDescent="0.2">
      <c r="B283" s="108" t="s">
        <v>882</v>
      </c>
      <c r="C283" s="104">
        <f t="shared" ref="C283:D285" si="223">+C218*$E$288</f>
        <v>0</v>
      </c>
      <c r="D283" s="104">
        <f t="shared" si="223"/>
        <v>0</v>
      </c>
      <c r="E283" s="104">
        <f t="shared" si="217"/>
        <v>0</v>
      </c>
      <c r="F283" s="104">
        <f t="shared" ref="F283:G285" si="224">+F218*$H$288</f>
        <v>34.62334132555462</v>
      </c>
      <c r="G283" s="104">
        <f t="shared" si="224"/>
        <v>0</v>
      </c>
      <c r="H283" s="104">
        <f t="shared" si="218"/>
        <v>34.62334132555462</v>
      </c>
      <c r="I283" s="104">
        <f t="shared" ref="I283:J285" si="225">+I218*$K$288</f>
        <v>0</v>
      </c>
      <c r="J283" s="104">
        <f t="shared" si="225"/>
        <v>0</v>
      </c>
      <c r="K283" s="104">
        <f t="shared" si="219"/>
        <v>0</v>
      </c>
      <c r="L283" s="104">
        <f t="shared" ref="L283:M285" si="226">+L218*$N$288</f>
        <v>0</v>
      </c>
      <c r="M283" s="104">
        <f t="shared" si="226"/>
        <v>0</v>
      </c>
      <c r="N283" s="104">
        <f t="shared" si="220"/>
        <v>0</v>
      </c>
      <c r="O283" s="104">
        <f t="shared" ref="O283:P285" si="227">+O218*$Q$288</f>
        <v>0</v>
      </c>
      <c r="P283" s="104">
        <f t="shared" si="227"/>
        <v>0</v>
      </c>
      <c r="Q283" s="104">
        <f t="shared" si="221"/>
        <v>0</v>
      </c>
      <c r="R283" s="104">
        <f t="shared" ref="R283:S285" si="228">+R218*$T$288</f>
        <v>0</v>
      </c>
      <c r="S283" s="104">
        <f t="shared" si="228"/>
        <v>0</v>
      </c>
      <c r="T283" s="104">
        <f t="shared" si="222"/>
        <v>0</v>
      </c>
    </row>
    <row r="284" spans="2:20" x14ac:dyDescent="0.2">
      <c r="B284" s="114" t="s">
        <v>880</v>
      </c>
      <c r="C284" s="104">
        <f t="shared" si="223"/>
        <v>0</v>
      </c>
      <c r="D284" s="104">
        <f t="shared" si="223"/>
        <v>0</v>
      </c>
      <c r="E284" s="104">
        <f t="shared" si="217"/>
        <v>0</v>
      </c>
      <c r="F284" s="104">
        <f t="shared" si="224"/>
        <v>0</v>
      </c>
      <c r="G284" s="104">
        <f t="shared" si="224"/>
        <v>0</v>
      </c>
      <c r="H284" s="104">
        <f t="shared" si="218"/>
        <v>0</v>
      </c>
      <c r="I284" s="104">
        <f t="shared" si="225"/>
        <v>3.4504138362475709</v>
      </c>
      <c r="J284" s="104">
        <f t="shared" si="225"/>
        <v>0</v>
      </c>
      <c r="K284" s="104">
        <f t="shared" si="219"/>
        <v>3.4504138362475709</v>
      </c>
      <c r="L284" s="104">
        <f t="shared" si="226"/>
        <v>0</v>
      </c>
      <c r="M284" s="104">
        <f t="shared" si="226"/>
        <v>0</v>
      </c>
      <c r="N284" s="104">
        <f t="shared" si="220"/>
        <v>0</v>
      </c>
      <c r="O284" s="104">
        <f t="shared" si="227"/>
        <v>6.9558570057339981</v>
      </c>
      <c r="P284" s="104">
        <f t="shared" si="227"/>
        <v>0</v>
      </c>
      <c r="Q284" s="104">
        <f t="shared" si="221"/>
        <v>6.9558570057339981</v>
      </c>
      <c r="R284" s="104">
        <f t="shared" si="228"/>
        <v>0</v>
      </c>
      <c r="S284" s="104">
        <f t="shared" si="228"/>
        <v>0</v>
      </c>
      <c r="T284" s="104">
        <f t="shared" si="222"/>
        <v>0</v>
      </c>
    </row>
    <row r="285" spans="2:20" x14ac:dyDescent="0.2">
      <c r="B285" s="114" t="s">
        <v>874</v>
      </c>
      <c r="C285" s="104">
        <f t="shared" si="223"/>
        <v>0</v>
      </c>
      <c r="D285" s="104">
        <f t="shared" si="223"/>
        <v>0</v>
      </c>
      <c r="E285" s="104">
        <f t="shared" si="217"/>
        <v>0</v>
      </c>
      <c r="F285" s="104">
        <f t="shared" si="224"/>
        <v>34.62334132555462</v>
      </c>
      <c r="G285" s="104">
        <f t="shared" si="224"/>
        <v>0</v>
      </c>
      <c r="H285" s="104">
        <f t="shared" si="218"/>
        <v>34.62334132555462</v>
      </c>
      <c r="I285" s="104">
        <f t="shared" si="225"/>
        <v>48.305793707465995</v>
      </c>
      <c r="J285" s="104">
        <f t="shared" si="225"/>
        <v>0</v>
      </c>
      <c r="K285" s="104">
        <f t="shared" si="219"/>
        <v>48.305793707465995</v>
      </c>
      <c r="L285" s="104">
        <f t="shared" si="226"/>
        <v>69.019970194403996</v>
      </c>
      <c r="M285" s="104">
        <f t="shared" si="226"/>
        <v>0</v>
      </c>
      <c r="N285" s="104">
        <f t="shared" si="220"/>
        <v>69.019970194403996</v>
      </c>
      <c r="O285" s="104">
        <f t="shared" si="227"/>
        <v>69.558570057339978</v>
      </c>
      <c r="P285" s="104">
        <f t="shared" si="227"/>
        <v>0</v>
      </c>
      <c r="Q285" s="104">
        <f t="shared" si="221"/>
        <v>69.558570057339978</v>
      </c>
      <c r="R285" s="104">
        <f t="shared" si="228"/>
        <v>104.57884117590663</v>
      </c>
      <c r="S285" s="104">
        <f t="shared" si="228"/>
        <v>0</v>
      </c>
      <c r="T285" s="104">
        <f t="shared" si="222"/>
        <v>104.57884117590663</v>
      </c>
    </row>
    <row r="286" spans="2:20" s="135" customFormat="1" x14ac:dyDescent="0.2">
      <c r="B286" s="114" t="s">
        <v>294</v>
      </c>
      <c r="C286" s="104">
        <f>+C221*$E$288</f>
        <v>41.773083100107648</v>
      </c>
      <c r="D286" s="104">
        <f>+D221*$E$288</f>
        <v>0</v>
      </c>
      <c r="E286" s="104">
        <f t="shared" si="217"/>
        <v>41.773083100107648</v>
      </c>
      <c r="F286" s="104">
        <f>+F221*$H$288</f>
        <v>36.811910429415988</v>
      </c>
      <c r="G286" s="104">
        <f>+G221*$H$288</f>
        <v>0</v>
      </c>
      <c r="H286" s="104">
        <f t="shared" si="218"/>
        <v>36.811910429415988</v>
      </c>
      <c r="I286" s="104">
        <f>+I221*$K$288</f>
        <v>98.79262160413478</v>
      </c>
      <c r="J286" s="104">
        <f>+J221*$K$288</f>
        <v>0</v>
      </c>
      <c r="K286" s="104">
        <f t="shared" si="219"/>
        <v>98.79262160413478</v>
      </c>
      <c r="L286" s="104">
        <f>+L221*$N$288</f>
        <v>181.63332627143259</v>
      </c>
      <c r="M286" s="104">
        <f>+M221*$N$288</f>
        <v>0</v>
      </c>
      <c r="N286" s="104">
        <f t="shared" si="220"/>
        <v>181.63332627143259</v>
      </c>
      <c r="O286" s="104">
        <f>+O221*$Q$288</f>
        <v>183.0507085791742</v>
      </c>
      <c r="P286" s="104">
        <f>+P221*$Q$288</f>
        <v>0</v>
      </c>
      <c r="Q286" s="104">
        <f t="shared" si="221"/>
        <v>183.0507085791742</v>
      </c>
      <c r="R286" s="104">
        <f>+R221*$T$288</f>
        <v>183.47349544283881</v>
      </c>
      <c r="S286" s="104">
        <f>+S221*$T$288</f>
        <v>0</v>
      </c>
      <c r="T286" s="104">
        <f t="shared" si="222"/>
        <v>183.47349544283881</v>
      </c>
    </row>
    <row r="287" spans="2:20" x14ac:dyDescent="0.2">
      <c r="B287" s="278" t="s">
        <v>8</v>
      </c>
      <c r="C287" s="106">
        <f>SUM(C269:C286)</f>
        <v>672.12870686959047</v>
      </c>
      <c r="D287" s="106">
        <f t="shared" ref="D287:T287" si="229">SUM(D269:D286)</f>
        <v>474.29117510679032</v>
      </c>
      <c r="E287" s="106">
        <f t="shared" si="229"/>
        <v>1146.4198819763806</v>
      </c>
      <c r="F287" s="106">
        <f t="shared" si="229"/>
        <v>1135.443005537456</v>
      </c>
      <c r="G287" s="106">
        <f t="shared" si="229"/>
        <v>546.00552078602163</v>
      </c>
      <c r="H287" s="106">
        <f t="shared" si="229"/>
        <v>1681.4485263234772</v>
      </c>
      <c r="I287" s="106">
        <f t="shared" si="229"/>
        <v>1226.9317537740208</v>
      </c>
      <c r="J287" s="106">
        <f t="shared" si="229"/>
        <v>685.14415347114709</v>
      </c>
      <c r="K287" s="106">
        <f t="shared" si="229"/>
        <v>1912.0759072451679</v>
      </c>
      <c r="L287" s="106">
        <f t="shared" si="229"/>
        <v>2026.4959735915872</v>
      </c>
      <c r="M287" s="106">
        <f t="shared" si="229"/>
        <v>863.36294540159702</v>
      </c>
      <c r="N287" s="106">
        <f t="shared" si="229"/>
        <v>2889.8589189931845</v>
      </c>
      <c r="O287" s="106">
        <f t="shared" si="229"/>
        <v>2141.8378241552937</v>
      </c>
      <c r="P287" s="106">
        <f t="shared" si="229"/>
        <v>1149.0485538283363</v>
      </c>
      <c r="Q287" s="106">
        <f t="shared" si="229"/>
        <v>3290.8863779836302</v>
      </c>
      <c r="R287" s="106">
        <f t="shared" si="229"/>
        <v>3282.8927761742357</v>
      </c>
      <c r="S287" s="106">
        <f t="shared" si="229"/>
        <v>1515.0390733221868</v>
      </c>
      <c r="T287" s="106">
        <f t="shared" si="229"/>
        <v>4797.9318494964227</v>
      </c>
    </row>
    <row r="288" spans="2:20" x14ac:dyDescent="0.2">
      <c r="B288" s="279" t="s">
        <v>297</v>
      </c>
      <c r="C288" s="241"/>
      <c r="D288" s="240"/>
      <c r="E288" s="285">
        <f>Asignaciones!K42</f>
        <v>6.3522450400278457E-2</v>
      </c>
      <c r="F288" s="241"/>
      <c r="G288" s="240"/>
      <c r="H288" s="285">
        <f>Asignaciones!L42</f>
        <v>6.4427800595957152E-2</v>
      </c>
      <c r="I288" s="241"/>
      <c r="J288" s="240"/>
      <c r="K288" s="285">
        <f>Asignaciones!M42</f>
        <v>6.3814918139891735E-2</v>
      </c>
      <c r="L288" s="241"/>
      <c r="M288" s="240"/>
      <c r="N288" s="285">
        <f>Asignaciones!N42</f>
        <v>6.3825403261822816E-2</v>
      </c>
      <c r="O288" s="241"/>
      <c r="P288" s="240"/>
      <c r="Q288" s="285">
        <f>Asignaciones!O42</f>
        <v>6.3841296830655092E-2</v>
      </c>
      <c r="R288" s="241"/>
      <c r="S288" s="240"/>
      <c r="T288" s="285">
        <f>Asignaciones!P42</f>
        <v>6.3830267451266284E-2</v>
      </c>
    </row>
    <row r="292" spans="2:20" x14ac:dyDescent="0.2">
      <c r="B292" s="2" t="s">
        <v>440</v>
      </c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7"/>
    </row>
    <row r="293" spans="2:20" x14ac:dyDescent="0.2">
      <c r="B293" s="9" t="s">
        <v>20</v>
      </c>
      <c r="C293" s="199"/>
      <c r="D293" s="199"/>
      <c r="E293" s="199"/>
      <c r="F293" s="199"/>
      <c r="G293" s="199"/>
      <c r="H293" s="199"/>
      <c r="I293" s="199"/>
      <c r="J293" s="199"/>
      <c r="K293" s="199"/>
      <c r="L293" s="199"/>
      <c r="M293" s="199"/>
      <c r="N293" s="199"/>
      <c r="O293" s="199"/>
      <c r="P293" s="199"/>
      <c r="Q293" s="199"/>
      <c r="R293" s="199"/>
      <c r="S293" s="199"/>
      <c r="T293" s="262"/>
    </row>
    <row r="294" spans="2:20" x14ac:dyDescent="0.2">
      <c r="B294" s="201" t="s">
        <v>910</v>
      </c>
      <c r="C294" s="199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262"/>
    </row>
    <row r="295" spans="2:20" x14ac:dyDescent="0.2">
      <c r="B295" s="9" t="s">
        <v>2</v>
      </c>
      <c r="C295" s="199"/>
      <c r="D295" s="199"/>
      <c r="E295" s="199"/>
      <c r="F295" s="199"/>
      <c r="G295" s="199"/>
      <c r="H295" s="199"/>
      <c r="I295" s="199"/>
      <c r="J295" s="199"/>
      <c r="K295" s="199"/>
      <c r="L295" s="199"/>
      <c r="M295" s="199"/>
      <c r="N295" s="199"/>
      <c r="O295" s="199"/>
      <c r="P295" s="199"/>
      <c r="Q295" s="199"/>
      <c r="R295" s="199"/>
      <c r="S295" s="199"/>
      <c r="T295" s="262"/>
    </row>
    <row r="296" spans="2:20" x14ac:dyDescent="0.2">
      <c r="B296" s="256"/>
      <c r="C296" s="197"/>
      <c r="D296" s="197"/>
      <c r="E296" s="197"/>
      <c r="F296" s="197"/>
      <c r="G296" s="197"/>
      <c r="H296" s="197"/>
      <c r="I296" s="197"/>
      <c r="J296" s="197"/>
      <c r="K296" s="197"/>
      <c r="L296" s="197"/>
      <c r="M296" s="197"/>
      <c r="N296" s="197"/>
      <c r="O296" s="197"/>
      <c r="P296" s="197"/>
      <c r="Q296" s="197"/>
      <c r="R296" s="197"/>
      <c r="S296" s="197"/>
      <c r="T296" s="263"/>
    </row>
    <row r="297" spans="2:20" x14ac:dyDescent="0.2">
      <c r="B297" s="264"/>
    </row>
    <row r="298" spans="2:20" x14ac:dyDescent="0.2">
      <c r="B298" s="265" t="s">
        <v>282</v>
      </c>
      <c r="C298" s="267" t="s">
        <v>38</v>
      </c>
      <c r="D298" s="662"/>
      <c r="E298" s="299"/>
      <c r="F298" s="270" t="s">
        <v>39</v>
      </c>
      <c r="G298" s="663"/>
      <c r="H298" s="663"/>
      <c r="I298" s="301" t="s">
        <v>40</v>
      </c>
      <c r="J298" s="662"/>
      <c r="K298" s="299"/>
      <c r="L298" s="267" t="s">
        <v>121</v>
      </c>
      <c r="M298" s="662"/>
      <c r="N298" s="299"/>
      <c r="O298" s="270" t="s">
        <v>122</v>
      </c>
      <c r="P298" s="662"/>
      <c r="Q298" s="299"/>
      <c r="R298" s="301" t="s">
        <v>633</v>
      </c>
      <c r="S298" s="662"/>
      <c r="T298" s="299"/>
    </row>
    <row r="299" spans="2:20" x14ac:dyDescent="0.2">
      <c r="B299" s="273"/>
      <c r="C299" s="274" t="s">
        <v>283</v>
      </c>
      <c r="D299" s="275" t="s">
        <v>284</v>
      </c>
      <c r="E299" s="275" t="s">
        <v>47</v>
      </c>
      <c r="F299" s="275" t="s">
        <v>283</v>
      </c>
      <c r="G299" s="275" t="s">
        <v>284</v>
      </c>
      <c r="H299" s="275" t="s">
        <v>47</v>
      </c>
      <c r="I299" s="276" t="s">
        <v>283</v>
      </c>
      <c r="J299" s="276" t="s">
        <v>284</v>
      </c>
      <c r="K299" s="276" t="s">
        <v>47</v>
      </c>
      <c r="L299" s="274" t="s">
        <v>283</v>
      </c>
      <c r="M299" s="275" t="s">
        <v>284</v>
      </c>
      <c r="N299" s="275" t="s">
        <v>47</v>
      </c>
      <c r="O299" s="275" t="s">
        <v>283</v>
      </c>
      <c r="P299" s="275" t="s">
        <v>284</v>
      </c>
      <c r="Q299" s="275" t="s">
        <v>47</v>
      </c>
      <c r="R299" s="276" t="s">
        <v>283</v>
      </c>
      <c r="S299" s="276" t="s">
        <v>284</v>
      </c>
      <c r="T299" s="276" t="s">
        <v>47</v>
      </c>
    </row>
    <row r="300" spans="2:20" x14ac:dyDescent="0.2">
      <c r="B300" s="129" t="s">
        <v>77</v>
      </c>
      <c r="C300" s="234"/>
      <c r="D300" s="234"/>
      <c r="E300" s="234"/>
      <c r="F300" s="234"/>
      <c r="G300" s="234"/>
      <c r="H300" s="234"/>
      <c r="I300" s="234"/>
      <c r="J300" s="234"/>
      <c r="K300" s="234"/>
      <c r="L300" s="234"/>
      <c r="M300" s="234"/>
      <c r="N300" s="234"/>
      <c r="O300" s="234"/>
      <c r="P300" s="234"/>
      <c r="Q300" s="234"/>
      <c r="R300" s="234"/>
      <c r="S300" s="234"/>
      <c r="T300" s="232"/>
    </row>
    <row r="301" spans="2:20" x14ac:dyDescent="0.2">
      <c r="B301" s="665" t="s">
        <v>424</v>
      </c>
      <c r="C301" s="104">
        <f t="shared" ref="C301:D314" si="230">+C204*$E$320</f>
        <v>121.43355254838426</v>
      </c>
      <c r="D301" s="104">
        <f t="shared" si="230"/>
        <v>0</v>
      </c>
      <c r="E301" s="408">
        <f>+C301+D301</f>
        <v>121.43355254838426</v>
      </c>
      <c r="F301" s="104">
        <f t="shared" ref="F301:G314" si="231">+F204*$H$320</f>
        <v>193.36412627242908</v>
      </c>
      <c r="G301" s="104">
        <f t="shared" si="231"/>
        <v>0</v>
      </c>
      <c r="H301" s="408">
        <f>+F301+G301</f>
        <v>193.36412627242908</v>
      </c>
      <c r="I301" s="104">
        <f t="shared" ref="I301:J314" si="232">+I204*$K$320</f>
        <v>200.57708709532383</v>
      </c>
      <c r="J301" s="104">
        <f t="shared" si="232"/>
        <v>0</v>
      </c>
      <c r="K301" s="408">
        <f>+I301+J301</f>
        <v>200.57708709532383</v>
      </c>
      <c r="L301" s="104">
        <f t="shared" ref="L301:M314" si="233">+L204*$N$320</f>
        <v>331.22638925098084</v>
      </c>
      <c r="M301" s="104">
        <f t="shared" si="233"/>
        <v>0</v>
      </c>
      <c r="N301" s="408">
        <f>+L301+M301</f>
        <v>331.22638925098084</v>
      </c>
      <c r="O301" s="104">
        <f t="shared" ref="O301:P314" si="234">+O204*$Q$320</f>
        <v>350.82907342496469</v>
      </c>
      <c r="P301" s="104">
        <f t="shared" si="234"/>
        <v>0</v>
      </c>
      <c r="Q301" s="408">
        <f>+O301+P301</f>
        <v>350.82907342496469</v>
      </c>
      <c r="R301" s="104">
        <f t="shared" ref="R301:S314" si="235">+R204*$T$320</f>
        <v>573.66355500749</v>
      </c>
      <c r="S301" s="104">
        <f t="shared" si="235"/>
        <v>0</v>
      </c>
      <c r="T301" s="408">
        <f>+R301+S301</f>
        <v>573.66355500749</v>
      </c>
    </row>
    <row r="302" spans="2:20" x14ac:dyDescent="0.2">
      <c r="B302" s="665" t="s">
        <v>425</v>
      </c>
      <c r="C302" s="104">
        <f t="shared" si="230"/>
        <v>41.13604961702427</v>
      </c>
      <c r="D302" s="104">
        <f t="shared" si="230"/>
        <v>0</v>
      </c>
      <c r="E302" s="408">
        <f>+C302+D302</f>
        <v>41.13604961702427</v>
      </c>
      <c r="F302" s="104">
        <f t="shared" si="231"/>
        <v>78.31511543607769</v>
      </c>
      <c r="G302" s="104">
        <f t="shared" si="231"/>
        <v>0</v>
      </c>
      <c r="H302" s="408">
        <f>+F302+G302</f>
        <v>78.31511543607769</v>
      </c>
      <c r="I302" s="104">
        <f t="shared" si="232"/>
        <v>81.388848459485004</v>
      </c>
      <c r="J302" s="104">
        <f t="shared" si="232"/>
        <v>0</v>
      </c>
      <c r="K302" s="408">
        <f>+I302+J302</f>
        <v>81.388848459485004</v>
      </c>
      <c r="L302" s="104">
        <f t="shared" si="233"/>
        <v>134.81725751968563</v>
      </c>
      <c r="M302" s="104">
        <f t="shared" si="233"/>
        <v>0</v>
      </c>
      <c r="N302" s="408">
        <f>+L302+M302</f>
        <v>134.81725751968563</v>
      </c>
      <c r="O302" s="104">
        <f t="shared" si="234"/>
        <v>142.3956470854163</v>
      </c>
      <c r="P302" s="104">
        <f t="shared" si="234"/>
        <v>0</v>
      </c>
      <c r="Q302" s="408">
        <f>+O302+P302</f>
        <v>142.3956470854163</v>
      </c>
      <c r="R302" s="104">
        <f t="shared" si="235"/>
        <v>212.8534141608699</v>
      </c>
      <c r="S302" s="104">
        <f t="shared" si="235"/>
        <v>0</v>
      </c>
      <c r="T302" s="408">
        <f>+R302+S302</f>
        <v>212.8534141608699</v>
      </c>
    </row>
    <row r="303" spans="2:20" x14ac:dyDescent="0.2">
      <c r="B303" s="665" t="s">
        <v>426</v>
      </c>
      <c r="C303" s="104">
        <f t="shared" si="230"/>
        <v>0</v>
      </c>
      <c r="D303" s="104">
        <f t="shared" si="230"/>
        <v>120.29972850678733</v>
      </c>
      <c r="E303" s="104">
        <f>+C303+D303</f>
        <v>120.29972850678733</v>
      </c>
      <c r="F303" s="104">
        <f t="shared" si="231"/>
        <v>0</v>
      </c>
      <c r="G303" s="104">
        <f t="shared" si="231"/>
        <v>141.67383816541837</v>
      </c>
      <c r="H303" s="104">
        <f>+F303+G303</f>
        <v>141.67383816541837</v>
      </c>
      <c r="I303" s="104">
        <f t="shared" si="232"/>
        <v>0</v>
      </c>
      <c r="J303" s="104">
        <f t="shared" si="232"/>
        <v>177.3274901801029</v>
      </c>
      <c r="K303" s="104">
        <f>+I303+J303</f>
        <v>177.3274901801029</v>
      </c>
      <c r="L303" s="104">
        <f t="shared" si="233"/>
        <v>0</v>
      </c>
      <c r="M303" s="104">
        <f t="shared" si="233"/>
        <v>223.58564559523614</v>
      </c>
      <c r="N303" s="104">
        <f>+L303+M303</f>
        <v>223.58564559523614</v>
      </c>
      <c r="O303" s="104">
        <f t="shared" si="234"/>
        <v>0</v>
      </c>
      <c r="P303" s="104">
        <f t="shared" si="234"/>
        <v>298.49228863962367</v>
      </c>
      <c r="Q303" s="104">
        <f>+O303+P303</f>
        <v>298.49228863962367</v>
      </c>
      <c r="R303" s="104">
        <f t="shared" si="235"/>
        <v>0</v>
      </c>
      <c r="S303" s="104">
        <f t="shared" si="235"/>
        <v>394.25121635673611</v>
      </c>
      <c r="T303" s="104">
        <f>+R303+S303</f>
        <v>394.25121635673611</v>
      </c>
    </row>
    <row r="304" spans="2:20" x14ac:dyDescent="0.2">
      <c r="B304" s="660" t="s">
        <v>715</v>
      </c>
      <c r="C304" s="104">
        <f t="shared" si="230"/>
        <v>0</v>
      </c>
      <c r="D304" s="104">
        <f t="shared" si="230"/>
        <v>0.47834660925726585</v>
      </c>
      <c r="E304" s="104">
        <f>+C304+D304</f>
        <v>0.47834660925726585</v>
      </c>
      <c r="F304" s="104">
        <f t="shared" si="231"/>
        <v>0</v>
      </c>
      <c r="G304" s="104">
        <f t="shared" si="231"/>
        <v>0.47159873278570746</v>
      </c>
      <c r="H304" s="104">
        <f>+F304+G304</f>
        <v>0.47159873278570746</v>
      </c>
      <c r="I304" s="104">
        <f t="shared" si="232"/>
        <v>0</v>
      </c>
      <c r="J304" s="104">
        <f t="shared" si="232"/>
        <v>0.5136580446865362</v>
      </c>
      <c r="K304" s="104">
        <f>+I304+J304</f>
        <v>0.5136580446865362</v>
      </c>
      <c r="L304" s="104">
        <f t="shared" si="233"/>
        <v>0</v>
      </c>
      <c r="M304" s="104">
        <f t="shared" si="233"/>
        <v>0.56352801737807068</v>
      </c>
      <c r="N304" s="104">
        <f>+L304+M304</f>
        <v>0.56352801737807068</v>
      </c>
      <c r="O304" s="104">
        <f t="shared" si="234"/>
        <v>0</v>
      </c>
      <c r="P304" s="104">
        <f t="shared" si="234"/>
        <v>0.62713628654270548</v>
      </c>
      <c r="Q304" s="104">
        <f>+O304+P304</f>
        <v>0.62713628654270548</v>
      </c>
      <c r="R304" s="104">
        <f t="shared" si="235"/>
        <v>0</v>
      </c>
      <c r="S304" s="104">
        <f t="shared" si="235"/>
        <v>0.68990965356099387</v>
      </c>
      <c r="T304" s="104">
        <f>+R304+S304</f>
        <v>0.68990965356099387</v>
      </c>
    </row>
    <row r="305" spans="2:20" x14ac:dyDescent="0.2">
      <c r="B305" s="660" t="s">
        <v>717</v>
      </c>
      <c r="C305" s="104">
        <f t="shared" si="230"/>
        <v>0.44021528525296016</v>
      </c>
      <c r="D305" s="104">
        <f t="shared" si="230"/>
        <v>0</v>
      </c>
      <c r="E305" s="104">
        <f t="shared" ref="E305:E318" si="236">+C305+D305</f>
        <v>0.44021528525296016</v>
      </c>
      <c r="F305" s="104">
        <f t="shared" si="231"/>
        <v>0.43400531468289349</v>
      </c>
      <c r="G305" s="104">
        <f t="shared" si="231"/>
        <v>0</v>
      </c>
      <c r="H305" s="104">
        <f t="shared" ref="H305:H318" si="237">+F305+G305</f>
        <v>0.43400531468289349</v>
      </c>
      <c r="I305" s="104">
        <f t="shared" si="232"/>
        <v>0.47271187521379221</v>
      </c>
      <c r="J305" s="104">
        <f t="shared" si="232"/>
        <v>0</v>
      </c>
      <c r="K305" s="104">
        <f t="shared" ref="K305:K318" si="238">+I305+J305</f>
        <v>0.47271187521379221</v>
      </c>
      <c r="L305" s="104">
        <f t="shared" si="233"/>
        <v>0.51860647095065471</v>
      </c>
      <c r="M305" s="104">
        <f t="shared" si="233"/>
        <v>0</v>
      </c>
      <c r="N305" s="104">
        <f t="shared" ref="N305:N318" si="239">+L305+M305</f>
        <v>0.51860647095065471</v>
      </c>
      <c r="O305" s="104">
        <f t="shared" si="234"/>
        <v>0.57714421703865304</v>
      </c>
      <c r="P305" s="104">
        <f t="shared" si="234"/>
        <v>0</v>
      </c>
      <c r="Q305" s="104">
        <f t="shared" ref="Q305:Q318" si="240">+O305+P305</f>
        <v>0.57714421703865304</v>
      </c>
      <c r="R305" s="104">
        <f t="shared" si="235"/>
        <v>0.6349136150723339</v>
      </c>
      <c r="S305" s="104">
        <f t="shared" si="235"/>
        <v>0</v>
      </c>
      <c r="T305" s="104">
        <f t="shared" ref="T305:T318" si="241">+R305+S305</f>
        <v>0.6349136150723339</v>
      </c>
    </row>
    <row r="306" spans="2:20" x14ac:dyDescent="0.2">
      <c r="B306" s="114" t="s">
        <v>287</v>
      </c>
      <c r="C306" s="104">
        <f t="shared" si="230"/>
        <v>0.63293864370290642</v>
      </c>
      <c r="D306" s="104">
        <f t="shared" si="230"/>
        <v>0</v>
      </c>
      <c r="E306" s="104">
        <f t="shared" si="236"/>
        <v>0.63293864370290642</v>
      </c>
      <c r="F306" s="104">
        <f t="shared" si="231"/>
        <v>0.62400998883397252</v>
      </c>
      <c r="G306" s="104">
        <f t="shared" si="231"/>
        <v>0</v>
      </c>
      <c r="H306" s="104">
        <f t="shared" si="237"/>
        <v>0.62400998883397252</v>
      </c>
      <c r="I306" s="104">
        <f t="shared" si="232"/>
        <v>0.67966202715598067</v>
      </c>
      <c r="J306" s="104">
        <f t="shared" si="232"/>
        <v>0</v>
      </c>
      <c r="K306" s="104">
        <f t="shared" si="238"/>
        <v>0.67966202715598067</v>
      </c>
      <c r="L306" s="104">
        <f t="shared" si="233"/>
        <v>0.74564897525182172</v>
      </c>
      <c r="M306" s="104">
        <f t="shared" si="233"/>
        <v>0</v>
      </c>
      <c r="N306" s="104">
        <f t="shared" si="239"/>
        <v>0.74564897525182172</v>
      </c>
      <c r="O306" s="104">
        <f t="shared" si="234"/>
        <v>0.82981416182200707</v>
      </c>
      <c r="P306" s="104">
        <f t="shared" si="234"/>
        <v>0</v>
      </c>
      <c r="Q306" s="104">
        <f t="shared" si="240"/>
        <v>0.82981416182200707</v>
      </c>
      <c r="R306" s="104">
        <f t="shared" si="235"/>
        <v>0.91287462260986973</v>
      </c>
      <c r="S306" s="104">
        <f t="shared" si="235"/>
        <v>0</v>
      </c>
      <c r="T306" s="104">
        <f t="shared" si="241"/>
        <v>0.91287462260986973</v>
      </c>
    </row>
    <row r="307" spans="2:20" x14ac:dyDescent="0.2">
      <c r="B307" s="114" t="s">
        <v>427</v>
      </c>
      <c r="C307" s="104">
        <f t="shared" si="230"/>
        <v>0</v>
      </c>
      <c r="D307" s="104">
        <f t="shared" si="230"/>
        <v>1.8517976318622176</v>
      </c>
      <c r="E307" s="104">
        <f t="shared" si="236"/>
        <v>1.8517976318622176</v>
      </c>
      <c r="F307" s="104">
        <f t="shared" si="231"/>
        <v>0</v>
      </c>
      <c r="G307" s="104">
        <f t="shared" si="231"/>
        <v>1.8256749387599653</v>
      </c>
      <c r="H307" s="104">
        <f t="shared" si="237"/>
        <v>1.8256749387599653</v>
      </c>
      <c r="I307" s="104">
        <f t="shared" si="232"/>
        <v>0</v>
      </c>
      <c r="J307" s="104">
        <f t="shared" si="232"/>
        <v>1.9884969023077839</v>
      </c>
      <c r="K307" s="104">
        <f t="shared" si="238"/>
        <v>1.9884969023077839</v>
      </c>
      <c r="L307" s="104">
        <f t="shared" si="233"/>
        <v>0</v>
      </c>
      <c r="M307" s="104">
        <f t="shared" si="233"/>
        <v>2.1815558590224731</v>
      </c>
      <c r="N307" s="104">
        <f t="shared" si="239"/>
        <v>2.1815558590224731</v>
      </c>
      <c r="O307" s="104">
        <f t="shared" si="234"/>
        <v>0</v>
      </c>
      <c r="P307" s="104">
        <f t="shared" si="234"/>
        <v>2.4277991477306724</v>
      </c>
      <c r="Q307" s="104">
        <f t="shared" si="240"/>
        <v>2.4277991477306724</v>
      </c>
      <c r="R307" s="104">
        <f t="shared" si="235"/>
        <v>0</v>
      </c>
      <c r="S307" s="104">
        <f t="shared" si="235"/>
        <v>2.6708103244357337</v>
      </c>
      <c r="T307" s="104">
        <f t="shared" si="241"/>
        <v>2.6708103244357337</v>
      </c>
    </row>
    <row r="308" spans="2:20" x14ac:dyDescent="0.2">
      <c r="B308" s="114" t="s">
        <v>428</v>
      </c>
      <c r="C308" s="104">
        <f t="shared" si="230"/>
        <v>0</v>
      </c>
      <c r="D308" s="104">
        <f t="shared" si="230"/>
        <v>1.0664370290635092</v>
      </c>
      <c r="E308" s="104">
        <f t="shared" si="236"/>
        <v>1.0664370290635092</v>
      </c>
      <c r="F308" s="104">
        <f t="shared" si="231"/>
        <v>0</v>
      </c>
      <c r="G308" s="104">
        <f t="shared" si="231"/>
        <v>1.0513931566965871</v>
      </c>
      <c r="H308" s="104">
        <f t="shared" si="237"/>
        <v>1.0513931566965871</v>
      </c>
      <c r="I308" s="104">
        <f t="shared" si="232"/>
        <v>0</v>
      </c>
      <c r="J308" s="104">
        <f t="shared" si="232"/>
        <v>1.1451611624897502</v>
      </c>
      <c r="K308" s="104">
        <f t="shared" si="238"/>
        <v>1.1451611624897502</v>
      </c>
      <c r="L308" s="104">
        <f t="shared" si="233"/>
        <v>0</v>
      </c>
      <c r="M308" s="104">
        <f t="shared" si="233"/>
        <v>1.256342436669192</v>
      </c>
      <c r="N308" s="104">
        <f t="shared" si="239"/>
        <v>1.256342436669192</v>
      </c>
      <c r="O308" s="104">
        <f t="shared" si="234"/>
        <v>0</v>
      </c>
      <c r="P308" s="104">
        <f t="shared" si="234"/>
        <v>2.7963043755112205</v>
      </c>
      <c r="Q308" s="104">
        <f t="shared" si="240"/>
        <v>2.7963043755112205</v>
      </c>
      <c r="R308" s="104">
        <f t="shared" si="235"/>
        <v>0</v>
      </c>
      <c r="S308" s="104">
        <f t="shared" si="235"/>
        <v>3.0762011772518716</v>
      </c>
      <c r="T308" s="104">
        <f t="shared" si="241"/>
        <v>3.0762011772518716</v>
      </c>
    </row>
    <row r="309" spans="2:20" x14ac:dyDescent="0.2">
      <c r="B309" s="114" t="s">
        <v>429</v>
      </c>
      <c r="C309" s="104">
        <f t="shared" si="230"/>
        <v>1.4983853606027988</v>
      </c>
      <c r="D309" s="104">
        <f t="shared" si="230"/>
        <v>0</v>
      </c>
      <c r="E309" s="104">
        <f t="shared" si="236"/>
        <v>1.4983853606027988</v>
      </c>
      <c r="F309" s="104">
        <f t="shared" si="231"/>
        <v>1.4772481368314452</v>
      </c>
      <c r="G309" s="104">
        <f t="shared" si="231"/>
        <v>0</v>
      </c>
      <c r="H309" s="104">
        <f t="shared" si="237"/>
        <v>1.4772481368314452</v>
      </c>
      <c r="I309" s="104">
        <f t="shared" si="232"/>
        <v>1.6089958193896687</v>
      </c>
      <c r="J309" s="104">
        <f t="shared" si="232"/>
        <v>0</v>
      </c>
      <c r="K309" s="104">
        <f t="shared" si="238"/>
        <v>1.6089958193896687</v>
      </c>
      <c r="L309" s="104">
        <f t="shared" si="233"/>
        <v>1.7652098189634966</v>
      </c>
      <c r="M309" s="104">
        <f t="shared" si="233"/>
        <v>0</v>
      </c>
      <c r="N309" s="104">
        <f t="shared" si="239"/>
        <v>1.7652098189634966</v>
      </c>
      <c r="O309" s="104">
        <f t="shared" si="234"/>
        <v>3.928916031483789</v>
      </c>
      <c r="P309" s="104">
        <f t="shared" si="234"/>
        <v>0</v>
      </c>
      <c r="Q309" s="104">
        <f t="shared" si="240"/>
        <v>3.928916031483789</v>
      </c>
      <c r="R309" s="104">
        <f t="shared" si="235"/>
        <v>4.3221818866426505</v>
      </c>
      <c r="S309" s="104">
        <f t="shared" si="235"/>
        <v>0</v>
      </c>
      <c r="T309" s="104">
        <f t="shared" si="241"/>
        <v>4.3221818866426505</v>
      </c>
    </row>
    <row r="310" spans="2:20" x14ac:dyDescent="0.2">
      <c r="B310" s="114" t="s">
        <v>288</v>
      </c>
      <c r="C310" s="104">
        <f t="shared" si="230"/>
        <v>0</v>
      </c>
      <c r="D310" s="104">
        <f t="shared" si="230"/>
        <v>0</v>
      </c>
      <c r="E310" s="104">
        <f t="shared" si="236"/>
        <v>0</v>
      </c>
      <c r="F310" s="104">
        <f t="shared" si="231"/>
        <v>0.50398633771607115</v>
      </c>
      <c r="G310" s="104">
        <f t="shared" si="231"/>
        <v>0</v>
      </c>
      <c r="H310" s="104">
        <f t="shared" si="237"/>
        <v>0.50398633771607115</v>
      </c>
      <c r="I310" s="104">
        <f t="shared" si="232"/>
        <v>0.65997645622980206</v>
      </c>
      <c r="J310" s="104">
        <f t="shared" si="232"/>
        <v>0</v>
      </c>
      <c r="K310" s="104">
        <f t="shared" si="238"/>
        <v>0.65997645622980206</v>
      </c>
      <c r="L310" s="104">
        <f t="shared" si="233"/>
        <v>0.82286448173120441</v>
      </c>
      <c r="M310" s="104">
        <f t="shared" si="233"/>
        <v>0</v>
      </c>
      <c r="N310" s="104">
        <f t="shared" si="239"/>
        <v>0.82286448173120441</v>
      </c>
      <c r="O310" s="104">
        <f t="shared" si="234"/>
        <v>1.387703211931923</v>
      </c>
      <c r="P310" s="104">
        <f t="shared" si="234"/>
        <v>0</v>
      </c>
      <c r="Q310" s="104">
        <f t="shared" si="240"/>
        <v>1.387703211931923</v>
      </c>
      <c r="R310" s="104">
        <f t="shared" si="235"/>
        <v>1.7209766791016103</v>
      </c>
      <c r="S310" s="104">
        <f t="shared" si="235"/>
        <v>0</v>
      </c>
      <c r="T310" s="104">
        <f t="shared" si="241"/>
        <v>1.7209766791016103</v>
      </c>
    </row>
    <row r="311" spans="2:20" x14ac:dyDescent="0.2">
      <c r="B311" s="114" t="s">
        <v>289</v>
      </c>
      <c r="C311" s="104">
        <f t="shared" si="230"/>
        <v>0.65102260495156083</v>
      </c>
      <c r="D311" s="104">
        <f t="shared" si="230"/>
        <v>0</v>
      </c>
      <c r="E311" s="104">
        <f t="shared" si="236"/>
        <v>0.65102260495156083</v>
      </c>
      <c r="F311" s="104">
        <f t="shared" si="231"/>
        <v>0.64183884565780025</v>
      </c>
      <c r="G311" s="104">
        <f t="shared" si="231"/>
        <v>0</v>
      </c>
      <c r="H311" s="104">
        <f t="shared" si="237"/>
        <v>0.64183884565780025</v>
      </c>
      <c r="I311" s="104">
        <f t="shared" si="232"/>
        <v>0.6990809422175801</v>
      </c>
      <c r="J311" s="104">
        <f t="shared" si="232"/>
        <v>0</v>
      </c>
      <c r="K311" s="104">
        <f t="shared" si="238"/>
        <v>0.6990809422175801</v>
      </c>
      <c r="L311" s="104">
        <f t="shared" si="233"/>
        <v>0.766953231687588</v>
      </c>
      <c r="M311" s="104">
        <f t="shared" si="233"/>
        <v>0</v>
      </c>
      <c r="N311" s="104">
        <f t="shared" si="239"/>
        <v>0.766953231687588</v>
      </c>
      <c r="O311" s="104">
        <f t="shared" si="234"/>
        <v>0.85352313787406431</v>
      </c>
      <c r="P311" s="104">
        <f t="shared" si="234"/>
        <v>0</v>
      </c>
      <c r="Q311" s="104">
        <f t="shared" si="240"/>
        <v>0.85352313787406431</v>
      </c>
      <c r="R311" s="104">
        <f t="shared" si="235"/>
        <v>0.93895675468443729</v>
      </c>
      <c r="S311" s="104">
        <f t="shared" si="235"/>
        <v>0</v>
      </c>
      <c r="T311" s="104">
        <f t="shared" si="241"/>
        <v>0.93895675468443729</v>
      </c>
    </row>
    <row r="312" spans="2:20" x14ac:dyDescent="0.2">
      <c r="B312" s="114" t="s">
        <v>290</v>
      </c>
      <c r="C312" s="104">
        <f t="shared" si="230"/>
        <v>0</v>
      </c>
      <c r="D312" s="104">
        <f t="shared" si="230"/>
        <v>0.51875134553283109</v>
      </c>
      <c r="E312" s="104">
        <f t="shared" si="236"/>
        <v>0.51875134553283109</v>
      </c>
      <c r="F312" s="104">
        <f t="shared" si="231"/>
        <v>0</v>
      </c>
      <c r="G312" s="104">
        <f t="shared" si="231"/>
        <v>0.51143349288923134</v>
      </c>
      <c r="H312" s="104">
        <f t="shared" si="237"/>
        <v>0.51143349288923134</v>
      </c>
      <c r="I312" s="104">
        <f t="shared" si="232"/>
        <v>0</v>
      </c>
      <c r="J312" s="104">
        <f t="shared" si="232"/>
        <v>0.55704544919559562</v>
      </c>
      <c r="K312" s="104">
        <f t="shared" si="238"/>
        <v>0.55704544919559562</v>
      </c>
      <c r="L312" s="104">
        <f t="shared" si="233"/>
        <v>0</v>
      </c>
      <c r="M312" s="104">
        <f t="shared" si="233"/>
        <v>0.61112781318598286</v>
      </c>
      <c r="N312" s="104">
        <f t="shared" si="239"/>
        <v>0.61112781318598286</v>
      </c>
      <c r="O312" s="104">
        <f t="shared" si="234"/>
        <v>0</v>
      </c>
      <c r="P312" s="104">
        <f t="shared" si="234"/>
        <v>0.68010891303615928</v>
      </c>
      <c r="Q312" s="104">
        <f t="shared" si="240"/>
        <v>0.68010891303615928</v>
      </c>
      <c r="R312" s="104">
        <f t="shared" si="235"/>
        <v>0</v>
      </c>
      <c r="S312" s="104">
        <f t="shared" si="235"/>
        <v>0.74818458865331361</v>
      </c>
      <c r="T312" s="104">
        <f t="shared" si="241"/>
        <v>0.74818458865331361</v>
      </c>
    </row>
    <row r="313" spans="2:20" x14ac:dyDescent="0.2">
      <c r="B313" s="114" t="s">
        <v>291</v>
      </c>
      <c r="C313" s="104">
        <f t="shared" si="230"/>
        <v>0</v>
      </c>
      <c r="D313" s="104">
        <f t="shared" si="230"/>
        <v>0.25834230355220666</v>
      </c>
      <c r="E313" s="104">
        <f t="shared" si="236"/>
        <v>0.25834230355220666</v>
      </c>
      <c r="F313" s="104">
        <f t="shared" si="231"/>
        <v>0</v>
      </c>
      <c r="G313" s="104">
        <f t="shared" si="231"/>
        <v>0.25469795462611117</v>
      </c>
      <c r="H313" s="104">
        <f t="shared" si="237"/>
        <v>0.25469795462611117</v>
      </c>
      <c r="I313" s="104">
        <f t="shared" si="232"/>
        <v>0</v>
      </c>
      <c r="J313" s="104">
        <f t="shared" si="232"/>
        <v>0.27741307230856349</v>
      </c>
      <c r="K313" s="104">
        <f t="shared" si="238"/>
        <v>0.27741307230856349</v>
      </c>
      <c r="L313" s="104">
        <f t="shared" si="233"/>
        <v>0</v>
      </c>
      <c r="M313" s="104">
        <f t="shared" si="233"/>
        <v>0.30434652051094757</v>
      </c>
      <c r="N313" s="104">
        <f t="shared" si="239"/>
        <v>0.30434652051094757</v>
      </c>
      <c r="O313" s="104">
        <f t="shared" si="234"/>
        <v>0</v>
      </c>
      <c r="P313" s="104">
        <f t="shared" si="234"/>
        <v>0.33869965788653339</v>
      </c>
      <c r="Q313" s="104">
        <f t="shared" si="240"/>
        <v>0.33869965788653339</v>
      </c>
      <c r="R313" s="104">
        <f t="shared" si="235"/>
        <v>0</v>
      </c>
      <c r="S313" s="104">
        <f t="shared" si="235"/>
        <v>0.37260188677953859</v>
      </c>
      <c r="T313" s="104">
        <f t="shared" si="241"/>
        <v>0.37260188677953859</v>
      </c>
    </row>
    <row r="314" spans="2:20" x14ac:dyDescent="0.2">
      <c r="B314" s="114" t="s">
        <v>293</v>
      </c>
      <c r="C314" s="104">
        <f t="shared" si="230"/>
        <v>0</v>
      </c>
      <c r="D314" s="104">
        <f t="shared" si="230"/>
        <v>0.27167276641550053</v>
      </c>
      <c r="E314" s="104">
        <f t="shared" si="236"/>
        <v>0.27167276641550053</v>
      </c>
      <c r="F314" s="104">
        <f t="shared" si="231"/>
        <v>0</v>
      </c>
      <c r="G314" s="104">
        <f t="shared" si="231"/>
        <v>0.26784036908481856</v>
      </c>
      <c r="H314" s="104">
        <f t="shared" si="237"/>
        <v>0.26784036908481856</v>
      </c>
      <c r="I314" s="104">
        <f t="shared" si="232"/>
        <v>0</v>
      </c>
      <c r="J314" s="104">
        <f t="shared" si="232"/>
        <v>0.29172758683968536</v>
      </c>
      <c r="K314" s="104">
        <f t="shared" si="238"/>
        <v>0.29172758683968536</v>
      </c>
      <c r="L314" s="104">
        <f t="shared" si="233"/>
        <v>0</v>
      </c>
      <c r="M314" s="104">
        <f t="shared" si="233"/>
        <v>0.32005080096931249</v>
      </c>
      <c r="N314" s="104">
        <f t="shared" si="239"/>
        <v>0.32005080096931249</v>
      </c>
      <c r="O314" s="104">
        <f t="shared" si="234"/>
        <v>0</v>
      </c>
      <c r="P314" s="104">
        <f t="shared" si="234"/>
        <v>0.3561765602334786</v>
      </c>
      <c r="Q314" s="104">
        <f t="shared" si="240"/>
        <v>0.3561765602334786</v>
      </c>
      <c r="R314" s="104">
        <f t="shared" si="235"/>
        <v>0</v>
      </c>
      <c r="S314" s="104">
        <f t="shared" si="235"/>
        <v>0.39182814413736283</v>
      </c>
      <c r="T314" s="104">
        <f t="shared" si="241"/>
        <v>0.39182814413736283</v>
      </c>
    </row>
    <row r="315" spans="2:20" x14ac:dyDescent="0.2">
      <c r="B315" s="108" t="s">
        <v>882</v>
      </c>
      <c r="C315" s="104">
        <f t="shared" ref="C315:D316" si="242">+C218*$E$320</f>
        <v>0</v>
      </c>
      <c r="D315" s="104">
        <f t="shared" si="242"/>
        <v>0</v>
      </c>
      <c r="E315" s="104">
        <f t="shared" si="236"/>
        <v>0</v>
      </c>
      <c r="F315" s="104">
        <f t="shared" ref="F315:G317" si="243">+F218*$H$320</f>
        <v>9.261743804585862</v>
      </c>
      <c r="G315" s="104">
        <f t="shared" si="243"/>
        <v>0</v>
      </c>
      <c r="H315" s="104">
        <f t="shared" si="237"/>
        <v>9.261743804585862</v>
      </c>
      <c r="I315" s="104">
        <f t="shared" ref="I315:J317" si="244">+I218*$K$320</f>
        <v>0</v>
      </c>
      <c r="J315" s="104">
        <f t="shared" si="244"/>
        <v>0</v>
      </c>
      <c r="K315" s="104">
        <f t="shared" si="238"/>
        <v>0</v>
      </c>
      <c r="L315" s="104">
        <f t="shared" ref="L315:M317" si="245">+L218*$N$320</f>
        <v>0</v>
      </c>
      <c r="M315" s="104">
        <f t="shared" si="245"/>
        <v>0</v>
      </c>
      <c r="N315" s="104">
        <f t="shared" si="239"/>
        <v>0</v>
      </c>
      <c r="O315" s="104">
        <f t="shared" ref="O315:P317" si="246">+O218*$Q$320</f>
        <v>0</v>
      </c>
      <c r="P315" s="104">
        <f t="shared" si="246"/>
        <v>0</v>
      </c>
      <c r="Q315" s="104">
        <f t="shared" si="240"/>
        <v>0</v>
      </c>
      <c r="R315" s="104">
        <f t="shared" ref="R315:S317" si="247">+R218*$T$320</f>
        <v>0</v>
      </c>
      <c r="S315" s="104">
        <f t="shared" si="247"/>
        <v>0</v>
      </c>
      <c r="T315" s="104">
        <f t="shared" si="241"/>
        <v>0</v>
      </c>
    </row>
    <row r="316" spans="2:20" x14ac:dyDescent="0.2">
      <c r="B316" s="114" t="s">
        <v>880</v>
      </c>
      <c r="C316" s="104">
        <f t="shared" si="242"/>
        <v>0</v>
      </c>
      <c r="D316" s="104">
        <f t="shared" si="242"/>
        <v>0</v>
      </c>
      <c r="E316" s="104">
        <f t="shared" si="236"/>
        <v>0</v>
      </c>
      <c r="F316" s="104">
        <f t="shared" si="243"/>
        <v>0</v>
      </c>
      <c r="G316" s="104">
        <f t="shared" si="243"/>
        <v>0</v>
      </c>
      <c r="H316" s="104">
        <f t="shared" si="237"/>
        <v>0</v>
      </c>
      <c r="I316" s="104">
        <f t="shared" si="244"/>
        <v>0.91706800763161489</v>
      </c>
      <c r="J316" s="104">
        <f t="shared" si="244"/>
        <v>0</v>
      </c>
      <c r="K316" s="104">
        <f t="shared" si="238"/>
        <v>0.91706800763161489</v>
      </c>
      <c r="L316" s="104">
        <f t="shared" si="245"/>
        <v>0</v>
      </c>
      <c r="M316" s="104">
        <f t="shared" si="245"/>
        <v>0</v>
      </c>
      <c r="N316" s="104">
        <f t="shared" si="239"/>
        <v>0</v>
      </c>
      <c r="O316" s="104">
        <f t="shared" si="246"/>
        <v>1.850691389312388</v>
      </c>
      <c r="P316" s="104">
        <f t="shared" si="246"/>
        <v>0</v>
      </c>
      <c r="Q316" s="104">
        <f t="shared" si="240"/>
        <v>1.850691389312388</v>
      </c>
      <c r="R316" s="104">
        <f t="shared" si="247"/>
        <v>0</v>
      </c>
      <c r="S316" s="104">
        <f t="shared" si="247"/>
        <v>0</v>
      </c>
      <c r="T316" s="104">
        <f t="shared" si="241"/>
        <v>0</v>
      </c>
    </row>
    <row r="317" spans="2:20" x14ac:dyDescent="0.2">
      <c r="B317" s="114" t="s">
        <v>874</v>
      </c>
      <c r="C317" s="104">
        <f>+C220*$E$320</f>
        <v>0</v>
      </c>
      <c r="D317" s="104">
        <f t="shared" ref="D317" si="248">+D220*$E$320</f>
        <v>0</v>
      </c>
      <c r="E317" s="104">
        <f t="shared" si="236"/>
        <v>0</v>
      </c>
      <c r="F317" s="104">
        <f t="shared" si="243"/>
        <v>9.261743804585862</v>
      </c>
      <c r="G317" s="104">
        <f t="shared" si="243"/>
        <v>0</v>
      </c>
      <c r="H317" s="104">
        <f t="shared" si="237"/>
        <v>9.261743804585862</v>
      </c>
      <c r="I317" s="104">
        <f t="shared" si="244"/>
        <v>12.838952106842608</v>
      </c>
      <c r="J317" s="104">
        <f t="shared" si="244"/>
        <v>0</v>
      </c>
      <c r="K317" s="104">
        <f t="shared" si="238"/>
        <v>12.838952106842608</v>
      </c>
      <c r="L317" s="104">
        <f t="shared" si="245"/>
        <v>18.292803637021642</v>
      </c>
      <c r="M317" s="104">
        <f t="shared" si="245"/>
        <v>0</v>
      </c>
      <c r="N317" s="104">
        <f t="shared" si="239"/>
        <v>18.292803637021642</v>
      </c>
      <c r="O317" s="104">
        <f t="shared" si="246"/>
        <v>18.50691389312388</v>
      </c>
      <c r="P317" s="104">
        <f t="shared" si="246"/>
        <v>0</v>
      </c>
      <c r="Q317" s="104">
        <f t="shared" si="240"/>
        <v>18.50691389312388</v>
      </c>
      <c r="R317" s="104">
        <f t="shared" si="247"/>
        <v>27.762774781618635</v>
      </c>
      <c r="S317" s="104">
        <f t="shared" si="247"/>
        <v>0</v>
      </c>
      <c r="T317" s="104">
        <f t="shared" si="241"/>
        <v>27.762774781618635</v>
      </c>
    </row>
    <row r="318" spans="2:20" s="135" customFormat="1" x14ac:dyDescent="0.2">
      <c r="B318" s="114" t="s">
        <v>294</v>
      </c>
      <c r="C318" s="104">
        <f>+C221*$E$320</f>
        <v>10.986893089343381</v>
      </c>
      <c r="D318" s="104">
        <f>+D221*$E$320</f>
        <v>0</v>
      </c>
      <c r="E318" s="104">
        <f t="shared" si="236"/>
        <v>10.986893089343381</v>
      </c>
      <c r="F318" s="104">
        <f>+F221*$H$320</f>
        <v>9.8471860398687774</v>
      </c>
      <c r="G318" s="104">
        <f>+G221*$H$320</f>
        <v>0</v>
      </c>
      <c r="H318" s="104">
        <f t="shared" si="237"/>
        <v>9.8471860398687774</v>
      </c>
      <c r="I318" s="104">
        <f>+I221*$K$320</f>
        <v>26.257590237853222</v>
      </c>
      <c r="J318" s="104">
        <f>+J221*$K$320</f>
        <v>0</v>
      </c>
      <c r="K318" s="104">
        <f t="shared" si="238"/>
        <v>26.257590237853222</v>
      </c>
      <c r="L318" s="104">
        <f>+L221*$N$320</f>
        <v>48.139440832325796</v>
      </c>
      <c r="M318" s="104">
        <f>+M221*$N$320</f>
        <v>0</v>
      </c>
      <c r="N318" s="104">
        <f t="shared" si="239"/>
        <v>48.139440832325796</v>
      </c>
      <c r="O318" s="104">
        <f>+O221*$Q$320</f>
        <v>48.702894538479818</v>
      </c>
      <c r="P318" s="104">
        <f>+P221*$Q$320</f>
        <v>0</v>
      </c>
      <c r="Q318" s="104">
        <f t="shared" si="240"/>
        <v>48.702894538479818</v>
      </c>
      <c r="R318" s="104">
        <f>+R221*$T$320</f>
        <v>48.70711202286094</v>
      </c>
      <c r="S318" s="104">
        <f>+S221*$T$320</f>
        <v>0</v>
      </c>
      <c r="T318" s="104">
        <f t="shared" si="241"/>
        <v>48.70711202286094</v>
      </c>
    </row>
    <row r="319" spans="2:20" x14ac:dyDescent="0.2">
      <c r="B319" s="278" t="s">
        <v>8</v>
      </c>
      <c r="C319" s="106">
        <f>SUM(C301:C318)</f>
        <v>176.77905714926212</v>
      </c>
      <c r="D319" s="106">
        <f t="shared" ref="D319:T319" si="249">SUM(D301:D318)</f>
        <v>124.74507619247088</v>
      </c>
      <c r="E319" s="106">
        <f t="shared" si="249"/>
        <v>301.52413334173303</v>
      </c>
      <c r="F319" s="106">
        <f t="shared" si="249"/>
        <v>303.73100398126951</v>
      </c>
      <c r="G319" s="106">
        <f t="shared" si="249"/>
        <v>146.05647681026079</v>
      </c>
      <c r="H319" s="106">
        <f t="shared" si="249"/>
        <v>449.7874807915303</v>
      </c>
      <c r="I319" s="106">
        <f t="shared" si="249"/>
        <v>326.09997302734308</v>
      </c>
      <c r="J319" s="106">
        <f t="shared" si="249"/>
        <v>182.10099239793084</v>
      </c>
      <c r="K319" s="106">
        <f t="shared" si="249"/>
        <v>508.20096542527375</v>
      </c>
      <c r="L319" s="106">
        <f t="shared" si="249"/>
        <v>537.09517421859857</v>
      </c>
      <c r="M319" s="106">
        <f t="shared" si="249"/>
        <v>228.82259704297215</v>
      </c>
      <c r="N319" s="106">
        <f t="shared" si="249"/>
        <v>765.91777126157081</v>
      </c>
      <c r="O319" s="106">
        <f t="shared" si="249"/>
        <v>569.86232109144737</v>
      </c>
      <c r="P319" s="106">
        <f t="shared" si="249"/>
        <v>305.71851358056443</v>
      </c>
      <c r="Q319" s="106">
        <f t="shared" si="249"/>
        <v>875.58083467201186</v>
      </c>
      <c r="R319" s="106">
        <f t="shared" si="249"/>
        <v>871.51675953095037</v>
      </c>
      <c r="S319" s="106">
        <f t="shared" si="249"/>
        <v>402.20075213155491</v>
      </c>
      <c r="T319" s="106">
        <f t="shared" si="249"/>
        <v>1273.7175116625053</v>
      </c>
    </row>
    <row r="320" spans="2:20" x14ac:dyDescent="0.2">
      <c r="B320" s="279" t="s">
        <v>297</v>
      </c>
      <c r="C320" s="241"/>
      <c r="D320" s="240"/>
      <c r="E320" s="285">
        <f>Asignaciones!K43</f>
        <v>1.6707274625826662E-2</v>
      </c>
      <c r="F320" s="241"/>
      <c r="G320" s="240"/>
      <c r="H320" s="285">
        <f>Asignaciones!L43</f>
        <v>1.7234436659418539E-2</v>
      </c>
      <c r="I320" s="241"/>
      <c r="J320" s="240"/>
      <c r="K320" s="285">
        <f>Asignaciones!M43</f>
        <v>1.6961043693057475E-2</v>
      </c>
      <c r="L320" s="241"/>
      <c r="M320" s="240"/>
      <c r="N320" s="285">
        <f>Asignaciones!N43</f>
        <v>1.691605437721426E-2</v>
      </c>
      <c r="O320" s="241"/>
      <c r="P320" s="240"/>
      <c r="Q320" s="285">
        <f>Asignaciones!O43</f>
        <v>1.6985762966322236E-2</v>
      </c>
      <c r="R320" s="241"/>
      <c r="S320" s="240"/>
      <c r="T320" s="285">
        <f>Asignaciones!P43</f>
        <v>1.6945161368916127E-2</v>
      </c>
    </row>
    <row r="324" spans="2:20" x14ac:dyDescent="0.2">
      <c r="B324" s="2" t="s">
        <v>441</v>
      </c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7"/>
    </row>
    <row r="325" spans="2:20" x14ac:dyDescent="0.2">
      <c r="B325" s="9" t="s">
        <v>20</v>
      </c>
      <c r="C325" s="199"/>
      <c r="D325" s="199"/>
      <c r="E325" s="199"/>
      <c r="F325" s="199"/>
      <c r="G325" s="199"/>
      <c r="H325" s="199"/>
      <c r="I325" s="199"/>
      <c r="J325" s="199"/>
      <c r="K325" s="199"/>
      <c r="L325" s="199"/>
      <c r="M325" s="199"/>
      <c r="N325" s="199"/>
      <c r="O325" s="199"/>
      <c r="P325" s="199"/>
      <c r="Q325" s="199"/>
      <c r="R325" s="199"/>
      <c r="S325" s="199"/>
      <c r="T325" s="262"/>
    </row>
    <row r="326" spans="2:20" x14ac:dyDescent="0.2">
      <c r="B326" s="201" t="s">
        <v>910</v>
      </c>
      <c r="C326" s="199"/>
      <c r="D326" s="199"/>
      <c r="E326" s="199"/>
      <c r="F326" s="199"/>
      <c r="G326" s="199"/>
      <c r="H326" s="199"/>
      <c r="I326" s="199"/>
      <c r="J326" s="199"/>
      <c r="K326" s="199"/>
      <c r="L326" s="199"/>
      <c r="M326" s="199"/>
      <c r="N326" s="199"/>
      <c r="O326" s="199"/>
      <c r="P326" s="199"/>
      <c r="Q326" s="199"/>
      <c r="R326" s="199"/>
      <c r="S326" s="199"/>
      <c r="T326" s="262"/>
    </row>
    <row r="327" spans="2:20" x14ac:dyDescent="0.2">
      <c r="B327" s="9" t="s">
        <v>2</v>
      </c>
      <c r="C327" s="199"/>
      <c r="D327" s="199"/>
      <c r="E327" s="199"/>
      <c r="F327" s="199"/>
      <c r="G327" s="199"/>
      <c r="H327" s="199"/>
      <c r="I327" s="199"/>
      <c r="J327" s="199"/>
      <c r="K327" s="199"/>
      <c r="L327" s="199"/>
      <c r="M327" s="199"/>
      <c r="N327" s="199"/>
      <c r="O327" s="199"/>
      <c r="P327" s="199"/>
      <c r="Q327" s="199"/>
      <c r="R327" s="199"/>
      <c r="S327" s="199"/>
      <c r="T327" s="262"/>
    </row>
    <row r="328" spans="2:20" x14ac:dyDescent="0.2">
      <c r="B328" s="256"/>
      <c r="C328" s="197"/>
      <c r="D328" s="197"/>
      <c r="E328" s="197"/>
      <c r="F328" s="197"/>
      <c r="G328" s="197"/>
      <c r="H328" s="197"/>
      <c r="I328" s="197"/>
      <c r="J328" s="197"/>
      <c r="K328" s="197"/>
      <c r="L328" s="197"/>
      <c r="M328" s="197"/>
      <c r="N328" s="197"/>
      <c r="O328" s="197"/>
      <c r="P328" s="197"/>
      <c r="Q328" s="197"/>
      <c r="R328" s="197"/>
      <c r="S328" s="197"/>
      <c r="T328" s="263"/>
    </row>
    <row r="329" spans="2:20" x14ac:dyDescent="0.2">
      <c r="B329" s="264"/>
    </row>
    <row r="330" spans="2:20" x14ac:dyDescent="0.2">
      <c r="B330" s="265" t="s">
        <v>282</v>
      </c>
      <c r="C330" s="267" t="s">
        <v>38</v>
      </c>
      <c r="D330" s="662"/>
      <c r="E330" s="299"/>
      <c r="F330" s="270" t="s">
        <v>39</v>
      </c>
      <c r="G330" s="663"/>
      <c r="H330" s="663"/>
      <c r="I330" s="301" t="s">
        <v>40</v>
      </c>
      <c r="J330" s="662"/>
      <c r="K330" s="299"/>
      <c r="L330" s="267" t="s">
        <v>121</v>
      </c>
      <c r="M330" s="662"/>
      <c r="N330" s="299"/>
      <c r="O330" s="270" t="s">
        <v>122</v>
      </c>
      <c r="P330" s="662"/>
      <c r="Q330" s="299"/>
      <c r="R330" s="301" t="s">
        <v>633</v>
      </c>
      <c r="S330" s="662"/>
      <c r="T330" s="299"/>
    </row>
    <row r="331" spans="2:20" x14ac:dyDescent="0.2">
      <c r="B331" s="273"/>
      <c r="C331" s="274" t="s">
        <v>283</v>
      </c>
      <c r="D331" s="275" t="s">
        <v>284</v>
      </c>
      <c r="E331" s="275" t="s">
        <v>47</v>
      </c>
      <c r="F331" s="275" t="s">
        <v>283</v>
      </c>
      <c r="G331" s="275" t="s">
        <v>284</v>
      </c>
      <c r="H331" s="275" t="s">
        <v>47</v>
      </c>
      <c r="I331" s="276" t="s">
        <v>283</v>
      </c>
      <c r="J331" s="276" t="s">
        <v>284</v>
      </c>
      <c r="K331" s="276" t="s">
        <v>47</v>
      </c>
      <c r="L331" s="274" t="s">
        <v>283</v>
      </c>
      <c r="M331" s="275" t="s">
        <v>284</v>
      </c>
      <c r="N331" s="275" t="s">
        <v>47</v>
      </c>
      <c r="O331" s="275" t="s">
        <v>283</v>
      </c>
      <c r="P331" s="275" t="s">
        <v>284</v>
      </c>
      <c r="Q331" s="275" t="s">
        <v>47</v>
      </c>
      <c r="R331" s="276" t="s">
        <v>283</v>
      </c>
      <c r="S331" s="276" t="s">
        <v>284</v>
      </c>
      <c r="T331" s="276" t="s">
        <v>47</v>
      </c>
    </row>
    <row r="332" spans="2:20" x14ac:dyDescent="0.2">
      <c r="B332" s="129" t="s">
        <v>78</v>
      </c>
      <c r="C332" s="234"/>
      <c r="D332" s="234"/>
      <c r="E332" s="234"/>
      <c r="F332" s="234"/>
      <c r="G332" s="234"/>
      <c r="H332" s="234"/>
      <c r="I332" s="234"/>
      <c r="J332" s="234"/>
      <c r="K332" s="234"/>
      <c r="L332" s="234"/>
      <c r="M332" s="234"/>
      <c r="N332" s="234"/>
      <c r="O332" s="234"/>
      <c r="P332" s="234"/>
      <c r="Q332" s="234"/>
      <c r="R332" s="234"/>
      <c r="S332" s="234"/>
      <c r="T332" s="232"/>
    </row>
    <row r="333" spans="2:20" x14ac:dyDescent="0.2">
      <c r="B333" s="665" t="s">
        <v>424</v>
      </c>
      <c r="C333" s="104">
        <f t="shared" ref="C333:D346" si="250">+C204*$E$352</f>
        <v>40.477850849461419</v>
      </c>
      <c r="D333" s="104">
        <f t="shared" si="250"/>
        <v>0</v>
      </c>
      <c r="E333" s="408">
        <f>+C333+D333</f>
        <v>40.477850849461419</v>
      </c>
      <c r="F333" s="104">
        <f t="shared" ref="F333:G346" si="251">+F204*$H$352</f>
        <v>62.346377162605634</v>
      </c>
      <c r="G333" s="104">
        <f t="shared" si="251"/>
        <v>0</v>
      </c>
      <c r="H333" s="408">
        <f>+F333+G333</f>
        <v>62.346377162605634</v>
      </c>
      <c r="I333" s="104">
        <f t="shared" ref="I333:J346" si="252">+I204*$K$352</f>
        <v>65.497475628693067</v>
      </c>
      <c r="J333" s="104">
        <f t="shared" si="252"/>
        <v>0</v>
      </c>
      <c r="K333" s="408">
        <f>+I333+J333</f>
        <v>65.497475628693067</v>
      </c>
      <c r="L333" s="104">
        <f t="shared" ref="L333:M346" si="253">+L204*$N$352</f>
        <v>109.32401472868796</v>
      </c>
      <c r="M333" s="104">
        <f t="shared" si="253"/>
        <v>0</v>
      </c>
      <c r="N333" s="408">
        <f>+L333+M333</f>
        <v>109.32401472868796</v>
      </c>
      <c r="O333" s="104">
        <f t="shared" ref="O333:P346" si="254">+O204*$Q$352</f>
        <v>114.42627526324429</v>
      </c>
      <c r="P333" s="104">
        <f t="shared" si="254"/>
        <v>0</v>
      </c>
      <c r="Q333" s="408">
        <f>+O333+P333</f>
        <v>114.42627526324429</v>
      </c>
      <c r="R333" s="104">
        <f t="shared" ref="R333:S346" si="255">+R204*$T$352</f>
        <v>188.09329082737571</v>
      </c>
      <c r="S333" s="104">
        <f t="shared" si="255"/>
        <v>0</v>
      </c>
      <c r="T333" s="408">
        <f>+R333+S333</f>
        <v>188.09329082737571</v>
      </c>
    </row>
    <row r="334" spans="2:20" x14ac:dyDescent="0.2">
      <c r="B334" s="665" t="s">
        <v>425</v>
      </c>
      <c r="C334" s="104">
        <f t="shared" si="250"/>
        <v>13.71201653900809</v>
      </c>
      <c r="D334" s="104">
        <f t="shared" si="250"/>
        <v>0</v>
      </c>
      <c r="E334" s="408">
        <f>+C334+D334</f>
        <v>13.71201653900809</v>
      </c>
      <c r="F334" s="104">
        <f t="shared" si="251"/>
        <v>25.251135350884862</v>
      </c>
      <c r="G334" s="104">
        <f t="shared" si="251"/>
        <v>0</v>
      </c>
      <c r="H334" s="408">
        <f>+F334+G334</f>
        <v>25.251135350884862</v>
      </c>
      <c r="I334" s="104">
        <f t="shared" si="252"/>
        <v>26.577133986840074</v>
      </c>
      <c r="J334" s="104">
        <f t="shared" si="252"/>
        <v>0</v>
      </c>
      <c r="K334" s="408">
        <f>+I334+J334</f>
        <v>26.577133986840074</v>
      </c>
      <c r="L334" s="104">
        <f t="shared" si="253"/>
        <v>44.497553108896149</v>
      </c>
      <c r="M334" s="104">
        <f t="shared" si="253"/>
        <v>0</v>
      </c>
      <c r="N334" s="408">
        <f>+L334+M334</f>
        <v>44.497553108896149</v>
      </c>
      <c r="O334" s="104">
        <f t="shared" si="254"/>
        <v>46.443709327210463</v>
      </c>
      <c r="P334" s="104">
        <f t="shared" si="254"/>
        <v>0</v>
      </c>
      <c r="Q334" s="408">
        <f>+O334+P334</f>
        <v>46.443709327210463</v>
      </c>
      <c r="R334" s="104">
        <f t="shared" si="255"/>
        <v>69.790557172204586</v>
      </c>
      <c r="S334" s="104">
        <f t="shared" si="255"/>
        <v>0</v>
      </c>
      <c r="T334" s="408">
        <f>+R334+S334</f>
        <v>69.790557172204586</v>
      </c>
    </row>
    <row r="335" spans="2:20" x14ac:dyDescent="0.2">
      <c r="B335" s="665" t="s">
        <v>426</v>
      </c>
      <c r="C335" s="104">
        <f t="shared" si="250"/>
        <v>0</v>
      </c>
      <c r="D335" s="104">
        <f t="shared" si="250"/>
        <v>40.099909502262442</v>
      </c>
      <c r="E335" s="104">
        <f>+C335+D335</f>
        <v>40.099909502262442</v>
      </c>
      <c r="F335" s="104">
        <f t="shared" si="251"/>
        <v>0</v>
      </c>
      <c r="G335" s="104">
        <f t="shared" si="251"/>
        <v>45.679882399130221</v>
      </c>
      <c r="H335" s="104">
        <f>+F335+G335</f>
        <v>45.679882399130221</v>
      </c>
      <c r="I335" s="104">
        <f t="shared" si="252"/>
        <v>0</v>
      </c>
      <c r="J335" s="104">
        <f t="shared" si="252"/>
        <v>57.905432442783614</v>
      </c>
      <c r="K335" s="104">
        <f>+I335+J335</f>
        <v>57.905432442783614</v>
      </c>
      <c r="L335" s="104">
        <f t="shared" si="253"/>
        <v>0</v>
      </c>
      <c r="M335" s="104">
        <f t="shared" si="253"/>
        <v>73.796295239191664</v>
      </c>
      <c r="N335" s="104">
        <f>+L335+M335</f>
        <v>73.796295239191664</v>
      </c>
      <c r="O335" s="104">
        <f t="shared" si="254"/>
        <v>0</v>
      </c>
      <c r="P335" s="104">
        <f t="shared" si="254"/>
        <v>97.356129725487236</v>
      </c>
      <c r="Q335" s="104">
        <f>+O335+P335</f>
        <v>97.356129725487236</v>
      </c>
      <c r="R335" s="104">
        <f t="shared" si="255"/>
        <v>0</v>
      </c>
      <c r="S335" s="104">
        <f t="shared" si="255"/>
        <v>129.2674217316559</v>
      </c>
      <c r="T335" s="104">
        <f>+R335+S335</f>
        <v>129.2674217316559</v>
      </c>
    </row>
    <row r="336" spans="2:20" x14ac:dyDescent="0.2">
      <c r="B336" s="660" t="s">
        <v>715</v>
      </c>
      <c r="C336" s="104">
        <f t="shared" si="250"/>
        <v>0</v>
      </c>
      <c r="D336" s="104">
        <f t="shared" si="250"/>
        <v>0.15944886975242195</v>
      </c>
      <c r="E336" s="104">
        <f>+C336+D336</f>
        <v>0.15944886975242195</v>
      </c>
      <c r="F336" s="104">
        <f t="shared" si="251"/>
        <v>0</v>
      </c>
      <c r="G336" s="104">
        <f t="shared" si="251"/>
        <v>0.15205753533744773</v>
      </c>
      <c r="H336" s="104">
        <f>+F336+G336</f>
        <v>0.15205753533744773</v>
      </c>
      <c r="I336" s="104">
        <f t="shared" si="252"/>
        <v>0</v>
      </c>
      <c r="J336" s="104">
        <f t="shared" si="252"/>
        <v>0.16773254488110914</v>
      </c>
      <c r="K336" s="104">
        <f>+I336+J336</f>
        <v>0.16773254488110914</v>
      </c>
      <c r="L336" s="104">
        <f t="shared" si="253"/>
        <v>0</v>
      </c>
      <c r="M336" s="104">
        <f t="shared" si="253"/>
        <v>0.18599709223405753</v>
      </c>
      <c r="N336" s="104">
        <f>+L336+M336</f>
        <v>0.18599709223405753</v>
      </c>
      <c r="O336" s="104">
        <f t="shared" si="254"/>
        <v>0</v>
      </c>
      <c r="P336" s="104">
        <f t="shared" si="254"/>
        <v>0.20454652931394718</v>
      </c>
      <c r="Q336" s="104">
        <f>+O336+P336</f>
        <v>0.20454652931394718</v>
      </c>
      <c r="R336" s="104">
        <f t="shared" si="255"/>
        <v>0</v>
      </c>
      <c r="S336" s="104">
        <f t="shared" si="255"/>
        <v>0.22620815978133341</v>
      </c>
      <c r="T336" s="104">
        <f>+R336+S336</f>
        <v>0.22620815978133341</v>
      </c>
    </row>
    <row r="337" spans="2:20" x14ac:dyDescent="0.2">
      <c r="B337" s="660" t="s">
        <v>717</v>
      </c>
      <c r="C337" s="104">
        <f t="shared" si="250"/>
        <v>0.14673842841765339</v>
      </c>
      <c r="D337" s="104">
        <f t="shared" si="250"/>
        <v>0</v>
      </c>
      <c r="E337" s="104">
        <f t="shared" ref="E337:E350" si="256">+C337+D337</f>
        <v>0.14673842841765339</v>
      </c>
      <c r="F337" s="104">
        <f t="shared" si="251"/>
        <v>0.13993629305196098</v>
      </c>
      <c r="G337" s="104">
        <f t="shared" si="251"/>
        <v>0</v>
      </c>
      <c r="H337" s="104">
        <f t="shared" ref="H337:H350" si="257">+F337+G337</f>
        <v>0.13993629305196098</v>
      </c>
      <c r="I337" s="104">
        <f t="shared" si="252"/>
        <v>0.1543617716987524</v>
      </c>
      <c r="J337" s="104">
        <f t="shared" si="252"/>
        <v>0</v>
      </c>
      <c r="K337" s="104">
        <f t="shared" ref="K337:K350" si="258">+I337+J337</f>
        <v>0.1543617716987524</v>
      </c>
      <c r="L337" s="104">
        <f t="shared" si="253"/>
        <v>0.17117036355953444</v>
      </c>
      <c r="M337" s="104">
        <f t="shared" si="253"/>
        <v>0</v>
      </c>
      <c r="N337" s="104">
        <f t="shared" ref="N337:N350" si="259">+L337+M337</f>
        <v>0.17117036355953444</v>
      </c>
      <c r="O337" s="104">
        <f t="shared" si="254"/>
        <v>0.18824113520790986</v>
      </c>
      <c r="P337" s="104">
        <f t="shared" si="254"/>
        <v>0</v>
      </c>
      <c r="Q337" s="104">
        <f t="shared" ref="Q337:Q350" si="260">+O337+P337</f>
        <v>0.18824113520790986</v>
      </c>
      <c r="R337" s="104">
        <f t="shared" si="255"/>
        <v>0.20817601224205665</v>
      </c>
      <c r="S337" s="104">
        <f t="shared" si="255"/>
        <v>0</v>
      </c>
      <c r="T337" s="104">
        <f t="shared" ref="T337:T350" si="261">+R337+S337</f>
        <v>0.20817601224205665</v>
      </c>
    </row>
    <row r="338" spans="2:20" x14ac:dyDescent="0.2">
      <c r="B338" s="114" t="s">
        <v>287</v>
      </c>
      <c r="C338" s="104">
        <f t="shared" si="250"/>
        <v>0.21097954790096882</v>
      </c>
      <c r="D338" s="104">
        <f t="shared" si="250"/>
        <v>0</v>
      </c>
      <c r="E338" s="104">
        <f t="shared" si="256"/>
        <v>0.21097954790096882</v>
      </c>
      <c r="F338" s="104">
        <f t="shared" si="251"/>
        <v>0.20119948238104718</v>
      </c>
      <c r="G338" s="104">
        <f t="shared" si="251"/>
        <v>0</v>
      </c>
      <c r="H338" s="104">
        <f t="shared" si="257"/>
        <v>0.20119948238104718</v>
      </c>
      <c r="I338" s="104">
        <f t="shared" si="252"/>
        <v>0.22194034076405131</v>
      </c>
      <c r="J338" s="104">
        <f t="shared" si="252"/>
        <v>0</v>
      </c>
      <c r="K338" s="104">
        <f t="shared" si="258"/>
        <v>0.22194034076405131</v>
      </c>
      <c r="L338" s="104">
        <f t="shared" si="253"/>
        <v>0.24610762366247618</v>
      </c>
      <c r="M338" s="104">
        <f t="shared" si="253"/>
        <v>0</v>
      </c>
      <c r="N338" s="104">
        <f t="shared" si="259"/>
        <v>0.24610762366247618</v>
      </c>
      <c r="O338" s="104">
        <f t="shared" si="254"/>
        <v>0.27065186693625543</v>
      </c>
      <c r="P338" s="104">
        <f t="shared" si="254"/>
        <v>0</v>
      </c>
      <c r="Q338" s="104">
        <f t="shared" si="260"/>
        <v>0.27065186693625543</v>
      </c>
      <c r="R338" s="104">
        <f t="shared" si="255"/>
        <v>0.29931410210859083</v>
      </c>
      <c r="S338" s="104">
        <f t="shared" si="255"/>
        <v>0</v>
      </c>
      <c r="T338" s="104">
        <f t="shared" si="261"/>
        <v>0.29931410210859083</v>
      </c>
    </row>
    <row r="339" spans="2:20" x14ac:dyDescent="0.2">
      <c r="B339" s="114" t="s">
        <v>427</v>
      </c>
      <c r="C339" s="104">
        <f t="shared" si="250"/>
        <v>0</v>
      </c>
      <c r="D339" s="104">
        <f t="shared" si="250"/>
        <v>0.6172658772874059</v>
      </c>
      <c r="E339" s="104">
        <f t="shared" si="256"/>
        <v>0.6172658772874059</v>
      </c>
      <c r="F339" s="104">
        <f t="shared" si="251"/>
        <v>0</v>
      </c>
      <c r="G339" s="104">
        <f t="shared" si="251"/>
        <v>0.58865219988054951</v>
      </c>
      <c r="H339" s="104">
        <f t="shared" si="257"/>
        <v>0.58865219988054951</v>
      </c>
      <c r="I339" s="104">
        <f t="shared" si="252"/>
        <v>0</v>
      </c>
      <c r="J339" s="104">
        <f t="shared" si="252"/>
        <v>0.64933402554968167</v>
      </c>
      <c r="K339" s="104">
        <f t="shared" si="258"/>
        <v>0.64933402554968167</v>
      </c>
      <c r="L339" s="104">
        <f t="shared" si="253"/>
        <v>0</v>
      </c>
      <c r="M339" s="104">
        <f t="shared" si="253"/>
        <v>0.7200405903725019</v>
      </c>
      <c r="N339" s="104">
        <f t="shared" si="259"/>
        <v>0.7200405903725019</v>
      </c>
      <c r="O339" s="104">
        <f t="shared" si="254"/>
        <v>0</v>
      </c>
      <c r="P339" s="104">
        <f t="shared" si="254"/>
        <v>0.79185003355064454</v>
      </c>
      <c r="Q339" s="104">
        <f t="shared" si="260"/>
        <v>0.79185003355064454</v>
      </c>
      <c r="R339" s="104">
        <f t="shared" si="255"/>
        <v>0</v>
      </c>
      <c r="S339" s="104">
        <f t="shared" si="255"/>
        <v>0.87570754445484889</v>
      </c>
      <c r="T339" s="104">
        <f t="shared" si="261"/>
        <v>0.87570754445484889</v>
      </c>
    </row>
    <row r="340" spans="2:20" x14ac:dyDescent="0.2">
      <c r="B340" s="114" t="s">
        <v>428</v>
      </c>
      <c r="C340" s="104">
        <f t="shared" si="250"/>
        <v>0</v>
      </c>
      <c r="D340" s="104">
        <f t="shared" si="250"/>
        <v>0.35547900968783641</v>
      </c>
      <c r="E340" s="104">
        <f t="shared" si="256"/>
        <v>0.35547900968783641</v>
      </c>
      <c r="F340" s="104">
        <f t="shared" si="251"/>
        <v>0</v>
      </c>
      <c r="G340" s="104">
        <f t="shared" si="251"/>
        <v>0.33900059725263787</v>
      </c>
      <c r="H340" s="104">
        <f t="shared" si="257"/>
        <v>0.33900059725263787</v>
      </c>
      <c r="I340" s="104">
        <f t="shared" si="252"/>
        <v>0</v>
      </c>
      <c r="J340" s="104">
        <f t="shared" si="252"/>
        <v>0.37394682721387912</v>
      </c>
      <c r="K340" s="104">
        <f t="shared" si="258"/>
        <v>0.37394682721387912</v>
      </c>
      <c r="L340" s="104">
        <f t="shared" si="253"/>
        <v>0</v>
      </c>
      <c r="M340" s="104">
        <f t="shared" si="253"/>
        <v>0.41466623284844967</v>
      </c>
      <c r="N340" s="104">
        <f t="shared" si="259"/>
        <v>0.41466623284844967</v>
      </c>
      <c r="O340" s="104">
        <f t="shared" si="254"/>
        <v>0</v>
      </c>
      <c r="P340" s="104">
        <f t="shared" si="254"/>
        <v>0.91204155650029584</v>
      </c>
      <c r="Q340" s="104">
        <f t="shared" si="260"/>
        <v>0.91204155650029584</v>
      </c>
      <c r="R340" s="104">
        <f t="shared" si="255"/>
        <v>0</v>
      </c>
      <c r="S340" s="104">
        <f t="shared" si="255"/>
        <v>1.0086274395953168</v>
      </c>
      <c r="T340" s="104">
        <f t="shared" si="261"/>
        <v>1.0086274395953168</v>
      </c>
    </row>
    <row r="341" spans="2:20" x14ac:dyDescent="0.2">
      <c r="B341" s="114" t="s">
        <v>429</v>
      </c>
      <c r="C341" s="104">
        <f t="shared" si="250"/>
        <v>0.49946178686759962</v>
      </c>
      <c r="D341" s="104">
        <f t="shared" si="250"/>
        <v>0</v>
      </c>
      <c r="E341" s="104">
        <f t="shared" si="256"/>
        <v>0.49946178686759962</v>
      </c>
      <c r="F341" s="104">
        <f t="shared" si="251"/>
        <v>0.47630897869798927</v>
      </c>
      <c r="G341" s="104">
        <f t="shared" si="251"/>
        <v>0</v>
      </c>
      <c r="H341" s="104">
        <f t="shared" si="257"/>
        <v>0.47630897869798927</v>
      </c>
      <c r="I341" s="104">
        <f t="shared" si="252"/>
        <v>0.52540978629857049</v>
      </c>
      <c r="J341" s="104">
        <f t="shared" si="252"/>
        <v>0</v>
      </c>
      <c r="K341" s="104">
        <f t="shared" si="258"/>
        <v>0.52540978629857049</v>
      </c>
      <c r="L341" s="104">
        <f t="shared" si="253"/>
        <v>0.58262212948667846</v>
      </c>
      <c r="M341" s="104">
        <f t="shared" si="253"/>
        <v>0</v>
      </c>
      <c r="N341" s="104">
        <f t="shared" si="259"/>
        <v>0.58262212948667846</v>
      </c>
      <c r="O341" s="104">
        <f t="shared" si="254"/>
        <v>1.2814537373308423</v>
      </c>
      <c r="P341" s="104">
        <f t="shared" si="254"/>
        <v>0</v>
      </c>
      <c r="Q341" s="104">
        <f t="shared" si="260"/>
        <v>1.2814537373308423</v>
      </c>
      <c r="R341" s="104">
        <f t="shared" si="255"/>
        <v>1.4171606467182265</v>
      </c>
      <c r="S341" s="104">
        <f t="shared" si="255"/>
        <v>0</v>
      </c>
      <c r="T341" s="104">
        <f t="shared" si="261"/>
        <v>1.4171606467182265</v>
      </c>
    </row>
    <row r="342" spans="2:20" x14ac:dyDescent="0.2">
      <c r="B342" s="114" t="s">
        <v>288</v>
      </c>
      <c r="C342" s="104">
        <f t="shared" si="250"/>
        <v>0</v>
      </c>
      <c r="D342" s="104">
        <f t="shared" si="250"/>
        <v>0</v>
      </c>
      <c r="E342" s="104">
        <f t="shared" si="256"/>
        <v>0</v>
      </c>
      <c r="F342" s="104">
        <f t="shared" si="251"/>
        <v>0.16250026776826593</v>
      </c>
      <c r="G342" s="104">
        <f t="shared" si="251"/>
        <v>0</v>
      </c>
      <c r="H342" s="104">
        <f t="shared" si="257"/>
        <v>0.16250026776826593</v>
      </c>
      <c r="I342" s="104">
        <f t="shared" si="252"/>
        <v>0.21551211299064901</v>
      </c>
      <c r="J342" s="104">
        <f t="shared" si="252"/>
        <v>0</v>
      </c>
      <c r="K342" s="104">
        <f t="shared" si="258"/>
        <v>0.21551211299064901</v>
      </c>
      <c r="L342" s="104">
        <f t="shared" si="253"/>
        <v>0.27159324148032077</v>
      </c>
      <c r="M342" s="104">
        <f t="shared" si="253"/>
        <v>0</v>
      </c>
      <c r="N342" s="104">
        <f t="shared" si="259"/>
        <v>0.27159324148032077</v>
      </c>
      <c r="O342" s="104">
        <f t="shared" si="254"/>
        <v>0.45261274432596987</v>
      </c>
      <c r="P342" s="104">
        <f t="shared" si="254"/>
        <v>0</v>
      </c>
      <c r="Q342" s="104">
        <f t="shared" si="260"/>
        <v>0.45261274432596987</v>
      </c>
      <c r="R342" s="104">
        <f t="shared" si="255"/>
        <v>0.56427528676658578</v>
      </c>
      <c r="S342" s="104">
        <f t="shared" si="255"/>
        <v>0</v>
      </c>
      <c r="T342" s="104">
        <f t="shared" si="261"/>
        <v>0.56427528676658578</v>
      </c>
    </row>
    <row r="343" spans="2:20" x14ac:dyDescent="0.2">
      <c r="B343" s="114" t="s">
        <v>289</v>
      </c>
      <c r="C343" s="104">
        <f t="shared" si="250"/>
        <v>0.21700753498385361</v>
      </c>
      <c r="D343" s="104">
        <f t="shared" si="250"/>
        <v>0</v>
      </c>
      <c r="E343" s="104">
        <f t="shared" si="256"/>
        <v>0.21700753498385361</v>
      </c>
      <c r="F343" s="104">
        <f t="shared" si="251"/>
        <v>0.20694803902050568</v>
      </c>
      <c r="G343" s="104">
        <f t="shared" si="251"/>
        <v>0</v>
      </c>
      <c r="H343" s="104">
        <f t="shared" si="257"/>
        <v>0.20694803902050568</v>
      </c>
      <c r="I343" s="104">
        <f t="shared" si="252"/>
        <v>0.22828149335730991</v>
      </c>
      <c r="J343" s="104">
        <f t="shared" si="252"/>
        <v>0</v>
      </c>
      <c r="K343" s="104">
        <f t="shared" si="258"/>
        <v>0.22828149335730991</v>
      </c>
      <c r="L343" s="104">
        <f t="shared" si="253"/>
        <v>0.2531392700528326</v>
      </c>
      <c r="M343" s="104">
        <f t="shared" si="253"/>
        <v>0</v>
      </c>
      <c r="N343" s="104">
        <f t="shared" si="259"/>
        <v>0.2531392700528326</v>
      </c>
      <c r="O343" s="104">
        <f t="shared" si="254"/>
        <v>0.27838477742014839</v>
      </c>
      <c r="P343" s="104">
        <f t="shared" si="254"/>
        <v>0</v>
      </c>
      <c r="Q343" s="104">
        <f t="shared" si="260"/>
        <v>0.27838477742014839</v>
      </c>
      <c r="R343" s="104">
        <f t="shared" si="255"/>
        <v>0.30786593359740766</v>
      </c>
      <c r="S343" s="104">
        <f t="shared" si="255"/>
        <v>0</v>
      </c>
      <c r="T343" s="104">
        <f t="shared" si="261"/>
        <v>0.30786593359740766</v>
      </c>
    </row>
    <row r="344" spans="2:20" x14ac:dyDescent="0.2">
      <c r="B344" s="114" t="s">
        <v>290</v>
      </c>
      <c r="C344" s="104">
        <f t="shared" si="250"/>
        <v>0</v>
      </c>
      <c r="D344" s="104">
        <f t="shared" si="250"/>
        <v>0.17291711517761035</v>
      </c>
      <c r="E344" s="104">
        <f t="shared" si="256"/>
        <v>0.17291711517761035</v>
      </c>
      <c r="F344" s="104">
        <f t="shared" si="251"/>
        <v>0</v>
      </c>
      <c r="G344" s="104">
        <f t="shared" si="251"/>
        <v>0.16490145331475214</v>
      </c>
      <c r="H344" s="104">
        <f t="shared" si="257"/>
        <v>0.16490145331475214</v>
      </c>
      <c r="I344" s="104">
        <f t="shared" si="252"/>
        <v>0</v>
      </c>
      <c r="J344" s="104">
        <f t="shared" si="252"/>
        <v>0.18190049153233268</v>
      </c>
      <c r="K344" s="104">
        <f t="shared" si="258"/>
        <v>0.18190049153233268</v>
      </c>
      <c r="L344" s="104">
        <f t="shared" si="253"/>
        <v>0</v>
      </c>
      <c r="M344" s="104">
        <f t="shared" si="253"/>
        <v>0.20170779931193969</v>
      </c>
      <c r="N344" s="104">
        <f t="shared" si="259"/>
        <v>0.20170779931193969</v>
      </c>
      <c r="O344" s="104">
        <f t="shared" si="254"/>
        <v>0</v>
      </c>
      <c r="P344" s="104">
        <f t="shared" si="254"/>
        <v>0.22182406073795954</v>
      </c>
      <c r="Q344" s="104">
        <f t="shared" si="260"/>
        <v>0.22182406073795954</v>
      </c>
      <c r="R344" s="104">
        <f t="shared" si="255"/>
        <v>0</v>
      </c>
      <c r="S344" s="104">
        <f t="shared" si="255"/>
        <v>0.24531539470777566</v>
      </c>
      <c r="T344" s="104">
        <f t="shared" si="261"/>
        <v>0.24531539470777566</v>
      </c>
    </row>
    <row r="345" spans="2:20" x14ac:dyDescent="0.2">
      <c r="B345" s="114" t="s">
        <v>291</v>
      </c>
      <c r="C345" s="104">
        <f t="shared" si="250"/>
        <v>0</v>
      </c>
      <c r="D345" s="104">
        <f t="shared" si="250"/>
        <v>8.6114101184068897E-2</v>
      </c>
      <c r="E345" s="104">
        <f t="shared" si="256"/>
        <v>8.6114101184068897E-2</v>
      </c>
      <c r="F345" s="104">
        <f t="shared" si="251"/>
        <v>0</v>
      </c>
      <c r="G345" s="104">
        <f t="shared" si="251"/>
        <v>8.2122237706549861E-2</v>
      </c>
      <c r="H345" s="104">
        <f t="shared" si="257"/>
        <v>8.2122237706549861E-2</v>
      </c>
      <c r="I345" s="104">
        <f t="shared" si="252"/>
        <v>0</v>
      </c>
      <c r="J345" s="104">
        <f t="shared" si="252"/>
        <v>9.0587894189408685E-2</v>
      </c>
      <c r="K345" s="104">
        <f t="shared" si="258"/>
        <v>9.0587894189408685E-2</v>
      </c>
      <c r="L345" s="104">
        <f t="shared" si="253"/>
        <v>0</v>
      </c>
      <c r="M345" s="104">
        <f t="shared" si="253"/>
        <v>0.10045209129080658</v>
      </c>
      <c r="N345" s="104">
        <f t="shared" si="259"/>
        <v>0.10045209129080658</v>
      </c>
      <c r="O345" s="104">
        <f t="shared" si="254"/>
        <v>0</v>
      </c>
      <c r="P345" s="104">
        <f t="shared" si="254"/>
        <v>0.11047014976990015</v>
      </c>
      <c r="Q345" s="104">
        <f t="shared" si="260"/>
        <v>0.11047014976990015</v>
      </c>
      <c r="R345" s="104">
        <f t="shared" si="255"/>
        <v>0</v>
      </c>
      <c r="S345" s="104">
        <f t="shared" si="255"/>
        <v>0.12216902126881257</v>
      </c>
      <c r="T345" s="104">
        <f t="shared" si="261"/>
        <v>0.12216902126881257</v>
      </c>
    </row>
    <row r="346" spans="2:20" x14ac:dyDescent="0.2">
      <c r="B346" s="114" t="s">
        <v>293</v>
      </c>
      <c r="C346" s="104">
        <f t="shared" si="250"/>
        <v>0</v>
      </c>
      <c r="D346" s="104">
        <f t="shared" si="250"/>
        <v>9.0557588805166844E-2</v>
      </c>
      <c r="E346" s="104">
        <f t="shared" si="256"/>
        <v>9.0557588805166844E-2</v>
      </c>
      <c r="F346" s="104">
        <f t="shared" si="251"/>
        <v>0</v>
      </c>
      <c r="G346" s="104">
        <f t="shared" si="251"/>
        <v>8.6359745172207847E-2</v>
      </c>
      <c r="H346" s="104">
        <f t="shared" si="257"/>
        <v>8.6359745172207847E-2</v>
      </c>
      <c r="I346" s="104">
        <f t="shared" si="252"/>
        <v>0</v>
      </c>
      <c r="J346" s="104">
        <f t="shared" si="252"/>
        <v>9.5262229529582174E-2</v>
      </c>
      <c r="K346" s="104">
        <f t="shared" si="258"/>
        <v>9.5262229529582174E-2</v>
      </c>
      <c r="L346" s="104">
        <f t="shared" si="253"/>
        <v>0</v>
      </c>
      <c r="M346" s="104">
        <f t="shared" si="253"/>
        <v>0.10563541920141221</v>
      </c>
      <c r="N346" s="104">
        <f t="shared" si="259"/>
        <v>0.10563541920141221</v>
      </c>
      <c r="O346" s="104">
        <f t="shared" si="254"/>
        <v>0</v>
      </c>
      <c r="P346" s="104">
        <f t="shared" si="254"/>
        <v>0.11617040949802701</v>
      </c>
      <c r="Q346" s="104">
        <f t="shared" si="260"/>
        <v>0.11617040949802701</v>
      </c>
      <c r="R346" s="104">
        <f t="shared" si="255"/>
        <v>0</v>
      </c>
      <c r="S346" s="104">
        <f t="shared" si="255"/>
        <v>0.12847294276628329</v>
      </c>
      <c r="T346" s="104">
        <f t="shared" si="261"/>
        <v>0.12847294276628329</v>
      </c>
    </row>
    <row r="347" spans="2:20" x14ac:dyDescent="0.2">
      <c r="B347" s="108" t="s">
        <v>882</v>
      </c>
      <c r="C347" s="104">
        <f t="shared" ref="C347:D349" si="262">+C218*$E$352</f>
        <v>0</v>
      </c>
      <c r="D347" s="104">
        <f t="shared" si="262"/>
        <v>0</v>
      </c>
      <c r="E347" s="104">
        <f t="shared" si="256"/>
        <v>0</v>
      </c>
      <c r="F347" s="104">
        <f t="shared" ref="F347:G350" si="263">+F218*$H$352</f>
        <v>2.9862631893290863</v>
      </c>
      <c r="G347" s="104">
        <f t="shared" si="263"/>
        <v>0</v>
      </c>
      <c r="H347" s="104">
        <f t="shared" si="257"/>
        <v>2.9862631893290863</v>
      </c>
      <c r="I347" s="104">
        <f t="shared" ref="I347:J349" si="264">+I218*$K$352</f>
        <v>0</v>
      </c>
      <c r="J347" s="104">
        <f t="shared" si="264"/>
        <v>0</v>
      </c>
      <c r="K347" s="104">
        <f t="shared" si="258"/>
        <v>0</v>
      </c>
      <c r="L347" s="104">
        <f t="shared" ref="L347:M349" si="265">+L218*$N$352</f>
        <v>0</v>
      </c>
      <c r="M347" s="104">
        <f t="shared" si="265"/>
        <v>0</v>
      </c>
      <c r="N347" s="104">
        <f t="shared" si="259"/>
        <v>0</v>
      </c>
      <c r="O347" s="104">
        <f t="shared" ref="O347:P350" si="266">+O218*$Q$352</f>
        <v>0</v>
      </c>
      <c r="P347" s="104">
        <f t="shared" si="266"/>
        <v>0</v>
      </c>
      <c r="Q347" s="104">
        <f t="shared" si="260"/>
        <v>0</v>
      </c>
      <c r="R347" s="104">
        <f t="shared" ref="R347:S350" si="267">+R218*$T$352</f>
        <v>0</v>
      </c>
      <c r="S347" s="104">
        <f t="shared" si="267"/>
        <v>0</v>
      </c>
      <c r="T347" s="104">
        <f t="shared" si="261"/>
        <v>0</v>
      </c>
    </row>
    <row r="348" spans="2:20" x14ac:dyDescent="0.2">
      <c r="B348" s="114" t="s">
        <v>880</v>
      </c>
      <c r="C348" s="104">
        <f t="shared" si="262"/>
        <v>0</v>
      </c>
      <c r="D348" s="104">
        <f t="shared" si="262"/>
        <v>0</v>
      </c>
      <c r="E348" s="104">
        <f t="shared" si="256"/>
        <v>0</v>
      </c>
      <c r="F348" s="104">
        <f t="shared" si="263"/>
        <v>0</v>
      </c>
      <c r="G348" s="104">
        <f t="shared" si="263"/>
        <v>0</v>
      </c>
      <c r="H348" s="104">
        <f t="shared" si="257"/>
        <v>0</v>
      </c>
      <c r="I348" s="104">
        <f t="shared" si="264"/>
        <v>0.2994641130228386</v>
      </c>
      <c r="J348" s="104">
        <f t="shared" si="264"/>
        <v>0</v>
      </c>
      <c r="K348" s="104">
        <f t="shared" si="258"/>
        <v>0.2994641130228386</v>
      </c>
      <c r="L348" s="104">
        <f t="shared" si="265"/>
        <v>0</v>
      </c>
      <c r="M348" s="104">
        <f t="shared" si="265"/>
        <v>0</v>
      </c>
      <c r="N348" s="104">
        <f t="shared" si="259"/>
        <v>0</v>
      </c>
      <c r="O348" s="104">
        <f t="shared" si="266"/>
        <v>0.60362078967229094</v>
      </c>
      <c r="P348" s="104">
        <f t="shared" si="266"/>
        <v>0</v>
      </c>
      <c r="Q348" s="104">
        <f t="shared" si="260"/>
        <v>0.60362078967229094</v>
      </c>
      <c r="R348" s="104">
        <f t="shared" si="267"/>
        <v>0</v>
      </c>
      <c r="S348" s="104">
        <f t="shared" si="267"/>
        <v>0</v>
      </c>
      <c r="T348" s="104">
        <f t="shared" si="261"/>
        <v>0</v>
      </c>
    </row>
    <row r="349" spans="2:20" x14ac:dyDescent="0.2">
      <c r="B349" s="114" t="s">
        <v>874</v>
      </c>
      <c r="C349" s="104">
        <f t="shared" si="262"/>
        <v>0</v>
      </c>
      <c r="D349" s="104">
        <f t="shared" si="262"/>
        <v>0</v>
      </c>
      <c r="E349" s="104">
        <f t="shared" si="256"/>
        <v>0</v>
      </c>
      <c r="F349" s="104">
        <f t="shared" si="263"/>
        <v>2.9862631893290863</v>
      </c>
      <c r="G349" s="104">
        <f t="shared" si="263"/>
        <v>0</v>
      </c>
      <c r="H349" s="104">
        <f t="shared" si="257"/>
        <v>2.9862631893290863</v>
      </c>
      <c r="I349" s="104">
        <f t="shared" si="264"/>
        <v>4.1924975823197412</v>
      </c>
      <c r="J349" s="104">
        <f t="shared" si="264"/>
        <v>0</v>
      </c>
      <c r="K349" s="104">
        <f t="shared" si="258"/>
        <v>4.1924975823197412</v>
      </c>
      <c r="L349" s="104">
        <f t="shared" si="265"/>
        <v>6.0376914374639572</v>
      </c>
      <c r="M349" s="104">
        <f t="shared" si="265"/>
        <v>0</v>
      </c>
      <c r="N349" s="104">
        <f t="shared" si="259"/>
        <v>6.0376914374639572</v>
      </c>
      <c r="O349" s="104">
        <f t="shared" si="266"/>
        <v>6.0362078967229094</v>
      </c>
      <c r="P349" s="104">
        <f t="shared" si="266"/>
        <v>0</v>
      </c>
      <c r="Q349" s="104">
        <f t="shared" si="260"/>
        <v>6.0362078967229094</v>
      </c>
      <c r="R349" s="104">
        <f t="shared" si="267"/>
        <v>9.1028820387687794</v>
      </c>
      <c r="S349" s="104">
        <f t="shared" si="267"/>
        <v>0</v>
      </c>
      <c r="T349" s="104">
        <f t="shared" si="261"/>
        <v>9.1028820387687794</v>
      </c>
    </row>
    <row r="350" spans="2:20" s="135" customFormat="1" x14ac:dyDescent="0.2">
      <c r="B350" s="114" t="s">
        <v>294</v>
      </c>
      <c r="C350" s="104">
        <f>+C221*$E$352</f>
        <v>3.6622976964477938</v>
      </c>
      <c r="D350" s="104">
        <f>+D221*$E$352</f>
        <v>0</v>
      </c>
      <c r="E350" s="104">
        <f t="shared" si="256"/>
        <v>3.6622976964477938</v>
      </c>
      <c r="F350" s="104">
        <f t="shared" si="263"/>
        <v>3.1750272745371291</v>
      </c>
      <c r="G350" s="104">
        <f>+G221*$H$352</f>
        <v>0</v>
      </c>
      <c r="H350" s="104">
        <f t="shared" si="257"/>
        <v>3.1750272745371291</v>
      </c>
      <c r="I350" s="104">
        <f>+I221*$K$352</f>
        <v>8.5742888261941221</v>
      </c>
      <c r="J350" s="104">
        <f>+J221*$K$352</f>
        <v>0</v>
      </c>
      <c r="K350" s="104">
        <f t="shared" si="258"/>
        <v>8.5742888261941221</v>
      </c>
      <c r="L350" s="104">
        <f>+L221*$N$352</f>
        <v>15.888821390363912</v>
      </c>
      <c r="M350" s="104">
        <f>+M221*$N$352</f>
        <v>0</v>
      </c>
      <c r="N350" s="104">
        <f t="shared" si="259"/>
        <v>15.888821390363912</v>
      </c>
      <c r="O350" s="104">
        <f t="shared" si="266"/>
        <v>15.884917296538649</v>
      </c>
      <c r="P350" s="104">
        <f t="shared" si="266"/>
        <v>0</v>
      </c>
      <c r="Q350" s="104">
        <f t="shared" si="260"/>
        <v>15.884917296538649</v>
      </c>
      <c r="R350" s="104">
        <f t="shared" si="267"/>
        <v>15.970129019191285</v>
      </c>
      <c r="S350" s="104">
        <f>+S221*$T$352</f>
        <v>0</v>
      </c>
      <c r="T350" s="104">
        <f t="shared" si="261"/>
        <v>15.970129019191285</v>
      </c>
    </row>
    <row r="351" spans="2:20" x14ac:dyDescent="0.2">
      <c r="B351" s="278" t="s">
        <v>8</v>
      </c>
      <c r="C351" s="106">
        <f>SUM(C333:C350)</f>
        <v>58.926352383087384</v>
      </c>
      <c r="D351" s="106">
        <f t="shared" ref="D351:T351" si="268">SUM(D333:D350)</f>
        <v>41.581692064156954</v>
      </c>
      <c r="E351" s="106">
        <f t="shared" si="268"/>
        <v>100.50804444724433</v>
      </c>
      <c r="F351" s="106">
        <f t="shared" si="268"/>
        <v>97.931959227605546</v>
      </c>
      <c r="G351" s="106">
        <f t="shared" si="268"/>
        <v>47.092976167794369</v>
      </c>
      <c r="H351" s="106">
        <f t="shared" si="268"/>
        <v>145.02493539539995</v>
      </c>
      <c r="I351" s="106">
        <f t="shared" si="268"/>
        <v>106.48636564217918</v>
      </c>
      <c r="J351" s="106">
        <f t="shared" si="268"/>
        <v>59.464196455679613</v>
      </c>
      <c r="K351" s="106">
        <f t="shared" si="268"/>
        <v>165.95056209785884</v>
      </c>
      <c r="L351" s="106">
        <f t="shared" si="268"/>
        <v>177.27271329365382</v>
      </c>
      <c r="M351" s="106">
        <f t="shared" si="268"/>
        <v>75.524794464450821</v>
      </c>
      <c r="N351" s="106">
        <f t="shared" si="268"/>
        <v>252.79750775810464</v>
      </c>
      <c r="O351" s="106">
        <f t="shared" si="268"/>
        <v>185.86607483460969</v>
      </c>
      <c r="P351" s="106">
        <f t="shared" si="268"/>
        <v>99.713032464858003</v>
      </c>
      <c r="Q351" s="106">
        <f t="shared" si="268"/>
        <v>285.57910729946775</v>
      </c>
      <c r="R351" s="106">
        <f t="shared" si="268"/>
        <v>285.75365103897326</v>
      </c>
      <c r="S351" s="106">
        <f t="shared" si="268"/>
        <v>131.87392223423026</v>
      </c>
      <c r="T351" s="106">
        <f t="shared" si="268"/>
        <v>417.6275732732035</v>
      </c>
    </row>
    <row r="352" spans="2:20" x14ac:dyDescent="0.2">
      <c r="B352" s="279" t="s">
        <v>297</v>
      </c>
      <c r="C352" s="241"/>
      <c r="D352" s="240"/>
      <c r="E352" s="285">
        <f>Asignaciones!K44</f>
        <v>5.5690915419422211E-3</v>
      </c>
      <c r="F352" s="241"/>
      <c r="G352" s="240"/>
      <c r="H352" s="285">
        <f>Asignaciones!L44</f>
        <v>5.5568978014013046E-3</v>
      </c>
      <c r="I352" s="241"/>
      <c r="J352" s="240"/>
      <c r="K352" s="285">
        <f>Asignaciones!M44</f>
        <v>5.5385466107366228E-3</v>
      </c>
      <c r="L352" s="241"/>
      <c r="M352" s="240"/>
      <c r="N352" s="285">
        <f>Asignaciones!N44</f>
        <v>5.5832839347971178E-3</v>
      </c>
      <c r="O352" s="241"/>
      <c r="P352" s="240"/>
      <c r="Q352" s="285">
        <f>Asignaciones!O44</f>
        <v>5.5400698971897209E-3</v>
      </c>
      <c r="R352" s="241"/>
      <c r="S352" s="240"/>
      <c r="T352" s="285">
        <f>Asignaciones!P44</f>
        <v>5.5559938184302797E-3</v>
      </c>
    </row>
    <row r="356" spans="2:20" x14ac:dyDescent="0.2">
      <c r="B356" s="2" t="s">
        <v>442</v>
      </c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7"/>
    </row>
    <row r="357" spans="2:20" x14ac:dyDescent="0.2">
      <c r="B357" s="9" t="s">
        <v>20</v>
      </c>
      <c r="C357" s="199"/>
      <c r="D357" s="199"/>
      <c r="E357" s="199"/>
      <c r="F357" s="199"/>
      <c r="G357" s="199"/>
      <c r="H357" s="199"/>
      <c r="I357" s="199"/>
      <c r="J357" s="199"/>
      <c r="K357" s="199"/>
      <c r="L357" s="199"/>
      <c r="M357" s="199"/>
      <c r="N357" s="199"/>
      <c r="O357" s="199"/>
      <c r="P357" s="199"/>
      <c r="Q357" s="199"/>
      <c r="R357" s="199"/>
      <c r="S357" s="199"/>
      <c r="T357" s="262"/>
    </row>
    <row r="358" spans="2:20" x14ac:dyDescent="0.2">
      <c r="B358" s="201" t="s">
        <v>910</v>
      </c>
      <c r="C358" s="199"/>
      <c r="D358" s="199"/>
      <c r="E358" s="199"/>
      <c r="F358" s="199"/>
      <c r="G358" s="199"/>
      <c r="H358" s="199"/>
      <c r="I358" s="199"/>
      <c r="J358" s="199"/>
      <c r="K358" s="199"/>
      <c r="L358" s="199"/>
      <c r="M358" s="199"/>
      <c r="N358" s="199"/>
      <c r="O358" s="199"/>
      <c r="P358" s="199"/>
      <c r="Q358" s="199"/>
      <c r="R358" s="199"/>
      <c r="S358" s="199"/>
      <c r="T358" s="262"/>
    </row>
    <row r="359" spans="2:20" x14ac:dyDescent="0.2">
      <c r="B359" s="9" t="s">
        <v>2</v>
      </c>
      <c r="C359" s="199"/>
      <c r="D359" s="199"/>
      <c r="E359" s="199"/>
      <c r="F359" s="199"/>
      <c r="G359" s="199"/>
      <c r="H359" s="199"/>
      <c r="I359" s="199"/>
      <c r="J359" s="199"/>
      <c r="K359" s="199"/>
      <c r="L359" s="199"/>
      <c r="M359" s="199"/>
      <c r="N359" s="199"/>
      <c r="O359" s="199"/>
      <c r="P359" s="199"/>
      <c r="Q359" s="199"/>
      <c r="R359" s="199"/>
      <c r="S359" s="199"/>
      <c r="T359" s="262"/>
    </row>
    <row r="360" spans="2:20" x14ac:dyDescent="0.2">
      <c r="B360" s="256"/>
      <c r="C360" s="197"/>
      <c r="D360" s="197"/>
      <c r="E360" s="197"/>
      <c r="F360" s="197"/>
      <c r="G360" s="197"/>
      <c r="H360" s="197"/>
      <c r="I360" s="197"/>
      <c r="J360" s="197"/>
      <c r="K360" s="197"/>
      <c r="L360" s="197"/>
      <c r="M360" s="197"/>
      <c r="N360" s="197"/>
      <c r="O360" s="197"/>
      <c r="P360" s="197"/>
      <c r="Q360" s="197"/>
      <c r="R360" s="197"/>
      <c r="S360" s="197"/>
      <c r="T360" s="263"/>
    </row>
    <row r="361" spans="2:20" x14ac:dyDescent="0.2">
      <c r="B361" s="264"/>
    </row>
    <row r="362" spans="2:20" x14ac:dyDescent="0.2">
      <c r="B362" s="265" t="s">
        <v>282</v>
      </c>
      <c r="C362" s="267" t="s">
        <v>38</v>
      </c>
      <c r="D362" s="662"/>
      <c r="E362" s="299"/>
      <c r="F362" s="270" t="s">
        <v>39</v>
      </c>
      <c r="G362" s="663"/>
      <c r="H362" s="663"/>
      <c r="I362" s="301" t="s">
        <v>40</v>
      </c>
      <c r="J362" s="662"/>
      <c r="K362" s="299"/>
      <c r="L362" s="267" t="s">
        <v>121</v>
      </c>
      <c r="M362" s="662"/>
      <c r="N362" s="299"/>
      <c r="O362" s="270" t="s">
        <v>122</v>
      </c>
      <c r="P362" s="662"/>
      <c r="Q362" s="299"/>
      <c r="R362" s="301" t="s">
        <v>633</v>
      </c>
      <c r="S362" s="662"/>
      <c r="T362" s="299"/>
    </row>
    <row r="363" spans="2:20" x14ac:dyDescent="0.2">
      <c r="B363" s="273"/>
      <c r="C363" s="274" t="s">
        <v>283</v>
      </c>
      <c r="D363" s="275" t="s">
        <v>284</v>
      </c>
      <c r="E363" s="275" t="s">
        <v>47</v>
      </c>
      <c r="F363" s="275" t="s">
        <v>283</v>
      </c>
      <c r="G363" s="275" t="s">
        <v>284</v>
      </c>
      <c r="H363" s="275" t="s">
        <v>47</v>
      </c>
      <c r="I363" s="276" t="s">
        <v>283</v>
      </c>
      <c r="J363" s="276" t="s">
        <v>284</v>
      </c>
      <c r="K363" s="276" t="s">
        <v>47</v>
      </c>
      <c r="L363" s="274" t="s">
        <v>283</v>
      </c>
      <c r="M363" s="275" t="s">
        <v>284</v>
      </c>
      <c r="N363" s="275" t="s">
        <v>47</v>
      </c>
      <c r="O363" s="275" t="s">
        <v>283</v>
      </c>
      <c r="P363" s="275" t="s">
        <v>284</v>
      </c>
      <c r="Q363" s="275" t="s">
        <v>47</v>
      </c>
      <c r="R363" s="276" t="s">
        <v>283</v>
      </c>
      <c r="S363" s="276" t="s">
        <v>284</v>
      </c>
      <c r="T363" s="276" t="s">
        <v>47</v>
      </c>
    </row>
    <row r="364" spans="2:20" x14ac:dyDescent="0.2">
      <c r="B364" s="129" t="s">
        <v>79</v>
      </c>
      <c r="C364" s="234"/>
      <c r="D364" s="234"/>
      <c r="E364" s="234"/>
      <c r="F364" s="234"/>
      <c r="G364" s="234"/>
      <c r="H364" s="234"/>
      <c r="I364" s="234"/>
      <c r="J364" s="234"/>
      <c r="K364" s="234"/>
      <c r="L364" s="234"/>
      <c r="M364" s="234"/>
      <c r="N364" s="234"/>
      <c r="O364" s="234"/>
      <c r="P364" s="234"/>
      <c r="Q364" s="234"/>
      <c r="R364" s="234"/>
      <c r="S364" s="234"/>
      <c r="T364" s="232"/>
    </row>
    <row r="365" spans="2:20" x14ac:dyDescent="0.2">
      <c r="B365" s="665" t="s">
        <v>424</v>
      </c>
      <c r="C365" s="104">
        <f t="shared" ref="C365:D378" si="269">+C204*$E$384</f>
        <v>268.79822829720473</v>
      </c>
      <c r="D365" s="104">
        <f t="shared" si="269"/>
        <v>0</v>
      </c>
      <c r="E365" s="408">
        <f>+C365+D365</f>
        <v>268.79822829720473</v>
      </c>
      <c r="F365" s="104">
        <f t="shared" ref="F365:G378" si="270">+F204*$H$384</f>
        <v>414.73894373385491</v>
      </c>
      <c r="G365" s="104">
        <f t="shared" si="270"/>
        <v>0</v>
      </c>
      <c r="H365" s="408">
        <f>+F365+G365</f>
        <v>414.73894373385491</v>
      </c>
      <c r="I365" s="104">
        <f t="shared" ref="I365:J378" si="271">+I204*$K$384</f>
        <v>437.04189952782087</v>
      </c>
      <c r="J365" s="104">
        <f t="shared" si="271"/>
        <v>0</v>
      </c>
      <c r="K365" s="408">
        <f>+I365+J365</f>
        <v>437.04189952782087</v>
      </c>
      <c r="L365" s="104">
        <f t="shared" ref="L365:M378" si="272">+L204*$N$384</f>
        <v>722.75073332053125</v>
      </c>
      <c r="M365" s="104">
        <f t="shared" si="272"/>
        <v>0</v>
      </c>
      <c r="N365" s="408">
        <f>+L365+M365</f>
        <v>722.75073332053125</v>
      </c>
      <c r="O365" s="104">
        <f t="shared" ref="O365:P378" si="273">+O204*$Q$384</f>
        <v>761.81778955978507</v>
      </c>
      <c r="P365" s="104">
        <f t="shared" si="273"/>
        <v>0</v>
      </c>
      <c r="Q365" s="408">
        <f>+O365+P365</f>
        <v>761.81778955978507</v>
      </c>
      <c r="R365" s="104">
        <f t="shared" ref="R365:S378" si="274">+R204*$T$384</f>
        <v>1249.7847466156768</v>
      </c>
      <c r="S365" s="104">
        <f t="shared" si="274"/>
        <v>0</v>
      </c>
      <c r="T365" s="408">
        <f>+R365+S365</f>
        <v>1249.7847466156768</v>
      </c>
    </row>
    <row r="366" spans="2:20" x14ac:dyDescent="0.2">
      <c r="B366" s="665" t="s">
        <v>425</v>
      </c>
      <c r="C366" s="104">
        <f t="shared" si="269"/>
        <v>91.056359829350598</v>
      </c>
      <c r="D366" s="104">
        <f t="shared" si="269"/>
        <v>0</v>
      </c>
      <c r="E366" s="408">
        <f>+C366+D366</f>
        <v>91.056359829350598</v>
      </c>
      <c r="F366" s="104">
        <f t="shared" si="270"/>
        <v>167.97494385588627</v>
      </c>
      <c r="G366" s="104">
        <f t="shared" si="270"/>
        <v>0</v>
      </c>
      <c r="H366" s="408">
        <f>+F366+G366</f>
        <v>167.97494385588627</v>
      </c>
      <c r="I366" s="104">
        <f t="shared" si="271"/>
        <v>177.33998158129876</v>
      </c>
      <c r="J366" s="104">
        <f t="shared" si="271"/>
        <v>0</v>
      </c>
      <c r="K366" s="408">
        <f>+I366+J366</f>
        <v>177.33998158129876</v>
      </c>
      <c r="L366" s="104">
        <f t="shared" si="272"/>
        <v>294.1772603232493</v>
      </c>
      <c r="M366" s="104">
        <f t="shared" si="272"/>
        <v>0</v>
      </c>
      <c r="N366" s="408">
        <f>+L366+M366</f>
        <v>294.1772603232493</v>
      </c>
      <c r="O366" s="104">
        <f t="shared" si="273"/>
        <v>309.20908591331073</v>
      </c>
      <c r="P366" s="104">
        <f t="shared" si="273"/>
        <v>0</v>
      </c>
      <c r="Q366" s="408">
        <f>+O366+P366</f>
        <v>309.20908591331073</v>
      </c>
      <c r="R366" s="104">
        <f t="shared" si="274"/>
        <v>463.72293997280559</v>
      </c>
      <c r="S366" s="104">
        <f t="shared" si="274"/>
        <v>0</v>
      </c>
      <c r="T366" s="408">
        <f>+R366+S366</f>
        <v>463.72293997280559</v>
      </c>
    </row>
    <row r="367" spans="2:20" x14ac:dyDescent="0.2">
      <c r="B367" s="665" t="s">
        <v>426</v>
      </c>
      <c r="C367" s="104">
        <f t="shared" si="269"/>
        <v>0</v>
      </c>
      <c r="D367" s="104">
        <f t="shared" si="269"/>
        <v>266.28846153846155</v>
      </c>
      <c r="E367" s="104">
        <f>+C367+D367</f>
        <v>266.28846153846155</v>
      </c>
      <c r="F367" s="104">
        <f t="shared" si="270"/>
        <v>0</v>
      </c>
      <c r="G367" s="104">
        <f t="shared" si="270"/>
        <v>303.87052204638798</v>
      </c>
      <c r="H367" s="104">
        <f>+F367+G367</f>
        <v>303.87052204638798</v>
      </c>
      <c r="I367" s="104">
        <f t="shared" si="271"/>
        <v>0</v>
      </c>
      <c r="J367" s="104">
        <f t="shared" si="271"/>
        <v>386.38283300017054</v>
      </c>
      <c r="K367" s="104">
        <f>+I367+J367</f>
        <v>386.38283300017054</v>
      </c>
      <c r="L367" s="104">
        <f t="shared" si="272"/>
        <v>0</v>
      </c>
      <c r="M367" s="104">
        <f t="shared" si="272"/>
        <v>487.87383662071181</v>
      </c>
      <c r="N367" s="104">
        <f>+L367+M367</f>
        <v>487.87383662071181</v>
      </c>
      <c r="O367" s="104">
        <f t="shared" si="273"/>
        <v>0</v>
      </c>
      <c r="P367" s="104">
        <f t="shared" si="273"/>
        <v>648.16958672245016</v>
      </c>
      <c r="Q367" s="104">
        <f>+O367+P367</f>
        <v>648.16958672245016</v>
      </c>
      <c r="R367" s="104">
        <f t="shared" si="274"/>
        <v>0</v>
      </c>
      <c r="S367" s="104">
        <f t="shared" si="274"/>
        <v>858.91661102803107</v>
      </c>
      <c r="T367" s="104">
        <f>+R367+S367</f>
        <v>858.91661102803107</v>
      </c>
    </row>
    <row r="368" spans="2:20" x14ac:dyDescent="0.2">
      <c r="B368" s="660" t="s">
        <v>715</v>
      </c>
      <c r="C368" s="104">
        <f t="shared" si="269"/>
        <v>0</v>
      </c>
      <c r="D368" s="104">
        <f t="shared" si="269"/>
        <v>1.058840150699677</v>
      </c>
      <c r="E368" s="104">
        <f>+C368+D368</f>
        <v>1.058840150699677</v>
      </c>
      <c r="F368" s="104">
        <f t="shared" si="270"/>
        <v>0</v>
      </c>
      <c r="G368" s="104">
        <f t="shared" si="270"/>
        <v>1.0115131698534567</v>
      </c>
      <c r="H368" s="104">
        <f>+F368+G368</f>
        <v>1.0115131698534567</v>
      </c>
      <c r="I368" s="104">
        <f t="shared" si="271"/>
        <v>0</v>
      </c>
      <c r="J368" s="104">
        <f t="shared" si="271"/>
        <v>1.1192209978144794</v>
      </c>
      <c r="K368" s="104">
        <f>+I368+J368</f>
        <v>1.1192209978144794</v>
      </c>
      <c r="L368" s="104">
        <f t="shared" si="272"/>
        <v>0</v>
      </c>
      <c r="M368" s="104">
        <f t="shared" si="272"/>
        <v>1.2296432320132826</v>
      </c>
      <c r="N368" s="104">
        <f>+L368+M368</f>
        <v>1.2296432320132826</v>
      </c>
      <c r="O368" s="104">
        <f t="shared" si="273"/>
        <v>0</v>
      </c>
      <c r="P368" s="104">
        <f t="shared" si="273"/>
        <v>1.361812961800841</v>
      </c>
      <c r="Q368" s="104">
        <f>+O368+P368</f>
        <v>1.361812961800841</v>
      </c>
      <c r="R368" s="104">
        <f t="shared" si="274"/>
        <v>0</v>
      </c>
      <c r="S368" s="104">
        <f t="shared" si="274"/>
        <v>1.5030387655568922</v>
      </c>
      <c r="T368" s="104">
        <f>+R368+S368</f>
        <v>1.5030387655568922</v>
      </c>
    </row>
    <row r="369" spans="2:20" x14ac:dyDescent="0.2">
      <c r="B369" s="660" t="s">
        <v>717</v>
      </c>
      <c r="C369" s="104">
        <f t="shared" si="269"/>
        <v>0.97443487621097957</v>
      </c>
      <c r="D369" s="104">
        <f t="shared" si="269"/>
        <v>0</v>
      </c>
      <c r="E369" s="104">
        <f t="shared" ref="E369:E382" si="275">+C369+D369</f>
        <v>0.97443487621097957</v>
      </c>
      <c r="F369" s="104">
        <f t="shared" si="270"/>
        <v>0.9308805581282622</v>
      </c>
      <c r="G369" s="104">
        <f t="shared" si="270"/>
        <v>0</v>
      </c>
      <c r="H369" s="104">
        <f t="shared" ref="H369:H382" si="276">+F369+G369</f>
        <v>0.9308805581282622</v>
      </c>
      <c r="I369" s="104">
        <f t="shared" si="271"/>
        <v>1.0300024736853925</v>
      </c>
      <c r="J369" s="104">
        <f t="shared" si="271"/>
        <v>0</v>
      </c>
      <c r="K369" s="104">
        <f t="shared" ref="K369:K382" si="277">+I369+J369</f>
        <v>1.0300024736853925</v>
      </c>
      <c r="L369" s="104">
        <f t="shared" si="272"/>
        <v>1.1316224170180564</v>
      </c>
      <c r="M369" s="104">
        <f t="shared" si="272"/>
        <v>0</v>
      </c>
      <c r="N369" s="104">
        <f t="shared" ref="N369:N382" si="278">+L369+M369</f>
        <v>1.1316224170180564</v>
      </c>
      <c r="O369" s="104">
        <f t="shared" si="273"/>
        <v>1.2532562577817199</v>
      </c>
      <c r="P369" s="104">
        <f t="shared" si="273"/>
        <v>0</v>
      </c>
      <c r="Q369" s="104">
        <f t="shared" ref="Q369:Q382" si="279">+O369+P369</f>
        <v>1.2532562577817199</v>
      </c>
      <c r="R369" s="104">
        <f t="shared" si="274"/>
        <v>1.383224269015416</v>
      </c>
      <c r="S369" s="104">
        <f t="shared" si="274"/>
        <v>0</v>
      </c>
      <c r="T369" s="104">
        <f t="shared" ref="T369:T382" si="280">+R369+S369</f>
        <v>1.383224269015416</v>
      </c>
    </row>
    <row r="370" spans="2:20" x14ac:dyDescent="0.2">
      <c r="B370" s="114" t="s">
        <v>287</v>
      </c>
      <c r="C370" s="104">
        <f t="shared" si="269"/>
        <v>1.401036060279871</v>
      </c>
      <c r="D370" s="104">
        <f t="shared" si="269"/>
        <v>0</v>
      </c>
      <c r="E370" s="104">
        <f t="shared" si="275"/>
        <v>1.401036060279871</v>
      </c>
      <c r="F370" s="104">
        <f t="shared" si="270"/>
        <v>1.338413948013053</v>
      </c>
      <c r="G370" s="104">
        <f t="shared" si="270"/>
        <v>0</v>
      </c>
      <c r="H370" s="104">
        <f t="shared" si="276"/>
        <v>1.338413948013053</v>
      </c>
      <c r="I370" s="104">
        <f t="shared" si="271"/>
        <v>1.480930786695547</v>
      </c>
      <c r="J370" s="104">
        <f t="shared" si="271"/>
        <v>0</v>
      </c>
      <c r="K370" s="104">
        <f t="shared" si="277"/>
        <v>1.480930786695547</v>
      </c>
      <c r="L370" s="104">
        <f t="shared" si="272"/>
        <v>1.6270392732947407</v>
      </c>
      <c r="M370" s="104">
        <f t="shared" si="272"/>
        <v>0</v>
      </c>
      <c r="N370" s="104">
        <f t="shared" si="278"/>
        <v>1.6270392732947407</v>
      </c>
      <c r="O370" s="104">
        <f t="shared" si="273"/>
        <v>1.8019236100734823</v>
      </c>
      <c r="P370" s="104">
        <f t="shared" si="273"/>
        <v>0</v>
      </c>
      <c r="Q370" s="104">
        <f t="shared" si="279"/>
        <v>1.8019236100734823</v>
      </c>
      <c r="R370" s="104">
        <f t="shared" si="274"/>
        <v>1.9887907623754513</v>
      </c>
      <c r="S370" s="104">
        <f t="shared" si="274"/>
        <v>0</v>
      </c>
      <c r="T370" s="104">
        <f t="shared" si="280"/>
        <v>1.9887907623754513</v>
      </c>
    </row>
    <row r="371" spans="2:20" x14ac:dyDescent="0.2">
      <c r="B371" s="114" t="s">
        <v>427</v>
      </c>
      <c r="C371" s="104">
        <f t="shared" si="269"/>
        <v>0</v>
      </c>
      <c r="D371" s="104">
        <f t="shared" si="269"/>
        <v>4.0990312163616798</v>
      </c>
      <c r="E371" s="104">
        <f t="shared" si="275"/>
        <v>4.0990312163616798</v>
      </c>
      <c r="F371" s="104">
        <f t="shared" si="270"/>
        <v>0</v>
      </c>
      <c r="G371" s="104">
        <f t="shared" si="270"/>
        <v>3.9158168079010469</v>
      </c>
      <c r="H371" s="104">
        <f t="shared" si="276"/>
        <v>3.9158168079010469</v>
      </c>
      <c r="I371" s="104">
        <f t="shared" si="271"/>
        <v>0</v>
      </c>
      <c r="J371" s="104">
        <f t="shared" si="271"/>
        <v>4.3327803587892584</v>
      </c>
      <c r="K371" s="104">
        <f t="shared" si="277"/>
        <v>4.3327803587892584</v>
      </c>
      <c r="L371" s="104">
        <f t="shared" si="272"/>
        <v>0</v>
      </c>
      <c r="M371" s="104">
        <f t="shared" si="272"/>
        <v>4.7602520452966139</v>
      </c>
      <c r="N371" s="104">
        <f t="shared" si="278"/>
        <v>4.7602520452966139</v>
      </c>
      <c r="O371" s="104">
        <f t="shared" si="273"/>
        <v>0</v>
      </c>
      <c r="P371" s="104">
        <f t="shared" si="273"/>
        <v>5.2719136477578461</v>
      </c>
      <c r="Q371" s="104">
        <f t="shared" si="279"/>
        <v>5.2719136477578461</v>
      </c>
      <c r="R371" s="104">
        <f t="shared" si="274"/>
        <v>0</v>
      </c>
      <c r="S371" s="104">
        <f t="shared" si="274"/>
        <v>5.8186335447784652</v>
      </c>
      <c r="T371" s="104">
        <f t="shared" si="280"/>
        <v>5.8186335447784652</v>
      </c>
    </row>
    <row r="372" spans="2:20" x14ac:dyDescent="0.2">
      <c r="B372" s="114" t="s">
        <v>428</v>
      </c>
      <c r="C372" s="104">
        <f t="shared" si="269"/>
        <v>0</v>
      </c>
      <c r="D372" s="104">
        <f t="shared" si="269"/>
        <v>2.3606027987082885</v>
      </c>
      <c r="E372" s="104">
        <f t="shared" si="275"/>
        <v>2.3606027987082885</v>
      </c>
      <c r="F372" s="104">
        <f t="shared" si="270"/>
        <v>0</v>
      </c>
      <c r="G372" s="104">
        <f t="shared" si="270"/>
        <v>2.255090929550156</v>
      </c>
      <c r="H372" s="104">
        <f t="shared" si="276"/>
        <v>2.255090929550156</v>
      </c>
      <c r="I372" s="104">
        <f t="shared" si="271"/>
        <v>0</v>
      </c>
      <c r="J372" s="104">
        <f t="shared" si="271"/>
        <v>2.4952172601955991</v>
      </c>
      <c r="K372" s="104">
        <f t="shared" si="277"/>
        <v>2.4952172601955991</v>
      </c>
      <c r="L372" s="104">
        <f t="shared" si="272"/>
        <v>0</v>
      </c>
      <c r="M372" s="104">
        <f t="shared" si="272"/>
        <v>2.741395151085996</v>
      </c>
      <c r="N372" s="104">
        <f t="shared" si="278"/>
        <v>2.741395151085996</v>
      </c>
      <c r="O372" s="104">
        <f t="shared" si="273"/>
        <v>0</v>
      </c>
      <c r="P372" s="104">
        <f t="shared" si="273"/>
        <v>6.0721148264353761</v>
      </c>
      <c r="Q372" s="104">
        <f t="shared" si="279"/>
        <v>6.0721148264353761</v>
      </c>
      <c r="R372" s="104">
        <f t="shared" si="274"/>
        <v>0</v>
      </c>
      <c r="S372" s="104">
        <f t="shared" si="274"/>
        <v>6.7018189935394812</v>
      </c>
      <c r="T372" s="104">
        <f t="shared" si="280"/>
        <v>6.7018189935394812</v>
      </c>
    </row>
    <row r="373" spans="2:20" x14ac:dyDescent="0.2">
      <c r="B373" s="114" t="s">
        <v>429</v>
      </c>
      <c r="C373" s="104">
        <f t="shared" si="269"/>
        <v>3.3167384284176533</v>
      </c>
      <c r="D373" s="104">
        <f t="shared" si="269"/>
        <v>0</v>
      </c>
      <c r="E373" s="104">
        <f t="shared" si="275"/>
        <v>3.3167384284176533</v>
      </c>
      <c r="F373" s="104">
        <f t="shared" si="270"/>
        <v>3.1684901626431463</v>
      </c>
      <c r="G373" s="104">
        <f t="shared" si="270"/>
        <v>0</v>
      </c>
      <c r="H373" s="104">
        <f t="shared" si="276"/>
        <v>3.1684901626431463</v>
      </c>
      <c r="I373" s="104">
        <f t="shared" si="271"/>
        <v>3.5058769644221113</v>
      </c>
      <c r="J373" s="104">
        <f t="shared" si="271"/>
        <v>0</v>
      </c>
      <c r="K373" s="104">
        <f t="shared" si="277"/>
        <v>3.5058769644221113</v>
      </c>
      <c r="L373" s="104">
        <f t="shared" si="272"/>
        <v>3.8517664429018361</v>
      </c>
      <c r="M373" s="104">
        <f t="shared" si="272"/>
        <v>0</v>
      </c>
      <c r="N373" s="104">
        <f t="shared" si="278"/>
        <v>3.8517664429018361</v>
      </c>
      <c r="O373" s="104">
        <f t="shared" si="273"/>
        <v>8.5315566844295514</v>
      </c>
      <c r="P373" s="104">
        <f t="shared" si="273"/>
        <v>0</v>
      </c>
      <c r="Q373" s="104">
        <f t="shared" si="279"/>
        <v>8.5315566844295514</v>
      </c>
      <c r="R373" s="104">
        <f t="shared" si="274"/>
        <v>9.4163154463490795</v>
      </c>
      <c r="S373" s="104">
        <f t="shared" si="274"/>
        <v>0</v>
      </c>
      <c r="T373" s="104">
        <f t="shared" si="280"/>
        <v>9.4163154463490795</v>
      </c>
    </row>
    <row r="374" spans="2:20" x14ac:dyDescent="0.2">
      <c r="B374" s="114" t="s">
        <v>288</v>
      </c>
      <c r="C374" s="104">
        <f t="shared" si="269"/>
        <v>0</v>
      </c>
      <c r="D374" s="104">
        <f t="shared" si="269"/>
        <v>0</v>
      </c>
      <c r="E374" s="104">
        <f t="shared" si="275"/>
        <v>0</v>
      </c>
      <c r="F374" s="104">
        <f t="shared" si="270"/>
        <v>1.0809800421106386</v>
      </c>
      <c r="G374" s="104">
        <f t="shared" si="270"/>
        <v>0</v>
      </c>
      <c r="H374" s="104">
        <f t="shared" si="276"/>
        <v>1.0809800421106386</v>
      </c>
      <c r="I374" s="104">
        <f t="shared" si="271"/>
        <v>1.4380374560790843</v>
      </c>
      <c r="J374" s="104">
        <f t="shared" si="271"/>
        <v>0</v>
      </c>
      <c r="K374" s="104">
        <f t="shared" si="277"/>
        <v>1.4380374560790843</v>
      </c>
      <c r="L374" s="104">
        <f t="shared" si="272"/>
        <v>1.7955269474136133</v>
      </c>
      <c r="M374" s="104">
        <f t="shared" si="272"/>
        <v>0</v>
      </c>
      <c r="N374" s="104">
        <f t="shared" si="278"/>
        <v>1.7955269474136133</v>
      </c>
      <c r="O374" s="104">
        <f t="shared" si="273"/>
        <v>3.0133676868861343</v>
      </c>
      <c r="P374" s="104">
        <f t="shared" si="273"/>
        <v>0</v>
      </c>
      <c r="Q374" s="104">
        <f t="shared" si="279"/>
        <v>3.0133676868861343</v>
      </c>
      <c r="R374" s="104">
        <f t="shared" si="274"/>
        <v>3.7493237700875262</v>
      </c>
      <c r="S374" s="104">
        <f t="shared" si="274"/>
        <v>0</v>
      </c>
      <c r="T374" s="104">
        <f t="shared" si="280"/>
        <v>3.7493237700875262</v>
      </c>
    </row>
    <row r="375" spans="2:20" x14ac:dyDescent="0.2">
      <c r="B375" s="114" t="s">
        <v>289</v>
      </c>
      <c r="C375" s="104">
        <f t="shared" si="269"/>
        <v>1.4410656620021529</v>
      </c>
      <c r="D375" s="104">
        <f t="shared" si="269"/>
        <v>0</v>
      </c>
      <c r="E375" s="104">
        <f t="shared" si="275"/>
        <v>1.4410656620021529</v>
      </c>
      <c r="F375" s="104">
        <f t="shared" si="270"/>
        <v>1.3766543465277117</v>
      </c>
      <c r="G375" s="104">
        <f t="shared" si="270"/>
        <v>0</v>
      </c>
      <c r="H375" s="104">
        <f t="shared" si="276"/>
        <v>1.3766543465277117</v>
      </c>
      <c r="I375" s="104">
        <f t="shared" si="271"/>
        <v>1.5232430948868481</v>
      </c>
      <c r="J375" s="104">
        <f t="shared" si="271"/>
        <v>0</v>
      </c>
      <c r="K375" s="104">
        <f t="shared" si="277"/>
        <v>1.5232430948868481</v>
      </c>
      <c r="L375" s="104">
        <f t="shared" si="272"/>
        <v>1.6735261096745904</v>
      </c>
      <c r="M375" s="104">
        <f t="shared" si="272"/>
        <v>0</v>
      </c>
      <c r="N375" s="104">
        <f t="shared" si="278"/>
        <v>1.6735261096745904</v>
      </c>
      <c r="O375" s="104">
        <f t="shared" si="273"/>
        <v>1.8534071417898674</v>
      </c>
      <c r="P375" s="104">
        <f t="shared" si="273"/>
        <v>0</v>
      </c>
      <c r="Q375" s="104">
        <f t="shared" si="279"/>
        <v>1.8534071417898674</v>
      </c>
      <c r="R375" s="104">
        <f t="shared" si="274"/>
        <v>2.0456133555861782</v>
      </c>
      <c r="S375" s="104">
        <f t="shared" si="274"/>
        <v>0</v>
      </c>
      <c r="T375" s="104">
        <f t="shared" si="280"/>
        <v>2.0456133555861782</v>
      </c>
    </row>
    <row r="376" spans="2:20" x14ac:dyDescent="0.2">
      <c r="B376" s="114" t="s">
        <v>290</v>
      </c>
      <c r="C376" s="104">
        <f t="shared" si="269"/>
        <v>0</v>
      </c>
      <c r="D376" s="104">
        <f t="shared" si="269"/>
        <v>1.1482777179763188</v>
      </c>
      <c r="E376" s="104">
        <f t="shared" si="275"/>
        <v>1.1482777179763188</v>
      </c>
      <c r="F376" s="104">
        <f t="shared" si="270"/>
        <v>0</v>
      </c>
      <c r="G376" s="104">
        <f t="shared" si="270"/>
        <v>1.0969531459633513</v>
      </c>
      <c r="H376" s="104">
        <f t="shared" si="276"/>
        <v>1.0969531459633513</v>
      </c>
      <c r="I376" s="104">
        <f t="shared" si="271"/>
        <v>0</v>
      </c>
      <c r="J376" s="104">
        <f t="shared" si="271"/>
        <v>1.2137587835447585</v>
      </c>
      <c r="K376" s="104">
        <f t="shared" si="277"/>
        <v>1.2137587835447585</v>
      </c>
      <c r="L376" s="104">
        <f t="shared" si="272"/>
        <v>0</v>
      </c>
      <c r="M376" s="104">
        <f t="shared" si="272"/>
        <v>1.3335081064391183</v>
      </c>
      <c r="N376" s="104">
        <f t="shared" si="278"/>
        <v>1.3335081064391183</v>
      </c>
      <c r="O376" s="104">
        <f t="shared" si="273"/>
        <v>0</v>
      </c>
      <c r="P376" s="104">
        <f t="shared" si="273"/>
        <v>1.4768418812357358</v>
      </c>
      <c r="Q376" s="104">
        <f t="shared" si="279"/>
        <v>1.4768418812357358</v>
      </c>
      <c r="R376" s="104">
        <f t="shared" si="274"/>
        <v>0</v>
      </c>
      <c r="S376" s="104">
        <f t="shared" si="274"/>
        <v>1.6299966738162883</v>
      </c>
      <c r="T376" s="104">
        <f t="shared" si="280"/>
        <v>1.6299966738162883</v>
      </c>
    </row>
    <row r="377" spans="2:20" x14ac:dyDescent="0.2">
      <c r="B377" s="114" t="s">
        <v>291</v>
      </c>
      <c r="C377" s="104">
        <f t="shared" si="269"/>
        <v>0</v>
      </c>
      <c r="D377" s="104">
        <f t="shared" si="269"/>
        <v>0.57185145317545749</v>
      </c>
      <c r="E377" s="104">
        <f t="shared" si="275"/>
        <v>0.57185145317545749</v>
      </c>
      <c r="F377" s="104">
        <f t="shared" si="270"/>
        <v>0</v>
      </c>
      <c r="G377" s="104">
        <f t="shared" si="270"/>
        <v>0.54629140735226656</v>
      </c>
      <c r="H377" s="104">
        <f t="shared" si="276"/>
        <v>0.54629140735226656</v>
      </c>
      <c r="I377" s="104">
        <f t="shared" si="271"/>
        <v>0</v>
      </c>
      <c r="J377" s="104">
        <f t="shared" si="271"/>
        <v>0.60446154559001908</v>
      </c>
      <c r="K377" s="104">
        <f t="shared" si="277"/>
        <v>0.60446154559001908</v>
      </c>
      <c r="L377" s="104">
        <f t="shared" si="272"/>
        <v>0</v>
      </c>
      <c r="M377" s="104">
        <f t="shared" si="272"/>
        <v>0.66409766256928171</v>
      </c>
      <c r="N377" s="104">
        <f t="shared" si="278"/>
        <v>0.66409766256928171</v>
      </c>
      <c r="O377" s="104">
        <f t="shared" si="273"/>
        <v>0</v>
      </c>
      <c r="P377" s="104">
        <f t="shared" si="273"/>
        <v>0.73547902451978853</v>
      </c>
      <c r="Q377" s="104">
        <f t="shared" si="279"/>
        <v>0.73547902451978853</v>
      </c>
      <c r="R377" s="104">
        <f t="shared" si="274"/>
        <v>0</v>
      </c>
      <c r="S377" s="104">
        <f t="shared" si="274"/>
        <v>0.81175133158181678</v>
      </c>
      <c r="T377" s="104">
        <f t="shared" si="280"/>
        <v>0.81175133158181678</v>
      </c>
    </row>
    <row r="378" spans="2:20" x14ac:dyDescent="0.2">
      <c r="B378" s="114" t="s">
        <v>293</v>
      </c>
      <c r="C378" s="104">
        <f t="shared" si="269"/>
        <v>0</v>
      </c>
      <c r="D378" s="104">
        <f t="shared" si="269"/>
        <v>0.60135898815931099</v>
      </c>
      <c r="E378" s="104">
        <f t="shared" si="275"/>
        <v>0.60135898815931099</v>
      </c>
      <c r="F378" s="104">
        <f t="shared" si="270"/>
        <v>0</v>
      </c>
      <c r="G378" s="104">
        <f t="shared" si="270"/>
        <v>0.57448004397164354</v>
      </c>
      <c r="H378" s="104">
        <f t="shared" si="276"/>
        <v>0.57448004397164354</v>
      </c>
      <c r="I378" s="104">
        <f t="shared" si="271"/>
        <v>0</v>
      </c>
      <c r="J378" s="104">
        <f t="shared" si="271"/>
        <v>0.63565176134246404</v>
      </c>
      <c r="K378" s="104">
        <f t="shared" si="277"/>
        <v>0.63565176134246404</v>
      </c>
      <c r="L378" s="104">
        <f t="shared" si="272"/>
        <v>0</v>
      </c>
      <c r="M378" s="104">
        <f t="shared" si="272"/>
        <v>0.69836510195785684</v>
      </c>
      <c r="N378" s="104">
        <f t="shared" si="278"/>
        <v>0.69836510195785684</v>
      </c>
      <c r="O378" s="104">
        <f t="shared" si="273"/>
        <v>0</v>
      </c>
      <c r="P378" s="104">
        <f t="shared" si="273"/>
        <v>0.77342974218500982</v>
      </c>
      <c r="Q378" s="104">
        <f t="shared" si="279"/>
        <v>0.77342974218500982</v>
      </c>
      <c r="R378" s="104">
        <f t="shared" si="274"/>
        <v>0</v>
      </c>
      <c r="S378" s="104">
        <f t="shared" si="274"/>
        <v>0.85363770029143859</v>
      </c>
      <c r="T378" s="104">
        <f t="shared" si="280"/>
        <v>0.85363770029143859</v>
      </c>
    </row>
    <row r="379" spans="2:20" x14ac:dyDescent="0.2">
      <c r="B379" s="108" t="s">
        <v>882</v>
      </c>
      <c r="C379" s="104">
        <f t="shared" ref="C379:D381" si="281">+C218*$E$384</f>
        <v>0</v>
      </c>
      <c r="D379" s="104">
        <f t="shared" si="281"/>
        <v>0</v>
      </c>
      <c r="E379" s="104">
        <f t="shared" si="275"/>
        <v>0</v>
      </c>
      <c r="F379" s="104">
        <f t="shared" ref="F379:G381" si="282">+F218*$H$384</f>
        <v>19.865142085536966</v>
      </c>
      <c r="G379" s="104">
        <f t="shared" si="282"/>
        <v>0</v>
      </c>
      <c r="H379" s="104">
        <f t="shared" si="276"/>
        <v>19.865142085536966</v>
      </c>
      <c r="I379" s="104">
        <f t="shared" ref="I379:J381" si="283">+I218*$K$384</f>
        <v>0</v>
      </c>
      <c r="J379" s="104">
        <f t="shared" si="283"/>
        <v>0</v>
      </c>
      <c r="K379" s="104">
        <f t="shared" si="277"/>
        <v>0</v>
      </c>
      <c r="L379" s="104">
        <f t="shared" ref="L379:M381" si="284">+L218*$N$384</f>
        <v>0</v>
      </c>
      <c r="M379" s="104">
        <f t="shared" si="284"/>
        <v>0</v>
      </c>
      <c r="N379" s="104">
        <f t="shared" si="278"/>
        <v>0</v>
      </c>
      <c r="O379" s="104">
        <f t="shared" ref="O379:P381" si="285">+O218*$Q$384</f>
        <v>0</v>
      </c>
      <c r="P379" s="104">
        <f t="shared" si="285"/>
        <v>0</v>
      </c>
      <c r="Q379" s="104">
        <f t="shared" si="279"/>
        <v>0</v>
      </c>
      <c r="R379" s="104">
        <f t="shared" ref="R379:S381" si="286">+R218*$T$384</f>
        <v>0</v>
      </c>
      <c r="S379" s="104">
        <f t="shared" si="286"/>
        <v>0</v>
      </c>
      <c r="T379" s="104">
        <f t="shared" si="280"/>
        <v>0</v>
      </c>
    </row>
    <row r="380" spans="2:20" x14ac:dyDescent="0.2">
      <c r="B380" s="114" t="s">
        <v>880</v>
      </c>
      <c r="C380" s="104">
        <f t="shared" si="281"/>
        <v>0</v>
      </c>
      <c r="D380" s="104">
        <f t="shared" si="281"/>
        <v>0</v>
      </c>
      <c r="E380" s="104">
        <f t="shared" si="275"/>
        <v>0</v>
      </c>
      <c r="F380" s="104">
        <f t="shared" si="282"/>
        <v>0</v>
      </c>
      <c r="G380" s="104">
        <f t="shared" si="282"/>
        <v>0</v>
      </c>
      <c r="H380" s="104">
        <f t="shared" si="276"/>
        <v>0</v>
      </c>
      <c r="I380" s="104">
        <f t="shared" si="283"/>
        <v>1.9982199854215505</v>
      </c>
      <c r="J380" s="104">
        <f t="shared" si="283"/>
        <v>0</v>
      </c>
      <c r="K380" s="104">
        <f t="shared" si="277"/>
        <v>1.9982199854215505</v>
      </c>
      <c r="L380" s="104">
        <f t="shared" si="284"/>
        <v>0</v>
      </c>
      <c r="M380" s="104">
        <f t="shared" si="284"/>
        <v>0</v>
      </c>
      <c r="N380" s="104">
        <f t="shared" si="278"/>
        <v>0</v>
      </c>
      <c r="O380" s="104">
        <f t="shared" si="285"/>
        <v>4.0187365590863386</v>
      </c>
      <c r="P380" s="104">
        <f t="shared" si="285"/>
        <v>0</v>
      </c>
      <c r="Q380" s="104">
        <f t="shared" si="279"/>
        <v>4.0187365590863386</v>
      </c>
      <c r="R380" s="104">
        <f t="shared" si="286"/>
        <v>0</v>
      </c>
      <c r="S380" s="104">
        <f t="shared" si="286"/>
        <v>0</v>
      </c>
      <c r="T380" s="104">
        <f t="shared" si="280"/>
        <v>0</v>
      </c>
    </row>
    <row r="381" spans="2:20" x14ac:dyDescent="0.2">
      <c r="B381" s="114" t="s">
        <v>874</v>
      </c>
      <c r="C381" s="104">
        <f t="shared" si="281"/>
        <v>0</v>
      </c>
      <c r="D381" s="104">
        <f t="shared" si="281"/>
        <v>0</v>
      </c>
      <c r="E381" s="104">
        <f t="shared" si="275"/>
        <v>0</v>
      </c>
      <c r="F381" s="104">
        <f t="shared" si="282"/>
        <v>19.865142085536966</v>
      </c>
      <c r="G381" s="104">
        <f t="shared" si="282"/>
        <v>0</v>
      </c>
      <c r="H381" s="104">
        <f t="shared" si="276"/>
        <v>19.865142085536966</v>
      </c>
      <c r="I381" s="104">
        <f t="shared" si="283"/>
        <v>27.97507979590171</v>
      </c>
      <c r="J381" s="104">
        <f t="shared" si="283"/>
        <v>0</v>
      </c>
      <c r="K381" s="104">
        <f t="shared" si="277"/>
        <v>27.97507979590171</v>
      </c>
      <c r="L381" s="104">
        <f t="shared" si="284"/>
        <v>39.915712250595455</v>
      </c>
      <c r="M381" s="104">
        <f t="shared" si="284"/>
        <v>0</v>
      </c>
      <c r="N381" s="104">
        <f t="shared" si="278"/>
        <v>39.915712250595455</v>
      </c>
      <c r="O381" s="104">
        <f t="shared" si="285"/>
        <v>40.187365590863386</v>
      </c>
      <c r="P381" s="104">
        <f t="shared" si="285"/>
        <v>0</v>
      </c>
      <c r="Q381" s="104">
        <f t="shared" si="279"/>
        <v>40.187365590863386</v>
      </c>
      <c r="R381" s="104">
        <f t="shared" si="286"/>
        <v>60.484045296097506</v>
      </c>
      <c r="S381" s="104">
        <f t="shared" si="286"/>
        <v>0</v>
      </c>
      <c r="T381" s="104">
        <f t="shared" si="280"/>
        <v>60.484045296097506</v>
      </c>
    </row>
    <row r="382" spans="2:20" s="135" customFormat="1" x14ac:dyDescent="0.2">
      <c r="B382" s="114" t="s">
        <v>294</v>
      </c>
      <c r="C382" s="104">
        <f>+C221*$E$384</f>
        <v>24.31994564047363</v>
      </c>
      <c r="D382" s="104">
        <f>+D221*$E$384</f>
        <v>0</v>
      </c>
      <c r="E382" s="104">
        <f t="shared" si="275"/>
        <v>24.31994564047363</v>
      </c>
      <c r="F382" s="104">
        <f>+F221*$H$384</f>
        <v>21.120833608877426</v>
      </c>
      <c r="G382" s="104">
        <f>+G221*$H$384</f>
        <v>0</v>
      </c>
      <c r="H382" s="104">
        <f t="shared" si="276"/>
        <v>21.120833608877426</v>
      </c>
      <c r="I382" s="104">
        <f>+I221*$K$384</f>
        <v>57.213250430348268</v>
      </c>
      <c r="J382" s="104">
        <f>+J221*$K$384</f>
        <v>0</v>
      </c>
      <c r="K382" s="104">
        <f t="shared" si="277"/>
        <v>57.213250430348268</v>
      </c>
      <c r="L382" s="104">
        <f>+L221*$N$384</f>
        <v>105.04240390351315</v>
      </c>
      <c r="M382" s="104">
        <f>+M221*$N$384</f>
        <v>0</v>
      </c>
      <c r="N382" s="104">
        <f t="shared" si="278"/>
        <v>105.04240390351315</v>
      </c>
      <c r="O382" s="104">
        <f>+O221*$Q$384</f>
        <v>105.75728830069028</v>
      </c>
      <c r="P382" s="104">
        <f>+P221*$Q$384</f>
        <v>0</v>
      </c>
      <c r="Q382" s="104">
        <f t="shared" si="279"/>
        <v>105.75728830069028</v>
      </c>
      <c r="R382" s="104">
        <f>+R221*$T$384</f>
        <v>106.11342681003653</v>
      </c>
      <c r="S382" s="104">
        <f>+S221*$T$384</f>
        <v>0</v>
      </c>
      <c r="T382" s="104">
        <f t="shared" si="280"/>
        <v>106.11342681003653</v>
      </c>
    </row>
    <row r="383" spans="2:20" x14ac:dyDescent="0.2">
      <c r="B383" s="278" t="s">
        <v>8</v>
      </c>
      <c r="C383" s="106">
        <f>SUM(C365:C382)</f>
        <v>391.30780879393956</v>
      </c>
      <c r="D383" s="106">
        <f t="shared" ref="D383:T383" si="287">SUM(D365:D382)</f>
        <v>276.1284238635422</v>
      </c>
      <c r="E383" s="106">
        <f t="shared" si="287"/>
        <v>667.43623265748204</v>
      </c>
      <c r="F383" s="106">
        <f t="shared" si="287"/>
        <v>651.46042442711519</v>
      </c>
      <c r="G383" s="106">
        <f t="shared" si="287"/>
        <v>313.27066755097985</v>
      </c>
      <c r="H383" s="106">
        <f t="shared" si="287"/>
        <v>964.73109197809492</v>
      </c>
      <c r="I383" s="106">
        <f t="shared" si="287"/>
        <v>710.54652209656012</v>
      </c>
      <c r="J383" s="106">
        <f t="shared" si="287"/>
        <v>396.78392370744706</v>
      </c>
      <c r="K383" s="106">
        <f t="shared" si="287"/>
        <v>1107.3304458040075</v>
      </c>
      <c r="L383" s="106">
        <f t="shared" si="287"/>
        <v>1171.9655909881922</v>
      </c>
      <c r="M383" s="106">
        <f t="shared" si="287"/>
        <v>499.30109792007403</v>
      </c>
      <c r="N383" s="106">
        <f t="shared" si="287"/>
        <v>1671.2666889082659</v>
      </c>
      <c r="O383" s="106">
        <f t="shared" si="287"/>
        <v>1237.4437773046966</v>
      </c>
      <c r="P383" s="106">
        <f t="shared" si="287"/>
        <v>663.86117880638483</v>
      </c>
      <c r="Q383" s="106">
        <f t="shared" si="287"/>
        <v>1901.3049561110811</v>
      </c>
      <c r="R383" s="106">
        <f t="shared" si="287"/>
        <v>1898.6884262980302</v>
      </c>
      <c r="S383" s="106">
        <f t="shared" si="287"/>
        <v>876.23548803759547</v>
      </c>
      <c r="T383" s="106">
        <f t="shared" si="287"/>
        <v>2774.9239143356253</v>
      </c>
    </row>
    <row r="384" spans="2:20" x14ac:dyDescent="0.2">
      <c r="B384" s="279" t="s">
        <v>297</v>
      </c>
      <c r="C384" s="241"/>
      <c r="D384" s="240"/>
      <c r="E384" s="285">
        <f>Asignaciones!K45</f>
        <v>3.6982248520710061E-2</v>
      </c>
      <c r="F384" s="241"/>
      <c r="G384" s="240"/>
      <c r="H384" s="285">
        <f>+Asignaciones!L45</f>
        <v>3.6965450591930418E-2</v>
      </c>
      <c r="I384" s="241"/>
      <c r="J384" s="240"/>
      <c r="K384" s="285">
        <f>+Asignaciones!M45</f>
        <v>3.6956797313869361E-2</v>
      </c>
      <c r="L384" s="241"/>
      <c r="M384" s="240"/>
      <c r="N384" s="285">
        <f>+Asignaciones!N45</f>
        <v>3.691158404881046E-2</v>
      </c>
      <c r="O384" s="241"/>
      <c r="P384" s="240"/>
      <c r="Q384" s="285">
        <f>Asignaciones!O45</f>
        <v>3.6884219060475565E-2</v>
      </c>
      <c r="R384" s="241"/>
      <c r="S384" s="240"/>
      <c r="T384" s="285">
        <f>Asignaciones!P45</f>
        <v>3.6916767716812848E-2</v>
      </c>
    </row>
    <row r="388" spans="2:20" x14ac:dyDescent="0.2">
      <c r="B388" s="2" t="s">
        <v>443</v>
      </c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7"/>
    </row>
    <row r="389" spans="2:20" x14ac:dyDescent="0.2">
      <c r="B389" s="9" t="s">
        <v>20</v>
      </c>
      <c r="C389" s="199"/>
      <c r="D389" s="199"/>
      <c r="E389" s="199"/>
      <c r="F389" s="199"/>
      <c r="G389" s="199"/>
      <c r="H389" s="199"/>
      <c r="I389" s="199"/>
      <c r="J389" s="199"/>
      <c r="K389" s="199"/>
      <c r="L389" s="199"/>
      <c r="M389" s="199"/>
      <c r="N389" s="199"/>
      <c r="O389" s="199"/>
      <c r="P389" s="199"/>
      <c r="Q389" s="199"/>
      <c r="R389" s="199"/>
      <c r="S389" s="199"/>
      <c r="T389" s="262"/>
    </row>
    <row r="390" spans="2:20" x14ac:dyDescent="0.2">
      <c r="B390" s="201" t="s">
        <v>910</v>
      </c>
      <c r="C390" s="199"/>
      <c r="D390" s="199"/>
      <c r="E390" s="199"/>
      <c r="F390" s="199"/>
      <c r="G390" s="199"/>
      <c r="H390" s="199"/>
      <c r="I390" s="199"/>
      <c r="J390" s="199"/>
      <c r="K390" s="199"/>
      <c r="L390" s="199"/>
      <c r="M390" s="199"/>
      <c r="N390" s="199"/>
      <c r="O390" s="199"/>
      <c r="P390" s="199"/>
      <c r="Q390" s="199"/>
      <c r="R390" s="199"/>
      <c r="S390" s="199"/>
      <c r="T390" s="262"/>
    </row>
    <row r="391" spans="2:20" x14ac:dyDescent="0.2">
      <c r="B391" s="9" t="s">
        <v>2</v>
      </c>
      <c r="C391" s="199"/>
      <c r="D391" s="199"/>
      <c r="E391" s="199"/>
      <c r="F391" s="199"/>
      <c r="G391" s="199"/>
      <c r="H391" s="199"/>
      <c r="I391" s="199"/>
      <c r="J391" s="199"/>
      <c r="K391" s="199"/>
      <c r="L391" s="199"/>
      <c r="M391" s="199"/>
      <c r="N391" s="199"/>
      <c r="O391" s="199"/>
      <c r="P391" s="199"/>
      <c r="Q391" s="199"/>
      <c r="R391" s="199"/>
      <c r="S391" s="199"/>
      <c r="T391" s="262"/>
    </row>
    <row r="392" spans="2:20" x14ac:dyDescent="0.2">
      <c r="B392" s="256"/>
      <c r="C392" s="197"/>
      <c r="D392" s="197"/>
      <c r="E392" s="197"/>
      <c r="F392" s="197"/>
      <c r="G392" s="197"/>
      <c r="H392" s="197"/>
      <c r="I392" s="197"/>
      <c r="J392" s="197"/>
      <c r="K392" s="197"/>
      <c r="L392" s="197"/>
      <c r="M392" s="197"/>
      <c r="N392" s="197"/>
      <c r="O392" s="197"/>
      <c r="P392" s="197"/>
      <c r="Q392" s="197"/>
      <c r="R392" s="197"/>
      <c r="S392" s="197"/>
      <c r="T392" s="263"/>
    </row>
    <row r="393" spans="2:20" x14ac:dyDescent="0.2">
      <c r="B393" s="264"/>
    </row>
    <row r="394" spans="2:20" x14ac:dyDescent="0.2">
      <c r="B394" s="265" t="s">
        <v>282</v>
      </c>
      <c r="C394" s="267" t="s">
        <v>38</v>
      </c>
      <c r="D394" s="662"/>
      <c r="E394" s="299"/>
      <c r="F394" s="270" t="s">
        <v>39</v>
      </c>
      <c r="G394" s="663"/>
      <c r="H394" s="663"/>
      <c r="I394" s="301" t="s">
        <v>40</v>
      </c>
      <c r="J394" s="662"/>
      <c r="K394" s="299"/>
      <c r="L394" s="267" t="s">
        <v>121</v>
      </c>
      <c r="M394" s="662"/>
      <c r="N394" s="299"/>
      <c r="O394" s="270" t="s">
        <v>122</v>
      </c>
      <c r="P394" s="662"/>
      <c r="Q394" s="299"/>
      <c r="R394" s="301" t="s">
        <v>633</v>
      </c>
      <c r="S394" s="662"/>
      <c r="T394" s="299"/>
    </row>
    <row r="395" spans="2:20" x14ac:dyDescent="0.2">
      <c r="B395" s="273"/>
      <c r="C395" s="274" t="s">
        <v>283</v>
      </c>
      <c r="D395" s="275" t="s">
        <v>284</v>
      </c>
      <c r="E395" s="275" t="s">
        <v>47</v>
      </c>
      <c r="F395" s="275" t="s">
        <v>283</v>
      </c>
      <c r="G395" s="275" t="s">
        <v>284</v>
      </c>
      <c r="H395" s="275" t="s">
        <v>47</v>
      </c>
      <c r="I395" s="276" t="s">
        <v>283</v>
      </c>
      <c r="J395" s="276" t="s">
        <v>284</v>
      </c>
      <c r="K395" s="276" t="s">
        <v>47</v>
      </c>
      <c r="L395" s="274" t="s">
        <v>283</v>
      </c>
      <c r="M395" s="275" t="s">
        <v>284</v>
      </c>
      <c r="N395" s="275" t="s">
        <v>47</v>
      </c>
      <c r="O395" s="275" t="s">
        <v>283</v>
      </c>
      <c r="P395" s="275" t="s">
        <v>284</v>
      </c>
      <c r="Q395" s="275" t="s">
        <v>47</v>
      </c>
      <c r="R395" s="276" t="s">
        <v>283</v>
      </c>
      <c r="S395" s="276" t="s">
        <v>284</v>
      </c>
      <c r="T395" s="276" t="s">
        <v>47</v>
      </c>
    </row>
    <row r="396" spans="2:20" x14ac:dyDescent="0.2">
      <c r="B396" s="129" t="s">
        <v>80</v>
      </c>
      <c r="C396" s="234"/>
      <c r="D396" s="234"/>
      <c r="E396" s="234"/>
      <c r="F396" s="234"/>
      <c r="G396" s="234"/>
      <c r="H396" s="234"/>
      <c r="I396" s="234"/>
      <c r="J396" s="234"/>
      <c r="K396" s="234"/>
      <c r="L396" s="234"/>
      <c r="M396" s="234"/>
      <c r="N396" s="234"/>
      <c r="O396" s="234"/>
      <c r="P396" s="234"/>
      <c r="Q396" s="234"/>
      <c r="R396" s="234"/>
      <c r="S396" s="234"/>
      <c r="T396" s="232"/>
    </row>
    <row r="397" spans="2:20" x14ac:dyDescent="0.2">
      <c r="B397" s="665" t="s">
        <v>424</v>
      </c>
      <c r="C397" s="104">
        <f t="shared" ref="C397:D410" si="288">+C204*$E$416</f>
        <v>1636.823093725096</v>
      </c>
      <c r="D397" s="104">
        <f t="shared" si="288"/>
        <v>0</v>
      </c>
      <c r="E397" s="408">
        <f>+C397+D397</f>
        <v>1636.823093725096</v>
      </c>
      <c r="F397" s="104">
        <f t="shared" ref="F397:G410" si="289">+F204*$H$416</f>
        <v>2528.1907724778343</v>
      </c>
      <c r="G397" s="104">
        <f t="shared" si="289"/>
        <v>0</v>
      </c>
      <c r="H397" s="408">
        <f>+F397+G397</f>
        <v>2528.1907724778343</v>
      </c>
      <c r="I397" s="104">
        <f t="shared" ref="I397:J410" si="290">+I204*$K$416</f>
        <v>2658.55231240376</v>
      </c>
      <c r="J397" s="104">
        <f t="shared" si="290"/>
        <v>0</v>
      </c>
      <c r="K397" s="408">
        <f>+I397+J397</f>
        <v>2658.55231240376</v>
      </c>
      <c r="L397" s="104">
        <f t="shared" ref="L397:M410" si="291">+L204*$N$416</f>
        <v>4401.8724798033454</v>
      </c>
      <c r="M397" s="104">
        <f t="shared" si="291"/>
        <v>0</v>
      </c>
      <c r="N397" s="408">
        <f>+L397+M397</f>
        <v>4401.8724798033454</v>
      </c>
      <c r="O397" s="104">
        <f t="shared" ref="O397:P410" si="292">+O204*$Q$416</f>
        <v>4645.0869935850551</v>
      </c>
      <c r="P397" s="104">
        <f t="shared" si="292"/>
        <v>0</v>
      </c>
      <c r="Q397" s="408">
        <f>+O397+P397</f>
        <v>4645.0869935850551</v>
      </c>
      <c r="R397" s="104">
        <f t="shared" ref="R397:S410" si="293">+R204*$T$416</f>
        <v>7612.4951814968272</v>
      </c>
      <c r="S397" s="104">
        <f t="shared" si="293"/>
        <v>0</v>
      </c>
      <c r="T397" s="408">
        <f>+R397+S397</f>
        <v>7612.4951814968272</v>
      </c>
    </row>
    <row r="398" spans="2:20" x14ac:dyDescent="0.2">
      <c r="B398" s="665" t="s">
        <v>425</v>
      </c>
      <c r="C398" s="104">
        <f t="shared" si="288"/>
        <v>554.47966879613955</v>
      </c>
      <c r="D398" s="104">
        <f t="shared" si="288"/>
        <v>0</v>
      </c>
      <c r="E398" s="408">
        <f>+C398+D398</f>
        <v>554.47966879613955</v>
      </c>
      <c r="F398" s="104">
        <f t="shared" si="289"/>
        <v>1023.9518364025485</v>
      </c>
      <c r="G398" s="104">
        <f t="shared" si="289"/>
        <v>0</v>
      </c>
      <c r="H398" s="408">
        <f>+F398+G398</f>
        <v>1023.9518364025485</v>
      </c>
      <c r="I398" s="104">
        <f t="shared" si="290"/>
        <v>1078.769835624398</v>
      </c>
      <c r="J398" s="104">
        <f t="shared" si="290"/>
        <v>0</v>
      </c>
      <c r="K398" s="408">
        <f>+I398+J398</f>
        <v>1078.769835624398</v>
      </c>
      <c r="L398" s="104">
        <f t="shared" si="291"/>
        <v>1791.6699723728532</v>
      </c>
      <c r="M398" s="104">
        <f t="shared" si="291"/>
        <v>0</v>
      </c>
      <c r="N398" s="408">
        <f>+L398+M398</f>
        <v>1791.6699723728532</v>
      </c>
      <c r="O398" s="104">
        <f t="shared" si="292"/>
        <v>1885.363039506085</v>
      </c>
      <c r="P398" s="104">
        <f t="shared" si="292"/>
        <v>0</v>
      </c>
      <c r="Q398" s="408">
        <f>+O398+P398</f>
        <v>1885.363039506085</v>
      </c>
      <c r="R398" s="104">
        <f t="shared" si="293"/>
        <v>2824.5573132907407</v>
      </c>
      <c r="S398" s="104">
        <f t="shared" si="293"/>
        <v>0</v>
      </c>
      <c r="T398" s="408">
        <f>+R398+S398</f>
        <v>2824.5573132907407</v>
      </c>
    </row>
    <row r="399" spans="2:20" x14ac:dyDescent="0.2">
      <c r="B399" s="665" t="s">
        <v>426</v>
      </c>
      <c r="C399" s="104">
        <f t="shared" si="288"/>
        <v>0</v>
      </c>
      <c r="D399" s="104">
        <f t="shared" si="288"/>
        <v>1621.5400904977375</v>
      </c>
      <c r="E399" s="104">
        <f>+C399+D399</f>
        <v>1621.5400904977375</v>
      </c>
      <c r="F399" s="104">
        <f t="shared" si="289"/>
        <v>0</v>
      </c>
      <c r="G399" s="104">
        <f t="shared" si="289"/>
        <v>1852.3523326487878</v>
      </c>
      <c r="H399" s="104">
        <f>+F399+G399</f>
        <v>1852.3523326487878</v>
      </c>
      <c r="I399" s="104">
        <f t="shared" si="290"/>
        <v>0</v>
      </c>
      <c r="J399" s="104">
        <f t="shared" si="290"/>
        <v>2350.390146243471</v>
      </c>
      <c r="K399" s="104">
        <f>+I399+J399</f>
        <v>2350.390146243471</v>
      </c>
      <c r="L399" s="104">
        <f t="shared" si="291"/>
        <v>0</v>
      </c>
      <c r="M399" s="104">
        <f t="shared" si="291"/>
        <v>2971.3680194695403</v>
      </c>
      <c r="N399" s="104">
        <f>+L399+M399</f>
        <v>2971.3680194695403</v>
      </c>
      <c r="O399" s="104">
        <f t="shared" si="292"/>
        <v>0</v>
      </c>
      <c r="P399" s="104">
        <f t="shared" si="292"/>
        <v>3952.1315440292365</v>
      </c>
      <c r="Q399" s="104">
        <f>+O399+P399</f>
        <v>3952.1315440292365</v>
      </c>
      <c r="R399" s="104">
        <f t="shared" si="293"/>
        <v>0</v>
      </c>
      <c r="S399" s="104">
        <f t="shared" si="293"/>
        <v>5231.6997630705882</v>
      </c>
      <c r="T399" s="104">
        <f>+R399+S399</f>
        <v>5231.6997630705882</v>
      </c>
    </row>
    <row r="400" spans="2:20" x14ac:dyDescent="0.2">
      <c r="B400" s="660" t="s">
        <v>715</v>
      </c>
      <c r="C400" s="104">
        <f t="shared" si="288"/>
        <v>0</v>
      </c>
      <c r="D400" s="104">
        <f t="shared" si="288"/>
        <v>6.4477136706135623</v>
      </c>
      <c r="E400" s="104">
        <f>+C400+D400</f>
        <v>6.4477136706135623</v>
      </c>
      <c r="F400" s="104">
        <f t="shared" si="289"/>
        <v>0</v>
      </c>
      <c r="G400" s="104">
        <f t="shared" si="289"/>
        <v>6.1660432445533147</v>
      </c>
      <c r="H400" s="104">
        <f>+F400+G400</f>
        <v>6.1660432445533147</v>
      </c>
      <c r="I400" s="104">
        <f t="shared" si="290"/>
        <v>0</v>
      </c>
      <c r="J400" s="104">
        <f t="shared" si="290"/>
        <v>6.8082890337179567</v>
      </c>
      <c r="K400" s="104">
        <f>+I400+J400</f>
        <v>6.8082890337179567</v>
      </c>
      <c r="L400" s="104">
        <f t="shared" si="291"/>
        <v>0</v>
      </c>
      <c r="M400" s="104">
        <f t="shared" si="291"/>
        <v>7.4890725853822504</v>
      </c>
      <c r="N400" s="104">
        <f>+L400+M400</f>
        <v>7.4890725853822504</v>
      </c>
      <c r="O400" s="104">
        <f t="shared" si="292"/>
        <v>0</v>
      </c>
      <c r="P400" s="104">
        <f t="shared" si="292"/>
        <v>8.3034811778443025</v>
      </c>
      <c r="Q400" s="104">
        <f>+O400+P400</f>
        <v>8.3034811778443025</v>
      </c>
      <c r="R400" s="104">
        <f t="shared" si="293"/>
        <v>0</v>
      </c>
      <c r="S400" s="104">
        <f t="shared" si="293"/>
        <v>9.1550768173387631</v>
      </c>
      <c r="T400" s="104">
        <f>+R400+S400</f>
        <v>9.1550768173387631</v>
      </c>
    </row>
    <row r="401" spans="2:20" x14ac:dyDescent="0.2">
      <c r="B401" s="660" t="s">
        <v>717</v>
      </c>
      <c r="C401" s="104">
        <f t="shared" si="288"/>
        <v>5.9337351991388587</v>
      </c>
      <c r="D401" s="104">
        <f t="shared" si="288"/>
        <v>0</v>
      </c>
      <c r="E401" s="104">
        <f t="shared" ref="E401:E414" si="294">+C401+D401</f>
        <v>5.9337351991388587</v>
      </c>
      <c r="F401" s="104">
        <f t="shared" si="289"/>
        <v>5.6745180863679243</v>
      </c>
      <c r="G401" s="104">
        <f t="shared" si="289"/>
        <v>0</v>
      </c>
      <c r="H401" s="104">
        <f t="shared" ref="H401:H414" si="295">+F401+G401</f>
        <v>5.6745180863679243</v>
      </c>
      <c r="I401" s="104">
        <f t="shared" si="290"/>
        <v>6.2655673544261168</v>
      </c>
      <c r="J401" s="104">
        <f t="shared" si="290"/>
        <v>0</v>
      </c>
      <c r="K401" s="104">
        <f t="shared" ref="K401:K414" si="296">+I401+J401</f>
        <v>6.2655673544261168</v>
      </c>
      <c r="L401" s="104">
        <f t="shared" si="291"/>
        <v>6.8920823533653879</v>
      </c>
      <c r="M401" s="104">
        <f t="shared" si="291"/>
        <v>0</v>
      </c>
      <c r="N401" s="104">
        <f t="shared" ref="N401:N414" si="297">+L401+M401</f>
        <v>6.8920823533653879</v>
      </c>
      <c r="O401" s="104">
        <f t="shared" si="292"/>
        <v>7.6415704941924227</v>
      </c>
      <c r="P401" s="104">
        <f t="shared" si="292"/>
        <v>0</v>
      </c>
      <c r="Q401" s="104">
        <f t="shared" ref="Q401:Q414" si="298">+O401+P401</f>
        <v>7.6415704941924227</v>
      </c>
      <c r="R401" s="104">
        <f t="shared" si="293"/>
        <v>8.4252813225022951</v>
      </c>
      <c r="S401" s="104">
        <f t="shared" si="293"/>
        <v>0</v>
      </c>
      <c r="T401" s="104">
        <f t="shared" ref="T401:T414" si="299">+R401+S401</f>
        <v>8.4252813225022951</v>
      </c>
    </row>
    <row r="402" spans="2:20" x14ac:dyDescent="0.2">
      <c r="B402" s="114" t="s">
        <v>287</v>
      </c>
      <c r="C402" s="104">
        <f t="shared" si="288"/>
        <v>8.5314854682454246</v>
      </c>
      <c r="D402" s="104">
        <f t="shared" si="288"/>
        <v>0</v>
      </c>
      <c r="E402" s="104">
        <f t="shared" si="294"/>
        <v>8.5314854682454246</v>
      </c>
      <c r="F402" s="104">
        <f t="shared" si="289"/>
        <v>8.1587848072778257</v>
      </c>
      <c r="G402" s="104">
        <f t="shared" si="289"/>
        <v>0</v>
      </c>
      <c r="H402" s="104">
        <f t="shared" si="295"/>
        <v>8.1587848072778257</v>
      </c>
      <c r="I402" s="104">
        <f t="shared" si="290"/>
        <v>9.0085915600610242</v>
      </c>
      <c r="J402" s="104">
        <f t="shared" si="290"/>
        <v>0</v>
      </c>
      <c r="K402" s="104">
        <f t="shared" si="296"/>
        <v>9.0085915600610242</v>
      </c>
      <c r="L402" s="104">
        <f t="shared" si="291"/>
        <v>9.9093907075969501</v>
      </c>
      <c r="M402" s="104">
        <f t="shared" si="291"/>
        <v>0</v>
      </c>
      <c r="N402" s="104">
        <f t="shared" si="297"/>
        <v>9.9093907075969501</v>
      </c>
      <c r="O402" s="104">
        <f t="shared" si="292"/>
        <v>10.986999830264928</v>
      </c>
      <c r="P402" s="104">
        <f t="shared" si="292"/>
        <v>0</v>
      </c>
      <c r="Q402" s="104">
        <f t="shared" si="298"/>
        <v>10.986999830264928</v>
      </c>
      <c r="R402" s="104">
        <f t="shared" si="293"/>
        <v>12.113814108057877</v>
      </c>
      <c r="S402" s="104">
        <f t="shared" si="293"/>
        <v>0</v>
      </c>
      <c r="T402" s="104">
        <f t="shared" si="299"/>
        <v>12.113814108057877</v>
      </c>
    </row>
    <row r="403" spans="2:20" x14ac:dyDescent="0.2">
      <c r="B403" s="114" t="s">
        <v>427</v>
      </c>
      <c r="C403" s="104">
        <f t="shared" si="288"/>
        <v>0</v>
      </c>
      <c r="D403" s="104">
        <f t="shared" si="288"/>
        <v>24.960688912809474</v>
      </c>
      <c r="E403" s="104">
        <f t="shared" si="294"/>
        <v>24.960688912809474</v>
      </c>
      <c r="F403" s="104">
        <f t="shared" si="289"/>
        <v>0</v>
      </c>
      <c r="G403" s="104">
        <f t="shared" si="289"/>
        <v>23.870273264721412</v>
      </c>
      <c r="H403" s="104">
        <f t="shared" si="295"/>
        <v>23.870273264721412</v>
      </c>
      <c r="I403" s="104">
        <f t="shared" si="290"/>
        <v>0</v>
      </c>
      <c r="J403" s="104">
        <f t="shared" si="290"/>
        <v>26.356565021435689</v>
      </c>
      <c r="K403" s="104">
        <f t="shared" si="296"/>
        <v>26.356565021435689</v>
      </c>
      <c r="L403" s="104">
        <f t="shared" si="291"/>
        <v>0</v>
      </c>
      <c r="M403" s="104">
        <f t="shared" si="291"/>
        <v>28.992045955940796</v>
      </c>
      <c r="N403" s="104">
        <f t="shared" si="297"/>
        <v>28.992045955940796</v>
      </c>
      <c r="O403" s="104">
        <f t="shared" si="292"/>
        <v>0</v>
      </c>
      <c r="P403" s="104">
        <f t="shared" si="292"/>
        <v>32.144822360546534</v>
      </c>
      <c r="Q403" s="104">
        <f t="shared" si="298"/>
        <v>32.144822360546534</v>
      </c>
      <c r="R403" s="104">
        <f t="shared" si="293"/>
        <v>0</v>
      </c>
      <c r="S403" s="104">
        <f t="shared" si="293"/>
        <v>35.441558990432199</v>
      </c>
      <c r="T403" s="104">
        <f t="shared" si="299"/>
        <v>35.441558990432199</v>
      </c>
    </row>
    <row r="404" spans="2:20" x14ac:dyDescent="0.2">
      <c r="B404" s="114" t="s">
        <v>428</v>
      </c>
      <c r="C404" s="104">
        <f t="shared" si="288"/>
        <v>0</v>
      </c>
      <c r="D404" s="104">
        <f t="shared" si="288"/>
        <v>14.374682454251882</v>
      </c>
      <c r="E404" s="104">
        <f t="shared" si="294"/>
        <v>14.374682454251882</v>
      </c>
      <c r="F404" s="104">
        <f t="shared" si="289"/>
        <v>0</v>
      </c>
      <c r="G404" s="104">
        <f t="shared" si="289"/>
        <v>13.746719871201169</v>
      </c>
      <c r="H404" s="104">
        <f t="shared" si="295"/>
        <v>13.746719871201169</v>
      </c>
      <c r="I404" s="104">
        <f t="shared" si="290"/>
        <v>0</v>
      </c>
      <c r="J404" s="104">
        <f t="shared" si="290"/>
        <v>15.178557534666087</v>
      </c>
      <c r="K404" s="104">
        <f t="shared" si="296"/>
        <v>15.178557534666087</v>
      </c>
      <c r="L404" s="104">
        <f t="shared" si="291"/>
        <v>0</v>
      </c>
      <c r="M404" s="104">
        <f t="shared" si="291"/>
        <v>16.69631217998376</v>
      </c>
      <c r="N404" s="104">
        <f t="shared" si="297"/>
        <v>16.69631217998376</v>
      </c>
      <c r="O404" s="104">
        <f t="shared" si="292"/>
        <v>0</v>
      </c>
      <c r="P404" s="104">
        <f t="shared" si="292"/>
        <v>37.023947183129486</v>
      </c>
      <c r="Q404" s="104">
        <f t="shared" si="298"/>
        <v>37.023947183129486</v>
      </c>
      <c r="R404" s="104">
        <f t="shared" si="293"/>
        <v>0</v>
      </c>
      <c r="S404" s="104">
        <f t="shared" si="293"/>
        <v>40.821081337194222</v>
      </c>
      <c r="T404" s="104">
        <f t="shared" si="299"/>
        <v>40.821081337194222</v>
      </c>
    </row>
    <row r="405" spans="2:20" x14ac:dyDescent="0.2">
      <c r="B405" s="114" t="s">
        <v>429</v>
      </c>
      <c r="C405" s="104">
        <f t="shared" si="288"/>
        <v>20.196986006458555</v>
      </c>
      <c r="D405" s="104">
        <f t="shared" si="288"/>
        <v>0</v>
      </c>
      <c r="E405" s="104">
        <f t="shared" si="294"/>
        <v>20.196986006458555</v>
      </c>
      <c r="F405" s="104">
        <f t="shared" si="289"/>
        <v>19.314674237637306</v>
      </c>
      <c r="G405" s="104">
        <f t="shared" si="289"/>
        <v>0</v>
      </c>
      <c r="H405" s="104">
        <f t="shared" si="295"/>
        <v>19.314674237637306</v>
      </c>
      <c r="I405" s="104">
        <f t="shared" si="290"/>
        <v>21.326461652389369</v>
      </c>
      <c r="J405" s="104">
        <f t="shared" si="290"/>
        <v>0</v>
      </c>
      <c r="K405" s="104">
        <f t="shared" si="296"/>
        <v>21.326461652389369</v>
      </c>
      <c r="L405" s="104">
        <f t="shared" si="291"/>
        <v>23.458965756760129</v>
      </c>
      <c r="M405" s="104">
        <f t="shared" si="291"/>
        <v>0</v>
      </c>
      <c r="N405" s="104">
        <f t="shared" si="297"/>
        <v>23.458965756760129</v>
      </c>
      <c r="O405" s="104">
        <f t="shared" si="292"/>
        <v>52.020080829009466</v>
      </c>
      <c r="P405" s="104">
        <f t="shared" si="292"/>
        <v>0</v>
      </c>
      <c r="Q405" s="104">
        <f t="shared" si="298"/>
        <v>52.020080829009466</v>
      </c>
      <c r="R405" s="104">
        <f t="shared" si="293"/>
        <v>57.355201491212824</v>
      </c>
      <c r="S405" s="104">
        <f t="shared" si="293"/>
        <v>0</v>
      </c>
      <c r="T405" s="104">
        <f t="shared" si="299"/>
        <v>57.355201491212824</v>
      </c>
    </row>
    <row r="406" spans="2:20" x14ac:dyDescent="0.2">
      <c r="B406" s="114" t="s">
        <v>288</v>
      </c>
      <c r="C406" s="104">
        <f t="shared" si="288"/>
        <v>0</v>
      </c>
      <c r="D406" s="104">
        <f t="shared" si="288"/>
        <v>0</v>
      </c>
      <c r="E406" s="104">
        <f t="shared" si="294"/>
        <v>0</v>
      </c>
      <c r="F406" s="104">
        <f t="shared" si="289"/>
        <v>6.5895036118204073</v>
      </c>
      <c r="G406" s="104">
        <f t="shared" si="289"/>
        <v>0</v>
      </c>
      <c r="H406" s="104">
        <f t="shared" si="295"/>
        <v>6.5895036118204073</v>
      </c>
      <c r="I406" s="104">
        <f t="shared" si="290"/>
        <v>8.7476688352140535</v>
      </c>
      <c r="J406" s="104">
        <f t="shared" si="290"/>
        <v>0</v>
      </c>
      <c r="K406" s="104">
        <f t="shared" si="296"/>
        <v>8.7476688352140535</v>
      </c>
      <c r="L406" s="104">
        <f t="shared" si="291"/>
        <v>10.935555361187168</v>
      </c>
      <c r="M406" s="104">
        <f t="shared" si="291"/>
        <v>0</v>
      </c>
      <c r="N406" s="104">
        <f t="shared" si="297"/>
        <v>10.935555361187168</v>
      </c>
      <c r="O406" s="104">
        <f t="shared" si="292"/>
        <v>18.37362587362604</v>
      </c>
      <c r="P406" s="104">
        <f t="shared" si="292"/>
        <v>0</v>
      </c>
      <c r="Q406" s="104">
        <f t="shared" si="298"/>
        <v>18.37362587362604</v>
      </c>
      <c r="R406" s="104">
        <f t="shared" si="293"/>
        <v>22.837299951812994</v>
      </c>
      <c r="S406" s="104">
        <f t="shared" si="293"/>
        <v>0</v>
      </c>
      <c r="T406" s="104">
        <f t="shared" si="299"/>
        <v>22.837299951812994</v>
      </c>
    </row>
    <row r="407" spans="2:20" x14ac:dyDescent="0.2">
      <c r="B407" s="114" t="s">
        <v>289</v>
      </c>
      <c r="C407" s="104">
        <f t="shared" si="288"/>
        <v>8.7752421959095788</v>
      </c>
      <c r="D407" s="104">
        <f t="shared" si="288"/>
        <v>0</v>
      </c>
      <c r="E407" s="104">
        <f t="shared" si="294"/>
        <v>8.7752421959095788</v>
      </c>
      <c r="F407" s="104">
        <f t="shared" si="289"/>
        <v>8.391892944628621</v>
      </c>
      <c r="G407" s="104">
        <f t="shared" si="289"/>
        <v>0</v>
      </c>
      <c r="H407" s="104">
        <f t="shared" si="295"/>
        <v>8.391892944628621</v>
      </c>
      <c r="I407" s="104">
        <f t="shared" si="290"/>
        <v>9.2659798903484827</v>
      </c>
      <c r="J407" s="104">
        <f t="shared" si="290"/>
        <v>0</v>
      </c>
      <c r="K407" s="104">
        <f t="shared" si="296"/>
        <v>9.2659798903484827</v>
      </c>
      <c r="L407" s="104">
        <f t="shared" si="291"/>
        <v>10.192516156385434</v>
      </c>
      <c r="M407" s="104">
        <f t="shared" si="291"/>
        <v>0</v>
      </c>
      <c r="N407" s="104">
        <f t="shared" si="297"/>
        <v>10.192516156385434</v>
      </c>
      <c r="O407" s="104">
        <f t="shared" si="292"/>
        <v>11.300914111129639</v>
      </c>
      <c r="P407" s="104">
        <f t="shared" si="292"/>
        <v>0</v>
      </c>
      <c r="Q407" s="104">
        <f t="shared" si="298"/>
        <v>11.300914111129639</v>
      </c>
      <c r="R407" s="104">
        <f t="shared" si="293"/>
        <v>12.459923082573814</v>
      </c>
      <c r="S407" s="104">
        <f t="shared" si="293"/>
        <v>0</v>
      </c>
      <c r="T407" s="104">
        <f t="shared" si="299"/>
        <v>12.459923082573814</v>
      </c>
    </row>
    <row r="408" spans="2:20" x14ac:dyDescent="0.2">
      <c r="B408" s="114" t="s">
        <v>290</v>
      </c>
      <c r="C408" s="104">
        <f t="shared" si="288"/>
        <v>0</v>
      </c>
      <c r="D408" s="104">
        <f t="shared" si="288"/>
        <v>6.992335844994618</v>
      </c>
      <c r="E408" s="104">
        <f t="shared" si="294"/>
        <v>6.992335844994618</v>
      </c>
      <c r="F408" s="104">
        <f t="shared" si="289"/>
        <v>0</v>
      </c>
      <c r="G408" s="104">
        <f t="shared" si="289"/>
        <v>6.6868734257199494</v>
      </c>
      <c r="H408" s="104">
        <f t="shared" si="295"/>
        <v>6.6868734257199494</v>
      </c>
      <c r="I408" s="104">
        <f t="shared" si="290"/>
        <v>0</v>
      </c>
      <c r="J408" s="104">
        <f t="shared" si="290"/>
        <v>7.383368103103078</v>
      </c>
      <c r="K408" s="104">
        <f t="shared" si="296"/>
        <v>7.383368103103078</v>
      </c>
      <c r="L408" s="104">
        <f t="shared" si="291"/>
        <v>0</v>
      </c>
      <c r="M408" s="104">
        <f t="shared" si="291"/>
        <v>8.1216557309610931</v>
      </c>
      <c r="N408" s="104">
        <f t="shared" si="297"/>
        <v>8.1216557309610931</v>
      </c>
      <c r="O408" s="104">
        <f t="shared" si="292"/>
        <v>0</v>
      </c>
      <c r="P408" s="104">
        <f t="shared" si="292"/>
        <v>9.0048553710906027</v>
      </c>
      <c r="Q408" s="104">
        <f t="shared" si="298"/>
        <v>9.0048553710906027</v>
      </c>
      <c r="R408" s="104">
        <f t="shared" si="293"/>
        <v>0</v>
      </c>
      <c r="S408" s="104">
        <f t="shared" si="293"/>
        <v>9.9283831546858021</v>
      </c>
      <c r="T408" s="104">
        <f t="shared" si="299"/>
        <v>9.9283831546858021</v>
      </c>
    </row>
    <row r="409" spans="2:20" x14ac:dyDescent="0.2">
      <c r="B409" s="114" t="s">
        <v>291</v>
      </c>
      <c r="C409" s="104">
        <f t="shared" si="288"/>
        <v>0</v>
      </c>
      <c r="D409" s="104">
        <f t="shared" si="288"/>
        <v>3.4822389666307854</v>
      </c>
      <c r="E409" s="104">
        <f t="shared" si="294"/>
        <v>3.4822389666307854</v>
      </c>
      <c r="F409" s="104">
        <f t="shared" si="289"/>
        <v>0</v>
      </c>
      <c r="G409" s="104">
        <f t="shared" si="289"/>
        <v>3.3301162478685002</v>
      </c>
      <c r="H409" s="104">
        <f t="shared" si="295"/>
        <v>3.3301162478685002</v>
      </c>
      <c r="I409" s="104">
        <f t="shared" si="290"/>
        <v>0</v>
      </c>
      <c r="J409" s="104">
        <f t="shared" si="290"/>
        <v>3.6769761469636828</v>
      </c>
      <c r="K409" s="104">
        <f t="shared" si="296"/>
        <v>3.6769761469636828</v>
      </c>
      <c r="L409" s="104">
        <f t="shared" si="291"/>
        <v>0</v>
      </c>
      <c r="M409" s="104">
        <f t="shared" si="291"/>
        <v>4.0446492684069169</v>
      </c>
      <c r="N409" s="104">
        <f t="shared" si="297"/>
        <v>4.0446492684069169</v>
      </c>
      <c r="O409" s="104">
        <f t="shared" si="292"/>
        <v>0</v>
      </c>
      <c r="P409" s="104">
        <f t="shared" si="292"/>
        <v>4.4844897266387447</v>
      </c>
      <c r="Q409" s="104">
        <f t="shared" si="298"/>
        <v>4.4844897266387447</v>
      </c>
      <c r="R409" s="104">
        <f t="shared" si="293"/>
        <v>0</v>
      </c>
      <c r="S409" s="104">
        <f t="shared" si="293"/>
        <v>4.9444139216562757</v>
      </c>
      <c r="T409" s="104">
        <f t="shared" si="299"/>
        <v>4.9444139216562757</v>
      </c>
    </row>
    <row r="410" spans="2:20" x14ac:dyDescent="0.2">
      <c r="B410" s="114" t="s">
        <v>293</v>
      </c>
      <c r="C410" s="104">
        <f t="shared" si="288"/>
        <v>0</v>
      </c>
      <c r="D410" s="104">
        <f t="shared" si="288"/>
        <v>3.6619224973089337</v>
      </c>
      <c r="E410" s="104">
        <f t="shared" si="294"/>
        <v>3.6619224973089337</v>
      </c>
      <c r="F410" s="104">
        <f t="shared" si="289"/>
        <v>0</v>
      </c>
      <c r="G410" s="104">
        <f t="shared" si="289"/>
        <v>3.5019502462585153</v>
      </c>
      <c r="H410" s="104">
        <f t="shared" si="295"/>
        <v>3.5019502462585153</v>
      </c>
      <c r="I410" s="104">
        <f t="shared" si="290"/>
        <v>0</v>
      </c>
      <c r="J410" s="104">
        <f t="shared" si="290"/>
        <v>3.8667081161470094</v>
      </c>
      <c r="K410" s="104">
        <f t="shared" si="296"/>
        <v>3.8667081161470094</v>
      </c>
      <c r="L410" s="104">
        <f t="shared" si="291"/>
        <v>0</v>
      </c>
      <c r="M410" s="104">
        <f t="shared" si="291"/>
        <v>4.2533531706567151</v>
      </c>
      <c r="N410" s="104">
        <f t="shared" si="297"/>
        <v>4.2533531706567151</v>
      </c>
      <c r="O410" s="104">
        <f t="shared" si="292"/>
        <v>0</v>
      </c>
      <c r="P410" s="104">
        <f t="shared" si="292"/>
        <v>4.7158893965333055</v>
      </c>
      <c r="Q410" s="104">
        <f t="shared" si="298"/>
        <v>4.7158893965333055</v>
      </c>
      <c r="R410" s="104">
        <f t="shared" si="293"/>
        <v>0</v>
      </c>
      <c r="S410" s="104">
        <f t="shared" si="293"/>
        <v>5.1995456800137401</v>
      </c>
      <c r="T410" s="104">
        <f t="shared" si="299"/>
        <v>5.1995456800137401</v>
      </c>
    </row>
    <row r="411" spans="2:20" x14ac:dyDescent="0.2">
      <c r="B411" s="108" t="s">
        <v>882</v>
      </c>
      <c r="C411" s="104">
        <f t="shared" ref="C411:D413" si="300">+C218*$E$416</f>
        <v>0</v>
      </c>
      <c r="D411" s="104">
        <f t="shared" si="300"/>
        <v>0</v>
      </c>
      <c r="E411" s="104">
        <f t="shared" si="294"/>
        <v>0</v>
      </c>
      <c r="F411" s="104">
        <f t="shared" ref="F411:G413" si="301">+F218*$H$416</f>
        <v>121.0951362861273</v>
      </c>
      <c r="G411" s="104">
        <f t="shared" si="301"/>
        <v>0</v>
      </c>
      <c r="H411" s="104">
        <f t="shared" si="295"/>
        <v>121.0951362861273</v>
      </c>
      <c r="I411" s="104">
        <f t="shared" ref="I411:J413" si="302">+I218*$K$416</f>
        <v>0</v>
      </c>
      <c r="J411" s="104">
        <f t="shared" si="302"/>
        <v>0</v>
      </c>
      <c r="K411" s="104">
        <f t="shared" si="296"/>
        <v>0</v>
      </c>
      <c r="L411" s="104">
        <f t="shared" ref="L411:M413" si="303">+L218*$N$416</f>
        <v>0</v>
      </c>
      <c r="M411" s="104">
        <f t="shared" si="303"/>
        <v>0</v>
      </c>
      <c r="N411" s="104">
        <f t="shared" si="297"/>
        <v>0</v>
      </c>
      <c r="O411" s="104">
        <f t="shared" ref="O411:P413" si="304">+O218*$Q$416</f>
        <v>0</v>
      </c>
      <c r="P411" s="104">
        <f t="shared" si="304"/>
        <v>0</v>
      </c>
      <c r="Q411" s="104">
        <f t="shared" si="298"/>
        <v>0</v>
      </c>
      <c r="R411" s="104">
        <f t="shared" ref="R411:S413" si="305">+R218*$T$416</f>
        <v>0</v>
      </c>
      <c r="S411" s="104">
        <f t="shared" si="305"/>
        <v>0</v>
      </c>
      <c r="T411" s="104">
        <f t="shared" si="299"/>
        <v>0</v>
      </c>
    </row>
    <row r="412" spans="2:20" x14ac:dyDescent="0.2">
      <c r="B412" s="114" t="s">
        <v>880</v>
      </c>
      <c r="C412" s="104">
        <f t="shared" si="300"/>
        <v>0</v>
      </c>
      <c r="D412" s="104">
        <f t="shared" si="300"/>
        <v>0</v>
      </c>
      <c r="E412" s="104">
        <f t="shared" si="294"/>
        <v>0</v>
      </c>
      <c r="F412" s="104">
        <f t="shared" si="301"/>
        <v>0</v>
      </c>
      <c r="G412" s="104">
        <f t="shared" si="301"/>
        <v>0</v>
      </c>
      <c r="H412" s="104">
        <f t="shared" si="295"/>
        <v>0</v>
      </c>
      <c r="I412" s="104">
        <f t="shared" si="302"/>
        <v>12.155293047813828</v>
      </c>
      <c r="J412" s="104">
        <f t="shared" si="302"/>
        <v>0</v>
      </c>
      <c r="K412" s="104">
        <f t="shared" si="296"/>
        <v>12.155293047813828</v>
      </c>
      <c r="L412" s="104">
        <f t="shared" si="303"/>
        <v>0</v>
      </c>
      <c r="M412" s="104">
        <f t="shared" si="303"/>
        <v>0</v>
      </c>
      <c r="N412" s="104">
        <f t="shared" si="297"/>
        <v>0</v>
      </c>
      <c r="O412" s="104">
        <f t="shared" si="304"/>
        <v>24.503734589925525</v>
      </c>
      <c r="P412" s="104">
        <f t="shared" si="304"/>
        <v>0</v>
      </c>
      <c r="Q412" s="104">
        <f t="shared" si="298"/>
        <v>24.503734589925525</v>
      </c>
      <c r="R412" s="104">
        <f t="shared" si="305"/>
        <v>0</v>
      </c>
      <c r="S412" s="104">
        <f t="shared" si="305"/>
        <v>0</v>
      </c>
      <c r="T412" s="104">
        <f t="shared" si="299"/>
        <v>0</v>
      </c>
    </row>
    <row r="413" spans="2:20" x14ac:dyDescent="0.2">
      <c r="B413" s="114" t="s">
        <v>874</v>
      </c>
      <c r="C413" s="104">
        <f t="shared" si="300"/>
        <v>0</v>
      </c>
      <c r="D413" s="104">
        <f t="shared" si="300"/>
        <v>0</v>
      </c>
      <c r="E413" s="104">
        <f t="shared" si="294"/>
        <v>0</v>
      </c>
      <c r="F413" s="104">
        <f t="shared" si="301"/>
        <v>121.0951362861273</v>
      </c>
      <c r="G413" s="104">
        <f t="shared" si="301"/>
        <v>0</v>
      </c>
      <c r="H413" s="104">
        <f t="shared" si="295"/>
        <v>121.0951362861273</v>
      </c>
      <c r="I413" s="104">
        <f t="shared" si="302"/>
        <v>170.17410266939359</v>
      </c>
      <c r="J413" s="104">
        <f t="shared" si="302"/>
        <v>0</v>
      </c>
      <c r="K413" s="104">
        <f t="shared" si="296"/>
        <v>170.17410266939359</v>
      </c>
      <c r="L413" s="104">
        <f t="shared" si="303"/>
        <v>243.10438878478843</v>
      </c>
      <c r="M413" s="104">
        <f t="shared" si="303"/>
        <v>0</v>
      </c>
      <c r="N413" s="104">
        <f t="shared" si="297"/>
        <v>243.10438878478843</v>
      </c>
      <c r="O413" s="104">
        <f t="shared" si="304"/>
        <v>245.03734589925526</v>
      </c>
      <c r="P413" s="104">
        <f t="shared" si="304"/>
        <v>0</v>
      </c>
      <c r="Q413" s="104">
        <f t="shared" si="298"/>
        <v>245.03734589925526</v>
      </c>
      <c r="R413" s="104">
        <f t="shared" si="305"/>
        <v>368.41104407843039</v>
      </c>
      <c r="S413" s="104">
        <f t="shared" si="305"/>
        <v>0</v>
      </c>
      <c r="T413" s="104">
        <f t="shared" si="299"/>
        <v>368.41104407843039</v>
      </c>
    </row>
    <row r="414" spans="2:20" s="135" customFormat="1" x14ac:dyDescent="0.2">
      <c r="B414" s="114" t="s">
        <v>294</v>
      </c>
      <c r="C414" s="104">
        <f>+C221*$E$416</f>
        <v>148.09416310010766</v>
      </c>
      <c r="D414" s="104">
        <f>+D221*$E$416</f>
        <v>0</v>
      </c>
      <c r="E414" s="104">
        <f t="shared" si="294"/>
        <v>148.09416310010766</v>
      </c>
      <c r="F414" s="104">
        <f>+F221*$H$416</f>
        <v>128.74965672688242</v>
      </c>
      <c r="G414" s="104">
        <f>+G221*$H$416</f>
        <v>0</v>
      </c>
      <c r="H414" s="104">
        <f t="shared" si="295"/>
        <v>128.74965672688242</v>
      </c>
      <c r="I414" s="104">
        <f>+I221*$K$416</f>
        <v>348.03166331665471</v>
      </c>
      <c r="J414" s="104">
        <f>+J221*$K$416</f>
        <v>0</v>
      </c>
      <c r="K414" s="104">
        <f t="shared" si="296"/>
        <v>348.03166331665471</v>
      </c>
      <c r="L414" s="104">
        <f>+L221*$N$416</f>
        <v>639.75482228974874</v>
      </c>
      <c r="M414" s="104">
        <f>+M221*$N$416</f>
        <v>0</v>
      </c>
      <c r="N414" s="104">
        <f t="shared" si="297"/>
        <v>639.75482228974874</v>
      </c>
      <c r="O414" s="104">
        <f>+O221*$Q$416</f>
        <v>644.84160267014784</v>
      </c>
      <c r="P414" s="104">
        <f>+P221*$Q$416</f>
        <v>0</v>
      </c>
      <c r="Q414" s="104">
        <f t="shared" si="298"/>
        <v>644.84160267014784</v>
      </c>
      <c r="R414" s="104">
        <f>+R221*$T$416</f>
        <v>646.34166201095695</v>
      </c>
      <c r="S414" s="104">
        <f>+S221*$T$416</f>
        <v>0</v>
      </c>
      <c r="T414" s="104">
        <f t="shared" si="299"/>
        <v>646.34166201095695</v>
      </c>
    </row>
    <row r="415" spans="2:20" x14ac:dyDescent="0.2">
      <c r="B415" s="278" t="s">
        <v>8</v>
      </c>
      <c r="C415" s="106">
        <f>SUM(C397:C414)</f>
        <v>2382.8343744910958</v>
      </c>
      <c r="D415" s="106">
        <f t="shared" ref="D415:T415" si="306">SUM(D397:D414)</f>
        <v>1681.4596728443469</v>
      </c>
      <c r="E415" s="106">
        <f t="shared" si="306"/>
        <v>4064.2940473354424</v>
      </c>
      <c r="F415" s="106">
        <f t="shared" si="306"/>
        <v>3971.2119118672517</v>
      </c>
      <c r="G415" s="106">
        <f t="shared" si="306"/>
        <v>1909.6543089491106</v>
      </c>
      <c r="H415" s="106">
        <f t="shared" si="306"/>
        <v>5880.8662208163614</v>
      </c>
      <c r="I415" s="106">
        <f t="shared" si="306"/>
        <v>4322.2974763544589</v>
      </c>
      <c r="J415" s="106">
        <f t="shared" si="306"/>
        <v>2413.6606101995044</v>
      </c>
      <c r="K415" s="106">
        <f t="shared" si="306"/>
        <v>6735.9580865539638</v>
      </c>
      <c r="L415" s="106">
        <f t="shared" si="306"/>
        <v>7137.7901735860305</v>
      </c>
      <c r="M415" s="106">
        <f t="shared" si="306"/>
        <v>3040.9651083608719</v>
      </c>
      <c r="N415" s="106">
        <f t="shared" si="306"/>
        <v>10178.755281946904</v>
      </c>
      <c r="O415" s="106">
        <f t="shared" si="306"/>
        <v>7545.155907388691</v>
      </c>
      <c r="P415" s="106">
        <f t="shared" si="306"/>
        <v>4047.8090292450202</v>
      </c>
      <c r="Q415" s="106">
        <f t="shared" si="306"/>
        <v>11592.964936633709</v>
      </c>
      <c r="R415" s="106">
        <f t="shared" si="306"/>
        <v>11564.996720833113</v>
      </c>
      <c r="S415" s="106">
        <f t="shared" si="306"/>
        <v>5337.1898229719091</v>
      </c>
      <c r="T415" s="106">
        <f t="shared" si="306"/>
        <v>16902.186543805023</v>
      </c>
    </row>
    <row r="416" spans="2:20" x14ac:dyDescent="0.2">
      <c r="B416" s="279" t="s">
        <v>297</v>
      </c>
      <c r="C416" s="241"/>
      <c r="D416" s="240"/>
      <c r="E416" s="285">
        <f>Asignaciones!K46</f>
        <v>0.22520013922728854</v>
      </c>
      <c r="F416" s="241"/>
      <c r="G416" s="240"/>
      <c r="H416" s="285">
        <f>Asignaciones!L46</f>
        <v>0.22533623258436014</v>
      </c>
      <c r="I416" s="241"/>
      <c r="J416" s="240"/>
      <c r="K416" s="285">
        <f>Asignaciones!M46</f>
        <v>0.22481043365401635</v>
      </c>
      <c r="L416" s="241"/>
      <c r="M416" s="240"/>
      <c r="N416" s="285">
        <f>Asignaciones!N46</f>
        <v>0.22480791581341633</v>
      </c>
      <c r="O416" s="241"/>
      <c r="P416" s="240"/>
      <c r="Q416" s="285">
        <f>Asignaciones!O46</f>
        <v>0.22489683041578742</v>
      </c>
      <c r="R416" s="241"/>
      <c r="S416" s="240"/>
      <c r="T416" s="285">
        <f>Asignaciones!P46</f>
        <v>0.22486169488120261</v>
      </c>
    </row>
    <row r="420" spans="2:20" x14ac:dyDescent="0.2">
      <c r="B420" s="2" t="s">
        <v>444</v>
      </c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7"/>
    </row>
    <row r="421" spans="2:20" x14ac:dyDescent="0.2">
      <c r="B421" s="9" t="s">
        <v>20</v>
      </c>
      <c r="C421" s="199"/>
      <c r="D421" s="199"/>
      <c r="E421" s="199"/>
      <c r="F421" s="199"/>
      <c r="G421" s="199"/>
      <c r="H421" s="199"/>
      <c r="I421" s="199"/>
      <c r="J421" s="199"/>
      <c r="K421" s="199"/>
      <c r="L421" s="199"/>
      <c r="M421" s="199"/>
      <c r="N421" s="199"/>
      <c r="O421" s="199"/>
      <c r="P421" s="199"/>
      <c r="Q421" s="199"/>
      <c r="R421" s="199"/>
      <c r="S421" s="199"/>
      <c r="T421" s="262"/>
    </row>
    <row r="422" spans="2:20" x14ac:dyDescent="0.2">
      <c r="B422" s="201" t="s">
        <v>910</v>
      </c>
      <c r="C422" s="199"/>
      <c r="D422" s="199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262"/>
    </row>
    <row r="423" spans="2:20" x14ac:dyDescent="0.2">
      <c r="B423" s="9" t="s">
        <v>2</v>
      </c>
      <c r="C423" s="199"/>
      <c r="D423" s="199"/>
      <c r="E423" s="199"/>
      <c r="F423" s="199"/>
      <c r="G423" s="199"/>
      <c r="H423" s="199"/>
      <c r="I423" s="199"/>
      <c r="J423" s="199"/>
      <c r="K423" s="199"/>
      <c r="L423" s="199"/>
      <c r="M423" s="199"/>
      <c r="N423" s="199"/>
      <c r="O423" s="199"/>
      <c r="P423" s="199"/>
      <c r="Q423" s="199"/>
      <c r="R423" s="199"/>
      <c r="S423" s="199"/>
      <c r="T423" s="262"/>
    </row>
    <row r="424" spans="2:20" x14ac:dyDescent="0.2">
      <c r="B424" s="256"/>
      <c r="C424" s="197"/>
      <c r="D424" s="197"/>
      <c r="E424" s="197"/>
      <c r="F424" s="197"/>
      <c r="G424" s="197"/>
      <c r="H424" s="197"/>
      <c r="I424" s="197"/>
      <c r="J424" s="197"/>
      <c r="K424" s="197"/>
      <c r="L424" s="197"/>
      <c r="M424" s="197"/>
      <c r="N424" s="197"/>
      <c r="O424" s="197"/>
      <c r="P424" s="197"/>
      <c r="Q424" s="197"/>
      <c r="R424" s="197"/>
      <c r="S424" s="197"/>
      <c r="T424" s="263"/>
    </row>
    <row r="425" spans="2:20" x14ac:dyDescent="0.2">
      <c r="B425" s="264"/>
    </row>
    <row r="426" spans="2:20" x14ac:dyDescent="0.2">
      <c r="B426" s="265" t="s">
        <v>282</v>
      </c>
      <c r="C426" s="267" t="s">
        <v>38</v>
      </c>
      <c r="D426" s="662"/>
      <c r="E426" s="299"/>
      <c r="F426" s="270" t="s">
        <v>39</v>
      </c>
      <c r="G426" s="663"/>
      <c r="H426" s="663"/>
      <c r="I426" s="301" t="s">
        <v>40</v>
      </c>
      <c r="J426" s="662"/>
      <c r="K426" s="299"/>
      <c r="L426" s="267" t="s">
        <v>121</v>
      </c>
      <c r="M426" s="662"/>
      <c r="N426" s="299"/>
      <c r="O426" s="270" t="s">
        <v>122</v>
      </c>
      <c r="P426" s="662"/>
      <c r="Q426" s="299"/>
      <c r="R426" s="301" t="s">
        <v>633</v>
      </c>
      <c r="S426" s="662"/>
      <c r="T426" s="299"/>
    </row>
    <row r="427" spans="2:20" x14ac:dyDescent="0.2">
      <c r="B427" s="273"/>
      <c r="C427" s="274" t="s">
        <v>283</v>
      </c>
      <c r="D427" s="275" t="s">
        <v>284</v>
      </c>
      <c r="E427" s="275" t="s">
        <v>47</v>
      </c>
      <c r="F427" s="275" t="s">
        <v>283</v>
      </c>
      <c r="G427" s="275" t="s">
        <v>284</v>
      </c>
      <c r="H427" s="275" t="s">
        <v>47</v>
      </c>
      <c r="I427" s="276" t="s">
        <v>283</v>
      </c>
      <c r="J427" s="276" t="s">
        <v>284</v>
      </c>
      <c r="K427" s="276" t="s">
        <v>47</v>
      </c>
      <c r="L427" s="274" t="s">
        <v>283</v>
      </c>
      <c r="M427" s="275" t="s">
        <v>284</v>
      </c>
      <c r="N427" s="275" t="s">
        <v>47</v>
      </c>
      <c r="O427" s="275" t="s">
        <v>283</v>
      </c>
      <c r="P427" s="275" t="s">
        <v>284</v>
      </c>
      <c r="Q427" s="275" t="s">
        <v>47</v>
      </c>
      <c r="R427" s="276" t="s">
        <v>283</v>
      </c>
      <c r="S427" s="276" t="s">
        <v>284</v>
      </c>
      <c r="T427" s="276" t="s">
        <v>47</v>
      </c>
    </row>
    <row r="428" spans="2:20" x14ac:dyDescent="0.2">
      <c r="B428" s="129" t="s">
        <v>81</v>
      </c>
      <c r="C428" s="234"/>
      <c r="D428" s="234"/>
      <c r="E428" s="234"/>
      <c r="F428" s="234"/>
      <c r="G428" s="234"/>
      <c r="H428" s="234"/>
      <c r="I428" s="234"/>
      <c r="J428" s="234"/>
      <c r="K428" s="234"/>
      <c r="L428" s="234"/>
      <c r="M428" s="234"/>
      <c r="N428" s="234"/>
      <c r="O428" s="234"/>
      <c r="P428" s="234"/>
      <c r="Q428" s="234"/>
      <c r="R428" s="234"/>
      <c r="S428" s="234"/>
      <c r="T428" s="232"/>
    </row>
    <row r="429" spans="2:20" x14ac:dyDescent="0.2">
      <c r="B429" s="665" t="s">
        <v>424</v>
      </c>
      <c r="C429" s="104">
        <f t="shared" ref="C429:D442" si="307">+C204*$E$448</f>
        <v>249.82423571151966</v>
      </c>
      <c r="D429" s="104">
        <f t="shared" si="307"/>
        <v>0</v>
      </c>
      <c r="E429" s="408">
        <f>+C429+D429</f>
        <v>249.82423571151966</v>
      </c>
      <c r="F429" s="104">
        <f t="shared" ref="F429:G442" si="308">+F204*$H$448</f>
        <v>387.63182322837417</v>
      </c>
      <c r="G429" s="104">
        <f t="shared" si="308"/>
        <v>0</v>
      </c>
      <c r="H429" s="408">
        <f>+F429+G429</f>
        <v>387.63182322837417</v>
      </c>
      <c r="I429" s="104">
        <f t="shared" ref="I429:J442" si="309">+I204*$K$448</f>
        <v>405.84277332703863</v>
      </c>
      <c r="J429" s="104">
        <f t="shared" si="309"/>
        <v>0</v>
      </c>
      <c r="K429" s="408">
        <f>+I429+J429</f>
        <v>405.84277332703863</v>
      </c>
      <c r="L429" s="104">
        <f t="shared" ref="L429:M442" si="310">+L204*$N$448</f>
        <v>672.62817594786497</v>
      </c>
      <c r="M429" s="104">
        <f t="shared" si="310"/>
        <v>0</v>
      </c>
      <c r="N429" s="408">
        <f>+L429+M429</f>
        <v>672.62817594786497</v>
      </c>
      <c r="O429" s="104">
        <f t="shared" ref="O429:P442" si="311">+O204*$Q$448</f>
        <v>710.28827623913628</v>
      </c>
      <c r="P429" s="104">
        <f t="shared" si="311"/>
        <v>0</v>
      </c>
      <c r="Q429" s="408">
        <f>+O429+P429</f>
        <v>710.28827623913628</v>
      </c>
      <c r="R429" s="104">
        <f t="shared" ref="R429:S442" si="312">+R204*$T$448</f>
        <v>1164.1490923889983</v>
      </c>
      <c r="S429" s="104">
        <f t="shared" si="312"/>
        <v>0</v>
      </c>
      <c r="T429" s="408">
        <f>+R429+S429</f>
        <v>1164.1490923889983</v>
      </c>
    </row>
    <row r="430" spans="2:20" x14ac:dyDescent="0.2">
      <c r="B430" s="665" t="s">
        <v>425</v>
      </c>
      <c r="C430" s="104">
        <f t="shared" si="307"/>
        <v>84.628852076690535</v>
      </c>
      <c r="D430" s="104">
        <f t="shared" si="307"/>
        <v>0</v>
      </c>
      <c r="E430" s="408">
        <f>+C430+D430</f>
        <v>84.628852076690535</v>
      </c>
      <c r="F430" s="104">
        <f t="shared" si="308"/>
        <v>156.99618935550154</v>
      </c>
      <c r="G430" s="104">
        <f t="shared" si="308"/>
        <v>0</v>
      </c>
      <c r="H430" s="408">
        <f>+F430+G430</f>
        <v>156.99618935550154</v>
      </c>
      <c r="I430" s="104">
        <f t="shared" si="309"/>
        <v>164.68020577541606</v>
      </c>
      <c r="J430" s="104">
        <f t="shared" si="309"/>
        <v>0</v>
      </c>
      <c r="K430" s="408">
        <f>+I430+J430</f>
        <v>164.68020577541606</v>
      </c>
      <c r="L430" s="104">
        <f t="shared" si="310"/>
        <v>273.77615116000658</v>
      </c>
      <c r="M430" s="104">
        <f t="shared" si="310"/>
        <v>0</v>
      </c>
      <c r="N430" s="408">
        <f>+L430+M430</f>
        <v>273.77615116000658</v>
      </c>
      <c r="O430" s="104">
        <f t="shared" si="311"/>
        <v>288.29411919844489</v>
      </c>
      <c r="P430" s="104">
        <f t="shared" si="311"/>
        <v>0</v>
      </c>
      <c r="Q430" s="408">
        <f>+O430+P430</f>
        <v>288.29411919844489</v>
      </c>
      <c r="R430" s="104">
        <f t="shared" si="312"/>
        <v>431.94849445166687</v>
      </c>
      <c r="S430" s="104">
        <f t="shared" si="312"/>
        <v>0</v>
      </c>
      <c r="T430" s="408">
        <f>+R430+S430</f>
        <v>431.94849445166687</v>
      </c>
    </row>
    <row r="431" spans="2:20" x14ac:dyDescent="0.2">
      <c r="B431" s="665" t="s">
        <v>426</v>
      </c>
      <c r="C431" s="104">
        <f t="shared" si="307"/>
        <v>0</v>
      </c>
      <c r="D431" s="104">
        <f t="shared" si="307"/>
        <v>247.491628959276</v>
      </c>
      <c r="E431" s="104">
        <f>+C431+D431</f>
        <v>247.491628959276</v>
      </c>
      <c r="F431" s="104">
        <f t="shared" si="308"/>
        <v>0</v>
      </c>
      <c r="G431" s="104">
        <f t="shared" si="308"/>
        <v>284.00970361198353</v>
      </c>
      <c r="H431" s="104">
        <f>+F431+G431</f>
        <v>284.00970361198353</v>
      </c>
      <c r="I431" s="104">
        <f t="shared" si="309"/>
        <v>0</v>
      </c>
      <c r="J431" s="104">
        <f t="shared" si="309"/>
        <v>358.80010745002977</v>
      </c>
      <c r="K431" s="104">
        <f>+I431+J431</f>
        <v>358.80010745002977</v>
      </c>
      <c r="L431" s="104">
        <f t="shared" si="310"/>
        <v>0</v>
      </c>
      <c r="M431" s="104">
        <f t="shared" si="310"/>
        <v>454.03992509453752</v>
      </c>
      <c r="N431" s="104">
        <f>+L431+M431</f>
        <v>454.03992509453752</v>
      </c>
      <c r="O431" s="104">
        <f t="shared" si="311"/>
        <v>0</v>
      </c>
      <c r="P431" s="104">
        <f t="shared" si="311"/>
        <v>604.32726141740056</v>
      </c>
      <c r="Q431" s="104">
        <f>+O431+P431</f>
        <v>604.32726141740056</v>
      </c>
      <c r="R431" s="104">
        <f t="shared" si="312"/>
        <v>0</v>
      </c>
      <c r="S431" s="104">
        <f t="shared" si="312"/>
        <v>800.06336761093439</v>
      </c>
      <c r="T431" s="104">
        <f>+R431+S431</f>
        <v>800.06336761093439</v>
      </c>
    </row>
    <row r="432" spans="2:20" x14ac:dyDescent="0.2">
      <c r="B432" s="660" t="s">
        <v>715</v>
      </c>
      <c r="C432" s="104">
        <f t="shared" si="307"/>
        <v>0</v>
      </c>
      <c r="D432" s="104">
        <f t="shared" si="307"/>
        <v>0.98409849300322916</v>
      </c>
      <c r="E432" s="104">
        <f>+C432+D432</f>
        <v>0.98409849300322916</v>
      </c>
      <c r="F432" s="104">
        <f t="shared" si="308"/>
        <v>0</v>
      </c>
      <c r="G432" s="104">
        <f t="shared" si="308"/>
        <v>0.9454011979676098</v>
      </c>
      <c r="H432" s="104">
        <f>+F432+G432</f>
        <v>0.9454011979676098</v>
      </c>
      <c r="I432" s="104">
        <f t="shared" si="309"/>
        <v>0</v>
      </c>
      <c r="J432" s="104">
        <f t="shared" si="309"/>
        <v>1.0393231271638497</v>
      </c>
      <c r="K432" s="104">
        <f>+I432+J432</f>
        <v>1.0393231271638497</v>
      </c>
      <c r="L432" s="104">
        <f t="shared" si="310"/>
        <v>0</v>
      </c>
      <c r="M432" s="104">
        <f t="shared" si="310"/>
        <v>1.1443678243200424</v>
      </c>
      <c r="N432" s="104">
        <f>+L432+M432</f>
        <v>1.1443678243200424</v>
      </c>
      <c r="O432" s="104">
        <f t="shared" si="311"/>
        <v>0</v>
      </c>
      <c r="P432" s="104">
        <f t="shared" si="311"/>
        <v>1.2696996505641762</v>
      </c>
      <c r="Q432" s="104">
        <f>+O432+P432</f>
        <v>1.2696996505641762</v>
      </c>
      <c r="R432" s="104">
        <f t="shared" si="312"/>
        <v>0</v>
      </c>
      <c r="S432" s="104">
        <f t="shared" si="312"/>
        <v>1.4000500642104639</v>
      </c>
      <c r="T432" s="104">
        <f>+R432+S432</f>
        <v>1.4000500642104639</v>
      </c>
    </row>
    <row r="433" spans="2:20" x14ac:dyDescent="0.2">
      <c r="B433" s="660" t="s">
        <v>717</v>
      </c>
      <c r="C433" s="104">
        <f t="shared" si="307"/>
        <v>0.90565123789020441</v>
      </c>
      <c r="D433" s="104">
        <f t="shared" si="307"/>
        <v>0</v>
      </c>
      <c r="E433" s="104">
        <f t="shared" ref="E433:E446" si="313">+C433+D433</f>
        <v>0.90565123789020441</v>
      </c>
      <c r="F433" s="104">
        <f t="shared" si="308"/>
        <v>0.87003869158393132</v>
      </c>
      <c r="G433" s="104">
        <f t="shared" si="308"/>
        <v>0</v>
      </c>
      <c r="H433" s="104">
        <f t="shared" ref="H433:H446" si="314">+F433+G433</f>
        <v>0.87003869158393132</v>
      </c>
      <c r="I433" s="104">
        <f t="shared" si="309"/>
        <v>0.95647364910736654</v>
      </c>
      <c r="J433" s="104">
        <f t="shared" si="309"/>
        <v>0</v>
      </c>
      <c r="K433" s="104">
        <f t="shared" ref="K433:K446" si="315">+I433+J433</f>
        <v>0.95647364910736654</v>
      </c>
      <c r="L433" s="104">
        <f t="shared" si="310"/>
        <v>1.0531447249089176</v>
      </c>
      <c r="M433" s="104">
        <f t="shared" si="310"/>
        <v>0</v>
      </c>
      <c r="N433" s="104">
        <f t="shared" ref="N433:N446" si="316">+L433+M433</f>
        <v>1.0531447249089176</v>
      </c>
      <c r="O433" s="104">
        <f t="shared" si="311"/>
        <v>1.1684857445243875</v>
      </c>
      <c r="P433" s="104">
        <f t="shared" si="311"/>
        <v>0</v>
      </c>
      <c r="Q433" s="104">
        <f t="shared" ref="Q433:Q446" si="317">+O433+P433</f>
        <v>1.1684857445243875</v>
      </c>
      <c r="R433" s="104">
        <f t="shared" si="312"/>
        <v>1.2884452956441077</v>
      </c>
      <c r="S433" s="104">
        <f t="shared" si="312"/>
        <v>0</v>
      </c>
      <c r="T433" s="104">
        <f t="shared" ref="T433:T446" si="318">+R433+S433</f>
        <v>1.2884452956441077</v>
      </c>
    </row>
    <row r="434" spans="2:20" x14ac:dyDescent="0.2">
      <c r="B434" s="114" t="s">
        <v>287</v>
      </c>
      <c r="C434" s="104">
        <f t="shared" si="307"/>
        <v>1.3021393972012918</v>
      </c>
      <c r="D434" s="104">
        <f t="shared" si="307"/>
        <v>0</v>
      </c>
      <c r="E434" s="104">
        <f t="shared" si="313"/>
        <v>1.3021393972012918</v>
      </c>
      <c r="F434" s="104">
        <f t="shared" si="308"/>
        <v>1.2509359121952064</v>
      </c>
      <c r="G434" s="104">
        <f t="shared" si="308"/>
        <v>0</v>
      </c>
      <c r="H434" s="104">
        <f t="shared" si="314"/>
        <v>1.2509359121952064</v>
      </c>
      <c r="I434" s="104">
        <f t="shared" si="309"/>
        <v>1.3752115260053099</v>
      </c>
      <c r="J434" s="104">
        <f t="shared" si="309"/>
        <v>0</v>
      </c>
      <c r="K434" s="104">
        <f t="shared" si="315"/>
        <v>1.3752115260053099</v>
      </c>
      <c r="L434" s="104">
        <f t="shared" si="310"/>
        <v>1.5142045633960377</v>
      </c>
      <c r="M434" s="104">
        <f t="shared" si="310"/>
        <v>0</v>
      </c>
      <c r="N434" s="104">
        <f t="shared" si="316"/>
        <v>1.5142045633960377</v>
      </c>
      <c r="O434" s="104">
        <f t="shared" si="311"/>
        <v>1.6800411232891721</v>
      </c>
      <c r="P434" s="104">
        <f t="shared" si="311"/>
        <v>0</v>
      </c>
      <c r="Q434" s="104">
        <f t="shared" si="317"/>
        <v>1.6800411232891721</v>
      </c>
      <c r="R434" s="104">
        <f t="shared" si="312"/>
        <v>1.8525181774225727</v>
      </c>
      <c r="S434" s="104">
        <f t="shared" si="312"/>
        <v>0</v>
      </c>
      <c r="T434" s="104">
        <f t="shared" si="318"/>
        <v>1.8525181774225727</v>
      </c>
    </row>
    <row r="435" spans="2:20" x14ac:dyDescent="0.2">
      <c r="B435" s="114" t="s">
        <v>427</v>
      </c>
      <c r="C435" s="104">
        <f t="shared" si="307"/>
        <v>0</v>
      </c>
      <c r="D435" s="104">
        <f t="shared" si="307"/>
        <v>3.8096878363832074</v>
      </c>
      <c r="E435" s="104">
        <f t="shared" si="313"/>
        <v>3.8096878363832074</v>
      </c>
      <c r="F435" s="104">
        <f t="shared" si="308"/>
        <v>0</v>
      </c>
      <c r="G435" s="104">
        <f t="shared" si="308"/>
        <v>3.6598810688225472</v>
      </c>
      <c r="H435" s="104">
        <f t="shared" si="314"/>
        <v>3.6598810688225472</v>
      </c>
      <c r="I435" s="104">
        <f t="shared" si="309"/>
        <v>0</v>
      </c>
      <c r="J435" s="104">
        <f t="shared" si="309"/>
        <v>4.023476007512679</v>
      </c>
      <c r="K435" s="104">
        <f t="shared" si="315"/>
        <v>4.023476007512679</v>
      </c>
      <c r="L435" s="104">
        <f t="shared" si="310"/>
        <v>0</v>
      </c>
      <c r="M435" s="104">
        <f t="shared" si="310"/>
        <v>4.4301299226215516</v>
      </c>
      <c r="N435" s="104">
        <f t="shared" si="316"/>
        <v>4.4301299226215516</v>
      </c>
      <c r="O435" s="104">
        <f t="shared" si="311"/>
        <v>0</v>
      </c>
      <c r="P435" s="104">
        <f t="shared" si="311"/>
        <v>4.9153203149946076</v>
      </c>
      <c r="Q435" s="104">
        <f t="shared" si="317"/>
        <v>4.9153203149946076</v>
      </c>
      <c r="R435" s="104">
        <f t="shared" si="312"/>
        <v>0</v>
      </c>
      <c r="S435" s="104">
        <f t="shared" si="312"/>
        <v>5.4199388962306143</v>
      </c>
      <c r="T435" s="104">
        <f t="shared" si="318"/>
        <v>5.4199388962306143</v>
      </c>
    </row>
    <row r="436" spans="2:20" x14ac:dyDescent="0.2">
      <c r="B436" s="114" t="s">
        <v>428</v>
      </c>
      <c r="C436" s="104">
        <f t="shared" si="307"/>
        <v>0</v>
      </c>
      <c r="D436" s="104">
        <f t="shared" si="307"/>
        <v>2.193972012917115</v>
      </c>
      <c r="E436" s="104">
        <f t="shared" si="313"/>
        <v>2.193972012917115</v>
      </c>
      <c r="F436" s="104">
        <f t="shared" si="308"/>
        <v>0</v>
      </c>
      <c r="G436" s="104">
        <f t="shared" si="308"/>
        <v>2.10769936552727</v>
      </c>
      <c r="H436" s="104">
        <f t="shared" si="314"/>
        <v>2.10769936552727</v>
      </c>
      <c r="I436" s="104">
        <f t="shared" si="309"/>
        <v>0</v>
      </c>
      <c r="J436" s="104">
        <f t="shared" si="309"/>
        <v>2.3170910936122122</v>
      </c>
      <c r="K436" s="104">
        <f t="shared" si="315"/>
        <v>2.3170910936122122</v>
      </c>
      <c r="L436" s="104">
        <f t="shared" si="310"/>
        <v>0</v>
      </c>
      <c r="M436" s="104">
        <f t="shared" si="310"/>
        <v>2.5512801786525894</v>
      </c>
      <c r="N436" s="104">
        <f t="shared" si="316"/>
        <v>2.5512801786525894</v>
      </c>
      <c r="O436" s="104">
        <f t="shared" si="311"/>
        <v>0</v>
      </c>
      <c r="P436" s="104">
        <f t="shared" si="311"/>
        <v>5.6613957199491454</v>
      </c>
      <c r="Q436" s="104">
        <f t="shared" si="317"/>
        <v>5.6613957199491454</v>
      </c>
      <c r="R436" s="104">
        <f t="shared" si="312"/>
        <v>0</v>
      </c>
      <c r="S436" s="104">
        <f t="shared" si="312"/>
        <v>6.2426081929799038</v>
      </c>
      <c r="T436" s="104">
        <f t="shared" si="318"/>
        <v>6.2426081929799038</v>
      </c>
    </row>
    <row r="437" spans="2:20" x14ac:dyDescent="0.2">
      <c r="B437" s="114" t="s">
        <v>429</v>
      </c>
      <c r="C437" s="104">
        <f t="shared" si="307"/>
        <v>3.0826157158234659</v>
      </c>
      <c r="D437" s="104">
        <f t="shared" si="307"/>
        <v>0</v>
      </c>
      <c r="E437" s="104">
        <f t="shared" si="313"/>
        <v>3.0826157158234659</v>
      </c>
      <c r="F437" s="104">
        <f t="shared" si="308"/>
        <v>2.9613993023396725</v>
      </c>
      <c r="G437" s="104">
        <f t="shared" si="308"/>
        <v>0</v>
      </c>
      <c r="H437" s="104">
        <f t="shared" si="314"/>
        <v>2.9613993023396725</v>
      </c>
      <c r="I437" s="104">
        <f t="shared" si="309"/>
        <v>3.255602796257469</v>
      </c>
      <c r="J437" s="104">
        <f t="shared" si="309"/>
        <v>0</v>
      </c>
      <c r="K437" s="104">
        <f t="shared" si="315"/>
        <v>3.255602796257469</v>
      </c>
      <c r="L437" s="104">
        <f t="shared" si="310"/>
        <v>3.5846475378355187</v>
      </c>
      <c r="M437" s="104">
        <f t="shared" si="310"/>
        <v>0</v>
      </c>
      <c r="N437" s="104">
        <f t="shared" si="316"/>
        <v>3.5846475378355187</v>
      </c>
      <c r="O437" s="104">
        <f t="shared" si="311"/>
        <v>7.9544804204711843</v>
      </c>
      <c r="P437" s="104">
        <f t="shared" si="311"/>
        <v>0</v>
      </c>
      <c r="Q437" s="104">
        <f t="shared" si="317"/>
        <v>7.9544804204711843</v>
      </c>
      <c r="R437" s="104">
        <f t="shared" si="312"/>
        <v>8.7711064726946333</v>
      </c>
      <c r="S437" s="104">
        <f t="shared" si="312"/>
        <v>0</v>
      </c>
      <c r="T437" s="104">
        <f t="shared" si="318"/>
        <v>8.7711064726946333</v>
      </c>
    </row>
    <row r="438" spans="2:20" x14ac:dyDescent="0.2">
      <c r="B438" s="114" t="s">
        <v>288</v>
      </c>
      <c r="C438" s="104">
        <f t="shared" si="307"/>
        <v>0</v>
      </c>
      <c r="D438" s="104">
        <f t="shared" si="307"/>
        <v>0</v>
      </c>
      <c r="E438" s="104">
        <f t="shared" si="313"/>
        <v>0</v>
      </c>
      <c r="F438" s="104">
        <f t="shared" si="308"/>
        <v>1.0103277517766101</v>
      </c>
      <c r="G438" s="104">
        <f t="shared" si="308"/>
        <v>0</v>
      </c>
      <c r="H438" s="104">
        <f t="shared" si="314"/>
        <v>1.0103277517766101</v>
      </c>
      <c r="I438" s="104">
        <f t="shared" si="309"/>
        <v>1.3353802231635772</v>
      </c>
      <c r="J438" s="104">
        <f t="shared" si="309"/>
        <v>0</v>
      </c>
      <c r="K438" s="104">
        <f t="shared" si="315"/>
        <v>1.3353802231635772</v>
      </c>
      <c r="L438" s="104">
        <f t="shared" si="310"/>
        <v>1.6710076653335564</v>
      </c>
      <c r="M438" s="104">
        <f t="shared" si="310"/>
        <v>0</v>
      </c>
      <c r="N438" s="104">
        <f t="shared" si="316"/>
        <v>1.6710076653335564</v>
      </c>
      <c r="O438" s="104">
        <f t="shared" si="311"/>
        <v>2.8095428714389414</v>
      </c>
      <c r="P438" s="104">
        <f t="shared" si="311"/>
        <v>0</v>
      </c>
      <c r="Q438" s="104">
        <f t="shared" si="317"/>
        <v>2.8095428714389414</v>
      </c>
      <c r="R438" s="104">
        <f t="shared" si="312"/>
        <v>3.4924188952052462</v>
      </c>
      <c r="S438" s="104">
        <f t="shared" si="312"/>
        <v>0</v>
      </c>
      <c r="T438" s="104">
        <f t="shared" si="318"/>
        <v>3.4924188952052462</v>
      </c>
    </row>
    <row r="439" spans="2:20" x14ac:dyDescent="0.2">
      <c r="B439" s="114" t="s">
        <v>289</v>
      </c>
      <c r="C439" s="104">
        <f t="shared" si="307"/>
        <v>1.3393433799784713</v>
      </c>
      <c r="D439" s="104">
        <f t="shared" si="307"/>
        <v>0</v>
      </c>
      <c r="E439" s="104">
        <f t="shared" si="313"/>
        <v>1.3393433799784713</v>
      </c>
      <c r="F439" s="104">
        <f t="shared" si="308"/>
        <v>1.2866769382579266</v>
      </c>
      <c r="G439" s="104">
        <f t="shared" si="308"/>
        <v>0</v>
      </c>
      <c r="H439" s="104">
        <f t="shared" si="314"/>
        <v>1.2866769382579266</v>
      </c>
      <c r="I439" s="104">
        <f t="shared" si="309"/>
        <v>1.414503283891176</v>
      </c>
      <c r="J439" s="104">
        <f t="shared" si="309"/>
        <v>0</v>
      </c>
      <c r="K439" s="104">
        <f t="shared" si="315"/>
        <v>1.414503283891176</v>
      </c>
      <c r="L439" s="104">
        <f t="shared" si="310"/>
        <v>1.5574675509216387</v>
      </c>
      <c r="M439" s="104">
        <f t="shared" si="310"/>
        <v>0</v>
      </c>
      <c r="N439" s="104">
        <f t="shared" si="316"/>
        <v>1.5574675509216387</v>
      </c>
      <c r="O439" s="104">
        <f t="shared" si="311"/>
        <v>1.7280422982402912</v>
      </c>
      <c r="P439" s="104">
        <f t="shared" si="311"/>
        <v>0</v>
      </c>
      <c r="Q439" s="104">
        <f t="shared" si="317"/>
        <v>1.7280422982402912</v>
      </c>
      <c r="R439" s="104">
        <f t="shared" si="312"/>
        <v>1.9054472682060748</v>
      </c>
      <c r="S439" s="104">
        <f t="shared" si="312"/>
        <v>0</v>
      </c>
      <c r="T439" s="104">
        <f t="shared" si="318"/>
        <v>1.9054472682060748</v>
      </c>
    </row>
    <row r="440" spans="2:20" x14ac:dyDescent="0.2">
      <c r="B440" s="114" t="s">
        <v>290</v>
      </c>
      <c r="C440" s="104">
        <f t="shared" si="307"/>
        <v>0</v>
      </c>
      <c r="D440" s="104">
        <f t="shared" si="307"/>
        <v>1.0672228202368137</v>
      </c>
      <c r="E440" s="104">
        <f t="shared" si="313"/>
        <v>1.0672228202368137</v>
      </c>
      <c r="F440" s="104">
        <f t="shared" si="308"/>
        <v>0</v>
      </c>
      <c r="G440" s="104">
        <f t="shared" si="308"/>
        <v>1.025256861913459</v>
      </c>
      <c r="H440" s="104">
        <f t="shared" si="314"/>
        <v>1.025256861913459</v>
      </c>
      <c r="I440" s="104">
        <f t="shared" si="309"/>
        <v>0</v>
      </c>
      <c r="J440" s="104">
        <f t="shared" si="309"/>
        <v>1.1271121404974134</v>
      </c>
      <c r="K440" s="104">
        <f t="shared" si="315"/>
        <v>1.1271121404974134</v>
      </c>
      <c r="L440" s="104">
        <f t="shared" si="310"/>
        <v>0</v>
      </c>
      <c r="M440" s="104">
        <f t="shared" si="310"/>
        <v>1.2410296993058139</v>
      </c>
      <c r="N440" s="104">
        <f t="shared" si="316"/>
        <v>1.2410296993058139</v>
      </c>
      <c r="O440" s="104">
        <f t="shared" si="311"/>
        <v>0</v>
      </c>
      <c r="P440" s="104">
        <f t="shared" si="311"/>
        <v>1.376947990026391</v>
      </c>
      <c r="Q440" s="104">
        <f t="shared" si="317"/>
        <v>1.376947990026391</v>
      </c>
      <c r="R440" s="104">
        <f t="shared" si="312"/>
        <v>0</v>
      </c>
      <c r="S440" s="104">
        <f t="shared" si="312"/>
        <v>1.5183087756181741</v>
      </c>
      <c r="T440" s="104">
        <f t="shared" si="318"/>
        <v>1.5183087756181741</v>
      </c>
    </row>
    <row r="441" spans="2:20" x14ac:dyDescent="0.2">
      <c r="B441" s="114" t="s">
        <v>291</v>
      </c>
      <c r="C441" s="104">
        <f t="shared" si="307"/>
        <v>0</v>
      </c>
      <c r="D441" s="104">
        <f t="shared" si="307"/>
        <v>0.53148546824542509</v>
      </c>
      <c r="E441" s="104">
        <f t="shared" si="313"/>
        <v>0.53148546824542509</v>
      </c>
      <c r="F441" s="104">
        <f t="shared" si="308"/>
        <v>0</v>
      </c>
      <c r="G441" s="104">
        <f t="shared" si="308"/>
        <v>0.51058608661028826</v>
      </c>
      <c r="H441" s="104">
        <f t="shared" si="314"/>
        <v>0.51058608661028826</v>
      </c>
      <c r="I441" s="104">
        <f t="shared" si="309"/>
        <v>0</v>
      </c>
      <c r="J441" s="104">
        <f t="shared" si="309"/>
        <v>0.5613108269409427</v>
      </c>
      <c r="K441" s="104">
        <f t="shared" si="315"/>
        <v>0.5613108269409427</v>
      </c>
      <c r="L441" s="104">
        <f t="shared" si="310"/>
        <v>0</v>
      </c>
      <c r="M441" s="104">
        <f t="shared" si="310"/>
        <v>0.61804267893715814</v>
      </c>
      <c r="N441" s="104">
        <f t="shared" si="316"/>
        <v>0.61804267893715814</v>
      </c>
      <c r="O441" s="104">
        <f t="shared" si="311"/>
        <v>0</v>
      </c>
      <c r="P441" s="104">
        <f t="shared" si="311"/>
        <v>0.68573107073027417</v>
      </c>
      <c r="Q441" s="104">
        <f t="shared" si="317"/>
        <v>0.68573107073027417</v>
      </c>
      <c r="R441" s="104">
        <f t="shared" si="312"/>
        <v>0</v>
      </c>
      <c r="S441" s="104">
        <f t="shared" si="312"/>
        <v>0.75612986833574392</v>
      </c>
      <c r="T441" s="104">
        <f t="shared" si="318"/>
        <v>0.75612986833574392</v>
      </c>
    </row>
    <row r="442" spans="2:20" x14ac:dyDescent="0.2">
      <c r="B442" s="114" t="s">
        <v>293</v>
      </c>
      <c r="C442" s="104">
        <f t="shared" si="307"/>
        <v>0</v>
      </c>
      <c r="D442" s="104">
        <f t="shared" si="307"/>
        <v>0.55891011840688898</v>
      </c>
      <c r="E442" s="104">
        <f t="shared" si="313"/>
        <v>0.55891011840688898</v>
      </c>
      <c r="F442" s="104">
        <f t="shared" si="308"/>
        <v>0</v>
      </c>
      <c r="G442" s="104">
        <f t="shared" si="308"/>
        <v>0.53693232867937923</v>
      </c>
      <c r="H442" s="104">
        <f t="shared" si="314"/>
        <v>0.53693232867937923</v>
      </c>
      <c r="I442" s="104">
        <f t="shared" si="309"/>
        <v>0</v>
      </c>
      <c r="J442" s="104">
        <f t="shared" si="309"/>
        <v>0.59027446561109542</v>
      </c>
      <c r="K442" s="104">
        <f t="shared" si="315"/>
        <v>0.59027446561109542</v>
      </c>
      <c r="L442" s="104">
        <f t="shared" si="310"/>
        <v>0</v>
      </c>
      <c r="M442" s="104">
        <f t="shared" si="310"/>
        <v>0.64993368117031558</v>
      </c>
      <c r="N442" s="104">
        <f t="shared" si="316"/>
        <v>0.64993368117031558</v>
      </c>
      <c r="O442" s="104">
        <f t="shared" si="311"/>
        <v>0</v>
      </c>
      <c r="P442" s="104">
        <f t="shared" si="311"/>
        <v>0.72111479397995648</v>
      </c>
      <c r="Q442" s="104">
        <f t="shared" si="317"/>
        <v>0.72111479397995648</v>
      </c>
      <c r="R442" s="104">
        <f t="shared" si="312"/>
        <v>0</v>
      </c>
      <c r="S442" s="104">
        <f t="shared" si="312"/>
        <v>0.79514616954186834</v>
      </c>
      <c r="T442" s="104">
        <f t="shared" si="318"/>
        <v>0.79514616954186834</v>
      </c>
    </row>
    <row r="443" spans="2:20" x14ac:dyDescent="0.2">
      <c r="B443" s="108" t="s">
        <v>882</v>
      </c>
      <c r="C443" s="104">
        <f t="shared" ref="C443:D445" si="319">+C218*$E$448</f>
        <v>0</v>
      </c>
      <c r="D443" s="104">
        <f t="shared" si="319"/>
        <v>0</v>
      </c>
      <c r="E443" s="104">
        <f t="shared" si="313"/>
        <v>0</v>
      </c>
      <c r="F443" s="104">
        <f t="shared" ref="F443:G445" si="320">+F218*$H$448</f>
        <v>18.566766785828666</v>
      </c>
      <c r="G443" s="104">
        <f t="shared" si="320"/>
        <v>0</v>
      </c>
      <c r="H443" s="104">
        <f t="shared" si="314"/>
        <v>18.566766785828666</v>
      </c>
      <c r="I443" s="104">
        <f t="shared" ref="I443:J445" si="321">+I218*$K$448</f>
        <v>0</v>
      </c>
      <c r="J443" s="104">
        <f t="shared" si="321"/>
        <v>0</v>
      </c>
      <c r="K443" s="104">
        <f t="shared" si="315"/>
        <v>0</v>
      </c>
      <c r="L443" s="104">
        <f t="shared" ref="L443:M445" si="322">+L218*$N$448</f>
        <v>0</v>
      </c>
      <c r="M443" s="104">
        <f t="shared" si="322"/>
        <v>0</v>
      </c>
      <c r="N443" s="104">
        <f t="shared" si="316"/>
        <v>0</v>
      </c>
      <c r="O443" s="104">
        <f t="shared" ref="O443:P445" si="323">+O218*$Q$448</f>
        <v>0</v>
      </c>
      <c r="P443" s="104">
        <f t="shared" si="323"/>
        <v>0</v>
      </c>
      <c r="Q443" s="104">
        <f t="shared" si="317"/>
        <v>0</v>
      </c>
      <c r="R443" s="104">
        <f t="shared" ref="R443:S445" si="324">+R218*$T$448</f>
        <v>0</v>
      </c>
      <c r="S443" s="104">
        <f t="shared" si="324"/>
        <v>0</v>
      </c>
      <c r="T443" s="104">
        <f t="shared" si="318"/>
        <v>0</v>
      </c>
    </row>
    <row r="444" spans="2:20" x14ac:dyDescent="0.2">
      <c r="B444" s="114" t="s">
        <v>880</v>
      </c>
      <c r="C444" s="104">
        <f t="shared" si="319"/>
        <v>0</v>
      </c>
      <c r="D444" s="104">
        <f t="shared" si="319"/>
        <v>0</v>
      </c>
      <c r="E444" s="104">
        <f t="shared" si="313"/>
        <v>0</v>
      </c>
      <c r="F444" s="104">
        <f t="shared" si="320"/>
        <v>0</v>
      </c>
      <c r="G444" s="104">
        <f t="shared" si="320"/>
        <v>0</v>
      </c>
      <c r="H444" s="104">
        <f t="shared" si="314"/>
        <v>0</v>
      </c>
      <c r="I444" s="104">
        <f t="shared" si="321"/>
        <v>1.8555729816229514</v>
      </c>
      <c r="J444" s="104">
        <f t="shared" si="321"/>
        <v>0</v>
      </c>
      <c r="K444" s="104">
        <f t="shared" si="315"/>
        <v>1.8555729816229514</v>
      </c>
      <c r="L444" s="104">
        <f t="shared" si="322"/>
        <v>0</v>
      </c>
      <c r="M444" s="104">
        <f t="shared" si="322"/>
        <v>0</v>
      </c>
      <c r="N444" s="104">
        <f t="shared" si="316"/>
        <v>0</v>
      </c>
      <c r="O444" s="104">
        <f t="shared" si="323"/>
        <v>3.7469083845653941</v>
      </c>
      <c r="P444" s="104">
        <f t="shared" si="323"/>
        <v>0</v>
      </c>
      <c r="Q444" s="104">
        <f t="shared" si="317"/>
        <v>3.7469083845653941</v>
      </c>
      <c r="R444" s="104">
        <f t="shared" si="324"/>
        <v>0</v>
      </c>
      <c r="S444" s="104">
        <f t="shared" si="324"/>
        <v>0</v>
      </c>
      <c r="T444" s="104">
        <f t="shared" si="318"/>
        <v>0</v>
      </c>
    </row>
    <row r="445" spans="2:20" x14ac:dyDescent="0.2">
      <c r="B445" s="114" t="s">
        <v>874</v>
      </c>
      <c r="C445" s="104">
        <f t="shared" si="319"/>
        <v>0</v>
      </c>
      <c r="D445" s="104">
        <f t="shared" si="319"/>
        <v>0</v>
      </c>
      <c r="E445" s="104">
        <f t="shared" si="313"/>
        <v>0</v>
      </c>
      <c r="F445" s="104">
        <f t="shared" si="320"/>
        <v>18.566766785828666</v>
      </c>
      <c r="G445" s="104">
        <f t="shared" si="320"/>
        <v>0</v>
      </c>
      <c r="H445" s="104">
        <f t="shared" si="314"/>
        <v>18.566766785828666</v>
      </c>
      <c r="I445" s="104">
        <f t="shared" si="321"/>
        <v>25.978021742721317</v>
      </c>
      <c r="J445" s="104">
        <f t="shared" si="321"/>
        <v>0</v>
      </c>
      <c r="K445" s="104">
        <f t="shared" si="315"/>
        <v>25.978021742721317</v>
      </c>
      <c r="L445" s="104">
        <f t="shared" si="322"/>
        <v>37.147568981947899</v>
      </c>
      <c r="M445" s="104">
        <f t="shared" si="322"/>
        <v>0</v>
      </c>
      <c r="N445" s="104">
        <f t="shared" si="316"/>
        <v>37.147568981947899</v>
      </c>
      <c r="O445" s="104">
        <f t="shared" si="323"/>
        <v>37.469083845653941</v>
      </c>
      <c r="P445" s="104">
        <f t="shared" si="323"/>
        <v>0</v>
      </c>
      <c r="Q445" s="104">
        <f t="shared" si="317"/>
        <v>37.469083845653941</v>
      </c>
      <c r="R445" s="104">
        <f t="shared" si="324"/>
        <v>56.33965899018898</v>
      </c>
      <c r="S445" s="104">
        <f t="shared" si="324"/>
        <v>0</v>
      </c>
      <c r="T445" s="104">
        <f t="shared" si="318"/>
        <v>56.33965899018898</v>
      </c>
    </row>
    <row r="446" spans="2:20" s="135" customFormat="1" x14ac:dyDescent="0.2">
      <c r="B446" s="114" t="s">
        <v>294</v>
      </c>
      <c r="C446" s="104">
        <f>+C221*$E$448</f>
        <v>22.603243595263724</v>
      </c>
      <c r="D446" s="104">
        <f>+D221*$E$448</f>
        <v>0</v>
      </c>
      <c r="E446" s="104">
        <f t="shared" si="313"/>
        <v>22.603243595263724</v>
      </c>
      <c r="F446" s="104">
        <f>+F221*$H$448</f>
        <v>19.740386967774324</v>
      </c>
      <c r="G446" s="104">
        <f>+G221*$H$448</f>
        <v>0</v>
      </c>
      <c r="H446" s="104">
        <f t="shared" si="314"/>
        <v>19.740386967774324</v>
      </c>
      <c r="I446" s="104">
        <f>+I221*$K$448</f>
        <v>53.128966011710361</v>
      </c>
      <c r="J446" s="104">
        <f>+J221*$K$448</f>
        <v>0</v>
      </c>
      <c r="K446" s="104">
        <f t="shared" si="315"/>
        <v>53.128966011710361</v>
      </c>
      <c r="L446" s="104">
        <f>+L221*$N$448</f>
        <v>97.757743129766595</v>
      </c>
      <c r="M446" s="104">
        <f>+M221*$N$448</f>
        <v>0</v>
      </c>
      <c r="N446" s="104">
        <f t="shared" si="316"/>
        <v>97.757743129766595</v>
      </c>
      <c r="O446" s="104">
        <f>+O221*$Q$448</f>
        <v>98.603843381275667</v>
      </c>
      <c r="P446" s="104">
        <f>+P221*$Q$448</f>
        <v>0</v>
      </c>
      <c r="Q446" s="104">
        <f t="shared" si="317"/>
        <v>98.603843381275667</v>
      </c>
      <c r="R446" s="104">
        <f>+R221*$T$448</f>
        <v>98.842500555159901</v>
      </c>
      <c r="S446" s="104">
        <f>+S221*$T$448</f>
        <v>0</v>
      </c>
      <c r="T446" s="104">
        <f t="shared" si="318"/>
        <v>98.842500555159901</v>
      </c>
    </row>
    <row r="447" spans="2:20" x14ac:dyDescent="0.2">
      <c r="B447" s="278" t="s">
        <v>8</v>
      </c>
      <c r="C447" s="106">
        <f>SUM(C429:C446)</f>
        <v>363.68608111436737</v>
      </c>
      <c r="D447" s="106">
        <f t="shared" ref="D447:T447" si="325">SUM(D429:D446)</f>
        <v>256.63700570846873</v>
      </c>
      <c r="E447" s="106">
        <f t="shared" si="325"/>
        <v>620.32308682283599</v>
      </c>
      <c r="F447" s="106">
        <f t="shared" si="325"/>
        <v>608.88131171946077</v>
      </c>
      <c r="G447" s="106">
        <f t="shared" si="325"/>
        <v>292.79546052150403</v>
      </c>
      <c r="H447" s="106">
        <f t="shared" si="325"/>
        <v>901.67677224096485</v>
      </c>
      <c r="I447" s="106">
        <f t="shared" si="325"/>
        <v>659.82271131693415</v>
      </c>
      <c r="J447" s="106">
        <f t="shared" si="325"/>
        <v>368.45869511136794</v>
      </c>
      <c r="K447" s="106">
        <f t="shared" si="325"/>
        <v>1028.281406428302</v>
      </c>
      <c r="L447" s="106">
        <f t="shared" si="325"/>
        <v>1090.6901112619817</v>
      </c>
      <c r="M447" s="106">
        <f t="shared" si="325"/>
        <v>464.67470907954504</v>
      </c>
      <c r="N447" s="106">
        <f t="shared" si="325"/>
        <v>1555.3648203415264</v>
      </c>
      <c r="O447" s="106">
        <f t="shared" si="325"/>
        <v>1153.7428235070402</v>
      </c>
      <c r="P447" s="106">
        <f t="shared" si="325"/>
        <v>618.957470957645</v>
      </c>
      <c r="Q447" s="106">
        <f t="shared" si="325"/>
        <v>1772.7002944646852</v>
      </c>
      <c r="R447" s="106">
        <f t="shared" si="325"/>
        <v>1768.5896824951865</v>
      </c>
      <c r="S447" s="106">
        <f t="shared" si="325"/>
        <v>816.19554957785124</v>
      </c>
      <c r="T447" s="106">
        <f t="shared" si="325"/>
        <v>2584.7852320730381</v>
      </c>
    </row>
    <row r="448" spans="2:20" x14ac:dyDescent="0.2">
      <c r="B448" s="279" t="s">
        <v>297</v>
      </c>
      <c r="C448" s="241"/>
      <c r="D448" s="240"/>
      <c r="E448" s="285">
        <f>Asignaciones!K47</f>
        <v>3.4371736860424641E-2</v>
      </c>
      <c r="F448" s="241"/>
      <c r="G448" s="240"/>
      <c r="H448" s="285">
        <f>Asignaciones!L47</f>
        <v>3.4549408069582024E-2</v>
      </c>
      <c r="I448" s="241"/>
      <c r="J448" s="240"/>
      <c r="K448" s="285">
        <f>Asignaciones!M47</f>
        <v>3.4318561060965785E-2</v>
      </c>
      <c r="L448" s="241"/>
      <c r="M448" s="240"/>
      <c r="N448" s="285">
        <f>Asignaciones!N47</f>
        <v>3.4351776214783677E-2</v>
      </c>
      <c r="O448" s="241"/>
      <c r="P448" s="240"/>
      <c r="Q448" s="285">
        <f>Asignaciones!O47</f>
        <v>3.438936283180076E-2</v>
      </c>
      <c r="R448" s="241"/>
      <c r="S448" s="240"/>
      <c r="T448" s="285">
        <f>Asignaciones!P47</f>
        <v>3.4387218877363172E-2</v>
      </c>
    </row>
    <row r="452" spans="2:20" x14ac:dyDescent="0.2">
      <c r="B452" s="2" t="s">
        <v>445</v>
      </c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7"/>
    </row>
    <row r="453" spans="2:20" x14ac:dyDescent="0.2">
      <c r="B453" s="9" t="s">
        <v>20</v>
      </c>
      <c r="C453" s="199"/>
      <c r="D453" s="199"/>
      <c r="E453" s="199"/>
      <c r="F453" s="199"/>
      <c r="G453" s="199"/>
      <c r="H453" s="199"/>
      <c r="I453" s="199"/>
      <c r="J453" s="199"/>
      <c r="K453" s="199"/>
      <c r="L453" s="199"/>
      <c r="M453" s="199"/>
      <c r="N453" s="199"/>
      <c r="O453" s="199"/>
      <c r="P453" s="199"/>
      <c r="Q453" s="199"/>
      <c r="R453" s="199"/>
      <c r="S453" s="199"/>
      <c r="T453" s="262"/>
    </row>
    <row r="454" spans="2:20" x14ac:dyDescent="0.2">
      <c r="B454" s="201" t="s">
        <v>910</v>
      </c>
      <c r="C454" s="199"/>
      <c r="D454" s="199"/>
      <c r="E454" s="199"/>
      <c r="F454" s="199"/>
      <c r="G454" s="199"/>
      <c r="H454" s="199"/>
      <c r="I454" s="199"/>
      <c r="J454" s="199"/>
      <c r="K454" s="199"/>
      <c r="L454" s="199"/>
      <c r="M454" s="199"/>
      <c r="N454" s="199"/>
      <c r="O454" s="199"/>
      <c r="P454" s="199"/>
      <c r="Q454" s="199"/>
      <c r="R454" s="199"/>
      <c r="S454" s="199"/>
      <c r="T454" s="262"/>
    </row>
    <row r="455" spans="2:20" x14ac:dyDescent="0.2">
      <c r="B455" s="9" t="s">
        <v>2</v>
      </c>
      <c r="C455" s="199"/>
      <c r="D455" s="199"/>
      <c r="E455" s="199"/>
      <c r="F455" s="199"/>
      <c r="G455" s="199"/>
      <c r="H455" s="199"/>
      <c r="I455" s="199"/>
      <c r="J455" s="199"/>
      <c r="K455" s="199"/>
      <c r="L455" s="199"/>
      <c r="M455" s="199"/>
      <c r="N455" s="199"/>
      <c r="O455" s="199"/>
      <c r="P455" s="199"/>
      <c r="Q455" s="199"/>
      <c r="R455" s="199"/>
      <c r="S455" s="199"/>
      <c r="T455" s="262"/>
    </row>
    <row r="456" spans="2:20" x14ac:dyDescent="0.2">
      <c r="B456" s="256"/>
      <c r="C456" s="197"/>
      <c r="D456" s="197"/>
      <c r="E456" s="197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263"/>
    </row>
    <row r="457" spans="2:20" x14ac:dyDescent="0.2">
      <c r="B457" s="264"/>
    </row>
    <row r="458" spans="2:20" x14ac:dyDescent="0.2">
      <c r="B458" s="265" t="s">
        <v>282</v>
      </c>
      <c r="C458" s="267" t="s">
        <v>38</v>
      </c>
      <c r="D458" s="662"/>
      <c r="E458" s="299"/>
      <c r="F458" s="270" t="s">
        <v>39</v>
      </c>
      <c r="G458" s="663"/>
      <c r="H458" s="663"/>
      <c r="I458" s="301" t="s">
        <v>40</v>
      </c>
      <c r="J458" s="662"/>
      <c r="K458" s="299"/>
      <c r="L458" s="267" t="s">
        <v>121</v>
      </c>
      <c r="M458" s="662"/>
      <c r="N458" s="299"/>
      <c r="O458" s="270" t="s">
        <v>122</v>
      </c>
      <c r="P458" s="662"/>
      <c r="Q458" s="299"/>
      <c r="R458" s="301" t="s">
        <v>633</v>
      </c>
      <c r="S458" s="662"/>
      <c r="T458" s="299"/>
    </row>
    <row r="459" spans="2:20" x14ac:dyDescent="0.2">
      <c r="B459" s="273"/>
      <c r="C459" s="274" t="s">
        <v>283</v>
      </c>
      <c r="D459" s="275" t="s">
        <v>284</v>
      </c>
      <c r="E459" s="275" t="s">
        <v>47</v>
      </c>
      <c r="F459" s="275" t="s">
        <v>283</v>
      </c>
      <c r="G459" s="275" t="s">
        <v>284</v>
      </c>
      <c r="H459" s="275" t="s">
        <v>47</v>
      </c>
      <c r="I459" s="276" t="s">
        <v>283</v>
      </c>
      <c r="J459" s="276" t="s">
        <v>284</v>
      </c>
      <c r="K459" s="276" t="s">
        <v>47</v>
      </c>
      <c r="L459" s="274" t="s">
        <v>283</v>
      </c>
      <c r="M459" s="275" t="s">
        <v>284</v>
      </c>
      <c r="N459" s="275" t="s">
        <v>47</v>
      </c>
      <c r="O459" s="275" t="s">
        <v>283</v>
      </c>
      <c r="P459" s="275" t="s">
        <v>284</v>
      </c>
      <c r="Q459" s="275" t="s">
        <v>47</v>
      </c>
      <c r="R459" s="276" t="s">
        <v>283</v>
      </c>
      <c r="S459" s="276" t="s">
        <v>284</v>
      </c>
      <c r="T459" s="276" t="s">
        <v>47</v>
      </c>
    </row>
    <row r="460" spans="2:20" x14ac:dyDescent="0.2">
      <c r="B460" s="129" t="s">
        <v>82</v>
      </c>
      <c r="C460" s="234"/>
      <c r="D460" s="234"/>
      <c r="E460" s="234"/>
      <c r="F460" s="234"/>
      <c r="G460" s="234"/>
      <c r="H460" s="234"/>
      <c r="I460" s="234"/>
      <c r="J460" s="234"/>
      <c r="K460" s="234"/>
      <c r="L460" s="234"/>
      <c r="M460" s="234"/>
      <c r="N460" s="234"/>
      <c r="O460" s="234"/>
      <c r="P460" s="234"/>
      <c r="Q460" s="234"/>
      <c r="R460" s="234"/>
      <c r="S460" s="234"/>
      <c r="T460" s="232"/>
    </row>
    <row r="461" spans="2:20" x14ac:dyDescent="0.2">
      <c r="B461" s="665" t="s">
        <v>424</v>
      </c>
      <c r="C461" s="104">
        <f t="shared" ref="C461:D474" si="326">+C204*$E$480</f>
        <v>94.869962928425196</v>
      </c>
      <c r="D461" s="104">
        <f t="shared" si="326"/>
        <v>0</v>
      </c>
      <c r="E461" s="408">
        <f>+C461+D461</f>
        <v>94.869962928425196</v>
      </c>
      <c r="F461" s="104">
        <f t="shared" ref="F461:G474" si="327">+F204*$H$480</f>
        <v>140.9570266284997</v>
      </c>
      <c r="G461" s="104">
        <f t="shared" si="327"/>
        <v>0</v>
      </c>
      <c r="H461" s="408">
        <f>+F461+G461</f>
        <v>140.9570266284997</v>
      </c>
      <c r="I461" s="104">
        <f t="shared" ref="I461:J474" si="328">+I204*$K$480</f>
        <v>151.5294727396973</v>
      </c>
      <c r="J461" s="104">
        <f t="shared" si="328"/>
        <v>0</v>
      </c>
      <c r="K461" s="408">
        <f>+I461+J461</f>
        <v>151.5294727396973</v>
      </c>
      <c r="L461" s="104">
        <f t="shared" ref="L461:M474" si="329">+L204*$N$480</f>
        <v>251.3320693974548</v>
      </c>
      <c r="M461" s="104">
        <f t="shared" si="329"/>
        <v>0</v>
      </c>
      <c r="N461" s="408">
        <f>+L461+M461</f>
        <v>251.3320693974548</v>
      </c>
      <c r="O461" s="104">
        <f t="shared" ref="O461:P474" si="330">+O204*$Q$480</f>
        <v>264.11793248450101</v>
      </c>
      <c r="P461" s="104">
        <f t="shared" si="330"/>
        <v>0</v>
      </c>
      <c r="Q461" s="408">
        <f>+O461+P461</f>
        <v>264.11793248450101</v>
      </c>
      <c r="R461" s="104">
        <f t="shared" ref="R461:S474" si="331">+R204*$T$480</f>
        <v>433.67118830534179</v>
      </c>
      <c r="S461" s="104">
        <f t="shared" si="331"/>
        <v>0</v>
      </c>
      <c r="T461" s="408">
        <f>+R461+S461</f>
        <v>433.67118830534179</v>
      </c>
    </row>
    <row r="462" spans="2:20" x14ac:dyDescent="0.2">
      <c r="B462" s="665" t="s">
        <v>425</v>
      </c>
      <c r="C462" s="104">
        <f t="shared" si="326"/>
        <v>32.137538763300206</v>
      </c>
      <c r="D462" s="104">
        <f t="shared" si="326"/>
        <v>0</v>
      </c>
      <c r="E462" s="408">
        <f>+C462+D462</f>
        <v>32.137538763300206</v>
      </c>
      <c r="F462" s="104">
        <f t="shared" si="327"/>
        <v>57.089523402000559</v>
      </c>
      <c r="G462" s="104">
        <f t="shared" si="327"/>
        <v>0</v>
      </c>
      <c r="H462" s="408">
        <f>+F462+G462</f>
        <v>57.089523402000559</v>
      </c>
      <c r="I462" s="104">
        <f t="shared" si="328"/>
        <v>61.486630764040093</v>
      </c>
      <c r="J462" s="104">
        <f t="shared" si="328"/>
        <v>0</v>
      </c>
      <c r="K462" s="408">
        <f>+I462+J462</f>
        <v>61.486630764040093</v>
      </c>
      <c r="L462" s="104">
        <f t="shared" si="329"/>
        <v>102.298311434471</v>
      </c>
      <c r="M462" s="104">
        <f t="shared" si="329"/>
        <v>0</v>
      </c>
      <c r="N462" s="408">
        <f>+L462+M462</f>
        <v>102.298311434471</v>
      </c>
      <c r="O462" s="104">
        <f t="shared" si="330"/>
        <v>107.20104675428698</v>
      </c>
      <c r="P462" s="104">
        <f t="shared" si="330"/>
        <v>0</v>
      </c>
      <c r="Q462" s="408">
        <f>+O462+P462</f>
        <v>107.20104675428698</v>
      </c>
      <c r="R462" s="104">
        <f t="shared" si="331"/>
        <v>160.91033193277948</v>
      </c>
      <c r="S462" s="104">
        <f t="shared" si="331"/>
        <v>0</v>
      </c>
      <c r="T462" s="408">
        <f>+R462+S462</f>
        <v>160.91033193277948</v>
      </c>
    </row>
    <row r="463" spans="2:20" x14ac:dyDescent="0.2">
      <c r="B463" s="665" t="s">
        <v>426</v>
      </c>
      <c r="C463" s="104">
        <f t="shared" si="326"/>
        <v>0</v>
      </c>
      <c r="D463" s="104">
        <f t="shared" si="326"/>
        <v>93.984162895927597</v>
      </c>
      <c r="E463" s="104">
        <f>+C463+D463</f>
        <v>93.984162895927597</v>
      </c>
      <c r="F463" s="104">
        <f t="shared" si="327"/>
        <v>0</v>
      </c>
      <c r="G463" s="104">
        <f t="shared" si="327"/>
        <v>103.27625585890311</v>
      </c>
      <c r="H463" s="104">
        <f>+F463+G463</f>
        <v>103.27625585890311</v>
      </c>
      <c r="I463" s="104">
        <f t="shared" si="328"/>
        <v>0</v>
      </c>
      <c r="J463" s="104">
        <f t="shared" si="328"/>
        <v>133.96515762777415</v>
      </c>
      <c r="K463" s="104">
        <f>+I463+J463</f>
        <v>133.96515762777415</v>
      </c>
      <c r="L463" s="104">
        <f t="shared" si="329"/>
        <v>0</v>
      </c>
      <c r="M463" s="104">
        <f t="shared" si="329"/>
        <v>169.65509035101803</v>
      </c>
      <c r="N463" s="104">
        <f>+L463+M463</f>
        <v>169.65509035101803</v>
      </c>
      <c r="O463" s="104">
        <f t="shared" si="330"/>
        <v>0</v>
      </c>
      <c r="P463" s="104">
        <f t="shared" si="330"/>
        <v>224.71674131341913</v>
      </c>
      <c r="Q463" s="104">
        <f>+O463+P463</f>
        <v>224.71674131341913</v>
      </c>
      <c r="R463" s="104">
        <f t="shared" si="331"/>
        <v>0</v>
      </c>
      <c r="S463" s="104">
        <f t="shared" si="331"/>
        <v>298.04123339510352</v>
      </c>
      <c r="T463" s="104">
        <f>+R463+S463</f>
        <v>298.04123339510352</v>
      </c>
    </row>
    <row r="464" spans="2:20" x14ac:dyDescent="0.2">
      <c r="B464" s="660" t="s">
        <v>715</v>
      </c>
      <c r="C464" s="104">
        <f t="shared" si="326"/>
        <v>0</v>
      </c>
      <c r="D464" s="104">
        <f t="shared" si="326"/>
        <v>0.37370828848223897</v>
      </c>
      <c r="E464" s="104">
        <f>+C464+D464</f>
        <v>0.37370828848223897</v>
      </c>
      <c r="F464" s="104">
        <f t="shared" si="327"/>
        <v>0</v>
      </c>
      <c r="G464" s="104">
        <f t="shared" si="327"/>
        <v>0.34378225380640359</v>
      </c>
      <c r="H464" s="104">
        <f>+F464+G464</f>
        <v>0.34378225380640359</v>
      </c>
      <c r="I464" s="104">
        <f t="shared" si="328"/>
        <v>0</v>
      </c>
      <c r="J464" s="104">
        <f t="shared" si="328"/>
        <v>0.38805196449415036</v>
      </c>
      <c r="K464" s="104">
        <f>+I464+J464</f>
        <v>0.38805196449415036</v>
      </c>
      <c r="L464" s="104">
        <f t="shared" si="329"/>
        <v>0</v>
      </c>
      <c r="M464" s="104">
        <f t="shared" si="329"/>
        <v>0.42760078111939254</v>
      </c>
      <c r="N464" s="104">
        <f>+L464+M464</f>
        <v>0.42760078111939254</v>
      </c>
      <c r="O464" s="104">
        <f t="shared" si="330"/>
        <v>0</v>
      </c>
      <c r="P464" s="104">
        <f t="shared" si="330"/>
        <v>0.47213287590628833</v>
      </c>
      <c r="Q464" s="104">
        <f>+O464+P464</f>
        <v>0.47213287590628833</v>
      </c>
      <c r="R464" s="104">
        <f t="shared" si="331"/>
        <v>0</v>
      </c>
      <c r="S464" s="104">
        <f t="shared" si="331"/>
        <v>0.52154949825811492</v>
      </c>
      <c r="T464" s="104">
        <f>+R464+S464</f>
        <v>0.52154949825811492</v>
      </c>
    </row>
    <row r="465" spans="2:20" x14ac:dyDescent="0.2">
      <c r="B465" s="660" t="s">
        <v>717</v>
      </c>
      <c r="C465" s="104">
        <f t="shared" si="326"/>
        <v>0.34391819160387516</v>
      </c>
      <c r="D465" s="104">
        <f t="shared" si="326"/>
        <v>0</v>
      </c>
      <c r="E465" s="104">
        <f t="shared" ref="E465:E478" si="332">+C465+D465</f>
        <v>0.34391819160387516</v>
      </c>
      <c r="F465" s="104">
        <f t="shared" si="327"/>
        <v>0.31637770603052051</v>
      </c>
      <c r="G465" s="104">
        <f t="shared" si="327"/>
        <v>0</v>
      </c>
      <c r="H465" s="104">
        <f t="shared" ref="H465:H478" si="333">+F465+G465</f>
        <v>0.31637770603052051</v>
      </c>
      <c r="I465" s="104">
        <f t="shared" si="328"/>
        <v>0.35711846376000872</v>
      </c>
      <c r="J465" s="104">
        <f t="shared" si="328"/>
        <v>0</v>
      </c>
      <c r="K465" s="104">
        <f t="shared" ref="K465:K478" si="334">+I465+J465</f>
        <v>0.35711846376000872</v>
      </c>
      <c r="L465" s="104">
        <f t="shared" si="329"/>
        <v>0.39351465274759384</v>
      </c>
      <c r="M465" s="104">
        <f t="shared" si="329"/>
        <v>0</v>
      </c>
      <c r="N465" s="104">
        <f t="shared" ref="N465:N478" si="335">+L465+M465</f>
        <v>0.39351465274759384</v>
      </c>
      <c r="O465" s="104">
        <f t="shared" si="330"/>
        <v>0.43449687866942921</v>
      </c>
      <c r="P465" s="104">
        <f t="shared" si="330"/>
        <v>0</v>
      </c>
      <c r="Q465" s="104">
        <f t="shared" ref="Q465:Q478" si="336">+O465+P465</f>
        <v>0.43449687866942921</v>
      </c>
      <c r="R465" s="104">
        <f t="shared" si="331"/>
        <v>0.47997426281693001</v>
      </c>
      <c r="S465" s="104">
        <f t="shared" si="331"/>
        <v>0</v>
      </c>
      <c r="T465" s="104">
        <f t="shared" ref="T465:T478" si="337">+R465+S465</f>
        <v>0.47997426281693001</v>
      </c>
    </row>
    <row r="466" spans="2:20" x14ac:dyDescent="0.2">
      <c r="B466" s="114" t="s">
        <v>287</v>
      </c>
      <c r="C466" s="104">
        <f t="shared" si="326"/>
        <v>0.49448331539289564</v>
      </c>
      <c r="D466" s="104">
        <f t="shared" si="326"/>
        <v>0</v>
      </c>
      <c r="E466" s="104">
        <f t="shared" si="332"/>
        <v>0.49448331539289564</v>
      </c>
      <c r="F466" s="104">
        <f t="shared" si="327"/>
        <v>0.4548857862528024</v>
      </c>
      <c r="G466" s="104">
        <f t="shared" si="327"/>
        <v>0</v>
      </c>
      <c r="H466" s="104">
        <f t="shared" si="333"/>
        <v>0.4548857862528024</v>
      </c>
      <c r="I466" s="104">
        <f t="shared" si="328"/>
        <v>0.51346257993663225</v>
      </c>
      <c r="J466" s="104">
        <f t="shared" si="328"/>
        <v>0</v>
      </c>
      <c r="K466" s="104">
        <f t="shared" si="334"/>
        <v>0.51346257993663225</v>
      </c>
      <c r="L466" s="104">
        <f t="shared" si="329"/>
        <v>0.56579278123920485</v>
      </c>
      <c r="M466" s="104">
        <f t="shared" si="329"/>
        <v>0</v>
      </c>
      <c r="N466" s="104">
        <f t="shared" si="335"/>
        <v>0.56579278123920485</v>
      </c>
      <c r="O466" s="104">
        <f t="shared" si="330"/>
        <v>0.6247167563028766</v>
      </c>
      <c r="P466" s="104">
        <f t="shared" si="330"/>
        <v>0</v>
      </c>
      <c r="Q466" s="104">
        <f t="shared" si="336"/>
        <v>0.6247167563028766</v>
      </c>
      <c r="R466" s="104">
        <f t="shared" si="331"/>
        <v>0.69010384031776906</v>
      </c>
      <c r="S466" s="104">
        <f t="shared" si="331"/>
        <v>0</v>
      </c>
      <c r="T466" s="104">
        <f t="shared" si="337"/>
        <v>0.69010384031776906</v>
      </c>
    </row>
    <row r="467" spans="2:20" x14ac:dyDescent="0.2">
      <c r="B467" s="114" t="s">
        <v>427</v>
      </c>
      <c r="C467" s="104">
        <f t="shared" si="326"/>
        <v>0</v>
      </c>
      <c r="D467" s="104">
        <f t="shared" si="326"/>
        <v>1.4467168998923574</v>
      </c>
      <c r="E467" s="104">
        <f t="shared" si="332"/>
        <v>1.4467168998923574</v>
      </c>
      <c r="F467" s="104">
        <f t="shared" si="327"/>
        <v>0</v>
      </c>
      <c r="G467" s="104">
        <f t="shared" si="327"/>
        <v>1.330865843208199</v>
      </c>
      <c r="H467" s="104">
        <f t="shared" si="333"/>
        <v>1.330865843208199</v>
      </c>
      <c r="I467" s="104">
        <f t="shared" si="328"/>
        <v>0</v>
      </c>
      <c r="J467" s="104">
        <f t="shared" si="328"/>
        <v>1.5022448053003188</v>
      </c>
      <c r="K467" s="104">
        <f t="shared" si="334"/>
        <v>1.5022448053003188</v>
      </c>
      <c r="L467" s="104">
        <f t="shared" si="329"/>
        <v>0</v>
      </c>
      <c r="M467" s="104">
        <f t="shared" si="329"/>
        <v>1.6553480228255595</v>
      </c>
      <c r="N467" s="104">
        <f t="shared" si="335"/>
        <v>1.6553480228255595</v>
      </c>
      <c r="O467" s="104">
        <f t="shared" si="330"/>
        <v>0</v>
      </c>
      <c r="P467" s="104">
        <f t="shared" si="330"/>
        <v>1.8277427384404163</v>
      </c>
      <c r="Q467" s="104">
        <f t="shared" si="336"/>
        <v>1.8277427384404163</v>
      </c>
      <c r="R467" s="104">
        <f t="shared" si="331"/>
        <v>0</v>
      </c>
      <c r="S467" s="104">
        <f t="shared" si="331"/>
        <v>2.0190466642439877</v>
      </c>
      <c r="T467" s="104">
        <f t="shared" si="337"/>
        <v>2.0190466642439877</v>
      </c>
    </row>
    <row r="468" spans="2:20" x14ac:dyDescent="0.2">
      <c r="B468" s="114" t="s">
        <v>428</v>
      </c>
      <c r="C468" s="104">
        <f t="shared" si="326"/>
        <v>0</v>
      </c>
      <c r="D468" s="104">
        <f t="shared" si="326"/>
        <v>0.83315392895586649</v>
      </c>
      <c r="E468" s="104">
        <f t="shared" si="332"/>
        <v>0.83315392895586649</v>
      </c>
      <c r="F468" s="104">
        <f t="shared" si="327"/>
        <v>0</v>
      </c>
      <c r="G468" s="104">
        <f t="shared" si="327"/>
        <v>0.76643613291900736</v>
      </c>
      <c r="H468" s="104">
        <f t="shared" si="333"/>
        <v>0.76643613291900736</v>
      </c>
      <c r="I468" s="104">
        <f t="shared" si="328"/>
        <v>0</v>
      </c>
      <c r="J468" s="104">
        <f t="shared" si="328"/>
        <v>0.86513205305241558</v>
      </c>
      <c r="K468" s="104">
        <f t="shared" si="334"/>
        <v>0.86513205305241558</v>
      </c>
      <c r="L468" s="104">
        <f t="shared" si="329"/>
        <v>0</v>
      </c>
      <c r="M468" s="104">
        <f t="shared" si="329"/>
        <v>0.95330310243079086</v>
      </c>
      <c r="N468" s="104">
        <f t="shared" si="335"/>
        <v>0.95330310243079086</v>
      </c>
      <c r="O468" s="104">
        <f t="shared" si="330"/>
        <v>0</v>
      </c>
      <c r="P468" s="104">
        <f t="shared" si="330"/>
        <v>2.1051679755251218</v>
      </c>
      <c r="Q468" s="104">
        <f t="shared" si="336"/>
        <v>2.1051679755251218</v>
      </c>
      <c r="R468" s="104">
        <f t="shared" si="331"/>
        <v>0</v>
      </c>
      <c r="S468" s="104">
        <f t="shared" si="331"/>
        <v>2.3255091043524501</v>
      </c>
      <c r="T468" s="104">
        <f t="shared" si="337"/>
        <v>2.3255091043524501</v>
      </c>
    </row>
    <row r="469" spans="2:20" x14ac:dyDescent="0.2">
      <c r="B469" s="114" t="s">
        <v>429</v>
      </c>
      <c r="C469" s="104">
        <f t="shared" si="326"/>
        <v>1.1706135629709364</v>
      </c>
      <c r="D469" s="104">
        <f t="shared" si="326"/>
        <v>0</v>
      </c>
      <c r="E469" s="104">
        <f t="shared" si="332"/>
        <v>1.1706135629709364</v>
      </c>
      <c r="F469" s="104">
        <f t="shared" si="327"/>
        <v>1.0768724735780628</v>
      </c>
      <c r="G469" s="104">
        <f t="shared" si="327"/>
        <v>0</v>
      </c>
      <c r="H469" s="104">
        <f t="shared" si="333"/>
        <v>1.0768724735780628</v>
      </c>
      <c r="I469" s="104">
        <f t="shared" si="328"/>
        <v>1.2155440667887623</v>
      </c>
      <c r="J469" s="104">
        <f t="shared" si="328"/>
        <v>0</v>
      </c>
      <c r="K469" s="104">
        <f t="shared" si="334"/>
        <v>1.2155440667887623</v>
      </c>
      <c r="L469" s="104">
        <f t="shared" si="329"/>
        <v>1.3394278086479137</v>
      </c>
      <c r="M469" s="104">
        <f t="shared" si="329"/>
        <v>0</v>
      </c>
      <c r="N469" s="104">
        <f t="shared" si="335"/>
        <v>1.3394278086479137</v>
      </c>
      <c r="O469" s="104">
        <f t="shared" si="330"/>
        <v>2.9578426012707633</v>
      </c>
      <c r="P469" s="104">
        <f t="shared" si="330"/>
        <v>0</v>
      </c>
      <c r="Q469" s="104">
        <f t="shared" si="336"/>
        <v>2.9578426012707633</v>
      </c>
      <c r="R469" s="104">
        <f t="shared" si="331"/>
        <v>3.2674304276269899</v>
      </c>
      <c r="S469" s="104">
        <f t="shared" si="331"/>
        <v>0</v>
      </c>
      <c r="T469" s="104">
        <f t="shared" si="337"/>
        <v>3.2674304276269899</v>
      </c>
    </row>
    <row r="470" spans="2:20" x14ac:dyDescent="0.2">
      <c r="B470" s="114" t="s">
        <v>288</v>
      </c>
      <c r="C470" s="104">
        <f t="shared" si="326"/>
        <v>0</v>
      </c>
      <c r="D470" s="104">
        <f t="shared" si="326"/>
        <v>0</v>
      </c>
      <c r="E470" s="104">
        <f t="shared" si="332"/>
        <v>0</v>
      </c>
      <c r="F470" s="104">
        <f t="shared" si="327"/>
        <v>0.36739190973694913</v>
      </c>
      <c r="G470" s="104">
        <f t="shared" si="327"/>
        <v>0</v>
      </c>
      <c r="H470" s="104">
        <f t="shared" si="333"/>
        <v>0.36739190973694913</v>
      </c>
      <c r="I470" s="104">
        <f t="shared" si="328"/>
        <v>0.4985907706675799</v>
      </c>
      <c r="J470" s="104">
        <f t="shared" si="328"/>
        <v>0</v>
      </c>
      <c r="K470" s="104">
        <f t="shared" si="334"/>
        <v>0.4985907706675799</v>
      </c>
      <c r="L470" s="104">
        <f t="shared" si="329"/>
        <v>0.6243833213133857</v>
      </c>
      <c r="M470" s="104">
        <f t="shared" si="329"/>
        <v>0</v>
      </c>
      <c r="N470" s="104">
        <f t="shared" si="335"/>
        <v>0.6243833213133857</v>
      </c>
      <c r="O470" s="104">
        <f t="shared" si="330"/>
        <v>1.0447175875688979</v>
      </c>
      <c r="P470" s="104">
        <f t="shared" si="330"/>
        <v>0</v>
      </c>
      <c r="Q470" s="104">
        <f t="shared" si="336"/>
        <v>1.0447175875688979</v>
      </c>
      <c r="R470" s="104">
        <f t="shared" si="331"/>
        <v>1.3010029920098929</v>
      </c>
      <c r="S470" s="104">
        <f t="shared" si="331"/>
        <v>0</v>
      </c>
      <c r="T470" s="104">
        <f t="shared" si="337"/>
        <v>1.3010029920098929</v>
      </c>
    </row>
    <row r="471" spans="2:20" x14ac:dyDescent="0.2">
      <c r="B471" s="114" t="s">
        <v>289</v>
      </c>
      <c r="C471" s="104">
        <f t="shared" si="326"/>
        <v>0.50861141011840683</v>
      </c>
      <c r="D471" s="104">
        <f t="shared" si="326"/>
        <v>0</v>
      </c>
      <c r="E471" s="104">
        <f t="shared" si="332"/>
        <v>0.50861141011840683</v>
      </c>
      <c r="F471" s="104">
        <f t="shared" si="327"/>
        <v>0.46788252300288247</v>
      </c>
      <c r="G471" s="104">
        <f t="shared" si="327"/>
        <v>0</v>
      </c>
      <c r="H471" s="104">
        <f t="shared" si="333"/>
        <v>0.46788252300288247</v>
      </c>
      <c r="I471" s="104">
        <f t="shared" si="328"/>
        <v>0.52813293936339323</v>
      </c>
      <c r="J471" s="104">
        <f t="shared" si="328"/>
        <v>0</v>
      </c>
      <c r="K471" s="104">
        <f t="shared" si="334"/>
        <v>0.52813293936339323</v>
      </c>
      <c r="L471" s="104">
        <f t="shared" si="329"/>
        <v>0.58195828927461057</v>
      </c>
      <c r="M471" s="104">
        <f t="shared" si="329"/>
        <v>0</v>
      </c>
      <c r="N471" s="104">
        <f t="shared" si="335"/>
        <v>0.58195828927461057</v>
      </c>
      <c r="O471" s="104">
        <f t="shared" si="330"/>
        <v>0.64256580648295869</v>
      </c>
      <c r="P471" s="104">
        <f t="shared" si="330"/>
        <v>0</v>
      </c>
      <c r="Q471" s="104">
        <f t="shared" si="336"/>
        <v>0.64256580648295869</v>
      </c>
      <c r="R471" s="104">
        <f t="shared" si="331"/>
        <v>0.70982109289827677</v>
      </c>
      <c r="S471" s="104">
        <f t="shared" si="331"/>
        <v>0</v>
      </c>
      <c r="T471" s="104">
        <f t="shared" si="337"/>
        <v>0.70982109289827677</v>
      </c>
    </row>
    <row r="472" spans="2:20" x14ac:dyDescent="0.2">
      <c r="B472" s="114" t="s">
        <v>290</v>
      </c>
      <c r="C472" s="104">
        <f t="shared" si="326"/>
        <v>0</v>
      </c>
      <c r="D472" s="104">
        <f t="shared" si="326"/>
        <v>0.40527448869752425</v>
      </c>
      <c r="E472" s="104">
        <f t="shared" si="332"/>
        <v>0.40527448869752425</v>
      </c>
      <c r="F472" s="104">
        <f t="shared" si="327"/>
        <v>0</v>
      </c>
      <c r="G472" s="104">
        <f t="shared" si="327"/>
        <v>0.37282067705943966</v>
      </c>
      <c r="H472" s="104">
        <f t="shared" si="333"/>
        <v>0.37282067705943966</v>
      </c>
      <c r="I472" s="104">
        <f t="shared" si="328"/>
        <v>0</v>
      </c>
      <c r="J472" s="104">
        <f t="shared" si="328"/>
        <v>0.42082973898479908</v>
      </c>
      <c r="K472" s="104">
        <f t="shared" si="334"/>
        <v>0.42082973898479908</v>
      </c>
      <c r="L472" s="104">
        <f t="shared" si="329"/>
        <v>0</v>
      </c>
      <c r="M472" s="104">
        <f t="shared" si="329"/>
        <v>0.46371914478707077</v>
      </c>
      <c r="N472" s="104">
        <f t="shared" si="335"/>
        <v>0.46371914478707077</v>
      </c>
      <c r="O472" s="104">
        <f t="shared" si="330"/>
        <v>0</v>
      </c>
      <c r="P472" s="104">
        <f t="shared" si="330"/>
        <v>0.51201275373721478</v>
      </c>
      <c r="Q472" s="104">
        <f t="shared" si="336"/>
        <v>0.51201275373721478</v>
      </c>
      <c r="R472" s="104">
        <f t="shared" si="331"/>
        <v>0</v>
      </c>
      <c r="S472" s="104">
        <f t="shared" si="331"/>
        <v>0.56560347402370625</v>
      </c>
      <c r="T472" s="104">
        <f t="shared" si="337"/>
        <v>0.56560347402370625</v>
      </c>
    </row>
    <row r="473" spans="2:20" x14ac:dyDescent="0.2">
      <c r="B473" s="114" t="s">
        <v>291</v>
      </c>
      <c r="C473" s="104">
        <f t="shared" si="326"/>
        <v>0</v>
      </c>
      <c r="D473" s="104">
        <f t="shared" si="326"/>
        <v>0.20182992465016147</v>
      </c>
      <c r="E473" s="104">
        <f t="shared" si="332"/>
        <v>0.20182992465016147</v>
      </c>
      <c r="F473" s="104">
        <f t="shared" si="327"/>
        <v>0</v>
      </c>
      <c r="G473" s="104">
        <f t="shared" si="327"/>
        <v>0.18566766785828667</v>
      </c>
      <c r="H473" s="104">
        <f t="shared" si="333"/>
        <v>0.18566766785828667</v>
      </c>
      <c r="I473" s="104">
        <f t="shared" si="328"/>
        <v>0</v>
      </c>
      <c r="J473" s="104">
        <f t="shared" si="328"/>
        <v>0.20957656323944171</v>
      </c>
      <c r="K473" s="104">
        <f t="shared" si="334"/>
        <v>0.20957656323944171</v>
      </c>
      <c r="L473" s="104">
        <f t="shared" si="329"/>
        <v>0</v>
      </c>
      <c r="M473" s="104">
        <f t="shared" si="329"/>
        <v>0.23093582907722637</v>
      </c>
      <c r="N473" s="104">
        <f t="shared" si="335"/>
        <v>0.23093582907722637</v>
      </c>
      <c r="O473" s="104">
        <f t="shared" si="330"/>
        <v>0</v>
      </c>
      <c r="P473" s="104">
        <f t="shared" si="330"/>
        <v>0.25498643114403119</v>
      </c>
      <c r="Q473" s="104">
        <f t="shared" si="336"/>
        <v>0.25498643114403119</v>
      </c>
      <c r="R473" s="104">
        <f t="shared" si="331"/>
        <v>0</v>
      </c>
      <c r="S473" s="104">
        <f t="shared" si="331"/>
        <v>0.28167503686439554</v>
      </c>
      <c r="T473" s="104">
        <f t="shared" si="337"/>
        <v>0.28167503686439554</v>
      </c>
    </row>
    <row r="474" spans="2:20" x14ac:dyDescent="0.2">
      <c r="B474" s="114" t="s">
        <v>293</v>
      </c>
      <c r="C474" s="104">
        <f t="shared" si="326"/>
        <v>0</v>
      </c>
      <c r="D474" s="104">
        <f t="shared" si="326"/>
        <v>0.21224434876210976</v>
      </c>
      <c r="E474" s="104">
        <f t="shared" si="332"/>
        <v>0.21224434876210976</v>
      </c>
      <c r="F474" s="104">
        <f t="shared" si="327"/>
        <v>0</v>
      </c>
      <c r="G474" s="104">
        <f t="shared" si="327"/>
        <v>0.19524811951977428</v>
      </c>
      <c r="H474" s="104">
        <f t="shared" si="333"/>
        <v>0.19524811951977428</v>
      </c>
      <c r="I474" s="104">
        <f t="shared" si="328"/>
        <v>0</v>
      </c>
      <c r="J474" s="104">
        <f t="shared" si="328"/>
        <v>0.22039071390259693</v>
      </c>
      <c r="K474" s="104">
        <f t="shared" si="334"/>
        <v>0.22039071390259693</v>
      </c>
      <c r="L474" s="104">
        <f t="shared" si="329"/>
        <v>0</v>
      </c>
      <c r="M474" s="104">
        <f t="shared" si="329"/>
        <v>0.24285211785761132</v>
      </c>
      <c r="N474" s="104">
        <f t="shared" si="335"/>
        <v>0.24285211785761132</v>
      </c>
      <c r="O474" s="104">
        <f t="shared" si="330"/>
        <v>0</v>
      </c>
      <c r="P474" s="104">
        <f t="shared" si="330"/>
        <v>0.26814373099106326</v>
      </c>
      <c r="Q474" s="104">
        <f t="shared" si="336"/>
        <v>0.26814373099106326</v>
      </c>
      <c r="R474" s="104">
        <f t="shared" si="331"/>
        <v>0</v>
      </c>
      <c r="S474" s="104">
        <f t="shared" si="331"/>
        <v>0.29620946876659837</v>
      </c>
      <c r="T474" s="104">
        <f t="shared" si="337"/>
        <v>0.29620946876659837</v>
      </c>
    </row>
    <row r="475" spans="2:20" x14ac:dyDescent="0.2">
      <c r="B475" s="108" t="s">
        <v>882</v>
      </c>
      <c r="C475" s="104">
        <f t="shared" ref="C475:D477" si="338">+C218*$E$480</f>
        <v>0</v>
      </c>
      <c r="D475" s="104">
        <f t="shared" si="338"/>
        <v>0</v>
      </c>
      <c r="E475" s="104">
        <f t="shared" si="332"/>
        <v>0</v>
      </c>
      <c r="F475" s="104">
        <f t="shared" ref="F475:G477" si="339">+F218*$H$480</f>
        <v>6.7515515584831522</v>
      </c>
      <c r="G475" s="104">
        <f t="shared" si="339"/>
        <v>0</v>
      </c>
      <c r="H475" s="104">
        <f t="shared" si="333"/>
        <v>6.7515515584831522</v>
      </c>
      <c r="I475" s="104">
        <f t="shared" ref="I475:J477" si="340">+I218*$K$480</f>
        <v>0</v>
      </c>
      <c r="J475" s="104">
        <f t="shared" si="340"/>
        <v>0</v>
      </c>
      <c r="K475" s="104">
        <f t="shared" si="334"/>
        <v>0</v>
      </c>
      <c r="L475" s="104">
        <f t="shared" ref="L475:M477" si="341">+L218*$N$480</f>
        <v>0</v>
      </c>
      <c r="M475" s="104">
        <f t="shared" si="341"/>
        <v>0</v>
      </c>
      <c r="N475" s="104">
        <f t="shared" si="335"/>
        <v>0</v>
      </c>
      <c r="O475" s="104">
        <f t="shared" ref="O475:P477" si="342">+O218*$Q$480</f>
        <v>0</v>
      </c>
      <c r="P475" s="104">
        <f t="shared" si="342"/>
        <v>0</v>
      </c>
      <c r="Q475" s="104">
        <f t="shared" si="336"/>
        <v>0</v>
      </c>
      <c r="R475" s="104">
        <f t="shared" ref="R475:S477" si="343">+R218*$T$480</f>
        <v>0</v>
      </c>
      <c r="S475" s="104">
        <f t="shared" si="343"/>
        <v>0</v>
      </c>
      <c r="T475" s="104">
        <f t="shared" si="337"/>
        <v>0</v>
      </c>
    </row>
    <row r="476" spans="2:20" x14ac:dyDescent="0.2">
      <c r="B476" s="114" t="s">
        <v>880</v>
      </c>
      <c r="C476" s="104">
        <f t="shared" si="338"/>
        <v>0</v>
      </c>
      <c r="D476" s="104">
        <f t="shared" si="338"/>
        <v>0</v>
      </c>
      <c r="E476" s="104">
        <f t="shared" si="332"/>
        <v>0</v>
      </c>
      <c r="F476" s="104">
        <f t="shared" si="339"/>
        <v>0</v>
      </c>
      <c r="G476" s="104">
        <f t="shared" si="339"/>
        <v>0</v>
      </c>
      <c r="H476" s="104">
        <f t="shared" si="333"/>
        <v>0</v>
      </c>
      <c r="I476" s="104">
        <f t="shared" si="340"/>
        <v>0.69281508508906353</v>
      </c>
      <c r="J476" s="104">
        <f t="shared" si="340"/>
        <v>0</v>
      </c>
      <c r="K476" s="104">
        <f t="shared" si="334"/>
        <v>0.69281508508906353</v>
      </c>
      <c r="L476" s="104">
        <f t="shared" si="341"/>
        <v>0</v>
      </c>
      <c r="M476" s="104">
        <f t="shared" si="341"/>
        <v>0</v>
      </c>
      <c r="N476" s="104">
        <f t="shared" si="335"/>
        <v>0</v>
      </c>
      <c r="O476" s="104">
        <f t="shared" si="342"/>
        <v>1.3932733072551393</v>
      </c>
      <c r="P476" s="104">
        <f t="shared" si="342"/>
        <v>0</v>
      </c>
      <c r="Q476" s="104">
        <f t="shared" si="336"/>
        <v>1.3932733072551393</v>
      </c>
      <c r="R476" s="104">
        <f t="shared" si="343"/>
        <v>0</v>
      </c>
      <c r="S476" s="104">
        <f t="shared" si="343"/>
        <v>0</v>
      </c>
      <c r="T476" s="104">
        <f t="shared" si="337"/>
        <v>0</v>
      </c>
    </row>
    <row r="477" spans="2:20" x14ac:dyDescent="0.2">
      <c r="B477" s="114" t="s">
        <v>874</v>
      </c>
      <c r="C477" s="104">
        <f t="shared" si="338"/>
        <v>0</v>
      </c>
      <c r="D477" s="104">
        <f t="shared" si="338"/>
        <v>0</v>
      </c>
      <c r="E477" s="104">
        <f t="shared" si="332"/>
        <v>0</v>
      </c>
      <c r="F477" s="104">
        <f t="shared" si="339"/>
        <v>6.7515515584831522</v>
      </c>
      <c r="G477" s="104">
        <f t="shared" si="339"/>
        <v>0</v>
      </c>
      <c r="H477" s="104">
        <f t="shared" si="333"/>
        <v>6.7515515584831522</v>
      </c>
      <c r="I477" s="104">
        <f t="shared" si="340"/>
        <v>9.6994111912468899</v>
      </c>
      <c r="J477" s="104">
        <f t="shared" si="340"/>
        <v>0</v>
      </c>
      <c r="K477" s="104">
        <f t="shared" si="334"/>
        <v>9.6994111912468899</v>
      </c>
      <c r="L477" s="104">
        <f t="shared" si="341"/>
        <v>13.880440515535772</v>
      </c>
      <c r="M477" s="104">
        <f t="shared" si="341"/>
        <v>0</v>
      </c>
      <c r="N477" s="104">
        <f t="shared" si="335"/>
        <v>13.880440515535772</v>
      </c>
      <c r="O477" s="104">
        <f t="shared" si="342"/>
        <v>13.932733072551393</v>
      </c>
      <c r="P477" s="104">
        <f t="shared" si="342"/>
        <v>0</v>
      </c>
      <c r="Q477" s="104">
        <f t="shared" si="336"/>
        <v>13.932733072551393</v>
      </c>
      <c r="R477" s="104">
        <f t="shared" si="343"/>
        <v>20.987764387509209</v>
      </c>
      <c r="S477" s="104">
        <f t="shared" si="343"/>
        <v>0</v>
      </c>
      <c r="T477" s="104">
        <f t="shared" si="337"/>
        <v>20.987764387509209</v>
      </c>
    </row>
    <row r="478" spans="2:20" s="135" customFormat="1" x14ac:dyDescent="0.2">
      <c r="B478" s="114" t="s">
        <v>294</v>
      </c>
      <c r="C478" s="104">
        <f>+C221*$E$480</f>
        <v>8.5835102260495173</v>
      </c>
      <c r="D478" s="104">
        <f>+D221*$E$480</f>
        <v>0</v>
      </c>
      <c r="E478" s="104">
        <f t="shared" si="332"/>
        <v>8.5835102260495173</v>
      </c>
      <c r="F478" s="104">
        <f>+F221*$H$480</f>
        <v>7.1783225337361189</v>
      </c>
      <c r="G478" s="104">
        <f t="shared" ref="G478" si="344">+G221*$H$480</f>
        <v>0</v>
      </c>
      <c r="H478" s="104">
        <f t="shared" si="333"/>
        <v>7.1783225337361189</v>
      </c>
      <c r="I478" s="104">
        <f>+I221*$K$480</f>
        <v>19.836756340299257</v>
      </c>
      <c r="J478" s="104">
        <f t="shared" ref="J478" si="345">+J221*$K$480</f>
        <v>0</v>
      </c>
      <c r="K478" s="104">
        <f t="shared" si="334"/>
        <v>19.836756340299257</v>
      </c>
      <c r="L478" s="104">
        <f>+L221*$N$480</f>
        <v>36.527842215062719</v>
      </c>
      <c r="M478" s="104">
        <f>+M221*$N$480</f>
        <v>0</v>
      </c>
      <c r="N478" s="104">
        <f t="shared" si="335"/>
        <v>36.527842215062719</v>
      </c>
      <c r="O478" s="104">
        <f>+O221*$Q$480</f>
        <v>36.665455590484839</v>
      </c>
      <c r="P478" s="104">
        <f>+P221*$Q$480</f>
        <v>0</v>
      </c>
      <c r="Q478" s="104">
        <f t="shared" si="336"/>
        <v>36.665455590484839</v>
      </c>
      <c r="R478" s="104">
        <f>+R221*$T$480</f>
        <v>36.821009397397951</v>
      </c>
      <c r="S478" s="104">
        <f>+S221*$T$480</f>
        <v>0</v>
      </c>
      <c r="T478" s="104">
        <f t="shared" si="337"/>
        <v>36.821009397397951</v>
      </c>
    </row>
    <row r="479" spans="2:20" x14ac:dyDescent="0.2">
      <c r="B479" s="278" t="s">
        <v>8</v>
      </c>
      <c r="C479" s="106">
        <f>SUM(C461:C478)</f>
        <v>138.10863839786106</v>
      </c>
      <c r="D479" s="106">
        <f t="shared" ref="D479:T479" si="346">SUM(D461:D478)</f>
        <v>97.457090775367845</v>
      </c>
      <c r="E479" s="106">
        <f t="shared" si="346"/>
        <v>235.56572917322893</v>
      </c>
      <c r="F479" s="106">
        <f t="shared" si="346"/>
        <v>221.41138607980389</v>
      </c>
      <c r="G479" s="106">
        <f t="shared" si="346"/>
        <v>106.47107655327423</v>
      </c>
      <c r="H479" s="106">
        <f t="shared" si="346"/>
        <v>327.88246263307809</v>
      </c>
      <c r="I479" s="106">
        <f t="shared" si="346"/>
        <v>246.35793494088895</v>
      </c>
      <c r="J479" s="106">
        <f t="shared" si="346"/>
        <v>137.57138346674782</v>
      </c>
      <c r="K479" s="106">
        <f t="shared" si="346"/>
        <v>383.92931840763691</v>
      </c>
      <c r="L479" s="106">
        <f t="shared" si="346"/>
        <v>407.54374041574698</v>
      </c>
      <c r="M479" s="106">
        <f t="shared" si="346"/>
        <v>173.62884934911568</v>
      </c>
      <c r="N479" s="106">
        <f t="shared" si="346"/>
        <v>581.17258976486289</v>
      </c>
      <c r="O479" s="106">
        <f t="shared" si="346"/>
        <v>429.01478083937428</v>
      </c>
      <c r="P479" s="106">
        <f t="shared" si="346"/>
        <v>230.15692781916326</v>
      </c>
      <c r="Q479" s="106">
        <f t="shared" si="346"/>
        <v>659.17170865853734</v>
      </c>
      <c r="R479" s="106">
        <f t="shared" si="346"/>
        <v>658.8386266386982</v>
      </c>
      <c r="S479" s="106">
        <f t="shared" si="346"/>
        <v>304.05082664161284</v>
      </c>
      <c r="T479" s="106">
        <f t="shared" si="346"/>
        <v>962.88945328031105</v>
      </c>
    </row>
    <row r="480" spans="2:20" x14ac:dyDescent="0.2">
      <c r="B480" s="279" t="s">
        <v>297</v>
      </c>
      <c r="C480" s="241"/>
      <c r="D480" s="240"/>
      <c r="E480" s="285">
        <f>Asignaciones!K48</f>
        <v>1.305255830142708E-2</v>
      </c>
      <c r="F480" s="241"/>
      <c r="G480" s="240"/>
      <c r="H480" s="285">
        <f>Asignaciones!L48</f>
        <v>1.2563421116211646E-2</v>
      </c>
      <c r="I480" s="241"/>
      <c r="J480" s="240"/>
      <c r="K480" s="285">
        <f>Asignaciones!M48</f>
        <v>1.2813517461755408E-2</v>
      </c>
      <c r="L480" s="241"/>
      <c r="M480" s="240"/>
      <c r="N480" s="285">
        <f>Asignaciones!N48</f>
        <v>1.2835773629871018E-2</v>
      </c>
      <c r="O480" s="241"/>
      <c r="P480" s="240"/>
      <c r="Q480" s="285">
        <f>Asignaciones!O48</f>
        <v>1.2787550793723918E-2</v>
      </c>
      <c r="R480" s="241"/>
      <c r="S480" s="240"/>
      <c r="T480" s="285">
        <f>Asignaciones!P48</f>
        <v>1.2809996735434382E-2</v>
      </c>
    </row>
    <row r="484" spans="2:20" x14ac:dyDescent="0.2">
      <c r="B484" s="2" t="s">
        <v>446</v>
      </c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7"/>
    </row>
    <row r="485" spans="2:20" x14ac:dyDescent="0.2">
      <c r="B485" s="9" t="s">
        <v>20</v>
      </c>
      <c r="C485" s="199"/>
      <c r="D485" s="199"/>
      <c r="E485" s="199"/>
      <c r="F485" s="199"/>
      <c r="G485" s="199"/>
      <c r="H485" s="199"/>
      <c r="I485" s="199"/>
      <c r="J485" s="199"/>
      <c r="K485" s="199"/>
      <c r="L485" s="199"/>
      <c r="M485" s="199"/>
      <c r="N485" s="199"/>
      <c r="O485" s="199"/>
      <c r="P485" s="199"/>
      <c r="Q485" s="199"/>
      <c r="R485" s="199"/>
      <c r="S485" s="199"/>
      <c r="T485" s="262"/>
    </row>
    <row r="486" spans="2:20" x14ac:dyDescent="0.2">
      <c r="B486" s="201" t="s">
        <v>910</v>
      </c>
      <c r="C486" s="199"/>
      <c r="D486" s="199"/>
      <c r="E486" s="199"/>
      <c r="F486" s="199"/>
      <c r="G486" s="199"/>
      <c r="H486" s="199"/>
      <c r="I486" s="199"/>
      <c r="J486" s="199"/>
      <c r="K486" s="199"/>
      <c r="L486" s="199"/>
      <c r="M486" s="199"/>
      <c r="N486" s="199"/>
      <c r="O486" s="199"/>
      <c r="P486" s="199"/>
      <c r="Q486" s="199"/>
      <c r="R486" s="199"/>
      <c r="S486" s="199"/>
      <c r="T486" s="262"/>
    </row>
    <row r="487" spans="2:20" x14ac:dyDescent="0.2">
      <c r="B487" s="9" t="s">
        <v>2</v>
      </c>
      <c r="C487" s="199"/>
      <c r="D487" s="199"/>
      <c r="E487" s="199"/>
      <c r="F487" s="199"/>
      <c r="G487" s="199"/>
      <c r="H487" s="199"/>
      <c r="I487" s="199"/>
      <c r="J487" s="199"/>
      <c r="K487" s="199"/>
      <c r="L487" s="199"/>
      <c r="M487" s="199"/>
      <c r="N487" s="199"/>
      <c r="O487" s="199"/>
      <c r="P487" s="199"/>
      <c r="Q487" s="199"/>
      <c r="R487" s="199"/>
      <c r="S487" s="199"/>
      <c r="T487" s="262"/>
    </row>
    <row r="488" spans="2:20" x14ac:dyDescent="0.2">
      <c r="B488" s="256"/>
      <c r="C488" s="197"/>
      <c r="D488" s="197"/>
      <c r="E488" s="197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263"/>
    </row>
    <row r="489" spans="2:20" x14ac:dyDescent="0.2">
      <c r="B489" s="264"/>
    </row>
    <row r="490" spans="2:20" x14ac:dyDescent="0.2">
      <c r="B490" s="265" t="s">
        <v>282</v>
      </c>
      <c r="C490" s="267" t="s">
        <v>38</v>
      </c>
      <c r="D490" s="662"/>
      <c r="E490" s="299"/>
      <c r="F490" s="270" t="s">
        <v>39</v>
      </c>
      <c r="G490" s="663"/>
      <c r="H490" s="663"/>
      <c r="I490" s="301" t="s">
        <v>40</v>
      </c>
      <c r="J490" s="662"/>
      <c r="K490" s="299"/>
      <c r="L490" s="267" t="s">
        <v>121</v>
      </c>
      <c r="M490" s="662"/>
      <c r="N490" s="299"/>
      <c r="O490" s="270" t="s">
        <v>122</v>
      </c>
      <c r="P490" s="662"/>
      <c r="Q490" s="299"/>
      <c r="R490" s="301" t="s">
        <v>633</v>
      </c>
      <c r="S490" s="662"/>
      <c r="T490" s="299"/>
    </row>
    <row r="491" spans="2:20" x14ac:dyDescent="0.2">
      <c r="B491" s="273"/>
      <c r="C491" s="274" t="s">
        <v>283</v>
      </c>
      <c r="D491" s="275" t="s">
        <v>284</v>
      </c>
      <c r="E491" s="275" t="s">
        <v>47</v>
      </c>
      <c r="F491" s="275" t="s">
        <v>283</v>
      </c>
      <c r="G491" s="275" t="s">
        <v>284</v>
      </c>
      <c r="H491" s="275" t="s">
        <v>47</v>
      </c>
      <c r="I491" s="276" t="s">
        <v>283</v>
      </c>
      <c r="J491" s="276" t="s">
        <v>284</v>
      </c>
      <c r="K491" s="276" t="s">
        <v>47</v>
      </c>
      <c r="L491" s="274" t="s">
        <v>283</v>
      </c>
      <c r="M491" s="275" t="s">
        <v>284</v>
      </c>
      <c r="N491" s="275" t="s">
        <v>47</v>
      </c>
      <c r="O491" s="275" t="s">
        <v>283</v>
      </c>
      <c r="P491" s="275" t="s">
        <v>284</v>
      </c>
      <c r="Q491" s="275" t="s">
        <v>47</v>
      </c>
      <c r="R491" s="276" t="s">
        <v>283</v>
      </c>
      <c r="S491" s="276" t="s">
        <v>284</v>
      </c>
      <c r="T491" s="276" t="s">
        <v>47</v>
      </c>
    </row>
    <row r="492" spans="2:20" x14ac:dyDescent="0.2">
      <c r="B492" s="129" t="s">
        <v>83</v>
      </c>
      <c r="C492" s="234"/>
      <c r="D492" s="234"/>
      <c r="E492" s="234"/>
      <c r="F492" s="234"/>
      <c r="G492" s="234"/>
      <c r="H492" s="234"/>
      <c r="I492" s="234"/>
      <c r="J492" s="234"/>
      <c r="K492" s="234"/>
      <c r="L492" s="234"/>
      <c r="M492" s="234"/>
      <c r="N492" s="234"/>
      <c r="O492" s="234"/>
      <c r="P492" s="234"/>
      <c r="Q492" s="234"/>
      <c r="R492" s="234"/>
      <c r="S492" s="234"/>
      <c r="T492" s="232"/>
    </row>
    <row r="493" spans="2:20" x14ac:dyDescent="0.2">
      <c r="B493" s="665" t="s">
        <v>424</v>
      </c>
      <c r="C493" s="104">
        <f t="shared" ref="C493:D506" si="347">+C204*$E$512</f>
        <v>1565.3543883190157</v>
      </c>
      <c r="D493" s="104">
        <f t="shared" si="347"/>
        <v>0</v>
      </c>
      <c r="E493" s="408">
        <f>+C493+D493</f>
        <v>1565.3543883190157</v>
      </c>
      <c r="F493" s="104">
        <f t="shared" ref="F493:G506" si="348">+F204*$H$512</f>
        <v>2399.8837354185589</v>
      </c>
      <c r="G493" s="104">
        <f t="shared" si="348"/>
        <v>0</v>
      </c>
      <c r="H493" s="408">
        <f>+F493+G493</f>
        <v>2399.8837354185589</v>
      </c>
      <c r="I493" s="104">
        <f t="shared" ref="I493:J506" si="349">+I204*$K$512</f>
        <v>2533.040648237396</v>
      </c>
      <c r="J493" s="104">
        <f t="shared" si="349"/>
        <v>0</v>
      </c>
      <c r="K493" s="408">
        <f>+I493+J493</f>
        <v>2533.040648237396</v>
      </c>
      <c r="L493" s="104">
        <f t="shared" ref="L493:M506" si="350">+L204*$N$512</f>
        <v>4193.399847791874</v>
      </c>
      <c r="M493" s="104">
        <f t="shared" si="350"/>
        <v>0</v>
      </c>
      <c r="N493" s="408">
        <f>+L493+M493</f>
        <v>4193.399847791874</v>
      </c>
      <c r="O493" s="104">
        <f t="shared" ref="O493:P506" si="351">+O204*$Q$512</f>
        <v>4424.8645724477738</v>
      </c>
      <c r="P493" s="104">
        <f t="shared" si="351"/>
        <v>0</v>
      </c>
      <c r="Q493" s="408">
        <f>+O493+P493</f>
        <v>4424.8645724477738</v>
      </c>
      <c r="R493" s="104">
        <f t="shared" ref="R493:S506" si="352">+R204*$T$512</f>
        <v>7253.1305822160957</v>
      </c>
      <c r="S493" s="104">
        <f t="shared" si="352"/>
        <v>0</v>
      </c>
      <c r="T493" s="408">
        <f>+R493+S493</f>
        <v>7253.1305822160957</v>
      </c>
    </row>
    <row r="494" spans="2:20" x14ac:dyDescent="0.2">
      <c r="B494" s="665" t="s">
        <v>425</v>
      </c>
      <c r="C494" s="104">
        <f t="shared" si="347"/>
        <v>530.2693895944534</v>
      </c>
      <c r="D494" s="104">
        <f t="shared" si="347"/>
        <v>0</v>
      </c>
      <c r="E494" s="408">
        <f>+C494+D494</f>
        <v>530.2693895944534</v>
      </c>
      <c r="F494" s="104">
        <f t="shared" si="348"/>
        <v>971.9857317673941</v>
      </c>
      <c r="G494" s="104">
        <f t="shared" si="348"/>
        <v>0</v>
      </c>
      <c r="H494" s="408">
        <f>+F494+G494</f>
        <v>971.9857317673941</v>
      </c>
      <c r="I494" s="104">
        <f t="shared" si="349"/>
        <v>1027.8405397478496</v>
      </c>
      <c r="J494" s="104">
        <f t="shared" si="349"/>
        <v>0</v>
      </c>
      <c r="K494" s="408">
        <f>+I494+J494</f>
        <v>1027.8405397478496</v>
      </c>
      <c r="L494" s="104">
        <f t="shared" si="350"/>
        <v>1706.8165022756966</v>
      </c>
      <c r="M494" s="104">
        <f t="shared" si="350"/>
        <v>0</v>
      </c>
      <c r="N494" s="408">
        <f>+L494+M494</f>
        <v>1706.8165022756966</v>
      </c>
      <c r="O494" s="104">
        <f t="shared" si="351"/>
        <v>1795.9784458792767</v>
      </c>
      <c r="P494" s="104">
        <f t="shared" si="351"/>
        <v>0</v>
      </c>
      <c r="Q494" s="408">
        <f>+O494+P494</f>
        <v>1795.9784458792767</v>
      </c>
      <c r="R494" s="104">
        <f t="shared" si="352"/>
        <v>2691.2178650762585</v>
      </c>
      <c r="S494" s="104">
        <f t="shared" si="352"/>
        <v>0</v>
      </c>
      <c r="T494" s="408">
        <f>+R494+S494</f>
        <v>2691.2178650762585</v>
      </c>
    </row>
    <row r="495" spans="2:20" x14ac:dyDescent="0.2">
      <c r="B495" s="665" t="s">
        <v>426</v>
      </c>
      <c r="C495" s="104">
        <f t="shared" si="347"/>
        <v>0</v>
      </c>
      <c r="D495" s="104">
        <f t="shared" si="347"/>
        <v>1550.7386877828053</v>
      </c>
      <c r="E495" s="104">
        <f>+C495+D495</f>
        <v>1550.7386877828053</v>
      </c>
      <c r="F495" s="104">
        <f t="shared" si="348"/>
        <v>0</v>
      </c>
      <c r="G495" s="104">
        <f t="shared" si="348"/>
        <v>1758.3444587259401</v>
      </c>
      <c r="H495" s="104">
        <f>+F495+G495</f>
        <v>1758.3444587259401</v>
      </c>
      <c r="I495" s="104">
        <f t="shared" si="349"/>
        <v>0</v>
      </c>
      <c r="J495" s="104">
        <f t="shared" si="349"/>
        <v>2239.4269813213887</v>
      </c>
      <c r="K495" s="104">
        <f>+I495+J495</f>
        <v>2239.4269813213887</v>
      </c>
      <c r="L495" s="104">
        <f t="shared" si="350"/>
        <v>0</v>
      </c>
      <c r="M495" s="104">
        <f t="shared" si="350"/>
        <v>2830.6440628952232</v>
      </c>
      <c r="N495" s="104">
        <f>+L495+M495</f>
        <v>2830.6440628952232</v>
      </c>
      <c r="O495" s="104">
        <f t="shared" si="351"/>
        <v>0</v>
      </c>
      <c r="P495" s="104">
        <f t="shared" si="351"/>
        <v>3764.7619687164156</v>
      </c>
      <c r="Q495" s="104">
        <f>+O495+P495</f>
        <v>3764.7619687164156</v>
      </c>
      <c r="R495" s="104">
        <f t="shared" si="352"/>
        <v>0</v>
      </c>
      <c r="S495" s="104">
        <f t="shared" si="352"/>
        <v>4984.7258545047389</v>
      </c>
      <c r="T495" s="104">
        <f>+R495+S495</f>
        <v>4984.7258545047389</v>
      </c>
    </row>
    <row r="496" spans="2:20" x14ac:dyDescent="0.2">
      <c r="B496" s="660" t="s">
        <v>715</v>
      </c>
      <c r="C496" s="104">
        <f t="shared" si="347"/>
        <v>0</v>
      </c>
      <c r="D496" s="104">
        <f t="shared" si="347"/>
        <v>6.1661867599569424</v>
      </c>
      <c r="E496" s="104">
        <f>+C496+D496</f>
        <v>6.1661867599569424</v>
      </c>
      <c r="F496" s="104">
        <f t="shared" si="348"/>
        <v>0</v>
      </c>
      <c r="G496" s="104">
        <f t="shared" si="348"/>
        <v>5.8531132442936409</v>
      </c>
      <c r="H496" s="104">
        <f>+F496+G496</f>
        <v>5.8531132442936409</v>
      </c>
      <c r="I496" s="104">
        <f t="shared" si="349"/>
        <v>0</v>
      </c>
      <c r="J496" s="104">
        <f t="shared" si="349"/>
        <v>6.48686609885198</v>
      </c>
      <c r="K496" s="104">
        <f>+I496+J496</f>
        <v>6.48686609885198</v>
      </c>
      <c r="L496" s="104">
        <f t="shared" si="350"/>
        <v>0</v>
      </c>
      <c r="M496" s="104">
        <f t="shared" si="350"/>
        <v>7.1343901904780385</v>
      </c>
      <c r="N496" s="104">
        <f>+L496+M496</f>
        <v>7.1343901904780385</v>
      </c>
      <c r="O496" s="104">
        <f t="shared" si="351"/>
        <v>0</v>
      </c>
      <c r="P496" s="104">
        <f t="shared" si="351"/>
        <v>7.9098151966951749</v>
      </c>
      <c r="Q496" s="104">
        <f>+O496+P496</f>
        <v>7.9098151966951749</v>
      </c>
      <c r="R496" s="104">
        <f t="shared" si="352"/>
        <v>0</v>
      </c>
      <c r="S496" s="104">
        <f t="shared" si="352"/>
        <v>8.7228912548645727</v>
      </c>
      <c r="T496" s="104">
        <f>+R496+S496</f>
        <v>8.7228912548645727</v>
      </c>
    </row>
    <row r="497" spans="2:20" x14ac:dyDescent="0.2">
      <c r="B497" s="660" t="s">
        <v>717</v>
      </c>
      <c r="C497" s="104">
        <f t="shared" si="347"/>
        <v>5.6746501614639389</v>
      </c>
      <c r="D497" s="104">
        <f t="shared" si="347"/>
        <v>0</v>
      </c>
      <c r="E497" s="104">
        <f t="shared" ref="E497:E510" si="353">+C497+D497</f>
        <v>5.6746501614639389</v>
      </c>
      <c r="F497" s="104">
        <f t="shared" si="348"/>
        <v>5.3865332513914259</v>
      </c>
      <c r="G497" s="104">
        <f t="shared" si="348"/>
        <v>0</v>
      </c>
      <c r="H497" s="104">
        <f t="shared" ref="H497:H510" si="354">+F497+G497</f>
        <v>5.3865332513914259</v>
      </c>
      <c r="I497" s="104">
        <f t="shared" si="349"/>
        <v>5.9697665977769354</v>
      </c>
      <c r="J497" s="104">
        <f t="shared" si="349"/>
        <v>0</v>
      </c>
      <c r="K497" s="104">
        <f t="shared" ref="K497:K510" si="355">+I497+J497</f>
        <v>5.9697665977769354</v>
      </c>
      <c r="L497" s="104">
        <f t="shared" si="350"/>
        <v>6.5656734092539297</v>
      </c>
      <c r="M497" s="104">
        <f t="shared" si="350"/>
        <v>0</v>
      </c>
      <c r="N497" s="104">
        <f t="shared" ref="N497:N510" si="356">+L497+M497</f>
        <v>6.5656734092539297</v>
      </c>
      <c r="O497" s="104">
        <f t="shared" si="351"/>
        <v>7.2792855342236846</v>
      </c>
      <c r="P497" s="104">
        <f t="shared" si="351"/>
        <v>0</v>
      </c>
      <c r="Q497" s="104">
        <f t="shared" ref="Q497:Q510" si="357">+O497+P497</f>
        <v>7.2792855342236846</v>
      </c>
      <c r="R497" s="104">
        <f t="shared" si="352"/>
        <v>8.0275473635176215</v>
      </c>
      <c r="S497" s="104">
        <f t="shared" si="352"/>
        <v>0</v>
      </c>
      <c r="T497" s="104">
        <f t="shared" ref="T497:T510" si="358">+R497+S497</f>
        <v>8.0275473635176215</v>
      </c>
    </row>
    <row r="498" spans="2:20" x14ac:dyDescent="0.2">
      <c r="B498" s="114" t="s">
        <v>287</v>
      </c>
      <c r="C498" s="104">
        <f t="shared" si="347"/>
        <v>8.1589747039827767</v>
      </c>
      <c r="D498" s="104">
        <f t="shared" si="347"/>
        <v>0</v>
      </c>
      <c r="E498" s="104">
        <f t="shared" si="353"/>
        <v>8.1589747039827767</v>
      </c>
      <c r="F498" s="104">
        <f t="shared" si="348"/>
        <v>7.7447221044066863</v>
      </c>
      <c r="G498" s="104">
        <f t="shared" si="348"/>
        <v>0</v>
      </c>
      <c r="H498" s="104">
        <f t="shared" si="354"/>
        <v>7.7447221044066863</v>
      </c>
      <c r="I498" s="104">
        <f t="shared" si="349"/>
        <v>8.5832911763811577</v>
      </c>
      <c r="J498" s="104">
        <f t="shared" si="349"/>
        <v>0</v>
      </c>
      <c r="K498" s="104">
        <f t="shared" si="355"/>
        <v>8.5832911763811577</v>
      </c>
      <c r="L498" s="104">
        <f t="shared" si="350"/>
        <v>9.440082073164394</v>
      </c>
      <c r="M498" s="104">
        <f t="shared" si="350"/>
        <v>0</v>
      </c>
      <c r="N498" s="104">
        <f t="shared" si="356"/>
        <v>9.440082073164394</v>
      </c>
      <c r="O498" s="104">
        <f t="shared" si="351"/>
        <v>10.466108896037577</v>
      </c>
      <c r="P498" s="104">
        <f t="shared" si="351"/>
        <v>0</v>
      </c>
      <c r="Q498" s="104">
        <f t="shared" si="357"/>
        <v>10.466108896037577</v>
      </c>
      <c r="R498" s="104">
        <f t="shared" si="352"/>
        <v>11.54195483604353</v>
      </c>
      <c r="S498" s="104">
        <f t="shared" si="352"/>
        <v>0</v>
      </c>
      <c r="T498" s="104">
        <f t="shared" si="358"/>
        <v>11.54195483604353</v>
      </c>
    </row>
    <row r="499" spans="2:20" x14ac:dyDescent="0.2">
      <c r="B499" s="114" t="s">
        <v>427</v>
      </c>
      <c r="C499" s="104">
        <f t="shared" si="347"/>
        <v>0</v>
      </c>
      <c r="D499" s="104">
        <f t="shared" si="347"/>
        <v>23.870828848223894</v>
      </c>
      <c r="E499" s="104">
        <f t="shared" si="353"/>
        <v>23.870828848223894</v>
      </c>
      <c r="F499" s="104">
        <f t="shared" si="348"/>
        <v>0</v>
      </c>
      <c r="G499" s="104">
        <f t="shared" si="348"/>
        <v>22.658844099749849</v>
      </c>
      <c r="H499" s="104">
        <f t="shared" si="354"/>
        <v>22.658844099749849</v>
      </c>
      <c r="I499" s="104">
        <f t="shared" si="349"/>
        <v>0</v>
      </c>
      <c r="J499" s="104">
        <f t="shared" si="349"/>
        <v>25.112257613183733</v>
      </c>
      <c r="K499" s="104">
        <f t="shared" si="355"/>
        <v>25.112257613183733</v>
      </c>
      <c r="L499" s="104">
        <f t="shared" si="350"/>
        <v>0</v>
      </c>
      <c r="M499" s="104">
        <f t="shared" si="350"/>
        <v>27.618982979772404</v>
      </c>
      <c r="N499" s="104">
        <f t="shared" si="356"/>
        <v>27.618982979772404</v>
      </c>
      <c r="O499" s="104">
        <f t="shared" si="351"/>
        <v>0</v>
      </c>
      <c r="P499" s="104">
        <f t="shared" si="351"/>
        <v>30.620844312978512</v>
      </c>
      <c r="Q499" s="104">
        <f t="shared" si="357"/>
        <v>30.620844312978512</v>
      </c>
      <c r="R499" s="104">
        <f t="shared" si="352"/>
        <v>0</v>
      </c>
      <c r="S499" s="104">
        <f t="shared" si="352"/>
        <v>33.768462148881653</v>
      </c>
      <c r="T499" s="104">
        <f t="shared" si="358"/>
        <v>33.768462148881653</v>
      </c>
    </row>
    <row r="500" spans="2:20" x14ac:dyDescent="0.2">
      <c r="B500" s="114" t="s">
        <v>428</v>
      </c>
      <c r="C500" s="104">
        <f t="shared" si="347"/>
        <v>0</v>
      </c>
      <c r="D500" s="104">
        <f t="shared" si="347"/>
        <v>13.747039827771797</v>
      </c>
      <c r="E500" s="104">
        <f t="shared" si="353"/>
        <v>13.747039827771797</v>
      </c>
      <c r="F500" s="104">
        <f t="shared" si="348"/>
        <v>0</v>
      </c>
      <c r="G500" s="104">
        <f t="shared" si="348"/>
        <v>13.049066468159509</v>
      </c>
      <c r="H500" s="104">
        <f t="shared" si="354"/>
        <v>13.049066468159509</v>
      </c>
      <c r="I500" s="104">
        <f t="shared" si="349"/>
        <v>0</v>
      </c>
      <c r="J500" s="104">
        <f t="shared" si="349"/>
        <v>14.461969786163843</v>
      </c>
      <c r="K500" s="104">
        <f t="shared" si="355"/>
        <v>14.461969786163843</v>
      </c>
      <c r="L500" s="104">
        <f t="shared" si="350"/>
        <v>0</v>
      </c>
      <c r="M500" s="104">
        <f t="shared" si="350"/>
        <v>15.90557501960107</v>
      </c>
      <c r="N500" s="104">
        <f t="shared" si="356"/>
        <v>15.90557501960107</v>
      </c>
      <c r="O500" s="104">
        <f t="shared" si="351"/>
        <v>0</v>
      </c>
      <c r="P500" s="104">
        <f t="shared" si="351"/>
        <v>35.268651039055605</v>
      </c>
      <c r="Q500" s="104">
        <f t="shared" si="357"/>
        <v>35.268651039055605</v>
      </c>
      <c r="R500" s="104">
        <f t="shared" si="352"/>
        <v>0</v>
      </c>
      <c r="S500" s="104">
        <f t="shared" si="352"/>
        <v>38.894032296479757</v>
      </c>
      <c r="T500" s="104">
        <f t="shared" si="358"/>
        <v>38.894032296479757</v>
      </c>
    </row>
    <row r="501" spans="2:20" x14ac:dyDescent="0.2">
      <c r="B501" s="114" t="s">
        <v>429</v>
      </c>
      <c r="C501" s="104">
        <f t="shared" si="347"/>
        <v>19.315123789020451</v>
      </c>
      <c r="D501" s="104">
        <f t="shared" si="347"/>
        <v>0</v>
      </c>
      <c r="E501" s="104">
        <f t="shared" si="353"/>
        <v>19.315123789020451</v>
      </c>
      <c r="F501" s="104">
        <f t="shared" si="348"/>
        <v>18.334444165534197</v>
      </c>
      <c r="G501" s="104">
        <f t="shared" si="348"/>
        <v>0</v>
      </c>
      <c r="H501" s="104">
        <f t="shared" si="354"/>
        <v>18.334444165534197</v>
      </c>
      <c r="I501" s="104">
        <f t="shared" si="349"/>
        <v>20.319628091024782</v>
      </c>
      <c r="J501" s="104">
        <f t="shared" si="349"/>
        <v>0</v>
      </c>
      <c r="K501" s="104">
        <f t="shared" si="355"/>
        <v>20.319628091024782</v>
      </c>
      <c r="L501" s="104">
        <f t="shared" si="350"/>
        <v>22.347949397695306</v>
      </c>
      <c r="M501" s="104">
        <f t="shared" si="350"/>
        <v>0</v>
      </c>
      <c r="N501" s="104">
        <f t="shared" si="356"/>
        <v>22.347949397695306</v>
      </c>
      <c r="O501" s="104">
        <f t="shared" si="351"/>
        <v>49.553821711851391</v>
      </c>
      <c r="P501" s="104">
        <f t="shared" si="351"/>
        <v>0</v>
      </c>
      <c r="Q501" s="104">
        <f t="shared" si="357"/>
        <v>49.553821711851391</v>
      </c>
      <c r="R501" s="104">
        <f t="shared" si="352"/>
        <v>54.647622897185713</v>
      </c>
      <c r="S501" s="104">
        <f t="shared" si="352"/>
        <v>0</v>
      </c>
      <c r="T501" s="104">
        <f t="shared" si="358"/>
        <v>54.647622897185713</v>
      </c>
    </row>
    <row r="502" spans="2:20" x14ac:dyDescent="0.2">
      <c r="B502" s="114" t="s">
        <v>288</v>
      </c>
      <c r="C502" s="104">
        <f t="shared" si="347"/>
        <v>0</v>
      </c>
      <c r="D502" s="104">
        <f t="shared" si="347"/>
        <v>0</v>
      </c>
      <c r="E502" s="104">
        <f t="shared" si="353"/>
        <v>0</v>
      </c>
      <c r="F502" s="104">
        <f t="shared" si="348"/>
        <v>6.2550827709060055</v>
      </c>
      <c r="G502" s="104">
        <f t="shared" si="348"/>
        <v>0</v>
      </c>
      <c r="H502" s="104">
        <f t="shared" si="354"/>
        <v>6.2550827709060055</v>
      </c>
      <c r="I502" s="104">
        <f t="shared" si="349"/>
        <v>8.3346867517088974</v>
      </c>
      <c r="J502" s="104">
        <f t="shared" si="349"/>
        <v>0</v>
      </c>
      <c r="K502" s="104">
        <f t="shared" si="355"/>
        <v>8.3346867517088974</v>
      </c>
      <c r="L502" s="104">
        <f t="shared" si="350"/>
        <v>10.417647580097677</v>
      </c>
      <c r="M502" s="104">
        <f t="shared" si="350"/>
        <v>0</v>
      </c>
      <c r="N502" s="104">
        <f t="shared" si="356"/>
        <v>10.417647580097677</v>
      </c>
      <c r="O502" s="104">
        <f t="shared" si="351"/>
        <v>17.502536832549197</v>
      </c>
      <c r="P502" s="104">
        <f t="shared" si="351"/>
        <v>0</v>
      </c>
      <c r="Q502" s="104">
        <f t="shared" si="357"/>
        <v>17.502536832549197</v>
      </c>
      <c r="R502" s="104">
        <f t="shared" si="352"/>
        <v>21.759214915281849</v>
      </c>
      <c r="S502" s="104">
        <f t="shared" si="352"/>
        <v>0</v>
      </c>
      <c r="T502" s="104">
        <f t="shared" si="358"/>
        <v>21.759214915281849</v>
      </c>
    </row>
    <row r="503" spans="2:20" x14ac:dyDescent="0.2">
      <c r="B503" s="114" t="s">
        <v>289</v>
      </c>
      <c r="C503" s="104">
        <f t="shared" si="347"/>
        <v>8.3920882669537136</v>
      </c>
      <c r="D503" s="104">
        <f t="shared" si="347"/>
        <v>0</v>
      </c>
      <c r="E503" s="104">
        <f t="shared" si="353"/>
        <v>8.3920882669537136</v>
      </c>
      <c r="F503" s="104">
        <f t="shared" si="348"/>
        <v>7.9659998788183062</v>
      </c>
      <c r="G503" s="104">
        <f t="shared" si="348"/>
        <v>0</v>
      </c>
      <c r="H503" s="104">
        <f t="shared" si="354"/>
        <v>7.9659998788183062</v>
      </c>
      <c r="I503" s="104">
        <f t="shared" si="349"/>
        <v>8.8285280671349042</v>
      </c>
      <c r="J503" s="104">
        <f t="shared" si="349"/>
        <v>0</v>
      </c>
      <c r="K503" s="104">
        <f t="shared" si="355"/>
        <v>8.8285280671349042</v>
      </c>
      <c r="L503" s="104">
        <f t="shared" si="350"/>
        <v>9.7097987038262339</v>
      </c>
      <c r="M503" s="104">
        <f t="shared" si="350"/>
        <v>0</v>
      </c>
      <c r="N503" s="104">
        <f t="shared" si="356"/>
        <v>9.7097987038262339</v>
      </c>
      <c r="O503" s="104">
        <f t="shared" si="351"/>
        <v>10.765140578781505</v>
      </c>
      <c r="P503" s="104">
        <f t="shared" si="351"/>
        <v>0</v>
      </c>
      <c r="Q503" s="104">
        <f t="shared" si="357"/>
        <v>10.765140578781505</v>
      </c>
      <c r="R503" s="104">
        <f t="shared" si="352"/>
        <v>11.871724974216201</v>
      </c>
      <c r="S503" s="104">
        <f t="shared" si="352"/>
        <v>0</v>
      </c>
      <c r="T503" s="104">
        <f t="shared" si="358"/>
        <v>11.871724974216201</v>
      </c>
    </row>
    <row r="504" spans="2:20" x14ac:dyDescent="0.2">
      <c r="B504" s="114" t="s">
        <v>290</v>
      </c>
      <c r="C504" s="104">
        <f t="shared" si="347"/>
        <v>0</v>
      </c>
      <c r="D504" s="104">
        <f t="shared" si="347"/>
        <v>6.6870290635091498</v>
      </c>
      <c r="E504" s="104">
        <f t="shared" si="353"/>
        <v>6.6870290635091498</v>
      </c>
      <c r="F504" s="104">
        <f t="shared" si="348"/>
        <v>0</v>
      </c>
      <c r="G504" s="104">
        <f t="shared" si="348"/>
        <v>6.3475110145504603</v>
      </c>
      <c r="H504" s="104">
        <f t="shared" si="354"/>
        <v>6.3475110145504603</v>
      </c>
      <c r="I504" s="104">
        <f t="shared" si="349"/>
        <v>0</v>
      </c>
      <c r="J504" s="104">
        <f t="shared" si="349"/>
        <v>7.0347953804789247</v>
      </c>
      <c r="K504" s="104">
        <f t="shared" si="355"/>
        <v>7.0347953804789247</v>
      </c>
      <c r="L504" s="104">
        <f t="shared" si="350"/>
        <v>0</v>
      </c>
      <c r="M504" s="104">
        <f t="shared" si="350"/>
        <v>7.7370142052710635</v>
      </c>
      <c r="N504" s="104">
        <f t="shared" si="356"/>
        <v>7.7370142052710635</v>
      </c>
      <c r="O504" s="104">
        <f t="shared" si="351"/>
        <v>0</v>
      </c>
      <c r="P504" s="104">
        <f t="shared" si="351"/>
        <v>8.5779374135687565</v>
      </c>
      <c r="Q504" s="104">
        <f t="shared" si="357"/>
        <v>8.5779374135687565</v>
      </c>
      <c r="R504" s="104">
        <f t="shared" si="352"/>
        <v>0</v>
      </c>
      <c r="S504" s="104">
        <f t="shared" si="352"/>
        <v>9.4596919635817986</v>
      </c>
      <c r="T504" s="104">
        <f t="shared" si="358"/>
        <v>9.4596919635817986</v>
      </c>
    </row>
    <row r="505" spans="2:20" x14ac:dyDescent="0.2">
      <c r="B505" s="114" t="s">
        <v>291</v>
      </c>
      <c r="C505" s="104">
        <f t="shared" si="347"/>
        <v>0</v>
      </c>
      <c r="D505" s="104">
        <f t="shared" si="347"/>
        <v>3.330193756727664</v>
      </c>
      <c r="E505" s="104">
        <f t="shared" si="353"/>
        <v>3.330193756727664</v>
      </c>
      <c r="F505" s="104">
        <f t="shared" si="348"/>
        <v>0</v>
      </c>
      <c r="G505" s="104">
        <f t="shared" si="348"/>
        <v>3.1611110630231369</v>
      </c>
      <c r="H505" s="104">
        <f t="shared" si="354"/>
        <v>3.1611110630231369</v>
      </c>
      <c r="I505" s="104">
        <f t="shared" si="349"/>
        <v>0</v>
      </c>
      <c r="J505" s="104">
        <f t="shared" si="349"/>
        <v>3.5033841536249613</v>
      </c>
      <c r="K505" s="104">
        <f t="shared" si="355"/>
        <v>3.5033841536249613</v>
      </c>
      <c r="L505" s="104">
        <f t="shared" si="350"/>
        <v>0</v>
      </c>
      <c r="M505" s="104">
        <f t="shared" si="350"/>
        <v>3.8530947237405679</v>
      </c>
      <c r="N505" s="104">
        <f t="shared" si="356"/>
        <v>3.8530947237405679</v>
      </c>
      <c r="O505" s="104">
        <f t="shared" si="351"/>
        <v>0</v>
      </c>
      <c r="P505" s="104">
        <f t="shared" si="351"/>
        <v>4.271881182056152</v>
      </c>
      <c r="Q505" s="104">
        <f t="shared" si="357"/>
        <v>4.271881182056152</v>
      </c>
      <c r="R505" s="104">
        <f t="shared" si="352"/>
        <v>0</v>
      </c>
      <c r="S505" s="104">
        <f t="shared" si="352"/>
        <v>4.7110019738953177</v>
      </c>
      <c r="T505" s="104">
        <f t="shared" si="358"/>
        <v>4.7110019738953177</v>
      </c>
    </row>
    <row r="506" spans="2:20" x14ac:dyDescent="0.2">
      <c r="B506" s="114" t="s">
        <v>293</v>
      </c>
      <c r="C506" s="104">
        <f t="shared" si="347"/>
        <v>0</v>
      </c>
      <c r="D506" s="104">
        <f t="shared" si="347"/>
        <v>3.5020317545748112</v>
      </c>
      <c r="E506" s="104">
        <f t="shared" si="353"/>
        <v>3.5020317545748112</v>
      </c>
      <c r="F506" s="104">
        <f t="shared" si="348"/>
        <v>0</v>
      </c>
      <c r="G506" s="104">
        <f t="shared" si="348"/>
        <v>3.3242243938751312</v>
      </c>
      <c r="H506" s="104">
        <f t="shared" si="354"/>
        <v>3.3242243938751312</v>
      </c>
      <c r="I506" s="104">
        <f t="shared" si="349"/>
        <v>0</v>
      </c>
      <c r="J506" s="104">
        <f t="shared" si="349"/>
        <v>3.6841587759520098</v>
      </c>
      <c r="K506" s="104">
        <f t="shared" si="355"/>
        <v>3.6841587759520098</v>
      </c>
      <c r="L506" s="104">
        <f t="shared" si="350"/>
        <v>0</v>
      </c>
      <c r="M506" s="104">
        <f t="shared" si="350"/>
        <v>4.0519144114855825</v>
      </c>
      <c r="N506" s="104">
        <f t="shared" si="356"/>
        <v>4.0519144114855825</v>
      </c>
      <c r="O506" s="104">
        <f t="shared" si="351"/>
        <v>0</v>
      </c>
      <c r="P506" s="104">
        <f t="shared" si="351"/>
        <v>4.4923102510502506</v>
      </c>
      <c r="Q506" s="104">
        <f t="shared" si="357"/>
        <v>4.4923102510502506</v>
      </c>
      <c r="R506" s="104">
        <f t="shared" si="352"/>
        <v>0</v>
      </c>
      <c r="S506" s="104">
        <f t="shared" si="352"/>
        <v>4.9540896757483166</v>
      </c>
      <c r="T506" s="104">
        <f t="shared" si="358"/>
        <v>4.9540896757483166</v>
      </c>
    </row>
    <row r="507" spans="2:20" x14ac:dyDescent="0.2">
      <c r="B507" s="108" t="s">
        <v>882</v>
      </c>
      <c r="C507" s="104">
        <f t="shared" ref="C507:D509" si="359">+C218*$E$512</f>
        <v>0</v>
      </c>
      <c r="D507" s="104">
        <f t="shared" si="359"/>
        <v>0</v>
      </c>
      <c r="E507" s="104">
        <f t="shared" si="353"/>
        <v>0</v>
      </c>
      <c r="F507" s="104">
        <f t="shared" ref="F507:G509" si="360">+F218*$H$512</f>
        <v>114.94949320084136</v>
      </c>
      <c r="G507" s="104">
        <f t="shared" si="360"/>
        <v>0</v>
      </c>
      <c r="H507" s="104">
        <f t="shared" si="354"/>
        <v>114.94949320084136</v>
      </c>
      <c r="I507" s="104">
        <f t="shared" ref="I507:J509" si="361">+I218*$K$512</f>
        <v>0</v>
      </c>
      <c r="J507" s="104">
        <f t="shared" si="361"/>
        <v>0</v>
      </c>
      <c r="K507" s="104">
        <f t="shared" si="355"/>
        <v>0</v>
      </c>
      <c r="L507" s="104">
        <f t="shared" ref="L507:M509" si="362">+L218*$N$512</f>
        <v>0</v>
      </c>
      <c r="M507" s="104">
        <f t="shared" si="362"/>
        <v>0</v>
      </c>
      <c r="N507" s="104">
        <f t="shared" si="356"/>
        <v>0</v>
      </c>
      <c r="O507" s="104">
        <f t="shared" ref="O507:P509" si="363">+O218*$Q$512</f>
        <v>0</v>
      </c>
      <c r="P507" s="104">
        <f t="shared" si="363"/>
        <v>0</v>
      </c>
      <c r="Q507" s="104">
        <f t="shared" si="357"/>
        <v>0</v>
      </c>
      <c r="R507" s="104">
        <f t="shared" ref="R507:S509" si="364">+R218*$T$512</f>
        <v>0</v>
      </c>
      <c r="S507" s="104">
        <f t="shared" si="364"/>
        <v>0</v>
      </c>
      <c r="T507" s="104">
        <f t="shared" si="358"/>
        <v>0</v>
      </c>
    </row>
    <row r="508" spans="2:20" x14ac:dyDescent="0.2">
      <c r="B508" s="114" t="s">
        <v>880</v>
      </c>
      <c r="C508" s="104">
        <f t="shared" si="359"/>
        <v>0</v>
      </c>
      <c r="D508" s="104">
        <f t="shared" si="359"/>
        <v>0</v>
      </c>
      <c r="E508" s="104">
        <f t="shared" si="353"/>
        <v>0</v>
      </c>
      <c r="F508" s="104">
        <f t="shared" si="360"/>
        <v>0</v>
      </c>
      <c r="G508" s="104">
        <f t="shared" si="360"/>
        <v>0</v>
      </c>
      <c r="H508" s="104">
        <f t="shared" si="354"/>
        <v>0</v>
      </c>
      <c r="I508" s="104">
        <f t="shared" si="361"/>
        <v>11.581435218594914</v>
      </c>
      <c r="J508" s="104">
        <f t="shared" si="361"/>
        <v>0</v>
      </c>
      <c r="K508" s="104">
        <f t="shared" si="355"/>
        <v>11.581435218594914</v>
      </c>
      <c r="L508" s="104">
        <f t="shared" si="362"/>
        <v>0</v>
      </c>
      <c r="M508" s="104">
        <f t="shared" si="362"/>
        <v>0</v>
      </c>
      <c r="N508" s="104">
        <f t="shared" si="356"/>
        <v>0</v>
      </c>
      <c r="O508" s="104">
        <f t="shared" si="363"/>
        <v>23.34201861652156</v>
      </c>
      <c r="P508" s="104">
        <f t="shared" si="363"/>
        <v>0</v>
      </c>
      <c r="Q508" s="104">
        <f t="shared" si="357"/>
        <v>23.34201861652156</v>
      </c>
      <c r="R508" s="104">
        <f t="shared" si="364"/>
        <v>0</v>
      </c>
      <c r="S508" s="104">
        <f t="shared" si="364"/>
        <v>0</v>
      </c>
      <c r="T508" s="104">
        <f t="shared" si="358"/>
        <v>0</v>
      </c>
    </row>
    <row r="509" spans="2:20" x14ac:dyDescent="0.2">
      <c r="B509" s="114" t="s">
        <v>874</v>
      </c>
      <c r="C509" s="104">
        <f t="shared" si="359"/>
        <v>0</v>
      </c>
      <c r="D509" s="104">
        <f>+D220*$E$512</f>
        <v>0</v>
      </c>
      <c r="E509" s="104">
        <f t="shared" si="353"/>
        <v>0</v>
      </c>
      <c r="F509" s="104">
        <f t="shared" si="360"/>
        <v>114.94949320084136</v>
      </c>
      <c r="G509" s="104">
        <f t="shared" si="360"/>
        <v>0</v>
      </c>
      <c r="H509" s="104">
        <f t="shared" si="354"/>
        <v>114.94949320084136</v>
      </c>
      <c r="I509" s="104">
        <f t="shared" si="361"/>
        <v>162.14009306032881</v>
      </c>
      <c r="J509" s="104">
        <f t="shared" si="361"/>
        <v>0</v>
      </c>
      <c r="K509" s="104">
        <f t="shared" si="355"/>
        <v>162.14009306032881</v>
      </c>
      <c r="L509" s="104">
        <f t="shared" si="362"/>
        <v>231.59096761776519</v>
      </c>
      <c r="M509" s="104">
        <f t="shared" si="362"/>
        <v>0</v>
      </c>
      <c r="N509" s="104">
        <f t="shared" si="356"/>
        <v>231.59096761776519</v>
      </c>
      <c r="O509" s="104">
        <f t="shared" si="363"/>
        <v>233.42018616521563</v>
      </c>
      <c r="P509" s="104">
        <f t="shared" si="363"/>
        <v>0</v>
      </c>
      <c r="Q509" s="104">
        <f t="shared" si="357"/>
        <v>233.42018616521563</v>
      </c>
      <c r="R509" s="104">
        <f t="shared" si="364"/>
        <v>351.0193894278446</v>
      </c>
      <c r="S509" s="104">
        <f t="shared" si="364"/>
        <v>0</v>
      </c>
      <c r="T509" s="104">
        <f t="shared" si="358"/>
        <v>351.0193894278446</v>
      </c>
    </row>
    <row r="510" spans="2:20" s="135" customFormat="1" x14ac:dyDescent="0.2">
      <c r="B510" s="114" t="s">
        <v>294</v>
      </c>
      <c r="C510" s="104">
        <f>+C221*$E$512</f>
        <v>141.62791872981703</v>
      </c>
      <c r="D510" s="104">
        <f>+D221*$E$512</f>
        <v>0</v>
      </c>
      <c r="E510" s="104">
        <f t="shared" si="353"/>
        <v>141.62791872981703</v>
      </c>
      <c r="F510" s="104">
        <f>+F221*$H$512</f>
        <v>122.2155426256611</v>
      </c>
      <c r="G510" s="104">
        <f>+G221*$H$512</f>
        <v>0</v>
      </c>
      <c r="H510" s="104">
        <f t="shared" si="354"/>
        <v>122.2155426256611</v>
      </c>
      <c r="I510" s="104">
        <f>+I221*$K$512</f>
        <v>331.60090397381322</v>
      </c>
      <c r="J510" s="104">
        <f>+J221*$K$512</f>
        <v>0</v>
      </c>
      <c r="K510" s="104">
        <f t="shared" si="355"/>
        <v>331.60090397381322</v>
      </c>
      <c r="L510" s="104">
        <f>+L221*$N$512</f>
        <v>609.45604097413604</v>
      </c>
      <c r="M510" s="104">
        <f>+M221*$N$512</f>
        <v>0</v>
      </c>
      <c r="N510" s="104">
        <f t="shared" si="356"/>
        <v>609.45604097413604</v>
      </c>
      <c r="O510" s="104">
        <f>+O221*$Q$512</f>
        <v>614.26982238138669</v>
      </c>
      <c r="P510" s="104">
        <f>+P221*$Q$512</f>
        <v>0</v>
      </c>
      <c r="Q510" s="104">
        <f t="shared" si="357"/>
        <v>614.26982238138669</v>
      </c>
      <c r="R510" s="104">
        <f>+R221*$T$512</f>
        <v>615.82968048201246</v>
      </c>
      <c r="S510" s="104">
        <f>+S221*$T$512</f>
        <v>0</v>
      </c>
      <c r="T510" s="104">
        <f t="shared" si="358"/>
        <v>615.82968048201246</v>
      </c>
    </row>
    <row r="511" spans="2:20" x14ac:dyDescent="0.2">
      <c r="B511" s="278" t="s">
        <v>8</v>
      </c>
      <c r="C511" s="106">
        <f>SUM(C493:C510)</f>
        <v>2278.7925335647069</v>
      </c>
      <c r="D511" s="106">
        <f t="shared" ref="D511:T511" si="365">SUM(D493:D510)</f>
        <v>1608.0419977935692</v>
      </c>
      <c r="E511" s="106">
        <f t="shared" si="365"/>
        <v>3886.8345313582768</v>
      </c>
      <c r="F511" s="106">
        <f t="shared" si="365"/>
        <v>3769.670778384354</v>
      </c>
      <c r="G511" s="106">
        <f t="shared" si="365"/>
        <v>1812.7383290095916</v>
      </c>
      <c r="H511" s="106">
        <f t="shared" si="365"/>
        <v>5582.4091073939444</v>
      </c>
      <c r="I511" s="106">
        <f t="shared" si="365"/>
        <v>4118.2395209220085</v>
      </c>
      <c r="J511" s="106">
        <f t="shared" si="365"/>
        <v>2299.7104131296442</v>
      </c>
      <c r="K511" s="106">
        <f t="shared" si="365"/>
        <v>6417.9499340516541</v>
      </c>
      <c r="L511" s="106">
        <f t="shared" si="365"/>
        <v>6799.7445098235094</v>
      </c>
      <c r="M511" s="106">
        <f t="shared" si="365"/>
        <v>2896.9450344255715</v>
      </c>
      <c r="N511" s="106">
        <f t="shared" si="365"/>
        <v>9696.6895442490822</v>
      </c>
      <c r="O511" s="106">
        <f t="shared" si="365"/>
        <v>7187.4419390436178</v>
      </c>
      <c r="P511" s="106">
        <f t="shared" si="365"/>
        <v>3855.9034081118193</v>
      </c>
      <c r="Q511" s="106">
        <f t="shared" si="365"/>
        <v>11043.34534715544</v>
      </c>
      <c r="R511" s="106">
        <f t="shared" si="365"/>
        <v>11019.045582188459</v>
      </c>
      <c r="S511" s="106">
        <f t="shared" si="365"/>
        <v>5085.23602381819</v>
      </c>
      <c r="T511" s="106">
        <f t="shared" si="365"/>
        <v>16104.281606006651</v>
      </c>
    </row>
    <row r="512" spans="2:20" x14ac:dyDescent="0.2">
      <c r="B512" s="279" t="s">
        <v>297</v>
      </c>
      <c r="C512" s="241"/>
      <c r="D512" s="240"/>
      <c r="E512" s="285">
        <f>Asignaciones!K49</f>
        <v>0.2153672119735468</v>
      </c>
      <c r="F512" s="241"/>
      <c r="G512" s="240"/>
      <c r="H512" s="285">
        <f>+Asignaciones!L49</f>
        <v>0.21390029797857776</v>
      </c>
      <c r="I512" s="241"/>
      <c r="J512" s="240"/>
      <c r="K512" s="285">
        <f>+Asignaciones!M49</f>
        <v>0.21419701389235463</v>
      </c>
      <c r="L512" s="241"/>
      <c r="M512" s="240"/>
      <c r="N512" s="285">
        <f>+Asignaciones!N49</f>
        <v>0.21416101540417731</v>
      </c>
      <c r="O512" s="241"/>
      <c r="P512" s="240"/>
      <c r="Q512" s="285">
        <f>Asignaciones!O49</f>
        <v>0.21423452752056429</v>
      </c>
      <c r="R512" s="241"/>
      <c r="S512" s="240"/>
      <c r="T512" s="285">
        <f>+Asignaciones!P49</f>
        <v>0.214246603383873</v>
      </c>
    </row>
    <row r="516" spans="2:20" x14ac:dyDescent="0.2">
      <c r="B516" s="2" t="s">
        <v>447</v>
      </c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7"/>
    </row>
    <row r="517" spans="2:20" x14ac:dyDescent="0.2">
      <c r="B517" s="9" t="s">
        <v>20</v>
      </c>
      <c r="C517" s="199"/>
      <c r="D517" s="199"/>
      <c r="E517" s="199"/>
      <c r="F517" s="199"/>
      <c r="G517" s="199"/>
      <c r="H517" s="199"/>
      <c r="I517" s="199"/>
      <c r="J517" s="199"/>
      <c r="K517" s="199"/>
      <c r="L517" s="199"/>
      <c r="M517" s="199"/>
      <c r="N517" s="199"/>
      <c r="O517" s="199"/>
      <c r="P517" s="199"/>
      <c r="Q517" s="199"/>
      <c r="R517" s="199"/>
      <c r="S517" s="199"/>
      <c r="T517" s="262"/>
    </row>
    <row r="518" spans="2:20" x14ac:dyDescent="0.2">
      <c r="B518" s="201" t="s">
        <v>910</v>
      </c>
      <c r="C518" s="199"/>
      <c r="D518" s="199"/>
      <c r="E518" s="199"/>
      <c r="F518" s="199"/>
      <c r="G518" s="199"/>
      <c r="H518" s="199"/>
      <c r="I518" s="199"/>
      <c r="J518" s="199"/>
      <c r="K518" s="199"/>
      <c r="L518" s="199"/>
      <c r="M518" s="199"/>
      <c r="N518" s="199"/>
      <c r="O518" s="199"/>
      <c r="P518" s="199"/>
      <c r="Q518" s="199"/>
      <c r="R518" s="199"/>
      <c r="S518" s="199"/>
      <c r="T518" s="262"/>
    </row>
    <row r="519" spans="2:20" x14ac:dyDescent="0.2">
      <c r="B519" s="9" t="s">
        <v>2</v>
      </c>
      <c r="C519" s="199"/>
      <c r="D519" s="199"/>
      <c r="E519" s="199"/>
      <c r="F519" s="199"/>
      <c r="G519" s="199"/>
      <c r="H519" s="199"/>
      <c r="I519" s="199"/>
      <c r="J519" s="199"/>
      <c r="K519" s="199"/>
      <c r="L519" s="199"/>
      <c r="M519" s="199"/>
      <c r="N519" s="199"/>
      <c r="O519" s="199"/>
      <c r="P519" s="199"/>
      <c r="Q519" s="199"/>
      <c r="R519" s="199"/>
      <c r="S519" s="199"/>
      <c r="T519" s="262"/>
    </row>
    <row r="520" spans="2:20" x14ac:dyDescent="0.2">
      <c r="B520" s="256"/>
      <c r="C520" s="197"/>
      <c r="D520" s="197"/>
      <c r="E520" s="197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263"/>
    </row>
    <row r="521" spans="2:20" x14ac:dyDescent="0.2">
      <c r="B521" s="264"/>
    </row>
    <row r="522" spans="2:20" x14ac:dyDescent="0.2">
      <c r="B522" s="265" t="s">
        <v>282</v>
      </c>
      <c r="C522" s="267" t="s">
        <v>38</v>
      </c>
      <c r="D522" s="662"/>
      <c r="E522" s="299"/>
      <c r="F522" s="270" t="s">
        <v>39</v>
      </c>
      <c r="G522" s="663"/>
      <c r="H522" s="663"/>
      <c r="I522" s="301" t="s">
        <v>40</v>
      </c>
      <c r="J522" s="662"/>
      <c r="K522" s="299"/>
      <c r="L522" s="267" t="s">
        <v>121</v>
      </c>
      <c r="M522" s="662"/>
      <c r="N522" s="299"/>
      <c r="O522" s="270" t="s">
        <v>122</v>
      </c>
      <c r="P522" s="662"/>
      <c r="Q522" s="299"/>
      <c r="R522" s="301" t="s">
        <v>633</v>
      </c>
      <c r="S522" s="662"/>
      <c r="T522" s="299"/>
    </row>
    <row r="523" spans="2:20" x14ac:dyDescent="0.2">
      <c r="B523" s="273"/>
      <c r="C523" s="274" t="s">
        <v>283</v>
      </c>
      <c r="D523" s="275" t="s">
        <v>284</v>
      </c>
      <c r="E523" s="275" t="s">
        <v>47</v>
      </c>
      <c r="F523" s="275" t="s">
        <v>283</v>
      </c>
      <c r="G523" s="275" t="s">
        <v>284</v>
      </c>
      <c r="H523" s="275" t="s">
        <v>47</v>
      </c>
      <c r="I523" s="276" t="s">
        <v>283</v>
      </c>
      <c r="J523" s="276" t="s">
        <v>284</v>
      </c>
      <c r="K523" s="276" t="s">
        <v>47</v>
      </c>
      <c r="L523" s="274" t="s">
        <v>283</v>
      </c>
      <c r="M523" s="275" t="s">
        <v>284</v>
      </c>
      <c r="N523" s="275" t="s">
        <v>47</v>
      </c>
      <c r="O523" s="275" t="s">
        <v>283</v>
      </c>
      <c r="P523" s="275" t="s">
        <v>284</v>
      </c>
      <c r="Q523" s="275" t="s">
        <v>47</v>
      </c>
      <c r="R523" s="276" t="s">
        <v>283</v>
      </c>
      <c r="S523" s="276" t="s">
        <v>284</v>
      </c>
      <c r="T523" s="276" t="s">
        <v>47</v>
      </c>
    </row>
    <row r="524" spans="2:20" x14ac:dyDescent="0.2">
      <c r="B524" s="129" t="s">
        <v>84</v>
      </c>
      <c r="C524" s="234"/>
      <c r="D524" s="234"/>
      <c r="E524" s="234"/>
      <c r="F524" s="234"/>
      <c r="G524" s="234"/>
      <c r="H524" s="234"/>
      <c r="I524" s="234"/>
      <c r="J524" s="234"/>
      <c r="K524" s="234"/>
      <c r="L524" s="234"/>
      <c r="M524" s="234"/>
      <c r="N524" s="234"/>
      <c r="O524" s="234"/>
      <c r="P524" s="234"/>
      <c r="Q524" s="234"/>
      <c r="R524" s="234"/>
      <c r="S524" s="234"/>
      <c r="T524" s="232"/>
    </row>
    <row r="525" spans="2:20" x14ac:dyDescent="0.2">
      <c r="B525" s="665" t="s">
        <v>424</v>
      </c>
      <c r="C525" s="104">
        <f t="shared" ref="C525:D538" si="366">+C204*$E$544</f>
        <v>1187.7719358638833</v>
      </c>
      <c r="D525" s="104">
        <f t="shared" si="366"/>
        <v>0</v>
      </c>
      <c r="E525" s="408">
        <f>+C525+D525</f>
        <v>1187.7719358638833</v>
      </c>
      <c r="F525" s="104">
        <f t="shared" ref="F525:G538" si="367">+F204*$H$544</f>
        <v>1824.3092100188517</v>
      </c>
      <c r="G525" s="104">
        <f t="shared" si="367"/>
        <v>0</v>
      </c>
      <c r="H525" s="408">
        <f>+F525+G525</f>
        <v>1824.3092100188517</v>
      </c>
      <c r="I525" s="104">
        <f t="shared" ref="I525:J538" si="368">+I204*$K$544</f>
        <v>1924.4274729786248</v>
      </c>
      <c r="J525" s="104">
        <f t="shared" si="368"/>
        <v>0</v>
      </c>
      <c r="K525" s="408">
        <f>+I525+J525</f>
        <v>1924.4274729786248</v>
      </c>
      <c r="L525" s="104">
        <f t="shared" ref="L525:M538" si="369">+L204*$N$544</f>
        <v>3184.8172251371375</v>
      </c>
      <c r="M525" s="104">
        <f t="shared" si="369"/>
        <v>0</v>
      </c>
      <c r="N525" s="408">
        <f>+L525+M525</f>
        <v>3184.8172251371375</v>
      </c>
      <c r="O525" s="104">
        <f t="shared" ref="O525:P538" si="370">+O204*$Q$544</f>
        <v>3360.8425948745376</v>
      </c>
      <c r="P525" s="104">
        <f t="shared" si="370"/>
        <v>0</v>
      </c>
      <c r="Q525" s="408">
        <f>+O525+P525</f>
        <v>3360.8425948745376</v>
      </c>
      <c r="R525" s="104">
        <f t="shared" ref="R525:S538" si="371">+R204*$T$544</f>
        <v>5509.062146469365</v>
      </c>
      <c r="S525" s="104">
        <f t="shared" si="371"/>
        <v>0</v>
      </c>
      <c r="T525" s="408">
        <f>+R525+S525</f>
        <v>5509.062146469365</v>
      </c>
    </row>
    <row r="526" spans="2:20" x14ac:dyDescent="0.2">
      <c r="B526" s="665" t="s">
        <v>425</v>
      </c>
      <c r="C526" s="104">
        <f t="shared" si="366"/>
        <v>402.3619853165186</v>
      </c>
      <c r="D526" s="104">
        <f t="shared" si="366"/>
        <v>0</v>
      </c>
      <c r="E526" s="408">
        <f>+C526+D526</f>
        <v>402.3619853165186</v>
      </c>
      <c r="F526" s="104">
        <f t="shared" si="367"/>
        <v>738.87017787589173</v>
      </c>
      <c r="G526" s="104">
        <f t="shared" si="367"/>
        <v>0</v>
      </c>
      <c r="H526" s="408">
        <f>+F526+G526</f>
        <v>738.87017787589173</v>
      </c>
      <c r="I526" s="104">
        <f t="shared" si="368"/>
        <v>780.88149667409607</v>
      </c>
      <c r="J526" s="104">
        <f t="shared" si="368"/>
        <v>0</v>
      </c>
      <c r="K526" s="408">
        <f>+I526+J526</f>
        <v>780.88149667409607</v>
      </c>
      <c r="L526" s="104">
        <f t="shared" si="369"/>
        <v>1296.2986583448153</v>
      </c>
      <c r="M526" s="104">
        <f t="shared" si="369"/>
        <v>0</v>
      </c>
      <c r="N526" s="408">
        <f>+L526+M526</f>
        <v>1296.2986583448153</v>
      </c>
      <c r="O526" s="104">
        <f t="shared" si="370"/>
        <v>1364.1097397583437</v>
      </c>
      <c r="P526" s="104">
        <f t="shared" si="370"/>
        <v>0</v>
      </c>
      <c r="Q526" s="408">
        <f>+O526+P526</f>
        <v>1364.1097397583437</v>
      </c>
      <c r="R526" s="104">
        <f t="shared" si="371"/>
        <v>2044.0947947008842</v>
      </c>
      <c r="S526" s="104">
        <f t="shared" si="371"/>
        <v>0</v>
      </c>
      <c r="T526" s="408">
        <f>+R526+S526</f>
        <v>2044.0947947008842</v>
      </c>
    </row>
    <row r="527" spans="2:20" x14ac:dyDescent="0.2">
      <c r="B527" s="665" t="s">
        <v>426</v>
      </c>
      <c r="C527" s="104">
        <f t="shared" si="366"/>
        <v>0</v>
      </c>
      <c r="D527" s="104">
        <f t="shared" si="366"/>
        <v>1176.6817194570135</v>
      </c>
      <c r="E527" s="104">
        <f>+C527+D527</f>
        <v>1176.6817194570135</v>
      </c>
      <c r="F527" s="104">
        <f t="shared" si="367"/>
        <v>0</v>
      </c>
      <c r="G527" s="104">
        <f t="shared" si="367"/>
        <v>1336.633080635419</v>
      </c>
      <c r="H527" s="104">
        <f>+F527+G527</f>
        <v>1336.633080635419</v>
      </c>
      <c r="I527" s="104">
        <f t="shared" si="368"/>
        <v>0</v>
      </c>
      <c r="J527" s="104">
        <f t="shared" si="368"/>
        <v>1701.3603037058622</v>
      </c>
      <c r="K527" s="104">
        <f>+I527+J527</f>
        <v>1701.3603037058622</v>
      </c>
      <c r="L527" s="104">
        <f t="shared" si="369"/>
        <v>0</v>
      </c>
      <c r="M527" s="104">
        <f t="shared" si="369"/>
        <v>2149.8269416134895</v>
      </c>
      <c r="N527" s="104">
        <f>+L527+M527</f>
        <v>2149.8269416134895</v>
      </c>
      <c r="O527" s="104">
        <f t="shared" si="370"/>
        <v>0</v>
      </c>
      <c r="P527" s="104">
        <f t="shared" si="370"/>
        <v>2859.4711039995768</v>
      </c>
      <c r="Q527" s="104">
        <f>+O527+P527</f>
        <v>2859.4711039995768</v>
      </c>
      <c r="R527" s="104">
        <f t="shared" si="371"/>
        <v>0</v>
      </c>
      <c r="S527" s="104">
        <f t="shared" si="371"/>
        <v>3786.1119697625563</v>
      </c>
      <c r="T527" s="104">
        <f>+R527+S527</f>
        <v>3786.1119697625563</v>
      </c>
    </row>
    <row r="528" spans="2:20" x14ac:dyDescent="0.2">
      <c r="B528" s="660" t="s">
        <v>715</v>
      </c>
      <c r="C528" s="104">
        <f t="shared" si="366"/>
        <v>0</v>
      </c>
      <c r="D528" s="104">
        <f t="shared" si="366"/>
        <v>4.6788277717976312</v>
      </c>
      <c r="E528" s="104">
        <f>+C528+D528</f>
        <v>4.6788277717976312</v>
      </c>
      <c r="F528" s="104">
        <f t="shared" si="367"/>
        <v>0</v>
      </c>
      <c r="G528" s="104">
        <f t="shared" si="367"/>
        <v>4.4493357079174922</v>
      </c>
      <c r="H528" s="104">
        <f>+F528+G528</f>
        <v>4.4493357079174922</v>
      </c>
      <c r="I528" s="104">
        <f t="shared" si="368"/>
        <v>0</v>
      </c>
      <c r="J528" s="104">
        <f t="shared" si="368"/>
        <v>4.9282680650430981</v>
      </c>
      <c r="K528" s="104">
        <f>+I528+J528</f>
        <v>4.9282680650430981</v>
      </c>
      <c r="L528" s="104">
        <f t="shared" si="369"/>
        <v>0</v>
      </c>
      <c r="M528" s="104">
        <f t="shared" si="369"/>
        <v>5.4184503253245691</v>
      </c>
      <c r="N528" s="104">
        <f>+L528+M528</f>
        <v>5.4184503253245691</v>
      </c>
      <c r="O528" s="104">
        <f t="shared" si="370"/>
        <v>0</v>
      </c>
      <c r="P528" s="104">
        <f t="shared" si="370"/>
        <v>6.0077869944691571</v>
      </c>
      <c r="Q528" s="104">
        <f>+O528+P528</f>
        <v>6.0077869944691571</v>
      </c>
      <c r="R528" s="104">
        <f t="shared" si="371"/>
        <v>0</v>
      </c>
      <c r="S528" s="104">
        <f t="shared" si="371"/>
        <v>6.6254080876151189</v>
      </c>
      <c r="T528" s="104">
        <f>+R528+S528</f>
        <v>6.6254080876151189</v>
      </c>
    </row>
    <row r="529" spans="2:20" x14ac:dyDescent="0.2">
      <c r="B529" s="660" t="s">
        <v>717</v>
      </c>
      <c r="C529" s="104">
        <f t="shared" si="366"/>
        <v>4.3058557588805169</v>
      </c>
      <c r="D529" s="104">
        <f t="shared" si="366"/>
        <v>0</v>
      </c>
      <c r="E529" s="104">
        <f t="shared" ref="E529:E542" si="372">+C529+D529</f>
        <v>4.3058557588805169</v>
      </c>
      <c r="F529" s="104">
        <f t="shared" si="367"/>
        <v>4.0946576184334669</v>
      </c>
      <c r="G529" s="104">
        <f t="shared" si="367"/>
        <v>0</v>
      </c>
      <c r="H529" s="104">
        <f t="shared" ref="H529:H542" si="373">+F529+G529</f>
        <v>4.0946576184334669</v>
      </c>
      <c r="I529" s="104">
        <f t="shared" si="368"/>
        <v>4.5354119587564474</v>
      </c>
      <c r="J529" s="104">
        <f t="shared" si="368"/>
        <v>0</v>
      </c>
      <c r="K529" s="104">
        <f t="shared" ref="K529:K542" si="374">+I529+J529</f>
        <v>4.5354119587564474</v>
      </c>
      <c r="L529" s="104">
        <f t="shared" si="369"/>
        <v>4.9865194179915013</v>
      </c>
      <c r="M529" s="104">
        <f t="shared" si="369"/>
        <v>0</v>
      </c>
      <c r="N529" s="104">
        <f t="shared" ref="N529:N542" si="375">+L529+M529</f>
        <v>4.9865194179915013</v>
      </c>
      <c r="O529" s="104">
        <f t="shared" si="370"/>
        <v>5.5288772081310444</v>
      </c>
      <c r="P529" s="104">
        <f t="shared" si="370"/>
        <v>0</v>
      </c>
      <c r="Q529" s="104">
        <f t="shared" ref="Q529:Q542" si="376">+O529+P529</f>
        <v>5.5288772081310444</v>
      </c>
      <c r="R529" s="104">
        <f t="shared" si="371"/>
        <v>6.0972647339037378</v>
      </c>
      <c r="S529" s="104">
        <f t="shared" si="371"/>
        <v>0</v>
      </c>
      <c r="T529" s="104">
        <f t="shared" ref="T529:T542" si="377">+R529+S529</f>
        <v>6.0972647339037378</v>
      </c>
    </row>
    <row r="530" spans="2:20" x14ac:dyDescent="0.2">
      <c r="B530" s="114" t="s">
        <v>287</v>
      </c>
      <c r="C530" s="104">
        <f t="shared" si="366"/>
        <v>6.1909311087190533</v>
      </c>
      <c r="D530" s="104">
        <f t="shared" si="366"/>
        <v>0</v>
      </c>
      <c r="E530" s="104">
        <f t="shared" si="372"/>
        <v>6.1909311087190533</v>
      </c>
      <c r="F530" s="104">
        <f t="shared" si="367"/>
        <v>5.8872718105410762</v>
      </c>
      <c r="G530" s="104">
        <f t="shared" si="367"/>
        <v>0</v>
      </c>
      <c r="H530" s="104">
        <f t="shared" si="373"/>
        <v>5.8872718105410762</v>
      </c>
      <c r="I530" s="104">
        <f t="shared" si="368"/>
        <v>6.5209855040805733</v>
      </c>
      <c r="J530" s="104">
        <f t="shared" si="368"/>
        <v>0</v>
      </c>
      <c r="K530" s="104">
        <f t="shared" si="374"/>
        <v>6.5209855040805733</v>
      </c>
      <c r="L530" s="104">
        <f t="shared" si="369"/>
        <v>7.1695848439431806</v>
      </c>
      <c r="M530" s="104">
        <f t="shared" si="369"/>
        <v>0</v>
      </c>
      <c r="N530" s="104">
        <f t="shared" si="375"/>
        <v>7.1695848439431806</v>
      </c>
      <c r="O530" s="104">
        <f t="shared" si="370"/>
        <v>7.9493833098128288</v>
      </c>
      <c r="P530" s="104">
        <f t="shared" si="370"/>
        <v>0</v>
      </c>
      <c r="Q530" s="104">
        <f t="shared" si="376"/>
        <v>7.9493833098128288</v>
      </c>
      <c r="R530" s="104">
        <f t="shared" si="371"/>
        <v>8.7666071584883554</v>
      </c>
      <c r="S530" s="104">
        <f t="shared" si="371"/>
        <v>0</v>
      </c>
      <c r="T530" s="104">
        <f t="shared" si="377"/>
        <v>8.7666071584883554</v>
      </c>
    </row>
    <row r="531" spans="2:20" x14ac:dyDescent="0.2">
      <c r="B531" s="114" t="s">
        <v>427</v>
      </c>
      <c r="C531" s="104">
        <f t="shared" si="366"/>
        <v>0</v>
      </c>
      <c r="D531" s="104">
        <f t="shared" si="366"/>
        <v>18.112895586652314</v>
      </c>
      <c r="E531" s="104">
        <f t="shared" si="372"/>
        <v>18.112895586652314</v>
      </c>
      <c r="F531" s="104">
        <f t="shared" si="367"/>
        <v>0</v>
      </c>
      <c r="G531" s="104">
        <f t="shared" si="367"/>
        <v>17.224475239983036</v>
      </c>
      <c r="H531" s="104">
        <f t="shared" si="373"/>
        <v>17.224475239983036</v>
      </c>
      <c r="I531" s="104">
        <f t="shared" si="368"/>
        <v>0</v>
      </c>
      <c r="J531" s="104">
        <f t="shared" si="368"/>
        <v>19.078540446224309</v>
      </c>
      <c r="K531" s="104">
        <f t="shared" si="374"/>
        <v>19.078540446224309</v>
      </c>
      <c r="L531" s="104">
        <f t="shared" si="369"/>
        <v>0</v>
      </c>
      <c r="M531" s="104">
        <f t="shared" si="369"/>
        <v>20.976156800565196</v>
      </c>
      <c r="N531" s="104">
        <f t="shared" si="375"/>
        <v>20.976156800565196</v>
      </c>
      <c r="O531" s="104">
        <f t="shared" si="370"/>
        <v>0</v>
      </c>
      <c r="P531" s="104">
        <f t="shared" si="370"/>
        <v>23.257624312138109</v>
      </c>
      <c r="Q531" s="104">
        <f t="shared" si="376"/>
        <v>23.257624312138109</v>
      </c>
      <c r="R531" s="104">
        <f t="shared" si="371"/>
        <v>0</v>
      </c>
      <c r="S531" s="104">
        <f t="shared" si="371"/>
        <v>25.648587800834509</v>
      </c>
      <c r="T531" s="104">
        <f t="shared" si="377"/>
        <v>25.648587800834509</v>
      </c>
    </row>
    <row r="532" spans="2:20" x14ac:dyDescent="0.2">
      <c r="B532" s="114" t="s">
        <v>428</v>
      </c>
      <c r="C532" s="104">
        <f t="shared" si="366"/>
        <v>0</v>
      </c>
      <c r="D532" s="104">
        <f t="shared" si="366"/>
        <v>10.431087190527448</v>
      </c>
      <c r="E532" s="104">
        <f t="shared" si="372"/>
        <v>10.431087190527448</v>
      </c>
      <c r="F532" s="104">
        <f t="shared" si="367"/>
        <v>0</v>
      </c>
      <c r="G532" s="104">
        <f t="shared" si="367"/>
        <v>9.919452258740229</v>
      </c>
      <c r="H532" s="104">
        <f t="shared" si="373"/>
        <v>9.919452258740229</v>
      </c>
      <c r="I532" s="104">
        <f t="shared" si="368"/>
        <v>0</v>
      </c>
      <c r="J532" s="104">
        <f t="shared" si="368"/>
        <v>10.987195167691677</v>
      </c>
      <c r="K532" s="104">
        <f t="shared" si="374"/>
        <v>10.987195167691677</v>
      </c>
      <c r="L532" s="104">
        <f t="shared" si="369"/>
        <v>0</v>
      </c>
      <c r="M532" s="104">
        <f t="shared" si="369"/>
        <v>12.080018871754062</v>
      </c>
      <c r="N532" s="104">
        <f t="shared" si="375"/>
        <v>12.080018871754062</v>
      </c>
      <c r="O532" s="104">
        <f t="shared" si="370"/>
        <v>0</v>
      </c>
      <c r="P532" s="104">
        <f t="shared" si="370"/>
        <v>26.78779943094478</v>
      </c>
      <c r="Q532" s="104">
        <f t="shared" si="376"/>
        <v>26.78779943094478</v>
      </c>
      <c r="R532" s="104">
        <f t="shared" si="371"/>
        <v>0</v>
      </c>
      <c r="S532" s="104">
        <f t="shared" si="371"/>
        <v>29.54167702060403</v>
      </c>
      <c r="T532" s="104">
        <f t="shared" si="377"/>
        <v>29.54167702060403</v>
      </c>
    </row>
    <row r="533" spans="2:20" x14ac:dyDescent="0.2">
      <c r="B533" s="114" t="s">
        <v>429</v>
      </c>
      <c r="C533" s="104">
        <f t="shared" si="366"/>
        <v>14.656081808396124</v>
      </c>
      <c r="D533" s="104">
        <f t="shared" si="366"/>
        <v>0</v>
      </c>
      <c r="E533" s="104">
        <f t="shared" si="372"/>
        <v>14.656081808396124</v>
      </c>
      <c r="F533" s="104">
        <f t="shared" si="367"/>
        <v>13.937214898423774</v>
      </c>
      <c r="G533" s="104">
        <f t="shared" si="367"/>
        <v>0</v>
      </c>
      <c r="H533" s="104">
        <f t="shared" si="373"/>
        <v>13.937214898423774</v>
      </c>
      <c r="I533" s="104">
        <f t="shared" si="368"/>
        <v>15.437435070884625</v>
      </c>
      <c r="J533" s="104">
        <f t="shared" si="368"/>
        <v>0</v>
      </c>
      <c r="K533" s="104">
        <f t="shared" si="374"/>
        <v>15.437435070884625</v>
      </c>
      <c r="L533" s="104">
        <f t="shared" si="369"/>
        <v>16.972894732600185</v>
      </c>
      <c r="M533" s="104">
        <f t="shared" si="369"/>
        <v>0</v>
      </c>
      <c r="N533" s="104">
        <f t="shared" si="375"/>
        <v>16.972894732600185</v>
      </c>
      <c r="O533" s="104">
        <f t="shared" si="370"/>
        <v>37.637896487277075</v>
      </c>
      <c r="P533" s="104">
        <f t="shared" si="370"/>
        <v>0</v>
      </c>
      <c r="Q533" s="104">
        <f t="shared" si="376"/>
        <v>37.637896487277075</v>
      </c>
      <c r="R533" s="104">
        <f t="shared" si="371"/>
        <v>41.507201240189779</v>
      </c>
      <c r="S533" s="104">
        <f t="shared" si="371"/>
        <v>0</v>
      </c>
      <c r="T533" s="104">
        <f t="shared" si="377"/>
        <v>41.507201240189779</v>
      </c>
    </row>
    <row r="534" spans="2:20" x14ac:dyDescent="0.2">
      <c r="B534" s="114" t="s">
        <v>288</v>
      </c>
      <c r="C534" s="104">
        <f t="shared" si="366"/>
        <v>0</v>
      </c>
      <c r="D534" s="104">
        <f t="shared" si="366"/>
        <v>0</v>
      </c>
      <c r="E534" s="104">
        <f t="shared" si="372"/>
        <v>0</v>
      </c>
      <c r="F534" s="104">
        <f t="shared" si="367"/>
        <v>4.7548991394801288</v>
      </c>
      <c r="G534" s="104">
        <f t="shared" si="367"/>
        <v>0</v>
      </c>
      <c r="H534" s="104">
        <f t="shared" si="373"/>
        <v>4.7548991394801288</v>
      </c>
      <c r="I534" s="104">
        <f t="shared" si="368"/>
        <v>6.3321132153250614</v>
      </c>
      <c r="J534" s="104">
        <f t="shared" si="368"/>
        <v>0</v>
      </c>
      <c r="K534" s="104">
        <f t="shared" si="374"/>
        <v>6.3321132153250614</v>
      </c>
      <c r="L534" s="104">
        <f t="shared" si="369"/>
        <v>7.9120295375538907</v>
      </c>
      <c r="M534" s="104">
        <f t="shared" si="369"/>
        <v>0</v>
      </c>
      <c r="N534" s="104">
        <f t="shared" si="375"/>
        <v>7.9120295375538907</v>
      </c>
      <c r="O534" s="104">
        <f t="shared" si="370"/>
        <v>13.293801503319591</v>
      </c>
      <c r="P534" s="104">
        <f t="shared" si="370"/>
        <v>0</v>
      </c>
      <c r="Q534" s="104">
        <f t="shared" si="376"/>
        <v>13.293801503319591</v>
      </c>
      <c r="R534" s="104">
        <f t="shared" si="371"/>
        <v>16.527052128440424</v>
      </c>
      <c r="S534" s="104">
        <f t="shared" si="371"/>
        <v>0</v>
      </c>
      <c r="T534" s="104">
        <f t="shared" si="377"/>
        <v>16.527052128440424</v>
      </c>
    </row>
    <row r="535" spans="2:20" x14ac:dyDescent="0.2">
      <c r="B535" s="114" t="s">
        <v>289</v>
      </c>
      <c r="C535" s="104">
        <f t="shared" si="366"/>
        <v>6.3678148546824538</v>
      </c>
      <c r="D535" s="104">
        <f t="shared" si="366"/>
        <v>0</v>
      </c>
      <c r="E535" s="104">
        <f t="shared" si="372"/>
        <v>6.3678148546824538</v>
      </c>
      <c r="F535" s="104">
        <f t="shared" si="367"/>
        <v>6.0554795765565359</v>
      </c>
      <c r="G535" s="104">
        <f t="shared" si="367"/>
        <v>0</v>
      </c>
      <c r="H535" s="104">
        <f t="shared" si="373"/>
        <v>6.0554795765565359</v>
      </c>
      <c r="I535" s="104">
        <f t="shared" si="368"/>
        <v>6.7072993756257322</v>
      </c>
      <c r="J535" s="104">
        <f t="shared" si="368"/>
        <v>0</v>
      </c>
      <c r="K535" s="104">
        <f t="shared" si="374"/>
        <v>6.7072993756257322</v>
      </c>
      <c r="L535" s="104">
        <f t="shared" si="369"/>
        <v>7.3744301251986997</v>
      </c>
      <c r="M535" s="104">
        <f t="shared" si="369"/>
        <v>0</v>
      </c>
      <c r="N535" s="104">
        <f t="shared" si="375"/>
        <v>7.3744301251986997</v>
      </c>
      <c r="O535" s="104">
        <f t="shared" si="370"/>
        <v>8.1765085472360504</v>
      </c>
      <c r="P535" s="104">
        <f t="shared" si="370"/>
        <v>0</v>
      </c>
      <c r="Q535" s="104">
        <f t="shared" si="376"/>
        <v>8.1765085472360504</v>
      </c>
      <c r="R535" s="104">
        <f t="shared" si="371"/>
        <v>9.017081648730878</v>
      </c>
      <c r="S535" s="104">
        <f t="shared" si="371"/>
        <v>0</v>
      </c>
      <c r="T535" s="104">
        <f t="shared" si="377"/>
        <v>9.017081648730878</v>
      </c>
    </row>
    <row r="536" spans="2:20" x14ac:dyDescent="0.2">
      <c r="B536" s="114" t="s">
        <v>290</v>
      </c>
      <c r="C536" s="104">
        <f t="shared" si="366"/>
        <v>0</v>
      </c>
      <c r="D536" s="104">
        <f t="shared" si="366"/>
        <v>5.0740365984930031</v>
      </c>
      <c r="E536" s="104">
        <f t="shared" si="372"/>
        <v>5.0740365984930031</v>
      </c>
      <c r="F536" s="104">
        <f t="shared" si="367"/>
        <v>0</v>
      </c>
      <c r="G536" s="104">
        <f t="shared" si="367"/>
        <v>4.8251599165577472</v>
      </c>
      <c r="H536" s="104">
        <f t="shared" si="373"/>
        <v>4.8251599165577472</v>
      </c>
      <c r="I536" s="104">
        <f t="shared" si="368"/>
        <v>0</v>
      </c>
      <c r="J536" s="104">
        <f t="shared" si="368"/>
        <v>5.3445464866097119</v>
      </c>
      <c r="K536" s="104">
        <f t="shared" si="374"/>
        <v>5.3445464866097119</v>
      </c>
      <c r="L536" s="104">
        <f t="shared" si="369"/>
        <v>0</v>
      </c>
      <c r="M536" s="104">
        <f t="shared" si="369"/>
        <v>5.8761332108726156</v>
      </c>
      <c r="N536" s="104">
        <f t="shared" si="375"/>
        <v>5.8761332108726156</v>
      </c>
      <c r="O536" s="104">
        <f t="shared" si="370"/>
        <v>0</v>
      </c>
      <c r="P536" s="104">
        <f t="shared" si="370"/>
        <v>6.5152496677976162</v>
      </c>
      <c r="Q536" s="104">
        <f t="shared" si="376"/>
        <v>6.5152496677976162</v>
      </c>
      <c r="R536" s="104">
        <f t="shared" si="371"/>
        <v>0</v>
      </c>
      <c r="S536" s="104">
        <f t="shared" si="371"/>
        <v>7.1850396629569868</v>
      </c>
      <c r="T536" s="104">
        <f t="shared" si="377"/>
        <v>7.1850396629569868</v>
      </c>
    </row>
    <row r="537" spans="2:20" x14ac:dyDescent="0.2">
      <c r="B537" s="114" t="s">
        <v>291</v>
      </c>
      <c r="C537" s="104">
        <f t="shared" si="366"/>
        <v>0</v>
      </c>
      <c r="D537" s="104">
        <f t="shared" si="366"/>
        <v>2.5269106566200215</v>
      </c>
      <c r="E537" s="104">
        <f t="shared" si="372"/>
        <v>2.5269106566200215</v>
      </c>
      <c r="F537" s="104">
        <f t="shared" si="367"/>
        <v>0</v>
      </c>
      <c r="G537" s="104">
        <f t="shared" si="367"/>
        <v>2.4029680859351328</v>
      </c>
      <c r="H537" s="104">
        <f t="shared" si="373"/>
        <v>2.4029680859351328</v>
      </c>
      <c r="I537" s="104">
        <f t="shared" si="368"/>
        <v>0</v>
      </c>
      <c r="J537" s="104">
        <f t="shared" si="368"/>
        <v>2.661626736359417</v>
      </c>
      <c r="K537" s="104">
        <f t="shared" si="374"/>
        <v>2.661626736359417</v>
      </c>
      <c r="L537" s="104">
        <f t="shared" si="369"/>
        <v>0</v>
      </c>
      <c r="M537" s="104">
        <f t="shared" si="369"/>
        <v>2.9263611607931344</v>
      </c>
      <c r="N537" s="104">
        <f t="shared" si="375"/>
        <v>2.9263611607931344</v>
      </c>
      <c r="O537" s="104">
        <f t="shared" si="370"/>
        <v>0</v>
      </c>
      <c r="P537" s="104">
        <f t="shared" si="370"/>
        <v>3.2446462489031944</v>
      </c>
      <c r="Q537" s="104">
        <f t="shared" si="376"/>
        <v>3.2446462489031944</v>
      </c>
      <c r="R537" s="104">
        <f t="shared" si="371"/>
        <v>0</v>
      </c>
      <c r="S537" s="104">
        <f t="shared" si="371"/>
        <v>3.5782070034646343</v>
      </c>
      <c r="T537" s="104">
        <f t="shared" si="377"/>
        <v>3.5782070034646343</v>
      </c>
    </row>
    <row r="538" spans="2:20" x14ac:dyDescent="0.2">
      <c r="B538" s="114" t="s">
        <v>293</v>
      </c>
      <c r="C538" s="104">
        <f t="shared" si="366"/>
        <v>0</v>
      </c>
      <c r="D538" s="104">
        <f t="shared" si="366"/>
        <v>2.6572992465016143</v>
      </c>
      <c r="E538" s="104">
        <f t="shared" si="372"/>
        <v>2.6572992465016143</v>
      </c>
      <c r="F538" s="104">
        <f t="shared" si="367"/>
        <v>0</v>
      </c>
      <c r="G538" s="104">
        <f t="shared" si="367"/>
        <v>2.5269612391693861</v>
      </c>
      <c r="H538" s="104">
        <f t="shared" si="373"/>
        <v>2.5269612391693861</v>
      </c>
      <c r="I538" s="104">
        <f t="shared" si="368"/>
        <v>0</v>
      </c>
      <c r="J538" s="104">
        <f t="shared" si="368"/>
        <v>2.7989666759555636</v>
      </c>
      <c r="K538" s="104">
        <f t="shared" si="374"/>
        <v>2.7989666759555636</v>
      </c>
      <c r="L538" s="104">
        <f t="shared" si="369"/>
        <v>0</v>
      </c>
      <c r="M538" s="104">
        <f t="shared" si="369"/>
        <v>3.0773613966900606</v>
      </c>
      <c r="N538" s="104">
        <f t="shared" si="375"/>
        <v>3.0773613966900606</v>
      </c>
      <c r="O538" s="104">
        <f t="shared" si="370"/>
        <v>0</v>
      </c>
      <c r="P538" s="104">
        <f t="shared" si="370"/>
        <v>3.4120699953466</v>
      </c>
      <c r="Q538" s="104">
        <f t="shared" si="376"/>
        <v>3.4120699953466</v>
      </c>
      <c r="R538" s="104">
        <f t="shared" si="371"/>
        <v>0</v>
      </c>
      <c r="S538" s="104">
        <f t="shared" si="371"/>
        <v>3.7628424848434099</v>
      </c>
      <c r="T538" s="104">
        <f t="shared" si="377"/>
        <v>3.7628424848434099</v>
      </c>
    </row>
    <row r="539" spans="2:20" x14ac:dyDescent="0.2">
      <c r="B539" s="108" t="s">
        <v>882</v>
      </c>
      <c r="C539" s="104">
        <f t="shared" ref="C539:D541" si="378">+C218*$E$544</f>
        <v>0</v>
      </c>
      <c r="D539" s="104">
        <f t="shared" si="378"/>
        <v>0</v>
      </c>
      <c r="E539" s="104">
        <f t="shared" si="372"/>
        <v>0</v>
      </c>
      <c r="F539" s="104">
        <f t="shared" ref="F539:G541" si="379">+F218*$H$544</f>
        <v>87.380657670368478</v>
      </c>
      <c r="G539" s="104">
        <f t="shared" si="379"/>
        <v>0</v>
      </c>
      <c r="H539" s="104">
        <f t="shared" si="373"/>
        <v>87.380657670368478</v>
      </c>
      <c r="I539" s="104">
        <f t="shared" ref="I539:J541" si="380">+I218*$K$544</f>
        <v>0</v>
      </c>
      <c r="J539" s="104">
        <f t="shared" si="380"/>
        <v>0</v>
      </c>
      <c r="K539" s="104">
        <f t="shared" si="374"/>
        <v>0</v>
      </c>
      <c r="L539" s="104">
        <f t="shared" ref="L539:M541" si="381">+L218*$N$544</f>
        <v>0</v>
      </c>
      <c r="M539" s="104">
        <f t="shared" si="381"/>
        <v>0</v>
      </c>
      <c r="N539" s="104">
        <f t="shared" si="375"/>
        <v>0</v>
      </c>
      <c r="O539" s="104">
        <f t="shared" ref="O539:P541" si="382">+O218*$Q$544</f>
        <v>0</v>
      </c>
      <c r="P539" s="104">
        <f t="shared" si="382"/>
        <v>0</v>
      </c>
      <c r="Q539" s="104">
        <f t="shared" si="376"/>
        <v>0</v>
      </c>
      <c r="R539" s="104">
        <f t="shared" ref="R539:S541" si="383">+R218*$T$544</f>
        <v>0</v>
      </c>
      <c r="S539" s="104">
        <f t="shared" si="383"/>
        <v>0</v>
      </c>
      <c r="T539" s="104">
        <f t="shared" si="377"/>
        <v>0</v>
      </c>
    </row>
    <row r="540" spans="2:20" x14ac:dyDescent="0.2">
      <c r="B540" s="114" t="s">
        <v>880</v>
      </c>
      <c r="C540" s="104">
        <f t="shared" si="378"/>
        <v>0</v>
      </c>
      <c r="D540" s="104">
        <f t="shared" si="378"/>
        <v>0</v>
      </c>
      <c r="E540" s="104">
        <f t="shared" si="372"/>
        <v>0</v>
      </c>
      <c r="F540" s="104">
        <f t="shared" si="379"/>
        <v>0</v>
      </c>
      <c r="G540" s="104">
        <f t="shared" si="379"/>
        <v>0</v>
      </c>
      <c r="H540" s="104">
        <f t="shared" si="373"/>
        <v>0</v>
      </c>
      <c r="I540" s="104">
        <f t="shared" si="380"/>
        <v>8.7987660706096449</v>
      </c>
      <c r="J540" s="104">
        <f t="shared" si="380"/>
        <v>0</v>
      </c>
      <c r="K540" s="104">
        <f t="shared" si="374"/>
        <v>8.7987660706096449</v>
      </c>
      <c r="L540" s="104">
        <f t="shared" si="381"/>
        <v>0</v>
      </c>
      <c r="M540" s="104">
        <f t="shared" si="381"/>
        <v>0</v>
      </c>
      <c r="N540" s="104">
        <f t="shared" si="375"/>
        <v>0</v>
      </c>
      <c r="O540" s="104">
        <f t="shared" si="382"/>
        <v>17.729096367205489</v>
      </c>
      <c r="P540" s="104">
        <f t="shared" si="382"/>
        <v>0</v>
      </c>
      <c r="Q540" s="104">
        <f t="shared" si="376"/>
        <v>17.729096367205489</v>
      </c>
      <c r="R540" s="104">
        <f t="shared" si="383"/>
        <v>0</v>
      </c>
      <c r="S540" s="104">
        <f t="shared" si="383"/>
        <v>0</v>
      </c>
      <c r="T540" s="104">
        <f t="shared" si="377"/>
        <v>0</v>
      </c>
    </row>
    <row r="541" spans="2:20" x14ac:dyDescent="0.2">
      <c r="B541" s="114" t="s">
        <v>874</v>
      </c>
      <c r="C541" s="104">
        <f t="shared" si="378"/>
        <v>0</v>
      </c>
      <c r="D541" s="104">
        <f t="shared" si="378"/>
        <v>0</v>
      </c>
      <c r="E541" s="104">
        <f t="shared" si="372"/>
        <v>0</v>
      </c>
      <c r="F541" s="104">
        <f t="shared" si="379"/>
        <v>87.380657670368478</v>
      </c>
      <c r="G541" s="104">
        <f t="shared" si="379"/>
        <v>0</v>
      </c>
      <c r="H541" s="104">
        <f t="shared" si="373"/>
        <v>87.380657670368478</v>
      </c>
      <c r="I541" s="104">
        <f t="shared" si="380"/>
        <v>123.18272498853503</v>
      </c>
      <c r="J541" s="104">
        <f t="shared" si="380"/>
        <v>0</v>
      </c>
      <c r="K541" s="104">
        <f t="shared" si="374"/>
        <v>123.18272498853503</v>
      </c>
      <c r="L541" s="104">
        <f t="shared" si="381"/>
        <v>175.8894762309923</v>
      </c>
      <c r="M541" s="104">
        <f t="shared" si="381"/>
        <v>0</v>
      </c>
      <c r="N541" s="104">
        <f t="shared" si="375"/>
        <v>175.8894762309923</v>
      </c>
      <c r="O541" s="104">
        <f t="shared" si="382"/>
        <v>177.29096367205489</v>
      </c>
      <c r="P541" s="104">
        <f t="shared" si="382"/>
        <v>0</v>
      </c>
      <c r="Q541" s="104">
        <f t="shared" si="376"/>
        <v>177.29096367205489</v>
      </c>
      <c r="R541" s="104">
        <f t="shared" si="383"/>
        <v>266.61420321249545</v>
      </c>
      <c r="S541" s="104">
        <f t="shared" si="383"/>
        <v>0</v>
      </c>
      <c r="T541" s="104">
        <f t="shared" si="377"/>
        <v>266.61420321249545</v>
      </c>
    </row>
    <row r="542" spans="2:20" s="135" customFormat="1" x14ac:dyDescent="0.2">
      <c r="B542" s="114" t="s">
        <v>294</v>
      </c>
      <c r="C542" s="104">
        <f>+C221*$E$544</f>
        <v>107.46554803013994</v>
      </c>
      <c r="D542" s="104">
        <f>+D221*$E$544</f>
        <v>0</v>
      </c>
      <c r="E542" s="104">
        <f t="shared" si="372"/>
        <v>107.46554803013994</v>
      </c>
      <c r="F542" s="104">
        <f>+F221*$H$544</f>
        <v>92.904058946238607</v>
      </c>
      <c r="G542" s="104">
        <f>+G221*$H$544</f>
        <v>0</v>
      </c>
      <c r="H542" s="104">
        <f t="shared" si="373"/>
        <v>92.904058946238607</v>
      </c>
      <c r="I542" s="104">
        <f>+I221*$K$544</f>
        <v>251.92722040043097</v>
      </c>
      <c r="J542" s="104">
        <f>+J221*$K$544</f>
        <v>0</v>
      </c>
      <c r="K542" s="104">
        <f t="shared" si="374"/>
        <v>251.92722040043097</v>
      </c>
      <c r="L542" s="104">
        <f>+L221*$N$544</f>
        <v>462.87169545265101</v>
      </c>
      <c r="M542" s="104">
        <f>+M221*$N$544</f>
        <v>0</v>
      </c>
      <c r="N542" s="104">
        <f t="shared" si="375"/>
        <v>462.87169545265101</v>
      </c>
      <c r="O542" s="104">
        <f>+O221*$Q$544</f>
        <v>466.55985737058342</v>
      </c>
      <c r="P542" s="104">
        <f>+P221*$Q$544</f>
        <v>0</v>
      </c>
      <c r="Q542" s="104">
        <f t="shared" si="376"/>
        <v>466.55985737058342</v>
      </c>
      <c r="R542" s="104">
        <f>+R221*$T$544</f>
        <v>467.74891792713356</v>
      </c>
      <c r="S542" s="104">
        <f>+S221*$T$544</f>
        <v>0</v>
      </c>
      <c r="T542" s="104">
        <f t="shared" si="377"/>
        <v>467.74891792713356</v>
      </c>
    </row>
    <row r="543" spans="2:20" x14ac:dyDescent="0.2">
      <c r="B543" s="278" t="s">
        <v>8</v>
      </c>
      <c r="C543" s="106">
        <f>SUM(C525:C542)</f>
        <v>1729.12015274122</v>
      </c>
      <c r="D543" s="106">
        <f t="shared" ref="D543:T543" si="384">SUM(D525:D542)</f>
        <v>1220.1627765076055</v>
      </c>
      <c r="E543" s="106">
        <f t="shared" si="384"/>
        <v>2949.2829292488263</v>
      </c>
      <c r="F543" s="106">
        <f t="shared" si="384"/>
        <v>2865.5742852251547</v>
      </c>
      <c r="G543" s="106">
        <f t="shared" si="384"/>
        <v>1377.9814330837221</v>
      </c>
      <c r="H543" s="106">
        <f t="shared" si="384"/>
        <v>4243.5557183088758</v>
      </c>
      <c r="I543" s="106">
        <f t="shared" si="384"/>
        <v>3128.750926236969</v>
      </c>
      <c r="J543" s="106">
        <f t="shared" si="384"/>
        <v>1747.159447283746</v>
      </c>
      <c r="K543" s="106">
        <f t="shared" si="384"/>
        <v>4875.9103735207145</v>
      </c>
      <c r="L543" s="106">
        <f t="shared" si="384"/>
        <v>5164.2925138228829</v>
      </c>
      <c r="M543" s="106">
        <f t="shared" si="384"/>
        <v>2200.1814233794885</v>
      </c>
      <c r="N543" s="106">
        <f t="shared" si="384"/>
        <v>7364.4739372023723</v>
      </c>
      <c r="O543" s="106">
        <f t="shared" si="384"/>
        <v>5459.1187190985038</v>
      </c>
      <c r="P543" s="106">
        <f t="shared" si="384"/>
        <v>2928.6962806491761</v>
      </c>
      <c r="Q543" s="106">
        <f t="shared" si="384"/>
        <v>8387.8149997476794</v>
      </c>
      <c r="R543" s="106">
        <f t="shared" si="384"/>
        <v>8369.4352692196317</v>
      </c>
      <c r="S543" s="106">
        <f t="shared" si="384"/>
        <v>3862.4537318228749</v>
      </c>
      <c r="T543" s="106">
        <f t="shared" si="384"/>
        <v>12231.889001042508</v>
      </c>
    </row>
    <row r="544" spans="2:20" x14ac:dyDescent="0.2">
      <c r="B544" s="279" t="s">
        <v>297</v>
      </c>
      <c r="C544" s="241"/>
      <c r="D544" s="240"/>
      <c r="E544" s="285">
        <f>Asignaciones!K50</f>
        <v>0.16341802993386703</v>
      </c>
      <c r="F544" s="241"/>
      <c r="G544" s="240"/>
      <c r="H544" s="285">
        <f>Asignaciones!L50</f>
        <v>0.16259966175404686</v>
      </c>
      <c r="I544" s="241"/>
      <c r="J544" s="240"/>
      <c r="K544" s="285">
        <f>Asignaciones!M50</f>
        <v>0.16273193975440678</v>
      </c>
      <c r="L544" s="241"/>
      <c r="M544" s="240"/>
      <c r="N544" s="285">
        <f>Asignaciones!N50</f>
        <v>0.16265171831187031</v>
      </c>
      <c r="O544" s="241"/>
      <c r="P544" s="240"/>
      <c r="Q544" s="285">
        <f>Asignaciones!O50</f>
        <v>0.16271877107091554</v>
      </c>
      <c r="R544" s="241"/>
      <c r="S544" s="240"/>
      <c r="T544" s="285">
        <f>Asignaciones!P50</f>
        <v>0.16272943652851016</v>
      </c>
    </row>
    <row r="548" spans="2:20" x14ac:dyDescent="0.2">
      <c r="B548" s="2" t="s">
        <v>448</v>
      </c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7"/>
    </row>
    <row r="549" spans="2:20" x14ac:dyDescent="0.2">
      <c r="B549" s="9" t="s">
        <v>20</v>
      </c>
      <c r="C549" s="199"/>
      <c r="D549" s="199"/>
      <c r="E549" s="199"/>
      <c r="F549" s="199"/>
      <c r="G549" s="199"/>
      <c r="H549" s="199"/>
      <c r="I549" s="199"/>
      <c r="J549" s="199"/>
      <c r="K549" s="199"/>
      <c r="L549" s="199"/>
      <c r="M549" s="199"/>
      <c r="N549" s="199"/>
      <c r="O549" s="199"/>
      <c r="P549" s="199"/>
      <c r="Q549" s="199"/>
      <c r="R549" s="199"/>
      <c r="S549" s="199"/>
      <c r="T549" s="262"/>
    </row>
    <row r="550" spans="2:20" x14ac:dyDescent="0.2">
      <c r="B550" s="201" t="s">
        <v>910</v>
      </c>
      <c r="C550" s="199"/>
      <c r="D550" s="199"/>
      <c r="E550" s="199"/>
      <c r="F550" s="199"/>
      <c r="G550" s="199"/>
      <c r="H550" s="199"/>
      <c r="I550" s="199"/>
      <c r="J550" s="199"/>
      <c r="K550" s="199"/>
      <c r="L550" s="199"/>
      <c r="M550" s="199"/>
      <c r="N550" s="199"/>
      <c r="O550" s="199"/>
      <c r="P550" s="199"/>
      <c r="Q550" s="199"/>
      <c r="R550" s="199"/>
      <c r="S550" s="199"/>
      <c r="T550" s="262"/>
    </row>
    <row r="551" spans="2:20" x14ac:dyDescent="0.2">
      <c r="B551" s="9" t="s">
        <v>2</v>
      </c>
      <c r="C551" s="199"/>
      <c r="D551" s="199"/>
      <c r="E551" s="199"/>
      <c r="F551" s="199"/>
      <c r="G551" s="199"/>
      <c r="H551" s="199"/>
      <c r="I551" s="199"/>
      <c r="J551" s="199"/>
      <c r="K551" s="199"/>
      <c r="L551" s="199"/>
      <c r="M551" s="199"/>
      <c r="N551" s="199"/>
      <c r="O551" s="199"/>
      <c r="P551" s="199"/>
      <c r="Q551" s="199"/>
      <c r="R551" s="199"/>
      <c r="S551" s="199"/>
      <c r="T551" s="262"/>
    </row>
    <row r="552" spans="2:20" x14ac:dyDescent="0.2">
      <c r="B552" s="256"/>
      <c r="C552" s="197"/>
      <c r="D552" s="197"/>
      <c r="E552" s="197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263"/>
    </row>
    <row r="553" spans="2:20" x14ac:dyDescent="0.2">
      <c r="B553" s="264"/>
    </row>
    <row r="554" spans="2:20" x14ac:dyDescent="0.2">
      <c r="B554" s="265" t="s">
        <v>282</v>
      </c>
      <c r="C554" s="267" t="s">
        <v>38</v>
      </c>
      <c r="D554" s="662"/>
      <c r="E554" s="299"/>
      <c r="F554" s="270" t="s">
        <v>39</v>
      </c>
      <c r="G554" s="663"/>
      <c r="H554" s="663"/>
      <c r="I554" s="301" t="s">
        <v>40</v>
      </c>
      <c r="J554" s="662"/>
      <c r="K554" s="299"/>
      <c r="L554" s="267" t="s">
        <v>121</v>
      </c>
      <c r="M554" s="662"/>
      <c r="N554" s="299"/>
      <c r="O554" s="270" t="s">
        <v>122</v>
      </c>
      <c r="P554" s="662"/>
      <c r="Q554" s="299"/>
      <c r="R554" s="301" t="s">
        <v>633</v>
      </c>
      <c r="S554" s="662"/>
      <c r="T554" s="299"/>
    </row>
    <row r="555" spans="2:20" x14ac:dyDescent="0.2">
      <c r="B555" s="273"/>
      <c r="C555" s="274" t="s">
        <v>283</v>
      </c>
      <c r="D555" s="275" t="s">
        <v>284</v>
      </c>
      <c r="E555" s="275" t="s">
        <v>47</v>
      </c>
      <c r="F555" s="275" t="s">
        <v>283</v>
      </c>
      <c r="G555" s="275" t="s">
        <v>284</v>
      </c>
      <c r="H555" s="275" t="s">
        <v>47</v>
      </c>
      <c r="I555" s="276" t="s">
        <v>283</v>
      </c>
      <c r="J555" s="276" t="s">
        <v>284</v>
      </c>
      <c r="K555" s="276" t="s">
        <v>47</v>
      </c>
      <c r="L555" s="274" t="s">
        <v>283</v>
      </c>
      <c r="M555" s="275" t="s">
        <v>284</v>
      </c>
      <c r="N555" s="275" t="s">
        <v>47</v>
      </c>
      <c r="O555" s="275" t="s">
        <v>283</v>
      </c>
      <c r="P555" s="275" t="s">
        <v>284</v>
      </c>
      <c r="Q555" s="275" t="s">
        <v>47</v>
      </c>
      <c r="R555" s="276" t="s">
        <v>283</v>
      </c>
      <c r="S555" s="276" t="s">
        <v>284</v>
      </c>
      <c r="T555" s="276" t="s">
        <v>47</v>
      </c>
    </row>
    <row r="556" spans="2:20" x14ac:dyDescent="0.2">
      <c r="B556" s="129" t="s">
        <v>85</v>
      </c>
      <c r="C556" s="234"/>
      <c r="D556" s="234"/>
      <c r="E556" s="234"/>
      <c r="F556" s="234"/>
      <c r="G556" s="234"/>
      <c r="H556" s="234"/>
      <c r="I556" s="234"/>
      <c r="J556" s="234"/>
      <c r="K556" s="234"/>
      <c r="L556" s="234"/>
      <c r="M556" s="234"/>
      <c r="N556" s="234"/>
      <c r="O556" s="234"/>
      <c r="P556" s="234"/>
      <c r="Q556" s="234"/>
      <c r="R556" s="234"/>
      <c r="S556" s="234"/>
      <c r="T556" s="232"/>
    </row>
    <row r="557" spans="2:20" x14ac:dyDescent="0.2">
      <c r="B557" s="665" t="s">
        <v>424</v>
      </c>
      <c r="C557" s="104">
        <f t="shared" ref="C557:D570" si="385">+C204*$E$576</f>
        <v>149.26207500738897</v>
      </c>
      <c r="D557" s="104">
        <f t="shared" si="385"/>
        <v>0</v>
      </c>
      <c r="E557" s="408">
        <f>+C557+D557</f>
        <v>149.26207500738897</v>
      </c>
      <c r="F557" s="104">
        <f t="shared" ref="F557:G570" si="386">+F204*$H$576</f>
        <v>226.79624156252197</v>
      </c>
      <c r="G557" s="104">
        <f t="shared" si="386"/>
        <v>0</v>
      </c>
      <c r="H557" s="408">
        <f>+F557+G557</f>
        <v>226.79624156252197</v>
      </c>
      <c r="I557" s="104">
        <f t="shared" ref="I557:J570" si="387">+I204*$K$576</f>
        <v>240.05675415068356</v>
      </c>
      <c r="J557" s="104">
        <f t="shared" si="387"/>
        <v>0</v>
      </c>
      <c r="K557" s="408">
        <f>+I557+J557</f>
        <v>240.05675415068356</v>
      </c>
      <c r="L557" s="104">
        <f t="shared" ref="L557:M570" si="388">+L204*$N$576</f>
        <v>398.78746405623474</v>
      </c>
      <c r="M557" s="104">
        <f t="shared" si="388"/>
        <v>0</v>
      </c>
      <c r="N557" s="408">
        <f>+L557+M557</f>
        <v>398.78746405623474</v>
      </c>
      <c r="O557" s="104">
        <f t="shared" ref="O557:P570" si="389">+O204*$Q$576</f>
        <v>419.5350911858298</v>
      </c>
      <c r="P557" s="104">
        <f t="shared" si="389"/>
        <v>0</v>
      </c>
      <c r="Q557" s="408">
        <f>+O557+P557</f>
        <v>419.5350911858298</v>
      </c>
      <c r="R557" s="104">
        <f t="shared" ref="R557:S570" si="390">+R204*$T$576</f>
        <v>688.63276830867062</v>
      </c>
      <c r="S557" s="104">
        <f t="shared" si="390"/>
        <v>0</v>
      </c>
      <c r="T557" s="408">
        <f>+R557+S557</f>
        <v>688.63276830867062</v>
      </c>
    </row>
    <row r="558" spans="2:20" x14ac:dyDescent="0.2">
      <c r="B558" s="665" t="s">
        <v>425</v>
      </c>
      <c r="C558" s="104">
        <f t="shared" si="385"/>
        <v>50.563060987592323</v>
      </c>
      <c r="D558" s="104">
        <f t="shared" si="385"/>
        <v>0</v>
      </c>
      <c r="E558" s="408">
        <f>+C558+D558</f>
        <v>50.563060987592323</v>
      </c>
      <c r="F558" s="104">
        <f t="shared" si="386"/>
        <v>91.855579319885521</v>
      </c>
      <c r="G558" s="104">
        <f t="shared" si="386"/>
        <v>0</v>
      </c>
      <c r="H558" s="408">
        <f>+F558+G558</f>
        <v>91.855579319885521</v>
      </c>
      <c r="I558" s="104">
        <f t="shared" si="387"/>
        <v>97.408647558833408</v>
      </c>
      <c r="J558" s="104">
        <f t="shared" si="387"/>
        <v>0</v>
      </c>
      <c r="K558" s="408">
        <f>+I558+J558</f>
        <v>97.408647558833408</v>
      </c>
      <c r="L558" s="104">
        <f t="shared" si="388"/>
        <v>162.31627062949229</v>
      </c>
      <c r="M558" s="104">
        <f t="shared" si="388"/>
        <v>0</v>
      </c>
      <c r="N558" s="408">
        <f>+L558+M558</f>
        <v>162.31627062949229</v>
      </c>
      <c r="O558" s="104">
        <f t="shared" si="389"/>
        <v>170.28226937190414</v>
      </c>
      <c r="P558" s="104">
        <f t="shared" si="389"/>
        <v>0</v>
      </c>
      <c r="Q558" s="408">
        <f>+O558+P558</f>
        <v>170.28226937190414</v>
      </c>
      <c r="R558" s="104">
        <f t="shared" si="390"/>
        <v>255.51184933761053</v>
      </c>
      <c r="S558" s="104">
        <f t="shared" si="390"/>
        <v>0</v>
      </c>
      <c r="T558" s="408">
        <f>+R558+S558</f>
        <v>255.51184933761053</v>
      </c>
    </row>
    <row r="559" spans="2:20" x14ac:dyDescent="0.2">
      <c r="B559" s="665" t="s">
        <v>426</v>
      </c>
      <c r="C559" s="104">
        <f t="shared" si="385"/>
        <v>0</v>
      </c>
      <c r="D559" s="104">
        <f t="shared" si="385"/>
        <v>147.86841628959274</v>
      </c>
      <c r="E559" s="104">
        <f>+C559+D559</f>
        <v>147.86841628959274</v>
      </c>
      <c r="F559" s="104">
        <f t="shared" si="386"/>
        <v>0</v>
      </c>
      <c r="G559" s="104">
        <f t="shared" si="386"/>
        <v>166.16884756785052</v>
      </c>
      <c r="H559" s="104">
        <f>+F559+G559</f>
        <v>166.16884756785052</v>
      </c>
      <c r="I559" s="104">
        <f t="shared" si="387"/>
        <v>0</v>
      </c>
      <c r="J559" s="104">
        <f t="shared" si="387"/>
        <v>212.23092991719463</v>
      </c>
      <c r="K559" s="104">
        <f>+I559+J559</f>
        <v>212.23092991719463</v>
      </c>
      <c r="L559" s="104">
        <f t="shared" si="388"/>
        <v>0</v>
      </c>
      <c r="M559" s="104">
        <f t="shared" si="388"/>
        <v>269.19096877495014</v>
      </c>
      <c r="N559" s="104">
        <f>+L559+M559</f>
        <v>269.19096877495014</v>
      </c>
      <c r="O559" s="104">
        <f t="shared" si="389"/>
        <v>0</v>
      </c>
      <c r="P559" s="104">
        <f t="shared" si="389"/>
        <v>356.94872237968991</v>
      </c>
      <c r="Q559" s="104">
        <f>+O559+P559</f>
        <v>356.94872237968991</v>
      </c>
      <c r="R559" s="104">
        <f t="shared" si="390"/>
        <v>0</v>
      </c>
      <c r="S559" s="104">
        <f t="shared" si="390"/>
        <v>473.26399622031954</v>
      </c>
      <c r="T559" s="104">
        <f>+R559+S559</f>
        <v>473.26399622031954</v>
      </c>
    </row>
    <row r="560" spans="2:20" x14ac:dyDescent="0.2">
      <c r="B560" s="660" t="s">
        <v>715</v>
      </c>
      <c r="C560" s="104">
        <f t="shared" si="385"/>
        <v>0</v>
      </c>
      <c r="D560" s="104">
        <f t="shared" si="385"/>
        <v>0.58796770721205593</v>
      </c>
      <c r="E560" s="104">
        <f>+C560+D560</f>
        <v>0.58796770721205593</v>
      </c>
      <c r="F560" s="104">
        <f t="shared" si="386"/>
        <v>0</v>
      </c>
      <c r="G560" s="104">
        <f t="shared" si="386"/>
        <v>0.55313683144491865</v>
      </c>
      <c r="H560" s="104">
        <f>+F560+G560</f>
        <v>0.55313683144491865</v>
      </c>
      <c r="I560" s="104">
        <f t="shared" si="387"/>
        <v>0</v>
      </c>
      <c r="J560" s="104">
        <f t="shared" si="387"/>
        <v>0.61476155993947212</v>
      </c>
      <c r="K560" s="104">
        <f>+I560+J560</f>
        <v>0.61476155993947212</v>
      </c>
      <c r="L560" s="104">
        <f t="shared" si="388"/>
        <v>0</v>
      </c>
      <c r="M560" s="104">
        <f t="shared" si="388"/>
        <v>0.67847223611327367</v>
      </c>
      <c r="N560" s="104">
        <f>+L560+M560</f>
        <v>0.67847223611327367</v>
      </c>
      <c r="O560" s="104">
        <f t="shared" si="389"/>
        <v>0</v>
      </c>
      <c r="P560" s="104">
        <f t="shared" si="389"/>
        <v>0.74995403485825884</v>
      </c>
      <c r="Q560" s="104">
        <f>+O560+P560</f>
        <v>0.74995403485825884</v>
      </c>
      <c r="R560" s="104">
        <f t="shared" si="390"/>
        <v>0</v>
      </c>
      <c r="S560" s="104">
        <f t="shared" si="390"/>
        <v>0.82817601095188986</v>
      </c>
      <c r="T560" s="104">
        <f>+R560+S560</f>
        <v>0.82817601095188986</v>
      </c>
    </row>
    <row r="561" spans="2:20" x14ac:dyDescent="0.2">
      <c r="B561" s="660" t="s">
        <v>717</v>
      </c>
      <c r="C561" s="104">
        <f t="shared" si="385"/>
        <v>0.54109795479009681</v>
      </c>
      <c r="D561" s="104">
        <f t="shared" si="385"/>
        <v>0</v>
      </c>
      <c r="E561" s="104">
        <f>+C561+D561</f>
        <v>0.54109795479009681</v>
      </c>
      <c r="F561" s="104">
        <f t="shared" si="386"/>
        <v>0.50904361675423493</v>
      </c>
      <c r="G561" s="104">
        <f t="shared" si="386"/>
        <v>0</v>
      </c>
      <c r="H561" s="104">
        <f t="shared" ref="H561:H574" si="391">+F561+G561</f>
        <v>0.50904361675423493</v>
      </c>
      <c r="I561" s="104">
        <f t="shared" si="387"/>
        <v>0.56575593980171779</v>
      </c>
      <c r="J561" s="104">
        <f t="shared" si="387"/>
        <v>0</v>
      </c>
      <c r="K561" s="104">
        <f t="shared" ref="K561:K574" si="392">+I561+J561</f>
        <v>0.56575593980171779</v>
      </c>
      <c r="L561" s="104">
        <f t="shared" si="388"/>
        <v>0.62438792954040734</v>
      </c>
      <c r="M561" s="104">
        <f t="shared" si="388"/>
        <v>0</v>
      </c>
      <c r="N561" s="104">
        <f t="shared" ref="N561:N574" si="393">+L561+M561</f>
        <v>0.62438792954040734</v>
      </c>
      <c r="O561" s="104">
        <f t="shared" si="389"/>
        <v>0.69017156804842994</v>
      </c>
      <c r="P561" s="104">
        <f t="shared" si="389"/>
        <v>0</v>
      </c>
      <c r="Q561" s="104">
        <f t="shared" ref="Q561:Q574" si="394">+O561+P561</f>
        <v>0.69017156804842994</v>
      </c>
      <c r="R561" s="104">
        <f t="shared" si="390"/>
        <v>0.76215809173796722</v>
      </c>
      <c r="S561" s="104">
        <f t="shared" si="390"/>
        <v>0</v>
      </c>
      <c r="T561" s="104">
        <f t="shared" ref="T561:T574" si="395">+R561+S561</f>
        <v>0.76215809173796722</v>
      </c>
    </row>
    <row r="562" spans="2:20" x14ac:dyDescent="0.2">
      <c r="B562" s="114" t="s">
        <v>287</v>
      </c>
      <c r="C562" s="104">
        <f t="shared" si="385"/>
        <v>0.77798708288482243</v>
      </c>
      <c r="D562" s="104">
        <f t="shared" si="385"/>
        <v>0</v>
      </c>
      <c r="E562" s="104">
        <f t="shared" ref="E562:E574" si="396">+C562+D562</f>
        <v>0.77798708288482243</v>
      </c>
      <c r="F562" s="104">
        <f t="shared" si="386"/>
        <v>0.73189956634264997</v>
      </c>
      <c r="G562" s="104">
        <f t="shared" si="386"/>
        <v>0</v>
      </c>
      <c r="H562" s="104">
        <f t="shared" si="391"/>
        <v>0.73189956634264997</v>
      </c>
      <c r="I562" s="104">
        <f t="shared" si="387"/>
        <v>0.81344017166326787</v>
      </c>
      <c r="J562" s="104">
        <f t="shared" si="387"/>
        <v>0</v>
      </c>
      <c r="K562" s="104">
        <f t="shared" si="392"/>
        <v>0.81344017166326787</v>
      </c>
      <c r="L562" s="104">
        <f t="shared" si="388"/>
        <v>0.89774086113497531</v>
      </c>
      <c r="M562" s="104">
        <f t="shared" si="388"/>
        <v>0</v>
      </c>
      <c r="N562" s="104">
        <f t="shared" si="393"/>
        <v>0.89774086113497531</v>
      </c>
      <c r="O562" s="104">
        <f t="shared" si="389"/>
        <v>0.99232414420108772</v>
      </c>
      <c r="P562" s="104">
        <f t="shared" si="389"/>
        <v>0</v>
      </c>
      <c r="Q562" s="104">
        <f t="shared" si="394"/>
        <v>0.99232414420108772</v>
      </c>
      <c r="R562" s="104">
        <f t="shared" si="390"/>
        <v>1.0958258948110444</v>
      </c>
      <c r="S562" s="104">
        <f t="shared" si="390"/>
        <v>0</v>
      </c>
      <c r="T562" s="104">
        <f t="shared" si="395"/>
        <v>1.0958258948110444</v>
      </c>
    </row>
    <row r="563" spans="2:20" x14ac:dyDescent="0.2">
      <c r="B563" s="114" t="s">
        <v>427</v>
      </c>
      <c r="C563" s="104">
        <f t="shared" si="385"/>
        <v>0</v>
      </c>
      <c r="D563" s="104">
        <f t="shared" si="385"/>
        <v>2.2761679224973088</v>
      </c>
      <c r="E563" s="104">
        <f t="shared" si="396"/>
        <v>2.2761679224973088</v>
      </c>
      <c r="F563" s="104">
        <f t="shared" si="386"/>
        <v>0</v>
      </c>
      <c r="G563" s="104">
        <f t="shared" si="386"/>
        <v>2.141329016956782</v>
      </c>
      <c r="H563" s="104">
        <f t="shared" si="391"/>
        <v>2.141329016956782</v>
      </c>
      <c r="I563" s="104">
        <f t="shared" si="387"/>
        <v>0</v>
      </c>
      <c r="J563" s="104">
        <f t="shared" si="387"/>
        <v>2.3798935308091043</v>
      </c>
      <c r="K563" s="104">
        <f t="shared" si="392"/>
        <v>2.3798935308091043</v>
      </c>
      <c r="L563" s="104">
        <f t="shared" si="388"/>
        <v>0</v>
      </c>
      <c r="M563" s="104">
        <f t="shared" si="388"/>
        <v>2.626533262292043</v>
      </c>
      <c r="N563" s="104">
        <f t="shared" si="393"/>
        <v>2.626533262292043</v>
      </c>
      <c r="O563" s="104">
        <f t="shared" si="389"/>
        <v>0</v>
      </c>
      <c r="P563" s="104">
        <f t="shared" si="389"/>
        <v>2.9032569247483258</v>
      </c>
      <c r="Q563" s="104">
        <f t="shared" si="394"/>
        <v>2.9032569247483258</v>
      </c>
      <c r="R563" s="104">
        <f t="shared" si="390"/>
        <v>0</v>
      </c>
      <c r="S563" s="104">
        <f t="shared" si="390"/>
        <v>3.2060734751043136</v>
      </c>
      <c r="T563" s="104">
        <f t="shared" si="395"/>
        <v>3.2060734751043136</v>
      </c>
    </row>
    <row r="564" spans="2:20" x14ac:dyDescent="0.2">
      <c r="B564" s="114" t="s">
        <v>428</v>
      </c>
      <c r="C564" s="104">
        <f t="shared" si="385"/>
        <v>0</v>
      </c>
      <c r="D564" s="104">
        <f t="shared" si="385"/>
        <v>1.3108288482238966</v>
      </c>
      <c r="E564" s="104">
        <f t="shared" si="396"/>
        <v>1.3108288482238966</v>
      </c>
      <c r="F564" s="104">
        <f t="shared" si="386"/>
        <v>0</v>
      </c>
      <c r="G564" s="104">
        <f t="shared" si="386"/>
        <v>1.2331760856581464</v>
      </c>
      <c r="H564" s="104">
        <f t="shared" si="391"/>
        <v>1.2331760856581464</v>
      </c>
      <c r="I564" s="104">
        <f t="shared" si="387"/>
        <v>0</v>
      </c>
      <c r="J564" s="104">
        <f t="shared" si="387"/>
        <v>1.3705636851534571</v>
      </c>
      <c r="K564" s="104">
        <f t="shared" si="392"/>
        <v>1.3705636851534571</v>
      </c>
      <c r="L564" s="104">
        <f t="shared" si="388"/>
        <v>0</v>
      </c>
      <c r="M564" s="104">
        <f t="shared" si="388"/>
        <v>1.5126017448021136</v>
      </c>
      <c r="N564" s="104">
        <f t="shared" si="393"/>
        <v>1.5126017448021136</v>
      </c>
      <c r="O564" s="104">
        <f t="shared" si="389"/>
        <v>0</v>
      </c>
      <c r="P564" s="104">
        <f t="shared" si="389"/>
        <v>3.3439298508261959</v>
      </c>
      <c r="Q564" s="104">
        <f t="shared" si="394"/>
        <v>3.3439298508261959</v>
      </c>
      <c r="R564" s="104">
        <f t="shared" si="390"/>
        <v>0</v>
      </c>
      <c r="S564" s="104">
        <f t="shared" si="390"/>
        <v>3.6927096275755038</v>
      </c>
      <c r="T564" s="104">
        <f t="shared" si="395"/>
        <v>3.6927096275755038</v>
      </c>
    </row>
    <row r="565" spans="2:20" x14ac:dyDescent="0.2">
      <c r="B565" s="114" t="s">
        <v>429</v>
      </c>
      <c r="C565" s="104">
        <f t="shared" si="385"/>
        <v>1.8417653390742732</v>
      </c>
      <c r="D565" s="104">
        <f t="shared" si="385"/>
        <v>0</v>
      </c>
      <c r="E565" s="104">
        <f t="shared" si="396"/>
        <v>1.8417653390742732</v>
      </c>
      <c r="F565" s="104">
        <f t="shared" si="386"/>
        <v>1.7326601978723959</v>
      </c>
      <c r="G565" s="104">
        <f t="shared" si="386"/>
        <v>0</v>
      </c>
      <c r="H565" s="104">
        <f t="shared" si="391"/>
        <v>1.7326601978723959</v>
      </c>
      <c r="I565" s="104">
        <f t="shared" si="387"/>
        <v>1.925695100264063</v>
      </c>
      <c r="J565" s="104">
        <f t="shared" si="387"/>
        <v>0</v>
      </c>
      <c r="K565" s="104">
        <f t="shared" si="392"/>
        <v>1.925695100264063</v>
      </c>
      <c r="L565" s="104">
        <f t="shared" si="388"/>
        <v>2.1252640794215747</v>
      </c>
      <c r="M565" s="104">
        <f t="shared" si="388"/>
        <v>0</v>
      </c>
      <c r="N565" s="104">
        <f t="shared" si="393"/>
        <v>2.1252640794215747</v>
      </c>
      <c r="O565" s="104">
        <f t="shared" si="389"/>
        <v>4.6983510500949466</v>
      </c>
      <c r="P565" s="104">
        <f t="shared" si="389"/>
        <v>0</v>
      </c>
      <c r="Q565" s="104">
        <f t="shared" si="394"/>
        <v>4.6983510500949466</v>
      </c>
      <c r="R565" s="104">
        <f t="shared" si="390"/>
        <v>5.1884001550237224</v>
      </c>
      <c r="S565" s="104">
        <f t="shared" si="390"/>
        <v>0</v>
      </c>
      <c r="T565" s="104">
        <f t="shared" si="395"/>
        <v>5.1884001550237224</v>
      </c>
    </row>
    <row r="566" spans="2:20" x14ac:dyDescent="0.2">
      <c r="B566" s="114" t="s">
        <v>288</v>
      </c>
      <c r="C566" s="104">
        <f t="shared" si="385"/>
        <v>0</v>
      </c>
      <c r="D566" s="104">
        <f t="shared" si="385"/>
        <v>0</v>
      </c>
      <c r="E566" s="104">
        <f t="shared" si="396"/>
        <v>0</v>
      </c>
      <c r="F566" s="104">
        <f t="shared" si="386"/>
        <v>0.59112416246137323</v>
      </c>
      <c r="G566" s="104">
        <f t="shared" si="386"/>
        <v>0</v>
      </c>
      <c r="H566" s="104">
        <f t="shared" si="391"/>
        <v>0.59112416246137323</v>
      </c>
      <c r="I566" s="104">
        <f t="shared" si="387"/>
        <v>0.78987988205802673</v>
      </c>
      <c r="J566" s="104">
        <f t="shared" si="387"/>
        <v>0</v>
      </c>
      <c r="K566" s="104">
        <f t="shared" si="392"/>
        <v>0.78987988205802673</v>
      </c>
      <c r="L566" s="104">
        <f t="shared" si="388"/>
        <v>0.99070620753857441</v>
      </c>
      <c r="M566" s="104">
        <f t="shared" si="388"/>
        <v>0</v>
      </c>
      <c r="N566" s="104">
        <f t="shared" si="393"/>
        <v>0.99070620753857441</v>
      </c>
      <c r="O566" s="104">
        <f t="shared" si="389"/>
        <v>1.6594696325281806</v>
      </c>
      <c r="P566" s="104">
        <f t="shared" si="389"/>
        <v>0</v>
      </c>
      <c r="Q566" s="104">
        <f t="shared" si="394"/>
        <v>1.6594696325281806</v>
      </c>
      <c r="R566" s="104">
        <f t="shared" si="390"/>
        <v>2.065881516055053</v>
      </c>
      <c r="S566" s="104">
        <f t="shared" si="390"/>
        <v>0</v>
      </c>
      <c r="T566" s="104">
        <f t="shared" si="395"/>
        <v>2.065881516055053</v>
      </c>
    </row>
    <row r="567" spans="2:20" x14ac:dyDescent="0.2">
      <c r="B567" s="114" t="s">
        <v>289</v>
      </c>
      <c r="C567" s="104">
        <f t="shared" si="385"/>
        <v>0.80021528525296015</v>
      </c>
      <c r="D567" s="104">
        <f t="shared" si="385"/>
        <v>0</v>
      </c>
      <c r="E567" s="104">
        <f t="shared" si="396"/>
        <v>0.80021528525296015</v>
      </c>
      <c r="F567" s="104">
        <f t="shared" si="386"/>
        <v>0.75281098252386858</v>
      </c>
      <c r="G567" s="104">
        <f t="shared" si="386"/>
        <v>0</v>
      </c>
      <c r="H567" s="104">
        <f t="shared" si="391"/>
        <v>0.75281098252386858</v>
      </c>
      <c r="I567" s="104">
        <f t="shared" si="387"/>
        <v>0.83668131942507551</v>
      </c>
      <c r="J567" s="104">
        <f t="shared" si="387"/>
        <v>0</v>
      </c>
      <c r="K567" s="104">
        <f t="shared" si="392"/>
        <v>0.83668131942507551</v>
      </c>
      <c r="L567" s="104">
        <f t="shared" si="388"/>
        <v>0.92339060002454598</v>
      </c>
      <c r="M567" s="104">
        <f t="shared" si="388"/>
        <v>0</v>
      </c>
      <c r="N567" s="104">
        <f t="shared" si="393"/>
        <v>0.92339060002454598</v>
      </c>
      <c r="O567" s="104">
        <f t="shared" si="389"/>
        <v>1.0206762626068331</v>
      </c>
      <c r="P567" s="104">
        <f t="shared" si="389"/>
        <v>0</v>
      </c>
      <c r="Q567" s="104">
        <f t="shared" si="394"/>
        <v>1.0206762626068331</v>
      </c>
      <c r="R567" s="104">
        <f t="shared" si="390"/>
        <v>1.1271352060913598</v>
      </c>
      <c r="S567" s="104">
        <f t="shared" si="390"/>
        <v>0</v>
      </c>
      <c r="T567" s="104">
        <f t="shared" si="395"/>
        <v>1.1271352060913598</v>
      </c>
    </row>
    <row r="568" spans="2:20" x14ac:dyDescent="0.2">
      <c r="B568" s="114" t="s">
        <v>290</v>
      </c>
      <c r="C568" s="104">
        <f t="shared" si="385"/>
        <v>0</v>
      </c>
      <c r="D568" s="104">
        <f t="shared" si="385"/>
        <v>0.63763186221743817</v>
      </c>
      <c r="E568" s="104">
        <f t="shared" si="396"/>
        <v>0.63763186221743817</v>
      </c>
      <c r="F568" s="104">
        <f t="shared" si="386"/>
        <v>0</v>
      </c>
      <c r="G568" s="104">
        <f t="shared" si="386"/>
        <v>0.59985890988409851</v>
      </c>
      <c r="H568" s="104">
        <f t="shared" si="391"/>
        <v>0.59985890988409851</v>
      </c>
      <c r="I568" s="104">
        <f t="shared" si="387"/>
        <v>0</v>
      </c>
      <c r="J568" s="104">
        <f t="shared" si="387"/>
        <v>0.66668892436728255</v>
      </c>
      <c r="K568" s="104">
        <f t="shared" si="392"/>
        <v>0.66668892436728255</v>
      </c>
      <c r="L568" s="104">
        <f t="shared" si="388"/>
        <v>0</v>
      </c>
      <c r="M568" s="104">
        <f t="shared" si="388"/>
        <v>0.73578108128940023</v>
      </c>
      <c r="N568" s="104">
        <f t="shared" si="393"/>
        <v>0.73578108128940023</v>
      </c>
      <c r="O568" s="104">
        <f t="shared" si="389"/>
        <v>0</v>
      </c>
      <c r="P568" s="104">
        <f t="shared" si="389"/>
        <v>0.81330076798195272</v>
      </c>
      <c r="Q568" s="104">
        <f t="shared" si="394"/>
        <v>0.81330076798195272</v>
      </c>
      <c r="R568" s="104">
        <f t="shared" si="390"/>
        <v>0</v>
      </c>
      <c r="S568" s="104">
        <f t="shared" si="390"/>
        <v>0.89812995786962335</v>
      </c>
      <c r="T568" s="104">
        <f t="shared" si="395"/>
        <v>0.89812995786962335</v>
      </c>
    </row>
    <row r="569" spans="2:20" x14ac:dyDescent="0.2">
      <c r="B569" s="114" t="s">
        <v>291</v>
      </c>
      <c r="C569" s="104">
        <f t="shared" si="385"/>
        <v>0</v>
      </c>
      <c r="D569" s="104">
        <f t="shared" si="385"/>
        <v>0.31754574811625402</v>
      </c>
      <c r="E569" s="104">
        <f t="shared" si="396"/>
        <v>0.31754574811625402</v>
      </c>
      <c r="F569" s="104">
        <f t="shared" si="386"/>
        <v>0</v>
      </c>
      <c r="G569" s="104">
        <f t="shared" si="386"/>
        <v>0.29873451687455099</v>
      </c>
      <c r="H569" s="104">
        <f t="shared" si="391"/>
        <v>0.29873451687455099</v>
      </c>
      <c r="I569" s="104">
        <f t="shared" si="387"/>
        <v>0</v>
      </c>
      <c r="J569" s="104">
        <f t="shared" si="387"/>
        <v>0.33201639659725213</v>
      </c>
      <c r="K569" s="104">
        <f t="shared" si="392"/>
        <v>0.33201639659725213</v>
      </c>
      <c r="L569" s="104">
        <f t="shared" si="388"/>
        <v>0</v>
      </c>
      <c r="M569" s="104">
        <f t="shared" si="388"/>
        <v>0.36642484127958169</v>
      </c>
      <c r="N569" s="104">
        <f t="shared" si="393"/>
        <v>0.36642484127958169</v>
      </c>
      <c r="O569" s="104">
        <f t="shared" si="389"/>
        <v>0</v>
      </c>
      <c r="P569" s="104">
        <f t="shared" si="389"/>
        <v>0.40503026293921934</v>
      </c>
      <c r="Q569" s="104">
        <f t="shared" si="394"/>
        <v>0.40503026293921934</v>
      </c>
      <c r="R569" s="104">
        <f t="shared" si="390"/>
        <v>0</v>
      </c>
      <c r="S569" s="104">
        <f t="shared" si="390"/>
        <v>0.44727587543307928</v>
      </c>
      <c r="T569" s="104">
        <f t="shared" si="395"/>
        <v>0.44727587543307928</v>
      </c>
    </row>
    <row r="570" spans="2:20" x14ac:dyDescent="0.2">
      <c r="B570" s="114" t="s">
        <v>293</v>
      </c>
      <c r="C570" s="104">
        <f t="shared" si="385"/>
        <v>0</v>
      </c>
      <c r="D570" s="104">
        <f t="shared" si="385"/>
        <v>0.33393110871905268</v>
      </c>
      <c r="E570" s="104">
        <f t="shared" si="396"/>
        <v>0.33393110871905268</v>
      </c>
      <c r="F570" s="104">
        <f t="shared" si="386"/>
        <v>0</v>
      </c>
      <c r="G570" s="104">
        <f t="shared" si="386"/>
        <v>0.31414921794527784</v>
      </c>
      <c r="H570" s="104">
        <f t="shared" si="391"/>
        <v>0.31414921794527784</v>
      </c>
      <c r="I570" s="104">
        <f t="shared" si="387"/>
        <v>0</v>
      </c>
      <c r="J570" s="104">
        <f t="shared" si="387"/>
        <v>0.34914844266167039</v>
      </c>
      <c r="K570" s="104">
        <f t="shared" si="392"/>
        <v>0.34914844266167039</v>
      </c>
      <c r="L570" s="104">
        <f t="shared" si="388"/>
        <v>0</v>
      </c>
      <c r="M570" s="104">
        <f t="shared" si="388"/>
        <v>0.38533236308960817</v>
      </c>
      <c r="N570" s="104">
        <f t="shared" si="393"/>
        <v>0.38533236308960817</v>
      </c>
      <c r="O570" s="104">
        <f t="shared" si="389"/>
        <v>0</v>
      </c>
      <c r="P570" s="104">
        <f t="shared" si="389"/>
        <v>0.42592982450688321</v>
      </c>
      <c r="Q570" s="104">
        <f t="shared" si="394"/>
        <v>0.42592982450688321</v>
      </c>
      <c r="R570" s="104">
        <f t="shared" si="390"/>
        <v>0</v>
      </c>
      <c r="S570" s="104">
        <f t="shared" si="390"/>
        <v>0.47035531060542624</v>
      </c>
      <c r="T570" s="104">
        <f t="shared" si="395"/>
        <v>0.47035531060542624</v>
      </c>
    </row>
    <row r="571" spans="2:20" x14ac:dyDescent="0.2">
      <c r="B571" s="108" t="s">
        <v>882</v>
      </c>
      <c r="C571" s="104">
        <f t="shared" ref="C571:D573" si="397">+C218*$E$576</f>
        <v>0</v>
      </c>
      <c r="D571" s="104">
        <f t="shared" si="397"/>
        <v>0</v>
      </c>
      <c r="E571" s="104">
        <f t="shared" si="396"/>
        <v>0</v>
      </c>
      <c r="F571" s="104">
        <f t="shared" ref="F571:G573" si="398">+F218*$H$576</f>
        <v>10.863073340892765</v>
      </c>
      <c r="G571" s="104">
        <f t="shared" si="398"/>
        <v>0</v>
      </c>
      <c r="H571" s="104">
        <f t="shared" si="391"/>
        <v>10.863073340892765</v>
      </c>
      <c r="I571" s="104">
        <f t="shared" ref="I571:J573" si="399">+I218*$K$576</f>
        <v>0</v>
      </c>
      <c r="J571" s="104">
        <f t="shared" si="399"/>
        <v>0</v>
      </c>
      <c r="K571" s="104">
        <f t="shared" si="392"/>
        <v>0</v>
      </c>
      <c r="L571" s="104">
        <f t="shared" ref="L571:M573" si="400">+L218*$N$576</f>
        <v>0</v>
      </c>
      <c r="M571" s="104">
        <f t="shared" si="400"/>
        <v>0</v>
      </c>
      <c r="N571" s="104">
        <f t="shared" si="393"/>
        <v>0</v>
      </c>
      <c r="O571" s="104">
        <f t="shared" ref="O571:P573" si="401">+O218*$Q$576</f>
        <v>0</v>
      </c>
      <c r="P571" s="104">
        <f t="shared" si="401"/>
        <v>0</v>
      </c>
      <c r="Q571" s="104">
        <f t="shared" si="394"/>
        <v>0</v>
      </c>
      <c r="R571" s="104">
        <f t="shared" ref="R571:S573" si="402">+R218*$T$576</f>
        <v>0</v>
      </c>
      <c r="S571" s="104">
        <f t="shared" si="402"/>
        <v>0</v>
      </c>
      <c r="T571" s="104">
        <f t="shared" si="395"/>
        <v>0</v>
      </c>
    </row>
    <row r="572" spans="2:20" x14ac:dyDescent="0.2">
      <c r="B572" s="114" t="s">
        <v>880</v>
      </c>
      <c r="C572" s="104">
        <f t="shared" si="397"/>
        <v>0</v>
      </c>
      <c r="D572" s="104">
        <f t="shared" si="397"/>
        <v>0</v>
      </c>
      <c r="E572" s="104">
        <f t="shared" si="396"/>
        <v>0</v>
      </c>
      <c r="F572" s="104">
        <f t="shared" si="398"/>
        <v>0</v>
      </c>
      <c r="G572" s="104">
        <f t="shared" si="398"/>
        <v>0</v>
      </c>
      <c r="H572" s="104">
        <f t="shared" si="391"/>
        <v>0</v>
      </c>
      <c r="I572" s="104">
        <f t="shared" si="399"/>
        <v>1.0975748647843047</v>
      </c>
      <c r="J572" s="104">
        <f t="shared" si="399"/>
        <v>0</v>
      </c>
      <c r="K572" s="104">
        <f t="shared" si="392"/>
        <v>1.0975748647843047</v>
      </c>
      <c r="L572" s="104">
        <f t="shared" si="400"/>
        <v>0</v>
      </c>
      <c r="M572" s="104">
        <f t="shared" si="400"/>
        <v>0</v>
      </c>
      <c r="N572" s="104">
        <f t="shared" si="393"/>
        <v>0</v>
      </c>
      <c r="O572" s="104">
        <f t="shared" si="401"/>
        <v>2.2131289553403151</v>
      </c>
      <c r="P572" s="104">
        <f t="shared" si="401"/>
        <v>0</v>
      </c>
      <c r="Q572" s="104">
        <f t="shared" si="394"/>
        <v>2.2131289553403151</v>
      </c>
      <c r="R572" s="104">
        <f t="shared" si="402"/>
        <v>0</v>
      </c>
      <c r="S572" s="104">
        <f t="shared" si="402"/>
        <v>0</v>
      </c>
      <c r="T572" s="104">
        <f t="shared" si="395"/>
        <v>0</v>
      </c>
    </row>
    <row r="573" spans="2:20" x14ac:dyDescent="0.2">
      <c r="B573" s="114" t="s">
        <v>874</v>
      </c>
      <c r="C573" s="104">
        <f t="shared" si="397"/>
        <v>0</v>
      </c>
      <c r="D573" s="104">
        <f t="shared" si="397"/>
        <v>0</v>
      </c>
      <c r="E573" s="104">
        <f t="shared" si="396"/>
        <v>0</v>
      </c>
      <c r="F573" s="104">
        <f t="shared" si="398"/>
        <v>10.863073340892765</v>
      </c>
      <c r="G573" s="104">
        <f t="shared" si="398"/>
        <v>0</v>
      </c>
      <c r="H573" s="104">
        <f t="shared" si="391"/>
        <v>10.863073340892765</v>
      </c>
      <c r="I573" s="104">
        <f t="shared" si="399"/>
        <v>15.366048106980266</v>
      </c>
      <c r="J573" s="104">
        <f t="shared" si="399"/>
        <v>0</v>
      </c>
      <c r="K573" s="104">
        <f t="shared" si="392"/>
        <v>15.366048106980266</v>
      </c>
      <c r="L573" s="104">
        <f t="shared" si="400"/>
        <v>22.024032533708894</v>
      </c>
      <c r="M573" s="104">
        <f t="shared" si="400"/>
        <v>0</v>
      </c>
      <c r="N573" s="104">
        <f t="shared" si="393"/>
        <v>22.024032533708894</v>
      </c>
      <c r="O573" s="104">
        <f t="shared" si="401"/>
        <v>22.13128955340315</v>
      </c>
      <c r="P573" s="104">
        <f t="shared" si="401"/>
        <v>0</v>
      </c>
      <c r="Q573" s="104">
        <f t="shared" si="394"/>
        <v>22.13128955340315</v>
      </c>
      <c r="R573" s="104">
        <f t="shared" si="402"/>
        <v>33.326775401561932</v>
      </c>
      <c r="S573" s="104">
        <f t="shared" si="402"/>
        <v>0</v>
      </c>
      <c r="T573" s="104">
        <f t="shared" si="395"/>
        <v>33.326775401561932</v>
      </c>
    </row>
    <row r="574" spans="2:20" s="135" customFormat="1" x14ac:dyDescent="0.2">
      <c r="B574" s="114" t="s">
        <v>294</v>
      </c>
      <c r="C574" s="104">
        <f>+C221*$E$576</f>
        <v>13.504722755651239</v>
      </c>
      <c r="D574" s="104">
        <f>+D221*$E$576</f>
        <v>0</v>
      </c>
      <c r="E574" s="104">
        <f t="shared" si="396"/>
        <v>13.504722755651239</v>
      </c>
      <c r="F574" s="104">
        <f>+F221*$H$576</f>
        <v>11.549736897229268</v>
      </c>
      <c r="G574" s="104">
        <f>+G221*$H$576</f>
        <v>0</v>
      </c>
      <c r="H574" s="104">
        <f t="shared" si="391"/>
        <v>11.549736897229268</v>
      </c>
      <c r="I574" s="104">
        <f>+I221*$K$576</f>
        <v>31.425882066589608</v>
      </c>
      <c r="J574" s="104">
        <f>+J221*$K$576</f>
        <v>0</v>
      </c>
      <c r="K574" s="104">
        <f t="shared" si="392"/>
        <v>31.425882066589608</v>
      </c>
      <c r="L574" s="104">
        <f>+L221*$N$576</f>
        <v>57.958562945484005</v>
      </c>
      <c r="M574" s="104">
        <f>+M221*$N$576</f>
        <v>0</v>
      </c>
      <c r="N574" s="104">
        <f t="shared" si="393"/>
        <v>57.958562945484005</v>
      </c>
      <c r="O574" s="104">
        <f>+O221*$Q$576</f>
        <v>58.24082109769931</v>
      </c>
      <c r="P574" s="104">
        <f>+P221*$Q$576</f>
        <v>0</v>
      </c>
      <c r="Q574" s="104">
        <f t="shared" si="394"/>
        <v>58.24082109769931</v>
      </c>
      <c r="R574" s="104">
        <f>+R221*$T$576</f>
        <v>58.468614740891695</v>
      </c>
      <c r="S574" s="104">
        <f>+S221*$T$576</f>
        <v>0</v>
      </c>
      <c r="T574" s="104">
        <f t="shared" si="395"/>
        <v>58.468614740891695</v>
      </c>
    </row>
    <row r="575" spans="2:20" x14ac:dyDescent="0.2">
      <c r="B575" s="278" t="s">
        <v>8</v>
      </c>
      <c r="C575" s="106">
        <f>SUM(C557:C574)</f>
        <v>217.29092441263469</v>
      </c>
      <c r="D575" s="106">
        <f>SUM(D557:D574)</f>
        <v>153.33248948657874</v>
      </c>
      <c r="E575" s="106">
        <f t="shared" ref="E575:T575" si="403">SUM(E557:E574)</f>
        <v>370.6234138992134</v>
      </c>
      <c r="F575" s="106">
        <f t="shared" si="403"/>
        <v>356.24524298737674</v>
      </c>
      <c r="G575" s="106">
        <f t="shared" si="403"/>
        <v>171.30923214661431</v>
      </c>
      <c r="H575" s="106">
        <f t="shared" si="403"/>
        <v>527.55447513399122</v>
      </c>
      <c r="I575" s="106">
        <f t="shared" si="403"/>
        <v>390.28635916108328</v>
      </c>
      <c r="J575" s="106">
        <f t="shared" si="403"/>
        <v>217.94400245672287</v>
      </c>
      <c r="K575" s="106">
        <f t="shared" si="403"/>
        <v>608.23036161780624</v>
      </c>
      <c r="L575" s="106">
        <f t="shared" si="403"/>
        <v>646.64781984257979</v>
      </c>
      <c r="M575" s="106">
        <f t="shared" si="403"/>
        <v>275.49611430381623</v>
      </c>
      <c r="N575" s="106">
        <f t="shared" si="403"/>
        <v>922.14393414639585</v>
      </c>
      <c r="O575" s="106">
        <f t="shared" si="403"/>
        <v>681.46359282165611</v>
      </c>
      <c r="P575" s="106">
        <f t="shared" si="403"/>
        <v>365.59012404555079</v>
      </c>
      <c r="Q575" s="106">
        <f t="shared" si="403"/>
        <v>1047.0537168672067</v>
      </c>
      <c r="R575" s="106">
        <f t="shared" si="403"/>
        <v>1046.179408652454</v>
      </c>
      <c r="S575" s="106">
        <f t="shared" si="403"/>
        <v>482.80671647785937</v>
      </c>
      <c r="T575" s="106">
        <f t="shared" si="403"/>
        <v>1528.9861251303134</v>
      </c>
    </row>
    <row r="576" spans="2:20" x14ac:dyDescent="0.2">
      <c r="B576" s="279" t="s">
        <v>297</v>
      </c>
      <c r="C576" s="241"/>
      <c r="D576" s="240"/>
      <c r="E576" s="285">
        <f>Asignaciones!K51</f>
        <v>2.0536025060911938E-2</v>
      </c>
      <c r="F576" s="241"/>
      <c r="G576" s="240"/>
      <c r="H576" s="285">
        <f>Asignaciones!L51</f>
        <v>2.0214222436981559E-2</v>
      </c>
      <c r="I576" s="241"/>
      <c r="J576" s="240"/>
      <c r="K576" s="285">
        <f>Asignaciones!M51</f>
        <v>2.0299492603700415E-2</v>
      </c>
      <c r="L576" s="241"/>
      <c r="M576" s="240"/>
      <c r="N576" s="285">
        <f>Asignaciones!N51</f>
        <v>2.0366464284991045E-2</v>
      </c>
      <c r="O576" s="241"/>
      <c r="P576" s="240"/>
      <c r="Q576" s="285">
        <f>Asignaciones!O51</f>
        <v>2.0312237937888649E-2</v>
      </c>
      <c r="R576" s="241"/>
      <c r="S576" s="240"/>
      <c r="T576" s="285">
        <f>Asignaciones!P51</f>
        <v>2.034117956606377E-2</v>
      </c>
    </row>
    <row r="580" spans="2:20" x14ac:dyDescent="0.2">
      <c r="B580" s="2" t="s">
        <v>449</v>
      </c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7"/>
    </row>
    <row r="581" spans="2:20" x14ac:dyDescent="0.2">
      <c r="B581" s="9" t="s">
        <v>20</v>
      </c>
      <c r="C581" s="199"/>
      <c r="D581" s="199"/>
      <c r="E581" s="199"/>
      <c r="F581" s="199"/>
      <c r="G581" s="199"/>
      <c r="H581" s="199"/>
      <c r="I581" s="199"/>
      <c r="J581" s="199"/>
      <c r="K581" s="199"/>
      <c r="L581" s="199"/>
      <c r="M581" s="199"/>
      <c r="N581" s="199"/>
      <c r="O581" s="199"/>
      <c r="P581" s="199"/>
      <c r="Q581" s="199"/>
      <c r="R581" s="199"/>
      <c r="S581" s="199"/>
      <c r="T581" s="262"/>
    </row>
    <row r="582" spans="2:20" x14ac:dyDescent="0.2">
      <c r="B582" s="201" t="s">
        <v>910</v>
      </c>
      <c r="C582" s="199"/>
      <c r="D582" s="199"/>
      <c r="E582" s="199"/>
      <c r="F582" s="199"/>
      <c r="G582" s="199"/>
      <c r="H582" s="199"/>
      <c r="I582" s="199"/>
      <c r="J582" s="199"/>
      <c r="K582" s="199"/>
      <c r="L582" s="199"/>
      <c r="M582" s="199"/>
      <c r="N582" s="199"/>
      <c r="O582" s="199"/>
      <c r="P582" s="199"/>
      <c r="Q582" s="199"/>
      <c r="R582" s="199"/>
      <c r="S582" s="199"/>
      <c r="T582" s="262"/>
    </row>
    <row r="583" spans="2:20" x14ac:dyDescent="0.2">
      <c r="B583" s="9" t="s">
        <v>2</v>
      </c>
      <c r="C583" s="199"/>
      <c r="D583" s="199"/>
      <c r="E583" s="199"/>
      <c r="F583" s="199"/>
      <c r="G583" s="199"/>
      <c r="H583" s="199"/>
      <c r="I583" s="199"/>
      <c r="J583" s="199"/>
      <c r="K583" s="199"/>
      <c r="L583" s="199"/>
      <c r="M583" s="199"/>
      <c r="N583" s="199"/>
      <c r="O583" s="199"/>
      <c r="P583" s="199"/>
      <c r="Q583" s="199"/>
      <c r="R583" s="199"/>
      <c r="S583" s="199"/>
      <c r="T583" s="262"/>
    </row>
    <row r="584" spans="2:20" x14ac:dyDescent="0.2">
      <c r="B584" s="256"/>
      <c r="C584" s="197"/>
      <c r="D584" s="197"/>
      <c r="E584" s="197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263"/>
    </row>
    <row r="585" spans="2:20" x14ac:dyDescent="0.2">
      <c r="B585" s="264"/>
    </row>
    <row r="586" spans="2:20" x14ac:dyDescent="0.2">
      <c r="B586" s="265" t="s">
        <v>282</v>
      </c>
      <c r="C586" s="267" t="s">
        <v>38</v>
      </c>
      <c r="D586" s="662"/>
      <c r="E586" s="299"/>
      <c r="F586" s="270" t="s">
        <v>39</v>
      </c>
      <c r="G586" s="663"/>
      <c r="H586" s="663"/>
      <c r="I586" s="301" t="s">
        <v>40</v>
      </c>
      <c r="J586" s="662"/>
      <c r="K586" s="299"/>
      <c r="L586" s="267" t="s">
        <v>121</v>
      </c>
      <c r="M586" s="662"/>
      <c r="N586" s="299"/>
      <c r="O586" s="270" t="s">
        <v>122</v>
      </c>
      <c r="P586" s="662"/>
      <c r="Q586" s="299"/>
      <c r="R586" s="301" t="s">
        <v>633</v>
      </c>
      <c r="S586" s="662"/>
      <c r="T586" s="299"/>
    </row>
    <row r="587" spans="2:20" x14ac:dyDescent="0.2">
      <c r="B587" s="273"/>
      <c r="C587" s="274" t="s">
        <v>283</v>
      </c>
      <c r="D587" s="275" t="s">
        <v>284</v>
      </c>
      <c r="E587" s="275" t="s">
        <v>47</v>
      </c>
      <c r="F587" s="275" t="s">
        <v>283</v>
      </c>
      <c r="G587" s="275" t="s">
        <v>284</v>
      </c>
      <c r="H587" s="275" t="s">
        <v>47</v>
      </c>
      <c r="I587" s="276" t="s">
        <v>283</v>
      </c>
      <c r="J587" s="276" t="s">
        <v>284</v>
      </c>
      <c r="K587" s="276" t="s">
        <v>47</v>
      </c>
      <c r="L587" s="274" t="s">
        <v>283</v>
      </c>
      <c r="M587" s="275" t="s">
        <v>284</v>
      </c>
      <c r="N587" s="275" t="s">
        <v>47</v>
      </c>
      <c r="O587" s="275" t="s">
        <v>283</v>
      </c>
      <c r="P587" s="275" t="s">
        <v>284</v>
      </c>
      <c r="Q587" s="275" t="s">
        <v>47</v>
      </c>
      <c r="R587" s="276" t="s">
        <v>283</v>
      </c>
      <c r="S587" s="276" t="s">
        <v>284</v>
      </c>
      <c r="T587" s="276" t="s">
        <v>47</v>
      </c>
    </row>
    <row r="588" spans="2:20" x14ac:dyDescent="0.2">
      <c r="B588" s="129" t="s">
        <v>86</v>
      </c>
      <c r="C588" s="234"/>
      <c r="D588" s="234"/>
      <c r="E588" s="234"/>
      <c r="F588" s="234"/>
      <c r="G588" s="234"/>
      <c r="H588" s="234"/>
      <c r="I588" s="234"/>
      <c r="J588" s="234"/>
      <c r="K588" s="234"/>
      <c r="L588" s="234"/>
      <c r="M588" s="234"/>
      <c r="N588" s="234"/>
      <c r="O588" s="234"/>
      <c r="P588" s="234"/>
      <c r="Q588" s="234"/>
      <c r="R588" s="234"/>
      <c r="S588" s="234"/>
      <c r="T588" s="232"/>
    </row>
    <row r="589" spans="2:20" x14ac:dyDescent="0.2">
      <c r="B589" s="665" t="s">
        <v>424</v>
      </c>
      <c r="C589" s="104">
        <f t="shared" ref="C589:D602" si="404">+C204*$E$608</f>
        <v>1030.9202638222205</v>
      </c>
      <c r="D589" s="104">
        <f t="shared" si="404"/>
        <v>0</v>
      </c>
      <c r="E589" s="408">
        <f>+C589+D589</f>
        <v>1030.9202638222205</v>
      </c>
      <c r="F589" s="104">
        <f t="shared" ref="F589:G602" si="405">+F204*$H$608</f>
        <v>1564.0808531662371</v>
      </c>
      <c r="G589" s="104">
        <f t="shared" si="405"/>
        <v>0</v>
      </c>
      <c r="H589" s="408">
        <f>+F589+G589</f>
        <v>1564.0808531662371</v>
      </c>
      <c r="I589" s="104">
        <f t="shared" ref="I589:J602" si="406">+I204*$K$608</f>
        <v>1658.6548797181811</v>
      </c>
      <c r="J589" s="104">
        <f t="shared" si="406"/>
        <v>0</v>
      </c>
      <c r="K589" s="408">
        <f>+I589+J589</f>
        <v>1658.6548797181811</v>
      </c>
      <c r="L589" s="104">
        <f t="shared" ref="L589:M602" si="407">+L204*$N$608</f>
        <v>2747.179098616688</v>
      </c>
      <c r="M589" s="104">
        <f t="shared" si="407"/>
        <v>0</v>
      </c>
      <c r="N589" s="408">
        <f>+L589+M589</f>
        <v>2747.179098616688</v>
      </c>
      <c r="O589" s="104">
        <f t="shared" ref="O589:P602" si="408">+O204*$Q$608</f>
        <v>2898.4081197572659</v>
      </c>
      <c r="P589" s="104">
        <f t="shared" si="408"/>
        <v>0</v>
      </c>
      <c r="Q589" s="408">
        <f>+O589+P589</f>
        <v>2898.4081197572659</v>
      </c>
      <c r="R589" s="104">
        <f t="shared" ref="R589:S602" si="409">+R204*$T$608</f>
        <v>4749.2506833112066</v>
      </c>
      <c r="S589" s="104">
        <f t="shared" si="409"/>
        <v>0</v>
      </c>
      <c r="T589" s="408">
        <f>+R589+S589</f>
        <v>4749.2506833112066</v>
      </c>
    </row>
    <row r="590" spans="2:20" x14ac:dyDescent="0.2">
      <c r="B590" s="665" t="s">
        <v>425</v>
      </c>
      <c r="C590" s="104">
        <f t="shared" si="404"/>
        <v>349.22792122786223</v>
      </c>
      <c r="D590" s="104">
        <f t="shared" si="404"/>
        <v>0</v>
      </c>
      <c r="E590" s="408">
        <f>+C590+D590</f>
        <v>349.22792122786223</v>
      </c>
      <c r="F590" s="104">
        <f t="shared" si="405"/>
        <v>633.47413467219849</v>
      </c>
      <c r="G590" s="104">
        <f t="shared" si="405"/>
        <v>0</v>
      </c>
      <c r="H590" s="408">
        <f>+F590+G590</f>
        <v>633.47413467219849</v>
      </c>
      <c r="I590" s="104">
        <f t="shared" si="406"/>
        <v>673.03804540651151</v>
      </c>
      <c r="J590" s="104">
        <f t="shared" si="406"/>
        <v>0</v>
      </c>
      <c r="K590" s="408">
        <f>+I590+J590</f>
        <v>673.03804540651151</v>
      </c>
      <c r="L590" s="104">
        <f t="shared" si="407"/>
        <v>1118.1692160109403</v>
      </c>
      <c r="M590" s="104">
        <f t="shared" si="407"/>
        <v>0</v>
      </c>
      <c r="N590" s="408">
        <f>+L590+M590</f>
        <v>1118.1692160109403</v>
      </c>
      <c r="O590" s="104">
        <f t="shared" si="408"/>
        <v>1176.4153286991859</v>
      </c>
      <c r="P590" s="104">
        <f t="shared" si="408"/>
        <v>0</v>
      </c>
      <c r="Q590" s="408">
        <f>+O590+P590</f>
        <v>1176.4153286991859</v>
      </c>
      <c r="R590" s="104">
        <f t="shared" si="409"/>
        <v>1762.1726425263951</v>
      </c>
      <c r="S590" s="104">
        <f t="shared" si="409"/>
        <v>0</v>
      </c>
      <c r="T590" s="408">
        <f>+R590+S590</f>
        <v>1762.1726425263951</v>
      </c>
    </row>
    <row r="591" spans="2:20" x14ac:dyDescent="0.2">
      <c r="B591" s="665" t="s">
        <v>426</v>
      </c>
      <c r="C591" s="104">
        <f t="shared" si="404"/>
        <v>0</v>
      </c>
      <c r="D591" s="104">
        <f t="shared" si="404"/>
        <v>1021.2945701357465</v>
      </c>
      <c r="E591" s="104">
        <f>+C591+D591</f>
        <v>1021.2945701357465</v>
      </c>
      <c r="F591" s="104">
        <f t="shared" si="405"/>
        <v>0</v>
      </c>
      <c r="G591" s="104">
        <f t="shared" si="405"/>
        <v>1145.9692236651363</v>
      </c>
      <c r="H591" s="104">
        <f>+F591+G591</f>
        <v>1145.9692236651363</v>
      </c>
      <c r="I591" s="104">
        <f t="shared" si="406"/>
        <v>0</v>
      </c>
      <c r="J591" s="104">
        <f t="shared" si="406"/>
        <v>1466.3943482020118</v>
      </c>
      <c r="K591" s="104">
        <f>+I591+J591</f>
        <v>1466.3943482020118</v>
      </c>
      <c r="L591" s="104">
        <f t="shared" si="407"/>
        <v>0</v>
      </c>
      <c r="M591" s="104">
        <f t="shared" si="407"/>
        <v>1854.4108569336527</v>
      </c>
      <c r="N591" s="104">
        <f>+L591+M591</f>
        <v>1854.4108569336527</v>
      </c>
      <c r="O591" s="104">
        <f t="shared" si="408"/>
        <v>0</v>
      </c>
      <c r="P591" s="104">
        <f t="shared" si="408"/>
        <v>2466.0227404529905</v>
      </c>
      <c r="Q591" s="104">
        <f>+O591+P591</f>
        <v>2466.0227404529905</v>
      </c>
      <c r="R591" s="104">
        <f t="shared" si="409"/>
        <v>0</v>
      </c>
      <c r="S591" s="104">
        <f t="shared" si="409"/>
        <v>3263.9302991002387</v>
      </c>
      <c r="T591" s="104">
        <f>+R591+S591</f>
        <v>3263.9302991002387</v>
      </c>
    </row>
    <row r="592" spans="2:20" x14ac:dyDescent="0.2">
      <c r="B592" s="660" t="s">
        <v>715</v>
      </c>
      <c r="C592" s="104">
        <f t="shared" si="404"/>
        <v>0</v>
      </c>
      <c r="D592" s="104">
        <f t="shared" si="404"/>
        <v>4.0609634015069966</v>
      </c>
      <c r="E592" s="104">
        <f>+C592+D592</f>
        <v>4.0609634015069966</v>
      </c>
      <c r="F592" s="104">
        <f t="shared" si="405"/>
        <v>0</v>
      </c>
      <c r="G592" s="104">
        <f t="shared" si="405"/>
        <v>3.8146607778133625</v>
      </c>
      <c r="H592" s="104">
        <f>+F592+G592</f>
        <v>3.8146607778133625</v>
      </c>
      <c r="I592" s="104">
        <f t="shared" si="406"/>
        <v>0</v>
      </c>
      <c r="J592" s="104">
        <f t="shared" si="406"/>
        <v>4.2476507893492368</v>
      </c>
      <c r="K592" s="104">
        <f>+I592+J592</f>
        <v>4.2476507893492368</v>
      </c>
      <c r="L592" s="104">
        <f t="shared" si="407"/>
        <v>0</v>
      </c>
      <c r="M592" s="104">
        <f t="shared" si="407"/>
        <v>4.6738799837982805</v>
      </c>
      <c r="N592" s="104">
        <f>+L592+M592</f>
        <v>4.6738799837982805</v>
      </c>
      <c r="O592" s="104">
        <f t="shared" si="408"/>
        <v>0</v>
      </c>
      <c r="P592" s="104">
        <f t="shared" si="408"/>
        <v>5.1811467258529982</v>
      </c>
      <c r="Q592" s="104">
        <f>+O592+P592</f>
        <v>5.1811467258529982</v>
      </c>
      <c r="R592" s="104">
        <f t="shared" si="409"/>
        <v>0</v>
      </c>
      <c r="S592" s="104">
        <f t="shared" si="409"/>
        <v>5.7116298656183027</v>
      </c>
      <c r="T592" s="104">
        <f>+R592+S592</f>
        <v>5.7116298656183027</v>
      </c>
    </row>
    <row r="593" spans="2:20" x14ac:dyDescent="0.2">
      <c r="B593" s="660" t="s">
        <v>717</v>
      </c>
      <c r="C593" s="104">
        <f t="shared" si="404"/>
        <v>3.7372443487621099</v>
      </c>
      <c r="D593" s="104">
        <f t="shared" si="404"/>
        <v>0</v>
      </c>
      <c r="E593" s="104">
        <f t="shared" ref="E593:E606" si="410">+C593+D593</f>
        <v>3.7372443487621099</v>
      </c>
      <c r="F593" s="104">
        <f t="shared" si="405"/>
        <v>3.5105756996078905</v>
      </c>
      <c r="G593" s="104">
        <f t="shared" si="405"/>
        <v>0</v>
      </c>
      <c r="H593" s="104">
        <f t="shared" ref="H593:H606" si="411">+F593+G593</f>
        <v>3.5105756996078905</v>
      </c>
      <c r="I593" s="104">
        <f t="shared" si="406"/>
        <v>3.9090499811250266</v>
      </c>
      <c r="J593" s="104">
        <f t="shared" si="406"/>
        <v>0</v>
      </c>
      <c r="K593" s="104">
        <f t="shared" ref="K593:K606" si="412">+I593+J593</f>
        <v>3.9090499811250266</v>
      </c>
      <c r="L593" s="104">
        <f t="shared" si="407"/>
        <v>4.3013023830159156</v>
      </c>
      <c r="M593" s="104">
        <f t="shared" si="407"/>
        <v>0</v>
      </c>
      <c r="N593" s="104">
        <f t="shared" ref="N593:N606" si="413">+L593+M593</f>
        <v>4.3013023830159156</v>
      </c>
      <c r="O593" s="104">
        <f t="shared" si="408"/>
        <v>4.7681324372723628</v>
      </c>
      <c r="P593" s="104">
        <f t="shared" si="408"/>
        <v>0</v>
      </c>
      <c r="Q593" s="104">
        <f t="shared" ref="Q593:Q606" si="414">+O593+P593</f>
        <v>4.7681324372723628</v>
      </c>
      <c r="R593" s="104">
        <f t="shared" si="409"/>
        <v>5.2563281977822349</v>
      </c>
      <c r="S593" s="104">
        <f t="shared" si="409"/>
        <v>0</v>
      </c>
      <c r="T593" s="104">
        <f t="shared" ref="T593:T606" si="415">+R593+S593</f>
        <v>5.2563281977822349</v>
      </c>
    </row>
    <row r="594" spans="2:20" x14ac:dyDescent="0.2">
      <c r="B594" s="114" t="s">
        <v>287</v>
      </c>
      <c r="C594" s="104">
        <f t="shared" si="404"/>
        <v>5.373385360602799</v>
      </c>
      <c r="D594" s="104">
        <f t="shared" si="404"/>
        <v>0</v>
      </c>
      <c r="E594" s="104">
        <f t="shared" si="410"/>
        <v>5.373385360602799</v>
      </c>
      <c r="F594" s="104">
        <f t="shared" si="405"/>
        <v>5.0474826666897492</v>
      </c>
      <c r="G594" s="104">
        <f t="shared" si="405"/>
        <v>0</v>
      </c>
      <c r="H594" s="104">
        <f t="shared" si="411"/>
        <v>5.0474826666897492</v>
      </c>
      <c r="I594" s="104">
        <f t="shared" si="406"/>
        <v>5.6204063695753028</v>
      </c>
      <c r="J594" s="104">
        <f t="shared" si="406"/>
        <v>0</v>
      </c>
      <c r="K594" s="104">
        <f t="shared" si="412"/>
        <v>5.6204063695753028</v>
      </c>
      <c r="L594" s="104">
        <f t="shared" si="407"/>
        <v>6.184384294829222</v>
      </c>
      <c r="M594" s="104">
        <f t="shared" si="407"/>
        <v>0</v>
      </c>
      <c r="N594" s="104">
        <f t="shared" si="413"/>
        <v>6.184384294829222</v>
      </c>
      <c r="O594" s="104">
        <f t="shared" si="408"/>
        <v>6.8555894784725879</v>
      </c>
      <c r="P594" s="104">
        <f t="shared" si="408"/>
        <v>0</v>
      </c>
      <c r="Q594" s="104">
        <f t="shared" si="414"/>
        <v>6.8555894784725879</v>
      </c>
      <c r="R594" s="104">
        <f t="shared" si="409"/>
        <v>7.5575141341352561</v>
      </c>
      <c r="S594" s="104">
        <f t="shared" si="409"/>
        <v>0</v>
      </c>
      <c r="T594" s="104">
        <f t="shared" si="415"/>
        <v>7.5575141341352561</v>
      </c>
    </row>
    <row r="595" spans="2:20" x14ac:dyDescent="0.2">
      <c r="B595" s="114" t="s">
        <v>427</v>
      </c>
      <c r="C595" s="104">
        <f t="shared" si="404"/>
        <v>0</v>
      </c>
      <c r="D595" s="104">
        <f t="shared" si="404"/>
        <v>15.720990312163616</v>
      </c>
      <c r="E595" s="104">
        <f t="shared" si="410"/>
        <v>15.720990312163616</v>
      </c>
      <c r="F595" s="104">
        <f t="shared" si="405"/>
        <v>0</v>
      </c>
      <c r="G595" s="104">
        <f t="shared" si="405"/>
        <v>14.767492144829438</v>
      </c>
      <c r="H595" s="104">
        <f t="shared" si="411"/>
        <v>14.767492144829438</v>
      </c>
      <c r="I595" s="104">
        <f t="shared" si="406"/>
        <v>0</v>
      </c>
      <c r="J595" s="104">
        <f t="shared" si="406"/>
        <v>16.443703206986033</v>
      </c>
      <c r="K595" s="104">
        <f t="shared" si="412"/>
        <v>16.443703206986033</v>
      </c>
      <c r="L595" s="104">
        <f t="shared" si="407"/>
        <v>0</v>
      </c>
      <c r="M595" s="104">
        <f t="shared" si="407"/>
        <v>18.093741479728926</v>
      </c>
      <c r="N595" s="104">
        <f t="shared" si="413"/>
        <v>18.093741479728926</v>
      </c>
      <c r="O595" s="104">
        <f t="shared" si="408"/>
        <v>0</v>
      </c>
      <c r="P595" s="104">
        <f t="shared" si="408"/>
        <v>20.057496074159804</v>
      </c>
      <c r="Q595" s="104">
        <f t="shared" si="414"/>
        <v>20.057496074159804</v>
      </c>
      <c r="R595" s="104">
        <f t="shared" si="409"/>
        <v>0</v>
      </c>
      <c r="S595" s="104">
        <f t="shared" si="409"/>
        <v>22.111127066727153</v>
      </c>
      <c r="T595" s="104">
        <f t="shared" si="415"/>
        <v>22.111127066727153</v>
      </c>
    </row>
    <row r="596" spans="2:20" x14ac:dyDescent="0.2">
      <c r="B596" s="114" t="s">
        <v>428</v>
      </c>
      <c r="C596" s="104">
        <f t="shared" si="404"/>
        <v>0</v>
      </c>
      <c r="D596" s="104">
        <f t="shared" si="404"/>
        <v>9.0536060279870831</v>
      </c>
      <c r="E596" s="104">
        <f t="shared" si="410"/>
        <v>9.0536060279870831</v>
      </c>
      <c r="F596" s="104">
        <f t="shared" si="405"/>
        <v>0</v>
      </c>
      <c r="G596" s="104">
        <f t="shared" si="405"/>
        <v>8.504493244120523</v>
      </c>
      <c r="H596" s="104">
        <f t="shared" si="411"/>
        <v>8.504493244120523</v>
      </c>
      <c r="I596" s="104">
        <f t="shared" si="406"/>
        <v>0</v>
      </c>
      <c r="J596" s="104">
        <f t="shared" si="406"/>
        <v>9.469811221880347</v>
      </c>
      <c r="K596" s="104">
        <f t="shared" si="412"/>
        <v>9.469811221880347</v>
      </c>
      <c r="L596" s="104">
        <f t="shared" si="407"/>
        <v>0</v>
      </c>
      <c r="M596" s="104">
        <f t="shared" si="407"/>
        <v>10.420056477165318</v>
      </c>
      <c r="N596" s="104">
        <f t="shared" si="413"/>
        <v>10.420056477165318</v>
      </c>
      <c r="O596" s="104">
        <f t="shared" si="408"/>
        <v>0</v>
      </c>
      <c r="P596" s="104">
        <f t="shared" si="408"/>
        <v>23.101937442559056</v>
      </c>
      <c r="Q596" s="104">
        <f t="shared" si="414"/>
        <v>23.101937442559056</v>
      </c>
      <c r="R596" s="104">
        <f t="shared" si="409"/>
        <v>0</v>
      </c>
      <c r="S596" s="104">
        <f t="shared" si="409"/>
        <v>25.467280282212524</v>
      </c>
      <c r="T596" s="104">
        <f t="shared" si="415"/>
        <v>25.467280282212524</v>
      </c>
    </row>
    <row r="597" spans="2:20" x14ac:dyDescent="0.2">
      <c r="B597" s="114" t="s">
        <v>429</v>
      </c>
      <c r="C597" s="104">
        <f t="shared" si="404"/>
        <v>12.720667384284177</v>
      </c>
      <c r="D597" s="104">
        <f t="shared" si="404"/>
        <v>0</v>
      </c>
      <c r="E597" s="104">
        <f t="shared" si="410"/>
        <v>12.720667384284177</v>
      </c>
      <c r="F597" s="104">
        <f t="shared" si="405"/>
        <v>11.949142639510427</v>
      </c>
      <c r="G597" s="104">
        <f t="shared" si="405"/>
        <v>0</v>
      </c>
      <c r="H597" s="104">
        <f t="shared" si="411"/>
        <v>11.949142639510427</v>
      </c>
      <c r="I597" s="104">
        <f t="shared" si="406"/>
        <v>13.305451813688473</v>
      </c>
      <c r="J597" s="104">
        <f t="shared" si="406"/>
        <v>0</v>
      </c>
      <c r="K597" s="104">
        <f t="shared" si="412"/>
        <v>13.305451813688473</v>
      </c>
      <c r="L597" s="104">
        <f t="shared" si="407"/>
        <v>14.640583228575304</v>
      </c>
      <c r="M597" s="104">
        <f t="shared" si="407"/>
        <v>0</v>
      </c>
      <c r="N597" s="104">
        <f t="shared" si="413"/>
        <v>14.640583228575304</v>
      </c>
      <c r="O597" s="104">
        <f t="shared" si="408"/>
        <v>32.459117530727362</v>
      </c>
      <c r="P597" s="104">
        <f t="shared" si="408"/>
        <v>0</v>
      </c>
      <c r="Q597" s="104">
        <f t="shared" si="414"/>
        <v>32.459117530727362</v>
      </c>
      <c r="R597" s="104">
        <f t="shared" si="409"/>
        <v>35.782515900395509</v>
      </c>
      <c r="S597" s="104">
        <f t="shared" si="409"/>
        <v>0</v>
      </c>
      <c r="T597" s="104">
        <f t="shared" si="415"/>
        <v>35.782515900395509</v>
      </c>
    </row>
    <row r="598" spans="2:20" x14ac:dyDescent="0.2">
      <c r="B598" s="114" t="s">
        <v>288</v>
      </c>
      <c r="C598" s="104">
        <f t="shared" si="404"/>
        <v>0</v>
      </c>
      <c r="D598" s="104">
        <f t="shared" si="404"/>
        <v>0</v>
      </c>
      <c r="E598" s="104">
        <f t="shared" si="410"/>
        <v>0</v>
      </c>
      <c r="F598" s="104">
        <f t="shared" si="405"/>
        <v>4.0766371522734541</v>
      </c>
      <c r="G598" s="104">
        <f t="shared" si="405"/>
        <v>0</v>
      </c>
      <c r="H598" s="104">
        <f t="shared" si="411"/>
        <v>4.0766371522734541</v>
      </c>
      <c r="I598" s="104">
        <f t="shared" si="406"/>
        <v>5.4576182428276701</v>
      </c>
      <c r="J598" s="104">
        <f t="shared" si="406"/>
        <v>0</v>
      </c>
      <c r="K598" s="104">
        <f t="shared" si="412"/>
        <v>5.4576182428276701</v>
      </c>
      <c r="L598" s="104">
        <f t="shared" si="407"/>
        <v>6.8248067743573486</v>
      </c>
      <c r="M598" s="104">
        <f t="shared" si="407"/>
        <v>0</v>
      </c>
      <c r="N598" s="104">
        <f t="shared" si="413"/>
        <v>6.8248067743573486</v>
      </c>
      <c r="O598" s="104">
        <f t="shared" si="408"/>
        <v>11.464643502919312</v>
      </c>
      <c r="P598" s="104">
        <f t="shared" si="408"/>
        <v>0</v>
      </c>
      <c r="Q598" s="104">
        <f t="shared" si="414"/>
        <v>11.464643502919312</v>
      </c>
      <c r="R598" s="104">
        <f t="shared" si="409"/>
        <v>14.247636263173908</v>
      </c>
      <c r="S598" s="104">
        <f t="shared" si="409"/>
        <v>0</v>
      </c>
      <c r="T598" s="104">
        <f t="shared" si="415"/>
        <v>14.247636263173908</v>
      </c>
    </row>
    <row r="599" spans="2:20" x14ac:dyDescent="0.2">
      <c r="B599" s="114" t="s">
        <v>289</v>
      </c>
      <c r="C599" s="104">
        <f t="shared" si="404"/>
        <v>5.5269106566200215</v>
      </c>
      <c r="D599" s="104">
        <f t="shared" si="404"/>
        <v>0</v>
      </c>
      <c r="E599" s="104">
        <f t="shared" si="410"/>
        <v>5.5269106566200215</v>
      </c>
      <c r="F599" s="104">
        <f t="shared" si="405"/>
        <v>5.1916964571665991</v>
      </c>
      <c r="G599" s="104">
        <f t="shared" si="405"/>
        <v>0</v>
      </c>
      <c r="H599" s="104">
        <f t="shared" si="411"/>
        <v>5.1916964571665991</v>
      </c>
      <c r="I599" s="104">
        <f t="shared" si="406"/>
        <v>5.7809894087060254</v>
      </c>
      <c r="J599" s="104">
        <f t="shared" si="406"/>
        <v>0</v>
      </c>
      <c r="K599" s="104">
        <f t="shared" si="412"/>
        <v>5.7809894087060254</v>
      </c>
      <c r="L599" s="104">
        <f t="shared" si="407"/>
        <v>6.3610809889671991</v>
      </c>
      <c r="M599" s="104">
        <f t="shared" si="407"/>
        <v>0</v>
      </c>
      <c r="N599" s="104">
        <f t="shared" si="413"/>
        <v>6.3610809889671991</v>
      </c>
      <c r="O599" s="104">
        <f t="shared" si="408"/>
        <v>7.0514634635718041</v>
      </c>
      <c r="P599" s="104">
        <f t="shared" si="408"/>
        <v>0</v>
      </c>
      <c r="Q599" s="104">
        <f t="shared" si="414"/>
        <v>7.0514634635718041</v>
      </c>
      <c r="R599" s="104">
        <f t="shared" si="409"/>
        <v>7.7734431093962622</v>
      </c>
      <c r="S599" s="104">
        <f t="shared" si="409"/>
        <v>0</v>
      </c>
      <c r="T599" s="104">
        <f t="shared" si="415"/>
        <v>7.7734431093962622</v>
      </c>
    </row>
    <row r="600" spans="2:20" x14ac:dyDescent="0.2">
      <c r="B600" s="114" t="s">
        <v>290</v>
      </c>
      <c r="C600" s="104">
        <f t="shared" si="404"/>
        <v>0</v>
      </c>
      <c r="D600" s="104">
        <f t="shared" si="404"/>
        <v>4.4039827771797633</v>
      </c>
      <c r="E600" s="104">
        <f t="shared" si="410"/>
        <v>4.4039827771797633</v>
      </c>
      <c r="F600" s="104">
        <f t="shared" si="405"/>
        <v>0</v>
      </c>
      <c r="G600" s="104">
        <f t="shared" si="405"/>
        <v>4.1368755896787821</v>
      </c>
      <c r="H600" s="104">
        <f t="shared" si="411"/>
        <v>4.1368755896787821</v>
      </c>
      <c r="I600" s="104">
        <f t="shared" si="406"/>
        <v>0</v>
      </c>
      <c r="J600" s="104">
        <f t="shared" si="406"/>
        <v>4.6064391796355952</v>
      </c>
      <c r="K600" s="104">
        <f t="shared" si="412"/>
        <v>4.6064391796355952</v>
      </c>
      <c r="L600" s="104">
        <f t="shared" si="407"/>
        <v>0</v>
      </c>
      <c r="M600" s="104">
        <f t="shared" si="407"/>
        <v>5.0686708832722767</v>
      </c>
      <c r="N600" s="104">
        <f t="shared" si="413"/>
        <v>5.0686708832722767</v>
      </c>
      <c r="O600" s="104">
        <f t="shared" si="408"/>
        <v>0</v>
      </c>
      <c r="P600" s="104">
        <f t="shared" si="408"/>
        <v>5.6187851725603908</v>
      </c>
      <c r="Q600" s="104">
        <f t="shared" si="414"/>
        <v>5.6187851725603908</v>
      </c>
      <c r="R600" s="104">
        <f t="shared" si="409"/>
        <v>0</v>
      </c>
      <c r="S600" s="104">
        <f t="shared" si="409"/>
        <v>6.1940768903443244</v>
      </c>
      <c r="T600" s="104">
        <f t="shared" si="415"/>
        <v>6.1940768903443244</v>
      </c>
    </row>
    <row r="601" spans="2:20" x14ac:dyDescent="0.2">
      <c r="B601" s="114" t="s">
        <v>291</v>
      </c>
      <c r="C601" s="104">
        <f t="shared" si="404"/>
        <v>0</v>
      </c>
      <c r="D601" s="104">
        <f t="shared" si="404"/>
        <v>2.1932185145317544</v>
      </c>
      <c r="E601" s="104">
        <f t="shared" si="410"/>
        <v>2.1932185145317544</v>
      </c>
      <c r="F601" s="104">
        <f t="shared" si="405"/>
        <v>0</v>
      </c>
      <c r="G601" s="104">
        <f t="shared" si="405"/>
        <v>2.0601970068121425</v>
      </c>
      <c r="H601" s="104">
        <f t="shared" si="411"/>
        <v>2.0601970068121425</v>
      </c>
      <c r="I601" s="104">
        <f t="shared" si="406"/>
        <v>0</v>
      </c>
      <c r="J601" s="104">
        <f t="shared" si="406"/>
        <v>2.2940434161531842</v>
      </c>
      <c r="K601" s="104">
        <f t="shared" si="412"/>
        <v>2.2940434161531842</v>
      </c>
      <c r="L601" s="104">
        <f t="shared" si="407"/>
        <v>0</v>
      </c>
      <c r="M601" s="104">
        <f t="shared" si="407"/>
        <v>2.524238487685396</v>
      </c>
      <c r="N601" s="104">
        <f t="shared" si="413"/>
        <v>2.524238487685396</v>
      </c>
      <c r="O601" s="104">
        <f t="shared" si="408"/>
        <v>0</v>
      </c>
      <c r="P601" s="104">
        <f t="shared" si="408"/>
        <v>2.7981997871316677</v>
      </c>
      <c r="Q601" s="104">
        <f t="shared" si="414"/>
        <v>2.7981997871316677</v>
      </c>
      <c r="R601" s="104">
        <f t="shared" si="409"/>
        <v>0</v>
      </c>
      <c r="S601" s="104">
        <f t="shared" si="409"/>
        <v>3.0846996465858183</v>
      </c>
      <c r="T601" s="104">
        <f t="shared" si="415"/>
        <v>3.0846996465858183</v>
      </c>
    </row>
    <row r="602" spans="2:20" x14ac:dyDescent="0.2">
      <c r="B602" s="114" t="s">
        <v>293</v>
      </c>
      <c r="C602" s="104">
        <f t="shared" si="404"/>
        <v>0</v>
      </c>
      <c r="D602" s="104">
        <f t="shared" si="404"/>
        <v>2.306388589881593</v>
      </c>
      <c r="E602" s="104">
        <f t="shared" si="410"/>
        <v>2.306388589881593</v>
      </c>
      <c r="F602" s="104">
        <f t="shared" si="405"/>
        <v>0</v>
      </c>
      <c r="G602" s="104">
        <f t="shared" si="405"/>
        <v>2.1665031723636492</v>
      </c>
      <c r="H602" s="104">
        <f t="shared" si="411"/>
        <v>2.1665031723636492</v>
      </c>
      <c r="I602" s="104">
        <f t="shared" si="406"/>
        <v>0</v>
      </c>
      <c r="J602" s="104">
        <f t="shared" si="406"/>
        <v>2.412416056426689</v>
      </c>
      <c r="K602" s="104">
        <f t="shared" si="412"/>
        <v>2.412416056426689</v>
      </c>
      <c r="L602" s="104">
        <f t="shared" si="407"/>
        <v>0</v>
      </c>
      <c r="M602" s="104">
        <f t="shared" si="407"/>
        <v>2.6544891936499631</v>
      </c>
      <c r="N602" s="104">
        <f t="shared" si="413"/>
        <v>2.6544891936499631</v>
      </c>
      <c r="O602" s="104">
        <f t="shared" si="408"/>
        <v>0</v>
      </c>
      <c r="P602" s="104">
        <f t="shared" si="408"/>
        <v>2.9425868961476627</v>
      </c>
      <c r="Q602" s="104">
        <f t="shared" si="414"/>
        <v>2.9425868961476627</v>
      </c>
      <c r="R602" s="104">
        <f t="shared" si="409"/>
        <v>0</v>
      </c>
      <c r="S602" s="104">
        <f t="shared" si="409"/>
        <v>3.2438701483496466</v>
      </c>
      <c r="T602" s="104">
        <f t="shared" si="415"/>
        <v>3.2438701483496466</v>
      </c>
    </row>
    <row r="603" spans="2:20" x14ac:dyDescent="0.2">
      <c r="B603" s="108" t="s">
        <v>882</v>
      </c>
      <c r="C603" s="104">
        <f t="shared" ref="C603:D605" si="416">+C218*$E$608</f>
        <v>0</v>
      </c>
      <c r="D603" s="104">
        <f t="shared" si="416"/>
        <v>0</v>
      </c>
      <c r="E603" s="104">
        <f t="shared" si="410"/>
        <v>0</v>
      </c>
      <c r="F603" s="104">
        <f t="shared" ref="F603:G605" si="417">+F218*$H$608</f>
        <v>74.916254793168818</v>
      </c>
      <c r="G603" s="104">
        <f t="shared" si="417"/>
        <v>0</v>
      </c>
      <c r="H603" s="104">
        <f t="shared" si="411"/>
        <v>74.916254793168818</v>
      </c>
      <c r="I603" s="104">
        <f t="shared" ref="I603:J605" si="418">+I218*$K$608</f>
        <v>0</v>
      </c>
      <c r="J603" s="104">
        <f t="shared" si="418"/>
        <v>0</v>
      </c>
      <c r="K603" s="104">
        <f t="shared" si="412"/>
        <v>0</v>
      </c>
      <c r="L603" s="104">
        <f t="shared" ref="L603:M605" si="419">+L218*$N$608</f>
        <v>0</v>
      </c>
      <c r="M603" s="104">
        <f t="shared" si="419"/>
        <v>0</v>
      </c>
      <c r="N603" s="104">
        <f t="shared" si="413"/>
        <v>0</v>
      </c>
      <c r="O603" s="104">
        <f t="shared" ref="O603:P605" si="420">+O218*$Q$608</f>
        <v>0</v>
      </c>
      <c r="P603" s="104">
        <f t="shared" si="420"/>
        <v>0</v>
      </c>
      <c r="Q603" s="104">
        <f t="shared" si="414"/>
        <v>0</v>
      </c>
      <c r="R603" s="104">
        <f t="shared" ref="R603:S606" si="421">+R218*$T$608</f>
        <v>0</v>
      </c>
      <c r="S603" s="104">
        <f t="shared" si="421"/>
        <v>0</v>
      </c>
      <c r="T603" s="104">
        <f t="shared" si="415"/>
        <v>0</v>
      </c>
    </row>
    <row r="604" spans="2:20" x14ac:dyDescent="0.2">
      <c r="B604" s="114" t="s">
        <v>880</v>
      </c>
      <c r="C604" s="104">
        <f t="shared" si="416"/>
        <v>0</v>
      </c>
      <c r="D604" s="104">
        <f t="shared" si="416"/>
        <v>0</v>
      </c>
      <c r="E604" s="104">
        <f t="shared" si="410"/>
        <v>0</v>
      </c>
      <c r="F604" s="104">
        <f t="shared" si="417"/>
        <v>0</v>
      </c>
      <c r="G604" s="104">
        <f t="shared" si="417"/>
        <v>0</v>
      </c>
      <c r="H604" s="104">
        <f t="shared" si="411"/>
        <v>0</v>
      </c>
      <c r="I604" s="104">
        <f t="shared" si="418"/>
        <v>7.5836145988535018</v>
      </c>
      <c r="J604" s="104">
        <f t="shared" si="418"/>
        <v>0</v>
      </c>
      <c r="K604" s="104">
        <f t="shared" si="412"/>
        <v>7.5836145988535018</v>
      </c>
      <c r="L604" s="104">
        <f t="shared" si="419"/>
        <v>0</v>
      </c>
      <c r="M604" s="104">
        <f t="shared" si="419"/>
        <v>0</v>
      </c>
      <c r="N604" s="104">
        <f t="shared" si="413"/>
        <v>0</v>
      </c>
      <c r="O604" s="104">
        <f t="shared" si="420"/>
        <v>15.289664843284847</v>
      </c>
      <c r="P604" s="104">
        <f t="shared" si="420"/>
        <v>0</v>
      </c>
      <c r="Q604" s="104">
        <f t="shared" si="414"/>
        <v>15.289664843284847</v>
      </c>
      <c r="R604" s="104">
        <f t="shared" si="421"/>
        <v>0</v>
      </c>
      <c r="S604" s="104">
        <f t="shared" si="421"/>
        <v>0</v>
      </c>
      <c r="T604" s="104">
        <f t="shared" si="415"/>
        <v>0</v>
      </c>
    </row>
    <row r="605" spans="2:20" x14ac:dyDescent="0.2">
      <c r="B605" s="114" t="s">
        <v>874</v>
      </c>
      <c r="C605" s="104">
        <f t="shared" si="416"/>
        <v>0</v>
      </c>
      <c r="D605" s="104">
        <f>+D220*$E$608</f>
        <v>0</v>
      </c>
      <c r="E605" s="104">
        <f t="shared" si="410"/>
        <v>0</v>
      </c>
      <c r="F605" s="104">
        <f t="shared" si="417"/>
        <v>74.916254793168818</v>
      </c>
      <c r="G605" s="104">
        <f t="shared" si="417"/>
        <v>0</v>
      </c>
      <c r="H605" s="104">
        <f t="shared" si="411"/>
        <v>74.916254793168818</v>
      </c>
      <c r="I605" s="104">
        <f t="shared" si="418"/>
        <v>106.17060438394903</v>
      </c>
      <c r="J605" s="104">
        <f t="shared" si="418"/>
        <v>0</v>
      </c>
      <c r="K605" s="104">
        <f t="shared" si="412"/>
        <v>106.17060438394903</v>
      </c>
      <c r="L605" s="104">
        <f t="shared" si="419"/>
        <v>151.71981894427626</v>
      </c>
      <c r="M605" s="104">
        <f t="shared" si="419"/>
        <v>0</v>
      </c>
      <c r="N605" s="104">
        <f t="shared" si="413"/>
        <v>151.71981894427626</v>
      </c>
      <c r="O605" s="104">
        <f t="shared" si="420"/>
        <v>152.89664843284848</v>
      </c>
      <c r="P605" s="104">
        <f t="shared" si="420"/>
        <v>0</v>
      </c>
      <c r="Q605" s="104">
        <f t="shared" si="414"/>
        <v>152.89664843284848</v>
      </c>
      <c r="R605" s="104">
        <f t="shared" si="421"/>
        <v>229.84269429578092</v>
      </c>
      <c r="S605" s="104">
        <f t="shared" si="421"/>
        <v>0</v>
      </c>
      <c r="T605" s="104">
        <f t="shared" si="415"/>
        <v>229.84269429578092</v>
      </c>
    </row>
    <row r="606" spans="2:20" s="135" customFormat="1" x14ac:dyDescent="0.2">
      <c r="B606" s="114" t="s">
        <v>294</v>
      </c>
      <c r="C606" s="104">
        <f>+C221*$E$608</f>
        <v>93.274144456404741</v>
      </c>
      <c r="D606" s="104">
        <f>+D221*$E$608</f>
        <v>0</v>
      </c>
      <c r="E606" s="104">
        <f t="shared" si="410"/>
        <v>93.274144456404741</v>
      </c>
      <c r="F606" s="104">
        <f>+F221*$H$608</f>
        <v>79.651771191648848</v>
      </c>
      <c r="G606" s="104">
        <f>+G221*$H$608</f>
        <v>0</v>
      </c>
      <c r="H606" s="104">
        <f t="shared" si="411"/>
        <v>79.651771191648848</v>
      </c>
      <c r="I606" s="104">
        <f>+I221*$K$608</f>
        <v>217.13487222475015</v>
      </c>
      <c r="J606" s="104">
        <f>+J221*$K$608</f>
        <v>0</v>
      </c>
      <c r="K606" s="104">
        <f t="shared" si="412"/>
        <v>217.13487222475015</v>
      </c>
      <c r="L606" s="104">
        <f>+L221*$N$608</f>
        <v>399.26669482077972</v>
      </c>
      <c r="M606" s="104">
        <f t="shared" ref="M606" si="422">+M221*$N$608</f>
        <v>0</v>
      </c>
      <c r="N606" s="104">
        <f t="shared" si="413"/>
        <v>399.26669482077972</v>
      </c>
      <c r="O606" s="104">
        <f>+O221*$Q$608</f>
        <v>402.36364565778553</v>
      </c>
      <c r="P606" s="104">
        <f t="shared" ref="P606" si="423">+P221*$Q$608</f>
        <v>0</v>
      </c>
      <c r="Q606" s="104">
        <f t="shared" si="414"/>
        <v>402.36364565778553</v>
      </c>
      <c r="R606" s="104">
        <f t="shared" si="421"/>
        <v>403.23685030621749</v>
      </c>
      <c r="S606" s="104">
        <f t="shared" si="421"/>
        <v>0</v>
      </c>
      <c r="T606" s="104">
        <f t="shared" si="415"/>
        <v>403.23685030621749</v>
      </c>
    </row>
    <row r="607" spans="2:20" x14ac:dyDescent="0.2">
      <c r="B607" s="278" t="s">
        <v>8</v>
      </c>
      <c r="C607" s="106">
        <f>SUM(C589:C606)</f>
        <v>1500.7805372567561</v>
      </c>
      <c r="D607" s="106">
        <f t="shared" ref="D607:T607" si="424">SUM(D589:D606)</f>
        <v>1059.0337197589974</v>
      </c>
      <c r="E607" s="106">
        <f t="shared" si="424"/>
        <v>2559.8142570157538</v>
      </c>
      <c r="F607" s="106">
        <f t="shared" si="424"/>
        <v>2456.8148032316694</v>
      </c>
      <c r="G607" s="106">
        <f t="shared" si="424"/>
        <v>1181.4194456007542</v>
      </c>
      <c r="H607" s="106">
        <f t="shared" si="424"/>
        <v>3638.2342488324239</v>
      </c>
      <c r="I607" s="106">
        <f t="shared" si="424"/>
        <v>2696.6555321481678</v>
      </c>
      <c r="J607" s="106">
        <f t="shared" si="424"/>
        <v>1505.8684120724431</v>
      </c>
      <c r="K607" s="106">
        <f t="shared" si="424"/>
        <v>4202.5239442206102</v>
      </c>
      <c r="L607" s="106">
        <f t="shared" si="424"/>
        <v>4454.6469860624293</v>
      </c>
      <c r="M607" s="106">
        <f t="shared" si="424"/>
        <v>1897.8459334389529</v>
      </c>
      <c r="N607" s="106">
        <f t="shared" si="424"/>
        <v>6352.4929195013838</v>
      </c>
      <c r="O607" s="106">
        <f t="shared" si="424"/>
        <v>4707.972353803334</v>
      </c>
      <c r="P607" s="106">
        <f t="shared" si="424"/>
        <v>2525.7228925514019</v>
      </c>
      <c r="Q607" s="106">
        <f t="shared" si="424"/>
        <v>7233.6952463547368</v>
      </c>
      <c r="R607" s="106">
        <f t="shared" si="424"/>
        <v>7215.120308044482</v>
      </c>
      <c r="S607" s="106">
        <f t="shared" si="424"/>
        <v>3329.742983000076</v>
      </c>
      <c r="T607" s="106">
        <f t="shared" si="424"/>
        <v>10544.863291044561</v>
      </c>
    </row>
    <row r="608" spans="2:20" x14ac:dyDescent="0.2">
      <c r="B608" s="279" t="s">
        <v>297</v>
      </c>
      <c r="C608" s="241"/>
      <c r="D608" s="240"/>
      <c r="E608" s="285">
        <f>Asignaciones!K52</f>
        <v>0.14183780020884093</v>
      </c>
      <c r="F608" s="241"/>
      <c r="G608" s="240"/>
      <c r="H608" s="285">
        <f>Asignaciones!L52</f>
        <v>0.13940565353950229</v>
      </c>
      <c r="I608" s="241"/>
      <c r="J608" s="240"/>
      <c r="K608" s="285">
        <f>Asignaciones!M52</f>
        <v>0.1402578843576143</v>
      </c>
      <c r="L608" s="241"/>
      <c r="M608" s="240"/>
      <c r="N608" s="285">
        <f>Asignaciones!N52</f>
        <v>0.14030111284681926</v>
      </c>
      <c r="O608" s="241"/>
      <c r="P608" s="240"/>
      <c r="Q608" s="285">
        <f>Asignaciones!O52</f>
        <v>0.14032951380350836</v>
      </c>
      <c r="R608" s="241"/>
      <c r="S608" s="240"/>
      <c r="T608" s="285">
        <f>Asignaciones!P52</f>
        <v>0.14028574502888341</v>
      </c>
    </row>
    <row r="612" spans="2:20" x14ac:dyDescent="0.2">
      <c r="B612" s="2" t="s">
        <v>450</v>
      </c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7"/>
    </row>
    <row r="613" spans="2:20" x14ac:dyDescent="0.2">
      <c r="B613" s="9" t="s">
        <v>20</v>
      </c>
      <c r="C613" s="199"/>
      <c r="D613" s="199"/>
      <c r="E613" s="199"/>
      <c r="F613" s="199"/>
      <c r="G613" s="199"/>
      <c r="H613" s="199"/>
      <c r="I613" s="199"/>
      <c r="J613" s="199"/>
      <c r="K613" s="199"/>
      <c r="L613" s="199"/>
      <c r="M613" s="199"/>
      <c r="N613" s="199"/>
      <c r="O613" s="199"/>
      <c r="P613" s="199"/>
      <c r="Q613" s="199"/>
      <c r="R613" s="199"/>
      <c r="S613" s="199"/>
      <c r="T613" s="262"/>
    </row>
    <row r="614" spans="2:20" x14ac:dyDescent="0.2">
      <c r="B614" s="201" t="s">
        <v>910</v>
      </c>
      <c r="C614" s="199"/>
      <c r="D614" s="199"/>
      <c r="E614" s="199"/>
      <c r="F614" s="199"/>
      <c r="G614" s="199"/>
      <c r="H614" s="199"/>
      <c r="I614" s="199"/>
      <c r="J614" s="199"/>
      <c r="K614" s="199"/>
      <c r="L614" s="199"/>
      <c r="M614" s="199"/>
      <c r="N614" s="199"/>
      <c r="O614" s="199"/>
      <c r="P614" s="199"/>
      <c r="Q614" s="199"/>
      <c r="R614" s="199"/>
      <c r="S614" s="199"/>
      <c r="T614" s="262"/>
    </row>
    <row r="615" spans="2:20" x14ac:dyDescent="0.2">
      <c r="B615" s="9" t="s">
        <v>2</v>
      </c>
      <c r="C615" s="199"/>
      <c r="D615" s="199"/>
      <c r="E615" s="199"/>
      <c r="F615" s="199"/>
      <c r="G615" s="199"/>
      <c r="H615" s="199"/>
      <c r="I615" s="199"/>
      <c r="J615" s="199"/>
      <c r="K615" s="199"/>
      <c r="L615" s="199"/>
      <c r="M615" s="199"/>
      <c r="N615" s="199"/>
      <c r="O615" s="199"/>
      <c r="P615" s="199"/>
      <c r="Q615" s="199"/>
      <c r="R615" s="199"/>
      <c r="S615" s="199"/>
      <c r="T615" s="262"/>
    </row>
    <row r="616" spans="2:20" x14ac:dyDescent="0.2">
      <c r="B616" s="256"/>
      <c r="C616" s="197"/>
      <c r="D616" s="197"/>
      <c r="E616" s="197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263"/>
    </row>
    <row r="617" spans="2:20" x14ac:dyDescent="0.2">
      <c r="B617" s="264"/>
    </row>
    <row r="618" spans="2:20" x14ac:dyDescent="0.2">
      <c r="B618" s="265" t="s">
        <v>282</v>
      </c>
      <c r="C618" s="267" t="s">
        <v>38</v>
      </c>
      <c r="D618" s="662"/>
      <c r="E618" s="299"/>
      <c r="F618" s="270" t="s">
        <v>39</v>
      </c>
      <c r="G618" s="663"/>
      <c r="H618" s="663"/>
      <c r="I618" s="301" t="s">
        <v>40</v>
      </c>
      <c r="J618" s="662"/>
      <c r="K618" s="299"/>
      <c r="L618" s="267" t="s">
        <v>121</v>
      </c>
      <c r="M618" s="662"/>
      <c r="N618" s="299"/>
      <c r="O618" s="270" t="s">
        <v>122</v>
      </c>
      <c r="P618" s="662"/>
      <c r="Q618" s="299"/>
      <c r="R618" s="301" t="s">
        <v>633</v>
      </c>
      <c r="S618" s="662"/>
      <c r="T618" s="299"/>
    </row>
    <row r="619" spans="2:20" x14ac:dyDescent="0.2">
      <c r="B619" s="273"/>
      <c r="C619" s="274" t="s">
        <v>283</v>
      </c>
      <c r="D619" s="275" t="s">
        <v>284</v>
      </c>
      <c r="E619" s="275" t="s">
        <v>47</v>
      </c>
      <c r="F619" s="275" t="s">
        <v>283</v>
      </c>
      <c r="G619" s="275" t="s">
        <v>284</v>
      </c>
      <c r="H619" s="275" t="s">
        <v>47</v>
      </c>
      <c r="I619" s="276" t="s">
        <v>283</v>
      </c>
      <c r="J619" s="276" t="s">
        <v>284</v>
      </c>
      <c r="K619" s="276" t="s">
        <v>47</v>
      </c>
      <c r="L619" s="274" t="s">
        <v>283</v>
      </c>
      <c r="M619" s="275" t="s">
        <v>284</v>
      </c>
      <c r="N619" s="275" t="s">
        <v>47</v>
      </c>
      <c r="O619" s="275" t="s">
        <v>283</v>
      </c>
      <c r="P619" s="275" t="s">
        <v>284</v>
      </c>
      <c r="Q619" s="275" t="s">
        <v>47</v>
      </c>
      <c r="R619" s="276" t="s">
        <v>283</v>
      </c>
      <c r="S619" s="276" t="s">
        <v>284</v>
      </c>
      <c r="T619" s="276" t="s">
        <v>47</v>
      </c>
    </row>
    <row r="620" spans="2:20" x14ac:dyDescent="0.2">
      <c r="B620" s="129" t="s">
        <v>87</v>
      </c>
      <c r="C620" s="234"/>
      <c r="D620" s="234"/>
      <c r="E620" s="234"/>
      <c r="F620" s="234"/>
      <c r="G620" s="234"/>
      <c r="H620" s="234"/>
      <c r="I620" s="234"/>
      <c r="J620" s="234"/>
      <c r="K620" s="234"/>
      <c r="L620" s="234"/>
      <c r="M620" s="234"/>
      <c r="N620" s="234"/>
      <c r="O620" s="234"/>
      <c r="P620" s="234"/>
      <c r="Q620" s="234"/>
      <c r="R620" s="234"/>
      <c r="S620" s="234"/>
      <c r="T620" s="232"/>
    </row>
    <row r="621" spans="2:20" x14ac:dyDescent="0.2">
      <c r="B621" s="665" t="s">
        <v>424</v>
      </c>
      <c r="C621" s="104">
        <f t="shared" ref="C621:D634" si="425">+C204*$E$640</f>
        <v>428.17976601695904</v>
      </c>
      <c r="D621" s="104">
        <f t="shared" si="425"/>
        <v>0</v>
      </c>
      <c r="E621" s="408">
        <f>+C621+D621</f>
        <v>428.17976601695904</v>
      </c>
      <c r="F621" s="104">
        <f t="shared" ref="F621:G634" si="426">+F204*$H$640</f>
        <v>703.88156245898256</v>
      </c>
      <c r="G621" s="104">
        <f t="shared" si="426"/>
        <v>0</v>
      </c>
      <c r="H621" s="408">
        <f>+F621+G621</f>
        <v>703.88156245898256</v>
      </c>
      <c r="I621" s="104">
        <f t="shared" ref="I621:J634" si="427">+I204*$K$640</f>
        <v>742.43707212440427</v>
      </c>
      <c r="J621" s="104">
        <f t="shared" si="427"/>
        <v>0</v>
      </c>
      <c r="K621" s="408">
        <f>+I621+J621</f>
        <v>742.43707212440427</v>
      </c>
      <c r="L621" s="104">
        <f t="shared" ref="L621:M634" si="428">+L204*$N$640</f>
        <v>1229.2830577462992</v>
      </c>
      <c r="M621" s="104">
        <f t="shared" si="428"/>
        <v>0</v>
      </c>
      <c r="N621" s="408">
        <f>+L621+M621</f>
        <v>1229.2830577462992</v>
      </c>
      <c r="O621" s="104">
        <f t="shared" ref="O621:P634" si="429">+O204*$Q$640</f>
        <v>1292.0548340029368</v>
      </c>
      <c r="P621" s="104">
        <f t="shared" si="429"/>
        <v>0</v>
      </c>
      <c r="Q621" s="408">
        <f>+O621+P621</f>
        <v>1292.0548340029368</v>
      </c>
      <c r="R621" s="104">
        <f t="shared" ref="R621:S634" si="430">+R204*$T$640</f>
        <v>2117.5843565568698</v>
      </c>
      <c r="S621" s="104">
        <f t="shared" si="430"/>
        <v>0</v>
      </c>
      <c r="T621" s="408">
        <f>+R621+S621</f>
        <v>2117.5843565568698</v>
      </c>
    </row>
    <row r="622" spans="2:20" x14ac:dyDescent="0.2">
      <c r="B622" s="665" t="s">
        <v>425</v>
      </c>
      <c r="C622" s="104">
        <f t="shared" si="425"/>
        <v>145.04742495169495</v>
      </c>
      <c r="D622" s="104">
        <f t="shared" si="425"/>
        <v>0</v>
      </c>
      <c r="E622" s="408">
        <f>+C622+D622</f>
        <v>145.04742495169495</v>
      </c>
      <c r="F622" s="104">
        <f t="shared" si="426"/>
        <v>285.08165852665667</v>
      </c>
      <c r="G622" s="104">
        <f t="shared" si="426"/>
        <v>0</v>
      </c>
      <c r="H622" s="408">
        <f>+F622+G622</f>
        <v>285.08165852665667</v>
      </c>
      <c r="I622" s="104">
        <f t="shared" si="427"/>
        <v>301.26122195163555</v>
      </c>
      <c r="J622" s="104">
        <f t="shared" si="427"/>
        <v>0</v>
      </c>
      <c r="K622" s="408">
        <f>+I622+J622</f>
        <v>301.26122195163555</v>
      </c>
      <c r="L622" s="104">
        <f t="shared" si="428"/>
        <v>500.34832953841584</v>
      </c>
      <c r="M622" s="104">
        <f t="shared" si="428"/>
        <v>0</v>
      </c>
      <c r="N622" s="408">
        <f>+L622+M622</f>
        <v>500.34832953841584</v>
      </c>
      <c r="O622" s="104">
        <f t="shared" si="429"/>
        <v>524.42342466534103</v>
      </c>
      <c r="P622" s="104">
        <f t="shared" si="429"/>
        <v>0</v>
      </c>
      <c r="Q622" s="408">
        <f>+O622+P622</f>
        <v>524.42342466534103</v>
      </c>
      <c r="R622" s="104">
        <f t="shared" si="430"/>
        <v>785.71325672047203</v>
      </c>
      <c r="S622" s="104">
        <f t="shared" si="430"/>
        <v>0</v>
      </c>
      <c r="T622" s="408">
        <f>+R622+S622</f>
        <v>785.71325672047203</v>
      </c>
    </row>
    <row r="623" spans="2:20" x14ac:dyDescent="0.2">
      <c r="B623" s="665" t="s">
        <v>426</v>
      </c>
      <c r="C623" s="104">
        <f t="shared" si="425"/>
        <v>0</v>
      </c>
      <c r="D623" s="104">
        <f t="shared" si="425"/>
        <v>424.18185520361988</v>
      </c>
      <c r="E623" s="104">
        <f>+C623+D623</f>
        <v>424.18185520361988</v>
      </c>
      <c r="F623" s="104">
        <f t="shared" si="426"/>
        <v>0</v>
      </c>
      <c r="G623" s="104">
        <f t="shared" si="426"/>
        <v>515.71925201336876</v>
      </c>
      <c r="H623" s="104">
        <f>+F623+G623</f>
        <v>515.71925201336876</v>
      </c>
      <c r="I623" s="104">
        <f t="shared" si="427"/>
        <v>0</v>
      </c>
      <c r="J623" s="104">
        <f t="shared" si="427"/>
        <v>656.3785750558643</v>
      </c>
      <c r="K623" s="104">
        <f>+I623+J623</f>
        <v>656.3785750558643</v>
      </c>
      <c r="L623" s="104">
        <f t="shared" si="428"/>
        <v>0</v>
      </c>
      <c r="M623" s="104">
        <f t="shared" si="428"/>
        <v>829.79513409853803</v>
      </c>
      <c r="N623" s="104">
        <f>+L623+M623</f>
        <v>829.79513409853803</v>
      </c>
      <c r="O623" s="104">
        <f t="shared" si="429"/>
        <v>0</v>
      </c>
      <c r="P623" s="104">
        <f t="shared" si="429"/>
        <v>1099.3057122784678</v>
      </c>
      <c r="Q623" s="104">
        <f>+O623+P623</f>
        <v>1099.3057122784678</v>
      </c>
      <c r="R623" s="104">
        <f t="shared" si="430"/>
        <v>0</v>
      </c>
      <c r="S623" s="104">
        <f t="shared" si="430"/>
        <v>1455.3133121723968</v>
      </c>
      <c r="T623" s="104">
        <f>+R623+S623</f>
        <v>1455.3133121723968</v>
      </c>
    </row>
    <row r="624" spans="2:20" x14ac:dyDescent="0.2">
      <c r="B624" s="660" t="s">
        <v>715</v>
      </c>
      <c r="C624" s="104">
        <f t="shared" si="425"/>
        <v>0</v>
      </c>
      <c r="D624" s="104">
        <f t="shared" si="425"/>
        <v>1.6866700753498385</v>
      </c>
      <c r="E624" s="104">
        <f>+C624+D624</f>
        <v>1.6866700753498385</v>
      </c>
      <c r="F624" s="104">
        <f t="shared" si="426"/>
        <v>0</v>
      </c>
      <c r="G624" s="104">
        <f t="shared" si="426"/>
        <v>1.7167075366358231</v>
      </c>
      <c r="H624" s="104">
        <f>+F624+G624</f>
        <v>1.7167075366358231</v>
      </c>
      <c r="I624" s="104">
        <f t="shared" si="427"/>
        <v>0</v>
      </c>
      <c r="J624" s="104">
        <f t="shared" si="427"/>
        <v>1.9013077729510472</v>
      </c>
      <c r="K624" s="104">
        <f>+I624+J624</f>
        <v>1.9013077729510472</v>
      </c>
      <c r="L624" s="104">
        <f t="shared" si="428"/>
        <v>0</v>
      </c>
      <c r="M624" s="104">
        <f t="shared" si="428"/>
        <v>2.0914258851619354</v>
      </c>
      <c r="N624" s="104">
        <f>+L624+M624</f>
        <v>2.0914258851619354</v>
      </c>
      <c r="O624" s="104">
        <f t="shared" si="429"/>
        <v>0</v>
      </c>
      <c r="P624" s="104">
        <f t="shared" si="429"/>
        <v>2.3096559891563815</v>
      </c>
      <c r="Q624" s="104">
        <f>+O624+P624</f>
        <v>2.3096559891563815</v>
      </c>
      <c r="R624" s="104">
        <f t="shared" si="430"/>
        <v>0</v>
      </c>
      <c r="S624" s="104">
        <f t="shared" si="430"/>
        <v>2.5466876483015475</v>
      </c>
      <c r="T624" s="104">
        <f>+R624+S624</f>
        <v>2.5466876483015475</v>
      </c>
    </row>
    <row r="625" spans="2:20" x14ac:dyDescent="0.2">
      <c r="B625" s="660" t="s">
        <v>717</v>
      </c>
      <c r="C625" s="104">
        <f t="shared" si="425"/>
        <v>1.5522174381054898</v>
      </c>
      <c r="D625" s="104">
        <f t="shared" si="425"/>
        <v>0</v>
      </c>
      <c r="E625" s="104">
        <f t="shared" ref="E625:E638" si="431">+C625+D625</f>
        <v>1.5522174381054898</v>
      </c>
      <c r="F625" s="104">
        <f t="shared" si="426"/>
        <v>1.5798604679344581</v>
      </c>
      <c r="G625" s="104">
        <f t="shared" si="426"/>
        <v>0</v>
      </c>
      <c r="H625" s="104">
        <f t="shared" ref="H625:H638" si="432">+F625+G625</f>
        <v>1.5798604679344581</v>
      </c>
      <c r="I625" s="104">
        <f t="shared" si="427"/>
        <v>1.7497453257229338</v>
      </c>
      <c r="J625" s="104">
        <f t="shared" si="427"/>
        <v>0</v>
      </c>
      <c r="K625" s="104">
        <f t="shared" ref="K625:K638" si="433">+I625+J625</f>
        <v>1.7497453257229338</v>
      </c>
      <c r="L625" s="104">
        <f t="shared" si="428"/>
        <v>1.9247082028061875</v>
      </c>
      <c r="M625" s="104">
        <f t="shared" si="428"/>
        <v>0</v>
      </c>
      <c r="N625" s="104">
        <f t="shared" ref="N625:N638" si="434">+L625+M625</f>
        <v>1.9247082028061875</v>
      </c>
      <c r="O625" s="104">
        <f t="shared" si="429"/>
        <v>2.1255421287116403</v>
      </c>
      <c r="P625" s="104">
        <f t="shared" si="429"/>
        <v>0</v>
      </c>
      <c r="Q625" s="104">
        <f t="shared" ref="Q625:Q638" si="435">+O625+P625</f>
        <v>2.1255421287116403</v>
      </c>
      <c r="R625" s="104">
        <f t="shared" si="430"/>
        <v>2.3436788467843144</v>
      </c>
      <c r="S625" s="104">
        <f t="shared" si="430"/>
        <v>0</v>
      </c>
      <c r="T625" s="104">
        <f t="shared" ref="T625:T638" si="436">+R625+S625</f>
        <v>2.3436788467843144</v>
      </c>
    </row>
    <row r="626" spans="2:20" x14ac:dyDescent="0.2">
      <c r="B626" s="114" t="s">
        <v>287</v>
      </c>
      <c r="C626" s="104">
        <f t="shared" si="425"/>
        <v>2.2317680301399356</v>
      </c>
      <c r="D626" s="104">
        <f t="shared" si="425"/>
        <v>0</v>
      </c>
      <c r="E626" s="104">
        <f t="shared" si="431"/>
        <v>2.2317680301399356</v>
      </c>
      <c r="F626" s="104">
        <f t="shared" si="426"/>
        <v>2.2715129967367504</v>
      </c>
      <c r="G626" s="104">
        <f t="shared" si="426"/>
        <v>0</v>
      </c>
      <c r="H626" s="104">
        <f t="shared" si="432"/>
        <v>2.2715129967367504</v>
      </c>
      <c r="I626" s="104">
        <f t="shared" si="427"/>
        <v>2.5157723286509319</v>
      </c>
      <c r="J626" s="104">
        <f t="shared" si="427"/>
        <v>0</v>
      </c>
      <c r="K626" s="104">
        <f t="shared" si="433"/>
        <v>2.5157723286509319</v>
      </c>
      <c r="L626" s="104">
        <f t="shared" si="428"/>
        <v>2.7673328033304929</v>
      </c>
      <c r="M626" s="104">
        <f t="shared" si="428"/>
        <v>0</v>
      </c>
      <c r="N626" s="104">
        <f t="shared" si="434"/>
        <v>2.7673328033304929</v>
      </c>
      <c r="O626" s="104">
        <f t="shared" si="429"/>
        <v>3.0560905019621591</v>
      </c>
      <c r="P626" s="104">
        <f t="shared" si="429"/>
        <v>0</v>
      </c>
      <c r="Q626" s="104">
        <f t="shared" si="435"/>
        <v>3.0560905019621591</v>
      </c>
      <c r="R626" s="104">
        <f t="shared" si="430"/>
        <v>3.3697260414445833</v>
      </c>
      <c r="S626" s="104">
        <f t="shared" si="430"/>
        <v>0</v>
      </c>
      <c r="T626" s="104">
        <f t="shared" si="436"/>
        <v>3.3697260414445833</v>
      </c>
    </row>
    <row r="627" spans="2:20" x14ac:dyDescent="0.2">
      <c r="B627" s="114" t="s">
        <v>427</v>
      </c>
      <c r="C627" s="104">
        <f t="shared" si="425"/>
        <v>0</v>
      </c>
      <c r="D627" s="104">
        <f t="shared" si="425"/>
        <v>6.5295156081808399</v>
      </c>
      <c r="E627" s="104">
        <f t="shared" si="431"/>
        <v>6.5295156081808399</v>
      </c>
      <c r="F627" s="104">
        <f t="shared" si="426"/>
        <v>0</v>
      </c>
      <c r="G627" s="104">
        <f t="shared" si="426"/>
        <v>6.6457980247383786</v>
      </c>
      <c r="H627" s="104">
        <f t="shared" si="432"/>
        <v>6.6457980247383786</v>
      </c>
      <c r="I627" s="104">
        <f t="shared" si="427"/>
        <v>0</v>
      </c>
      <c r="J627" s="104">
        <f t="shared" si="427"/>
        <v>7.3604310415387282</v>
      </c>
      <c r="K627" s="104">
        <f t="shared" si="433"/>
        <v>7.3604310415387282</v>
      </c>
      <c r="L627" s="104">
        <f t="shared" si="428"/>
        <v>0</v>
      </c>
      <c r="M627" s="104">
        <f t="shared" si="428"/>
        <v>8.0964251160297867</v>
      </c>
      <c r="N627" s="104">
        <f t="shared" si="434"/>
        <v>8.0964251160297867</v>
      </c>
      <c r="O627" s="104">
        <f t="shared" si="429"/>
        <v>0</v>
      </c>
      <c r="P627" s="104">
        <f t="shared" si="429"/>
        <v>8.9412476400264325</v>
      </c>
      <c r="Q627" s="104">
        <f t="shared" si="435"/>
        <v>8.9412476400264325</v>
      </c>
      <c r="R627" s="104">
        <f t="shared" si="430"/>
        <v>0</v>
      </c>
      <c r="S627" s="104">
        <f t="shared" si="430"/>
        <v>9.8588556183978699</v>
      </c>
      <c r="T627" s="104">
        <f t="shared" si="436"/>
        <v>9.8588556183978699</v>
      </c>
    </row>
    <row r="628" spans="2:20" x14ac:dyDescent="0.2">
      <c r="B628" s="114" t="s">
        <v>428</v>
      </c>
      <c r="C628" s="104">
        <f t="shared" si="425"/>
        <v>0</v>
      </c>
      <c r="D628" s="104">
        <f t="shared" si="425"/>
        <v>3.7603013993541441</v>
      </c>
      <c r="E628" s="104">
        <f t="shared" si="431"/>
        <v>3.7603013993541441</v>
      </c>
      <c r="F628" s="104">
        <f t="shared" si="426"/>
        <v>0</v>
      </c>
      <c r="G628" s="104">
        <f t="shared" si="426"/>
        <v>3.8272676124609406</v>
      </c>
      <c r="H628" s="104">
        <f t="shared" si="432"/>
        <v>3.8272676124609406</v>
      </c>
      <c r="I628" s="104">
        <f t="shared" si="427"/>
        <v>0</v>
      </c>
      <c r="J628" s="104">
        <f t="shared" si="427"/>
        <v>4.2388196623147136</v>
      </c>
      <c r="K628" s="104">
        <f t="shared" si="433"/>
        <v>4.2388196623147136</v>
      </c>
      <c r="L628" s="104">
        <f t="shared" si="428"/>
        <v>0</v>
      </c>
      <c r="M628" s="104">
        <f t="shared" si="428"/>
        <v>4.6626733927135815</v>
      </c>
      <c r="N628" s="104">
        <f t="shared" si="434"/>
        <v>4.6626733927135815</v>
      </c>
      <c r="O628" s="104">
        <f t="shared" si="429"/>
        <v>0</v>
      </c>
      <c r="P628" s="104">
        <f t="shared" si="429"/>
        <v>10.2984012996733</v>
      </c>
      <c r="Q628" s="104">
        <f t="shared" si="435"/>
        <v>10.2984012996733</v>
      </c>
      <c r="R628" s="104">
        <f t="shared" si="430"/>
        <v>0</v>
      </c>
      <c r="S628" s="104">
        <f t="shared" si="430"/>
        <v>11.355289060476116</v>
      </c>
      <c r="T628" s="104">
        <f t="shared" si="436"/>
        <v>11.355289060476116</v>
      </c>
    </row>
    <row r="629" spans="2:20" x14ac:dyDescent="0.2">
      <c r="B629" s="114" t="s">
        <v>429</v>
      </c>
      <c r="C629" s="104">
        <f t="shared" si="425"/>
        <v>5.2833692142088271</v>
      </c>
      <c r="D629" s="104">
        <f t="shared" si="425"/>
        <v>0</v>
      </c>
      <c r="E629" s="104">
        <f t="shared" si="431"/>
        <v>5.2833692142088271</v>
      </c>
      <c r="F629" s="104">
        <f t="shared" si="426"/>
        <v>5.3774593392135319</v>
      </c>
      <c r="G629" s="104">
        <f t="shared" si="426"/>
        <v>0</v>
      </c>
      <c r="H629" s="104">
        <f t="shared" si="432"/>
        <v>5.3774593392135319</v>
      </c>
      <c r="I629" s="104">
        <f t="shared" si="427"/>
        <v>5.9557059208879215</v>
      </c>
      <c r="J629" s="104">
        <f t="shared" si="427"/>
        <v>0</v>
      </c>
      <c r="K629" s="104">
        <f t="shared" si="433"/>
        <v>5.9557059208879215</v>
      </c>
      <c r="L629" s="104">
        <f t="shared" si="428"/>
        <v>6.551236840537495</v>
      </c>
      <c r="M629" s="104">
        <f t="shared" si="428"/>
        <v>0</v>
      </c>
      <c r="N629" s="104">
        <f t="shared" si="434"/>
        <v>6.551236840537495</v>
      </c>
      <c r="O629" s="104">
        <f t="shared" si="429"/>
        <v>14.469652988882062</v>
      </c>
      <c r="P629" s="104">
        <f t="shared" si="429"/>
        <v>0</v>
      </c>
      <c r="Q629" s="104">
        <f t="shared" si="435"/>
        <v>14.469652988882062</v>
      </c>
      <c r="R629" s="104">
        <f t="shared" si="430"/>
        <v>15.954621257451912</v>
      </c>
      <c r="S629" s="104">
        <f t="shared" si="430"/>
        <v>0</v>
      </c>
      <c r="T629" s="104">
        <f t="shared" si="436"/>
        <v>15.954621257451912</v>
      </c>
    </row>
    <row r="630" spans="2:20" x14ac:dyDescent="0.2">
      <c r="B630" s="114" t="s">
        <v>288</v>
      </c>
      <c r="C630" s="104">
        <f t="shared" si="425"/>
        <v>0</v>
      </c>
      <c r="D630" s="104">
        <f t="shared" si="425"/>
        <v>0</v>
      </c>
      <c r="E630" s="104">
        <f t="shared" si="431"/>
        <v>0</v>
      </c>
      <c r="F630" s="104">
        <f t="shared" si="426"/>
        <v>1.8346044723402779</v>
      </c>
      <c r="G630" s="104">
        <f t="shared" si="426"/>
        <v>0</v>
      </c>
      <c r="H630" s="104">
        <f t="shared" si="432"/>
        <v>1.8346044723402779</v>
      </c>
      <c r="I630" s="104">
        <f t="shared" si="427"/>
        <v>2.442906091269673</v>
      </c>
      <c r="J630" s="104">
        <f t="shared" si="427"/>
        <v>0</v>
      </c>
      <c r="K630" s="104">
        <f t="shared" si="433"/>
        <v>2.442906091269673</v>
      </c>
      <c r="L630" s="104">
        <f t="shared" si="428"/>
        <v>3.0539033091559844</v>
      </c>
      <c r="M630" s="104">
        <f t="shared" si="428"/>
        <v>0</v>
      </c>
      <c r="N630" s="104">
        <f t="shared" si="434"/>
        <v>3.0539033091559844</v>
      </c>
      <c r="O630" s="104">
        <f t="shared" si="429"/>
        <v>5.1107185206574037</v>
      </c>
      <c r="P630" s="104">
        <f t="shared" si="429"/>
        <v>0</v>
      </c>
      <c r="Q630" s="104">
        <f t="shared" si="435"/>
        <v>5.1107185206574037</v>
      </c>
      <c r="R630" s="104">
        <f t="shared" si="430"/>
        <v>6.3527014429514885</v>
      </c>
      <c r="S630" s="104">
        <f t="shared" si="430"/>
        <v>0</v>
      </c>
      <c r="T630" s="104">
        <f t="shared" si="436"/>
        <v>6.3527014429514885</v>
      </c>
    </row>
    <row r="631" spans="2:20" x14ac:dyDescent="0.2">
      <c r="B631" s="114" t="s">
        <v>289</v>
      </c>
      <c r="C631" s="104">
        <f t="shared" si="425"/>
        <v>2.2955328310010765</v>
      </c>
      <c r="D631" s="104">
        <f t="shared" si="425"/>
        <v>0</v>
      </c>
      <c r="E631" s="104">
        <f t="shared" si="431"/>
        <v>2.2955328310010765</v>
      </c>
      <c r="F631" s="104">
        <f t="shared" si="426"/>
        <v>2.336413368072086</v>
      </c>
      <c r="G631" s="104">
        <f t="shared" si="426"/>
        <v>0</v>
      </c>
      <c r="H631" s="104">
        <f t="shared" si="432"/>
        <v>2.336413368072086</v>
      </c>
      <c r="I631" s="104">
        <f t="shared" si="427"/>
        <v>2.5876515380409586</v>
      </c>
      <c r="J631" s="104">
        <f t="shared" si="427"/>
        <v>0</v>
      </c>
      <c r="K631" s="104">
        <f t="shared" si="433"/>
        <v>2.5876515380409586</v>
      </c>
      <c r="L631" s="104">
        <f t="shared" si="428"/>
        <v>2.8463994548542209</v>
      </c>
      <c r="M631" s="104">
        <f t="shared" si="428"/>
        <v>0</v>
      </c>
      <c r="N631" s="104">
        <f t="shared" si="434"/>
        <v>2.8463994548542209</v>
      </c>
      <c r="O631" s="104">
        <f t="shared" si="429"/>
        <v>3.143407373446792</v>
      </c>
      <c r="P631" s="104">
        <f t="shared" si="429"/>
        <v>0</v>
      </c>
      <c r="Q631" s="104">
        <f t="shared" si="435"/>
        <v>3.143407373446792</v>
      </c>
      <c r="R631" s="104">
        <f t="shared" si="430"/>
        <v>3.4660039283429995</v>
      </c>
      <c r="S631" s="104">
        <f t="shared" si="430"/>
        <v>0</v>
      </c>
      <c r="T631" s="104">
        <f t="shared" si="436"/>
        <v>3.4660039283429995</v>
      </c>
    </row>
    <row r="632" spans="2:20" x14ac:dyDescent="0.2">
      <c r="B632" s="114" t="s">
        <v>290</v>
      </c>
      <c r="C632" s="104">
        <f t="shared" si="425"/>
        <v>0</v>
      </c>
      <c r="D632" s="104">
        <f t="shared" si="425"/>
        <v>1.8291388589881594</v>
      </c>
      <c r="E632" s="104">
        <f t="shared" si="431"/>
        <v>1.8291388589881594</v>
      </c>
      <c r="F632" s="104">
        <f t="shared" si="426"/>
        <v>0</v>
      </c>
      <c r="G632" s="104">
        <f t="shared" si="426"/>
        <v>1.8617135091622019</v>
      </c>
      <c r="H632" s="104">
        <f t="shared" si="432"/>
        <v>1.8617135091622019</v>
      </c>
      <c r="I632" s="104">
        <f t="shared" si="427"/>
        <v>0</v>
      </c>
      <c r="J632" s="104">
        <f t="shared" si="427"/>
        <v>2.0619064636453355</v>
      </c>
      <c r="K632" s="104">
        <f t="shared" si="433"/>
        <v>2.0619064636453355</v>
      </c>
      <c r="L632" s="104">
        <f t="shared" si="428"/>
        <v>0</v>
      </c>
      <c r="M632" s="104">
        <f t="shared" si="428"/>
        <v>2.2680833751378082</v>
      </c>
      <c r="N632" s="104">
        <f t="shared" si="434"/>
        <v>2.2680833751378082</v>
      </c>
      <c r="O632" s="104">
        <f t="shared" si="429"/>
        <v>0</v>
      </c>
      <c r="P632" s="104">
        <f t="shared" si="429"/>
        <v>2.5047468277306186</v>
      </c>
      <c r="Q632" s="104">
        <f t="shared" si="435"/>
        <v>2.5047468277306186</v>
      </c>
      <c r="R632" s="104">
        <f t="shared" si="430"/>
        <v>0</v>
      </c>
      <c r="S632" s="104">
        <f t="shared" si="430"/>
        <v>2.7617999556002952</v>
      </c>
      <c r="T632" s="104">
        <f t="shared" si="436"/>
        <v>2.7617999556002952</v>
      </c>
    </row>
    <row r="633" spans="2:20" x14ac:dyDescent="0.2">
      <c r="B633" s="114" t="s">
        <v>291</v>
      </c>
      <c r="C633" s="104">
        <f t="shared" si="425"/>
        <v>0</v>
      </c>
      <c r="D633" s="104">
        <f t="shared" si="425"/>
        <v>0.91092572658772875</v>
      </c>
      <c r="E633" s="104">
        <f t="shared" si="431"/>
        <v>0.91092572658772875</v>
      </c>
      <c r="F633" s="104">
        <f t="shared" si="426"/>
        <v>0</v>
      </c>
      <c r="G633" s="104">
        <f t="shared" si="426"/>
        <v>0.92714816193336735</v>
      </c>
      <c r="H633" s="104">
        <f t="shared" si="432"/>
        <v>0.92714816193336735</v>
      </c>
      <c r="I633" s="104">
        <f t="shared" si="427"/>
        <v>0</v>
      </c>
      <c r="J633" s="104">
        <f t="shared" si="427"/>
        <v>1.0268458484289518</v>
      </c>
      <c r="K633" s="104">
        <f t="shared" si="433"/>
        <v>1.0268458484289518</v>
      </c>
      <c r="L633" s="104">
        <f t="shared" si="428"/>
        <v>0</v>
      </c>
      <c r="M633" s="104">
        <f t="shared" si="428"/>
        <v>1.1295235931961192</v>
      </c>
      <c r="N633" s="104">
        <f t="shared" si="434"/>
        <v>1.1295235931961192</v>
      </c>
      <c r="O633" s="104">
        <f t="shared" si="429"/>
        <v>0</v>
      </c>
      <c r="P633" s="104">
        <f t="shared" si="429"/>
        <v>1.2473838783519013</v>
      </c>
      <c r="Q633" s="104">
        <f t="shared" si="435"/>
        <v>1.2473838783519013</v>
      </c>
      <c r="R633" s="104">
        <f t="shared" si="430"/>
        <v>0</v>
      </c>
      <c r="S633" s="104">
        <f t="shared" si="430"/>
        <v>1.375398384263095</v>
      </c>
      <c r="T633" s="104">
        <f t="shared" si="436"/>
        <v>1.375398384263095</v>
      </c>
    </row>
    <row r="634" spans="2:20" x14ac:dyDescent="0.2">
      <c r="B634" s="114" t="s">
        <v>293</v>
      </c>
      <c r="C634" s="104">
        <f t="shared" si="425"/>
        <v>0</v>
      </c>
      <c r="D634" s="104">
        <f t="shared" si="425"/>
        <v>0.95792949407965544</v>
      </c>
      <c r="E634" s="104">
        <f t="shared" si="431"/>
        <v>0.95792949407965544</v>
      </c>
      <c r="F634" s="104">
        <f t="shared" si="426"/>
        <v>0</v>
      </c>
      <c r="G634" s="104">
        <f t="shared" si="426"/>
        <v>0.97498900708912917</v>
      </c>
      <c r="H634" s="104">
        <f t="shared" si="432"/>
        <v>0.97498900708912917</v>
      </c>
      <c r="I634" s="104">
        <f t="shared" si="427"/>
        <v>0</v>
      </c>
      <c r="J634" s="104">
        <f t="shared" si="427"/>
        <v>1.0798310942078857</v>
      </c>
      <c r="K634" s="104">
        <f t="shared" si="433"/>
        <v>1.0798310942078857</v>
      </c>
      <c r="L634" s="104">
        <f t="shared" si="428"/>
        <v>0</v>
      </c>
      <c r="M634" s="104">
        <f t="shared" si="428"/>
        <v>1.1878070106050393</v>
      </c>
      <c r="N634" s="104">
        <f t="shared" si="434"/>
        <v>1.1878070106050393</v>
      </c>
      <c r="O634" s="104">
        <f t="shared" si="429"/>
        <v>0</v>
      </c>
      <c r="P634" s="104">
        <f t="shared" si="429"/>
        <v>1.3117488864748599</v>
      </c>
      <c r="Q634" s="104">
        <f t="shared" si="435"/>
        <v>1.3117488864748599</v>
      </c>
      <c r="R634" s="104">
        <f t="shared" si="430"/>
        <v>0</v>
      </c>
      <c r="S634" s="104">
        <f t="shared" si="430"/>
        <v>1.4463689408910709</v>
      </c>
      <c r="T634" s="104">
        <f t="shared" si="436"/>
        <v>1.4463689408910709</v>
      </c>
    </row>
    <row r="635" spans="2:20" x14ac:dyDescent="0.2">
      <c r="B635" s="108" t="s">
        <v>882</v>
      </c>
      <c r="C635" s="104">
        <f t="shared" ref="C635:D638" si="437">+C218*$E$640</f>
        <v>0</v>
      </c>
      <c r="D635" s="104">
        <f t="shared" si="437"/>
        <v>0</v>
      </c>
      <c r="E635" s="104">
        <f t="shared" si="431"/>
        <v>0</v>
      </c>
      <c r="F635" s="104">
        <f t="shared" ref="F635:G638" si="438">+F218*$H$640</f>
        <v>33.714478615758814</v>
      </c>
      <c r="G635" s="104">
        <f t="shared" si="438"/>
        <v>0</v>
      </c>
      <c r="H635" s="104">
        <f t="shared" si="432"/>
        <v>33.714478615758814</v>
      </c>
      <c r="I635" s="104">
        <f t="shared" ref="I635:J637" si="439">+I218*$K$640</f>
        <v>0</v>
      </c>
      <c r="J635" s="104">
        <f t="shared" si="439"/>
        <v>0</v>
      </c>
      <c r="K635" s="104">
        <f t="shared" si="433"/>
        <v>0</v>
      </c>
      <c r="L635" s="104">
        <f t="shared" ref="L635:M637" si="440">+L218*$N$640</f>
        <v>0</v>
      </c>
      <c r="M635" s="104">
        <f t="shared" si="440"/>
        <v>0</v>
      </c>
      <c r="N635" s="104">
        <f t="shared" si="434"/>
        <v>0</v>
      </c>
      <c r="O635" s="104">
        <f t="shared" ref="O635:P637" si="441">+O218*$Q$640</f>
        <v>0</v>
      </c>
      <c r="P635" s="104">
        <f t="shared" si="441"/>
        <v>0</v>
      </c>
      <c r="Q635" s="104">
        <f t="shared" si="435"/>
        <v>0</v>
      </c>
      <c r="R635" s="104">
        <f t="shared" ref="R635:S637" si="442">+R218*$T$640</f>
        <v>0</v>
      </c>
      <c r="S635" s="104">
        <f t="shared" si="442"/>
        <v>0</v>
      </c>
      <c r="T635" s="104">
        <f t="shared" si="436"/>
        <v>0</v>
      </c>
    </row>
    <row r="636" spans="2:20" x14ac:dyDescent="0.2">
      <c r="B636" s="114" t="s">
        <v>880</v>
      </c>
      <c r="C636" s="104">
        <f t="shared" si="437"/>
        <v>0</v>
      </c>
      <c r="D636" s="104">
        <f t="shared" si="437"/>
        <v>0</v>
      </c>
      <c r="E636" s="104">
        <f t="shared" si="431"/>
        <v>0</v>
      </c>
      <c r="F636" s="104">
        <f t="shared" si="438"/>
        <v>0</v>
      </c>
      <c r="G636" s="104">
        <f t="shared" si="438"/>
        <v>0</v>
      </c>
      <c r="H636" s="104">
        <f t="shared" si="432"/>
        <v>0</v>
      </c>
      <c r="I636" s="104">
        <f t="shared" si="439"/>
        <v>3.3945317303436422</v>
      </c>
      <c r="J636" s="104">
        <f t="shared" si="439"/>
        <v>0</v>
      </c>
      <c r="K636" s="104">
        <f t="shared" si="433"/>
        <v>3.3945317303436422</v>
      </c>
      <c r="L636" s="104">
        <f t="shared" si="440"/>
        <v>0</v>
      </c>
      <c r="M636" s="104">
        <f t="shared" si="440"/>
        <v>0</v>
      </c>
      <c r="N636" s="104">
        <f t="shared" si="434"/>
        <v>0</v>
      </c>
      <c r="O636" s="104">
        <f t="shared" si="441"/>
        <v>6.8158397833585207</v>
      </c>
      <c r="P636" s="104">
        <f t="shared" si="441"/>
        <v>0</v>
      </c>
      <c r="Q636" s="104">
        <f t="shared" si="435"/>
        <v>6.8158397833585207</v>
      </c>
      <c r="R636" s="104">
        <f t="shared" si="442"/>
        <v>0</v>
      </c>
      <c r="S636" s="104">
        <f t="shared" si="442"/>
        <v>0</v>
      </c>
      <c r="T636" s="104">
        <f t="shared" si="436"/>
        <v>0</v>
      </c>
    </row>
    <row r="637" spans="2:20" x14ac:dyDescent="0.2">
      <c r="B637" s="114" t="s">
        <v>874</v>
      </c>
      <c r="C637" s="104">
        <f t="shared" si="437"/>
        <v>0</v>
      </c>
      <c r="D637" s="104">
        <f t="shared" si="437"/>
        <v>0</v>
      </c>
      <c r="E637" s="104">
        <f t="shared" si="431"/>
        <v>0</v>
      </c>
      <c r="F637" s="104">
        <f t="shared" si="438"/>
        <v>33.714478615758814</v>
      </c>
      <c r="G637" s="104">
        <f t="shared" si="438"/>
        <v>0</v>
      </c>
      <c r="H637" s="104">
        <f t="shared" si="432"/>
        <v>33.714478615758814</v>
      </c>
      <c r="I637" s="104">
        <f t="shared" si="439"/>
        <v>47.523444224810987</v>
      </c>
      <c r="J637" s="104">
        <f t="shared" si="439"/>
        <v>0</v>
      </c>
      <c r="K637" s="104">
        <f t="shared" si="433"/>
        <v>47.523444224810987</v>
      </c>
      <c r="L637" s="104">
        <f t="shared" si="440"/>
        <v>67.890223482862169</v>
      </c>
      <c r="M637" s="104">
        <f t="shared" si="440"/>
        <v>0</v>
      </c>
      <c r="N637" s="104">
        <f t="shared" si="434"/>
        <v>67.890223482862169</v>
      </c>
      <c r="O637" s="104">
        <f t="shared" si="441"/>
        <v>68.158397833585212</v>
      </c>
      <c r="P637" s="104">
        <f t="shared" si="441"/>
        <v>0</v>
      </c>
      <c r="Q637" s="104">
        <f t="shared" si="435"/>
        <v>68.158397833585212</v>
      </c>
      <c r="R637" s="104">
        <f t="shared" si="442"/>
        <v>102.48170213880782</v>
      </c>
      <c r="S637" s="104">
        <f t="shared" si="442"/>
        <v>0</v>
      </c>
      <c r="T637" s="104">
        <f t="shared" si="436"/>
        <v>102.48170213880782</v>
      </c>
    </row>
    <row r="638" spans="2:20" s="135" customFormat="1" x14ac:dyDescent="0.2">
      <c r="B638" s="114" t="s">
        <v>294</v>
      </c>
      <c r="C638" s="104">
        <f t="shared" si="437"/>
        <v>38.740242820236816</v>
      </c>
      <c r="D638" s="104">
        <f t="shared" si="437"/>
        <v>0</v>
      </c>
      <c r="E638" s="104">
        <f t="shared" si="431"/>
        <v>38.740242820236816</v>
      </c>
      <c r="F638" s="104">
        <f t="shared" si="438"/>
        <v>35.845597780643821</v>
      </c>
      <c r="G638" s="104">
        <f>+G221*$H$640</f>
        <v>0</v>
      </c>
      <c r="H638" s="104">
        <f t="shared" si="432"/>
        <v>35.845597780643821</v>
      </c>
      <c r="I638" s="104">
        <f>+I221*$K$640</f>
        <v>97.192599112626041</v>
      </c>
      <c r="J638" s="104">
        <f>+J221*$K$640</f>
        <v>0</v>
      </c>
      <c r="K638" s="104">
        <f t="shared" si="433"/>
        <v>97.192599112626041</v>
      </c>
      <c r="L638" s="104">
        <f>+L221*$N$640</f>
        <v>178.6602787247069</v>
      </c>
      <c r="M638" s="104">
        <f>+M221*$N$640</f>
        <v>0</v>
      </c>
      <c r="N638" s="104">
        <f t="shared" si="434"/>
        <v>178.6602787247069</v>
      </c>
      <c r="O638" s="104">
        <f>+O221*$Q$640</f>
        <v>179.36600779421113</v>
      </c>
      <c r="P638" s="104">
        <f>+P221*$Q$640</f>
        <v>0</v>
      </c>
      <c r="Q638" s="104">
        <f t="shared" si="435"/>
        <v>179.36600779421113</v>
      </c>
      <c r="R638" s="104">
        <f>+R221*$T$640</f>
        <v>179.79426716645213</v>
      </c>
      <c r="S638" s="104">
        <f>+S221*$T$640</f>
        <v>0</v>
      </c>
      <c r="T638" s="104">
        <f t="shared" si="436"/>
        <v>179.79426716645213</v>
      </c>
    </row>
    <row r="639" spans="2:20" x14ac:dyDescent="0.2">
      <c r="B639" s="278" t="s">
        <v>8</v>
      </c>
      <c r="C639" s="106">
        <f>SUM(C621:C638)</f>
        <v>623.33032130234619</v>
      </c>
      <c r="D639" s="106">
        <f t="shared" ref="D639:T639" si="443">SUM(D621:D638)</f>
        <v>439.85633636616029</v>
      </c>
      <c r="E639" s="106">
        <f t="shared" si="443"/>
        <v>1063.1866576685063</v>
      </c>
      <c r="F639" s="106">
        <f t="shared" si="443"/>
        <v>1105.6376266420978</v>
      </c>
      <c r="G639" s="106">
        <f t="shared" si="443"/>
        <v>531.67287586538851</v>
      </c>
      <c r="H639" s="106">
        <f t="shared" si="443"/>
        <v>1637.310502507486</v>
      </c>
      <c r="I639" s="106">
        <f t="shared" si="443"/>
        <v>1207.060650348393</v>
      </c>
      <c r="J639" s="106">
        <f t="shared" si="443"/>
        <v>674.047716938951</v>
      </c>
      <c r="K639" s="106">
        <f t="shared" si="443"/>
        <v>1881.108367287344</v>
      </c>
      <c r="L639" s="106">
        <f t="shared" si="443"/>
        <v>1993.3254701029682</v>
      </c>
      <c r="M639" s="106">
        <f t="shared" si="443"/>
        <v>849.23107247138239</v>
      </c>
      <c r="N639" s="106">
        <f t="shared" si="443"/>
        <v>2842.5565425743516</v>
      </c>
      <c r="O639" s="106">
        <f t="shared" si="443"/>
        <v>2098.7239155930929</v>
      </c>
      <c r="P639" s="106">
        <f t="shared" si="443"/>
        <v>1125.9188967998812</v>
      </c>
      <c r="Q639" s="106">
        <f t="shared" si="443"/>
        <v>3224.6428123929741</v>
      </c>
      <c r="R639" s="106">
        <f t="shared" si="443"/>
        <v>3217.0603140995777</v>
      </c>
      <c r="S639" s="106">
        <f t="shared" si="443"/>
        <v>1484.6577117803265</v>
      </c>
      <c r="T639" s="106">
        <f t="shared" si="443"/>
        <v>4701.7180258799053</v>
      </c>
    </row>
    <row r="640" spans="2:20" x14ac:dyDescent="0.2">
      <c r="B640" s="279" t="s">
        <v>297</v>
      </c>
      <c r="C640" s="241"/>
      <c r="D640" s="240"/>
      <c r="E640" s="285">
        <f>Asignaciones!K53</f>
        <v>5.8910546467107555E-2</v>
      </c>
      <c r="F640" s="241"/>
      <c r="G640" s="240"/>
      <c r="H640" s="285">
        <f>Asignaciones!L53</f>
        <v>6.2736570830313282E-2</v>
      </c>
      <c r="I640" s="241"/>
      <c r="J640" s="240"/>
      <c r="K640" s="285">
        <f>Asignaciones!M53</f>
        <v>6.278138645847979E-2</v>
      </c>
      <c r="L640" s="241"/>
      <c r="M640" s="240"/>
      <c r="N640" s="285">
        <f>Asignaciones!N53</f>
        <v>6.2780683317076716E-2</v>
      </c>
      <c r="O640" s="241"/>
      <c r="P640" s="240"/>
      <c r="Q640" s="285">
        <f>Asignaciones!O53</f>
        <v>6.2556209881957328E-2</v>
      </c>
      <c r="R640" s="241"/>
      <c r="S640" s="240"/>
      <c r="T640" s="285">
        <f>Asignaciones!P53</f>
        <v>6.2550267174772994E-2</v>
      </c>
    </row>
    <row r="644" spans="2:20" x14ac:dyDescent="0.2">
      <c r="B644" s="669" t="s">
        <v>451</v>
      </c>
      <c r="C644" s="400"/>
      <c r="D644" s="400"/>
      <c r="E644" s="400"/>
      <c r="F644" s="400"/>
      <c r="G644" s="400"/>
      <c r="H644" s="400"/>
      <c r="I644" s="400"/>
      <c r="J644" s="400"/>
      <c r="K644" s="400"/>
      <c r="L644" s="400"/>
      <c r="M644" s="400"/>
      <c r="N644" s="400"/>
      <c r="O644" s="400"/>
      <c r="P644" s="400"/>
      <c r="Q644" s="400"/>
      <c r="R644" s="400"/>
      <c r="S644" s="400"/>
      <c r="T644" s="670"/>
    </row>
    <row r="645" spans="2:20" x14ac:dyDescent="0.2">
      <c r="B645" s="671" t="s">
        <v>20</v>
      </c>
      <c r="C645" s="672"/>
      <c r="D645" s="672"/>
      <c r="E645" s="672"/>
      <c r="F645" s="672"/>
      <c r="G645" s="672"/>
      <c r="H645" s="672"/>
      <c r="I645" s="672"/>
      <c r="J645" s="672"/>
      <c r="K645" s="672"/>
      <c r="L645" s="672"/>
      <c r="M645" s="672"/>
      <c r="N645" s="672"/>
      <c r="O645" s="672"/>
      <c r="P645" s="672"/>
      <c r="Q645" s="672"/>
      <c r="R645" s="672"/>
      <c r="S645" s="672"/>
      <c r="T645" s="673"/>
    </row>
    <row r="646" spans="2:20" x14ac:dyDescent="0.2">
      <c r="B646" s="671" t="s">
        <v>910</v>
      </c>
      <c r="C646" s="672"/>
      <c r="D646" s="672"/>
      <c r="E646" s="672"/>
      <c r="F646" s="672"/>
      <c r="G646" s="672"/>
      <c r="H646" s="672"/>
      <c r="I646" s="672"/>
      <c r="J646" s="672"/>
      <c r="K646" s="672"/>
      <c r="L646" s="672"/>
      <c r="M646" s="672"/>
      <c r="N646" s="672"/>
      <c r="O646" s="672"/>
      <c r="P646" s="672"/>
      <c r="Q646" s="672"/>
      <c r="R646" s="672"/>
      <c r="S646" s="672"/>
      <c r="T646" s="673"/>
    </row>
    <row r="647" spans="2:20" x14ac:dyDescent="0.2">
      <c r="B647" s="671" t="s">
        <v>2</v>
      </c>
      <c r="C647" s="672"/>
      <c r="D647" s="672"/>
      <c r="E647" s="672"/>
      <c r="F647" s="672"/>
      <c r="G647" s="672"/>
      <c r="H647" s="672"/>
      <c r="I647" s="672"/>
      <c r="J647" s="672"/>
      <c r="K647" s="672"/>
      <c r="L647" s="672"/>
      <c r="M647" s="672"/>
      <c r="N647" s="672"/>
      <c r="O647" s="672"/>
      <c r="P647" s="672"/>
      <c r="Q647" s="672"/>
      <c r="R647" s="672"/>
      <c r="S647" s="672"/>
      <c r="T647" s="673"/>
    </row>
    <row r="648" spans="2:20" x14ac:dyDescent="0.2">
      <c r="B648" s="674"/>
      <c r="C648" s="675"/>
      <c r="D648" s="675"/>
      <c r="E648" s="675"/>
      <c r="F648" s="675"/>
      <c r="G648" s="675"/>
      <c r="H648" s="675"/>
      <c r="I648" s="675"/>
      <c r="J648" s="675"/>
      <c r="K648" s="675"/>
      <c r="L648" s="675"/>
      <c r="M648" s="675"/>
      <c r="N648" s="675"/>
      <c r="O648" s="675"/>
      <c r="P648" s="675"/>
      <c r="Q648" s="675"/>
      <c r="R648" s="675"/>
      <c r="S648" s="675"/>
      <c r="T648" s="676"/>
    </row>
    <row r="649" spans="2:20" x14ac:dyDescent="0.2">
      <c r="B649" s="264"/>
    </row>
    <row r="650" spans="2:20" x14ac:dyDescent="0.2">
      <c r="B650" s="265" t="s">
        <v>282</v>
      </c>
      <c r="C650" s="267" t="s">
        <v>38</v>
      </c>
      <c r="D650" s="662"/>
      <c r="E650" s="299"/>
      <c r="F650" s="270" t="s">
        <v>39</v>
      </c>
      <c r="G650" s="663"/>
      <c r="H650" s="663"/>
      <c r="I650" s="301" t="s">
        <v>40</v>
      </c>
      <c r="J650" s="662"/>
      <c r="K650" s="299"/>
      <c r="L650" s="267" t="s">
        <v>121</v>
      </c>
      <c r="M650" s="662"/>
      <c r="N650" s="299"/>
      <c r="O650" s="270" t="s">
        <v>122</v>
      </c>
      <c r="P650" s="662"/>
      <c r="Q650" s="299"/>
      <c r="R650" s="301" t="s">
        <v>633</v>
      </c>
      <c r="S650" s="662"/>
      <c r="T650" s="299"/>
    </row>
    <row r="651" spans="2:20" x14ac:dyDescent="0.2">
      <c r="B651" s="273"/>
      <c r="C651" s="274" t="s">
        <v>283</v>
      </c>
      <c r="D651" s="275" t="s">
        <v>284</v>
      </c>
      <c r="E651" s="275" t="s">
        <v>47</v>
      </c>
      <c r="F651" s="275" t="s">
        <v>283</v>
      </c>
      <c r="G651" s="275" t="s">
        <v>284</v>
      </c>
      <c r="H651" s="275" t="s">
        <v>47</v>
      </c>
      <c r="I651" s="276" t="s">
        <v>283</v>
      </c>
      <c r="J651" s="276" t="s">
        <v>284</v>
      </c>
      <c r="K651" s="276" t="s">
        <v>47</v>
      </c>
      <c r="L651" s="274" t="s">
        <v>283</v>
      </c>
      <c r="M651" s="275" t="s">
        <v>284</v>
      </c>
      <c r="N651" s="275" t="s">
        <v>47</v>
      </c>
      <c r="O651" s="275" t="s">
        <v>283</v>
      </c>
      <c r="P651" s="275" t="s">
        <v>284</v>
      </c>
      <c r="Q651" s="275" t="s">
        <v>47</v>
      </c>
      <c r="R651" s="276" t="s">
        <v>283</v>
      </c>
      <c r="S651" s="276" t="s">
        <v>284</v>
      </c>
      <c r="T651" s="276" t="s">
        <v>47</v>
      </c>
    </row>
    <row r="652" spans="2:20" x14ac:dyDescent="0.2">
      <c r="B652" s="125" t="s">
        <v>23</v>
      </c>
      <c r="C652" s="282"/>
      <c r="D652" s="282"/>
      <c r="E652" s="282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3"/>
    </row>
    <row r="653" spans="2:20" x14ac:dyDescent="0.2">
      <c r="B653" s="665" t="s">
        <v>424</v>
      </c>
      <c r="C653" s="104">
        <f>+C10*E673</f>
        <v>4068.9191422638337</v>
      </c>
      <c r="D653" s="104">
        <f>+D10*E673</f>
        <v>0</v>
      </c>
      <c r="E653" s="408">
        <f t="shared" ref="E653:E670" si="444">SUM(C653:D653)</f>
        <v>4068.9191422638337</v>
      </c>
      <c r="F653" s="104">
        <f>+F10*H673</f>
        <v>8481.2573629225135</v>
      </c>
      <c r="G653" s="104">
        <f>+G10*H673</f>
        <v>0</v>
      </c>
      <c r="H653" s="408">
        <f t="shared" ref="H653:H670" si="445">SUM(F653:G653)</f>
        <v>8481.2573629225135</v>
      </c>
      <c r="I653" s="104">
        <f>+I10*K673</f>
        <v>8821.7799269334901</v>
      </c>
      <c r="J653" s="104">
        <f>+J10*K673</f>
        <v>0</v>
      </c>
      <c r="K653" s="408">
        <f t="shared" ref="K653:K670" si="446">SUM(I653:J653)</f>
        <v>8821.7799269334901</v>
      </c>
      <c r="L653" s="104">
        <f>+L10*N673</f>
        <v>14606.876338100177</v>
      </c>
      <c r="M653" s="104">
        <f>+M10*N673</f>
        <v>0</v>
      </c>
      <c r="N653" s="408">
        <f t="shared" ref="N653:N670" si="447">SUM(L653:M653)</f>
        <v>14606.876338100177</v>
      </c>
      <c r="O653" s="104">
        <f>+O10*Q673</f>
        <v>15332.042996943643</v>
      </c>
      <c r="P653" s="104">
        <f>+P10*Q673</f>
        <v>0</v>
      </c>
      <c r="Q653" s="408">
        <f t="shared" ref="Q653:Q670" si="448">SUM(O653:P653)</f>
        <v>15332.042996943643</v>
      </c>
      <c r="R653" s="104">
        <f>+R10*T673</f>
        <v>25066.531877903304</v>
      </c>
      <c r="S653" s="104">
        <f>+S10*T673</f>
        <v>0</v>
      </c>
      <c r="T653" s="408">
        <f t="shared" ref="T653:T670" si="449">SUM(R653:S653)</f>
        <v>25066.531877903304</v>
      </c>
    </row>
    <row r="654" spans="2:20" x14ac:dyDescent="0.2">
      <c r="B654" s="665" t="s">
        <v>425</v>
      </c>
      <c r="C654" s="104">
        <f>+C11*E673</f>
        <v>1378.360891295953</v>
      </c>
      <c r="D654" s="104">
        <f>+D11*E673</f>
        <v>0</v>
      </c>
      <c r="E654" s="408">
        <f t="shared" si="444"/>
        <v>1378.360891295953</v>
      </c>
      <c r="F654" s="104">
        <f>+F11*H673</f>
        <v>3435.0252149902913</v>
      </c>
      <c r="G654" s="104">
        <f>+G11*H673</f>
        <v>0</v>
      </c>
      <c r="H654" s="408">
        <f t="shared" si="445"/>
        <v>3435.0252149902913</v>
      </c>
      <c r="I654" s="104">
        <f>+I11*K673</f>
        <v>3579.64371710559</v>
      </c>
      <c r="J654" s="104">
        <f>+J11*K673</f>
        <v>0</v>
      </c>
      <c r="K654" s="408">
        <f t="shared" si="446"/>
        <v>3579.64371710559</v>
      </c>
      <c r="L654" s="104">
        <f>+L11*N673</f>
        <v>5945.3566283925629</v>
      </c>
      <c r="M654" s="104">
        <f>+M11*N673</f>
        <v>0</v>
      </c>
      <c r="N654" s="408">
        <f t="shared" si="447"/>
        <v>5945.3566283925629</v>
      </c>
      <c r="O654" s="104">
        <f>+O11*Q673</f>
        <v>6223.0195530193469</v>
      </c>
      <c r="P654" s="104">
        <f>+P11*Q673</f>
        <v>0</v>
      </c>
      <c r="Q654" s="408">
        <f t="shared" si="448"/>
        <v>6223.0195530193469</v>
      </c>
      <c r="R654" s="104">
        <f>+R11*T673</f>
        <v>9300.742298879939</v>
      </c>
      <c r="S654" s="104">
        <f>+S11*T673</f>
        <v>0</v>
      </c>
      <c r="T654" s="408">
        <f t="shared" si="449"/>
        <v>9300.742298879939</v>
      </c>
    </row>
    <row r="655" spans="2:20" x14ac:dyDescent="0.2">
      <c r="B655" s="665" t="s">
        <v>426</v>
      </c>
      <c r="C655" s="407">
        <v>0</v>
      </c>
      <c r="D655" s="97">
        <f>Comisiones!C12</f>
        <v>3378.94</v>
      </c>
      <c r="E655" s="408">
        <f t="shared" si="444"/>
        <v>3378.94</v>
      </c>
      <c r="F655" s="97">
        <v>0</v>
      </c>
      <c r="G655" s="97">
        <f>Comisiones!D12</f>
        <v>6788.9882500000012</v>
      </c>
      <c r="H655" s="408">
        <f t="shared" si="445"/>
        <v>6788.9882500000012</v>
      </c>
      <c r="I655" s="315">
        <v>0</v>
      </c>
      <c r="J655" s="97">
        <f>Comisiones!E12</f>
        <v>8686.2519063283889</v>
      </c>
      <c r="K655" s="408">
        <f t="shared" si="446"/>
        <v>8686.2519063283889</v>
      </c>
      <c r="L655" s="407">
        <v>0</v>
      </c>
      <c r="M655" s="97">
        <f>Comisiones!F12</f>
        <v>11031.207356221892</v>
      </c>
      <c r="N655" s="408">
        <f t="shared" si="447"/>
        <v>11031.207356221892</v>
      </c>
      <c r="O655" s="97">
        <v>0</v>
      </c>
      <c r="P655" s="97">
        <f>Comisiones!G12</f>
        <v>14682.760968889073</v>
      </c>
      <c r="Q655" s="408">
        <f t="shared" si="448"/>
        <v>14682.760968889073</v>
      </c>
      <c r="R655" s="315">
        <v>0</v>
      </c>
      <c r="S655" s="97">
        <f>Comisiones!H12</f>
        <v>19450.134468388431</v>
      </c>
      <c r="T655" s="408">
        <f t="shared" si="449"/>
        <v>19450.134468388431</v>
      </c>
    </row>
    <row r="656" spans="2:20" x14ac:dyDescent="0.2">
      <c r="B656" s="660" t="s">
        <v>715</v>
      </c>
      <c r="C656" s="104">
        <f t="shared" ref="C656:D666" si="450">+C13*$E$672</f>
        <v>0</v>
      </c>
      <c r="D656" s="104">
        <f t="shared" si="450"/>
        <v>92.584982777179761</v>
      </c>
      <c r="E656" s="408">
        <f t="shared" si="444"/>
        <v>92.584982777179761</v>
      </c>
      <c r="F656" s="104">
        <f>+F13*H672</f>
        <v>0</v>
      </c>
      <c r="G656" s="104">
        <f t="shared" ref="G656:G669" si="451">+G13*$H$672</f>
        <v>119.49077798647959</v>
      </c>
      <c r="H656" s="408">
        <f t="shared" si="445"/>
        <v>119.49077798647959</v>
      </c>
      <c r="I656" s="104">
        <f>+I13*K672</f>
        <v>0</v>
      </c>
      <c r="J656" s="104">
        <f t="shared" ref="J656:J669" si="452">+J13*$K$672</f>
        <v>130.44693622602844</v>
      </c>
      <c r="K656" s="408">
        <f t="shared" si="446"/>
        <v>130.44693622602844</v>
      </c>
      <c r="L656" s="104">
        <f>+L13*N672</f>
        <v>0</v>
      </c>
      <c r="M656" s="104">
        <f t="shared" ref="M656:M669" si="453">+M13*$N$672</f>
        <v>143.4911340116706</v>
      </c>
      <c r="N656" s="408">
        <f t="shared" si="447"/>
        <v>143.4911340116706</v>
      </c>
      <c r="O656" s="104">
        <f>+O13*Q672</f>
        <v>0</v>
      </c>
      <c r="P656" s="104">
        <f t="shared" ref="P656:P669" si="454">+P13*$Q$672</f>
        <v>158.26019665221185</v>
      </c>
      <c r="Q656" s="408">
        <f t="shared" si="448"/>
        <v>158.26019665221185</v>
      </c>
      <c r="R656" s="104">
        <f>+R13*T672</f>
        <v>0</v>
      </c>
      <c r="S656" s="104">
        <f t="shared" ref="S656:S669" si="455">+S13*$T$672</f>
        <v>174.07481589634051</v>
      </c>
      <c r="T656" s="408">
        <f t="shared" si="449"/>
        <v>174.07481589634051</v>
      </c>
    </row>
    <row r="657" spans="2:20" x14ac:dyDescent="0.2">
      <c r="B657" s="660" t="s">
        <v>717</v>
      </c>
      <c r="C657" s="104">
        <f t="shared" si="450"/>
        <v>85.204585575888061</v>
      </c>
      <c r="D657" s="104">
        <f t="shared" si="450"/>
        <v>0</v>
      </c>
      <c r="E657" s="408">
        <f t="shared" si="444"/>
        <v>85.204585575888061</v>
      </c>
      <c r="F657" s="104">
        <f t="shared" ref="F657:F669" si="456">+F14*$H$672</f>
        <v>109.96558959222361</v>
      </c>
      <c r="G657" s="104">
        <f t="shared" si="451"/>
        <v>0</v>
      </c>
      <c r="H657" s="408">
        <f t="shared" si="445"/>
        <v>109.96558959222361</v>
      </c>
      <c r="I657" s="104">
        <f t="shared" ref="I657:I669" si="457">+I14*$K$672</f>
        <v>120.0483794173431</v>
      </c>
      <c r="J657" s="104">
        <f t="shared" si="452"/>
        <v>0</v>
      </c>
      <c r="K657" s="408">
        <f t="shared" si="446"/>
        <v>120.0483794173431</v>
      </c>
      <c r="L657" s="104">
        <f t="shared" ref="L657:L669" si="458">+L14*$N$672</f>
        <v>132.05276104768129</v>
      </c>
      <c r="M657" s="104">
        <f t="shared" si="453"/>
        <v>0</v>
      </c>
      <c r="N657" s="408">
        <f t="shared" si="447"/>
        <v>132.05276104768129</v>
      </c>
      <c r="O657" s="104">
        <f t="shared" ref="O657:O669" si="459">+O14*$Q$672</f>
        <v>145.64451020488707</v>
      </c>
      <c r="P657" s="104">
        <f t="shared" si="454"/>
        <v>0</v>
      </c>
      <c r="Q657" s="408">
        <f t="shared" si="448"/>
        <v>145.64451020488707</v>
      </c>
      <c r="R657" s="104">
        <f t="shared" ref="R657:R669" si="460">+R14*$T$672</f>
        <v>160.19846958704048</v>
      </c>
      <c r="S657" s="104">
        <f t="shared" si="455"/>
        <v>0</v>
      </c>
      <c r="T657" s="408">
        <f t="shared" si="449"/>
        <v>160.19846958704048</v>
      </c>
    </row>
    <row r="658" spans="2:20" x14ac:dyDescent="0.2">
      <c r="B658" s="114" t="s">
        <v>287</v>
      </c>
      <c r="C658" s="104">
        <f t="shared" si="450"/>
        <v>122.50659311087192</v>
      </c>
      <c r="D658" s="104">
        <f t="shared" si="450"/>
        <v>0</v>
      </c>
      <c r="E658" s="408">
        <f t="shared" si="444"/>
        <v>122.50659311087192</v>
      </c>
      <c r="F658" s="104">
        <f t="shared" si="456"/>
        <v>158.10780193717596</v>
      </c>
      <c r="G658" s="104">
        <f t="shared" si="451"/>
        <v>0</v>
      </c>
      <c r="H658" s="408">
        <f t="shared" si="445"/>
        <v>158.10780193717596</v>
      </c>
      <c r="I658" s="104">
        <f t="shared" si="457"/>
        <v>172.60477087587478</v>
      </c>
      <c r="J658" s="104">
        <f t="shared" si="452"/>
        <v>0</v>
      </c>
      <c r="K658" s="408">
        <f t="shared" si="446"/>
        <v>172.60477087587478</v>
      </c>
      <c r="L658" s="104">
        <f t="shared" si="458"/>
        <v>189.86459188193615</v>
      </c>
      <c r="M658" s="104">
        <f t="shared" si="453"/>
        <v>0</v>
      </c>
      <c r="N658" s="408">
        <f t="shared" si="447"/>
        <v>189.86459188193615</v>
      </c>
      <c r="O658" s="104">
        <f t="shared" si="459"/>
        <v>209.40671948472615</v>
      </c>
      <c r="P658" s="104">
        <f t="shared" si="454"/>
        <v>0</v>
      </c>
      <c r="Q658" s="408">
        <f t="shared" si="448"/>
        <v>209.40671948472615</v>
      </c>
      <c r="R658" s="104">
        <f t="shared" si="460"/>
        <v>230.33230662455941</v>
      </c>
      <c r="S658" s="104">
        <f t="shared" si="455"/>
        <v>0</v>
      </c>
      <c r="T658" s="408">
        <f t="shared" si="449"/>
        <v>230.33230662455941</v>
      </c>
    </row>
    <row r="659" spans="2:20" x14ac:dyDescent="0.2">
      <c r="B659" s="114" t="s">
        <v>427</v>
      </c>
      <c r="C659" s="104">
        <f t="shared" si="450"/>
        <v>0</v>
      </c>
      <c r="D659" s="104">
        <f t="shared" si="450"/>
        <v>358.41928955866524</v>
      </c>
      <c r="E659" s="408">
        <f t="shared" si="444"/>
        <v>358.41928955866524</v>
      </c>
      <c r="F659" s="104">
        <f t="shared" si="456"/>
        <v>0</v>
      </c>
      <c r="G659" s="104">
        <f t="shared" si="451"/>
        <v>462.57825481048059</v>
      </c>
      <c r="H659" s="408">
        <f t="shared" si="445"/>
        <v>462.57825481048059</v>
      </c>
      <c r="I659" s="104">
        <f t="shared" si="457"/>
        <v>0</v>
      </c>
      <c r="J659" s="104">
        <f t="shared" si="452"/>
        <v>504.99224393398794</v>
      </c>
      <c r="K659" s="408">
        <f t="shared" si="446"/>
        <v>504.99224393398794</v>
      </c>
      <c r="L659" s="104">
        <f t="shared" si="458"/>
        <v>0</v>
      </c>
      <c r="M659" s="104">
        <f t="shared" si="453"/>
        <v>555.48954882029329</v>
      </c>
      <c r="N659" s="408">
        <f t="shared" si="447"/>
        <v>555.48954882029329</v>
      </c>
      <c r="O659" s="104">
        <f t="shared" si="459"/>
        <v>0</v>
      </c>
      <c r="P659" s="104">
        <f t="shared" si="454"/>
        <v>612.66423072102748</v>
      </c>
      <c r="Q659" s="408">
        <f t="shared" si="448"/>
        <v>612.66423072102748</v>
      </c>
      <c r="R659" s="104">
        <f t="shared" si="460"/>
        <v>0</v>
      </c>
      <c r="S659" s="104">
        <f t="shared" si="455"/>
        <v>673.88651995299688</v>
      </c>
      <c r="T659" s="408">
        <f t="shared" si="449"/>
        <v>673.88651995299688</v>
      </c>
    </row>
    <row r="660" spans="2:20" x14ac:dyDescent="0.2">
      <c r="B660" s="114" t="s">
        <v>428</v>
      </c>
      <c r="C660" s="104">
        <f t="shared" si="450"/>
        <v>0</v>
      </c>
      <c r="D660" s="104">
        <f t="shared" si="450"/>
        <v>206.41110871905275</v>
      </c>
      <c r="E660" s="408">
        <f t="shared" si="444"/>
        <v>206.41110871905275</v>
      </c>
      <c r="F660" s="104">
        <f t="shared" si="456"/>
        <v>0</v>
      </c>
      <c r="G660" s="104">
        <f t="shared" si="451"/>
        <v>266.39551281496421</v>
      </c>
      <c r="H660" s="408">
        <f t="shared" si="445"/>
        <v>266.39551281496421</v>
      </c>
      <c r="I660" s="104">
        <f t="shared" si="457"/>
        <v>0</v>
      </c>
      <c r="J660" s="104">
        <f t="shared" si="452"/>
        <v>290.82142619412696</v>
      </c>
      <c r="K660" s="408">
        <f t="shared" si="446"/>
        <v>290.82142619412696</v>
      </c>
      <c r="L660" s="104">
        <f t="shared" si="458"/>
        <v>0</v>
      </c>
      <c r="M660" s="104">
        <f t="shared" si="453"/>
        <v>319.90246338311528</v>
      </c>
      <c r="N660" s="408">
        <f t="shared" si="447"/>
        <v>319.90246338311528</v>
      </c>
      <c r="O660" s="104">
        <f t="shared" si="459"/>
        <v>0</v>
      </c>
      <c r="P660" s="104">
        <f t="shared" si="454"/>
        <v>705.65790859832623</v>
      </c>
      <c r="Q660" s="408">
        <f t="shared" si="448"/>
        <v>705.65790859832623</v>
      </c>
      <c r="R660" s="104">
        <f t="shared" si="460"/>
        <v>0</v>
      </c>
      <c r="S660" s="104">
        <f t="shared" si="455"/>
        <v>776.17286673157651</v>
      </c>
      <c r="T660" s="408">
        <f t="shared" si="449"/>
        <v>776.17286673157651</v>
      </c>
    </row>
    <row r="661" spans="2:20" x14ac:dyDescent="0.2">
      <c r="B661" s="114" t="s">
        <v>429</v>
      </c>
      <c r="C661" s="104">
        <f t="shared" si="450"/>
        <v>290.01560818083965</v>
      </c>
      <c r="D661" s="104">
        <f t="shared" si="450"/>
        <v>0</v>
      </c>
      <c r="E661" s="408">
        <f t="shared" si="444"/>
        <v>290.01560818083965</v>
      </c>
      <c r="F661" s="104">
        <f t="shared" si="456"/>
        <v>374.29602091249825</v>
      </c>
      <c r="G661" s="104">
        <f t="shared" si="451"/>
        <v>0</v>
      </c>
      <c r="H661" s="408">
        <f t="shared" si="445"/>
        <v>374.29602091249825</v>
      </c>
      <c r="I661" s="104">
        <f t="shared" si="457"/>
        <v>408.61537595105051</v>
      </c>
      <c r="J661" s="104">
        <f t="shared" si="452"/>
        <v>0</v>
      </c>
      <c r="K661" s="408">
        <f t="shared" si="446"/>
        <v>408.61537595105051</v>
      </c>
      <c r="L661" s="104">
        <f t="shared" si="458"/>
        <v>449.47536037356315</v>
      </c>
      <c r="M661" s="104">
        <f t="shared" si="453"/>
        <v>0</v>
      </c>
      <c r="N661" s="408">
        <f t="shared" si="447"/>
        <v>449.47536037356315</v>
      </c>
      <c r="O661" s="104">
        <f t="shared" si="459"/>
        <v>991.47671266237717</v>
      </c>
      <c r="P661" s="104">
        <f t="shared" si="454"/>
        <v>0</v>
      </c>
      <c r="Q661" s="408">
        <f t="shared" si="448"/>
        <v>991.47671266237717</v>
      </c>
      <c r="R661" s="104">
        <f t="shared" si="460"/>
        <v>1090.5529619775061</v>
      </c>
      <c r="S661" s="104">
        <f t="shared" si="455"/>
        <v>0</v>
      </c>
      <c r="T661" s="408">
        <f t="shared" si="449"/>
        <v>1090.5529619775061</v>
      </c>
    </row>
    <row r="662" spans="2:20" x14ac:dyDescent="0.2">
      <c r="B662" s="114" t="s">
        <v>288</v>
      </c>
      <c r="C662" s="104">
        <f t="shared" si="450"/>
        <v>0</v>
      </c>
      <c r="D662" s="104">
        <f t="shared" si="450"/>
        <v>0</v>
      </c>
      <c r="E662" s="408">
        <f t="shared" si="444"/>
        <v>0</v>
      </c>
      <c r="F662" s="104">
        <f t="shared" si="456"/>
        <v>127.69694954972341</v>
      </c>
      <c r="G662" s="104">
        <f t="shared" si="451"/>
        <v>0</v>
      </c>
      <c r="H662" s="408">
        <f t="shared" si="445"/>
        <v>127.69694954972341</v>
      </c>
      <c r="I662" s="104">
        <f t="shared" si="457"/>
        <v>167.60548693251263</v>
      </c>
      <c r="J662" s="104">
        <f t="shared" si="452"/>
        <v>0</v>
      </c>
      <c r="K662" s="408">
        <f t="shared" si="446"/>
        <v>167.60548693251263</v>
      </c>
      <c r="L662" s="104">
        <f t="shared" si="458"/>
        <v>209.52597560436911</v>
      </c>
      <c r="M662" s="104">
        <f t="shared" si="453"/>
        <v>0</v>
      </c>
      <c r="N662" s="408">
        <f t="shared" si="447"/>
        <v>209.52597560436911</v>
      </c>
      <c r="O662" s="104">
        <f t="shared" si="459"/>
        <v>350.19211601671054</v>
      </c>
      <c r="P662" s="104">
        <f t="shared" si="454"/>
        <v>0</v>
      </c>
      <c r="Q662" s="408">
        <f t="shared" si="448"/>
        <v>350.19211601671054</v>
      </c>
      <c r="R662" s="104">
        <f t="shared" si="460"/>
        <v>434.22888349252969</v>
      </c>
      <c r="S662" s="104">
        <f t="shared" si="455"/>
        <v>0</v>
      </c>
      <c r="T662" s="408">
        <f t="shared" si="449"/>
        <v>434.22888349252969</v>
      </c>
    </row>
    <row r="663" spans="2:20" x14ac:dyDescent="0.2">
      <c r="B663" s="114" t="s">
        <v>289</v>
      </c>
      <c r="C663" s="104">
        <f t="shared" si="450"/>
        <v>126.00678148546825</v>
      </c>
      <c r="D663" s="104">
        <f t="shared" si="450"/>
        <v>0</v>
      </c>
      <c r="E663" s="408">
        <f t="shared" si="444"/>
        <v>126.00678148546825</v>
      </c>
      <c r="F663" s="104">
        <f t="shared" si="456"/>
        <v>162.62516770680955</v>
      </c>
      <c r="G663" s="104">
        <f t="shared" si="451"/>
        <v>0</v>
      </c>
      <c r="H663" s="408">
        <f t="shared" si="445"/>
        <v>162.62516770680955</v>
      </c>
      <c r="I663" s="104">
        <f t="shared" si="457"/>
        <v>177.53633575804261</v>
      </c>
      <c r="J663" s="104">
        <f t="shared" si="452"/>
        <v>0</v>
      </c>
      <c r="K663" s="408">
        <f t="shared" si="446"/>
        <v>177.53633575804261</v>
      </c>
      <c r="L663" s="104">
        <f t="shared" si="458"/>
        <v>195.28929450713429</v>
      </c>
      <c r="M663" s="104">
        <f t="shared" si="453"/>
        <v>0</v>
      </c>
      <c r="N663" s="408">
        <f t="shared" si="447"/>
        <v>195.28929450713429</v>
      </c>
      <c r="O663" s="104">
        <f t="shared" si="459"/>
        <v>215.38976861286119</v>
      </c>
      <c r="P663" s="104">
        <f t="shared" si="454"/>
        <v>0</v>
      </c>
      <c r="Q663" s="408">
        <f t="shared" si="448"/>
        <v>215.38976861286119</v>
      </c>
      <c r="R663" s="104">
        <f t="shared" si="460"/>
        <v>236.91322967097537</v>
      </c>
      <c r="S663" s="104">
        <f t="shared" si="455"/>
        <v>0</v>
      </c>
      <c r="T663" s="408">
        <f t="shared" si="449"/>
        <v>236.91322967097537</v>
      </c>
    </row>
    <row r="664" spans="2:20" x14ac:dyDescent="0.2">
      <c r="B664" s="114" t="s">
        <v>290</v>
      </c>
      <c r="C664" s="104">
        <f t="shared" si="450"/>
        <v>0</v>
      </c>
      <c r="D664" s="104">
        <f t="shared" si="450"/>
        <v>100.40540365984931</v>
      </c>
      <c r="E664" s="408">
        <f t="shared" si="444"/>
        <v>100.40540365984931</v>
      </c>
      <c r="F664" s="104">
        <f t="shared" si="456"/>
        <v>0</v>
      </c>
      <c r="G664" s="104">
        <f t="shared" si="451"/>
        <v>129.58386379177523</v>
      </c>
      <c r="H664" s="408">
        <f t="shared" si="445"/>
        <v>129.58386379177523</v>
      </c>
      <c r="I664" s="104">
        <f t="shared" si="457"/>
        <v>0</v>
      </c>
      <c r="J664" s="104">
        <f t="shared" si="452"/>
        <v>141.46546119132918</v>
      </c>
      <c r="K664" s="408">
        <f t="shared" si="446"/>
        <v>141.46546119132918</v>
      </c>
      <c r="L664" s="104">
        <f t="shared" si="458"/>
        <v>0</v>
      </c>
      <c r="M664" s="104">
        <f t="shared" si="453"/>
        <v>155.6114695913991</v>
      </c>
      <c r="N664" s="408">
        <f t="shared" si="447"/>
        <v>155.6114695913991</v>
      </c>
      <c r="O664" s="104">
        <f t="shared" si="459"/>
        <v>0</v>
      </c>
      <c r="P664" s="104">
        <f t="shared" si="454"/>
        <v>171.62803784707353</v>
      </c>
      <c r="Q664" s="408">
        <f t="shared" si="448"/>
        <v>171.62803784707353</v>
      </c>
      <c r="R664" s="104">
        <f t="shared" si="460"/>
        <v>0</v>
      </c>
      <c r="S664" s="104">
        <f t="shared" si="455"/>
        <v>188.77847824576136</v>
      </c>
      <c r="T664" s="408">
        <f t="shared" si="449"/>
        <v>188.77847824576136</v>
      </c>
    </row>
    <row r="665" spans="2:20" x14ac:dyDescent="0.2">
      <c r="B665" s="114" t="s">
        <v>291</v>
      </c>
      <c r="C665" s="104">
        <f t="shared" si="450"/>
        <v>0</v>
      </c>
      <c r="D665" s="104">
        <f t="shared" si="450"/>
        <v>50.002691065662006</v>
      </c>
      <c r="E665" s="408">
        <f t="shared" si="444"/>
        <v>50.002691065662006</v>
      </c>
      <c r="F665" s="104">
        <f t="shared" si="456"/>
        <v>0</v>
      </c>
      <c r="G665" s="104">
        <f t="shared" si="451"/>
        <v>64.533796709051416</v>
      </c>
      <c r="H665" s="408">
        <f t="shared" si="445"/>
        <v>64.533796709051416</v>
      </c>
      <c r="I665" s="104">
        <f t="shared" si="457"/>
        <v>0</v>
      </c>
      <c r="J665" s="104">
        <f t="shared" si="452"/>
        <v>70.450926888112136</v>
      </c>
      <c r="K665" s="408">
        <f t="shared" si="446"/>
        <v>70.450926888112136</v>
      </c>
      <c r="L665" s="104">
        <f t="shared" si="458"/>
        <v>0</v>
      </c>
      <c r="M665" s="104">
        <f t="shared" si="453"/>
        <v>77.495751788545348</v>
      </c>
      <c r="N665" s="408">
        <f t="shared" si="447"/>
        <v>77.495751788545348</v>
      </c>
      <c r="O665" s="104">
        <f t="shared" si="459"/>
        <v>0</v>
      </c>
      <c r="P665" s="104">
        <f t="shared" si="454"/>
        <v>85.472130401929036</v>
      </c>
      <c r="Q665" s="408">
        <f t="shared" si="448"/>
        <v>85.472130401929036</v>
      </c>
      <c r="R665" s="104">
        <f t="shared" si="460"/>
        <v>0</v>
      </c>
      <c r="S665" s="104">
        <f t="shared" si="455"/>
        <v>94.01318637737117</v>
      </c>
      <c r="T665" s="408">
        <f t="shared" si="449"/>
        <v>94.01318637737117</v>
      </c>
    </row>
    <row r="666" spans="2:20" x14ac:dyDescent="0.2">
      <c r="B666" s="114" t="s">
        <v>293</v>
      </c>
      <c r="C666" s="104">
        <f t="shared" si="450"/>
        <v>0</v>
      </c>
      <c r="D666" s="104">
        <f t="shared" si="450"/>
        <v>52.582829924650163</v>
      </c>
      <c r="E666" s="408">
        <f t="shared" si="444"/>
        <v>52.582829924650163</v>
      </c>
      <c r="F666" s="104">
        <f t="shared" si="456"/>
        <v>0</v>
      </c>
      <c r="G666" s="104">
        <f t="shared" si="451"/>
        <v>67.863740619238456</v>
      </c>
      <c r="H666" s="408">
        <f t="shared" si="445"/>
        <v>67.863740619238456</v>
      </c>
      <c r="I666" s="104">
        <f t="shared" si="457"/>
        <v>0</v>
      </c>
      <c r="J666" s="104">
        <f t="shared" si="452"/>
        <v>74.086194715538738</v>
      </c>
      <c r="K666" s="408">
        <f t="shared" si="446"/>
        <v>74.086194715538738</v>
      </c>
      <c r="L666" s="104">
        <f t="shared" si="458"/>
        <v>0</v>
      </c>
      <c r="M666" s="104">
        <f t="shared" si="453"/>
        <v>81.494532580834289</v>
      </c>
      <c r="N666" s="408">
        <f t="shared" si="447"/>
        <v>81.494532580834289</v>
      </c>
      <c r="O666" s="104">
        <f t="shared" si="459"/>
        <v>0</v>
      </c>
      <c r="P666" s="104">
        <f t="shared" si="454"/>
        <v>89.882492330668583</v>
      </c>
      <c r="Q666" s="408">
        <f t="shared" si="448"/>
        <v>89.882492330668583</v>
      </c>
      <c r="R666" s="104">
        <f t="shared" si="460"/>
        <v>0</v>
      </c>
      <c r="S666" s="104">
        <f t="shared" si="455"/>
        <v>98.864266794443537</v>
      </c>
      <c r="T666" s="408">
        <f t="shared" si="449"/>
        <v>98.864266794443537</v>
      </c>
    </row>
    <row r="667" spans="2:20" x14ac:dyDescent="0.2">
      <c r="B667" s="108" t="s">
        <v>882</v>
      </c>
      <c r="C667" s="104">
        <f t="shared" ref="C667:D667" si="461">+C24*$E$672</f>
        <v>0</v>
      </c>
      <c r="D667" s="104">
        <f t="shared" si="461"/>
        <v>0</v>
      </c>
      <c r="E667" s="408">
        <f t="shared" si="444"/>
        <v>0</v>
      </c>
      <c r="F667" s="104">
        <f t="shared" si="456"/>
        <v>2346.6835166927785</v>
      </c>
      <c r="G667" s="104">
        <f t="shared" si="451"/>
        <v>0</v>
      </c>
      <c r="H667" s="408">
        <f t="shared" si="445"/>
        <v>2346.6835166927785</v>
      </c>
      <c r="I667" s="104">
        <f t="shared" si="457"/>
        <v>0</v>
      </c>
      <c r="J667" s="104">
        <f t="shared" si="452"/>
        <v>0</v>
      </c>
      <c r="K667" s="408">
        <f t="shared" si="446"/>
        <v>0</v>
      </c>
      <c r="L667" s="104">
        <f t="shared" si="458"/>
        <v>0</v>
      </c>
      <c r="M667" s="104">
        <f t="shared" si="453"/>
        <v>0</v>
      </c>
      <c r="N667" s="408">
        <f t="shared" si="447"/>
        <v>0</v>
      </c>
      <c r="O667" s="104">
        <f t="shared" si="459"/>
        <v>0</v>
      </c>
      <c r="P667" s="104">
        <f t="shared" si="454"/>
        <v>0</v>
      </c>
      <c r="Q667" s="408">
        <f t="shared" si="448"/>
        <v>0</v>
      </c>
      <c r="R667" s="104">
        <f t="shared" si="460"/>
        <v>0</v>
      </c>
      <c r="S667" s="104">
        <f t="shared" si="455"/>
        <v>0</v>
      </c>
      <c r="T667" s="408">
        <f t="shared" si="449"/>
        <v>0</v>
      </c>
    </row>
    <row r="668" spans="2:20" x14ac:dyDescent="0.2">
      <c r="B668" s="114" t="s">
        <v>880</v>
      </c>
      <c r="C668" s="104">
        <f t="shared" ref="C668:D668" si="462">+C25*$E$672</f>
        <v>0</v>
      </c>
      <c r="D668" s="104">
        <f t="shared" si="462"/>
        <v>0</v>
      </c>
      <c r="E668" s="408">
        <f t="shared" si="444"/>
        <v>0</v>
      </c>
      <c r="F668" s="104">
        <f t="shared" si="456"/>
        <v>0</v>
      </c>
      <c r="G668" s="104">
        <f t="shared" si="451"/>
        <v>0</v>
      </c>
      <c r="H668" s="408">
        <f t="shared" si="445"/>
        <v>0</v>
      </c>
      <c r="I668" s="104">
        <f t="shared" si="457"/>
        <v>232.89562607640377</v>
      </c>
      <c r="J668" s="104">
        <f t="shared" si="452"/>
        <v>0</v>
      </c>
      <c r="K668" s="408">
        <f t="shared" si="446"/>
        <v>232.89562607640377</v>
      </c>
      <c r="L668" s="104">
        <f t="shared" si="458"/>
        <v>0</v>
      </c>
      <c r="M668" s="104">
        <f t="shared" si="453"/>
        <v>0</v>
      </c>
      <c r="N668" s="408">
        <f t="shared" si="447"/>
        <v>0</v>
      </c>
      <c r="O668" s="104">
        <f t="shared" si="459"/>
        <v>467.02892098588359</v>
      </c>
      <c r="P668" s="104">
        <f t="shared" si="454"/>
        <v>0</v>
      </c>
      <c r="Q668" s="408">
        <f t="shared" si="448"/>
        <v>467.02892098588359</v>
      </c>
      <c r="R668" s="104">
        <f t="shared" si="460"/>
        <v>0</v>
      </c>
      <c r="S668" s="104">
        <f t="shared" si="455"/>
        <v>0</v>
      </c>
      <c r="T668" s="408">
        <f t="shared" si="449"/>
        <v>0</v>
      </c>
    </row>
    <row r="669" spans="2:20" x14ac:dyDescent="0.2">
      <c r="B669" s="114" t="s">
        <v>874</v>
      </c>
      <c r="C669" s="104">
        <f t="shared" ref="C669:D669" si="463">+C26*$E$672</f>
        <v>0</v>
      </c>
      <c r="D669" s="104">
        <f t="shared" si="463"/>
        <v>0</v>
      </c>
      <c r="E669" s="408">
        <f t="shared" si="444"/>
        <v>0</v>
      </c>
      <c r="F669" s="104">
        <f t="shared" si="456"/>
        <v>2346.6835166927785</v>
      </c>
      <c r="G669" s="104">
        <f t="shared" si="451"/>
        <v>0</v>
      </c>
      <c r="H669" s="408">
        <f t="shared" si="445"/>
        <v>2346.6835166927785</v>
      </c>
      <c r="I669" s="104">
        <f t="shared" si="457"/>
        <v>3260.5387650696525</v>
      </c>
      <c r="J669" s="104">
        <f t="shared" si="452"/>
        <v>0</v>
      </c>
      <c r="K669" s="408">
        <f t="shared" si="446"/>
        <v>3260.5387650696525</v>
      </c>
      <c r="L669" s="104">
        <f t="shared" si="458"/>
        <v>4657.8964260583225</v>
      </c>
      <c r="M669" s="104">
        <f t="shared" si="453"/>
        <v>0</v>
      </c>
      <c r="N669" s="408">
        <f t="shared" si="447"/>
        <v>4657.8964260583225</v>
      </c>
      <c r="O669" s="104">
        <f t="shared" si="459"/>
        <v>4670.2892098588363</v>
      </c>
      <c r="P669" s="104">
        <f t="shared" si="454"/>
        <v>0</v>
      </c>
      <c r="Q669" s="408">
        <f t="shared" si="448"/>
        <v>4670.2892098588363</v>
      </c>
      <c r="R669" s="104">
        <f t="shared" si="460"/>
        <v>7004.9750484533088</v>
      </c>
      <c r="S669" s="104">
        <f t="shared" si="455"/>
        <v>0</v>
      </c>
      <c r="T669" s="408">
        <f t="shared" si="449"/>
        <v>7004.9750484533088</v>
      </c>
    </row>
    <row r="670" spans="2:20" s="135" customFormat="1" x14ac:dyDescent="0.2">
      <c r="B670" s="114" t="s">
        <v>294</v>
      </c>
      <c r="C670" s="104">
        <f>+C27*$E$672</f>
        <v>2126.536046803014</v>
      </c>
      <c r="D670" s="104">
        <f>+D27*$E$672</f>
        <v>0</v>
      </c>
      <c r="E670" s="408">
        <f t="shared" si="444"/>
        <v>2126.536046803014</v>
      </c>
      <c r="F670" s="104">
        <f>+F27*$H$672</f>
        <v>2495.0192591297423</v>
      </c>
      <c r="G670" s="104">
        <f>+G27*$H$672</f>
        <v>0</v>
      </c>
      <c r="H670" s="408">
        <f t="shared" si="445"/>
        <v>2495.0192591297423</v>
      </c>
      <c r="I670" s="104">
        <f>+I27*$K$672</f>
        <v>6668.292718547209</v>
      </c>
      <c r="J670" s="104">
        <f>+J27*$K$672</f>
        <v>0</v>
      </c>
      <c r="K670" s="408">
        <f t="shared" si="446"/>
        <v>6668.292718547209</v>
      </c>
      <c r="L670" s="104">
        <f>+L27*$N$672</f>
        <v>12257.745387455783</v>
      </c>
      <c r="M670" s="104">
        <f>+M27*$N$672</f>
        <v>0</v>
      </c>
      <c r="N670" s="408">
        <f t="shared" si="447"/>
        <v>12257.745387455783</v>
      </c>
      <c r="O670" s="104">
        <f>+O27*$Q$672</f>
        <v>12290.358304226247</v>
      </c>
      <c r="P670" s="104">
        <f>+P27*$Q$672</f>
        <v>0</v>
      </c>
      <c r="Q670" s="408">
        <f t="shared" si="448"/>
        <v>12290.358304226247</v>
      </c>
      <c r="R670" s="104">
        <f>+R27*$T$672</f>
        <v>12289.55344291666</v>
      </c>
      <c r="S670" s="104">
        <f>+S27*$T$672</f>
        <v>0</v>
      </c>
      <c r="T670" s="408">
        <f t="shared" si="449"/>
        <v>12289.55344291666</v>
      </c>
    </row>
    <row r="671" spans="2:20" x14ac:dyDescent="0.2">
      <c r="B671" s="278" t="s">
        <v>8</v>
      </c>
      <c r="C671" s="106">
        <f>SUM(C653:C670)</f>
        <v>8197.5496487158689</v>
      </c>
      <c r="D671" s="106">
        <f t="shared" ref="D671:T671" si="464">SUM(D653:D670)</f>
        <v>4239.3463057050594</v>
      </c>
      <c r="E671" s="106">
        <f t="shared" si="464"/>
        <v>12436.895954420927</v>
      </c>
      <c r="F671" s="106">
        <f t="shared" si="464"/>
        <v>20037.360400126534</v>
      </c>
      <c r="G671" s="106">
        <f t="shared" si="464"/>
        <v>7899.4341967319915</v>
      </c>
      <c r="H671" s="106">
        <f t="shared" si="464"/>
        <v>27936.794596858526</v>
      </c>
      <c r="I671" s="106">
        <f t="shared" si="464"/>
        <v>23609.561102667169</v>
      </c>
      <c r="J671" s="106">
        <f t="shared" si="464"/>
        <v>9898.5150954775108</v>
      </c>
      <c r="K671" s="106">
        <f t="shared" si="464"/>
        <v>33508.076198144678</v>
      </c>
      <c r="L671" s="106">
        <f t="shared" si="464"/>
        <v>38644.082763421524</v>
      </c>
      <c r="M671" s="106">
        <f t="shared" si="464"/>
        <v>12364.69225639775</v>
      </c>
      <c r="N671" s="106">
        <f t="shared" si="464"/>
        <v>51008.775019819288</v>
      </c>
      <c r="O671" s="106">
        <f t="shared" si="464"/>
        <v>40894.848812015516</v>
      </c>
      <c r="P671" s="106">
        <f t="shared" si="464"/>
        <v>16506.325965440308</v>
      </c>
      <c r="Q671" s="106">
        <f t="shared" si="464"/>
        <v>57401.174777455824</v>
      </c>
      <c r="R671" s="106">
        <f t="shared" si="464"/>
        <v>55814.02851950581</v>
      </c>
      <c r="S671" s="106">
        <f t="shared" si="464"/>
        <v>21455.92460238692</v>
      </c>
      <c r="T671" s="106">
        <f t="shared" si="464"/>
        <v>77269.95312189273</v>
      </c>
    </row>
    <row r="672" spans="2:20" x14ac:dyDescent="0.2">
      <c r="B672" s="279" t="s">
        <v>297</v>
      </c>
      <c r="C672" s="241"/>
      <c r="D672" s="240"/>
      <c r="E672" s="285">
        <f>Asignaciones!K11</f>
        <v>0.40002152852529604</v>
      </c>
      <c r="F672" s="241"/>
      <c r="G672" s="240"/>
      <c r="H672" s="285">
        <f>Asignaciones!L11</f>
        <v>0.46933670333855571</v>
      </c>
      <c r="I672" s="241"/>
      <c r="J672" s="240"/>
      <c r="K672" s="285">
        <f>Asignaciones!M11</f>
        <v>0.46579125215280753</v>
      </c>
      <c r="L672" s="241"/>
      <c r="M672" s="240"/>
      <c r="N672" s="285">
        <f>Asignaciones!N11</f>
        <v>0.46578964260583228</v>
      </c>
      <c r="O672" s="241"/>
      <c r="P672" s="240"/>
      <c r="Q672" s="285">
        <f>Asignaciones!O11</f>
        <v>0.46702892098588361</v>
      </c>
      <c r="R672" s="241"/>
      <c r="S672" s="240"/>
      <c r="T672" s="285">
        <f>Asignaciones!P11</f>
        <v>0.46699833656355394</v>
      </c>
    </row>
    <row r="673" spans="2:20" x14ac:dyDescent="0.2">
      <c r="B673" s="279" t="s">
        <v>432</v>
      </c>
      <c r="C673" s="280"/>
      <c r="D673" s="240"/>
      <c r="E673" s="409">
        <f>Asignaciones!AB11</f>
        <v>0.24219756799189487</v>
      </c>
      <c r="F673" s="241"/>
      <c r="G673" s="240"/>
      <c r="H673" s="410">
        <f>Asignaciones!AC11</f>
        <v>0.30203907987615791</v>
      </c>
      <c r="I673" s="241"/>
      <c r="J673" s="240"/>
      <c r="K673" s="410">
        <f>Asignaciones!AD11</f>
        <v>0.29920566839416263</v>
      </c>
      <c r="L673" s="241"/>
      <c r="M673" s="240"/>
      <c r="N673" s="410">
        <f>Asignaciones!AE11</f>
        <v>0.29920658145547047</v>
      </c>
      <c r="O673" s="241"/>
      <c r="P673" s="240"/>
      <c r="Q673" s="410">
        <f>Asignaciones!AF11</f>
        <v>0.29910558272495774</v>
      </c>
      <c r="R673" s="241"/>
      <c r="S673" s="240"/>
      <c r="T673" s="410">
        <f>Asignaciones!AG11</f>
        <v>0.29835500304399082</v>
      </c>
    </row>
    <row r="677" spans="2:20" x14ac:dyDescent="0.2">
      <c r="B677" s="2" t="s">
        <v>452</v>
      </c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7"/>
    </row>
    <row r="678" spans="2:20" x14ac:dyDescent="0.2">
      <c r="B678" s="9" t="s">
        <v>20</v>
      </c>
      <c r="C678" s="199"/>
      <c r="D678" s="199"/>
      <c r="E678" s="199"/>
      <c r="F678" s="199"/>
      <c r="G678" s="199"/>
      <c r="H678" s="199"/>
      <c r="I678" s="199"/>
      <c r="J678" s="199"/>
      <c r="K678" s="199"/>
      <c r="L678" s="199"/>
      <c r="M678" s="199"/>
      <c r="N678" s="199"/>
      <c r="O678" s="199"/>
      <c r="P678" s="199"/>
      <c r="Q678" s="199"/>
      <c r="R678" s="199"/>
      <c r="S678" s="199"/>
      <c r="T678" s="262"/>
    </row>
    <row r="679" spans="2:20" x14ac:dyDescent="0.2">
      <c r="B679" s="201" t="s">
        <v>910</v>
      </c>
      <c r="C679" s="199"/>
      <c r="D679" s="199"/>
      <c r="E679" s="199"/>
      <c r="F679" s="199"/>
      <c r="G679" s="199"/>
      <c r="H679" s="199"/>
      <c r="I679" s="199"/>
      <c r="J679" s="199"/>
      <c r="K679" s="199"/>
      <c r="L679" s="199"/>
      <c r="M679" s="199"/>
      <c r="N679" s="199"/>
      <c r="O679" s="199"/>
      <c r="P679" s="199"/>
      <c r="Q679" s="199"/>
      <c r="R679" s="199"/>
      <c r="S679" s="199"/>
      <c r="T679" s="262"/>
    </row>
    <row r="680" spans="2:20" x14ac:dyDescent="0.2">
      <c r="B680" s="9" t="s">
        <v>2</v>
      </c>
      <c r="C680" s="199"/>
      <c r="D680" s="199"/>
      <c r="E680" s="199"/>
      <c r="F680" s="199"/>
      <c r="G680" s="199"/>
      <c r="H680" s="199"/>
      <c r="I680" s="199"/>
      <c r="J680" s="199"/>
      <c r="K680" s="199"/>
      <c r="L680" s="199"/>
      <c r="M680" s="199"/>
      <c r="N680" s="199"/>
      <c r="O680" s="199"/>
      <c r="P680" s="199"/>
      <c r="Q680" s="199"/>
      <c r="R680" s="199"/>
      <c r="S680" s="199"/>
      <c r="T680" s="262"/>
    </row>
    <row r="681" spans="2:20" x14ac:dyDescent="0.2">
      <c r="B681" s="256"/>
      <c r="C681" s="197"/>
      <c r="D681" s="197"/>
      <c r="E681" s="197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263"/>
    </row>
    <row r="682" spans="2:20" x14ac:dyDescent="0.2">
      <c r="B682" s="264"/>
    </row>
    <row r="683" spans="2:20" x14ac:dyDescent="0.2">
      <c r="B683" s="265" t="s">
        <v>282</v>
      </c>
      <c r="C683" s="267" t="s">
        <v>38</v>
      </c>
      <c r="D683" s="662"/>
      <c r="E683" s="299"/>
      <c r="F683" s="270" t="s">
        <v>39</v>
      </c>
      <c r="G683" s="663"/>
      <c r="H683" s="663"/>
      <c r="I683" s="301" t="s">
        <v>40</v>
      </c>
      <c r="J683" s="662"/>
      <c r="K683" s="299"/>
      <c r="L683" s="267" t="s">
        <v>121</v>
      </c>
      <c r="M683" s="662"/>
      <c r="N683" s="299"/>
      <c r="O683" s="270" t="s">
        <v>122</v>
      </c>
      <c r="P683" s="662"/>
      <c r="Q683" s="299"/>
      <c r="R683" s="301" t="s">
        <v>633</v>
      </c>
      <c r="S683" s="662"/>
      <c r="T683" s="299"/>
    </row>
    <row r="684" spans="2:20" x14ac:dyDescent="0.2">
      <c r="B684" s="273"/>
      <c r="C684" s="274" t="s">
        <v>283</v>
      </c>
      <c r="D684" s="275" t="s">
        <v>284</v>
      </c>
      <c r="E684" s="275" t="s">
        <v>47</v>
      </c>
      <c r="F684" s="275" t="s">
        <v>283</v>
      </c>
      <c r="G684" s="275" t="s">
        <v>284</v>
      </c>
      <c r="H684" s="275" t="s">
        <v>47</v>
      </c>
      <c r="I684" s="276" t="s">
        <v>283</v>
      </c>
      <c r="J684" s="276" t="s">
        <v>284</v>
      </c>
      <c r="K684" s="276" t="s">
        <v>47</v>
      </c>
      <c r="L684" s="274" t="s">
        <v>283</v>
      </c>
      <c r="M684" s="275" t="s">
        <v>284</v>
      </c>
      <c r="N684" s="275" t="s">
        <v>47</v>
      </c>
      <c r="O684" s="275" t="s">
        <v>283</v>
      </c>
      <c r="P684" s="275" t="s">
        <v>284</v>
      </c>
      <c r="Q684" s="275" t="s">
        <v>47</v>
      </c>
      <c r="R684" s="276" t="s">
        <v>283</v>
      </c>
      <c r="S684" s="276" t="s">
        <v>284</v>
      </c>
      <c r="T684" s="276" t="s">
        <v>47</v>
      </c>
    </row>
    <row r="685" spans="2:20" x14ac:dyDescent="0.2">
      <c r="B685" s="129" t="s">
        <v>683</v>
      </c>
      <c r="C685" s="234"/>
      <c r="D685" s="234"/>
      <c r="E685" s="234"/>
      <c r="F685" s="234"/>
      <c r="G685" s="234"/>
      <c r="H685" s="234"/>
      <c r="I685" s="234"/>
      <c r="J685" s="234"/>
      <c r="K685" s="234"/>
      <c r="L685" s="234"/>
      <c r="M685" s="234"/>
      <c r="N685" s="234"/>
      <c r="O685" s="234"/>
      <c r="P685" s="234"/>
      <c r="Q685" s="234"/>
      <c r="R685" s="234"/>
      <c r="S685" s="234"/>
      <c r="T685" s="232"/>
    </row>
    <row r="686" spans="2:20" x14ac:dyDescent="0.2">
      <c r="B686" s="665" t="s">
        <v>424</v>
      </c>
      <c r="C686" s="104">
        <f t="shared" ref="C686:D699" si="465">+C653*$E$705</f>
        <v>3923.7335553029102</v>
      </c>
      <c r="D686" s="104">
        <f t="shared" si="465"/>
        <v>0</v>
      </c>
      <c r="E686" s="408">
        <f>+C686+D686</f>
        <v>3923.7335553029102</v>
      </c>
      <c r="F686" s="104">
        <f t="shared" ref="F686:G699" si="466">+F653*$H$705</f>
        <v>6370.8755190113598</v>
      </c>
      <c r="G686" s="104">
        <f t="shared" si="466"/>
        <v>0</v>
      </c>
      <c r="H686" s="408">
        <f>+F686+G686</f>
        <v>6370.8755190113598</v>
      </c>
      <c r="I686" s="104">
        <f t="shared" ref="I686:J699" si="467">+I653*$K$705</f>
        <v>6662.3035017422208</v>
      </c>
      <c r="J686" s="104">
        <f t="shared" si="467"/>
        <v>0</v>
      </c>
      <c r="K686" s="408">
        <f>+I686+J686</f>
        <v>6662.3035017422208</v>
      </c>
      <c r="L686" s="104">
        <f t="shared" ref="L686:M699" si="468">+L653*$N$705</f>
        <v>11031.280104561347</v>
      </c>
      <c r="M686" s="104">
        <f t="shared" si="468"/>
        <v>0</v>
      </c>
      <c r="N686" s="408">
        <f>+L686+M686</f>
        <v>11031.280104561347</v>
      </c>
      <c r="O686" s="104">
        <f t="shared" ref="O686:P699" si="469">+O653*$Q$705</f>
        <v>11579.255493764287</v>
      </c>
      <c r="P686" s="104">
        <f t="shared" si="469"/>
        <v>0</v>
      </c>
      <c r="Q686" s="408">
        <f>+O686+P686</f>
        <v>11579.255493764287</v>
      </c>
      <c r="R686" s="104">
        <f t="shared" ref="R686:S699" si="470">+R653*$T$705</f>
        <v>18931.078725861065</v>
      </c>
      <c r="S686" s="104">
        <f t="shared" si="470"/>
        <v>0</v>
      </c>
      <c r="T686" s="408">
        <f>+R686+S686</f>
        <v>18931.078725861065</v>
      </c>
    </row>
    <row r="687" spans="2:20" x14ac:dyDescent="0.2">
      <c r="B687" s="665" t="s">
        <v>425</v>
      </c>
      <c r="C687" s="104">
        <f t="shared" si="465"/>
        <v>1329.1787551929867</v>
      </c>
      <c r="D687" s="104">
        <f t="shared" si="465"/>
        <v>0</v>
      </c>
      <c r="E687" s="408">
        <f>+C687+D687</f>
        <v>1329.1787551929867</v>
      </c>
      <c r="F687" s="104">
        <f t="shared" si="466"/>
        <v>2580.291708283622</v>
      </c>
      <c r="G687" s="104">
        <f t="shared" si="466"/>
        <v>0</v>
      </c>
      <c r="H687" s="408">
        <f>+F687+G687</f>
        <v>2580.291708283622</v>
      </c>
      <c r="I687" s="104">
        <f t="shared" si="467"/>
        <v>2703.3856057381913</v>
      </c>
      <c r="J687" s="104">
        <f t="shared" si="467"/>
        <v>0</v>
      </c>
      <c r="K687" s="408">
        <f>+I687+J687</f>
        <v>2703.3856057381913</v>
      </c>
      <c r="L687" s="104">
        <f t="shared" si="468"/>
        <v>4490.001337126334</v>
      </c>
      <c r="M687" s="104">
        <f t="shared" si="468"/>
        <v>0</v>
      </c>
      <c r="N687" s="408">
        <f>+L687+M687</f>
        <v>4490.001337126334</v>
      </c>
      <c r="O687" s="104">
        <f t="shared" si="469"/>
        <v>4699.8259371869881</v>
      </c>
      <c r="P687" s="104">
        <f t="shared" si="469"/>
        <v>0</v>
      </c>
      <c r="Q687" s="408">
        <f>+O687+P687</f>
        <v>4699.8259371869881</v>
      </c>
      <c r="R687" s="104">
        <f t="shared" si="470"/>
        <v>7024.229978310419</v>
      </c>
      <c r="S687" s="104">
        <f t="shared" si="470"/>
        <v>0</v>
      </c>
      <c r="T687" s="408">
        <f>+R687+S687</f>
        <v>7024.229978310419</v>
      </c>
    </row>
    <row r="688" spans="2:20" x14ac:dyDescent="0.2">
      <c r="B688" s="665" t="s">
        <v>426</v>
      </c>
      <c r="C688" s="104">
        <f t="shared" si="465"/>
        <v>0</v>
      </c>
      <c r="D688" s="104">
        <f t="shared" si="465"/>
        <v>3258.3739798719121</v>
      </c>
      <c r="E688" s="104">
        <f>+C688+D688</f>
        <v>3258.3739798719121</v>
      </c>
      <c r="F688" s="104">
        <f t="shared" si="466"/>
        <v>0</v>
      </c>
      <c r="G688" s="104">
        <f t="shared" si="466"/>
        <v>5099.691848742209</v>
      </c>
      <c r="H688" s="104">
        <f>+F688+G688</f>
        <v>5099.691848742209</v>
      </c>
      <c r="I688" s="104">
        <f t="shared" si="467"/>
        <v>0</v>
      </c>
      <c r="J688" s="104">
        <f t="shared" si="467"/>
        <v>6559.9512764838173</v>
      </c>
      <c r="K688" s="104">
        <f>+I688+J688</f>
        <v>6559.9512764838173</v>
      </c>
      <c r="L688" s="104">
        <f t="shared" si="468"/>
        <v>0</v>
      </c>
      <c r="M688" s="104">
        <f t="shared" si="468"/>
        <v>8330.8939859080474</v>
      </c>
      <c r="N688" s="104">
        <f>+L688+M688</f>
        <v>8330.8939859080474</v>
      </c>
      <c r="O688" s="104">
        <f t="shared" si="469"/>
        <v>0</v>
      </c>
      <c r="P688" s="104">
        <f t="shared" si="469"/>
        <v>11088.896675187272</v>
      </c>
      <c r="Q688" s="104">
        <f>+O688+P688</f>
        <v>11088.896675187272</v>
      </c>
      <c r="R688" s="104">
        <f t="shared" si="470"/>
        <v>0</v>
      </c>
      <c r="S688" s="104">
        <f t="shared" si="470"/>
        <v>14689.388569714032</v>
      </c>
      <c r="T688" s="104">
        <f>+R688+S688</f>
        <v>14689.388569714032</v>
      </c>
    </row>
    <row r="689" spans="2:20" x14ac:dyDescent="0.2">
      <c r="B689" s="660" t="s">
        <v>715</v>
      </c>
      <c r="C689" s="104">
        <f t="shared" si="465"/>
        <v>0</v>
      </c>
      <c r="D689" s="104">
        <f t="shared" si="465"/>
        <v>89.281401506996772</v>
      </c>
      <c r="E689" s="104">
        <f>+C689+D689</f>
        <v>89.281401506996772</v>
      </c>
      <c r="F689" s="104">
        <f t="shared" si="466"/>
        <v>0</v>
      </c>
      <c r="G689" s="104">
        <f t="shared" si="466"/>
        <v>89.758020497018066</v>
      </c>
      <c r="H689" s="104">
        <f>+F689+G689</f>
        <v>89.758020497018066</v>
      </c>
      <c r="I689" s="104">
        <f t="shared" si="467"/>
        <v>0</v>
      </c>
      <c r="J689" s="104">
        <f t="shared" si="467"/>
        <v>98.51493544481454</v>
      </c>
      <c r="K689" s="104">
        <f>+I689+J689</f>
        <v>98.51493544481454</v>
      </c>
      <c r="L689" s="104">
        <f t="shared" si="468"/>
        <v>0</v>
      </c>
      <c r="M689" s="104">
        <f t="shared" si="468"/>
        <v>108.36614585933876</v>
      </c>
      <c r="N689" s="104">
        <f>+L689+M689</f>
        <v>108.36614585933876</v>
      </c>
      <c r="O689" s="104">
        <f t="shared" si="469"/>
        <v>0</v>
      </c>
      <c r="P689" s="104">
        <f t="shared" si="469"/>
        <v>119.52322674118813</v>
      </c>
      <c r="Q689" s="104">
        <f>+O689+P689</f>
        <v>119.52322674118813</v>
      </c>
      <c r="R689" s="104">
        <f t="shared" si="470"/>
        <v>0</v>
      </c>
      <c r="S689" s="104">
        <f t="shared" si="470"/>
        <v>131.46709165731784</v>
      </c>
      <c r="T689" s="104">
        <f>+R689+S689</f>
        <v>131.46709165731784</v>
      </c>
    </row>
    <row r="690" spans="2:20" x14ac:dyDescent="0.2">
      <c r="B690" s="660" t="s">
        <v>717</v>
      </c>
      <c r="C690" s="104">
        <f t="shared" si="465"/>
        <v>82.16434876210981</v>
      </c>
      <c r="D690" s="104">
        <f t="shared" si="465"/>
        <v>0</v>
      </c>
      <c r="E690" s="104">
        <f t="shared" ref="E690:E703" si="471">+C690+D690</f>
        <v>82.16434876210981</v>
      </c>
      <c r="F690" s="104">
        <f t="shared" si="466"/>
        <v>82.602974145019871</v>
      </c>
      <c r="G690" s="104">
        <f t="shared" si="466"/>
        <v>0</v>
      </c>
      <c r="H690" s="104">
        <f t="shared" ref="H690:H703" si="472">+F690+G690</f>
        <v>82.602974145019871</v>
      </c>
      <c r="I690" s="104">
        <f t="shared" si="467"/>
        <v>90.66183300818966</v>
      </c>
      <c r="J690" s="104">
        <f t="shared" si="467"/>
        <v>0</v>
      </c>
      <c r="K690" s="104">
        <f t="shared" ref="K690:K703" si="473">+I690+J690</f>
        <v>90.66183300818966</v>
      </c>
      <c r="L690" s="104">
        <f t="shared" si="468"/>
        <v>99.727755748710962</v>
      </c>
      <c r="M690" s="104">
        <f t="shared" si="468"/>
        <v>0</v>
      </c>
      <c r="N690" s="104">
        <f t="shared" ref="N690:N703" si="474">+L690+M690</f>
        <v>99.727755748710962</v>
      </c>
      <c r="O690" s="104">
        <f t="shared" si="469"/>
        <v>109.99545169960278</v>
      </c>
      <c r="P690" s="104">
        <f t="shared" si="469"/>
        <v>0</v>
      </c>
      <c r="Q690" s="104">
        <f t="shared" ref="Q690:Q703" si="475">+O690+P690</f>
        <v>109.99545169960278</v>
      </c>
      <c r="R690" s="104">
        <f t="shared" si="470"/>
        <v>120.98721332040913</v>
      </c>
      <c r="S690" s="104">
        <f t="shared" si="470"/>
        <v>0</v>
      </c>
      <c r="T690" s="104">
        <f t="shared" ref="T690:T703" si="476">+R690+S690</f>
        <v>120.98721332040913</v>
      </c>
    </row>
    <row r="691" spans="2:20" x14ac:dyDescent="0.2">
      <c r="B691" s="114" t="s">
        <v>287</v>
      </c>
      <c r="C691" s="104">
        <f t="shared" si="465"/>
        <v>118.13536060279873</v>
      </c>
      <c r="D691" s="104">
        <f t="shared" si="465"/>
        <v>0</v>
      </c>
      <c r="E691" s="104">
        <f t="shared" si="471"/>
        <v>118.13536060279873</v>
      </c>
      <c r="F691" s="104">
        <f t="shared" si="466"/>
        <v>118.76601329536308</v>
      </c>
      <c r="G691" s="104">
        <f t="shared" si="466"/>
        <v>0</v>
      </c>
      <c r="H691" s="104">
        <f t="shared" si="472"/>
        <v>118.76601329536308</v>
      </c>
      <c r="I691" s="104">
        <f t="shared" si="467"/>
        <v>130.35298759980321</v>
      </c>
      <c r="J691" s="104">
        <f t="shared" si="467"/>
        <v>0</v>
      </c>
      <c r="K691" s="104">
        <f t="shared" si="473"/>
        <v>130.35298759980321</v>
      </c>
      <c r="L691" s="104">
        <f t="shared" si="468"/>
        <v>143.38791172790016</v>
      </c>
      <c r="M691" s="104">
        <f t="shared" si="468"/>
        <v>0</v>
      </c>
      <c r="N691" s="104">
        <f t="shared" si="474"/>
        <v>143.38791172790016</v>
      </c>
      <c r="O691" s="104">
        <f t="shared" si="469"/>
        <v>158.150737478889</v>
      </c>
      <c r="P691" s="104">
        <f t="shared" si="469"/>
        <v>0</v>
      </c>
      <c r="Q691" s="104">
        <f t="shared" si="475"/>
        <v>158.150737478889</v>
      </c>
      <c r="R691" s="104">
        <f t="shared" si="470"/>
        <v>173.95462009096386</v>
      </c>
      <c r="S691" s="104">
        <f t="shared" si="470"/>
        <v>0</v>
      </c>
      <c r="T691" s="104">
        <f t="shared" si="476"/>
        <v>173.95462009096386</v>
      </c>
    </row>
    <row r="692" spans="2:20" x14ac:dyDescent="0.2">
      <c r="B692" s="114" t="s">
        <v>427</v>
      </c>
      <c r="C692" s="104">
        <f t="shared" si="465"/>
        <v>0</v>
      </c>
      <c r="D692" s="104">
        <f t="shared" si="465"/>
        <v>345.63031216361679</v>
      </c>
      <c r="E692" s="104">
        <f t="shared" si="471"/>
        <v>345.63031216361679</v>
      </c>
      <c r="F692" s="104">
        <f t="shared" si="466"/>
        <v>0</v>
      </c>
      <c r="G692" s="104">
        <f t="shared" si="466"/>
        <v>347.47542175557658</v>
      </c>
      <c r="H692" s="104">
        <f t="shared" si="472"/>
        <v>347.47542175557658</v>
      </c>
      <c r="I692" s="104">
        <f t="shared" si="467"/>
        <v>0</v>
      </c>
      <c r="J692" s="104">
        <f t="shared" si="467"/>
        <v>381.37559800628145</v>
      </c>
      <c r="K692" s="104">
        <f t="shared" si="473"/>
        <v>381.37559800628145</v>
      </c>
      <c r="L692" s="104">
        <f t="shared" si="468"/>
        <v>0</v>
      </c>
      <c r="M692" s="104">
        <f t="shared" si="468"/>
        <v>419.51206174105658</v>
      </c>
      <c r="N692" s="104">
        <f t="shared" si="474"/>
        <v>419.51206174105658</v>
      </c>
      <c r="O692" s="104">
        <f t="shared" si="469"/>
        <v>0</v>
      </c>
      <c r="P692" s="104">
        <f t="shared" si="469"/>
        <v>462.7038719382353</v>
      </c>
      <c r="Q692" s="104">
        <f t="shared" si="475"/>
        <v>462.7038719382353</v>
      </c>
      <c r="R692" s="104">
        <f t="shared" si="470"/>
        <v>0</v>
      </c>
      <c r="S692" s="104">
        <f t="shared" si="470"/>
        <v>508.9415170661344</v>
      </c>
      <c r="T692" s="104">
        <f t="shared" si="476"/>
        <v>508.9415170661344</v>
      </c>
    </row>
    <row r="693" spans="2:20" x14ac:dyDescent="0.2">
      <c r="B693" s="114" t="s">
        <v>428</v>
      </c>
      <c r="C693" s="104">
        <f t="shared" si="465"/>
        <v>0</v>
      </c>
      <c r="D693" s="104">
        <f t="shared" si="465"/>
        <v>199.04602798708288</v>
      </c>
      <c r="E693" s="104">
        <f t="shared" si="471"/>
        <v>199.04602798708288</v>
      </c>
      <c r="F693" s="104">
        <f t="shared" si="466"/>
        <v>0</v>
      </c>
      <c r="G693" s="104">
        <f t="shared" si="466"/>
        <v>200.10861342173826</v>
      </c>
      <c r="H693" s="104">
        <f t="shared" si="472"/>
        <v>200.10861342173826</v>
      </c>
      <c r="I693" s="104">
        <f t="shared" si="467"/>
        <v>0</v>
      </c>
      <c r="J693" s="104">
        <f t="shared" si="467"/>
        <v>219.63148278040313</v>
      </c>
      <c r="K693" s="104">
        <f t="shared" si="473"/>
        <v>219.63148278040313</v>
      </c>
      <c r="L693" s="104">
        <f t="shared" si="468"/>
        <v>0</v>
      </c>
      <c r="M693" s="104">
        <f t="shared" si="468"/>
        <v>241.59399984194772</v>
      </c>
      <c r="N693" s="104">
        <f t="shared" si="474"/>
        <v>241.59399984194772</v>
      </c>
      <c r="O693" s="104">
        <f t="shared" si="469"/>
        <v>0</v>
      </c>
      <c r="P693" s="104">
        <f t="shared" si="469"/>
        <v>532.93570964314597</v>
      </c>
      <c r="Q693" s="104">
        <f t="shared" si="475"/>
        <v>532.93570964314597</v>
      </c>
      <c r="R693" s="104">
        <f t="shared" si="470"/>
        <v>0</v>
      </c>
      <c r="S693" s="104">
        <f t="shared" si="470"/>
        <v>586.19156876367254</v>
      </c>
      <c r="T693" s="104">
        <f t="shared" si="476"/>
        <v>586.19156876367254</v>
      </c>
    </row>
    <row r="694" spans="2:20" x14ac:dyDescent="0.2">
      <c r="B694" s="114" t="s">
        <v>429</v>
      </c>
      <c r="C694" s="104">
        <f t="shared" si="465"/>
        <v>279.66738428417659</v>
      </c>
      <c r="D694" s="104">
        <f t="shared" si="465"/>
        <v>0</v>
      </c>
      <c r="E694" s="104">
        <f t="shared" si="471"/>
        <v>279.66738428417659</v>
      </c>
      <c r="F694" s="104">
        <f t="shared" si="466"/>
        <v>281.16035800534939</v>
      </c>
      <c r="G694" s="104">
        <f t="shared" si="466"/>
        <v>0</v>
      </c>
      <c r="H694" s="104">
        <f t="shared" si="472"/>
        <v>281.16035800534939</v>
      </c>
      <c r="I694" s="104">
        <f t="shared" si="467"/>
        <v>308.59074615463624</v>
      </c>
      <c r="J694" s="104">
        <f t="shared" si="467"/>
        <v>0</v>
      </c>
      <c r="K694" s="104">
        <f t="shared" si="473"/>
        <v>308.59074615463624</v>
      </c>
      <c r="L694" s="104">
        <f t="shared" si="468"/>
        <v>339.44893388645755</v>
      </c>
      <c r="M694" s="104">
        <f t="shared" si="468"/>
        <v>0</v>
      </c>
      <c r="N694" s="104">
        <f t="shared" si="474"/>
        <v>339.44893388645755</v>
      </c>
      <c r="O694" s="104">
        <f t="shared" si="469"/>
        <v>748.79532847147459</v>
      </c>
      <c r="P694" s="104">
        <f t="shared" si="469"/>
        <v>0</v>
      </c>
      <c r="Q694" s="104">
        <f t="shared" si="475"/>
        <v>748.79532847147459</v>
      </c>
      <c r="R694" s="104">
        <f t="shared" si="470"/>
        <v>823.62187471640061</v>
      </c>
      <c r="S694" s="104">
        <f t="shared" si="470"/>
        <v>0</v>
      </c>
      <c r="T694" s="104">
        <f t="shared" si="476"/>
        <v>823.62187471640061</v>
      </c>
    </row>
    <row r="695" spans="2:20" x14ac:dyDescent="0.2">
      <c r="B695" s="114" t="s">
        <v>288</v>
      </c>
      <c r="C695" s="104">
        <f t="shared" si="465"/>
        <v>0</v>
      </c>
      <c r="D695" s="104">
        <f t="shared" si="465"/>
        <v>0</v>
      </c>
      <c r="E695" s="104">
        <f t="shared" si="471"/>
        <v>0</v>
      </c>
      <c r="F695" s="104">
        <f t="shared" si="466"/>
        <v>95.922259510166256</v>
      </c>
      <c r="G695" s="104">
        <f t="shared" si="466"/>
        <v>0</v>
      </c>
      <c r="H695" s="104">
        <f t="shared" si="472"/>
        <v>95.922259510166256</v>
      </c>
      <c r="I695" s="104">
        <f t="shared" si="467"/>
        <v>126.57747435894606</v>
      </c>
      <c r="J695" s="104">
        <f t="shared" si="467"/>
        <v>0</v>
      </c>
      <c r="K695" s="104">
        <f t="shared" si="473"/>
        <v>126.57747435894606</v>
      </c>
      <c r="L695" s="104">
        <f t="shared" si="468"/>
        <v>158.23641362968533</v>
      </c>
      <c r="M695" s="104">
        <f t="shared" si="468"/>
        <v>0</v>
      </c>
      <c r="N695" s="104">
        <f t="shared" si="474"/>
        <v>158.23641362968533</v>
      </c>
      <c r="O695" s="104">
        <f t="shared" si="469"/>
        <v>264.47642914044599</v>
      </c>
      <c r="P695" s="104">
        <f t="shared" si="469"/>
        <v>0</v>
      </c>
      <c r="Q695" s="104">
        <f t="shared" si="475"/>
        <v>264.47642914044599</v>
      </c>
      <c r="R695" s="104">
        <f t="shared" si="470"/>
        <v>327.94409767097909</v>
      </c>
      <c r="S695" s="104">
        <f t="shared" si="470"/>
        <v>0</v>
      </c>
      <c r="T695" s="104">
        <f t="shared" si="476"/>
        <v>327.94409767097909</v>
      </c>
    </row>
    <row r="696" spans="2:20" x14ac:dyDescent="0.2">
      <c r="B696" s="114" t="s">
        <v>289</v>
      </c>
      <c r="C696" s="104">
        <f t="shared" si="465"/>
        <v>121.51065662002154</v>
      </c>
      <c r="D696" s="104">
        <f t="shared" si="465"/>
        <v>0</v>
      </c>
      <c r="E696" s="104">
        <f t="shared" si="471"/>
        <v>121.51065662002154</v>
      </c>
      <c r="F696" s="104">
        <f t="shared" si="466"/>
        <v>122.15932796094488</v>
      </c>
      <c r="G696" s="104">
        <f t="shared" si="466"/>
        <v>0</v>
      </c>
      <c r="H696" s="104">
        <f t="shared" si="472"/>
        <v>122.15932796094488</v>
      </c>
      <c r="I696" s="104">
        <f t="shared" si="467"/>
        <v>134.07735867408331</v>
      </c>
      <c r="J696" s="104">
        <f t="shared" si="467"/>
        <v>0</v>
      </c>
      <c r="K696" s="104">
        <f t="shared" si="473"/>
        <v>134.07735867408331</v>
      </c>
      <c r="L696" s="104">
        <f t="shared" si="468"/>
        <v>147.48470920584015</v>
      </c>
      <c r="M696" s="104">
        <f t="shared" si="468"/>
        <v>0</v>
      </c>
      <c r="N696" s="104">
        <f t="shared" si="474"/>
        <v>147.48470920584015</v>
      </c>
      <c r="O696" s="104">
        <f t="shared" si="469"/>
        <v>162.66932997828582</v>
      </c>
      <c r="P696" s="104">
        <f t="shared" si="469"/>
        <v>0</v>
      </c>
      <c r="Q696" s="104">
        <f t="shared" si="475"/>
        <v>162.66932997828582</v>
      </c>
      <c r="R696" s="104">
        <f t="shared" si="470"/>
        <v>178.9247520935628</v>
      </c>
      <c r="S696" s="104">
        <f t="shared" si="470"/>
        <v>0</v>
      </c>
      <c r="T696" s="104">
        <f t="shared" si="476"/>
        <v>178.9247520935628</v>
      </c>
    </row>
    <row r="697" spans="2:20" x14ac:dyDescent="0.2">
      <c r="B697" s="114" t="s">
        <v>290</v>
      </c>
      <c r="C697" s="104">
        <f t="shared" si="465"/>
        <v>0</v>
      </c>
      <c r="D697" s="104">
        <f t="shared" si="465"/>
        <v>96.822777179763193</v>
      </c>
      <c r="E697" s="104">
        <f t="shared" si="471"/>
        <v>96.822777179763193</v>
      </c>
      <c r="F697" s="104">
        <f t="shared" si="466"/>
        <v>0</v>
      </c>
      <c r="G697" s="104">
        <f t="shared" si="466"/>
        <v>97.339654978403686</v>
      </c>
      <c r="H697" s="104">
        <f t="shared" si="472"/>
        <v>97.339654978403686</v>
      </c>
      <c r="I697" s="104">
        <f t="shared" si="467"/>
        <v>0</v>
      </c>
      <c r="J697" s="104">
        <f t="shared" si="467"/>
        <v>106.83624453077748</v>
      </c>
      <c r="K697" s="104">
        <f t="shared" si="473"/>
        <v>106.83624453077748</v>
      </c>
      <c r="L697" s="104">
        <f t="shared" si="468"/>
        <v>0</v>
      </c>
      <c r="M697" s="104">
        <f t="shared" si="468"/>
        <v>117.51956193862186</v>
      </c>
      <c r="N697" s="104">
        <f t="shared" si="474"/>
        <v>117.51956193862186</v>
      </c>
      <c r="O697" s="104">
        <f t="shared" si="469"/>
        <v>0</v>
      </c>
      <c r="P697" s="104">
        <f t="shared" si="469"/>
        <v>129.61905341126902</v>
      </c>
      <c r="Q697" s="104">
        <f t="shared" si="475"/>
        <v>129.61905341126902</v>
      </c>
      <c r="R697" s="104">
        <f t="shared" si="470"/>
        <v>0</v>
      </c>
      <c r="S697" s="104">
        <f t="shared" si="470"/>
        <v>142.57178658883896</v>
      </c>
      <c r="T697" s="104">
        <f t="shared" si="476"/>
        <v>142.57178658883896</v>
      </c>
    </row>
    <row r="698" spans="2:20" x14ac:dyDescent="0.2">
      <c r="B698" s="114" t="s">
        <v>291</v>
      </c>
      <c r="C698" s="104">
        <f t="shared" si="465"/>
        <v>0</v>
      </c>
      <c r="D698" s="104">
        <f t="shared" si="465"/>
        <v>48.218514531754579</v>
      </c>
      <c r="E698" s="104">
        <f t="shared" si="471"/>
        <v>48.218514531754579</v>
      </c>
      <c r="F698" s="104">
        <f t="shared" si="466"/>
        <v>0</v>
      </c>
      <c r="G698" s="104">
        <f t="shared" si="466"/>
        <v>48.475923794025746</v>
      </c>
      <c r="H698" s="104">
        <f t="shared" si="472"/>
        <v>48.475923794025746</v>
      </c>
      <c r="I698" s="104">
        <f t="shared" si="467"/>
        <v>0</v>
      </c>
      <c r="J698" s="104">
        <f t="shared" si="467"/>
        <v>53.205301061144162</v>
      </c>
      <c r="K698" s="104">
        <f t="shared" si="473"/>
        <v>53.205301061144162</v>
      </c>
      <c r="L698" s="104">
        <f t="shared" si="468"/>
        <v>0</v>
      </c>
      <c r="M698" s="104">
        <f t="shared" si="468"/>
        <v>58.525678256285772</v>
      </c>
      <c r="N698" s="104">
        <f t="shared" si="474"/>
        <v>58.525678256285772</v>
      </c>
      <c r="O698" s="104">
        <f t="shared" si="469"/>
        <v>0</v>
      </c>
      <c r="P698" s="104">
        <f t="shared" si="469"/>
        <v>64.551321419954689</v>
      </c>
      <c r="Q698" s="104">
        <f t="shared" si="475"/>
        <v>64.551321419954689</v>
      </c>
      <c r="R698" s="104">
        <f t="shared" si="470"/>
        <v>0</v>
      </c>
      <c r="S698" s="104">
        <f t="shared" si="470"/>
        <v>71.001885751413809</v>
      </c>
      <c r="T698" s="104">
        <f t="shared" si="476"/>
        <v>71.001885751413809</v>
      </c>
    </row>
    <row r="699" spans="2:20" x14ac:dyDescent="0.2">
      <c r="B699" s="114" t="s">
        <v>293</v>
      </c>
      <c r="C699" s="104">
        <f t="shared" si="465"/>
        <v>0</v>
      </c>
      <c r="D699" s="104">
        <f t="shared" si="465"/>
        <v>50.706589881593111</v>
      </c>
      <c r="E699" s="104">
        <f t="shared" si="471"/>
        <v>50.706589881593111</v>
      </c>
      <c r="F699" s="104">
        <f t="shared" si="466"/>
        <v>0</v>
      </c>
      <c r="G699" s="104">
        <f t="shared" si="466"/>
        <v>50.977281461797467</v>
      </c>
      <c r="H699" s="104">
        <f t="shared" si="472"/>
        <v>50.977281461797467</v>
      </c>
      <c r="I699" s="104">
        <f t="shared" si="467"/>
        <v>0</v>
      </c>
      <c r="J699" s="104">
        <f t="shared" si="467"/>
        <v>55.950694595899208</v>
      </c>
      <c r="K699" s="104">
        <f t="shared" si="473"/>
        <v>55.950694595899208</v>
      </c>
      <c r="L699" s="104">
        <f t="shared" si="468"/>
        <v>0</v>
      </c>
      <c r="M699" s="104">
        <f t="shared" si="468"/>
        <v>61.545603254310116</v>
      </c>
      <c r="N699" s="104">
        <f t="shared" si="474"/>
        <v>61.545603254310116</v>
      </c>
      <c r="O699" s="104">
        <f t="shared" si="469"/>
        <v>0</v>
      </c>
      <c r="P699" s="104">
        <f t="shared" si="469"/>
        <v>67.882169605224348</v>
      </c>
      <c r="Q699" s="104">
        <f t="shared" si="475"/>
        <v>67.882169605224348</v>
      </c>
      <c r="R699" s="104">
        <f t="shared" si="470"/>
        <v>0</v>
      </c>
      <c r="S699" s="104">
        <f t="shared" si="470"/>
        <v>74.665583056186776</v>
      </c>
      <c r="T699" s="104">
        <f t="shared" si="476"/>
        <v>74.665583056186776</v>
      </c>
    </row>
    <row r="700" spans="2:20" x14ac:dyDescent="0.2">
      <c r="B700" s="108" t="s">
        <v>882</v>
      </c>
      <c r="C700" s="104">
        <f t="shared" ref="C700:D702" si="477">+C667*$E$705</f>
        <v>0</v>
      </c>
      <c r="D700" s="104">
        <f t="shared" si="477"/>
        <v>0</v>
      </c>
      <c r="E700" s="104">
        <f t="shared" si="471"/>
        <v>0</v>
      </c>
      <c r="F700" s="104">
        <f t="shared" ref="F700:G702" si="478">+F667*$H$705</f>
        <v>1762.7608652372999</v>
      </c>
      <c r="G700" s="104">
        <f t="shared" si="478"/>
        <v>0</v>
      </c>
      <c r="H700" s="104">
        <f t="shared" si="472"/>
        <v>1762.7608652372999</v>
      </c>
      <c r="I700" s="104">
        <f t="shared" ref="I700:J702" si="479">+I667*$K$705</f>
        <v>0</v>
      </c>
      <c r="J700" s="104">
        <f t="shared" si="479"/>
        <v>0</v>
      </c>
      <c r="K700" s="104">
        <f t="shared" si="473"/>
        <v>0</v>
      </c>
      <c r="L700" s="104">
        <f t="shared" ref="L700:M702" si="480">+L667*$N$705</f>
        <v>0</v>
      </c>
      <c r="M700" s="104">
        <f t="shared" si="480"/>
        <v>0</v>
      </c>
      <c r="N700" s="104">
        <f t="shared" si="474"/>
        <v>0</v>
      </c>
      <c r="O700" s="104">
        <f t="shared" ref="O700:P702" si="481">+O667*$Q$705</f>
        <v>0</v>
      </c>
      <c r="P700" s="104">
        <f t="shared" si="481"/>
        <v>0</v>
      </c>
      <c r="Q700" s="104">
        <f t="shared" si="475"/>
        <v>0</v>
      </c>
      <c r="R700" s="104">
        <f t="shared" ref="R700:S702" si="482">+R667*$T$705</f>
        <v>0</v>
      </c>
      <c r="S700" s="104">
        <f t="shared" si="482"/>
        <v>0</v>
      </c>
      <c r="T700" s="104">
        <f t="shared" si="476"/>
        <v>0</v>
      </c>
    </row>
    <row r="701" spans="2:20" x14ac:dyDescent="0.2">
      <c r="B701" s="114" t="s">
        <v>880</v>
      </c>
      <c r="C701" s="104">
        <f t="shared" si="477"/>
        <v>0</v>
      </c>
      <c r="D701" s="104">
        <f t="shared" si="477"/>
        <v>0</v>
      </c>
      <c r="E701" s="104">
        <f t="shared" si="471"/>
        <v>0</v>
      </c>
      <c r="F701" s="104">
        <f t="shared" si="478"/>
        <v>0</v>
      </c>
      <c r="G701" s="104">
        <f t="shared" si="478"/>
        <v>0</v>
      </c>
      <c r="H701" s="104">
        <f t="shared" si="472"/>
        <v>0</v>
      </c>
      <c r="I701" s="104">
        <f t="shared" si="479"/>
        <v>175.88529276411293</v>
      </c>
      <c r="J701" s="104">
        <f t="shared" si="479"/>
        <v>0</v>
      </c>
      <c r="K701" s="104">
        <f t="shared" si="473"/>
        <v>175.88529276411293</v>
      </c>
      <c r="L701" s="104">
        <f t="shared" si="480"/>
        <v>0</v>
      </c>
      <c r="M701" s="104">
        <f t="shared" si="480"/>
        <v>0</v>
      </c>
      <c r="N701" s="104">
        <f t="shared" si="474"/>
        <v>0</v>
      </c>
      <c r="O701" s="104">
        <f t="shared" si="481"/>
        <v>352.71536873139632</v>
      </c>
      <c r="P701" s="104">
        <f t="shared" si="481"/>
        <v>0</v>
      </c>
      <c r="Q701" s="104">
        <f t="shared" si="475"/>
        <v>352.71536873139632</v>
      </c>
      <c r="R701" s="104">
        <f t="shared" si="482"/>
        <v>0</v>
      </c>
      <c r="S701" s="104">
        <f t="shared" si="482"/>
        <v>0</v>
      </c>
      <c r="T701" s="104">
        <f t="shared" si="476"/>
        <v>0</v>
      </c>
    </row>
    <row r="702" spans="2:20" x14ac:dyDescent="0.2">
      <c r="B702" s="114" t="s">
        <v>874</v>
      </c>
      <c r="C702" s="104">
        <f t="shared" si="477"/>
        <v>0</v>
      </c>
      <c r="D702" s="104">
        <f t="shared" si="477"/>
        <v>0</v>
      </c>
      <c r="E702" s="104">
        <f t="shared" si="471"/>
        <v>0</v>
      </c>
      <c r="F702" s="104">
        <f t="shared" si="478"/>
        <v>1762.7608652372999</v>
      </c>
      <c r="G702" s="104">
        <f t="shared" si="478"/>
        <v>0</v>
      </c>
      <c r="H702" s="104">
        <f t="shared" si="472"/>
        <v>1762.7608652372999</v>
      </c>
      <c r="I702" s="104">
        <f t="shared" si="479"/>
        <v>2462.3940986975808</v>
      </c>
      <c r="J702" s="104">
        <f t="shared" si="479"/>
        <v>0</v>
      </c>
      <c r="K702" s="104">
        <f t="shared" si="473"/>
        <v>2462.3940986975808</v>
      </c>
      <c r="L702" s="104">
        <f t="shared" si="480"/>
        <v>3517.6966645400912</v>
      </c>
      <c r="M702" s="104">
        <f t="shared" si="480"/>
        <v>0</v>
      </c>
      <c r="N702" s="104">
        <f t="shared" si="474"/>
        <v>3517.6966645400912</v>
      </c>
      <c r="O702" s="104">
        <f t="shared" si="481"/>
        <v>3527.1536873139639</v>
      </c>
      <c r="P702" s="104">
        <f t="shared" si="481"/>
        <v>0</v>
      </c>
      <c r="Q702" s="104">
        <f t="shared" si="475"/>
        <v>3527.1536873139639</v>
      </c>
      <c r="R702" s="104">
        <f t="shared" si="482"/>
        <v>5290.3901808555393</v>
      </c>
      <c r="S702" s="104">
        <f t="shared" si="482"/>
        <v>0</v>
      </c>
      <c r="T702" s="104">
        <f t="shared" si="476"/>
        <v>5290.3901808555393</v>
      </c>
    </row>
    <row r="703" spans="2:20" s="135" customFormat="1" x14ac:dyDescent="0.2">
      <c r="B703" s="114" t="s">
        <v>294</v>
      </c>
      <c r="C703" s="104">
        <f>+C670*$E$705</f>
        <v>2050.6578164047364</v>
      </c>
      <c r="D703" s="104">
        <f>+D670*$E$705</f>
        <v>0</v>
      </c>
      <c r="E703" s="104">
        <f t="shared" si="471"/>
        <v>2050.6578164047364</v>
      </c>
      <c r="F703" s="104">
        <f>+F670*$H$705</f>
        <v>1874.1863897376415</v>
      </c>
      <c r="G703" s="104">
        <f>+G670*$H$705</f>
        <v>0</v>
      </c>
      <c r="H703" s="104">
        <f t="shared" si="472"/>
        <v>1874.1863897376415</v>
      </c>
      <c r="I703" s="104">
        <f>+I670*$K$705</f>
        <v>5035.9666980336997</v>
      </c>
      <c r="J703" s="104">
        <f>+J670*$K$705</f>
        <v>0</v>
      </c>
      <c r="K703" s="104">
        <f t="shared" si="473"/>
        <v>5035.9666980336997</v>
      </c>
      <c r="L703" s="104">
        <f>+L670*$N$705</f>
        <v>9257.1895379656926</v>
      </c>
      <c r="M703" s="104">
        <f>+M670*$N$705</f>
        <v>0</v>
      </c>
      <c r="N703" s="104">
        <f t="shared" si="474"/>
        <v>9257.1895379656926</v>
      </c>
      <c r="O703" s="104">
        <f>+O670*$Q$705</f>
        <v>9282.0766901653387</v>
      </c>
      <c r="P703" s="104">
        <f>+P670*$Q$705</f>
        <v>0</v>
      </c>
      <c r="Q703" s="104">
        <f t="shared" si="475"/>
        <v>9282.0766901653387</v>
      </c>
      <c r="R703" s="104">
        <f>+R670*$T$705</f>
        <v>9281.4795786976101</v>
      </c>
      <c r="S703" s="104">
        <f>+S670*$T$705</f>
        <v>0</v>
      </c>
      <c r="T703" s="104">
        <f t="shared" si="476"/>
        <v>9281.4795786976101</v>
      </c>
    </row>
    <row r="704" spans="2:20" x14ac:dyDescent="0.2">
      <c r="B704" s="278" t="s">
        <v>8</v>
      </c>
      <c r="C704" s="106">
        <f>SUM(C686:C703)</f>
        <v>7905.0478771697399</v>
      </c>
      <c r="D704" s="106">
        <f t="shared" ref="D704:T704" si="483">SUM(D686:D703)</f>
        <v>4088.0796031227192</v>
      </c>
      <c r="E704" s="106">
        <f t="shared" si="483"/>
        <v>11993.127480292458</v>
      </c>
      <c r="F704" s="106">
        <f t="shared" si="483"/>
        <v>15051.486280424066</v>
      </c>
      <c r="G704" s="106">
        <f t="shared" si="483"/>
        <v>5933.8267646507693</v>
      </c>
      <c r="H704" s="106">
        <f t="shared" si="483"/>
        <v>20985.313045074832</v>
      </c>
      <c r="I704" s="106">
        <f t="shared" si="483"/>
        <v>17830.195596771464</v>
      </c>
      <c r="J704" s="106">
        <f t="shared" si="483"/>
        <v>7475.4655329031384</v>
      </c>
      <c r="K704" s="106">
        <f t="shared" si="483"/>
        <v>25305.661129674598</v>
      </c>
      <c r="L704" s="106">
        <f t="shared" si="483"/>
        <v>29184.453368392056</v>
      </c>
      <c r="M704" s="106">
        <f t="shared" si="483"/>
        <v>9337.9570367996075</v>
      </c>
      <c r="N704" s="106">
        <f t="shared" si="483"/>
        <v>38522.410405191666</v>
      </c>
      <c r="O704" s="106">
        <f t="shared" si="483"/>
        <v>30885.11445393067</v>
      </c>
      <c r="P704" s="106">
        <f t="shared" si="483"/>
        <v>12466.112027946288</v>
      </c>
      <c r="Q704" s="106">
        <f t="shared" si="483"/>
        <v>43351.226481876969</v>
      </c>
      <c r="R704" s="106">
        <f t="shared" si="483"/>
        <v>42152.611021616947</v>
      </c>
      <c r="S704" s="106">
        <f t="shared" si="483"/>
        <v>16204.228002597594</v>
      </c>
      <c r="T704" s="106">
        <f t="shared" si="483"/>
        <v>58356.83902421454</v>
      </c>
    </row>
    <row r="705" spans="2:20" x14ac:dyDescent="0.2">
      <c r="B705" s="279" t="s">
        <v>297</v>
      </c>
      <c r="C705" s="241"/>
      <c r="D705" s="240"/>
      <c r="E705" s="285">
        <f>Asignaciones!K65</f>
        <v>0.96431838975297346</v>
      </c>
      <c r="F705" s="241"/>
      <c r="G705" s="240"/>
      <c r="H705" s="285">
        <f>Asignaciones!L65</f>
        <v>0.75117111135701375</v>
      </c>
      <c r="I705" s="241"/>
      <c r="J705" s="240"/>
      <c r="K705" s="285">
        <f>Asignaciones!M65</f>
        <v>0.7552108029131126</v>
      </c>
      <c r="L705" s="241"/>
      <c r="M705" s="240"/>
      <c r="N705" s="285">
        <f>Asignaciones!N65</f>
        <v>0.7552114394086884</v>
      </c>
      <c r="O705" s="241"/>
      <c r="P705" s="240"/>
      <c r="Q705" s="285">
        <f>Asignaciones!O65</f>
        <v>0.75523239114790819</v>
      </c>
      <c r="R705" s="241"/>
      <c r="S705" s="240"/>
      <c r="T705" s="285">
        <f>Asignaciones!P65</f>
        <v>0.75523326553799108</v>
      </c>
    </row>
    <row r="709" spans="2:20" x14ac:dyDescent="0.2">
      <c r="B709" s="2" t="s">
        <v>453</v>
      </c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7"/>
    </row>
    <row r="710" spans="2:20" x14ac:dyDescent="0.2">
      <c r="B710" s="9" t="s">
        <v>20</v>
      </c>
      <c r="C710" s="199"/>
      <c r="D710" s="199"/>
      <c r="E710" s="199"/>
      <c r="F710" s="199"/>
      <c r="G710" s="199"/>
      <c r="H710" s="199"/>
      <c r="I710" s="199"/>
      <c r="J710" s="199"/>
      <c r="K710" s="199"/>
      <c r="L710" s="199"/>
      <c r="M710" s="199"/>
      <c r="N710" s="199"/>
      <c r="O710" s="199"/>
      <c r="P710" s="199"/>
      <c r="Q710" s="199"/>
      <c r="R710" s="199"/>
      <c r="S710" s="199"/>
      <c r="T710" s="262"/>
    </row>
    <row r="711" spans="2:20" x14ac:dyDescent="0.2">
      <c r="B711" s="201" t="s">
        <v>910</v>
      </c>
      <c r="C711" s="199"/>
      <c r="D711" s="199"/>
      <c r="E711" s="199"/>
      <c r="F711" s="199"/>
      <c r="G711" s="199"/>
      <c r="H711" s="199"/>
      <c r="I711" s="199"/>
      <c r="J711" s="199"/>
      <c r="K711" s="199"/>
      <c r="L711" s="199"/>
      <c r="M711" s="199"/>
      <c r="N711" s="199"/>
      <c r="O711" s="199"/>
      <c r="P711" s="199"/>
      <c r="Q711" s="199"/>
      <c r="R711" s="199"/>
      <c r="S711" s="199"/>
      <c r="T711" s="262"/>
    </row>
    <row r="712" spans="2:20" x14ac:dyDescent="0.2">
      <c r="B712" s="9" t="s">
        <v>2</v>
      </c>
      <c r="C712" s="199"/>
      <c r="D712" s="199"/>
      <c r="E712" s="199"/>
      <c r="F712" s="199"/>
      <c r="G712" s="199"/>
      <c r="H712" s="199"/>
      <c r="I712" s="199"/>
      <c r="J712" s="199"/>
      <c r="K712" s="199"/>
      <c r="L712" s="199"/>
      <c r="M712" s="199"/>
      <c r="N712" s="199"/>
      <c r="O712" s="199"/>
      <c r="P712" s="199"/>
      <c r="Q712" s="199"/>
      <c r="R712" s="199"/>
      <c r="S712" s="199"/>
      <c r="T712" s="262"/>
    </row>
    <row r="713" spans="2:20" x14ac:dyDescent="0.2">
      <c r="B713" s="256"/>
      <c r="C713" s="197"/>
      <c r="D713" s="197"/>
      <c r="E713" s="197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263"/>
    </row>
    <row r="714" spans="2:20" x14ac:dyDescent="0.2">
      <c r="B714" s="264"/>
    </row>
    <row r="715" spans="2:20" x14ac:dyDescent="0.2">
      <c r="B715" s="265" t="s">
        <v>282</v>
      </c>
      <c r="C715" s="267" t="s">
        <v>38</v>
      </c>
      <c r="D715" s="662"/>
      <c r="E715" s="299"/>
      <c r="F715" s="270" t="s">
        <v>39</v>
      </c>
      <c r="G715" s="663"/>
      <c r="H715" s="663"/>
      <c r="I715" s="301" t="s">
        <v>40</v>
      </c>
      <c r="J715" s="662"/>
      <c r="K715" s="299"/>
      <c r="L715" s="267" t="s">
        <v>121</v>
      </c>
      <c r="M715" s="662"/>
      <c r="N715" s="299"/>
      <c r="O715" s="270" t="s">
        <v>122</v>
      </c>
      <c r="P715" s="662"/>
      <c r="Q715" s="299"/>
      <c r="R715" s="301" t="s">
        <v>633</v>
      </c>
      <c r="S715" s="662"/>
      <c r="T715" s="299"/>
    </row>
    <row r="716" spans="2:20" x14ac:dyDescent="0.2">
      <c r="B716" s="273"/>
      <c r="C716" s="274" t="s">
        <v>283</v>
      </c>
      <c r="D716" s="275" t="s">
        <v>284</v>
      </c>
      <c r="E716" s="275" t="s">
        <v>47</v>
      </c>
      <c r="F716" s="275" t="s">
        <v>283</v>
      </c>
      <c r="G716" s="275" t="s">
        <v>284</v>
      </c>
      <c r="H716" s="275" t="s">
        <v>47</v>
      </c>
      <c r="I716" s="276" t="s">
        <v>283</v>
      </c>
      <c r="J716" s="276" t="s">
        <v>284</v>
      </c>
      <c r="K716" s="276" t="s">
        <v>47</v>
      </c>
      <c r="L716" s="274" t="s">
        <v>283</v>
      </c>
      <c r="M716" s="275" t="s">
        <v>284</v>
      </c>
      <c r="N716" s="275" t="s">
        <v>47</v>
      </c>
      <c r="O716" s="275" t="s">
        <v>283</v>
      </c>
      <c r="P716" s="275" t="s">
        <v>284</v>
      </c>
      <c r="Q716" s="275" t="s">
        <v>47</v>
      </c>
      <c r="R716" s="276" t="s">
        <v>283</v>
      </c>
      <c r="S716" s="276" t="s">
        <v>284</v>
      </c>
      <c r="T716" s="276" t="s">
        <v>47</v>
      </c>
    </row>
    <row r="717" spans="2:20" x14ac:dyDescent="0.2">
      <c r="B717" s="129" t="s">
        <v>89</v>
      </c>
      <c r="C717" s="234"/>
      <c r="D717" s="234"/>
      <c r="E717" s="234"/>
      <c r="F717" s="234"/>
      <c r="G717" s="234"/>
      <c r="H717" s="234"/>
      <c r="I717" s="234"/>
      <c r="J717" s="234"/>
      <c r="K717" s="234"/>
      <c r="L717" s="234"/>
      <c r="M717" s="234"/>
      <c r="N717" s="234"/>
      <c r="O717" s="234"/>
      <c r="P717" s="234"/>
      <c r="Q717" s="234"/>
      <c r="R717" s="234"/>
      <c r="S717" s="234"/>
      <c r="T717" s="232"/>
    </row>
    <row r="718" spans="2:20" x14ac:dyDescent="0.2">
      <c r="B718" s="665" t="s">
        <v>424</v>
      </c>
      <c r="C718" s="104">
        <f t="shared" ref="C718:D731" si="484">+C653*$E$737</f>
        <v>50.694514904153571</v>
      </c>
      <c r="D718" s="104">
        <f t="shared" si="484"/>
        <v>0</v>
      </c>
      <c r="E718" s="408">
        <f>+C718+D718</f>
        <v>50.694514904153571</v>
      </c>
      <c r="F718" s="104">
        <f t="shared" ref="F718:G731" si="485">+F653*$H$737</f>
        <v>1955.2159093454948</v>
      </c>
      <c r="G718" s="104">
        <f t="shared" si="485"/>
        <v>0</v>
      </c>
      <c r="H718" s="408">
        <f>+F718+G718</f>
        <v>1955.2159093454948</v>
      </c>
      <c r="I718" s="104">
        <f t="shared" ref="I718:J731" si="486">+I653*$K$737</f>
        <v>1995.6411603487452</v>
      </c>
      <c r="J718" s="104">
        <f t="shared" si="486"/>
        <v>0</v>
      </c>
      <c r="K718" s="408">
        <f>+I718+J718</f>
        <v>1995.6411603487452</v>
      </c>
      <c r="L718" s="104">
        <f t="shared" ref="L718:M731" si="487">+L653*$N$737</f>
        <v>3304.3227206363285</v>
      </c>
      <c r="M718" s="104">
        <f t="shared" si="487"/>
        <v>0</v>
      </c>
      <c r="N718" s="408">
        <f>+L718+M718</f>
        <v>3304.3227206363285</v>
      </c>
      <c r="O718" s="104">
        <f t="shared" ref="O718:P731" si="488">+O653*$Q$737</f>
        <v>3468.5006426109094</v>
      </c>
      <c r="P718" s="104">
        <f t="shared" si="488"/>
        <v>0</v>
      </c>
      <c r="Q718" s="408">
        <f>+O718+P718</f>
        <v>3468.5006426109094</v>
      </c>
      <c r="R718" s="104">
        <f t="shared" ref="R718:S731" si="489">+R653*$T$737</f>
        <v>5670.6883968861139</v>
      </c>
      <c r="S718" s="104">
        <f t="shared" si="489"/>
        <v>0</v>
      </c>
      <c r="T718" s="408">
        <f>+R718+S718</f>
        <v>5670.6883968861139</v>
      </c>
    </row>
    <row r="719" spans="2:20" x14ac:dyDescent="0.2">
      <c r="B719" s="665" t="s">
        <v>425</v>
      </c>
      <c r="C719" s="104">
        <f t="shared" si="484"/>
        <v>17.172947975620964</v>
      </c>
      <c r="D719" s="104">
        <f t="shared" si="484"/>
        <v>0</v>
      </c>
      <c r="E719" s="408">
        <f>+C719+D719</f>
        <v>17.172947975620964</v>
      </c>
      <c r="F719" s="104">
        <f t="shared" si="485"/>
        <v>791.88918128026705</v>
      </c>
      <c r="G719" s="104">
        <f t="shared" si="485"/>
        <v>0</v>
      </c>
      <c r="H719" s="408">
        <f>+F719+G719</f>
        <v>791.88918128026705</v>
      </c>
      <c r="I719" s="104">
        <f t="shared" si="486"/>
        <v>809.7781173875743</v>
      </c>
      <c r="J719" s="104">
        <f t="shared" si="486"/>
        <v>0</v>
      </c>
      <c r="K719" s="408">
        <f>+I719+J719</f>
        <v>809.7781173875743</v>
      </c>
      <c r="L719" s="104">
        <f t="shared" si="487"/>
        <v>1344.9403236365381</v>
      </c>
      <c r="M719" s="104">
        <f t="shared" si="487"/>
        <v>0</v>
      </c>
      <c r="N719" s="408">
        <f>+L719+M719</f>
        <v>1344.9403236365381</v>
      </c>
      <c r="O719" s="104">
        <f t="shared" si="488"/>
        <v>1407.8063388506423</v>
      </c>
      <c r="P719" s="104">
        <f t="shared" si="488"/>
        <v>0</v>
      </c>
      <c r="Q719" s="408">
        <f>+O719+P719</f>
        <v>1407.8063388506423</v>
      </c>
      <c r="R719" s="104">
        <f t="shared" si="489"/>
        <v>2104.0649617420445</v>
      </c>
      <c r="S719" s="104">
        <f t="shared" si="489"/>
        <v>0</v>
      </c>
      <c r="T719" s="408">
        <f>+R719+S719</f>
        <v>2104.0649617420445</v>
      </c>
    </row>
    <row r="720" spans="2:20" x14ac:dyDescent="0.2">
      <c r="B720" s="665" t="s">
        <v>426</v>
      </c>
      <c r="C720" s="104">
        <f t="shared" si="484"/>
        <v>0</v>
      </c>
      <c r="D720" s="104">
        <f t="shared" si="484"/>
        <v>42.098089984392665</v>
      </c>
      <c r="E720" s="104">
        <f>+C720+D720</f>
        <v>42.098089984392665</v>
      </c>
      <c r="F720" s="104">
        <f t="shared" si="485"/>
        <v>0</v>
      </c>
      <c r="G720" s="104">
        <f t="shared" si="485"/>
        <v>1565.0907957102286</v>
      </c>
      <c r="H720" s="104">
        <f>+F720+G720</f>
        <v>1565.0907957102286</v>
      </c>
      <c r="I720" s="104">
        <f t="shared" si="486"/>
        <v>0</v>
      </c>
      <c r="J720" s="104">
        <f t="shared" si="486"/>
        <v>1964.9823478936323</v>
      </c>
      <c r="K720" s="104">
        <f>+I720+J720</f>
        <v>1964.9823478936323</v>
      </c>
      <c r="L720" s="104">
        <f t="shared" si="487"/>
        <v>0</v>
      </c>
      <c r="M720" s="104">
        <f t="shared" si="487"/>
        <v>2495.4458612165881</v>
      </c>
      <c r="N720" s="104">
        <f>+L720+M720</f>
        <v>2495.4458612165881</v>
      </c>
      <c r="O720" s="104">
        <f t="shared" si="488"/>
        <v>0</v>
      </c>
      <c r="P720" s="104">
        <f t="shared" si="488"/>
        <v>3321.6164255504746</v>
      </c>
      <c r="Q720" s="104">
        <f>+O720+P720</f>
        <v>3321.6164255504746</v>
      </c>
      <c r="R720" s="104">
        <f t="shared" si="489"/>
        <v>0</v>
      </c>
      <c r="S720" s="104">
        <f t="shared" si="489"/>
        <v>4400.1161542811178</v>
      </c>
      <c r="T720" s="104">
        <f>+R720+S720</f>
        <v>4400.1161542811178</v>
      </c>
    </row>
    <row r="721" spans="2:20" x14ac:dyDescent="0.2">
      <c r="B721" s="660" t="s">
        <v>715</v>
      </c>
      <c r="C721" s="104">
        <f t="shared" si="484"/>
        <v>0</v>
      </c>
      <c r="D721" s="104">
        <f t="shared" si="484"/>
        <v>1.1535129171151777</v>
      </c>
      <c r="E721" s="104">
        <f>+C721+D721</f>
        <v>1.1535129171151777</v>
      </c>
      <c r="F721" s="104">
        <f t="shared" si="485"/>
        <v>0</v>
      </c>
      <c r="G721" s="104">
        <f t="shared" si="485"/>
        <v>27.546654952436182</v>
      </c>
      <c r="H721" s="104">
        <f>+F721+G721</f>
        <v>27.546654952436182</v>
      </c>
      <c r="I721" s="104">
        <f t="shared" si="486"/>
        <v>0</v>
      </c>
      <c r="J721" s="104">
        <f t="shared" si="486"/>
        <v>29.509382157591521</v>
      </c>
      <c r="K721" s="104">
        <f>+I721+J721</f>
        <v>29.509382157591521</v>
      </c>
      <c r="L721" s="104">
        <f t="shared" si="487"/>
        <v>0</v>
      </c>
      <c r="M721" s="104">
        <f t="shared" si="487"/>
        <v>32.460123804012696</v>
      </c>
      <c r="N721" s="104">
        <f>+L721+M721</f>
        <v>32.460123804012696</v>
      </c>
      <c r="O721" s="104">
        <f t="shared" si="488"/>
        <v>0</v>
      </c>
      <c r="P721" s="104">
        <f t="shared" si="488"/>
        <v>35.802508113064313</v>
      </c>
      <c r="Q721" s="104">
        <f>+O721+P721</f>
        <v>35.802508113064313</v>
      </c>
      <c r="R721" s="104">
        <f t="shared" si="489"/>
        <v>0</v>
      </c>
      <c r="S721" s="104">
        <f t="shared" si="489"/>
        <v>39.380160107574994</v>
      </c>
      <c r="T721" s="104">
        <f>+R721+S721</f>
        <v>39.380160107574994</v>
      </c>
    </row>
    <row r="722" spans="2:20" x14ac:dyDescent="0.2">
      <c r="B722" s="660" t="s">
        <v>717</v>
      </c>
      <c r="C722" s="104">
        <f t="shared" si="484"/>
        <v>1.0615608180839615</v>
      </c>
      <c r="D722" s="104">
        <f t="shared" si="484"/>
        <v>0</v>
      </c>
      <c r="E722" s="104">
        <f t="shared" ref="E722:E735" si="490">+C722+D722</f>
        <v>1.0615608180839615</v>
      </c>
      <c r="F722" s="104">
        <f t="shared" si="485"/>
        <v>25.350777726804527</v>
      </c>
      <c r="G722" s="104">
        <f t="shared" si="485"/>
        <v>0</v>
      </c>
      <c r="H722" s="104">
        <f t="shared" ref="H722:H735" si="491">+F722+G722</f>
        <v>25.350777726804527</v>
      </c>
      <c r="I722" s="104">
        <f t="shared" si="486"/>
        <v>27.157046444445861</v>
      </c>
      <c r="J722" s="104">
        <f t="shared" si="486"/>
        <v>0</v>
      </c>
      <c r="K722" s="104">
        <f t="shared" ref="K722:K735" si="492">+I722+J722</f>
        <v>27.157046444445861</v>
      </c>
      <c r="L722" s="104">
        <f t="shared" si="487"/>
        <v>29.87257018904603</v>
      </c>
      <c r="M722" s="104">
        <f t="shared" si="487"/>
        <v>0</v>
      </c>
      <c r="N722" s="104">
        <f t="shared" ref="N722:N735" si="493">+L722+M722</f>
        <v>29.87257018904603</v>
      </c>
      <c r="O722" s="104">
        <f t="shared" si="488"/>
        <v>32.948516863610699</v>
      </c>
      <c r="P722" s="104">
        <f t="shared" si="488"/>
        <v>0</v>
      </c>
      <c r="Q722" s="104">
        <f t="shared" ref="Q722:Q735" si="494">+O722+P722</f>
        <v>32.948516863610699</v>
      </c>
      <c r="R722" s="104">
        <f t="shared" si="489"/>
        <v>36.240976897444249</v>
      </c>
      <c r="S722" s="104">
        <f t="shared" si="489"/>
        <v>0</v>
      </c>
      <c r="T722" s="104">
        <f t="shared" ref="T722:T735" si="495">+R722+S722</f>
        <v>36.240976897444249</v>
      </c>
    </row>
    <row r="723" spans="2:20" x14ac:dyDescent="0.2">
      <c r="B723" s="114" t="s">
        <v>287</v>
      </c>
      <c r="C723" s="104">
        <f t="shared" si="484"/>
        <v>1.5263051668460712</v>
      </c>
      <c r="D723" s="104">
        <f t="shared" si="484"/>
        <v>0</v>
      </c>
      <c r="E723" s="104">
        <f t="shared" si="490"/>
        <v>1.5263051668460712</v>
      </c>
      <c r="F723" s="104">
        <f t="shared" si="485"/>
        <v>36.44918159076942</v>
      </c>
      <c r="G723" s="104">
        <f t="shared" si="485"/>
        <v>0</v>
      </c>
      <c r="H723" s="104">
        <f t="shared" si="491"/>
        <v>36.44918159076942</v>
      </c>
      <c r="I723" s="104">
        <f t="shared" si="486"/>
        <v>39.046222880805381</v>
      </c>
      <c r="J723" s="104">
        <f t="shared" si="486"/>
        <v>0</v>
      </c>
      <c r="K723" s="104">
        <f t="shared" si="492"/>
        <v>39.046222880805381</v>
      </c>
      <c r="L723" s="104">
        <f t="shared" si="487"/>
        <v>42.950585072278628</v>
      </c>
      <c r="M723" s="104">
        <f t="shared" si="487"/>
        <v>0</v>
      </c>
      <c r="N723" s="104">
        <f t="shared" si="493"/>
        <v>42.950585072278628</v>
      </c>
      <c r="O723" s="104">
        <f t="shared" si="488"/>
        <v>47.373160983477831</v>
      </c>
      <c r="P723" s="104">
        <f t="shared" si="488"/>
        <v>0</v>
      </c>
      <c r="Q723" s="104">
        <f t="shared" si="494"/>
        <v>47.373160983477831</v>
      </c>
      <c r="R723" s="104">
        <f t="shared" si="489"/>
        <v>52.107038379541329</v>
      </c>
      <c r="S723" s="104">
        <f t="shared" si="489"/>
        <v>0</v>
      </c>
      <c r="T723" s="104">
        <f t="shared" si="495"/>
        <v>52.107038379541329</v>
      </c>
    </row>
    <row r="724" spans="2:20" x14ac:dyDescent="0.2">
      <c r="B724" s="114" t="s">
        <v>427</v>
      </c>
      <c r="C724" s="104">
        <f t="shared" si="484"/>
        <v>0</v>
      </c>
      <c r="D724" s="104">
        <f t="shared" si="484"/>
        <v>4.4655328310010765</v>
      </c>
      <c r="E724" s="104">
        <f t="shared" si="490"/>
        <v>4.4655328310010765</v>
      </c>
      <c r="F724" s="104">
        <f t="shared" si="485"/>
        <v>0</v>
      </c>
      <c r="G724" s="104">
        <f t="shared" si="485"/>
        <v>106.63989128270825</v>
      </c>
      <c r="H724" s="104">
        <f t="shared" si="491"/>
        <v>106.63989128270825</v>
      </c>
      <c r="I724" s="104">
        <f t="shared" si="486"/>
        <v>0</v>
      </c>
      <c r="J724" s="104">
        <f t="shared" si="486"/>
        <v>114.2380920855563</v>
      </c>
      <c r="K724" s="104">
        <f t="shared" si="492"/>
        <v>114.2380920855563</v>
      </c>
      <c r="L724" s="104">
        <f t="shared" si="487"/>
        <v>0</v>
      </c>
      <c r="M724" s="104">
        <f t="shared" si="487"/>
        <v>125.66114032575236</v>
      </c>
      <c r="N724" s="104">
        <f t="shared" si="493"/>
        <v>125.66114032575236</v>
      </c>
      <c r="O724" s="104">
        <f t="shared" si="488"/>
        <v>0</v>
      </c>
      <c r="P724" s="104">
        <f t="shared" si="488"/>
        <v>138.60033384880373</v>
      </c>
      <c r="Q724" s="104">
        <f t="shared" si="494"/>
        <v>138.60033384880373</v>
      </c>
      <c r="R724" s="104">
        <f t="shared" si="489"/>
        <v>0</v>
      </c>
      <c r="S724" s="104">
        <f t="shared" si="489"/>
        <v>152.4503065732867</v>
      </c>
      <c r="T724" s="104">
        <f t="shared" si="495"/>
        <v>152.4503065732867</v>
      </c>
    </row>
    <row r="725" spans="2:20" x14ac:dyDescent="0.2">
      <c r="B725" s="114" t="s">
        <v>428</v>
      </c>
      <c r="C725" s="104">
        <f t="shared" si="484"/>
        <v>0</v>
      </c>
      <c r="D725" s="104">
        <f t="shared" si="484"/>
        <v>2.5716684607104416</v>
      </c>
      <c r="E725" s="104">
        <f t="shared" si="490"/>
        <v>2.5716684607104416</v>
      </c>
      <c r="F725" s="104">
        <f t="shared" si="485"/>
        <v>0</v>
      </c>
      <c r="G725" s="104">
        <f t="shared" si="485"/>
        <v>61.41315167620251</v>
      </c>
      <c r="H725" s="104">
        <f t="shared" si="491"/>
        <v>61.41315167620251</v>
      </c>
      <c r="I725" s="104">
        <f t="shared" si="486"/>
        <v>0</v>
      </c>
      <c r="J725" s="104">
        <f t="shared" si="486"/>
        <v>65.788901245699833</v>
      </c>
      <c r="K725" s="104">
        <f t="shared" si="492"/>
        <v>65.788901245699833</v>
      </c>
      <c r="L725" s="104">
        <f t="shared" si="487"/>
        <v>0</v>
      </c>
      <c r="M725" s="104">
        <f t="shared" si="487"/>
        <v>72.367353134027013</v>
      </c>
      <c r="N725" s="104">
        <f t="shared" si="493"/>
        <v>72.367353134027013</v>
      </c>
      <c r="O725" s="104">
        <f t="shared" si="488"/>
        <v>0</v>
      </c>
      <c r="P725" s="104">
        <f t="shared" si="488"/>
        <v>159.63788452228286</v>
      </c>
      <c r="Q725" s="104">
        <f t="shared" si="494"/>
        <v>159.63788452228286</v>
      </c>
      <c r="R725" s="104">
        <f t="shared" si="489"/>
        <v>0</v>
      </c>
      <c r="S725" s="104">
        <f t="shared" si="489"/>
        <v>175.59008524958907</v>
      </c>
      <c r="T725" s="104">
        <f t="shared" si="495"/>
        <v>175.59008524958907</v>
      </c>
    </row>
    <row r="726" spans="2:20" x14ac:dyDescent="0.2">
      <c r="B726" s="114" t="s">
        <v>429</v>
      </c>
      <c r="C726" s="104">
        <f t="shared" si="484"/>
        <v>3.6132938643702914</v>
      </c>
      <c r="D726" s="104">
        <f t="shared" si="484"/>
        <v>0</v>
      </c>
      <c r="E726" s="104">
        <f t="shared" si="490"/>
        <v>3.6132938643702914</v>
      </c>
      <c r="F726" s="104">
        <f t="shared" si="485"/>
        <v>86.287858459780679</v>
      </c>
      <c r="G726" s="104">
        <f t="shared" si="485"/>
        <v>0</v>
      </c>
      <c r="H726" s="104">
        <f t="shared" si="491"/>
        <v>86.287858459780679</v>
      </c>
      <c r="I726" s="104">
        <f t="shared" si="486"/>
        <v>92.43595620762089</v>
      </c>
      <c r="J726" s="104">
        <f t="shared" si="486"/>
        <v>0</v>
      </c>
      <c r="K726" s="104">
        <f t="shared" si="492"/>
        <v>92.43595620762089</v>
      </c>
      <c r="L726" s="104">
        <f t="shared" si="487"/>
        <v>101.67893608947594</v>
      </c>
      <c r="M726" s="104">
        <f t="shared" si="487"/>
        <v>0</v>
      </c>
      <c r="N726" s="104">
        <f t="shared" si="493"/>
        <v>101.67893608947594</v>
      </c>
      <c r="O726" s="104">
        <f t="shared" si="488"/>
        <v>224.29741526871143</v>
      </c>
      <c r="P726" s="104">
        <f t="shared" si="488"/>
        <v>0</v>
      </c>
      <c r="Q726" s="104">
        <f t="shared" si="494"/>
        <v>224.29741526871143</v>
      </c>
      <c r="R726" s="104">
        <f t="shared" si="489"/>
        <v>246.71087559293048</v>
      </c>
      <c r="S726" s="104">
        <f t="shared" si="489"/>
        <v>0</v>
      </c>
      <c r="T726" s="104">
        <f t="shared" si="495"/>
        <v>246.71087559293048</v>
      </c>
    </row>
    <row r="727" spans="2:20" x14ac:dyDescent="0.2">
      <c r="B727" s="114" t="s">
        <v>288</v>
      </c>
      <c r="C727" s="104">
        <f t="shared" si="484"/>
        <v>0</v>
      </c>
      <c r="D727" s="104">
        <f t="shared" si="484"/>
        <v>0</v>
      </c>
      <c r="E727" s="104">
        <f t="shared" si="490"/>
        <v>0</v>
      </c>
      <c r="F727" s="104">
        <f t="shared" si="485"/>
        <v>29.438454305845276</v>
      </c>
      <c r="G727" s="104">
        <f t="shared" si="485"/>
        <v>0</v>
      </c>
      <c r="H727" s="104">
        <f t="shared" si="491"/>
        <v>29.438454305845276</v>
      </c>
      <c r="I727" s="104">
        <f t="shared" si="486"/>
        <v>37.915297274830522</v>
      </c>
      <c r="J727" s="104">
        <f t="shared" si="486"/>
        <v>0</v>
      </c>
      <c r="K727" s="104">
        <f t="shared" si="492"/>
        <v>37.915297274830522</v>
      </c>
      <c r="L727" s="104">
        <f t="shared" si="487"/>
        <v>47.398322935556415</v>
      </c>
      <c r="M727" s="104">
        <f t="shared" si="487"/>
        <v>0</v>
      </c>
      <c r="N727" s="104">
        <f t="shared" si="493"/>
        <v>47.398322935556415</v>
      </c>
      <c r="O727" s="104">
        <f t="shared" si="488"/>
        <v>79.222421935769859</v>
      </c>
      <c r="P727" s="104">
        <f t="shared" si="488"/>
        <v>0</v>
      </c>
      <c r="Q727" s="104">
        <f t="shared" si="494"/>
        <v>79.222421935769859</v>
      </c>
      <c r="R727" s="104">
        <f t="shared" si="489"/>
        <v>98.233640904449942</v>
      </c>
      <c r="S727" s="104">
        <f t="shared" si="489"/>
        <v>0</v>
      </c>
      <c r="T727" s="104">
        <f t="shared" si="495"/>
        <v>98.233640904449942</v>
      </c>
    </row>
    <row r="728" spans="2:20" x14ac:dyDescent="0.2">
      <c r="B728" s="114" t="s">
        <v>289</v>
      </c>
      <c r="C728" s="104">
        <f t="shared" si="484"/>
        <v>1.5699138858988162</v>
      </c>
      <c r="D728" s="104">
        <f t="shared" si="484"/>
        <v>0</v>
      </c>
      <c r="E728" s="104">
        <f t="shared" si="490"/>
        <v>1.5699138858988162</v>
      </c>
      <c r="F728" s="104">
        <f t="shared" si="485"/>
        <v>37.490586779077113</v>
      </c>
      <c r="G728" s="104">
        <f t="shared" si="485"/>
        <v>0</v>
      </c>
      <c r="H728" s="104">
        <f t="shared" si="491"/>
        <v>37.490586779077113</v>
      </c>
      <c r="I728" s="104">
        <f t="shared" si="486"/>
        <v>40.161829248828383</v>
      </c>
      <c r="J728" s="104">
        <f t="shared" si="486"/>
        <v>0</v>
      </c>
      <c r="K728" s="104">
        <f t="shared" si="492"/>
        <v>40.161829248828383</v>
      </c>
      <c r="L728" s="104">
        <f t="shared" si="487"/>
        <v>44.177744645772293</v>
      </c>
      <c r="M728" s="104">
        <f t="shared" si="487"/>
        <v>0</v>
      </c>
      <c r="N728" s="104">
        <f t="shared" si="493"/>
        <v>44.177744645772293</v>
      </c>
      <c r="O728" s="104">
        <f t="shared" si="488"/>
        <v>48.726679868720055</v>
      </c>
      <c r="P728" s="104">
        <f t="shared" si="488"/>
        <v>0</v>
      </c>
      <c r="Q728" s="104">
        <f t="shared" si="494"/>
        <v>48.726679868720055</v>
      </c>
      <c r="R728" s="104">
        <f t="shared" si="489"/>
        <v>53.595810904671076</v>
      </c>
      <c r="S728" s="104">
        <f t="shared" si="489"/>
        <v>0</v>
      </c>
      <c r="T728" s="104">
        <f t="shared" si="495"/>
        <v>53.595810904671076</v>
      </c>
    </row>
    <row r="729" spans="2:20" x14ac:dyDescent="0.2">
      <c r="B729" s="114" t="s">
        <v>290</v>
      </c>
      <c r="C729" s="104">
        <f t="shared" si="484"/>
        <v>0</v>
      </c>
      <c r="D729" s="104">
        <f t="shared" si="484"/>
        <v>1.250947255113025</v>
      </c>
      <c r="E729" s="104">
        <f t="shared" si="490"/>
        <v>1.250947255113025</v>
      </c>
      <c r="F729" s="104">
        <f t="shared" si="485"/>
        <v>0</v>
      </c>
      <c r="G729" s="104">
        <f t="shared" si="485"/>
        <v>29.873451687455098</v>
      </c>
      <c r="H729" s="104">
        <f t="shared" si="491"/>
        <v>29.873451687455098</v>
      </c>
      <c r="I729" s="104">
        <f t="shared" si="486"/>
        <v>0</v>
      </c>
      <c r="J729" s="104">
        <f t="shared" si="486"/>
        <v>32.001965528431505</v>
      </c>
      <c r="K729" s="104">
        <f t="shared" si="492"/>
        <v>32.001965528431505</v>
      </c>
      <c r="L729" s="104">
        <f t="shared" si="487"/>
        <v>0</v>
      </c>
      <c r="M729" s="104">
        <f t="shared" si="487"/>
        <v>35.201948908218569</v>
      </c>
      <c r="N729" s="104">
        <f t="shared" si="493"/>
        <v>35.201948908218569</v>
      </c>
      <c r="O729" s="104">
        <f t="shared" si="488"/>
        <v>0</v>
      </c>
      <c r="P729" s="104">
        <f t="shared" si="488"/>
        <v>38.826656022376937</v>
      </c>
      <c r="Q729" s="104">
        <f t="shared" si="494"/>
        <v>38.826656022376937</v>
      </c>
      <c r="R729" s="104">
        <f t="shared" si="489"/>
        <v>0</v>
      </c>
      <c r="S729" s="104">
        <f t="shared" si="489"/>
        <v>42.706503292293469</v>
      </c>
      <c r="T729" s="104">
        <f t="shared" si="495"/>
        <v>42.706503292293469</v>
      </c>
    </row>
    <row r="730" spans="2:20" x14ac:dyDescent="0.2">
      <c r="B730" s="114" t="s">
        <v>291</v>
      </c>
      <c r="C730" s="104">
        <f t="shared" si="484"/>
        <v>0</v>
      </c>
      <c r="D730" s="104">
        <f t="shared" si="484"/>
        <v>0.62298170075349846</v>
      </c>
      <c r="E730" s="104">
        <f t="shared" si="490"/>
        <v>0.62298170075349846</v>
      </c>
      <c r="F730" s="104">
        <f t="shared" si="485"/>
        <v>0</v>
      </c>
      <c r="G730" s="104">
        <f t="shared" si="485"/>
        <v>14.877216975824252</v>
      </c>
      <c r="H730" s="104">
        <f t="shared" si="491"/>
        <v>14.877216975824252</v>
      </c>
      <c r="I730" s="104">
        <f t="shared" si="486"/>
        <v>0</v>
      </c>
      <c r="J730" s="104">
        <f t="shared" si="486"/>
        <v>15.937233828900149</v>
      </c>
      <c r="K730" s="104">
        <f t="shared" si="492"/>
        <v>15.937233828900149</v>
      </c>
      <c r="L730" s="104">
        <f t="shared" si="487"/>
        <v>0</v>
      </c>
      <c r="M730" s="104">
        <f t="shared" si="487"/>
        <v>17.530851049909639</v>
      </c>
      <c r="N730" s="104">
        <f t="shared" si="493"/>
        <v>17.530851049909639</v>
      </c>
      <c r="O730" s="104">
        <f t="shared" si="488"/>
        <v>0</v>
      </c>
      <c r="P730" s="104">
        <f t="shared" si="488"/>
        <v>19.335984074888909</v>
      </c>
      <c r="Q730" s="104">
        <f t="shared" si="494"/>
        <v>19.335984074888909</v>
      </c>
      <c r="R730" s="104">
        <f t="shared" si="489"/>
        <v>0</v>
      </c>
      <c r="S730" s="104">
        <f t="shared" si="489"/>
        <v>21.26817893042503</v>
      </c>
      <c r="T730" s="104">
        <f t="shared" si="495"/>
        <v>21.26817893042503</v>
      </c>
    </row>
    <row r="731" spans="2:20" x14ac:dyDescent="0.2">
      <c r="B731" s="114" t="s">
        <v>293</v>
      </c>
      <c r="C731" s="104">
        <f t="shared" si="484"/>
        <v>0</v>
      </c>
      <c r="D731" s="104">
        <f t="shared" si="484"/>
        <v>0.65512755651237897</v>
      </c>
      <c r="E731" s="104">
        <f t="shared" si="490"/>
        <v>0.65512755651237897</v>
      </c>
      <c r="F731" s="104">
        <f t="shared" si="485"/>
        <v>0</v>
      </c>
      <c r="G731" s="104">
        <f t="shared" si="485"/>
        <v>15.644881371776782</v>
      </c>
      <c r="H731" s="104">
        <f t="shared" si="491"/>
        <v>15.644881371776782</v>
      </c>
      <c r="I731" s="104">
        <f t="shared" si="486"/>
        <v>0</v>
      </c>
      <c r="J731" s="104">
        <f t="shared" si="486"/>
        <v>16.759595094471401</v>
      </c>
      <c r="K731" s="104">
        <f t="shared" si="492"/>
        <v>16.759595094471401</v>
      </c>
      <c r="L731" s="104">
        <f t="shared" si="487"/>
        <v>0</v>
      </c>
      <c r="M731" s="104">
        <f t="shared" si="487"/>
        <v>18.435442964084977</v>
      </c>
      <c r="N731" s="104">
        <f t="shared" si="493"/>
        <v>18.435442964084977</v>
      </c>
      <c r="O731" s="104">
        <f t="shared" si="488"/>
        <v>0</v>
      </c>
      <c r="P731" s="104">
        <f t="shared" si="488"/>
        <v>20.333720853153178</v>
      </c>
      <c r="Q731" s="104">
        <f t="shared" si="494"/>
        <v>20.333720853153178</v>
      </c>
      <c r="R731" s="104">
        <f t="shared" si="489"/>
        <v>0</v>
      </c>
      <c r="S731" s="104">
        <f t="shared" si="489"/>
        <v>22.365616963234963</v>
      </c>
      <c r="T731" s="104">
        <f t="shared" si="495"/>
        <v>22.365616963234963</v>
      </c>
    </row>
    <row r="732" spans="2:20" x14ac:dyDescent="0.2">
      <c r="B732" s="108" t="s">
        <v>882</v>
      </c>
      <c r="C732" s="104">
        <f t="shared" ref="C732:D734" si="496">+C667*$E$737</f>
        <v>0</v>
      </c>
      <c r="D732" s="104">
        <f t="shared" si="496"/>
        <v>0</v>
      </c>
      <c r="E732" s="104">
        <f t="shared" si="490"/>
        <v>0</v>
      </c>
      <c r="F732" s="104">
        <f t="shared" ref="F732:G734" si="497">+F667*$H$737</f>
        <v>540.98970821179103</v>
      </c>
      <c r="G732" s="104">
        <f t="shared" si="497"/>
        <v>0</v>
      </c>
      <c r="H732" s="104">
        <f t="shared" si="491"/>
        <v>540.98970821179103</v>
      </c>
      <c r="I732" s="104">
        <f t="shared" ref="I732:J734" si="498">+I667*$K$737</f>
        <v>0</v>
      </c>
      <c r="J732" s="104">
        <f t="shared" si="498"/>
        <v>0</v>
      </c>
      <c r="K732" s="104">
        <f t="shared" si="492"/>
        <v>0</v>
      </c>
      <c r="L732" s="104">
        <f t="shared" ref="L732:M734" si="499">+L667*$N$737</f>
        <v>0</v>
      </c>
      <c r="M732" s="104">
        <f t="shared" si="499"/>
        <v>0</v>
      </c>
      <c r="N732" s="104">
        <f t="shared" si="493"/>
        <v>0</v>
      </c>
      <c r="O732" s="104">
        <f t="shared" ref="O732:P735" si="500">+O667*$Q$737</f>
        <v>0</v>
      </c>
      <c r="P732" s="104">
        <f t="shared" si="500"/>
        <v>0</v>
      </c>
      <c r="Q732" s="104">
        <f t="shared" si="494"/>
        <v>0</v>
      </c>
      <c r="R732" s="104">
        <f t="shared" ref="R732:S734" si="501">+R667*$T$737</f>
        <v>0</v>
      </c>
      <c r="S732" s="104">
        <f t="shared" si="501"/>
        <v>0</v>
      </c>
      <c r="T732" s="104">
        <f t="shared" si="495"/>
        <v>0</v>
      </c>
    </row>
    <row r="733" spans="2:20" x14ac:dyDescent="0.2">
      <c r="B733" s="114" t="s">
        <v>880</v>
      </c>
      <c r="C733" s="104">
        <f t="shared" si="496"/>
        <v>0</v>
      </c>
      <c r="D733" s="104">
        <f t="shared" si="496"/>
        <v>0</v>
      </c>
      <c r="E733" s="104">
        <f t="shared" si="490"/>
        <v>0</v>
      </c>
      <c r="F733" s="104">
        <f t="shared" si="497"/>
        <v>0</v>
      </c>
      <c r="G733" s="104">
        <f t="shared" si="497"/>
        <v>0</v>
      </c>
      <c r="H733" s="104">
        <f t="shared" si="491"/>
        <v>0</v>
      </c>
      <c r="I733" s="104">
        <f t="shared" si="498"/>
        <v>52.68507050876083</v>
      </c>
      <c r="J733" s="104">
        <f t="shared" si="498"/>
        <v>0</v>
      </c>
      <c r="K733" s="104">
        <f t="shared" si="492"/>
        <v>52.68507050876083</v>
      </c>
      <c r="L733" s="104">
        <f t="shared" si="499"/>
        <v>0</v>
      </c>
      <c r="M733" s="104">
        <f t="shared" si="499"/>
        <v>0</v>
      </c>
      <c r="N733" s="104">
        <f t="shared" si="493"/>
        <v>0</v>
      </c>
      <c r="O733" s="104">
        <f t="shared" si="500"/>
        <v>105.65389836699082</v>
      </c>
      <c r="P733" s="104">
        <f t="shared" si="500"/>
        <v>0</v>
      </c>
      <c r="Q733" s="104">
        <f t="shared" si="494"/>
        <v>105.65389836699082</v>
      </c>
      <c r="R733" s="104">
        <f t="shared" si="501"/>
        <v>0</v>
      </c>
      <c r="S733" s="104">
        <f t="shared" si="501"/>
        <v>0</v>
      </c>
      <c r="T733" s="104">
        <f t="shared" si="495"/>
        <v>0</v>
      </c>
    </row>
    <row r="734" spans="2:20" x14ac:dyDescent="0.2">
      <c r="B734" s="114" t="s">
        <v>874</v>
      </c>
      <c r="C734" s="104">
        <f t="shared" si="496"/>
        <v>0</v>
      </c>
      <c r="D734" s="104">
        <f t="shared" si="496"/>
        <v>0</v>
      </c>
      <c r="E734" s="104">
        <f t="shared" si="490"/>
        <v>0</v>
      </c>
      <c r="F734" s="104">
        <f t="shared" si="497"/>
        <v>540.98970821179103</v>
      </c>
      <c r="G734" s="104">
        <f t="shared" si="497"/>
        <v>0</v>
      </c>
      <c r="H734" s="104">
        <f t="shared" si="491"/>
        <v>540.98970821179103</v>
      </c>
      <c r="I734" s="104">
        <f t="shared" si="498"/>
        <v>737.59098712265154</v>
      </c>
      <c r="J734" s="104">
        <f t="shared" si="498"/>
        <v>0</v>
      </c>
      <c r="K734" s="104">
        <f t="shared" si="492"/>
        <v>737.59098712265154</v>
      </c>
      <c r="L734" s="104">
        <f t="shared" si="499"/>
        <v>1053.6950292958461</v>
      </c>
      <c r="M734" s="104">
        <f t="shared" si="499"/>
        <v>0</v>
      </c>
      <c r="N734" s="104">
        <f t="shared" si="493"/>
        <v>1053.6950292958461</v>
      </c>
      <c r="O734" s="104">
        <f t="shared" si="500"/>
        <v>1056.5389836699082</v>
      </c>
      <c r="P734" s="104">
        <f t="shared" si="500"/>
        <v>0</v>
      </c>
      <c r="Q734" s="104">
        <f t="shared" si="494"/>
        <v>1056.5389836699082</v>
      </c>
      <c r="R734" s="104">
        <f t="shared" si="501"/>
        <v>1584.7038960646025</v>
      </c>
      <c r="S734" s="104">
        <f t="shared" si="501"/>
        <v>0</v>
      </c>
      <c r="T734" s="104">
        <f t="shared" si="495"/>
        <v>1584.7038960646025</v>
      </c>
    </row>
    <row r="735" spans="2:20" s="135" customFormat="1" x14ac:dyDescent="0.2">
      <c r="B735" s="114" t="s">
        <v>294</v>
      </c>
      <c r="C735" s="104">
        <f>+C670*$E$737</f>
        <v>26.494434897739506</v>
      </c>
      <c r="D735" s="104">
        <f>+D670*$E$737</f>
        <v>0</v>
      </c>
      <c r="E735" s="104">
        <f t="shared" si="490"/>
        <v>26.494434897739506</v>
      </c>
      <c r="F735" s="104">
        <f>+F670*$H$737</f>
        <v>575.18610045962487</v>
      </c>
      <c r="G735" s="104">
        <f>+G670*$H$737</f>
        <v>0</v>
      </c>
      <c r="H735" s="104">
        <f t="shared" si="491"/>
        <v>575.18610045962487</v>
      </c>
      <c r="I735" s="104">
        <f>+I670*$K$737</f>
        <v>1508.4846287944549</v>
      </c>
      <c r="J735" s="104">
        <f>+J670*$K$737</f>
        <v>0</v>
      </c>
      <c r="K735" s="104">
        <f t="shared" si="492"/>
        <v>1508.4846287944549</v>
      </c>
      <c r="L735" s="104">
        <f>+L670*$N$737</f>
        <v>2772.9095290481068</v>
      </c>
      <c r="M735" s="104">
        <f>+M670*$N$737</f>
        <v>0</v>
      </c>
      <c r="N735" s="104">
        <f t="shared" si="493"/>
        <v>2772.9095290481068</v>
      </c>
      <c r="O735" s="104">
        <f t="shared" si="500"/>
        <v>2780.3936947362422</v>
      </c>
      <c r="P735" s="104">
        <f>+P670*$Q$737</f>
        <v>0</v>
      </c>
      <c r="Q735" s="104">
        <f t="shared" si="494"/>
        <v>2780.3936947362422</v>
      </c>
      <c r="R735" s="104">
        <f>+R670*$T$737</f>
        <v>2780.2102201897646</v>
      </c>
      <c r="S735" s="104">
        <f>+S670*$T$737</f>
        <v>0</v>
      </c>
      <c r="T735" s="104">
        <f t="shared" si="495"/>
        <v>2780.2102201897646</v>
      </c>
    </row>
    <row r="736" spans="2:20" x14ac:dyDescent="0.2">
      <c r="B736" s="278" t="s">
        <v>8</v>
      </c>
      <c r="C736" s="106">
        <f>SUM(C718:C735)</f>
        <v>102.13297151271318</v>
      </c>
      <c r="D736" s="106">
        <f t="shared" ref="D736:T736" si="502">SUM(D718:D735)</f>
        <v>52.817860705598264</v>
      </c>
      <c r="E736" s="106">
        <f t="shared" si="502"/>
        <v>154.9508322183114</v>
      </c>
      <c r="F736" s="106">
        <f t="shared" si="502"/>
        <v>4619.2874663712464</v>
      </c>
      <c r="G736" s="106">
        <f t="shared" si="502"/>
        <v>1821.0860436566318</v>
      </c>
      <c r="H736" s="106">
        <f t="shared" si="502"/>
        <v>6440.3735100278773</v>
      </c>
      <c r="I736" s="106">
        <f t="shared" si="502"/>
        <v>5340.8963162187183</v>
      </c>
      <c r="J736" s="106">
        <f t="shared" si="502"/>
        <v>2239.2175178342827</v>
      </c>
      <c r="K736" s="106">
        <f t="shared" si="502"/>
        <v>7580.1138340530015</v>
      </c>
      <c r="L736" s="106">
        <f t="shared" si="502"/>
        <v>8741.94576154895</v>
      </c>
      <c r="M736" s="106">
        <f t="shared" si="502"/>
        <v>2797.102721402593</v>
      </c>
      <c r="N736" s="106">
        <f t="shared" si="502"/>
        <v>11539.048482951544</v>
      </c>
      <c r="O736" s="106">
        <f t="shared" si="502"/>
        <v>9251.4617531549811</v>
      </c>
      <c r="P736" s="106">
        <f t="shared" si="502"/>
        <v>3734.1535129850445</v>
      </c>
      <c r="Q736" s="106">
        <f t="shared" si="502"/>
        <v>12985.615266140027</v>
      </c>
      <c r="R736" s="106">
        <f t="shared" si="502"/>
        <v>12626.555817561562</v>
      </c>
      <c r="S736" s="106">
        <f t="shared" si="502"/>
        <v>4853.8770053975222</v>
      </c>
      <c r="T736" s="106">
        <f t="shared" si="502"/>
        <v>17480.432822959083</v>
      </c>
    </row>
    <row r="737" spans="2:20" x14ac:dyDescent="0.2">
      <c r="B737" s="279" t="s">
        <v>297</v>
      </c>
      <c r="C737" s="241"/>
      <c r="D737" s="240"/>
      <c r="E737" s="285">
        <f>Asignaciones!K66</f>
        <v>1.2458963457295087E-2</v>
      </c>
      <c r="F737" s="241"/>
      <c r="G737" s="240"/>
      <c r="H737" s="285">
        <f>Asignaciones!L66</f>
        <v>0.23053373169562169</v>
      </c>
      <c r="I737" s="241"/>
      <c r="J737" s="240"/>
      <c r="K737" s="285">
        <f>Asignaciones!M66</f>
        <v>0.22621751810605906</v>
      </c>
      <c r="L737" s="241"/>
      <c r="M737" s="240"/>
      <c r="N737" s="285">
        <f>Asignaciones!N66</f>
        <v>0.22621692990016101</v>
      </c>
      <c r="O737" s="241"/>
      <c r="P737" s="240"/>
      <c r="Q737" s="285">
        <f>Asignaciones!O66</f>
        <v>0.22622560106975539</v>
      </c>
      <c r="R737" s="241"/>
      <c r="S737" s="240"/>
      <c r="T737" s="285">
        <f>Asignaciones!P66</f>
        <v>0.22622548761462091</v>
      </c>
    </row>
    <row r="741" spans="2:20" x14ac:dyDescent="0.2">
      <c r="B741" s="2" t="s">
        <v>454</v>
      </c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7"/>
    </row>
    <row r="742" spans="2:20" x14ac:dyDescent="0.2">
      <c r="B742" s="9" t="s">
        <v>20</v>
      </c>
      <c r="C742" s="199"/>
      <c r="D742" s="199"/>
      <c r="E742" s="199"/>
      <c r="F742" s="199"/>
      <c r="G742" s="199"/>
      <c r="H742" s="199"/>
      <c r="I742" s="199"/>
      <c r="J742" s="199"/>
      <c r="K742" s="199"/>
      <c r="L742" s="199"/>
      <c r="M742" s="199"/>
      <c r="N742" s="199"/>
      <c r="O742" s="199"/>
      <c r="P742" s="199"/>
      <c r="Q742" s="199"/>
      <c r="R742" s="199"/>
      <c r="S742" s="199"/>
      <c r="T742" s="262"/>
    </row>
    <row r="743" spans="2:20" x14ac:dyDescent="0.2">
      <c r="B743" s="201" t="s">
        <v>910</v>
      </c>
      <c r="C743" s="199"/>
      <c r="D743" s="199"/>
      <c r="E743" s="199"/>
      <c r="F743" s="199"/>
      <c r="G743" s="199"/>
      <c r="H743" s="199"/>
      <c r="I743" s="199"/>
      <c r="J743" s="199"/>
      <c r="K743" s="199"/>
      <c r="L743" s="199"/>
      <c r="M743" s="199"/>
      <c r="N743" s="199"/>
      <c r="O743" s="199"/>
      <c r="P743" s="199"/>
      <c r="Q743" s="199"/>
      <c r="R743" s="199"/>
      <c r="S743" s="199"/>
      <c r="T743" s="262"/>
    </row>
    <row r="744" spans="2:20" x14ac:dyDescent="0.2">
      <c r="B744" s="9" t="s">
        <v>2</v>
      </c>
      <c r="C744" s="199"/>
      <c r="D744" s="199"/>
      <c r="E744" s="199"/>
      <c r="F744" s="199"/>
      <c r="G744" s="199"/>
      <c r="H744" s="199"/>
      <c r="I744" s="199"/>
      <c r="J744" s="199"/>
      <c r="K744" s="199"/>
      <c r="L744" s="199"/>
      <c r="M744" s="199"/>
      <c r="N744" s="199"/>
      <c r="O744" s="199"/>
      <c r="P744" s="199"/>
      <c r="Q744" s="199"/>
      <c r="R744" s="199"/>
      <c r="S744" s="199"/>
      <c r="T744" s="262"/>
    </row>
    <row r="745" spans="2:20" x14ac:dyDescent="0.2">
      <c r="B745" s="256"/>
      <c r="C745" s="197"/>
      <c r="D745" s="197"/>
      <c r="E745" s="197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263"/>
    </row>
    <row r="746" spans="2:20" x14ac:dyDescent="0.2">
      <c r="B746" s="264"/>
    </row>
    <row r="747" spans="2:20" x14ac:dyDescent="0.2">
      <c r="B747" s="265" t="s">
        <v>282</v>
      </c>
      <c r="C747" s="267" t="s">
        <v>38</v>
      </c>
      <c r="D747" s="662"/>
      <c r="E747" s="299"/>
      <c r="F747" s="270" t="s">
        <v>39</v>
      </c>
      <c r="G747" s="663"/>
      <c r="H747" s="663"/>
      <c r="I747" s="301" t="s">
        <v>40</v>
      </c>
      <c r="J747" s="662"/>
      <c r="K747" s="299"/>
      <c r="L747" s="267" t="s">
        <v>121</v>
      </c>
      <c r="M747" s="662"/>
      <c r="N747" s="299"/>
      <c r="O747" s="270" t="s">
        <v>122</v>
      </c>
      <c r="P747" s="662"/>
      <c r="Q747" s="299"/>
      <c r="R747" s="301" t="s">
        <v>633</v>
      </c>
      <c r="S747" s="662"/>
      <c r="T747" s="299"/>
    </row>
    <row r="748" spans="2:20" x14ac:dyDescent="0.2">
      <c r="B748" s="273"/>
      <c r="C748" s="274" t="s">
        <v>283</v>
      </c>
      <c r="D748" s="275" t="s">
        <v>284</v>
      </c>
      <c r="E748" s="275" t="s">
        <v>47</v>
      </c>
      <c r="F748" s="275" t="s">
        <v>283</v>
      </c>
      <c r="G748" s="275" t="s">
        <v>284</v>
      </c>
      <c r="H748" s="275" t="s">
        <v>47</v>
      </c>
      <c r="I748" s="276" t="s">
        <v>283</v>
      </c>
      <c r="J748" s="276" t="s">
        <v>284</v>
      </c>
      <c r="K748" s="276" t="s">
        <v>47</v>
      </c>
      <c r="L748" s="274" t="s">
        <v>283</v>
      </c>
      <c r="M748" s="275" t="s">
        <v>284</v>
      </c>
      <c r="N748" s="275" t="s">
        <v>47</v>
      </c>
      <c r="O748" s="275" t="s">
        <v>283</v>
      </c>
      <c r="P748" s="275" t="s">
        <v>284</v>
      </c>
      <c r="Q748" s="275" t="s">
        <v>47</v>
      </c>
      <c r="R748" s="276" t="s">
        <v>283</v>
      </c>
      <c r="S748" s="276" t="s">
        <v>284</v>
      </c>
      <c r="T748" s="276" t="s">
        <v>47</v>
      </c>
    </row>
    <row r="749" spans="2:20" x14ac:dyDescent="0.2">
      <c r="B749" s="129" t="s">
        <v>90</v>
      </c>
      <c r="C749" s="234"/>
      <c r="D749" s="234"/>
      <c r="E749" s="234"/>
      <c r="F749" s="234"/>
      <c r="G749" s="234"/>
      <c r="H749" s="234"/>
      <c r="I749" s="234"/>
      <c r="J749" s="234"/>
      <c r="K749" s="234"/>
      <c r="L749" s="234"/>
      <c r="M749" s="234"/>
      <c r="N749" s="234"/>
      <c r="O749" s="234"/>
      <c r="P749" s="234"/>
      <c r="Q749" s="234"/>
      <c r="R749" s="234"/>
      <c r="S749" s="234"/>
      <c r="T749" s="232"/>
    </row>
    <row r="750" spans="2:20" x14ac:dyDescent="0.2">
      <c r="B750" s="665" t="s">
        <v>424</v>
      </c>
      <c r="C750" s="104">
        <f t="shared" ref="C750:D763" si="503">+C653*$E$769</f>
        <v>94.491072056770051</v>
      </c>
      <c r="D750" s="104">
        <f t="shared" si="503"/>
        <v>0</v>
      </c>
      <c r="E750" s="408">
        <f>+C750+D750</f>
        <v>94.491072056770051</v>
      </c>
      <c r="F750" s="104">
        <f t="shared" ref="F750:G763" si="504">+F653*$H$769</f>
        <v>155.16593456565846</v>
      </c>
      <c r="G750" s="104">
        <f t="shared" si="504"/>
        <v>0</v>
      </c>
      <c r="H750" s="408">
        <f>+F750+G750</f>
        <v>155.16593456565846</v>
      </c>
      <c r="I750" s="104">
        <f t="shared" ref="I750:J763" si="505">+I653*$K$769</f>
        <v>163.83526484252471</v>
      </c>
      <c r="J750" s="104">
        <f t="shared" si="505"/>
        <v>0</v>
      </c>
      <c r="K750" s="408">
        <f>+I750+J750</f>
        <v>163.83526484252471</v>
      </c>
      <c r="L750" s="104">
        <f t="shared" ref="L750:M763" si="506">+L653*$N$769</f>
        <v>271.27351290249959</v>
      </c>
      <c r="M750" s="104">
        <f t="shared" si="506"/>
        <v>0</v>
      </c>
      <c r="N750" s="408">
        <f>+L750+M750</f>
        <v>271.27351290249959</v>
      </c>
      <c r="O750" s="104">
        <f t="shared" ref="O750:P763" si="507">+O653*$Q$769</f>
        <v>284.28686056844543</v>
      </c>
      <c r="P750" s="104">
        <f t="shared" si="507"/>
        <v>0</v>
      </c>
      <c r="Q750" s="408">
        <f>+O750+P750</f>
        <v>284.28686056844543</v>
      </c>
      <c r="R750" s="104">
        <f t="shared" ref="R750:S763" si="508">+R653*$T$769</f>
        <v>464.76475515612623</v>
      </c>
      <c r="S750" s="104">
        <f t="shared" si="508"/>
        <v>0</v>
      </c>
      <c r="T750" s="408">
        <f>+R750+S750</f>
        <v>464.76475515612623</v>
      </c>
    </row>
    <row r="751" spans="2:20" x14ac:dyDescent="0.2">
      <c r="B751" s="665" t="s">
        <v>425</v>
      </c>
      <c r="C751" s="104">
        <f t="shared" si="503"/>
        <v>32.00918812734534</v>
      </c>
      <c r="D751" s="104">
        <f t="shared" si="503"/>
        <v>0</v>
      </c>
      <c r="E751" s="408">
        <f>+C751+D751</f>
        <v>32.00918812734534</v>
      </c>
      <c r="F751" s="104">
        <f t="shared" si="504"/>
        <v>62.844325426401994</v>
      </c>
      <c r="G751" s="104">
        <f t="shared" si="504"/>
        <v>0</v>
      </c>
      <c r="H751" s="408">
        <f>+F751+G751</f>
        <v>62.844325426401994</v>
      </c>
      <c r="I751" s="104">
        <f t="shared" si="505"/>
        <v>66.479993979824371</v>
      </c>
      <c r="J751" s="104">
        <f t="shared" si="505"/>
        <v>0</v>
      </c>
      <c r="K751" s="408">
        <f>+I751+J751</f>
        <v>66.479993979824371</v>
      </c>
      <c r="L751" s="104">
        <f t="shared" si="506"/>
        <v>110.4149676296897</v>
      </c>
      <c r="M751" s="104">
        <f t="shared" si="506"/>
        <v>0</v>
      </c>
      <c r="N751" s="408">
        <f>+L751+M751</f>
        <v>110.4149676296897</v>
      </c>
      <c r="O751" s="104">
        <f t="shared" si="507"/>
        <v>115.38727698171635</v>
      </c>
      <c r="P751" s="104">
        <f t="shared" si="507"/>
        <v>0</v>
      </c>
      <c r="Q751" s="408">
        <f>+O751+P751</f>
        <v>115.38727698171635</v>
      </c>
      <c r="R751" s="104">
        <f t="shared" si="508"/>
        <v>172.44735882747619</v>
      </c>
      <c r="S751" s="104">
        <f t="shared" si="508"/>
        <v>0</v>
      </c>
      <c r="T751" s="408">
        <f>+R751+S751</f>
        <v>172.44735882747619</v>
      </c>
    </row>
    <row r="752" spans="2:20" x14ac:dyDescent="0.2">
      <c r="B752" s="665" t="s">
        <v>426</v>
      </c>
      <c r="C752" s="104">
        <f t="shared" si="503"/>
        <v>0</v>
      </c>
      <c r="D752" s="104">
        <f t="shared" si="503"/>
        <v>78.46793014369517</v>
      </c>
      <c r="E752" s="104">
        <f>+C752+D752</f>
        <v>78.46793014369517</v>
      </c>
      <c r="F752" s="104">
        <f t="shared" si="504"/>
        <v>0</v>
      </c>
      <c r="G752" s="104">
        <f t="shared" si="504"/>
        <v>124.20560554756374</v>
      </c>
      <c r="H752" s="104">
        <f>+F752+G752</f>
        <v>124.20560554756374</v>
      </c>
      <c r="I752" s="104">
        <f t="shared" si="505"/>
        <v>0</v>
      </c>
      <c r="J752" s="104">
        <f t="shared" si="505"/>
        <v>161.31828195093968</v>
      </c>
      <c r="K752" s="104">
        <f>+I752+J752</f>
        <v>161.31828195093968</v>
      </c>
      <c r="L752" s="104">
        <f t="shared" si="506"/>
        <v>0</v>
      </c>
      <c r="M752" s="104">
        <f t="shared" si="506"/>
        <v>204.86750909725438</v>
      </c>
      <c r="N752" s="104">
        <f>+L752+M752</f>
        <v>204.86750909725438</v>
      </c>
      <c r="O752" s="104">
        <f t="shared" si="507"/>
        <v>0</v>
      </c>
      <c r="P752" s="104">
        <f t="shared" si="507"/>
        <v>272.24786815132643</v>
      </c>
      <c r="Q752" s="104">
        <f>+O752+P752</f>
        <v>272.24786815132643</v>
      </c>
      <c r="R752" s="104">
        <f t="shared" si="508"/>
        <v>0</v>
      </c>
      <c r="S752" s="104">
        <f t="shared" si="508"/>
        <v>360.6297443932803</v>
      </c>
      <c r="T752" s="104">
        <f>+R752+S752</f>
        <v>360.6297443932803</v>
      </c>
    </row>
    <row r="753" spans="2:20" x14ac:dyDescent="0.2">
      <c r="B753" s="660" t="s">
        <v>715</v>
      </c>
      <c r="C753" s="104">
        <f t="shared" si="503"/>
        <v>0</v>
      </c>
      <c r="D753" s="104">
        <f t="shared" si="503"/>
        <v>2.1500683530678146</v>
      </c>
      <c r="E753" s="104">
        <f>+C753+D753</f>
        <v>2.1500683530678146</v>
      </c>
      <c r="F753" s="104">
        <f t="shared" si="504"/>
        <v>0</v>
      </c>
      <c r="G753" s="104">
        <f t="shared" si="504"/>
        <v>2.1861025370253353</v>
      </c>
      <c r="H753" s="104">
        <f>+F753+G753</f>
        <v>2.1861025370253353</v>
      </c>
      <c r="I753" s="104">
        <f t="shared" si="505"/>
        <v>0</v>
      </c>
      <c r="J753" s="104">
        <f t="shared" si="505"/>
        <v>2.4226186236223968</v>
      </c>
      <c r="K753" s="104">
        <f>+I753+J753</f>
        <v>2.4226186236223968</v>
      </c>
      <c r="L753" s="104">
        <f t="shared" si="506"/>
        <v>0</v>
      </c>
      <c r="M753" s="104">
        <f t="shared" si="506"/>
        <v>2.6648643483191146</v>
      </c>
      <c r="N753" s="104">
        <f>+L753+M753</f>
        <v>2.6648643483191146</v>
      </c>
      <c r="O753" s="104">
        <f t="shared" si="507"/>
        <v>0</v>
      </c>
      <c r="P753" s="104">
        <f t="shared" si="507"/>
        <v>2.9344617979594023</v>
      </c>
      <c r="Q753" s="104">
        <f>+O753+P753</f>
        <v>2.9344617979594023</v>
      </c>
      <c r="R753" s="104">
        <f t="shared" si="508"/>
        <v>0</v>
      </c>
      <c r="S753" s="104">
        <f t="shared" si="508"/>
        <v>3.2275641314476755</v>
      </c>
      <c r="T753" s="104">
        <f>+R753+S753</f>
        <v>3.2275641314476755</v>
      </c>
    </row>
    <row r="754" spans="2:20" x14ac:dyDescent="0.2">
      <c r="B754" s="660" t="s">
        <v>717</v>
      </c>
      <c r="C754" s="104">
        <f t="shared" si="503"/>
        <v>1.9786759956942952</v>
      </c>
      <c r="D754" s="104">
        <f t="shared" si="503"/>
        <v>0</v>
      </c>
      <c r="E754" s="104">
        <f t="shared" ref="E754:E767" si="509">+C754+D754</f>
        <v>1.9786759956942952</v>
      </c>
      <c r="F754" s="104">
        <f t="shared" si="504"/>
        <v>2.0118377203992073</v>
      </c>
      <c r="G754" s="104">
        <f t="shared" si="504"/>
        <v>0</v>
      </c>
      <c r="H754" s="104">
        <f t="shared" ref="H754:H767" si="510">+F754+G754</f>
        <v>2.0118377203992073</v>
      </c>
      <c r="I754" s="104">
        <f t="shared" si="505"/>
        <v>2.229499964707585</v>
      </c>
      <c r="J754" s="104">
        <f t="shared" si="505"/>
        <v>0</v>
      </c>
      <c r="K754" s="104">
        <f t="shared" ref="K754:K767" si="511">+I754+J754</f>
        <v>2.229499964707585</v>
      </c>
      <c r="L754" s="104">
        <f t="shared" si="506"/>
        <v>2.4524351099242661</v>
      </c>
      <c r="M754" s="104">
        <f t="shared" si="506"/>
        <v>0</v>
      </c>
      <c r="N754" s="104">
        <f t="shared" ref="N754:N767" si="512">+L754+M754</f>
        <v>2.4524351099242661</v>
      </c>
      <c r="O754" s="104">
        <f t="shared" si="507"/>
        <v>2.7005416416735901</v>
      </c>
      <c r="P754" s="104">
        <f t="shared" si="507"/>
        <v>0</v>
      </c>
      <c r="Q754" s="104">
        <f t="shared" ref="Q754:Q767" si="513">+O754+P754</f>
        <v>2.7005416416735901</v>
      </c>
      <c r="R754" s="104">
        <f t="shared" si="508"/>
        <v>2.9702793691871019</v>
      </c>
      <c r="S754" s="104">
        <f t="shared" si="508"/>
        <v>0</v>
      </c>
      <c r="T754" s="104">
        <f t="shared" ref="T754:T767" si="514">+R754+S754</f>
        <v>2.9702793691871019</v>
      </c>
    </row>
    <row r="755" spans="2:20" x14ac:dyDescent="0.2">
      <c r="B755" s="114" t="s">
        <v>287</v>
      </c>
      <c r="C755" s="104">
        <f t="shared" si="503"/>
        <v>2.8449273412271263</v>
      </c>
      <c r="D755" s="104">
        <f t="shared" si="503"/>
        <v>0</v>
      </c>
      <c r="E755" s="104">
        <f t="shared" si="509"/>
        <v>2.8449273412271263</v>
      </c>
      <c r="F755" s="104">
        <f t="shared" si="504"/>
        <v>2.8926070510434609</v>
      </c>
      <c r="G755" s="104">
        <f t="shared" si="504"/>
        <v>0</v>
      </c>
      <c r="H755" s="104">
        <f t="shared" si="510"/>
        <v>2.8926070510434609</v>
      </c>
      <c r="I755" s="104">
        <f t="shared" si="505"/>
        <v>3.205560395266188</v>
      </c>
      <c r="J755" s="104">
        <f t="shared" si="505"/>
        <v>0</v>
      </c>
      <c r="K755" s="104">
        <f t="shared" si="511"/>
        <v>3.205560395266188</v>
      </c>
      <c r="L755" s="104">
        <f t="shared" si="506"/>
        <v>3.5260950817573078</v>
      </c>
      <c r="M755" s="104">
        <f t="shared" si="506"/>
        <v>0</v>
      </c>
      <c r="N755" s="104">
        <f t="shared" si="512"/>
        <v>3.5260950817573078</v>
      </c>
      <c r="O755" s="104">
        <f t="shared" si="507"/>
        <v>3.8828210223593294</v>
      </c>
      <c r="P755" s="104">
        <f t="shared" si="507"/>
        <v>0</v>
      </c>
      <c r="Q755" s="104">
        <f t="shared" si="513"/>
        <v>3.8828210223593294</v>
      </c>
      <c r="R755" s="104">
        <f t="shared" si="508"/>
        <v>4.2706481540542258</v>
      </c>
      <c r="S755" s="104">
        <f t="shared" si="508"/>
        <v>0</v>
      </c>
      <c r="T755" s="104">
        <f t="shared" si="514"/>
        <v>4.2706481540542258</v>
      </c>
    </row>
    <row r="756" spans="2:20" x14ac:dyDescent="0.2">
      <c r="B756" s="114" t="s">
        <v>427</v>
      </c>
      <c r="C756" s="104">
        <f t="shared" si="503"/>
        <v>0</v>
      </c>
      <c r="D756" s="104">
        <f t="shared" si="503"/>
        <v>8.3234445640473638</v>
      </c>
      <c r="E756" s="104">
        <f t="shared" si="509"/>
        <v>8.3234445640473638</v>
      </c>
      <c r="F756" s="104">
        <f t="shared" si="504"/>
        <v>0</v>
      </c>
      <c r="G756" s="104">
        <f t="shared" si="504"/>
        <v>8.4629417721957267</v>
      </c>
      <c r="H756" s="104">
        <f t="shared" si="510"/>
        <v>8.4629417721957267</v>
      </c>
      <c r="I756" s="104">
        <f t="shared" si="505"/>
        <v>0</v>
      </c>
      <c r="J756" s="104">
        <f t="shared" si="505"/>
        <v>9.3785538421502181</v>
      </c>
      <c r="K756" s="104">
        <f t="shared" si="511"/>
        <v>9.3785538421502181</v>
      </c>
      <c r="L756" s="104">
        <f t="shared" si="506"/>
        <v>0</v>
      </c>
      <c r="M756" s="104">
        <f t="shared" si="506"/>
        <v>10.31634675348424</v>
      </c>
      <c r="N756" s="104">
        <f t="shared" si="512"/>
        <v>10.31634675348424</v>
      </c>
      <c r="O756" s="104">
        <f t="shared" si="507"/>
        <v>0</v>
      </c>
      <c r="P756" s="104">
        <f t="shared" si="507"/>
        <v>11.36002493398844</v>
      </c>
      <c r="Q756" s="104">
        <f t="shared" si="513"/>
        <v>11.36002493398844</v>
      </c>
      <c r="R756" s="104">
        <f t="shared" si="508"/>
        <v>0</v>
      </c>
      <c r="S756" s="104">
        <f t="shared" si="508"/>
        <v>12.494696313575796</v>
      </c>
      <c r="T756" s="104">
        <f t="shared" si="514"/>
        <v>12.494696313575796</v>
      </c>
    </row>
    <row r="757" spans="2:20" x14ac:dyDescent="0.2">
      <c r="B757" s="114" t="s">
        <v>428</v>
      </c>
      <c r="C757" s="104">
        <f t="shared" si="503"/>
        <v>0</v>
      </c>
      <c r="D757" s="104">
        <f t="shared" si="503"/>
        <v>4.7934122712594185</v>
      </c>
      <c r="E757" s="104">
        <f t="shared" si="509"/>
        <v>4.7934122712594185</v>
      </c>
      <c r="F757" s="104">
        <f t="shared" si="504"/>
        <v>0</v>
      </c>
      <c r="G757" s="104">
        <f t="shared" si="504"/>
        <v>4.8737477170234307</v>
      </c>
      <c r="H757" s="104">
        <f t="shared" si="510"/>
        <v>4.8737477170234307</v>
      </c>
      <c r="I757" s="104">
        <f t="shared" si="505"/>
        <v>0</v>
      </c>
      <c r="J757" s="104">
        <f t="shared" si="505"/>
        <v>5.4010421680240093</v>
      </c>
      <c r="K757" s="104">
        <f t="shared" si="511"/>
        <v>5.4010421680240093</v>
      </c>
      <c r="L757" s="104">
        <f t="shared" si="506"/>
        <v>0</v>
      </c>
      <c r="M757" s="104">
        <f t="shared" si="506"/>
        <v>5.9411104071404761</v>
      </c>
      <c r="N757" s="104">
        <f t="shared" si="512"/>
        <v>5.9411104071404761</v>
      </c>
      <c r="O757" s="104">
        <f t="shared" si="507"/>
        <v>0</v>
      </c>
      <c r="P757" s="104">
        <f t="shared" si="507"/>
        <v>13.084314432897397</v>
      </c>
      <c r="Q757" s="104">
        <f t="shared" si="513"/>
        <v>13.084314432897397</v>
      </c>
      <c r="R757" s="104">
        <f t="shared" si="508"/>
        <v>0</v>
      </c>
      <c r="S757" s="104">
        <f t="shared" si="508"/>
        <v>14.391212718314973</v>
      </c>
      <c r="T757" s="104">
        <f t="shared" si="514"/>
        <v>14.391212718314973</v>
      </c>
    </row>
    <row r="758" spans="2:20" x14ac:dyDescent="0.2">
      <c r="B758" s="114" t="s">
        <v>429</v>
      </c>
      <c r="C758" s="104">
        <f t="shared" si="503"/>
        <v>6.7349300322927892</v>
      </c>
      <c r="D758" s="104">
        <f t="shared" si="503"/>
        <v>0</v>
      </c>
      <c r="E758" s="104">
        <f t="shared" si="509"/>
        <v>6.7349300322927892</v>
      </c>
      <c r="F758" s="104">
        <f t="shared" si="504"/>
        <v>6.8478044473681949</v>
      </c>
      <c r="G758" s="104">
        <f t="shared" si="504"/>
        <v>0</v>
      </c>
      <c r="H758" s="104">
        <f t="shared" si="510"/>
        <v>6.8478044473681949</v>
      </c>
      <c r="I758" s="104">
        <f t="shared" si="505"/>
        <v>7.5886735887934247</v>
      </c>
      <c r="J758" s="104">
        <f t="shared" si="505"/>
        <v>0</v>
      </c>
      <c r="K758" s="104">
        <f t="shared" si="511"/>
        <v>7.5886735887934247</v>
      </c>
      <c r="L758" s="104">
        <f t="shared" si="506"/>
        <v>8.3474903976295458</v>
      </c>
      <c r="M758" s="104">
        <f t="shared" si="506"/>
        <v>0</v>
      </c>
      <c r="N758" s="104">
        <f t="shared" si="512"/>
        <v>8.3474903976295458</v>
      </c>
      <c r="O758" s="104">
        <f t="shared" si="507"/>
        <v>18.383968922191116</v>
      </c>
      <c r="P758" s="104">
        <f t="shared" si="507"/>
        <v>0</v>
      </c>
      <c r="Q758" s="104">
        <f t="shared" si="513"/>
        <v>18.383968922191116</v>
      </c>
      <c r="R758" s="104">
        <f t="shared" si="508"/>
        <v>20.220211668175114</v>
      </c>
      <c r="S758" s="104">
        <f t="shared" si="508"/>
        <v>0</v>
      </c>
      <c r="T758" s="104">
        <f t="shared" si="514"/>
        <v>20.220211668175114</v>
      </c>
    </row>
    <row r="759" spans="2:20" x14ac:dyDescent="0.2">
      <c r="B759" s="114" t="s">
        <v>288</v>
      </c>
      <c r="C759" s="104">
        <f t="shared" si="503"/>
        <v>0</v>
      </c>
      <c r="D759" s="104">
        <f t="shared" si="503"/>
        <v>0</v>
      </c>
      <c r="E759" s="104">
        <f t="shared" si="509"/>
        <v>0</v>
      </c>
      <c r="F759" s="104">
        <f t="shared" si="504"/>
        <v>2.3362357337118813</v>
      </c>
      <c r="G759" s="104">
        <f t="shared" si="504"/>
        <v>0</v>
      </c>
      <c r="H759" s="104">
        <f t="shared" si="510"/>
        <v>2.3362357337118813</v>
      </c>
      <c r="I759" s="104">
        <f t="shared" si="505"/>
        <v>3.112715298736056</v>
      </c>
      <c r="J759" s="104">
        <f t="shared" si="505"/>
        <v>0</v>
      </c>
      <c r="K759" s="104">
        <f t="shared" si="511"/>
        <v>3.112715298736056</v>
      </c>
      <c r="L759" s="104">
        <f t="shared" si="506"/>
        <v>3.8912390391273282</v>
      </c>
      <c r="M759" s="104">
        <f t="shared" si="506"/>
        <v>0</v>
      </c>
      <c r="N759" s="104">
        <f t="shared" si="512"/>
        <v>3.8912390391273282</v>
      </c>
      <c r="O759" s="104">
        <f t="shared" si="507"/>
        <v>6.4932649404947007</v>
      </c>
      <c r="P759" s="104">
        <f t="shared" si="507"/>
        <v>0</v>
      </c>
      <c r="Q759" s="104">
        <f t="shared" si="513"/>
        <v>6.4932649404947007</v>
      </c>
      <c r="R759" s="104">
        <f t="shared" si="508"/>
        <v>8.0511449171006912</v>
      </c>
      <c r="S759" s="104">
        <f t="shared" si="508"/>
        <v>0</v>
      </c>
      <c r="T759" s="104">
        <f t="shared" si="514"/>
        <v>8.0511449171006912</v>
      </c>
    </row>
    <row r="760" spans="2:20" x14ac:dyDescent="0.2">
      <c r="B760" s="114" t="s">
        <v>289</v>
      </c>
      <c r="C760" s="104">
        <f t="shared" si="503"/>
        <v>2.9262109795479012</v>
      </c>
      <c r="D760" s="104">
        <f t="shared" si="503"/>
        <v>0</v>
      </c>
      <c r="E760" s="104">
        <f t="shared" si="509"/>
        <v>2.9262109795479012</v>
      </c>
      <c r="F760" s="104">
        <f t="shared" si="504"/>
        <v>2.9752529667875596</v>
      </c>
      <c r="G760" s="104">
        <f t="shared" si="504"/>
        <v>0</v>
      </c>
      <c r="H760" s="104">
        <f t="shared" si="510"/>
        <v>2.9752529667875596</v>
      </c>
      <c r="I760" s="104">
        <f t="shared" si="505"/>
        <v>3.2971478351309358</v>
      </c>
      <c r="J760" s="104">
        <f t="shared" si="505"/>
        <v>0</v>
      </c>
      <c r="K760" s="104">
        <f t="shared" si="511"/>
        <v>3.2971478351309358</v>
      </c>
      <c r="L760" s="104">
        <f t="shared" si="506"/>
        <v>3.6268406555218013</v>
      </c>
      <c r="M760" s="104">
        <f t="shared" si="506"/>
        <v>0</v>
      </c>
      <c r="N760" s="104">
        <f t="shared" si="512"/>
        <v>3.6268406555218013</v>
      </c>
      <c r="O760" s="104">
        <f t="shared" si="507"/>
        <v>3.99375876585531</v>
      </c>
      <c r="P760" s="104">
        <f t="shared" si="507"/>
        <v>0</v>
      </c>
      <c r="Q760" s="104">
        <f t="shared" si="513"/>
        <v>3.99375876585531</v>
      </c>
      <c r="R760" s="104">
        <f t="shared" si="508"/>
        <v>4.3926666727414885</v>
      </c>
      <c r="S760" s="104">
        <f t="shared" si="508"/>
        <v>0</v>
      </c>
      <c r="T760" s="104">
        <f t="shared" si="514"/>
        <v>4.3926666727414885</v>
      </c>
    </row>
    <row r="761" spans="2:20" x14ac:dyDescent="0.2">
      <c r="B761" s="114" t="s">
        <v>290</v>
      </c>
      <c r="C761" s="104">
        <f t="shared" si="503"/>
        <v>0</v>
      </c>
      <c r="D761" s="104">
        <f t="shared" si="503"/>
        <v>2.3316792249730898</v>
      </c>
      <c r="E761" s="104">
        <f t="shared" si="509"/>
        <v>2.3316792249730898</v>
      </c>
      <c r="F761" s="104">
        <f t="shared" si="504"/>
        <v>0</v>
      </c>
      <c r="G761" s="104">
        <f t="shared" si="504"/>
        <v>2.3707571259164366</v>
      </c>
      <c r="H761" s="104">
        <f t="shared" si="510"/>
        <v>2.3707571259164366</v>
      </c>
      <c r="I761" s="104">
        <f t="shared" si="505"/>
        <v>0</v>
      </c>
      <c r="J761" s="104">
        <f t="shared" si="505"/>
        <v>2.6272511321202057</v>
      </c>
      <c r="K761" s="104">
        <f t="shared" si="511"/>
        <v>2.6272511321202057</v>
      </c>
      <c r="L761" s="104">
        <f t="shared" si="506"/>
        <v>0</v>
      </c>
      <c r="M761" s="104">
        <f t="shared" si="506"/>
        <v>2.8899587445586423</v>
      </c>
      <c r="N761" s="104">
        <f t="shared" si="512"/>
        <v>2.8899587445586423</v>
      </c>
      <c r="O761" s="104">
        <f t="shared" si="507"/>
        <v>0</v>
      </c>
      <c r="P761" s="104">
        <f t="shared" si="507"/>
        <v>3.1823284134275647</v>
      </c>
      <c r="Q761" s="104">
        <f t="shared" si="513"/>
        <v>3.1823284134275647</v>
      </c>
      <c r="R761" s="104">
        <f t="shared" si="508"/>
        <v>0</v>
      </c>
      <c r="S761" s="104">
        <f t="shared" si="508"/>
        <v>3.5001883646289329</v>
      </c>
      <c r="T761" s="104">
        <f t="shared" si="514"/>
        <v>3.5001883646289329</v>
      </c>
    </row>
    <row r="762" spans="2:20" x14ac:dyDescent="0.2">
      <c r="B762" s="114" t="s">
        <v>291</v>
      </c>
      <c r="C762" s="104">
        <f t="shared" si="503"/>
        <v>0</v>
      </c>
      <c r="D762" s="104">
        <f t="shared" si="503"/>
        <v>1.161194833153929</v>
      </c>
      <c r="E762" s="104">
        <f t="shared" si="509"/>
        <v>1.161194833153929</v>
      </c>
      <c r="F762" s="104">
        <f t="shared" si="504"/>
        <v>0</v>
      </c>
      <c r="G762" s="104">
        <f t="shared" si="504"/>
        <v>1.1806559392014127</v>
      </c>
      <c r="H762" s="104">
        <f t="shared" si="510"/>
        <v>1.1806559392014127</v>
      </c>
      <c r="I762" s="104">
        <f t="shared" si="505"/>
        <v>0</v>
      </c>
      <c r="J762" s="104">
        <f t="shared" si="505"/>
        <v>1.3083919980678314</v>
      </c>
      <c r="K762" s="104">
        <f t="shared" si="511"/>
        <v>1.3083919980678314</v>
      </c>
      <c r="L762" s="104">
        <f t="shared" si="506"/>
        <v>0</v>
      </c>
      <c r="M762" s="104">
        <f t="shared" si="506"/>
        <v>1.4392224823499211</v>
      </c>
      <c r="N762" s="104">
        <f t="shared" si="512"/>
        <v>1.4392224823499211</v>
      </c>
      <c r="O762" s="104">
        <f t="shared" si="507"/>
        <v>0</v>
      </c>
      <c r="P762" s="104">
        <f t="shared" si="507"/>
        <v>1.5848249070854403</v>
      </c>
      <c r="Q762" s="104">
        <f t="shared" si="513"/>
        <v>1.5848249070854403</v>
      </c>
      <c r="R762" s="104">
        <f t="shared" si="508"/>
        <v>0</v>
      </c>
      <c r="S762" s="104">
        <f t="shared" si="508"/>
        <v>1.7431216955323368</v>
      </c>
      <c r="T762" s="104">
        <f t="shared" si="514"/>
        <v>1.7431216955323368</v>
      </c>
    </row>
    <row r="763" spans="2:20" x14ac:dyDescent="0.2">
      <c r="B763" s="114" t="s">
        <v>293</v>
      </c>
      <c r="C763" s="104">
        <f t="shared" si="503"/>
        <v>0</v>
      </c>
      <c r="D763" s="104">
        <f t="shared" si="503"/>
        <v>1.2211124865446716</v>
      </c>
      <c r="E763" s="104">
        <f t="shared" si="509"/>
        <v>1.2211124865446716</v>
      </c>
      <c r="F763" s="104">
        <f t="shared" si="504"/>
        <v>0</v>
      </c>
      <c r="G763" s="104">
        <f t="shared" si="504"/>
        <v>1.2415777856642054</v>
      </c>
      <c r="H763" s="104">
        <f t="shared" si="510"/>
        <v>1.2415777856642054</v>
      </c>
      <c r="I763" s="104">
        <f t="shared" si="505"/>
        <v>0</v>
      </c>
      <c r="J763" s="104">
        <f t="shared" si="505"/>
        <v>1.3759050251681317</v>
      </c>
      <c r="K763" s="104">
        <f t="shared" si="511"/>
        <v>1.3759050251681317</v>
      </c>
      <c r="L763" s="104">
        <f t="shared" si="506"/>
        <v>0</v>
      </c>
      <c r="M763" s="104">
        <f t="shared" si="506"/>
        <v>1.5134863624391772</v>
      </c>
      <c r="N763" s="104">
        <f t="shared" si="512"/>
        <v>1.5134863624391772</v>
      </c>
      <c r="O763" s="104">
        <f t="shared" si="507"/>
        <v>0</v>
      </c>
      <c r="P763" s="104">
        <f t="shared" si="507"/>
        <v>1.6666018722910492</v>
      </c>
      <c r="Q763" s="104">
        <f t="shared" si="513"/>
        <v>1.6666018722910492</v>
      </c>
      <c r="R763" s="104">
        <f t="shared" si="508"/>
        <v>0</v>
      </c>
      <c r="S763" s="104">
        <f t="shared" si="508"/>
        <v>1.8330667750218055</v>
      </c>
      <c r="T763" s="104">
        <f t="shared" si="514"/>
        <v>1.8330667750218055</v>
      </c>
    </row>
    <row r="764" spans="2:20" x14ac:dyDescent="0.2">
      <c r="B764" s="108" t="s">
        <v>882</v>
      </c>
      <c r="C764" s="104">
        <f t="shared" ref="C764:D766" si="515">+C667*$E$769</f>
        <v>0</v>
      </c>
      <c r="D764" s="104">
        <f t="shared" si="515"/>
        <v>0</v>
      </c>
      <c r="E764" s="104">
        <f t="shared" si="509"/>
        <v>0</v>
      </c>
      <c r="F764" s="104">
        <f t="shared" ref="F764:G766" si="516">+F667*$H$769</f>
        <v>42.932943243687731</v>
      </c>
      <c r="G764" s="104">
        <f t="shared" si="516"/>
        <v>0</v>
      </c>
      <c r="H764" s="104">
        <f t="shared" si="510"/>
        <v>42.932943243687731</v>
      </c>
      <c r="I764" s="104">
        <f t="shared" ref="I764:J766" si="517">+I667*$K$769</f>
        <v>0</v>
      </c>
      <c r="J764" s="104">
        <f t="shared" si="517"/>
        <v>0</v>
      </c>
      <c r="K764" s="104">
        <f t="shared" si="511"/>
        <v>0</v>
      </c>
      <c r="L764" s="104">
        <f t="shared" ref="L764:M766" si="518">+L667*$N$769</f>
        <v>0</v>
      </c>
      <c r="M764" s="104">
        <f t="shared" si="518"/>
        <v>0</v>
      </c>
      <c r="N764" s="104">
        <f t="shared" si="512"/>
        <v>0</v>
      </c>
      <c r="O764" s="104">
        <f t="shared" ref="O764:P766" si="519">+O667*$Q$769</f>
        <v>0</v>
      </c>
      <c r="P764" s="104">
        <f t="shared" si="519"/>
        <v>0</v>
      </c>
      <c r="Q764" s="104">
        <f t="shared" si="513"/>
        <v>0</v>
      </c>
      <c r="R764" s="104">
        <f t="shared" ref="R764:S766" si="520">+R667*$T$769</f>
        <v>0</v>
      </c>
      <c r="S764" s="104">
        <f t="shared" si="520"/>
        <v>0</v>
      </c>
      <c r="T764" s="104">
        <f t="shared" si="514"/>
        <v>0</v>
      </c>
    </row>
    <row r="765" spans="2:20" x14ac:dyDescent="0.2">
      <c r="B765" s="114" t="s">
        <v>880</v>
      </c>
      <c r="C765" s="104">
        <f t="shared" si="515"/>
        <v>0</v>
      </c>
      <c r="D765" s="104">
        <f t="shared" si="515"/>
        <v>0</v>
      </c>
      <c r="E765" s="104">
        <f t="shared" si="509"/>
        <v>0</v>
      </c>
      <c r="F765" s="104">
        <f t="shared" si="516"/>
        <v>0</v>
      </c>
      <c r="G765" s="104">
        <f t="shared" si="516"/>
        <v>0</v>
      </c>
      <c r="H765" s="104">
        <f t="shared" si="510"/>
        <v>0</v>
      </c>
      <c r="I765" s="104">
        <f t="shared" si="517"/>
        <v>4.3252628035300216</v>
      </c>
      <c r="J765" s="104">
        <f t="shared" si="517"/>
        <v>0</v>
      </c>
      <c r="K765" s="104">
        <f t="shared" si="511"/>
        <v>4.3252628035300216</v>
      </c>
      <c r="L765" s="104">
        <f t="shared" si="518"/>
        <v>0</v>
      </c>
      <c r="M765" s="104">
        <f t="shared" si="518"/>
        <v>0</v>
      </c>
      <c r="N765" s="104">
        <f t="shared" si="512"/>
        <v>0</v>
      </c>
      <c r="O765" s="104">
        <f t="shared" si="519"/>
        <v>8.6596538874964288</v>
      </c>
      <c r="P765" s="104">
        <f t="shared" si="519"/>
        <v>0</v>
      </c>
      <c r="Q765" s="104">
        <f t="shared" si="513"/>
        <v>8.6596538874964288</v>
      </c>
      <c r="R765" s="104">
        <f t="shared" si="520"/>
        <v>0</v>
      </c>
      <c r="S765" s="104">
        <f t="shared" si="520"/>
        <v>0</v>
      </c>
      <c r="T765" s="104">
        <f t="shared" si="514"/>
        <v>0</v>
      </c>
    </row>
    <row r="766" spans="2:20" x14ac:dyDescent="0.2">
      <c r="B766" s="114" t="s">
        <v>874</v>
      </c>
      <c r="C766" s="104">
        <f t="shared" si="515"/>
        <v>0</v>
      </c>
      <c r="D766" s="104">
        <f t="shared" si="515"/>
        <v>0</v>
      </c>
      <c r="E766" s="104">
        <f t="shared" si="509"/>
        <v>0</v>
      </c>
      <c r="F766" s="104">
        <f t="shared" si="516"/>
        <v>42.932943243687731</v>
      </c>
      <c r="G766" s="104">
        <f t="shared" si="516"/>
        <v>0</v>
      </c>
      <c r="H766" s="104">
        <f t="shared" si="510"/>
        <v>42.932943243687731</v>
      </c>
      <c r="I766" s="104">
        <f t="shared" si="517"/>
        <v>60.553679249420298</v>
      </c>
      <c r="J766" s="104">
        <f t="shared" si="517"/>
        <v>0</v>
      </c>
      <c r="K766" s="104">
        <f t="shared" si="511"/>
        <v>60.553679249420298</v>
      </c>
      <c r="L766" s="104">
        <f t="shared" si="518"/>
        <v>86.504732222384433</v>
      </c>
      <c r="M766" s="104">
        <f t="shared" si="518"/>
        <v>0</v>
      </c>
      <c r="N766" s="104">
        <f t="shared" si="512"/>
        <v>86.504732222384433</v>
      </c>
      <c r="O766" s="104">
        <f t="shared" si="519"/>
        <v>86.596538874964295</v>
      </c>
      <c r="P766" s="104">
        <f t="shared" si="519"/>
        <v>0</v>
      </c>
      <c r="Q766" s="104">
        <f t="shared" si="513"/>
        <v>86.596538874964295</v>
      </c>
      <c r="R766" s="104">
        <f t="shared" si="520"/>
        <v>129.88097153316673</v>
      </c>
      <c r="S766" s="104">
        <f t="shared" si="520"/>
        <v>0</v>
      </c>
      <c r="T766" s="104">
        <f t="shared" si="514"/>
        <v>129.88097153316673</v>
      </c>
    </row>
    <row r="767" spans="2:20" s="135" customFormat="1" x14ac:dyDescent="0.2">
      <c r="B767" s="114" t="s">
        <v>294</v>
      </c>
      <c r="C767" s="104">
        <f>+C670*$E$769</f>
        <v>49.383795500538213</v>
      </c>
      <c r="D767" s="104">
        <f>+D670*$E$769</f>
        <v>0</v>
      </c>
      <c r="E767" s="104">
        <f t="shared" si="509"/>
        <v>49.383795500538213</v>
      </c>
      <c r="F767" s="104">
        <f>+F670*$H$769</f>
        <v>45.646768932475823</v>
      </c>
      <c r="G767" s="104">
        <f>+G670*$H$769</f>
        <v>0</v>
      </c>
      <c r="H767" s="104">
        <f t="shared" si="510"/>
        <v>45.646768932475823</v>
      </c>
      <c r="I767" s="104">
        <f>+I670*$K$769</f>
        <v>123.84139171905436</v>
      </c>
      <c r="J767" s="104">
        <f>+J670*$K$769</f>
        <v>0</v>
      </c>
      <c r="K767" s="104">
        <f t="shared" si="511"/>
        <v>123.84139171905436</v>
      </c>
      <c r="L767" s="104">
        <f>+L670*$N$769</f>
        <v>227.64632044198089</v>
      </c>
      <c r="M767" s="104">
        <f>+M670*$N$769</f>
        <v>0</v>
      </c>
      <c r="N767" s="104">
        <f t="shared" si="512"/>
        <v>227.64632044198089</v>
      </c>
      <c r="O767" s="104">
        <f>+O670*$Q$769</f>
        <v>227.88791932466594</v>
      </c>
      <c r="P767" s="104">
        <f>+P670*$Q$769</f>
        <v>0</v>
      </c>
      <c r="Q767" s="104">
        <f t="shared" si="513"/>
        <v>227.88791932466594</v>
      </c>
      <c r="R767" s="104">
        <f>+R670*$T$769</f>
        <v>227.86364402928527</v>
      </c>
      <c r="S767" s="104">
        <f>+S670*$T$769</f>
        <v>0</v>
      </c>
      <c r="T767" s="104">
        <f t="shared" si="514"/>
        <v>227.86364402928527</v>
      </c>
    </row>
    <row r="768" spans="2:20" x14ac:dyDescent="0.2">
      <c r="B768" s="278" t="s">
        <v>8</v>
      </c>
      <c r="C768" s="106">
        <f>SUM(C750:C767)</f>
        <v>190.36880003341574</v>
      </c>
      <c r="D768" s="106">
        <f t="shared" ref="D768:T768" si="521">SUM(D750:D767)</f>
        <v>98.44884187674144</v>
      </c>
      <c r="E768" s="106">
        <f t="shared" si="521"/>
        <v>288.81764191015719</v>
      </c>
      <c r="F768" s="106">
        <f t="shared" si="521"/>
        <v>366.58665333122207</v>
      </c>
      <c r="G768" s="106">
        <f t="shared" si="521"/>
        <v>144.5213884245903</v>
      </c>
      <c r="H768" s="106">
        <f t="shared" si="521"/>
        <v>511.10804175581239</v>
      </c>
      <c r="I768" s="106">
        <f t="shared" si="521"/>
        <v>438.46918967698792</v>
      </c>
      <c r="J768" s="106">
        <f t="shared" si="521"/>
        <v>183.83204474009244</v>
      </c>
      <c r="K768" s="106">
        <f t="shared" si="521"/>
        <v>622.30123441708042</v>
      </c>
      <c r="L768" s="106">
        <f t="shared" si="521"/>
        <v>717.6836334805148</v>
      </c>
      <c r="M768" s="106">
        <f t="shared" si="521"/>
        <v>229.63249819554599</v>
      </c>
      <c r="N768" s="106">
        <f t="shared" si="521"/>
        <v>947.31613167606088</v>
      </c>
      <c r="O768" s="106">
        <f t="shared" si="521"/>
        <v>758.2726049298625</v>
      </c>
      <c r="P768" s="106">
        <f t="shared" si="521"/>
        <v>306.06042450897564</v>
      </c>
      <c r="Q768" s="106">
        <f t="shared" si="521"/>
        <v>1064.3330294388381</v>
      </c>
      <c r="R768" s="106">
        <f t="shared" si="521"/>
        <v>1034.861680327313</v>
      </c>
      <c r="S768" s="106">
        <f t="shared" si="521"/>
        <v>397.81959439180179</v>
      </c>
      <c r="T768" s="106">
        <f t="shared" si="521"/>
        <v>1432.681274719115</v>
      </c>
    </row>
    <row r="769" spans="2:20" x14ac:dyDescent="0.2">
      <c r="B769" s="279" t="s">
        <v>297</v>
      </c>
      <c r="C769" s="241"/>
      <c r="D769" s="240"/>
      <c r="E769" s="285">
        <f>Asignaciones!K67</f>
        <v>2.3222646789731446E-2</v>
      </c>
      <c r="F769" s="241"/>
      <c r="G769" s="240"/>
      <c r="H769" s="285">
        <f>Asignaciones!L67</f>
        <v>1.8295156947364537E-2</v>
      </c>
      <c r="I769" s="241"/>
      <c r="J769" s="240"/>
      <c r="K769" s="285">
        <f>Asignaciones!M67</f>
        <v>1.8571678980828413E-2</v>
      </c>
      <c r="L769" s="241"/>
      <c r="M769" s="240"/>
      <c r="N769" s="285">
        <f>Asignaciones!N67</f>
        <v>1.8571630691150386E-2</v>
      </c>
      <c r="O769" s="241"/>
      <c r="P769" s="240"/>
      <c r="Q769" s="285">
        <f>Asignaciones!O67</f>
        <v>1.8542007782336407E-2</v>
      </c>
      <c r="R769" s="241"/>
      <c r="S769" s="240"/>
      <c r="T769" s="285">
        <f>Asignaciones!P67</f>
        <v>1.8541246847388032E-2</v>
      </c>
    </row>
    <row r="774" spans="2:20" x14ac:dyDescent="0.2">
      <c r="B774" s="669" t="s">
        <v>455</v>
      </c>
      <c r="C774" s="400"/>
      <c r="D774" s="400"/>
      <c r="E774" s="400"/>
      <c r="F774" s="400"/>
      <c r="G774" s="400"/>
      <c r="H774" s="400"/>
      <c r="I774" s="400"/>
      <c r="J774" s="400"/>
      <c r="K774" s="400"/>
      <c r="L774" s="400"/>
      <c r="M774" s="400"/>
      <c r="N774" s="400"/>
      <c r="O774" s="400"/>
      <c r="P774" s="400"/>
      <c r="Q774" s="400"/>
      <c r="R774" s="400"/>
      <c r="S774" s="400"/>
      <c r="T774" s="670"/>
    </row>
    <row r="775" spans="2:20" x14ac:dyDescent="0.2">
      <c r="B775" s="671" t="s">
        <v>20</v>
      </c>
      <c r="C775" s="672"/>
      <c r="D775" s="672"/>
      <c r="E775" s="672"/>
      <c r="F775" s="672"/>
      <c r="G775" s="672"/>
      <c r="H775" s="672"/>
      <c r="I775" s="672"/>
      <c r="J775" s="672"/>
      <c r="K775" s="672"/>
      <c r="L775" s="672"/>
      <c r="M775" s="672"/>
      <c r="N775" s="672"/>
      <c r="O775" s="672"/>
      <c r="P775" s="672"/>
      <c r="Q775" s="672"/>
      <c r="R775" s="672"/>
      <c r="S775" s="672"/>
      <c r="T775" s="673"/>
    </row>
    <row r="776" spans="2:20" x14ac:dyDescent="0.2">
      <c r="B776" s="671" t="s">
        <v>910</v>
      </c>
      <c r="C776" s="672"/>
      <c r="D776" s="672"/>
      <c r="E776" s="672"/>
      <c r="F776" s="672"/>
      <c r="G776" s="672"/>
      <c r="H776" s="672"/>
      <c r="I776" s="672"/>
      <c r="J776" s="672"/>
      <c r="K776" s="672"/>
      <c r="L776" s="672"/>
      <c r="M776" s="672"/>
      <c r="N776" s="672"/>
      <c r="O776" s="672"/>
      <c r="P776" s="672"/>
      <c r="Q776" s="672"/>
      <c r="R776" s="672"/>
      <c r="S776" s="672"/>
      <c r="T776" s="673"/>
    </row>
    <row r="777" spans="2:20" x14ac:dyDescent="0.2">
      <c r="B777" s="671" t="s">
        <v>2</v>
      </c>
      <c r="C777" s="672"/>
      <c r="D777" s="672"/>
      <c r="E777" s="672"/>
      <c r="F777" s="672"/>
      <c r="G777" s="672"/>
      <c r="H777" s="672"/>
      <c r="I777" s="672"/>
      <c r="J777" s="672"/>
      <c r="K777" s="672"/>
      <c r="L777" s="672"/>
      <c r="M777" s="672"/>
      <c r="N777" s="672"/>
      <c r="O777" s="672"/>
      <c r="P777" s="672"/>
      <c r="Q777" s="672"/>
      <c r="R777" s="672"/>
      <c r="S777" s="672"/>
      <c r="T777" s="673"/>
    </row>
    <row r="778" spans="2:20" x14ac:dyDescent="0.2">
      <c r="B778" s="674"/>
      <c r="C778" s="675"/>
      <c r="D778" s="675"/>
      <c r="E778" s="675"/>
      <c r="F778" s="675"/>
      <c r="G778" s="675"/>
      <c r="H778" s="675"/>
      <c r="I778" s="675"/>
      <c r="J778" s="675"/>
      <c r="K778" s="675"/>
      <c r="L778" s="675"/>
      <c r="M778" s="675"/>
      <c r="N778" s="675"/>
      <c r="O778" s="675"/>
      <c r="P778" s="675"/>
      <c r="Q778" s="675"/>
      <c r="R778" s="675"/>
      <c r="S778" s="675"/>
      <c r="T778" s="676"/>
    </row>
    <row r="779" spans="2:20" x14ac:dyDescent="0.2">
      <c r="B779" s="264"/>
    </row>
    <row r="780" spans="2:20" x14ac:dyDescent="0.2">
      <c r="B780" s="265" t="s">
        <v>282</v>
      </c>
      <c r="C780" s="267" t="s">
        <v>38</v>
      </c>
      <c r="D780" s="662"/>
      <c r="E780" s="299"/>
      <c r="F780" s="270" t="s">
        <v>39</v>
      </c>
      <c r="G780" s="663"/>
      <c r="H780" s="663"/>
      <c r="I780" s="301" t="s">
        <v>40</v>
      </c>
      <c r="J780" s="662"/>
      <c r="K780" s="299"/>
      <c r="L780" s="267" t="s">
        <v>121</v>
      </c>
      <c r="M780" s="662"/>
      <c r="N780" s="299"/>
      <c r="O780" s="270" t="s">
        <v>122</v>
      </c>
      <c r="P780" s="662"/>
      <c r="Q780" s="299"/>
      <c r="R780" s="301" t="s">
        <v>633</v>
      </c>
      <c r="S780" s="662"/>
      <c r="T780" s="299"/>
    </row>
    <row r="781" spans="2:20" x14ac:dyDescent="0.2">
      <c r="B781" s="273"/>
      <c r="C781" s="274" t="s">
        <v>283</v>
      </c>
      <c r="D781" s="275" t="s">
        <v>284</v>
      </c>
      <c r="E781" s="275" t="s">
        <v>47</v>
      </c>
      <c r="F781" s="275" t="s">
        <v>283</v>
      </c>
      <c r="G781" s="275" t="s">
        <v>284</v>
      </c>
      <c r="H781" s="275" t="s">
        <v>47</v>
      </c>
      <c r="I781" s="276" t="s">
        <v>283</v>
      </c>
      <c r="J781" s="276" t="s">
        <v>284</v>
      </c>
      <c r="K781" s="276" t="s">
        <v>47</v>
      </c>
      <c r="L781" s="274" t="s">
        <v>283</v>
      </c>
      <c r="M781" s="275" t="s">
        <v>284</v>
      </c>
      <c r="N781" s="275" t="s">
        <v>47</v>
      </c>
      <c r="O781" s="275" t="s">
        <v>283</v>
      </c>
      <c r="P781" s="275" t="s">
        <v>284</v>
      </c>
      <c r="Q781" s="275" t="s">
        <v>47</v>
      </c>
      <c r="R781" s="276" t="s">
        <v>283</v>
      </c>
      <c r="S781" s="276" t="s">
        <v>284</v>
      </c>
      <c r="T781" s="276" t="s">
        <v>47</v>
      </c>
    </row>
    <row r="782" spans="2:20" x14ac:dyDescent="0.2">
      <c r="B782" s="125" t="s">
        <v>721</v>
      </c>
      <c r="C782" s="282"/>
      <c r="D782" s="282"/>
      <c r="E782" s="282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3"/>
    </row>
    <row r="783" spans="2:20" x14ac:dyDescent="0.2">
      <c r="B783" s="665" t="s">
        <v>424</v>
      </c>
      <c r="C783" s="104">
        <f>+C10*$E$803</f>
        <v>1641.1914596226045</v>
      </c>
      <c r="D783" s="104">
        <f>+D10*$E$803</f>
        <v>0</v>
      </c>
      <c r="E783" s="408">
        <f t="shared" ref="E783:E800" si="522">SUM(C783:D783)</f>
        <v>1641.1914596226045</v>
      </c>
      <c r="F783" s="104">
        <f>+F10*$H$803</f>
        <v>2293.4522540466337</v>
      </c>
      <c r="G783" s="104">
        <f>+G10*$H$803</f>
        <v>0</v>
      </c>
      <c r="H783" s="408">
        <f t="shared" ref="H783:H800" si="523">SUM(F783:G783)</f>
        <v>2293.4522540466337</v>
      </c>
      <c r="I783" s="104">
        <f>+I10*$K$803</f>
        <v>2410.8900666313179</v>
      </c>
      <c r="J783" s="104">
        <f>+J10*$K$803</f>
        <v>0</v>
      </c>
      <c r="K783" s="408">
        <f t="shared" ref="K783:K800" si="524">SUM(I783:J783)</f>
        <v>2410.8900666313179</v>
      </c>
      <c r="L783" s="104">
        <f>+L10*$N$803</f>
        <v>3992.1157161652836</v>
      </c>
      <c r="M783" s="104">
        <f>+M10*$N$803</f>
        <v>0</v>
      </c>
      <c r="N783" s="408">
        <f t="shared" ref="N783:N800" si="525">SUM(L783:M783)</f>
        <v>3992.1157161652836</v>
      </c>
      <c r="O783" s="104">
        <f>+O10*$Q$803</f>
        <v>4197.5855922624733</v>
      </c>
      <c r="P783" s="104">
        <f>+P10*$Q$803</f>
        <v>0</v>
      </c>
      <c r="Q783" s="408">
        <f t="shared" ref="Q783:Q800" si="526">SUM(O783:P783)</f>
        <v>4197.5855922624733</v>
      </c>
      <c r="R783" s="104">
        <f>+R10*$T$803</f>
        <v>6834.513806527144</v>
      </c>
      <c r="S783" s="104">
        <f>+S10*$T$803</f>
        <v>0</v>
      </c>
      <c r="T783" s="408">
        <f t="shared" ref="T783:T800" si="527">SUM(R783:S783)</f>
        <v>6834.513806527144</v>
      </c>
    </row>
    <row r="784" spans="2:20" x14ac:dyDescent="0.2">
      <c r="B784" s="665" t="s">
        <v>425</v>
      </c>
      <c r="C784" s="104">
        <f>+C11*$E$803</f>
        <v>555.95946834522738</v>
      </c>
      <c r="D784" s="104">
        <f>+D11*$E$803</f>
        <v>0</v>
      </c>
      <c r="E784" s="408">
        <f t="shared" si="522"/>
        <v>555.95946834522738</v>
      </c>
      <c r="F784" s="104">
        <f>+F11*$H$803</f>
        <v>928.87952633851467</v>
      </c>
      <c r="G784" s="104">
        <f>+G11*$H$803</f>
        <v>0</v>
      </c>
      <c r="H784" s="408">
        <f t="shared" si="523"/>
        <v>928.87952633851467</v>
      </c>
      <c r="I784" s="104">
        <f>+I11*$K$803</f>
        <v>978.27508180074994</v>
      </c>
      <c r="J784" s="104">
        <f>+J11*$K$803</f>
        <v>0</v>
      </c>
      <c r="K784" s="408">
        <f t="shared" si="524"/>
        <v>978.27508180074994</v>
      </c>
      <c r="L784" s="104">
        <f>+L11*$N$803</f>
        <v>1624.8889279978935</v>
      </c>
      <c r="M784" s="104">
        <f>+M11*$N$803</f>
        <v>0</v>
      </c>
      <c r="N784" s="408">
        <f t="shared" si="525"/>
        <v>1624.8889279978935</v>
      </c>
      <c r="O784" s="104">
        <f>+O11*$Q$803</f>
        <v>1703.7297130805644</v>
      </c>
      <c r="P784" s="104">
        <f>+P11*$Q$803</f>
        <v>0</v>
      </c>
      <c r="Q784" s="408">
        <f t="shared" si="526"/>
        <v>1703.7297130805644</v>
      </c>
      <c r="R784" s="104">
        <f>+R11*$T$803</f>
        <v>2535.8933562197653</v>
      </c>
      <c r="S784" s="104">
        <f>+S11*$T$803</f>
        <v>0</v>
      </c>
      <c r="T784" s="408">
        <f t="shared" si="527"/>
        <v>2535.8933562197653</v>
      </c>
    </row>
    <row r="785" spans="2:20" x14ac:dyDescent="0.2">
      <c r="B785" s="665" t="s">
        <v>426</v>
      </c>
      <c r="C785" s="407">
        <v>0</v>
      </c>
      <c r="D785" s="97">
        <f>Comisiones!C13</f>
        <v>652.34</v>
      </c>
      <c r="E785" s="408">
        <f t="shared" si="522"/>
        <v>652.34</v>
      </c>
      <c r="F785" s="97">
        <v>0</v>
      </c>
      <c r="G785" s="97">
        <f>Comisiones!D13</f>
        <v>1388.0059999999999</v>
      </c>
      <c r="H785" s="408">
        <f t="shared" si="523"/>
        <v>1388.0059999999999</v>
      </c>
      <c r="I785" s="315">
        <v>0</v>
      </c>
      <c r="J785" s="97">
        <f>Comisiones!E13</f>
        <v>2010.1831089309876</v>
      </c>
      <c r="K785" s="408">
        <f t="shared" si="524"/>
        <v>2010.1831089309876</v>
      </c>
      <c r="L785" s="407">
        <v>0</v>
      </c>
      <c r="M785" s="97">
        <f>Comisiones!F13</f>
        <v>2779.5863226387009</v>
      </c>
      <c r="N785" s="408">
        <f t="shared" si="525"/>
        <v>2779.5863226387009</v>
      </c>
      <c r="O785" s="97">
        <v>0</v>
      </c>
      <c r="P785" s="97">
        <f>Comisiones!G13</f>
        <v>3951.2321668762752</v>
      </c>
      <c r="Q785" s="408">
        <f t="shared" si="526"/>
        <v>3951.2321668762752</v>
      </c>
      <c r="R785" s="315">
        <v>0</v>
      </c>
      <c r="S785" s="97">
        <f>Comisiones!H13</f>
        <v>5477.692716348326</v>
      </c>
      <c r="T785" s="408">
        <f t="shared" si="527"/>
        <v>5477.692716348326</v>
      </c>
    </row>
    <row r="786" spans="2:20" x14ac:dyDescent="0.2">
      <c r="B786" s="660" t="s">
        <v>715</v>
      </c>
      <c r="C786" s="104">
        <f t="shared" ref="C786:D796" si="528">+C13*$E$802</f>
        <v>0</v>
      </c>
      <c r="D786" s="104">
        <f t="shared" si="528"/>
        <v>17.830868137782559</v>
      </c>
      <c r="E786" s="408">
        <f t="shared" si="522"/>
        <v>17.830868137782559</v>
      </c>
      <c r="F786" s="104">
        <f t="shared" ref="F786:G796" si="529">+F13*$H$802</f>
        <v>0</v>
      </c>
      <c r="G786" s="104">
        <f t="shared" si="529"/>
        <v>15.598017900267465</v>
      </c>
      <c r="H786" s="408">
        <f t="shared" si="523"/>
        <v>15.598017900267465</v>
      </c>
      <c r="I786" s="104">
        <f t="shared" ref="I786:J796" si="530">+I13*$K$802</f>
        <v>0</v>
      </c>
      <c r="J786" s="104">
        <f t="shared" si="530"/>
        <v>17.223196063541433</v>
      </c>
      <c r="K786" s="408">
        <f t="shared" si="524"/>
        <v>17.223196063541433</v>
      </c>
      <c r="L786" s="104">
        <f t="shared" ref="L786:M796" si="531">+L13*$N$802</f>
        <v>0</v>
      </c>
      <c r="M786" s="104">
        <f t="shared" si="531"/>
        <v>18.946147146987123</v>
      </c>
      <c r="N786" s="408">
        <f t="shared" si="525"/>
        <v>18.946147146987123</v>
      </c>
      <c r="O786" s="104">
        <f t="shared" ref="O786:P796" si="532">+O13*$Q$802</f>
        <v>0</v>
      </c>
      <c r="P786" s="104">
        <f t="shared" si="532"/>
        <v>20.918476465036367</v>
      </c>
      <c r="Q786" s="408">
        <f t="shared" si="526"/>
        <v>20.918476465036367</v>
      </c>
      <c r="R786" s="104">
        <f t="shared" ref="R786:S796" si="533">+R13*$T$802</f>
        <v>0</v>
      </c>
      <c r="S786" s="104">
        <f t="shared" si="533"/>
        <v>22.913413235856982</v>
      </c>
      <c r="T786" s="408">
        <f t="shared" si="527"/>
        <v>22.913413235856982</v>
      </c>
    </row>
    <row r="787" spans="2:20" x14ac:dyDescent="0.2">
      <c r="B787" s="660" t="s">
        <v>717</v>
      </c>
      <c r="C787" s="104">
        <f t="shared" si="528"/>
        <v>16.409483315392894</v>
      </c>
      <c r="D787" s="104">
        <f t="shared" si="528"/>
        <v>0</v>
      </c>
      <c r="E787" s="408">
        <f t="shared" si="522"/>
        <v>16.409483315392894</v>
      </c>
      <c r="F787" s="104">
        <f t="shared" si="529"/>
        <v>14.354624380025795</v>
      </c>
      <c r="G787" s="104">
        <f t="shared" si="529"/>
        <v>0</v>
      </c>
      <c r="H787" s="408">
        <f t="shared" si="523"/>
        <v>14.354624380025795</v>
      </c>
      <c r="I787" s="104">
        <f t="shared" si="530"/>
        <v>15.850251724062758</v>
      </c>
      <c r="J787" s="104">
        <f t="shared" si="530"/>
        <v>0</v>
      </c>
      <c r="K787" s="408">
        <f t="shared" si="524"/>
        <v>15.850251724062758</v>
      </c>
      <c r="L787" s="104">
        <f t="shared" si="531"/>
        <v>17.435858035464495</v>
      </c>
      <c r="M787" s="104">
        <f t="shared" si="531"/>
        <v>0</v>
      </c>
      <c r="N787" s="408">
        <f t="shared" si="525"/>
        <v>17.435858035464495</v>
      </c>
      <c r="O787" s="104">
        <f t="shared" si="532"/>
        <v>19.250963435095034</v>
      </c>
      <c r="P787" s="104">
        <f t="shared" si="532"/>
        <v>0</v>
      </c>
      <c r="Q787" s="408">
        <f t="shared" si="526"/>
        <v>19.250963435095034</v>
      </c>
      <c r="R787" s="104">
        <f t="shared" si="533"/>
        <v>21.086874137988922</v>
      </c>
      <c r="S787" s="104">
        <f t="shared" si="533"/>
        <v>0</v>
      </c>
      <c r="T787" s="408">
        <f t="shared" si="527"/>
        <v>21.086874137988922</v>
      </c>
    </row>
    <row r="788" spans="2:20" x14ac:dyDescent="0.2">
      <c r="B788" s="114" t="s">
        <v>287</v>
      </c>
      <c r="C788" s="104">
        <f t="shared" si="528"/>
        <v>23.593447255113023</v>
      </c>
      <c r="D788" s="104">
        <f t="shared" si="528"/>
        <v>0</v>
      </c>
      <c r="E788" s="408">
        <f t="shared" si="522"/>
        <v>23.593447255113023</v>
      </c>
      <c r="F788" s="104">
        <f t="shared" si="529"/>
        <v>20.638984583957274</v>
      </c>
      <c r="G788" s="104">
        <f t="shared" si="529"/>
        <v>0</v>
      </c>
      <c r="H788" s="408">
        <f t="shared" si="523"/>
        <v>20.638984583957274</v>
      </c>
      <c r="I788" s="104">
        <f t="shared" si="530"/>
        <v>22.789387748799154</v>
      </c>
      <c r="J788" s="104">
        <f t="shared" si="530"/>
        <v>0</v>
      </c>
      <c r="K788" s="408">
        <f t="shared" si="524"/>
        <v>22.789387748799154</v>
      </c>
      <c r="L788" s="104">
        <f t="shared" si="531"/>
        <v>25.069162081507049</v>
      </c>
      <c r="M788" s="104">
        <f t="shared" si="531"/>
        <v>0</v>
      </c>
      <c r="N788" s="408">
        <f t="shared" si="525"/>
        <v>25.069162081507049</v>
      </c>
      <c r="O788" s="104">
        <f t="shared" si="532"/>
        <v>27.678908694825608</v>
      </c>
      <c r="P788" s="104">
        <f t="shared" si="532"/>
        <v>0</v>
      </c>
      <c r="Q788" s="408">
        <f t="shared" si="526"/>
        <v>27.678908694825608</v>
      </c>
      <c r="R788" s="104">
        <f t="shared" si="533"/>
        <v>30.318569036427739</v>
      </c>
      <c r="S788" s="104">
        <f t="shared" si="533"/>
        <v>0</v>
      </c>
      <c r="T788" s="408">
        <f t="shared" si="527"/>
        <v>30.318569036427739</v>
      </c>
    </row>
    <row r="789" spans="2:20" x14ac:dyDescent="0.2">
      <c r="B789" s="114" t="s">
        <v>427</v>
      </c>
      <c r="C789" s="104">
        <f t="shared" si="528"/>
        <v>0</v>
      </c>
      <c r="D789" s="104">
        <f t="shared" si="528"/>
        <v>69.027685683530677</v>
      </c>
      <c r="E789" s="408">
        <f t="shared" si="522"/>
        <v>69.027685683530677</v>
      </c>
      <c r="F789" s="104">
        <f t="shared" si="529"/>
        <v>0</v>
      </c>
      <c r="G789" s="104">
        <f t="shared" si="529"/>
        <v>60.383772039920721</v>
      </c>
      <c r="H789" s="408">
        <f t="shared" si="523"/>
        <v>60.383772039920721</v>
      </c>
      <c r="I789" s="104">
        <f t="shared" si="530"/>
        <v>0</v>
      </c>
      <c r="J789" s="104">
        <f t="shared" si="530"/>
        <v>66.67523729934382</v>
      </c>
      <c r="K789" s="408">
        <f t="shared" si="524"/>
        <v>66.67523729934382</v>
      </c>
      <c r="L789" s="104">
        <f t="shared" si="531"/>
        <v>0</v>
      </c>
      <c r="M789" s="104">
        <f t="shared" si="531"/>
        <v>73.345205632752069</v>
      </c>
      <c r="N789" s="408">
        <f t="shared" si="525"/>
        <v>73.345205632752069</v>
      </c>
      <c r="O789" s="104">
        <f t="shared" si="532"/>
        <v>0</v>
      </c>
      <c r="P789" s="104">
        <f t="shared" si="532"/>
        <v>80.980578581432653</v>
      </c>
      <c r="Q789" s="408">
        <f t="shared" si="526"/>
        <v>80.980578581432653</v>
      </c>
      <c r="R789" s="104">
        <f t="shared" si="533"/>
        <v>0</v>
      </c>
      <c r="S789" s="104">
        <f t="shared" si="533"/>
        <v>88.703470552291463</v>
      </c>
      <c r="T789" s="408">
        <f t="shared" si="527"/>
        <v>88.703470552291463</v>
      </c>
    </row>
    <row r="790" spans="2:20" x14ac:dyDescent="0.2">
      <c r="B790" s="114" t="s">
        <v>428</v>
      </c>
      <c r="C790" s="104">
        <f t="shared" si="528"/>
        <v>0</v>
      </c>
      <c r="D790" s="104">
        <f t="shared" si="528"/>
        <v>39.752551130247575</v>
      </c>
      <c r="E790" s="408">
        <f t="shared" si="522"/>
        <v>39.752551130247575</v>
      </c>
      <c r="F790" s="104">
        <f t="shared" si="529"/>
        <v>0</v>
      </c>
      <c r="G790" s="104">
        <f t="shared" si="529"/>
        <v>34.774583005132911</v>
      </c>
      <c r="H790" s="408">
        <f t="shared" si="523"/>
        <v>34.774583005132911</v>
      </c>
      <c r="I790" s="104">
        <f t="shared" si="530"/>
        <v>0</v>
      </c>
      <c r="J790" s="104">
        <f t="shared" si="530"/>
        <v>38.397792908997111</v>
      </c>
      <c r="K790" s="408">
        <f t="shared" si="524"/>
        <v>38.397792908997111</v>
      </c>
      <c r="L790" s="104">
        <f t="shared" si="531"/>
        <v>0</v>
      </c>
      <c r="M790" s="104">
        <f t="shared" si="531"/>
        <v>42.238980029575963</v>
      </c>
      <c r="N790" s="408">
        <f t="shared" si="525"/>
        <v>42.238980029575963</v>
      </c>
      <c r="O790" s="104">
        <f t="shared" si="532"/>
        <v>0</v>
      </c>
      <c r="P790" s="104">
        <f t="shared" si="532"/>
        <v>93.272273544685802</v>
      </c>
      <c r="Q790" s="408">
        <f t="shared" si="526"/>
        <v>93.272273544685802</v>
      </c>
      <c r="R790" s="104">
        <f t="shared" si="533"/>
        <v>0</v>
      </c>
      <c r="S790" s="104">
        <f t="shared" si="533"/>
        <v>102.16739018969282</v>
      </c>
      <c r="T790" s="408">
        <f t="shared" si="527"/>
        <v>102.16739018969282</v>
      </c>
    </row>
    <row r="791" spans="2:20" x14ac:dyDescent="0.2">
      <c r="B791" s="114" t="s">
        <v>429</v>
      </c>
      <c r="C791" s="104">
        <f t="shared" si="528"/>
        <v>55.853875134553284</v>
      </c>
      <c r="D791" s="104">
        <f t="shared" si="528"/>
        <v>0</v>
      </c>
      <c r="E791" s="408">
        <f t="shared" si="522"/>
        <v>55.853875134553284</v>
      </c>
      <c r="F791" s="104">
        <f t="shared" si="529"/>
        <v>48.859636974266209</v>
      </c>
      <c r="G791" s="104">
        <f t="shared" si="529"/>
        <v>0</v>
      </c>
      <c r="H791" s="408">
        <f t="shared" si="523"/>
        <v>48.859636974266209</v>
      </c>
      <c r="I791" s="104">
        <f t="shared" si="530"/>
        <v>53.950387323687799</v>
      </c>
      <c r="J791" s="104">
        <f t="shared" si="530"/>
        <v>0</v>
      </c>
      <c r="K791" s="408">
        <f t="shared" si="524"/>
        <v>53.950387323687799</v>
      </c>
      <c r="L791" s="104">
        <f t="shared" si="531"/>
        <v>59.347404111322817</v>
      </c>
      <c r="M791" s="104">
        <f t="shared" si="531"/>
        <v>0</v>
      </c>
      <c r="N791" s="408">
        <f t="shared" si="525"/>
        <v>59.347404111322817</v>
      </c>
      <c r="O791" s="104">
        <f t="shared" si="532"/>
        <v>131.05115953468453</v>
      </c>
      <c r="P791" s="104">
        <f t="shared" si="532"/>
        <v>0</v>
      </c>
      <c r="Q791" s="408">
        <f t="shared" si="526"/>
        <v>131.05115953468453</v>
      </c>
      <c r="R791" s="104">
        <f t="shared" si="533"/>
        <v>143.54914319288241</v>
      </c>
      <c r="S791" s="104">
        <f t="shared" si="533"/>
        <v>0</v>
      </c>
      <c r="T791" s="408">
        <f t="shared" si="527"/>
        <v>143.54914319288241</v>
      </c>
    </row>
    <row r="792" spans="2:20" x14ac:dyDescent="0.2">
      <c r="B792" s="114" t="s">
        <v>288</v>
      </c>
      <c r="C792" s="104">
        <f t="shared" si="528"/>
        <v>0</v>
      </c>
      <c r="D792" s="104">
        <f t="shared" si="528"/>
        <v>0</v>
      </c>
      <c r="E792" s="408">
        <f t="shared" si="522"/>
        <v>0</v>
      </c>
      <c r="F792" s="104">
        <f t="shared" si="529"/>
        <v>16.669230366141829</v>
      </c>
      <c r="G792" s="104">
        <f t="shared" si="529"/>
        <v>0</v>
      </c>
      <c r="H792" s="408">
        <f t="shared" si="523"/>
        <v>16.669230366141829</v>
      </c>
      <c r="I792" s="104">
        <f t="shared" si="530"/>
        <v>22.129321287869423</v>
      </c>
      <c r="J792" s="104">
        <f t="shared" si="530"/>
        <v>0</v>
      </c>
      <c r="K792" s="408">
        <f t="shared" si="524"/>
        <v>22.129321287869423</v>
      </c>
      <c r="L792" s="104">
        <f t="shared" si="531"/>
        <v>27.665193339356716</v>
      </c>
      <c r="M792" s="104">
        <f t="shared" si="531"/>
        <v>0</v>
      </c>
      <c r="N792" s="408">
        <f t="shared" si="525"/>
        <v>27.665193339356716</v>
      </c>
      <c r="O792" s="104">
        <f t="shared" si="532"/>
        <v>46.287605425103351</v>
      </c>
      <c r="P792" s="104">
        <f t="shared" si="532"/>
        <v>0</v>
      </c>
      <c r="Q792" s="408">
        <f t="shared" si="526"/>
        <v>46.287605425103351</v>
      </c>
      <c r="R792" s="104">
        <f t="shared" si="533"/>
        <v>57.157411284203441</v>
      </c>
      <c r="S792" s="104">
        <f t="shared" si="533"/>
        <v>0</v>
      </c>
      <c r="T792" s="408">
        <f t="shared" si="527"/>
        <v>57.157411284203441</v>
      </c>
    </row>
    <row r="793" spans="2:20" x14ac:dyDescent="0.2">
      <c r="B793" s="114" t="s">
        <v>289</v>
      </c>
      <c r="C793" s="104">
        <f t="shared" si="528"/>
        <v>24.267545748116255</v>
      </c>
      <c r="D793" s="104">
        <f t="shared" si="528"/>
        <v>0</v>
      </c>
      <c r="E793" s="408">
        <f t="shared" si="522"/>
        <v>24.267545748116255</v>
      </c>
      <c r="F793" s="104">
        <f t="shared" si="529"/>
        <v>21.228669857784624</v>
      </c>
      <c r="G793" s="104">
        <f t="shared" si="529"/>
        <v>0</v>
      </c>
      <c r="H793" s="408">
        <f t="shared" si="523"/>
        <v>21.228669857784624</v>
      </c>
      <c r="I793" s="104">
        <f t="shared" si="530"/>
        <v>23.440513113050557</v>
      </c>
      <c r="J793" s="104">
        <f t="shared" si="530"/>
        <v>0</v>
      </c>
      <c r="K793" s="408">
        <f t="shared" si="524"/>
        <v>23.440513113050557</v>
      </c>
      <c r="L793" s="104">
        <f t="shared" si="531"/>
        <v>25.785423855264391</v>
      </c>
      <c r="M793" s="104">
        <f t="shared" si="531"/>
        <v>0</v>
      </c>
      <c r="N793" s="408">
        <f t="shared" si="525"/>
        <v>25.785423855264391</v>
      </c>
      <c r="O793" s="104">
        <f t="shared" si="532"/>
        <v>28.469734657534907</v>
      </c>
      <c r="P793" s="104">
        <f t="shared" si="532"/>
        <v>0</v>
      </c>
      <c r="Q793" s="408">
        <f t="shared" si="526"/>
        <v>28.469734657534907</v>
      </c>
      <c r="R793" s="104">
        <f t="shared" si="533"/>
        <v>31.184813866039956</v>
      </c>
      <c r="S793" s="104">
        <f t="shared" si="533"/>
        <v>0</v>
      </c>
      <c r="T793" s="408">
        <f t="shared" si="527"/>
        <v>31.184813866039956</v>
      </c>
    </row>
    <row r="794" spans="2:20" x14ac:dyDescent="0.2">
      <c r="B794" s="114" t="s">
        <v>290</v>
      </c>
      <c r="C794" s="104">
        <f t="shared" si="528"/>
        <v>0</v>
      </c>
      <c r="D794" s="104">
        <f t="shared" si="528"/>
        <v>19.336996770721207</v>
      </c>
      <c r="E794" s="408">
        <f t="shared" si="522"/>
        <v>19.336996770721207</v>
      </c>
      <c r="F794" s="104">
        <f t="shared" si="529"/>
        <v>0</v>
      </c>
      <c r="G794" s="104">
        <f t="shared" si="529"/>
        <v>16.915543283504576</v>
      </c>
      <c r="H794" s="408">
        <f t="shared" si="523"/>
        <v>16.915543283504576</v>
      </c>
      <c r="I794" s="104">
        <f t="shared" si="530"/>
        <v>0</v>
      </c>
      <c r="J794" s="104">
        <f t="shared" si="530"/>
        <v>18.677996163097429</v>
      </c>
      <c r="K794" s="408">
        <f t="shared" si="524"/>
        <v>18.677996163097429</v>
      </c>
      <c r="L794" s="104">
        <f t="shared" si="531"/>
        <v>0</v>
      </c>
      <c r="M794" s="104">
        <f t="shared" si="531"/>
        <v>20.546480595782104</v>
      </c>
      <c r="N794" s="408">
        <f t="shared" si="525"/>
        <v>20.546480595782104</v>
      </c>
      <c r="O794" s="104">
        <f t="shared" si="532"/>
        <v>0</v>
      </c>
      <c r="P794" s="104">
        <f t="shared" si="532"/>
        <v>22.68540761600401</v>
      </c>
      <c r="Q794" s="408">
        <f t="shared" si="526"/>
        <v>22.68540761600401</v>
      </c>
      <c r="R794" s="104">
        <f t="shared" si="533"/>
        <v>0</v>
      </c>
      <c r="S794" s="104">
        <f t="shared" si="533"/>
        <v>24.848851683733429</v>
      </c>
      <c r="T794" s="408">
        <f t="shared" si="527"/>
        <v>24.848851683733429</v>
      </c>
    </row>
    <row r="795" spans="2:20" x14ac:dyDescent="0.2">
      <c r="B795" s="114" t="s">
        <v>291</v>
      </c>
      <c r="C795" s="104">
        <f t="shared" si="528"/>
        <v>0</v>
      </c>
      <c r="D795" s="104">
        <f t="shared" si="528"/>
        <v>9.6299784714747041</v>
      </c>
      <c r="E795" s="408">
        <f t="shared" si="522"/>
        <v>9.6299784714747041</v>
      </c>
      <c r="F795" s="104">
        <f t="shared" si="529"/>
        <v>0</v>
      </c>
      <c r="G795" s="104">
        <f t="shared" si="529"/>
        <v>8.4240753403907238</v>
      </c>
      <c r="H795" s="408">
        <f t="shared" si="523"/>
        <v>8.4240753403907238</v>
      </c>
      <c r="I795" s="104">
        <f t="shared" si="530"/>
        <v>0</v>
      </c>
      <c r="J795" s="104">
        <f t="shared" si="530"/>
        <v>9.301790917877204</v>
      </c>
      <c r="K795" s="408">
        <f t="shared" si="524"/>
        <v>9.301790917877204</v>
      </c>
      <c r="L795" s="104">
        <f t="shared" si="531"/>
        <v>0</v>
      </c>
      <c r="M795" s="104">
        <f t="shared" si="531"/>
        <v>10.232311053676344</v>
      </c>
      <c r="N795" s="408">
        <f t="shared" si="525"/>
        <v>10.232311053676344</v>
      </c>
      <c r="O795" s="104">
        <f t="shared" si="532"/>
        <v>0</v>
      </c>
      <c r="P795" s="104">
        <f t="shared" si="532"/>
        <v>11.297513752990042</v>
      </c>
      <c r="Q795" s="408">
        <f t="shared" si="526"/>
        <v>11.297513752990042</v>
      </c>
      <c r="R795" s="104">
        <f t="shared" si="533"/>
        <v>0</v>
      </c>
      <c r="S795" s="104">
        <f t="shared" si="533"/>
        <v>12.374926137317441</v>
      </c>
      <c r="T795" s="408">
        <f t="shared" si="527"/>
        <v>12.374926137317441</v>
      </c>
    </row>
    <row r="796" spans="2:20" x14ac:dyDescent="0.2">
      <c r="B796" s="114" t="s">
        <v>293</v>
      </c>
      <c r="C796" s="104">
        <f t="shared" si="528"/>
        <v>0</v>
      </c>
      <c r="D796" s="104">
        <f t="shared" si="528"/>
        <v>10.126885360602797</v>
      </c>
      <c r="E796" s="408">
        <f t="shared" si="522"/>
        <v>10.126885360602797</v>
      </c>
      <c r="F796" s="104">
        <f t="shared" si="529"/>
        <v>0</v>
      </c>
      <c r="G796" s="104">
        <f t="shared" si="529"/>
        <v>8.8587576279548852</v>
      </c>
      <c r="H796" s="408">
        <f t="shared" si="523"/>
        <v>8.8587576279548852</v>
      </c>
      <c r="I796" s="104">
        <f t="shared" si="530"/>
        <v>0</v>
      </c>
      <c r="J796" s="104">
        <f t="shared" si="530"/>
        <v>9.78176332923967</v>
      </c>
      <c r="K796" s="408">
        <f t="shared" si="524"/>
        <v>9.78176332923967</v>
      </c>
      <c r="L796" s="104">
        <f t="shared" si="531"/>
        <v>0</v>
      </c>
      <c r="M796" s="104">
        <f t="shared" si="531"/>
        <v>10.760298304046046</v>
      </c>
      <c r="N796" s="408">
        <f t="shared" si="525"/>
        <v>10.760298304046046</v>
      </c>
      <c r="O796" s="104">
        <f t="shared" si="532"/>
        <v>0</v>
      </c>
      <c r="P796" s="104">
        <f t="shared" si="532"/>
        <v>11.880465462644329</v>
      </c>
      <c r="Q796" s="408">
        <f t="shared" si="526"/>
        <v>11.880465462644329</v>
      </c>
      <c r="R796" s="104">
        <f t="shared" si="533"/>
        <v>0</v>
      </c>
      <c r="S796" s="104">
        <f t="shared" si="533"/>
        <v>13.013472326003024</v>
      </c>
      <c r="T796" s="408">
        <f t="shared" si="527"/>
        <v>13.013472326003024</v>
      </c>
    </row>
    <row r="797" spans="2:20" x14ac:dyDescent="0.2">
      <c r="B797" s="108" t="s">
        <v>882</v>
      </c>
      <c r="C797" s="104">
        <f t="shared" ref="C797:D797" si="534">+C24*$E$802</f>
        <v>0</v>
      </c>
      <c r="D797" s="104">
        <f t="shared" si="534"/>
        <v>0</v>
      </c>
      <c r="E797" s="408">
        <f t="shared" si="522"/>
        <v>0</v>
      </c>
      <c r="F797" s="104">
        <f t="shared" ref="F797:G797" si="535">+F24*$H$802</f>
        <v>306.33001237784453</v>
      </c>
      <c r="G797" s="104">
        <f t="shared" si="535"/>
        <v>0</v>
      </c>
      <c r="H797" s="408">
        <f t="shared" si="523"/>
        <v>306.33001237784453</v>
      </c>
      <c r="I797" s="104">
        <f t="shared" ref="I797:J797" si="536">+I24*$K$802</f>
        <v>0</v>
      </c>
      <c r="J797" s="104">
        <f t="shared" si="536"/>
        <v>0</v>
      </c>
      <c r="K797" s="408">
        <f t="shared" si="524"/>
        <v>0</v>
      </c>
      <c r="L797" s="104">
        <f t="shared" ref="L797:M797" si="537">+L24*$N$802</f>
        <v>0</v>
      </c>
      <c r="M797" s="104">
        <f t="shared" si="537"/>
        <v>0</v>
      </c>
      <c r="N797" s="408">
        <f t="shared" si="525"/>
        <v>0</v>
      </c>
      <c r="O797" s="104">
        <f t="shared" ref="O797:P797" si="538">+O24*$Q$802</f>
        <v>0</v>
      </c>
      <c r="P797" s="104">
        <f t="shared" si="538"/>
        <v>0</v>
      </c>
      <c r="Q797" s="408">
        <f t="shared" si="526"/>
        <v>0</v>
      </c>
      <c r="R797" s="104">
        <f t="shared" ref="R797:S797" si="539">+R24*$T$802</f>
        <v>0</v>
      </c>
      <c r="S797" s="104">
        <f t="shared" si="539"/>
        <v>0</v>
      </c>
      <c r="T797" s="408">
        <f t="shared" si="527"/>
        <v>0</v>
      </c>
    </row>
    <row r="798" spans="2:20" x14ac:dyDescent="0.2">
      <c r="B798" s="114" t="s">
        <v>880</v>
      </c>
      <c r="C798" s="104">
        <f t="shared" ref="C798:D798" si="540">+C25*$E$802</f>
        <v>0</v>
      </c>
      <c r="D798" s="104">
        <f t="shared" si="540"/>
        <v>0</v>
      </c>
      <c r="E798" s="408">
        <f t="shared" si="522"/>
        <v>0</v>
      </c>
      <c r="F798" s="104">
        <f t="shared" ref="F798:G798" si="541">+F25*$H$802</f>
        <v>0</v>
      </c>
      <c r="G798" s="104">
        <f t="shared" si="541"/>
        <v>0</v>
      </c>
      <c r="H798" s="408">
        <f t="shared" si="523"/>
        <v>0</v>
      </c>
      <c r="I798" s="104">
        <f t="shared" ref="I798:J798" si="542">+I25*$K$802</f>
        <v>30.749722042569271</v>
      </c>
      <c r="J798" s="104">
        <f t="shared" si="542"/>
        <v>0</v>
      </c>
      <c r="K798" s="408">
        <f t="shared" si="524"/>
        <v>30.749722042569271</v>
      </c>
      <c r="L798" s="104">
        <f t="shared" ref="L798:M798" si="543">+L25*$N$802</f>
        <v>0</v>
      </c>
      <c r="M798" s="104">
        <f t="shared" si="543"/>
        <v>0</v>
      </c>
      <c r="N798" s="408">
        <f t="shared" si="525"/>
        <v>0</v>
      </c>
      <c r="O798" s="104">
        <f t="shared" ref="O798:P798" si="544">+O25*$Q$802</f>
        <v>61.730831243713084</v>
      </c>
      <c r="P798" s="104">
        <f t="shared" si="544"/>
        <v>0</v>
      </c>
      <c r="Q798" s="408">
        <f t="shared" si="526"/>
        <v>61.730831243713084</v>
      </c>
      <c r="R798" s="104">
        <f t="shared" ref="R798:S798" si="545">+R25*$T$802</f>
        <v>0</v>
      </c>
      <c r="S798" s="104">
        <f t="shared" si="545"/>
        <v>0</v>
      </c>
      <c r="T798" s="408">
        <f t="shared" si="527"/>
        <v>0</v>
      </c>
    </row>
    <row r="799" spans="2:20" x14ac:dyDescent="0.2">
      <c r="B799" s="114" t="s">
        <v>874</v>
      </c>
      <c r="C799" s="104">
        <f t="shared" ref="C799:D799" si="546">+C26*$E$802</f>
        <v>0</v>
      </c>
      <c r="D799" s="104">
        <f t="shared" si="546"/>
        <v>0</v>
      </c>
      <c r="E799" s="408">
        <f t="shared" si="522"/>
        <v>0</v>
      </c>
      <c r="F799" s="104">
        <f t="shared" ref="F799:G799" si="547">+F26*$H$802</f>
        <v>306.33001237784453</v>
      </c>
      <c r="G799" s="104">
        <f t="shared" si="547"/>
        <v>0</v>
      </c>
      <c r="H799" s="408">
        <f t="shared" si="523"/>
        <v>306.33001237784453</v>
      </c>
      <c r="I799" s="104">
        <f t="shared" ref="I799:J799" si="548">+I26*$K$802</f>
        <v>430.49610859596982</v>
      </c>
      <c r="J799" s="104">
        <f t="shared" si="548"/>
        <v>0</v>
      </c>
      <c r="K799" s="408">
        <f t="shared" si="524"/>
        <v>430.49610859596982</v>
      </c>
      <c r="L799" s="104">
        <f t="shared" ref="L799:M799" si="549">+L26*$N$802</f>
        <v>615.01493936446843</v>
      </c>
      <c r="M799" s="104">
        <f t="shared" si="549"/>
        <v>0</v>
      </c>
      <c r="N799" s="408">
        <f t="shared" si="525"/>
        <v>615.01493936446843</v>
      </c>
      <c r="O799" s="104">
        <f t="shared" ref="O799:P799" si="550">+O26*$Q$802</f>
        <v>617.30831243713089</v>
      </c>
      <c r="P799" s="104">
        <f t="shared" si="550"/>
        <v>0</v>
      </c>
      <c r="Q799" s="408">
        <f t="shared" si="526"/>
        <v>617.30831243713089</v>
      </c>
      <c r="R799" s="104">
        <f t="shared" ref="R799:S799" si="551">+R26*$T$802</f>
        <v>922.06266119309589</v>
      </c>
      <c r="S799" s="104">
        <f t="shared" si="551"/>
        <v>0</v>
      </c>
      <c r="T799" s="408">
        <f t="shared" si="527"/>
        <v>922.06266119309589</v>
      </c>
    </row>
    <row r="800" spans="2:20" s="135" customFormat="1" x14ac:dyDescent="0.2">
      <c r="B800" s="114" t="s">
        <v>294</v>
      </c>
      <c r="C800" s="104">
        <f>+C27*$E$802</f>
        <v>409.5478845855759</v>
      </c>
      <c r="D800" s="104">
        <f>+D27*$E$802</f>
        <v>0</v>
      </c>
      <c r="E800" s="408">
        <f t="shared" si="522"/>
        <v>409.5478845855759</v>
      </c>
      <c r="F800" s="104">
        <f t="shared" ref="F800" si="552">+F27*$H$802</f>
        <v>325.69337752425798</v>
      </c>
      <c r="G800" s="104">
        <f>+G27*$H$802</f>
        <v>0</v>
      </c>
      <c r="H800" s="408">
        <f t="shared" si="523"/>
        <v>325.69337752425798</v>
      </c>
      <c r="I800" s="104">
        <f>+I27*$K$802</f>
        <v>880.429362492824</v>
      </c>
      <c r="J800" s="104">
        <f>+J27*$K$802</f>
        <v>0</v>
      </c>
      <c r="K800" s="408">
        <f t="shared" si="524"/>
        <v>880.429362492824</v>
      </c>
      <c r="L800" s="104">
        <f>+L27*$N$802</f>
        <v>1618.4766355122078</v>
      </c>
      <c r="M800" s="104">
        <f>+M27*$N$802</f>
        <v>0</v>
      </c>
      <c r="N800" s="408">
        <f t="shared" si="525"/>
        <v>1618.4766355122078</v>
      </c>
      <c r="O800" s="104">
        <f>+O27*$Q$802</f>
        <v>1624.5118884744406</v>
      </c>
      <c r="P800" s="104">
        <f>+P27*$Q$802</f>
        <v>0</v>
      </c>
      <c r="Q800" s="408">
        <f t="shared" si="526"/>
        <v>1624.5118884744406</v>
      </c>
      <c r="R800" s="104">
        <f>+R27*$T$802</f>
        <v>1617.6700522227477</v>
      </c>
      <c r="S800" s="104">
        <f>+S27*$T$802</f>
        <v>0</v>
      </c>
      <c r="T800" s="408">
        <f t="shared" si="527"/>
        <v>1617.6700522227477</v>
      </c>
    </row>
    <row r="801" spans="2:20" x14ac:dyDescent="0.2">
      <c r="B801" s="278" t="s">
        <v>8</v>
      </c>
      <c r="C801" s="106">
        <f>SUM(C783:C800)</f>
        <v>2726.8231640065837</v>
      </c>
      <c r="D801" s="106">
        <f t="shared" ref="D801:T801" si="553">SUM(D783:D800)</f>
        <v>818.04496555435946</v>
      </c>
      <c r="E801" s="106">
        <f t="shared" si="553"/>
        <v>3544.8681295609435</v>
      </c>
      <c r="F801" s="106">
        <f t="shared" si="553"/>
        <v>4282.4363288272707</v>
      </c>
      <c r="G801" s="106">
        <f t="shared" si="553"/>
        <v>1532.9607491971713</v>
      </c>
      <c r="H801" s="106">
        <f t="shared" si="553"/>
        <v>5815.3970780244426</v>
      </c>
      <c r="I801" s="106">
        <f t="shared" si="553"/>
        <v>4869.0002027609007</v>
      </c>
      <c r="J801" s="106">
        <f t="shared" si="553"/>
        <v>2170.2408856130842</v>
      </c>
      <c r="K801" s="106">
        <f t="shared" si="553"/>
        <v>7039.2410883739858</v>
      </c>
      <c r="L801" s="106">
        <f t="shared" si="553"/>
        <v>8005.7992604627689</v>
      </c>
      <c r="M801" s="106">
        <f t="shared" si="553"/>
        <v>2955.6557454015206</v>
      </c>
      <c r="N801" s="106">
        <f t="shared" si="553"/>
        <v>10961.455005864289</v>
      </c>
      <c r="O801" s="106">
        <f t="shared" si="553"/>
        <v>8457.6047092455665</v>
      </c>
      <c r="P801" s="106">
        <f t="shared" si="553"/>
        <v>4192.266882299069</v>
      </c>
      <c r="Q801" s="106">
        <f t="shared" si="553"/>
        <v>12649.871591544636</v>
      </c>
      <c r="R801" s="106">
        <f t="shared" si="553"/>
        <v>12193.436687680296</v>
      </c>
      <c r="S801" s="106">
        <f t="shared" si="553"/>
        <v>5741.7142404732213</v>
      </c>
      <c r="T801" s="106">
        <f t="shared" si="553"/>
        <v>17935.150928153518</v>
      </c>
    </row>
    <row r="802" spans="2:20" x14ac:dyDescent="0.2">
      <c r="B802" s="279" t="s">
        <v>297</v>
      </c>
      <c r="C802" s="241"/>
      <c r="D802" s="240"/>
      <c r="E802" s="285">
        <f>Asignaciones!K12</f>
        <v>7.7039827771797631E-2</v>
      </c>
      <c r="F802" s="241"/>
      <c r="G802" s="240"/>
      <c r="H802" s="285">
        <f>Asignaciones!L12</f>
        <v>6.1266002475568904E-2</v>
      </c>
      <c r="I802" s="241"/>
      <c r="J802" s="240"/>
      <c r="K802" s="285">
        <f>Asignaciones!M12</f>
        <v>6.1499444085138542E-2</v>
      </c>
      <c r="L802" s="241"/>
      <c r="M802" s="240"/>
      <c r="N802" s="285">
        <f>Asignaciones!N12</f>
        <v>6.1501493936446848E-2</v>
      </c>
      <c r="O802" s="241"/>
      <c r="P802" s="240"/>
      <c r="Q802" s="285">
        <f>Asignaciones!O12</f>
        <v>6.1730831243713084E-2</v>
      </c>
      <c r="R802" s="241"/>
      <c r="S802" s="240"/>
      <c r="T802" s="285">
        <f>Asignaciones!P12</f>
        <v>6.1470844079539726E-2</v>
      </c>
    </row>
    <row r="803" spans="2:20" x14ac:dyDescent="0.2">
      <c r="B803" s="279" t="s">
        <v>432</v>
      </c>
      <c r="C803" s="280"/>
      <c r="D803" s="240"/>
      <c r="E803" s="409">
        <f>Asignaciones!AB12</f>
        <v>9.7689967834678842E-2</v>
      </c>
      <c r="F803" s="241"/>
      <c r="G803" s="240"/>
      <c r="H803" s="410">
        <f>Asignaciones!AC12</f>
        <v>8.1675650072885811E-2</v>
      </c>
      <c r="I803" s="241"/>
      <c r="J803" s="240"/>
      <c r="K803" s="410">
        <f>Asignaciones!AD12</f>
        <v>8.1769436529348732E-2</v>
      </c>
      <c r="L803" s="241"/>
      <c r="M803" s="240"/>
      <c r="N803" s="410">
        <f>Asignaciones!AE12</f>
        <v>8.1774314272303097E-2</v>
      </c>
      <c r="O803" s="241"/>
      <c r="P803" s="240"/>
      <c r="Q803" s="410">
        <f>Asignaciones!AF12</f>
        <v>8.1888714039077187E-2</v>
      </c>
      <c r="R803" s="241"/>
      <c r="S803" s="240"/>
      <c r="T803" s="410">
        <f>Asignaciones!AG12</f>
        <v>8.1347966183871037E-2</v>
      </c>
    </row>
    <row r="807" spans="2:20" x14ac:dyDescent="0.2">
      <c r="B807" s="2" t="s">
        <v>456</v>
      </c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7"/>
    </row>
    <row r="808" spans="2:20" x14ac:dyDescent="0.2">
      <c r="B808" s="9" t="s">
        <v>20</v>
      </c>
      <c r="C808" s="199"/>
      <c r="D808" s="199"/>
      <c r="E808" s="199"/>
      <c r="F808" s="199"/>
      <c r="G808" s="199"/>
      <c r="H808" s="199"/>
      <c r="I808" s="199"/>
      <c r="J808" s="199"/>
      <c r="K808" s="199"/>
      <c r="L808" s="199"/>
      <c r="M808" s="199"/>
      <c r="N808" s="199"/>
      <c r="O808" s="199"/>
      <c r="P808" s="199"/>
      <c r="Q808" s="199"/>
      <c r="R808" s="199"/>
      <c r="S808" s="199"/>
      <c r="T808" s="262"/>
    </row>
    <row r="809" spans="2:20" x14ac:dyDescent="0.2">
      <c r="B809" s="201" t="s">
        <v>910</v>
      </c>
      <c r="C809" s="199"/>
      <c r="D809" s="199"/>
      <c r="E809" s="199"/>
      <c r="F809" s="199"/>
      <c r="G809" s="199"/>
      <c r="H809" s="199"/>
      <c r="I809" s="199"/>
      <c r="J809" s="199"/>
      <c r="K809" s="199"/>
      <c r="L809" s="199"/>
      <c r="M809" s="199"/>
      <c r="N809" s="199"/>
      <c r="O809" s="199"/>
      <c r="P809" s="199"/>
      <c r="Q809" s="199"/>
      <c r="R809" s="199"/>
      <c r="S809" s="199"/>
      <c r="T809" s="262"/>
    </row>
    <row r="810" spans="2:20" x14ac:dyDescent="0.2">
      <c r="B810" s="9" t="s">
        <v>2</v>
      </c>
      <c r="C810" s="199"/>
      <c r="D810" s="199"/>
      <c r="E810" s="199"/>
      <c r="F810" s="199"/>
      <c r="G810" s="199"/>
      <c r="H810" s="199"/>
      <c r="I810" s="199"/>
      <c r="J810" s="199"/>
      <c r="K810" s="199"/>
      <c r="L810" s="199"/>
      <c r="M810" s="199"/>
      <c r="N810" s="199"/>
      <c r="O810" s="199"/>
      <c r="P810" s="199"/>
      <c r="Q810" s="199"/>
      <c r="R810" s="199"/>
      <c r="S810" s="199"/>
      <c r="T810" s="262"/>
    </row>
    <row r="811" spans="2:20" x14ac:dyDescent="0.2">
      <c r="B811" s="256"/>
      <c r="C811" s="197"/>
      <c r="D811" s="197"/>
      <c r="E811" s="197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263"/>
    </row>
    <row r="812" spans="2:20" x14ac:dyDescent="0.2">
      <c r="B812" s="264"/>
    </row>
    <row r="813" spans="2:20" x14ac:dyDescent="0.2">
      <c r="B813" s="265" t="s">
        <v>282</v>
      </c>
      <c r="C813" s="267" t="s">
        <v>38</v>
      </c>
      <c r="D813" s="662"/>
      <c r="E813" s="299"/>
      <c r="F813" s="270" t="s">
        <v>39</v>
      </c>
      <c r="G813" s="663"/>
      <c r="H813" s="663"/>
      <c r="I813" s="301" t="s">
        <v>40</v>
      </c>
      <c r="J813" s="662"/>
      <c r="K813" s="299"/>
      <c r="L813" s="267" t="s">
        <v>121</v>
      </c>
      <c r="M813" s="662"/>
      <c r="N813" s="299"/>
      <c r="O813" s="270" t="s">
        <v>122</v>
      </c>
      <c r="P813" s="662"/>
      <c r="Q813" s="299"/>
      <c r="R813" s="301" t="s">
        <v>633</v>
      </c>
      <c r="S813" s="662"/>
      <c r="T813" s="299"/>
    </row>
    <row r="814" spans="2:20" x14ac:dyDescent="0.2">
      <c r="B814" s="273"/>
      <c r="C814" s="274" t="s">
        <v>283</v>
      </c>
      <c r="D814" s="275" t="s">
        <v>284</v>
      </c>
      <c r="E814" s="275" t="s">
        <v>47</v>
      </c>
      <c r="F814" s="275" t="s">
        <v>283</v>
      </c>
      <c r="G814" s="275" t="s">
        <v>284</v>
      </c>
      <c r="H814" s="275" t="s">
        <v>47</v>
      </c>
      <c r="I814" s="276" t="s">
        <v>283</v>
      </c>
      <c r="J814" s="276" t="s">
        <v>284</v>
      </c>
      <c r="K814" s="276" t="s">
        <v>47</v>
      </c>
      <c r="L814" s="274" t="s">
        <v>283</v>
      </c>
      <c r="M814" s="275" t="s">
        <v>284</v>
      </c>
      <c r="N814" s="275" t="s">
        <v>47</v>
      </c>
      <c r="O814" s="275" t="s">
        <v>283</v>
      </c>
      <c r="P814" s="275" t="s">
        <v>284</v>
      </c>
      <c r="Q814" s="275" t="s">
        <v>47</v>
      </c>
      <c r="R814" s="276" t="s">
        <v>283</v>
      </c>
      <c r="S814" s="276" t="s">
        <v>284</v>
      </c>
      <c r="T814" s="276" t="s">
        <v>47</v>
      </c>
    </row>
    <row r="815" spans="2:20" x14ac:dyDescent="0.2">
      <c r="B815" s="129" t="s">
        <v>95</v>
      </c>
      <c r="C815" s="234"/>
      <c r="D815" s="234"/>
      <c r="E815" s="234"/>
      <c r="F815" s="234"/>
      <c r="G815" s="234"/>
      <c r="H815" s="234"/>
      <c r="I815" s="234"/>
      <c r="J815" s="234"/>
      <c r="K815" s="234"/>
      <c r="L815" s="234"/>
      <c r="M815" s="234"/>
      <c r="N815" s="234"/>
      <c r="O815" s="234"/>
      <c r="P815" s="234"/>
      <c r="Q815" s="234"/>
      <c r="R815" s="234"/>
      <c r="S815" s="234"/>
      <c r="T815" s="232"/>
    </row>
    <row r="816" spans="2:20" x14ac:dyDescent="0.2">
      <c r="B816" s="665" t="s">
        <v>424</v>
      </c>
      <c r="C816" s="104">
        <f t="shared" ref="C816:D829" si="554">+C783*$E$835</f>
        <v>262.56311600780805</v>
      </c>
      <c r="D816" s="104">
        <f t="shared" si="554"/>
        <v>0</v>
      </c>
      <c r="E816" s="408">
        <f>+C816+D816</f>
        <v>262.56311600780805</v>
      </c>
      <c r="F816" s="104">
        <f t="shared" ref="F816:G829" si="555">+F783*$H$835</f>
        <v>375.54551602713315</v>
      </c>
      <c r="G816" s="104">
        <f t="shared" si="555"/>
        <v>0</v>
      </c>
      <c r="H816" s="408">
        <f>+F816+G816</f>
        <v>375.54551602713315</v>
      </c>
      <c r="I816" s="104">
        <f t="shared" ref="I816:J829" si="556">+I783*$K$835</f>
        <v>386.95317597957916</v>
      </c>
      <c r="J816" s="104">
        <f t="shared" si="556"/>
        <v>0</v>
      </c>
      <c r="K816" s="408">
        <f>+I816+J816</f>
        <v>386.95317597957916</v>
      </c>
      <c r="L816" s="104">
        <f t="shared" ref="L816:M829" si="557">+L783*$N$835</f>
        <v>640.7967619879621</v>
      </c>
      <c r="M816" s="104">
        <f t="shared" si="557"/>
        <v>0</v>
      </c>
      <c r="N816" s="408">
        <f>+L816+M816</f>
        <v>640.7967619879621</v>
      </c>
      <c r="O816" s="104">
        <f t="shared" ref="O816:P829" si="558">+O783*$Q$835</f>
        <v>674.32692028738973</v>
      </c>
      <c r="P816" s="104">
        <f t="shared" si="558"/>
        <v>0</v>
      </c>
      <c r="Q816" s="408">
        <f>+O816+P816</f>
        <v>674.32692028738973</v>
      </c>
      <c r="R816" s="104">
        <f t="shared" ref="R816:S829" si="559">+R783*$T$835</f>
        <v>1098.3078797129178</v>
      </c>
      <c r="S816" s="104">
        <f t="shared" si="559"/>
        <v>0</v>
      </c>
      <c r="T816" s="408">
        <f>+R816+S816</f>
        <v>1098.3078797129178</v>
      </c>
    </row>
    <row r="817" spans="2:20" x14ac:dyDescent="0.2">
      <c r="B817" s="665" t="s">
        <v>425</v>
      </c>
      <c r="C817" s="104">
        <f t="shared" si="554"/>
        <v>88.944193273059298</v>
      </c>
      <c r="D817" s="104">
        <f t="shared" si="554"/>
        <v>0</v>
      </c>
      <c r="E817" s="408">
        <f>+C817+D817</f>
        <v>88.944193273059298</v>
      </c>
      <c r="F817" s="104">
        <f t="shared" si="555"/>
        <v>152.10106965616538</v>
      </c>
      <c r="G817" s="104">
        <f t="shared" si="555"/>
        <v>0</v>
      </c>
      <c r="H817" s="408">
        <f>+F817+G817</f>
        <v>152.10106965616538</v>
      </c>
      <c r="I817" s="104">
        <f t="shared" si="556"/>
        <v>157.0153094593058</v>
      </c>
      <c r="J817" s="104">
        <f t="shared" si="556"/>
        <v>0</v>
      </c>
      <c r="K817" s="408">
        <f>+I817+J817</f>
        <v>157.0153094593058</v>
      </c>
      <c r="L817" s="104">
        <f t="shared" si="557"/>
        <v>260.81998561186788</v>
      </c>
      <c r="M817" s="104">
        <f t="shared" si="557"/>
        <v>0</v>
      </c>
      <c r="N817" s="408">
        <f>+L817+M817</f>
        <v>260.81998561186788</v>
      </c>
      <c r="O817" s="104">
        <f t="shared" si="558"/>
        <v>273.69800690698975</v>
      </c>
      <c r="P817" s="104">
        <f t="shared" si="558"/>
        <v>0</v>
      </c>
      <c r="Q817" s="408">
        <f>+O817+P817</f>
        <v>273.69800690698975</v>
      </c>
      <c r="R817" s="104">
        <f t="shared" si="559"/>
        <v>407.51862299083706</v>
      </c>
      <c r="S817" s="104">
        <f t="shared" si="559"/>
        <v>0</v>
      </c>
      <c r="T817" s="408">
        <f>+R817+S817</f>
        <v>407.51862299083706</v>
      </c>
    </row>
    <row r="818" spans="2:20" x14ac:dyDescent="0.2">
      <c r="B818" s="665" t="s">
        <v>426</v>
      </c>
      <c r="C818" s="104">
        <f t="shared" si="554"/>
        <v>0</v>
      </c>
      <c r="D818" s="104">
        <f t="shared" si="554"/>
        <v>104.36346234455779</v>
      </c>
      <c r="E818" s="104">
        <f>+C818+D818</f>
        <v>104.36346234455779</v>
      </c>
      <c r="F818" s="104">
        <f t="shared" si="555"/>
        <v>0</v>
      </c>
      <c r="G818" s="104">
        <f t="shared" si="555"/>
        <v>227.28157021757556</v>
      </c>
      <c r="H818" s="104">
        <f>+F818+G818</f>
        <v>227.28157021757556</v>
      </c>
      <c r="I818" s="104">
        <f t="shared" si="556"/>
        <v>0</v>
      </c>
      <c r="J818" s="104">
        <f t="shared" si="556"/>
        <v>322.63882499968884</v>
      </c>
      <c r="K818" s="104">
        <f>+I818+J818</f>
        <v>322.63882499968884</v>
      </c>
      <c r="L818" s="104">
        <f t="shared" si="557"/>
        <v>0</v>
      </c>
      <c r="M818" s="104">
        <f t="shared" si="557"/>
        <v>446.16690543324984</v>
      </c>
      <c r="N818" s="104">
        <f>+L818+M818</f>
        <v>446.16690543324984</v>
      </c>
      <c r="O818" s="104">
        <f t="shared" si="558"/>
        <v>0</v>
      </c>
      <c r="P818" s="104">
        <f t="shared" si="558"/>
        <v>634.75113487657097</v>
      </c>
      <c r="Q818" s="104">
        <f>+O818+P818</f>
        <v>634.75113487657097</v>
      </c>
      <c r="R818" s="104">
        <f t="shared" si="559"/>
        <v>0</v>
      </c>
      <c r="S818" s="104">
        <f t="shared" si="559"/>
        <v>880.26643054928036</v>
      </c>
      <c r="T818" s="104">
        <f>+R818+S818</f>
        <v>880.26643054928036</v>
      </c>
    </row>
    <row r="819" spans="2:20" x14ac:dyDescent="0.2">
      <c r="B819" s="660" t="s">
        <v>715</v>
      </c>
      <c r="C819" s="104">
        <f t="shared" si="554"/>
        <v>0</v>
      </c>
      <c r="D819" s="104">
        <f t="shared" si="554"/>
        <v>2.8526399354144236</v>
      </c>
      <c r="E819" s="104">
        <f>+C819+D819</f>
        <v>2.8526399354144236</v>
      </c>
      <c r="F819" s="104">
        <f t="shared" si="555"/>
        <v>0</v>
      </c>
      <c r="G819" s="104">
        <f t="shared" si="555"/>
        <v>2.5541258471898831</v>
      </c>
      <c r="H819" s="104">
        <f>+F819+G819</f>
        <v>2.5541258471898831</v>
      </c>
      <c r="I819" s="104">
        <f t="shared" si="556"/>
        <v>0</v>
      </c>
      <c r="J819" s="104">
        <f t="shared" si="556"/>
        <v>2.7643609758692134</v>
      </c>
      <c r="K819" s="104">
        <f>+I819+J819</f>
        <v>2.7643609758692134</v>
      </c>
      <c r="L819" s="104">
        <f t="shared" si="557"/>
        <v>0</v>
      </c>
      <c r="M819" s="104">
        <f t="shared" si="557"/>
        <v>3.0411517619030266</v>
      </c>
      <c r="N819" s="104">
        <f>+L819+M819</f>
        <v>3.0411517619030266</v>
      </c>
      <c r="O819" s="104">
        <f t="shared" si="558"/>
        <v>0</v>
      </c>
      <c r="P819" s="104">
        <f t="shared" si="558"/>
        <v>3.360477470137595</v>
      </c>
      <c r="Q819" s="104">
        <f>+O819+P819</f>
        <v>3.360477470137595</v>
      </c>
      <c r="R819" s="104">
        <f t="shared" si="559"/>
        <v>0</v>
      </c>
      <c r="S819" s="104">
        <f t="shared" si="559"/>
        <v>3.6821905727991657</v>
      </c>
      <c r="T819" s="104">
        <f>+R819+S819</f>
        <v>3.6821905727991657</v>
      </c>
    </row>
    <row r="820" spans="2:20" x14ac:dyDescent="0.2">
      <c r="B820" s="660" t="s">
        <v>717</v>
      </c>
      <c r="C820" s="104">
        <f t="shared" si="554"/>
        <v>2.6252421959095797</v>
      </c>
      <c r="D820" s="104">
        <f t="shared" si="554"/>
        <v>0</v>
      </c>
      <c r="E820" s="104">
        <f t="shared" ref="E820:E833" si="560">+C820+D820</f>
        <v>2.6252421959095797</v>
      </c>
      <c r="F820" s="104">
        <f t="shared" si="555"/>
        <v>2.3505241108293156</v>
      </c>
      <c r="G820" s="104">
        <f t="shared" si="555"/>
        <v>0</v>
      </c>
      <c r="H820" s="104">
        <f t="shared" ref="H820:H833" si="561">+F820+G820</f>
        <v>2.3505241108293156</v>
      </c>
      <c r="I820" s="104">
        <f t="shared" si="556"/>
        <v>2.544000379607442</v>
      </c>
      <c r="J820" s="104">
        <f t="shared" si="556"/>
        <v>0</v>
      </c>
      <c r="K820" s="104">
        <f t="shared" ref="K820:K833" si="562">+I820+J820</f>
        <v>2.544000379607442</v>
      </c>
      <c r="L820" s="104">
        <f t="shared" si="557"/>
        <v>2.7987268320818521</v>
      </c>
      <c r="M820" s="104">
        <f t="shared" si="557"/>
        <v>0</v>
      </c>
      <c r="N820" s="104">
        <f t="shared" ref="N820:N833" si="563">+L820+M820</f>
        <v>2.7987268320818521</v>
      </c>
      <c r="O820" s="104">
        <f t="shared" si="558"/>
        <v>3.0925975421875469</v>
      </c>
      <c r="P820" s="104">
        <f t="shared" si="558"/>
        <v>0</v>
      </c>
      <c r="Q820" s="104">
        <f t="shared" ref="Q820:Q833" si="564">+O820+P820</f>
        <v>3.0925975421875469</v>
      </c>
      <c r="R820" s="104">
        <f t="shared" si="559"/>
        <v>3.3886653359525689</v>
      </c>
      <c r="S820" s="104">
        <f t="shared" si="559"/>
        <v>0</v>
      </c>
      <c r="T820" s="104">
        <f t="shared" ref="T820:T833" si="565">+R820+S820</f>
        <v>3.3886653359525689</v>
      </c>
    </row>
    <row r="821" spans="2:20" x14ac:dyDescent="0.2">
      <c r="B821" s="114" t="s">
        <v>287</v>
      </c>
      <c r="C821" s="104">
        <f t="shared" si="554"/>
        <v>3.7745559741657693</v>
      </c>
      <c r="D821" s="104">
        <f t="shared" si="554"/>
        <v>0</v>
      </c>
      <c r="E821" s="104">
        <f t="shared" si="560"/>
        <v>3.7745559741657693</v>
      </c>
      <c r="F821" s="104">
        <f t="shared" si="555"/>
        <v>3.3795681170961402</v>
      </c>
      <c r="G821" s="104">
        <f t="shared" si="555"/>
        <v>0</v>
      </c>
      <c r="H821" s="104">
        <f t="shared" si="561"/>
        <v>3.3795681170961402</v>
      </c>
      <c r="I821" s="104">
        <f t="shared" si="556"/>
        <v>3.6577470246703245</v>
      </c>
      <c r="J821" s="104">
        <f t="shared" si="556"/>
        <v>0</v>
      </c>
      <c r="K821" s="104">
        <f t="shared" si="562"/>
        <v>3.6577470246703245</v>
      </c>
      <c r="L821" s="104">
        <f t="shared" si="557"/>
        <v>4.0239910437796578</v>
      </c>
      <c r="M821" s="104">
        <f t="shared" si="557"/>
        <v>0</v>
      </c>
      <c r="N821" s="104">
        <f t="shared" si="563"/>
        <v>4.0239910437796578</v>
      </c>
      <c r="O821" s="104">
        <f t="shared" si="558"/>
        <v>4.4465164192250528</v>
      </c>
      <c r="P821" s="104">
        <f t="shared" si="558"/>
        <v>0</v>
      </c>
      <c r="Q821" s="104">
        <f t="shared" si="564"/>
        <v>4.4465164192250528</v>
      </c>
      <c r="R821" s="104">
        <f t="shared" si="559"/>
        <v>4.8722007471149036</v>
      </c>
      <c r="S821" s="104">
        <f t="shared" si="559"/>
        <v>0</v>
      </c>
      <c r="T821" s="104">
        <f t="shared" si="565"/>
        <v>4.8722007471149036</v>
      </c>
    </row>
    <row r="822" spans="2:20" x14ac:dyDescent="0.2">
      <c r="B822" s="114" t="s">
        <v>427</v>
      </c>
      <c r="C822" s="104">
        <f t="shared" si="554"/>
        <v>0</v>
      </c>
      <c r="D822" s="104">
        <f t="shared" si="554"/>
        <v>11.043272335844994</v>
      </c>
      <c r="E822" s="104">
        <f t="shared" si="560"/>
        <v>11.043272335844994</v>
      </c>
      <c r="F822" s="104">
        <f t="shared" si="555"/>
        <v>0</v>
      </c>
      <c r="G822" s="104">
        <f t="shared" si="555"/>
        <v>9.8876507197327097</v>
      </c>
      <c r="H822" s="104">
        <f t="shared" si="561"/>
        <v>9.8876507197327097</v>
      </c>
      <c r="I822" s="104">
        <f t="shared" si="556"/>
        <v>0</v>
      </c>
      <c r="J822" s="104">
        <f t="shared" si="556"/>
        <v>10.701522723606894</v>
      </c>
      <c r="K822" s="104">
        <f t="shared" si="562"/>
        <v>10.701522723606894</v>
      </c>
      <c r="L822" s="104">
        <f t="shared" si="557"/>
        <v>0</v>
      </c>
      <c r="M822" s="104">
        <f t="shared" si="557"/>
        <v>11.773048082372489</v>
      </c>
      <c r="N822" s="104">
        <f t="shared" si="563"/>
        <v>11.773048082372489</v>
      </c>
      <c r="O822" s="104">
        <f t="shared" si="558"/>
        <v>0</v>
      </c>
      <c r="P822" s="104">
        <f t="shared" si="558"/>
        <v>13.009236609389871</v>
      </c>
      <c r="Q822" s="104">
        <f t="shared" si="564"/>
        <v>13.009236609389871</v>
      </c>
      <c r="R822" s="104">
        <f t="shared" si="559"/>
        <v>0</v>
      </c>
      <c r="S822" s="104">
        <f t="shared" si="559"/>
        <v>14.254667328701894</v>
      </c>
      <c r="T822" s="104">
        <f t="shared" si="565"/>
        <v>14.254667328701894</v>
      </c>
    </row>
    <row r="823" spans="2:20" x14ac:dyDescent="0.2">
      <c r="B823" s="114" t="s">
        <v>428</v>
      </c>
      <c r="C823" s="104">
        <f t="shared" si="554"/>
        <v>0</v>
      </c>
      <c r="D823" s="104">
        <f t="shared" si="554"/>
        <v>6.3597416576964472</v>
      </c>
      <c r="E823" s="104">
        <f t="shared" si="560"/>
        <v>6.3597416576964472</v>
      </c>
      <c r="F823" s="104">
        <f t="shared" si="555"/>
        <v>0</v>
      </c>
      <c r="G823" s="104">
        <f t="shared" si="555"/>
        <v>5.6942274234174972</v>
      </c>
      <c r="H823" s="104">
        <f t="shared" si="561"/>
        <v>5.6942274234174972</v>
      </c>
      <c r="I823" s="104">
        <f t="shared" si="556"/>
        <v>0</v>
      </c>
      <c r="J823" s="104">
        <f t="shared" si="556"/>
        <v>6.1629304970771841</v>
      </c>
      <c r="K823" s="104">
        <f t="shared" si="562"/>
        <v>6.1629304970771841</v>
      </c>
      <c r="L823" s="104">
        <f t="shared" si="557"/>
        <v>0</v>
      </c>
      <c r="M823" s="104">
        <f t="shared" si="557"/>
        <v>6.7800142974377264</v>
      </c>
      <c r="N823" s="104">
        <f t="shared" si="563"/>
        <v>6.7800142974377264</v>
      </c>
      <c r="O823" s="104">
        <f t="shared" si="558"/>
        <v>0</v>
      </c>
      <c r="P823" s="104">
        <f t="shared" si="558"/>
        <v>14.983852880457974</v>
      </c>
      <c r="Q823" s="104">
        <f t="shared" si="564"/>
        <v>14.983852880457974</v>
      </c>
      <c r="R823" s="104">
        <f t="shared" si="559"/>
        <v>0</v>
      </c>
      <c r="S823" s="104">
        <f t="shared" si="559"/>
        <v>16.418322191094141</v>
      </c>
      <c r="T823" s="104">
        <f t="shared" si="565"/>
        <v>16.418322191094141</v>
      </c>
    </row>
    <row r="824" spans="2:20" x14ac:dyDescent="0.2">
      <c r="B824" s="114" t="s">
        <v>429</v>
      </c>
      <c r="C824" s="104">
        <f t="shared" si="554"/>
        <v>8.9356835306781495</v>
      </c>
      <c r="D824" s="104">
        <f t="shared" si="554"/>
        <v>0</v>
      </c>
      <c r="E824" s="104">
        <f t="shared" si="560"/>
        <v>8.9356835306781495</v>
      </c>
      <c r="F824" s="104">
        <f t="shared" si="555"/>
        <v>8.0006102363908642</v>
      </c>
      <c r="G824" s="104">
        <f t="shared" si="555"/>
        <v>0</v>
      </c>
      <c r="H824" s="104">
        <f t="shared" si="561"/>
        <v>8.0006102363908642</v>
      </c>
      <c r="I824" s="104">
        <f t="shared" si="556"/>
        <v>8.6591562216685247</v>
      </c>
      <c r="J824" s="104">
        <f t="shared" si="556"/>
        <v>0</v>
      </c>
      <c r="K824" s="104">
        <f t="shared" si="562"/>
        <v>8.6591562216685247</v>
      </c>
      <c r="L824" s="104">
        <f t="shared" si="557"/>
        <v>9.526182879151845</v>
      </c>
      <c r="M824" s="104">
        <f t="shared" si="557"/>
        <v>0</v>
      </c>
      <c r="N824" s="104">
        <f t="shared" si="563"/>
        <v>9.526182879151845</v>
      </c>
      <c r="O824" s="104">
        <f t="shared" si="558"/>
        <v>21.052894066534947</v>
      </c>
      <c r="P824" s="104">
        <f t="shared" si="558"/>
        <v>0</v>
      </c>
      <c r="Q824" s="104">
        <f t="shared" si="564"/>
        <v>21.052894066534947</v>
      </c>
      <c r="R824" s="104">
        <f t="shared" si="559"/>
        <v>23.068379047564452</v>
      </c>
      <c r="S824" s="104">
        <f t="shared" si="559"/>
        <v>0</v>
      </c>
      <c r="T824" s="104">
        <f t="shared" si="565"/>
        <v>23.068379047564452</v>
      </c>
    </row>
    <row r="825" spans="2:20" x14ac:dyDescent="0.2">
      <c r="B825" s="114" t="s">
        <v>288</v>
      </c>
      <c r="C825" s="104">
        <f t="shared" si="554"/>
        <v>0</v>
      </c>
      <c r="D825" s="104">
        <f t="shared" si="554"/>
        <v>0</v>
      </c>
      <c r="E825" s="104">
        <f t="shared" si="560"/>
        <v>0</v>
      </c>
      <c r="F825" s="104">
        <f t="shared" si="555"/>
        <v>2.7295334832379741</v>
      </c>
      <c r="G825" s="104">
        <f t="shared" si="555"/>
        <v>0</v>
      </c>
      <c r="H825" s="104">
        <f t="shared" si="561"/>
        <v>2.7295334832379741</v>
      </c>
      <c r="I825" s="104">
        <f t="shared" si="556"/>
        <v>3.5518049010747657</v>
      </c>
      <c r="J825" s="104">
        <f t="shared" si="556"/>
        <v>0</v>
      </c>
      <c r="K825" s="104">
        <f t="shared" si="562"/>
        <v>3.5518049010747657</v>
      </c>
      <c r="L825" s="104">
        <f t="shared" si="557"/>
        <v>4.4406945018766946</v>
      </c>
      <c r="M825" s="104">
        <f t="shared" si="557"/>
        <v>0</v>
      </c>
      <c r="N825" s="104">
        <f t="shared" si="563"/>
        <v>4.4406945018766946</v>
      </c>
      <c r="O825" s="104">
        <f t="shared" si="558"/>
        <v>7.4359361417962671</v>
      </c>
      <c r="P825" s="104">
        <f t="shared" si="558"/>
        <v>0</v>
      </c>
      <c r="Q825" s="104">
        <f t="shared" si="564"/>
        <v>7.4359361417962671</v>
      </c>
      <c r="R825" s="104">
        <f t="shared" si="559"/>
        <v>9.1852086299803091</v>
      </c>
      <c r="S825" s="104">
        <f t="shared" si="559"/>
        <v>0</v>
      </c>
      <c r="T825" s="104">
        <f t="shared" si="565"/>
        <v>9.1852086299803091</v>
      </c>
    </row>
    <row r="826" spans="2:20" x14ac:dyDescent="0.2">
      <c r="B826" s="114" t="s">
        <v>289</v>
      </c>
      <c r="C826" s="104">
        <f t="shared" si="554"/>
        <v>3.882400430570506</v>
      </c>
      <c r="D826" s="104">
        <f t="shared" si="554"/>
        <v>0</v>
      </c>
      <c r="E826" s="104">
        <f t="shared" si="560"/>
        <v>3.882400430570506</v>
      </c>
      <c r="F826" s="104">
        <f t="shared" si="555"/>
        <v>3.47612720615603</v>
      </c>
      <c r="G826" s="104">
        <f t="shared" si="555"/>
        <v>0</v>
      </c>
      <c r="H826" s="104">
        <f t="shared" si="561"/>
        <v>3.47612720615603</v>
      </c>
      <c r="I826" s="104">
        <f t="shared" si="556"/>
        <v>3.7622540825180479</v>
      </c>
      <c r="J826" s="104">
        <f t="shared" si="556"/>
        <v>0</v>
      </c>
      <c r="K826" s="104">
        <f t="shared" si="562"/>
        <v>3.7622540825180479</v>
      </c>
      <c r="L826" s="104">
        <f t="shared" si="557"/>
        <v>4.1389622164590767</v>
      </c>
      <c r="M826" s="104">
        <f t="shared" si="557"/>
        <v>0</v>
      </c>
      <c r="N826" s="104">
        <f t="shared" si="563"/>
        <v>4.1389622164590767</v>
      </c>
      <c r="O826" s="104">
        <f t="shared" si="558"/>
        <v>4.573559745488625</v>
      </c>
      <c r="P826" s="104">
        <f t="shared" si="558"/>
        <v>0</v>
      </c>
      <c r="Q826" s="104">
        <f t="shared" si="564"/>
        <v>4.573559745488625</v>
      </c>
      <c r="R826" s="104">
        <f t="shared" si="559"/>
        <v>5.0114064827467573</v>
      </c>
      <c r="S826" s="104">
        <f t="shared" si="559"/>
        <v>0</v>
      </c>
      <c r="T826" s="104">
        <f t="shared" si="565"/>
        <v>5.0114064827467573</v>
      </c>
    </row>
    <row r="827" spans="2:20" x14ac:dyDescent="0.2">
      <c r="B827" s="114" t="s">
        <v>290</v>
      </c>
      <c r="C827" s="104">
        <f t="shared" si="554"/>
        <v>0</v>
      </c>
      <c r="D827" s="104">
        <f t="shared" si="554"/>
        <v>3.0935952637244353</v>
      </c>
      <c r="E827" s="104">
        <f t="shared" si="560"/>
        <v>3.0935952637244353</v>
      </c>
      <c r="F827" s="104">
        <f t="shared" si="555"/>
        <v>0</v>
      </c>
      <c r="G827" s="104">
        <f t="shared" si="555"/>
        <v>2.7698664404608371</v>
      </c>
      <c r="H827" s="104">
        <f t="shared" si="561"/>
        <v>2.7698664404608371</v>
      </c>
      <c r="I827" s="104">
        <f t="shared" si="556"/>
        <v>0</v>
      </c>
      <c r="J827" s="104">
        <f t="shared" si="556"/>
        <v>2.9978596022604131</v>
      </c>
      <c r="K827" s="104">
        <f t="shared" si="562"/>
        <v>2.9978596022604131</v>
      </c>
      <c r="L827" s="104">
        <f t="shared" si="557"/>
        <v>0</v>
      </c>
      <c r="M827" s="104">
        <f t="shared" si="557"/>
        <v>3.2980302105753281</v>
      </c>
      <c r="N827" s="104">
        <f t="shared" si="563"/>
        <v>3.2980302105753281</v>
      </c>
      <c r="O827" s="104">
        <f t="shared" si="558"/>
        <v>0</v>
      </c>
      <c r="P827" s="104">
        <f t="shared" si="558"/>
        <v>3.6443285591036356</v>
      </c>
      <c r="Q827" s="104">
        <f t="shared" si="564"/>
        <v>3.6443285591036356</v>
      </c>
      <c r="R827" s="104">
        <f t="shared" si="559"/>
        <v>0</v>
      </c>
      <c r="S827" s="104">
        <f t="shared" si="559"/>
        <v>3.9932159592680518</v>
      </c>
      <c r="T827" s="104">
        <f t="shared" si="565"/>
        <v>3.9932159592680518</v>
      </c>
    </row>
    <row r="828" spans="2:20" x14ac:dyDescent="0.2">
      <c r="B828" s="114" t="s">
        <v>291</v>
      </c>
      <c r="C828" s="104">
        <f t="shared" si="554"/>
        <v>0</v>
      </c>
      <c r="D828" s="104">
        <f t="shared" si="554"/>
        <v>1.5406350914962326</v>
      </c>
      <c r="E828" s="104">
        <f t="shared" si="560"/>
        <v>1.5406350914962326</v>
      </c>
      <c r="F828" s="104">
        <f t="shared" si="555"/>
        <v>0</v>
      </c>
      <c r="G828" s="104">
        <f t="shared" si="555"/>
        <v>1.3794155579984246</v>
      </c>
      <c r="H828" s="104">
        <f t="shared" si="561"/>
        <v>1.3794155579984246</v>
      </c>
      <c r="I828" s="104">
        <f t="shared" si="556"/>
        <v>0</v>
      </c>
      <c r="J828" s="104">
        <f t="shared" si="556"/>
        <v>1.4929579692531934</v>
      </c>
      <c r="K828" s="104">
        <f t="shared" si="562"/>
        <v>1.4929579692531934</v>
      </c>
      <c r="L828" s="104">
        <f t="shared" si="557"/>
        <v>0</v>
      </c>
      <c r="M828" s="104">
        <f t="shared" si="557"/>
        <v>1.6424453239916967</v>
      </c>
      <c r="N828" s="104">
        <f t="shared" si="563"/>
        <v>1.6424453239916967</v>
      </c>
      <c r="O828" s="104">
        <f t="shared" si="558"/>
        <v>0</v>
      </c>
      <c r="P828" s="104">
        <f t="shared" si="558"/>
        <v>1.8149046609081845</v>
      </c>
      <c r="Q828" s="104">
        <f t="shared" si="564"/>
        <v>1.8149046609081845</v>
      </c>
      <c r="R828" s="104">
        <f t="shared" si="559"/>
        <v>0</v>
      </c>
      <c r="S828" s="104">
        <f t="shared" si="559"/>
        <v>1.988653366169348</v>
      </c>
      <c r="T828" s="104">
        <f t="shared" si="565"/>
        <v>1.988653366169348</v>
      </c>
    </row>
    <row r="829" spans="2:20" x14ac:dyDescent="0.2">
      <c r="B829" s="114" t="s">
        <v>293</v>
      </c>
      <c r="C829" s="104">
        <f t="shared" si="554"/>
        <v>0</v>
      </c>
      <c r="D829" s="104">
        <f t="shared" si="554"/>
        <v>1.6201318622174379</v>
      </c>
      <c r="E829" s="104">
        <f t="shared" si="560"/>
        <v>1.6201318622174379</v>
      </c>
      <c r="F829" s="104">
        <f t="shared" si="555"/>
        <v>0</v>
      </c>
      <c r="G829" s="104">
        <f t="shared" si="555"/>
        <v>1.4505934007911432</v>
      </c>
      <c r="H829" s="104">
        <f t="shared" si="561"/>
        <v>1.4505934007911432</v>
      </c>
      <c r="I829" s="104">
        <f t="shared" si="556"/>
        <v>0</v>
      </c>
      <c r="J829" s="104">
        <f t="shared" si="556"/>
        <v>1.5699946004666585</v>
      </c>
      <c r="K829" s="104">
        <f t="shared" si="562"/>
        <v>1.5699946004666585</v>
      </c>
      <c r="L829" s="104">
        <f t="shared" si="557"/>
        <v>0</v>
      </c>
      <c r="M829" s="104">
        <f t="shared" si="557"/>
        <v>1.7271955027096688</v>
      </c>
      <c r="N829" s="104">
        <f t="shared" si="563"/>
        <v>1.7271955027096688</v>
      </c>
      <c r="O829" s="104">
        <f t="shared" si="558"/>
        <v>0</v>
      </c>
      <c r="P829" s="104">
        <f t="shared" si="558"/>
        <v>1.9085537414110469</v>
      </c>
      <c r="Q829" s="104">
        <f t="shared" si="564"/>
        <v>1.9085537414110469</v>
      </c>
      <c r="R829" s="104">
        <f t="shared" si="559"/>
        <v>0</v>
      </c>
      <c r="S829" s="104">
        <f t="shared" si="559"/>
        <v>2.0912678798636866</v>
      </c>
      <c r="T829" s="104">
        <f t="shared" si="565"/>
        <v>2.0912678798636866</v>
      </c>
    </row>
    <row r="830" spans="2:20" x14ac:dyDescent="0.2">
      <c r="B830" s="108" t="s">
        <v>882</v>
      </c>
      <c r="C830" s="104">
        <f t="shared" ref="C830:D832" si="566">+C797*$E$835</f>
        <v>0</v>
      </c>
      <c r="D830" s="104">
        <f t="shared" si="566"/>
        <v>0</v>
      </c>
      <c r="E830" s="104">
        <f t="shared" si="560"/>
        <v>0</v>
      </c>
      <c r="F830" s="104">
        <f t="shared" ref="F830:G832" si="567">+F797*$H$835</f>
        <v>50.160565745397257</v>
      </c>
      <c r="G830" s="104">
        <f t="shared" si="567"/>
        <v>0</v>
      </c>
      <c r="H830" s="104">
        <f t="shared" si="561"/>
        <v>50.160565745397257</v>
      </c>
      <c r="I830" s="104">
        <f t="shared" ref="I830:J832" si="568">+I797*$K$835</f>
        <v>0</v>
      </c>
      <c r="J830" s="104">
        <f t="shared" si="568"/>
        <v>0</v>
      </c>
      <c r="K830" s="104">
        <f t="shared" si="562"/>
        <v>0</v>
      </c>
      <c r="L830" s="104">
        <f t="shared" ref="L830:M833" si="569">+L797*$N$835</f>
        <v>0</v>
      </c>
      <c r="M830" s="104">
        <f t="shared" si="569"/>
        <v>0</v>
      </c>
      <c r="N830" s="104">
        <f t="shared" si="563"/>
        <v>0</v>
      </c>
      <c r="O830" s="104">
        <f t="shared" ref="O830:P832" si="570">+O797*$Q$835</f>
        <v>0</v>
      </c>
      <c r="P830" s="104">
        <f t="shared" si="570"/>
        <v>0</v>
      </c>
      <c r="Q830" s="104">
        <f t="shared" si="564"/>
        <v>0</v>
      </c>
      <c r="R830" s="104">
        <f t="shared" ref="R830:S832" si="571">+R797*$T$835</f>
        <v>0</v>
      </c>
      <c r="S830" s="104">
        <f t="shared" si="571"/>
        <v>0</v>
      </c>
      <c r="T830" s="104">
        <f t="shared" si="565"/>
        <v>0</v>
      </c>
    </row>
    <row r="831" spans="2:20" x14ac:dyDescent="0.2">
      <c r="B831" s="114" t="s">
        <v>880</v>
      </c>
      <c r="C831" s="104">
        <f t="shared" si="566"/>
        <v>0</v>
      </c>
      <c r="D831" s="104">
        <f t="shared" si="566"/>
        <v>0</v>
      </c>
      <c r="E831" s="104">
        <f t="shared" si="560"/>
        <v>0</v>
      </c>
      <c r="F831" s="104">
        <f t="shared" si="567"/>
        <v>0</v>
      </c>
      <c r="G831" s="104">
        <f t="shared" si="567"/>
        <v>0</v>
      </c>
      <c r="H831" s="104">
        <f t="shared" si="561"/>
        <v>0</v>
      </c>
      <c r="I831" s="104">
        <f t="shared" si="568"/>
        <v>4.9353982454651026</v>
      </c>
      <c r="J831" s="104">
        <f t="shared" si="568"/>
        <v>0</v>
      </c>
      <c r="K831" s="104">
        <f t="shared" si="562"/>
        <v>4.9353982454651026</v>
      </c>
      <c r="L831" s="104">
        <f t="shared" si="569"/>
        <v>0</v>
      </c>
      <c r="M831" s="104">
        <f t="shared" si="569"/>
        <v>0</v>
      </c>
      <c r="N831" s="104">
        <f t="shared" si="563"/>
        <v>0</v>
      </c>
      <c r="O831" s="104">
        <f t="shared" si="570"/>
        <v>9.9168344288405663</v>
      </c>
      <c r="P831" s="104">
        <f t="shared" si="570"/>
        <v>0</v>
      </c>
      <c r="Q831" s="104">
        <f t="shared" si="564"/>
        <v>9.9168344288405663</v>
      </c>
      <c r="R831" s="104">
        <f t="shared" si="571"/>
        <v>0</v>
      </c>
      <c r="S831" s="104">
        <f t="shared" si="571"/>
        <v>0</v>
      </c>
      <c r="T831" s="104">
        <f t="shared" si="565"/>
        <v>0</v>
      </c>
    </row>
    <row r="832" spans="2:20" x14ac:dyDescent="0.2">
      <c r="B832" s="114" t="s">
        <v>874</v>
      </c>
      <c r="C832" s="104">
        <f t="shared" si="566"/>
        <v>0</v>
      </c>
      <c r="D832" s="104">
        <f t="shared" si="566"/>
        <v>0</v>
      </c>
      <c r="E832" s="104">
        <f t="shared" si="560"/>
        <v>0</v>
      </c>
      <c r="F832" s="104">
        <f t="shared" si="567"/>
        <v>50.160565745397257</v>
      </c>
      <c r="G832" s="104">
        <f t="shared" si="567"/>
        <v>0</v>
      </c>
      <c r="H832" s="104">
        <f t="shared" si="561"/>
        <v>50.160565745397257</v>
      </c>
      <c r="I832" s="104">
        <f t="shared" si="568"/>
        <v>69.095575436511439</v>
      </c>
      <c r="J832" s="104">
        <f t="shared" si="568"/>
        <v>0</v>
      </c>
      <c r="K832" s="104">
        <f t="shared" si="562"/>
        <v>69.095575436511439</v>
      </c>
      <c r="L832" s="104">
        <f t="shared" si="569"/>
        <v>98.719478526923922</v>
      </c>
      <c r="M832" s="104">
        <f t="shared" si="569"/>
        <v>0</v>
      </c>
      <c r="N832" s="104">
        <f t="shared" si="563"/>
        <v>98.719478526923922</v>
      </c>
      <c r="O832" s="104">
        <f t="shared" si="570"/>
        <v>99.168344288405677</v>
      </c>
      <c r="P832" s="104">
        <f t="shared" si="570"/>
        <v>0</v>
      </c>
      <c r="Q832" s="104">
        <f t="shared" si="564"/>
        <v>99.168344288405677</v>
      </c>
      <c r="R832" s="104">
        <f t="shared" si="571"/>
        <v>148.17567350734967</v>
      </c>
      <c r="S832" s="104">
        <f t="shared" si="571"/>
        <v>0</v>
      </c>
      <c r="T832" s="104">
        <f t="shared" si="565"/>
        <v>148.17567350734967</v>
      </c>
    </row>
    <row r="833" spans="2:20" s="135" customFormat="1" x14ac:dyDescent="0.2">
      <c r="B833" s="114" t="s">
        <v>294</v>
      </c>
      <c r="C833" s="104">
        <f>+C800*$E$835</f>
        <v>65.520794725511308</v>
      </c>
      <c r="D833" s="104">
        <f>+D800*$E$835</f>
        <v>0</v>
      </c>
      <c r="E833" s="104">
        <f t="shared" si="560"/>
        <v>65.520794725511308</v>
      </c>
      <c r="F833" s="104">
        <f>+F800*$H$835</f>
        <v>53.331255234616414</v>
      </c>
      <c r="G833" s="104">
        <f>+G800*$H$835</f>
        <v>0</v>
      </c>
      <c r="H833" s="104">
        <f t="shared" si="561"/>
        <v>53.331255234616414</v>
      </c>
      <c r="I833" s="104">
        <f>+I800*$K$835</f>
        <v>141.31085558716734</v>
      </c>
      <c r="J833" s="104">
        <f>+J800*$K$835</f>
        <v>0</v>
      </c>
      <c r="K833" s="104">
        <f t="shared" si="562"/>
        <v>141.31085558716734</v>
      </c>
      <c r="L833" s="104">
        <f t="shared" si="569"/>
        <v>259.79071277663706</v>
      </c>
      <c r="M833" s="104">
        <f>+M800*$N$835</f>
        <v>0</v>
      </c>
      <c r="N833" s="104">
        <f t="shared" si="563"/>
        <v>259.79071277663706</v>
      </c>
      <c r="O833" s="104">
        <f>+O800*$Q$835</f>
        <v>260.97195033842752</v>
      </c>
      <c r="P833" s="104">
        <f>+P800*$Q$835</f>
        <v>0</v>
      </c>
      <c r="Q833" s="104">
        <f t="shared" si="564"/>
        <v>260.97195033842752</v>
      </c>
      <c r="R833" s="104">
        <f>+R800*$T$835</f>
        <v>259.95993503371892</v>
      </c>
      <c r="S833" s="104">
        <f>+S800*$T$835</f>
        <v>0</v>
      </c>
      <c r="T833" s="104">
        <f t="shared" si="565"/>
        <v>259.95993503371892</v>
      </c>
    </row>
    <row r="834" spans="2:20" x14ac:dyDescent="0.2">
      <c r="B834" s="278" t="s">
        <v>8</v>
      </c>
      <c r="C834" s="106">
        <f>SUM(C816:C833)</f>
        <v>436.24598613770263</v>
      </c>
      <c r="D834" s="106">
        <f t="shared" ref="D834:T834" si="572">SUM(D816:D833)</f>
        <v>130.87347849095178</v>
      </c>
      <c r="E834" s="106">
        <f t="shared" si="572"/>
        <v>567.11946462865444</v>
      </c>
      <c r="F834" s="106">
        <f t="shared" si="572"/>
        <v>701.23533556241966</v>
      </c>
      <c r="G834" s="106">
        <f t="shared" si="572"/>
        <v>251.01744960716604</v>
      </c>
      <c r="H834" s="106">
        <f t="shared" si="572"/>
        <v>952.25278516958576</v>
      </c>
      <c r="I834" s="106">
        <f t="shared" si="572"/>
        <v>781.48527731756803</v>
      </c>
      <c r="J834" s="106">
        <f t="shared" si="572"/>
        <v>348.32845136822243</v>
      </c>
      <c r="K834" s="106">
        <f t="shared" si="572"/>
        <v>1129.8137286857905</v>
      </c>
      <c r="L834" s="106">
        <f t="shared" si="572"/>
        <v>1285.0554963767399</v>
      </c>
      <c r="M834" s="106">
        <f t="shared" si="572"/>
        <v>474.42879061223982</v>
      </c>
      <c r="N834" s="106">
        <f t="shared" si="572"/>
        <v>1759.4842869889799</v>
      </c>
      <c r="O834" s="106">
        <f t="shared" si="572"/>
        <v>1358.6835601652856</v>
      </c>
      <c r="P834" s="106">
        <f t="shared" si="572"/>
        <v>673.47248879797928</v>
      </c>
      <c r="Q834" s="106">
        <f t="shared" si="572"/>
        <v>2032.1560489632648</v>
      </c>
      <c r="R834" s="106">
        <f t="shared" si="572"/>
        <v>1959.4879714881822</v>
      </c>
      <c r="S834" s="106">
        <f t="shared" si="572"/>
        <v>922.6947478471767</v>
      </c>
      <c r="T834" s="106">
        <f t="shared" si="572"/>
        <v>2882.1827193353593</v>
      </c>
    </row>
    <row r="835" spans="2:20" x14ac:dyDescent="0.2">
      <c r="B835" s="279" t="s">
        <v>297</v>
      </c>
      <c r="C835" s="241"/>
      <c r="D835" s="240"/>
      <c r="E835" s="285">
        <f>Asignaciones!K79</f>
        <v>0.15998323319826743</v>
      </c>
      <c r="F835" s="241"/>
      <c r="G835" s="240"/>
      <c r="H835" s="285">
        <f>Asignaciones!L79</f>
        <v>0.1637468211359141</v>
      </c>
      <c r="I835" s="241"/>
      <c r="J835" s="240"/>
      <c r="K835" s="285">
        <f>Asignaciones!M79</f>
        <v>0.16050220677223165</v>
      </c>
      <c r="L835" s="241"/>
      <c r="M835" s="240"/>
      <c r="N835" s="285">
        <f>Asignaciones!N79</f>
        <v>0.16051557809138203</v>
      </c>
      <c r="O835" s="241"/>
      <c r="P835" s="240"/>
      <c r="Q835" s="285">
        <f>Asignaciones!O79</f>
        <v>0.16064637765347664</v>
      </c>
      <c r="R835" s="241"/>
      <c r="S835" s="240"/>
      <c r="T835" s="285">
        <f>Asignaciones!P79</f>
        <v>0.16070022108434465</v>
      </c>
    </row>
    <row r="839" spans="2:20" x14ac:dyDescent="0.2">
      <c r="B839" s="2" t="s">
        <v>457</v>
      </c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7"/>
    </row>
    <row r="840" spans="2:20" x14ac:dyDescent="0.2">
      <c r="B840" s="9" t="s">
        <v>20</v>
      </c>
      <c r="C840" s="199"/>
      <c r="D840" s="199"/>
      <c r="E840" s="199"/>
      <c r="F840" s="199"/>
      <c r="G840" s="199"/>
      <c r="H840" s="199"/>
      <c r="I840" s="199"/>
      <c r="J840" s="199"/>
      <c r="K840" s="199"/>
      <c r="L840" s="199"/>
      <c r="M840" s="199"/>
      <c r="N840" s="199"/>
      <c r="O840" s="199"/>
      <c r="P840" s="199"/>
      <c r="Q840" s="199"/>
      <c r="R840" s="199"/>
      <c r="S840" s="199"/>
      <c r="T840" s="262"/>
    </row>
    <row r="841" spans="2:20" x14ac:dyDescent="0.2">
      <c r="B841" s="201" t="s">
        <v>910</v>
      </c>
      <c r="C841" s="199"/>
      <c r="D841" s="199"/>
      <c r="E841" s="199"/>
      <c r="F841" s="199"/>
      <c r="G841" s="199"/>
      <c r="H841" s="199"/>
      <c r="I841" s="199"/>
      <c r="J841" s="199"/>
      <c r="K841" s="199"/>
      <c r="L841" s="199"/>
      <c r="M841" s="199"/>
      <c r="N841" s="199"/>
      <c r="O841" s="199"/>
      <c r="P841" s="199"/>
      <c r="Q841" s="199"/>
      <c r="R841" s="199"/>
      <c r="S841" s="199"/>
      <c r="T841" s="262"/>
    </row>
    <row r="842" spans="2:20" x14ac:dyDescent="0.2">
      <c r="B842" s="9" t="s">
        <v>2</v>
      </c>
      <c r="C842" s="199"/>
      <c r="D842" s="199"/>
      <c r="E842" s="199"/>
      <c r="F842" s="199"/>
      <c r="G842" s="199"/>
      <c r="H842" s="199"/>
      <c r="I842" s="199"/>
      <c r="J842" s="199"/>
      <c r="K842" s="199"/>
      <c r="L842" s="199"/>
      <c r="M842" s="199"/>
      <c r="N842" s="199"/>
      <c r="O842" s="199"/>
      <c r="P842" s="199"/>
      <c r="Q842" s="199"/>
      <c r="R842" s="199"/>
      <c r="S842" s="199"/>
      <c r="T842" s="262"/>
    </row>
    <row r="843" spans="2:20" x14ac:dyDescent="0.2">
      <c r="B843" s="256"/>
      <c r="C843" s="197"/>
      <c r="D843" s="197"/>
      <c r="E843" s="197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263"/>
    </row>
    <row r="844" spans="2:20" x14ac:dyDescent="0.2">
      <c r="B844" s="264"/>
    </row>
    <row r="845" spans="2:20" x14ac:dyDescent="0.2">
      <c r="B845" s="265" t="s">
        <v>282</v>
      </c>
      <c r="C845" s="267" t="s">
        <v>38</v>
      </c>
      <c r="D845" s="662"/>
      <c r="E845" s="299"/>
      <c r="F845" s="270" t="s">
        <v>39</v>
      </c>
      <c r="G845" s="663"/>
      <c r="H845" s="663"/>
      <c r="I845" s="301" t="s">
        <v>40</v>
      </c>
      <c r="J845" s="662"/>
      <c r="K845" s="299"/>
      <c r="L845" s="267" t="s">
        <v>121</v>
      </c>
      <c r="M845" s="662"/>
      <c r="N845" s="299"/>
      <c r="O845" s="270" t="s">
        <v>122</v>
      </c>
      <c r="P845" s="662"/>
      <c r="Q845" s="299"/>
      <c r="R845" s="301" t="s">
        <v>633</v>
      </c>
      <c r="S845" s="662"/>
      <c r="T845" s="299"/>
    </row>
    <row r="846" spans="2:20" x14ac:dyDescent="0.2">
      <c r="B846" s="273"/>
      <c r="C846" s="274" t="s">
        <v>283</v>
      </c>
      <c r="D846" s="275" t="s">
        <v>284</v>
      </c>
      <c r="E846" s="275" t="s">
        <v>47</v>
      </c>
      <c r="F846" s="275" t="s">
        <v>283</v>
      </c>
      <c r="G846" s="275" t="s">
        <v>284</v>
      </c>
      <c r="H846" s="275" t="s">
        <v>47</v>
      </c>
      <c r="I846" s="276" t="s">
        <v>283</v>
      </c>
      <c r="J846" s="276" t="s">
        <v>284</v>
      </c>
      <c r="K846" s="276" t="s">
        <v>47</v>
      </c>
      <c r="L846" s="274" t="s">
        <v>283</v>
      </c>
      <c r="M846" s="275" t="s">
        <v>284</v>
      </c>
      <c r="N846" s="275" t="s">
        <v>47</v>
      </c>
      <c r="O846" s="275" t="s">
        <v>283</v>
      </c>
      <c r="P846" s="275" t="s">
        <v>284</v>
      </c>
      <c r="Q846" s="275" t="s">
        <v>47</v>
      </c>
      <c r="R846" s="276" t="s">
        <v>283</v>
      </c>
      <c r="S846" s="276" t="s">
        <v>284</v>
      </c>
      <c r="T846" s="276" t="s">
        <v>47</v>
      </c>
    </row>
    <row r="847" spans="2:20" x14ac:dyDescent="0.2">
      <c r="B847" s="129" t="s">
        <v>96</v>
      </c>
      <c r="C847" s="234"/>
      <c r="D847" s="234"/>
      <c r="E847" s="234"/>
      <c r="F847" s="234"/>
      <c r="G847" s="234"/>
      <c r="H847" s="234"/>
      <c r="I847" s="234"/>
      <c r="J847" s="234"/>
      <c r="K847" s="234"/>
      <c r="L847" s="234"/>
      <c r="M847" s="234"/>
      <c r="N847" s="234"/>
      <c r="O847" s="234"/>
      <c r="P847" s="234"/>
      <c r="Q847" s="234"/>
      <c r="R847" s="234"/>
      <c r="S847" s="234"/>
      <c r="T847" s="232"/>
    </row>
    <row r="848" spans="2:20" x14ac:dyDescent="0.2">
      <c r="B848" s="665" t="s">
        <v>424</v>
      </c>
      <c r="C848" s="104">
        <f t="shared" ref="C848:D861" si="573">+C783*$E$867</f>
        <v>773.24264382386787</v>
      </c>
      <c r="D848" s="104">
        <f t="shared" si="573"/>
        <v>0</v>
      </c>
      <c r="E848" s="408">
        <f>+C848+D848</f>
        <v>773.24264382386787</v>
      </c>
      <c r="F848" s="104">
        <f t="shared" ref="F848:G861" si="574">+F783*$H$867</f>
        <v>1017.7639912348794</v>
      </c>
      <c r="G848" s="104">
        <f t="shared" si="574"/>
        <v>0</v>
      </c>
      <c r="H848" s="408">
        <f>+F848+G848</f>
        <v>1017.7639912348794</v>
      </c>
      <c r="I848" s="104">
        <f t="shared" ref="I848:J861" si="575">+I783*$K$867</f>
        <v>1094.4896295572214</v>
      </c>
      <c r="J848" s="104">
        <f t="shared" si="575"/>
        <v>0</v>
      </c>
      <c r="K848" s="408">
        <f>+I848+J848</f>
        <v>1094.4896295572214</v>
      </c>
      <c r="L848" s="104">
        <f t="shared" ref="L848:M861" si="576">+L783*$N$867</f>
        <v>1811.9445121037263</v>
      </c>
      <c r="M848" s="104">
        <f t="shared" si="576"/>
        <v>0</v>
      </c>
      <c r="N848" s="408">
        <f>+L848+M848</f>
        <v>1811.9445121037263</v>
      </c>
      <c r="O848" s="104">
        <f t="shared" ref="O848:P861" si="577">+O783*$Q$867</f>
        <v>1907.0204933641508</v>
      </c>
      <c r="P848" s="104">
        <f t="shared" si="577"/>
        <v>0</v>
      </c>
      <c r="Q848" s="408">
        <f>+O848+P848</f>
        <v>1907.0204933641508</v>
      </c>
      <c r="R848" s="104">
        <f t="shared" ref="R848:S861" si="578">+R783*$T$867</f>
        <v>3104.5185654274246</v>
      </c>
      <c r="S848" s="104">
        <f t="shared" si="578"/>
        <v>0</v>
      </c>
      <c r="T848" s="408">
        <f>+R848+S848</f>
        <v>3104.5185654274246</v>
      </c>
    </row>
    <row r="849" spans="2:20" x14ac:dyDescent="0.2">
      <c r="B849" s="665" t="s">
        <v>425</v>
      </c>
      <c r="C849" s="104">
        <f t="shared" si="573"/>
        <v>261.93870717620604</v>
      </c>
      <c r="D849" s="104">
        <f t="shared" si="573"/>
        <v>0</v>
      </c>
      <c r="E849" s="408">
        <f>+C849+D849</f>
        <v>261.93870717620604</v>
      </c>
      <c r="F849" s="104">
        <f t="shared" si="574"/>
        <v>412.20833459017729</v>
      </c>
      <c r="G849" s="104">
        <f t="shared" si="574"/>
        <v>0</v>
      </c>
      <c r="H849" s="408">
        <f>+F849+G849</f>
        <v>412.20833459017729</v>
      </c>
      <c r="I849" s="104">
        <f t="shared" si="575"/>
        <v>444.11478843630761</v>
      </c>
      <c r="J849" s="104">
        <f t="shared" si="575"/>
        <v>0</v>
      </c>
      <c r="K849" s="408">
        <f>+I849+J849</f>
        <v>444.11478843630761</v>
      </c>
      <c r="L849" s="104">
        <f t="shared" si="576"/>
        <v>737.50582027016378</v>
      </c>
      <c r="M849" s="104">
        <f t="shared" si="576"/>
        <v>0</v>
      </c>
      <c r="N849" s="408">
        <f>+L849+M849</f>
        <v>737.50582027016378</v>
      </c>
      <c r="O849" s="104">
        <f t="shared" si="577"/>
        <v>774.02768962880009</v>
      </c>
      <c r="P849" s="104">
        <f t="shared" si="577"/>
        <v>0</v>
      </c>
      <c r="Q849" s="408">
        <f>+O849+P849</f>
        <v>774.02768962880009</v>
      </c>
      <c r="R849" s="104">
        <f t="shared" si="578"/>
        <v>1151.9075426857221</v>
      </c>
      <c r="S849" s="104">
        <f t="shared" si="578"/>
        <v>0</v>
      </c>
      <c r="T849" s="408">
        <f>+R849+S849</f>
        <v>1151.9075426857221</v>
      </c>
    </row>
    <row r="850" spans="2:20" x14ac:dyDescent="0.2">
      <c r="B850" s="665" t="s">
        <v>426</v>
      </c>
      <c r="C850" s="104">
        <f t="shared" si="573"/>
        <v>0</v>
      </c>
      <c r="D850" s="104">
        <f t="shared" si="573"/>
        <v>307.34811792650555</v>
      </c>
      <c r="E850" s="104">
        <f>+C850+D850</f>
        <v>307.34811792650555</v>
      </c>
      <c r="F850" s="104">
        <f t="shared" si="574"/>
        <v>0</v>
      </c>
      <c r="G850" s="104">
        <f t="shared" si="574"/>
        <v>615.95462644814916</v>
      </c>
      <c r="H850" s="104">
        <f>+F850+G850</f>
        <v>615.95462644814916</v>
      </c>
      <c r="I850" s="104">
        <f t="shared" si="575"/>
        <v>0</v>
      </c>
      <c r="J850" s="104">
        <f t="shared" si="575"/>
        <v>912.57772251318136</v>
      </c>
      <c r="K850" s="104">
        <f>+I850+J850</f>
        <v>912.57772251318136</v>
      </c>
      <c r="L850" s="104">
        <f t="shared" si="576"/>
        <v>0</v>
      </c>
      <c r="M850" s="104">
        <f t="shared" si="576"/>
        <v>1261.6007504065169</v>
      </c>
      <c r="N850" s="104">
        <f>+L850+M850</f>
        <v>1261.6007504065169</v>
      </c>
      <c r="O850" s="104">
        <f t="shared" si="577"/>
        <v>0</v>
      </c>
      <c r="P850" s="104">
        <f t="shared" si="577"/>
        <v>1795.0987658625286</v>
      </c>
      <c r="Q850" s="104">
        <f>+O850+P850</f>
        <v>1795.0987658625286</v>
      </c>
      <c r="R850" s="104">
        <f t="shared" si="578"/>
        <v>0</v>
      </c>
      <c r="S850" s="104">
        <f t="shared" si="578"/>
        <v>2488.1943639310748</v>
      </c>
      <c r="T850" s="104">
        <f>+R850+S850</f>
        <v>2488.1943639310748</v>
      </c>
    </row>
    <row r="851" spans="2:20" x14ac:dyDescent="0.2">
      <c r="B851" s="660" t="s">
        <v>715</v>
      </c>
      <c r="C851" s="104">
        <f t="shared" si="573"/>
        <v>0</v>
      </c>
      <c r="D851" s="104">
        <f t="shared" si="573"/>
        <v>8.4009623250807302</v>
      </c>
      <c r="E851" s="104">
        <f>+C851+D851</f>
        <v>8.4009623250807302</v>
      </c>
      <c r="F851" s="104">
        <f t="shared" si="574"/>
        <v>0</v>
      </c>
      <c r="G851" s="104">
        <f t="shared" si="574"/>
        <v>6.9219234564481642</v>
      </c>
      <c r="H851" s="104">
        <f>+F851+G851</f>
        <v>6.9219234564481642</v>
      </c>
      <c r="I851" s="104">
        <f t="shared" si="575"/>
        <v>0</v>
      </c>
      <c r="J851" s="104">
        <f t="shared" si="575"/>
        <v>7.8189419502301849</v>
      </c>
      <c r="K851" s="104">
        <f>+I851+J851</f>
        <v>7.8189419502301849</v>
      </c>
      <c r="L851" s="104">
        <f t="shared" si="576"/>
        <v>0</v>
      </c>
      <c r="M851" s="104">
        <f t="shared" si="576"/>
        <v>8.5992916511620638</v>
      </c>
      <c r="N851" s="104">
        <f>+L851+M851</f>
        <v>8.5992916511620638</v>
      </c>
      <c r="O851" s="104">
        <f t="shared" si="577"/>
        <v>0</v>
      </c>
      <c r="P851" s="104">
        <f t="shared" si="577"/>
        <v>9.5035497030278542</v>
      </c>
      <c r="Q851" s="104">
        <f>+O851+P851</f>
        <v>9.5035497030278542</v>
      </c>
      <c r="R851" s="104">
        <f t="shared" si="578"/>
        <v>0</v>
      </c>
      <c r="S851" s="104">
        <f t="shared" si="578"/>
        <v>10.40821904845558</v>
      </c>
      <c r="T851" s="104">
        <f>+R851+S851</f>
        <v>10.40821904845558</v>
      </c>
    </row>
    <row r="852" spans="2:20" x14ac:dyDescent="0.2">
      <c r="B852" s="660" t="s">
        <v>717</v>
      </c>
      <c r="C852" s="104">
        <f t="shared" si="573"/>
        <v>7.7312809472551125</v>
      </c>
      <c r="D852" s="104">
        <f t="shared" si="573"/>
        <v>0</v>
      </c>
      <c r="E852" s="104">
        <f t="shared" ref="E852:E865" si="579">+C852+D852</f>
        <v>7.7312809472551125</v>
      </c>
      <c r="F852" s="104">
        <f t="shared" si="574"/>
        <v>6.3701434271914419</v>
      </c>
      <c r="G852" s="104">
        <f t="shared" si="574"/>
        <v>0</v>
      </c>
      <c r="H852" s="104">
        <f t="shared" ref="H852:H865" si="580">+F852+G852</f>
        <v>6.3701434271914419</v>
      </c>
      <c r="I852" s="104">
        <f t="shared" si="575"/>
        <v>7.1956562341716541</v>
      </c>
      <c r="J852" s="104">
        <f t="shared" si="575"/>
        <v>0</v>
      </c>
      <c r="K852" s="104">
        <f t="shared" ref="K852:K865" si="581">+I852+J852</f>
        <v>7.1956562341716541</v>
      </c>
      <c r="L852" s="104">
        <f t="shared" si="576"/>
        <v>7.9138004825989183</v>
      </c>
      <c r="M852" s="104">
        <f t="shared" si="576"/>
        <v>0</v>
      </c>
      <c r="N852" s="104">
        <f t="shared" ref="N852:N865" si="582">+L852+M852</f>
        <v>7.9138004825989183</v>
      </c>
      <c r="O852" s="104">
        <f t="shared" si="577"/>
        <v>8.7459757474397612</v>
      </c>
      <c r="P852" s="104">
        <f t="shared" si="577"/>
        <v>0</v>
      </c>
      <c r="Q852" s="104">
        <f t="shared" ref="Q852:Q865" si="583">+O852+P852</f>
        <v>8.7459757474397612</v>
      </c>
      <c r="R852" s="104">
        <f t="shared" si="578"/>
        <v>9.5785295196415561</v>
      </c>
      <c r="S852" s="104">
        <f t="shared" si="578"/>
        <v>0</v>
      </c>
      <c r="T852" s="104">
        <f t="shared" ref="T852:T865" si="584">+R852+S852</f>
        <v>9.5785295196415561</v>
      </c>
    </row>
    <row r="853" spans="2:20" x14ac:dyDescent="0.2">
      <c r="B853" s="114" t="s">
        <v>287</v>
      </c>
      <c r="C853" s="104">
        <f t="shared" si="573"/>
        <v>11.115984930032292</v>
      </c>
      <c r="D853" s="104">
        <f t="shared" si="573"/>
        <v>0</v>
      </c>
      <c r="E853" s="104">
        <f t="shared" si="579"/>
        <v>11.115984930032292</v>
      </c>
      <c r="F853" s="104">
        <f t="shared" si="574"/>
        <v>9.1589503501285403</v>
      </c>
      <c r="G853" s="104">
        <f t="shared" si="574"/>
        <v>0</v>
      </c>
      <c r="H853" s="104">
        <f t="shared" si="580"/>
        <v>9.1589503501285403</v>
      </c>
      <c r="I853" s="104">
        <f t="shared" si="575"/>
        <v>10.345867238098917</v>
      </c>
      <c r="J853" s="104">
        <f t="shared" si="575"/>
        <v>0</v>
      </c>
      <c r="K853" s="104">
        <f t="shared" si="581"/>
        <v>10.345867238098917</v>
      </c>
      <c r="L853" s="104">
        <f t="shared" si="576"/>
        <v>11.378410318290697</v>
      </c>
      <c r="M853" s="104">
        <f t="shared" si="576"/>
        <v>0</v>
      </c>
      <c r="N853" s="104">
        <f t="shared" si="582"/>
        <v>11.378410318290697</v>
      </c>
      <c r="O853" s="104">
        <f t="shared" si="577"/>
        <v>12.574906444382286</v>
      </c>
      <c r="P853" s="104">
        <f t="shared" si="577"/>
        <v>0</v>
      </c>
      <c r="Q853" s="104">
        <f t="shared" si="583"/>
        <v>12.574906444382286</v>
      </c>
      <c r="R853" s="104">
        <f t="shared" si="578"/>
        <v>13.771946785869611</v>
      </c>
      <c r="S853" s="104">
        <f t="shared" si="578"/>
        <v>0</v>
      </c>
      <c r="T853" s="104">
        <f t="shared" si="584"/>
        <v>13.771946785869611</v>
      </c>
    </row>
    <row r="854" spans="2:20" x14ac:dyDescent="0.2">
      <c r="B854" s="114" t="s">
        <v>427</v>
      </c>
      <c r="C854" s="104">
        <f t="shared" si="573"/>
        <v>0</v>
      </c>
      <c r="D854" s="104">
        <f t="shared" si="573"/>
        <v>32.522195909580191</v>
      </c>
      <c r="E854" s="104">
        <f t="shared" si="579"/>
        <v>32.522195909580191</v>
      </c>
      <c r="F854" s="104">
        <f t="shared" si="574"/>
        <v>0</v>
      </c>
      <c r="G854" s="104">
        <f t="shared" si="574"/>
        <v>26.796471881518933</v>
      </c>
      <c r="H854" s="104">
        <f t="shared" si="580"/>
        <v>26.796471881518933</v>
      </c>
      <c r="I854" s="104">
        <f t="shared" si="575"/>
        <v>0</v>
      </c>
      <c r="J854" s="104">
        <f t="shared" si="575"/>
        <v>30.269051576609407</v>
      </c>
      <c r="K854" s="104">
        <f t="shared" si="581"/>
        <v>30.269051576609407</v>
      </c>
      <c r="L854" s="104">
        <f t="shared" si="576"/>
        <v>0</v>
      </c>
      <c r="M854" s="104">
        <f t="shared" si="576"/>
        <v>33.28997761694194</v>
      </c>
      <c r="N854" s="104">
        <f t="shared" si="582"/>
        <v>33.28997761694194</v>
      </c>
      <c r="O854" s="104">
        <f t="shared" si="577"/>
        <v>0</v>
      </c>
      <c r="P854" s="104">
        <f t="shared" si="577"/>
        <v>36.790583425849896</v>
      </c>
      <c r="Q854" s="104">
        <f t="shared" si="583"/>
        <v>36.790583425849896</v>
      </c>
      <c r="R854" s="104">
        <f t="shared" si="578"/>
        <v>0</v>
      </c>
      <c r="S854" s="104">
        <f t="shared" si="578"/>
        <v>40.292781453515666</v>
      </c>
      <c r="T854" s="104">
        <f t="shared" si="584"/>
        <v>40.292781453515666</v>
      </c>
    </row>
    <row r="855" spans="2:20" x14ac:dyDescent="0.2">
      <c r="B855" s="114" t="s">
        <v>428</v>
      </c>
      <c r="C855" s="104">
        <f t="shared" si="573"/>
        <v>0</v>
      </c>
      <c r="D855" s="104">
        <f t="shared" si="573"/>
        <v>18.729300322927877</v>
      </c>
      <c r="E855" s="104">
        <f t="shared" si="579"/>
        <v>18.729300322927877</v>
      </c>
      <c r="F855" s="104">
        <f t="shared" si="574"/>
        <v>0</v>
      </c>
      <c r="G855" s="104">
        <f t="shared" si="574"/>
        <v>15.431896753196169</v>
      </c>
      <c r="H855" s="104">
        <f t="shared" si="580"/>
        <v>15.431896753196169</v>
      </c>
      <c r="I855" s="104">
        <f t="shared" si="575"/>
        <v>0</v>
      </c>
      <c r="J855" s="104">
        <f t="shared" si="575"/>
        <v>17.431730595458095</v>
      </c>
      <c r="K855" s="104">
        <f t="shared" si="581"/>
        <v>17.431730595458095</v>
      </c>
      <c r="L855" s="104">
        <f t="shared" si="576"/>
        <v>0</v>
      </c>
      <c r="M855" s="104">
        <f t="shared" si="576"/>
        <v>19.171460324042453</v>
      </c>
      <c r="N855" s="104">
        <f t="shared" si="582"/>
        <v>19.171460324042453</v>
      </c>
      <c r="O855" s="104">
        <f t="shared" si="577"/>
        <v>0</v>
      </c>
      <c r="P855" s="104">
        <f t="shared" si="577"/>
        <v>42.374868410130674</v>
      </c>
      <c r="Q855" s="104">
        <f t="shared" si="583"/>
        <v>42.374868410130674</v>
      </c>
      <c r="R855" s="104">
        <f t="shared" si="578"/>
        <v>0</v>
      </c>
      <c r="S855" s="104">
        <f t="shared" si="578"/>
        <v>46.408650066995719</v>
      </c>
      <c r="T855" s="104">
        <f t="shared" si="584"/>
        <v>46.408650066995719</v>
      </c>
    </row>
    <row r="856" spans="2:20" x14ac:dyDescent="0.2">
      <c r="B856" s="114" t="s">
        <v>429</v>
      </c>
      <c r="C856" s="104">
        <f t="shared" si="573"/>
        <v>26.315392895586655</v>
      </c>
      <c r="D856" s="104">
        <f t="shared" si="573"/>
        <v>0</v>
      </c>
      <c r="E856" s="104">
        <f t="shared" si="579"/>
        <v>26.315392895586655</v>
      </c>
      <c r="F856" s="104">
        <f t="shared" si="574"/>
        <v>21.682413073773688</v>
      </c>
      <c r="G856" s="104">
        <f t="shared" si="574"/>
        <v>0</v>
      </c>
      <c r="H856" s="104">
        <f t="shared" si="580"/>
        <v>21.682413073773688</v>
      </c>
      <c r="I856" s="104">
        <f t="shared" si="575"/>
        <v>24.492257135091315</v>
      </c>
      <c r="J856" s="104">
        <f t="shared" si="575"/>
        <v>0</v>
      </c>
      <c r="K856" s="104">
        <f t="shared" si="581"/>
        <v>24.492257135091315</v>
      </c>
      <c r="L856" s="104">
        <f t="shared" si="576"/>
        <v>26.936644835137166</v>
      </c>
      <c r="M856" s="104">
        <f t="shared" si="576"/>
        <v>0</v>
      </c>
      <c r="N856" s="104">
        <f t="shared" si="582"/>
        <v>26.936644835137166</v>
      </c>
      <c r="O856" s="104">
        <f t="shared" si="577"/>
        <v>59.538332552993694</v>
      </c>
      <c r="P856" s="104">
        <f t="shared" si="577"/>
        <v>0</v>
      </c>
      <c r="Q856" s="104">
        <f t="shared" si="583"/>
        <v>59.538332552993694</v>
      </c>
      <c r="R856" s="104">
        <f t="shared" si="578"/>
        <v>65.205952129015316</v>
      </c>
      <c r="S856" s="104">
        <f t="shared" si="578"/>
        <v>0</v>
      </c>
      <c r="T856" s="104">
        <f t="shared" si="584"/>
        <v>65.205952129015316</v>
      </c>
    </row>
    <row r="857" spans="2:20" x14ac:dyDescent="0.2">
      <c r="B857" s="114" t="s">
        <v>288</v>
      </c>
      <c r="C857" s="104">
        <f t="shared" si="573"/>
        <v>0</v>
      </c>
      <c r="D857" s="104">
        <f t="shared" si="573"/>
        <v>0</v>
      </c>
      <c r="E857" s="104">
        <f t="shared" si="579"/>
        <v>0</v>
      </c>
      <c r="F857" s="104">
        <f t="shared" si="574"/>
        <v>7.3972947979728012</v>
      </c>
      <c r="G857" s="104">
        <f t="shared" si="574"/>
        <v>0</v>
      </c>
      <c r="H857" s="104">
        <f t="shared" si="580"/>
        <v>7.3972947979728012</v>
      </c>
      <c r="I857" s="104">
        <f t="shared" si="575"/>
        <v>10.046211975378634</v>
      </c>
      <c r="J857" s="104">
        <f t="shared" si="575"/>
        <v>0</v>
      </c>
      <c r="K857" s="104">
        <f t="shared" si="581"/>
        <v>10.046211975378634</v>
      </c>
      <c r="L857" s="104">
        <f t="shared" si="576"/>
        <v>12.55669895653409</v>
      </c>
      <c r="M857" s="104">
        <f t="shared" si="576"/>
        <v>0</v>
      </c>
      <c r="N857" s="104">
        <f t="shared" si="582"/>
        <v>12.55669895653409</v>
      </c>
      <c r="O857" s="104">
        <f t="shared" si="577"/>
        <v>21.029091651433838</v>
      </c>
      <c r="P857" s="104">
        <f t="shared" si="577"/>
        <v>0</v>
      </c>
      <c r="Q857" s="104">
        <f t="shared" si="583"/>
        <v>21.029091651433838</v>
      </c>
      <c r="R857" s="104">
        <f t="shared" si="578"/>
        <v>25.963257885895938</v>
      </c>
      <c r="S857" s="104">
        <f t="shared" si="578"/>
        <v>0</v>
      </c>
      <c r="T857" s="104">
        <f t="shared" si="584"/>
        <v>25.963257885895938</v>
      </c>
    </row>
    <row r="858" spans="2:20" x14ac:dyDescent="0.2">
      <c r="B858" s="114" t="s">
        <v>289</v>
      </c>
      <c r="C858" s="104">
        <f t="shared" si="573"/>
        <v>11.433584499461787</v>
      </c>
      <c r="D858" s="104">
        <f t="shared" si="573"/>
        <v>0</v>
      </c>
      <c r="E858" s="104">
        <f t="shared" si="579"/>
        <v>11.433584499461787</v>
      </c>
      <c r="F858" s="104">
        <f t="shared" si="574"/>
        <v>9.4206346458464978</v>
      </c>
      <c r="G858" s="104">
        <f t="shared" si="574"/>
        <v>0</v>
      </c>
      <c r="H858" s="104">
        <f t="shared" si="580"/>
        <v>9.4206346458464978</v>
      </c>
      <c r="I858" s="104">
        <f t="shared" si="575"/>
        <v>10.641463444901742</v>
      </c>
      <c r="J858" s="104">
        <f t="shared" si="575"/>
        <v>0</v>
      </c>
      <c r="K858" s="104">
        <f t="shared" si="581"/>
        <v>10.641463444901742</v>
      </c>
      <c r="L858" s="104">
        <f t="shared" si="576"/>
        <v>11.703507755956146</v>
      </c>
      <c r="M858" s="104">
        <f t="shared" si="576"/>
        <v>0</v>
      </c>
      <c r="N858" s="104">
        <f t="shared" si="582"/>
        <v>11.703507755956146</v>
      </c>
      <c r="O858" s="104">
        <f t="shared" si="577"/>
        <v>12.93418948565035</v>
      </c>
      <c r="P858" s="104">
        <f t="shared" si="577"/>
        <v>0</v>
      </c>
      <c r="Q858" s="104">
        <f t="shared" si="583"/>
        <v>12.93418948565035</v>
      </c>
      <c r="R858" s="104">
        <f t="shared" si="578"/>
        <v>14.165430979751598</v>
      </c>
      <c r="S858" s="104">
        <f t="shared" si="578"/>
        <v>0</v>
      </c>
      <c r="T858" s="104">
        <f t="shared" si="584"/>
        <v>14.165430979751598</v>
      </c>
    </row>
    <row r="859" spans="2:20" x14ac:dyDescent="0.2">
      <c r="B859" s="114" t="s">
        <v>290</v>
      </c>
      <c r="C859" s="104">
        <f t="shared" si="573"/>
        <v>0</v>
      </c>
      <c r="D859" s="104">
        <f t="shared" si="573"/>
        <v>9.1105705059203448</v>
      </c>
      <c r="E859" s="104">
        <f t="shared" si="579"/>
        <v>9.1105705059203448</v>
      </c>
      <c r="F859" s="104">
        <f t="shared" si="574"/>
        <v>0</v>
      </c>
      <c r="G859" s="104">
        <f t="shared" si="574"/>
        <v>7.5066009400237181</v>
      </c>
      <c r="H859" s="104">
        <f t="shared" si="580"/>
        <v>7.5066009400237181</v>
      </c>
      <c r="I859" s="104">
        <f t="shared" si="575"/>
        <v>0</v>
      </c>
      <c r="J859" s="104">
        <f t="shared" si="575"/>
        <v>8.4793883322867849</v>
      </c>
      <c r="K859" s="104">
        <f t="shared" si="581"/>
        <v>8.4793883322867849</v>
      </c>
      <c r="L859" s="104">
        <f t="shared" si="576"/>
        <v>0</v>
      </c>
      <c r="M859" s="104">
        <f t="shared" si="576"/>
        <v>9.3256522118888654</v>
      </c>
      <c r="N859" s="104">
        <f t="shared" si="582"/>
        <v>9.3256522118888654</v>
      </c>
      <c r="O859" s="104">
        <f t="shared" si="577"/>
        <v>0</v>
      </c>
      <c r="P859" s="104">
        <f t="shared" si="577"/>
        <v>10.306290669518217</v>
      </c>
      <c r="Q859" s="104">
        <f t="shared" si="583"/>
        <v>10.306290669518217</v>
      </c>
      <c r="R859" s="104">
        <f t="shared" si="578"/>
        <v>0</v>
      </c>
      <c r="S859" s="104">
        <f t="shared" si="578"/>
        <v>11.287375161643338</v>
      </c>
      <c r="T859" s="104">
        <f t="shared" si="584"/>
        <v>11.287375161643338</v>
      </c>
    </row>
    <row r="860" spans="2:20" x14ac:dyDescent="0.2">
      <c r="B860" s="114" t="s">
        <v>291</v>
      </c>
      <c r="C860" s="104">
        <f t="shared" si="573"/>
        <v>0</v>
      </c>
      <c r="D860" s="104">
        <f t="shared" si="573"/>
        <v>4.5371367061356302</v>
      </c>
      <c r="E860" s="104">
        <f t="shared" si="579"/>
        <v>4.5371367061356302</v>
      </c>
      <c r="F860" s="104">
        <f t="shared" si="574"/>
        <v>0</v>
      </c>
      <c r="G860" s="104">
        <f t="shared" si="574"/>
        <v>3.7383470816851179</v>
      </c>
      <c r="H860" s="104">
        <f t="shared" si="580"/>
        <v>3.7383470816851179</v>
      </c>
      <c r="I860" s="104">
        <f t="shared" si="575"/>
        <v>0</v>
      </c>
      <c r="J860" s="104">
        <f t="shared" si="575"/>
        <v>4.2228029543260881</v>
      </c>
      <c r="K860" s="104">
        <f t="shared" si="581"/>
        <v>4.2228029543260881</v>
      </c>
      <c r="L860" s="104">
        <f t="shared" si="576"/>
        <v>0</v>
      </c>
      <c r="M860" s="104">
        <f t="shared" si="576"/>
        <v>4.6442491095064069</v>
      </c>
      <c r="N860" s="104">
        <f t="shared" si="582"/>
        <v>4.6442491095064069</v>
      </c>
      <c r="O860" s="104">
        <f t="shared" si="577"/>
        <v>0</v>
      </c>
      <c r="P860" s="104">
        <f t="shared" si="577"/>
        <v>5.1326148752580751</v>
      </c>
      <c r="Q860" s="104">
        <f t="shared" si="583"/>
        <v>5.1326148752580751</v>
      </c>
      <c r="R860" s="104">
        <f t="shared" si="578"/>
        <v>0</v>
      </c>
      <c r="S860" s="104">
        <f t="shared" si="578"/>
        <v>5.6212027697426965</v>
      </c>
      <c r="T860" s="104">
        <f t="shared" si="584"/>
        <v>5.6212027697426965</v>
      </c>
    </row>
    <row r="861" spans="2:20" x14ac:dyDescent="0.2">
      <c r="B861" s="114" t="s">
        <v>293</v>
      </c>
      <c r="C861" s="104">
        <f t="shared" si="573"/>
        <v>0</v>
      </c>
      <c r="D861" s="104">
        <f t="shared" si="573"/>
        <v>4.7712529601722276</v>
      </c>
      <c r="E861" s="104">
        <f t="shared" si="579"/>
        <v>4.7712529601722276</v>
      </c>
      <c r="F861" s="104">
        <f t="shared" si="574"/>
        <v>0</v>
      </c>
      <c r="G861" s="104">
        <f t="shared" si="574"/>
        <v>3.93124579110007</v>
      </c>
      <c r="H861" s="104">
        <f t="shared" si="580"/>
        <v>3.93124579110007</v>
      </c>
      <c r="I861" s="104">
        <f t="shared" si="575"/>
        <v>0</v>
      </c>
      <c r="J861" s="104">
        <f t="shared" si="575"/>
        <v>4.4406995867693144</v>
      </c>
      <c r="K861" s="104">
        <f t="shared" si="581"/>
        <v>4.4406995867693144</v>
      </c>
      <c r="L861" s="104">
        <f t="shared" si="576"/>
        <v>0</v>
      </c>
      <c r="M861" s="104">
        <f t="shared" si="576"/>
        <v>4.8838923635569378</v>
      </c>
      <c r="N861" s="104">
        <f t="shared" si="582"/>
        <v>4.8838923635569378</v>
      </c>
      <c r="O861" s="104">
        <f t="shared" si="577"/>
        <v>0</v>
      </c>
      <c r="P861" s="104">
        <f t="shared" si="577"/>
        <v>5.3974578028213926</v>
      </c>
      <c r="Q861" s="104">
        <f t="shared" si="583"/>
        <v>5.3974578028213926</v>
      </c>
      <c r="R861" s="104">
        <f t="shared" si="578"/>
        <v>0</v>
      </c>
      <c r="S861" s="104">
        <f t="shared" si="578"/>
        <v>5.9112568326614205</v>
      </c>
      <c r="T861" s="104">
        <f t="shared" si="584"/>
        <v>5.9112568326614205</v>
      </c>
    </row>
    <row r="862" spans="2:20" x14ac:dyDescent="0.2">
      <c r="B862" s="108" t="s">
        <v>882</v>
      </c>
      <c r="C862" s="104">
        <f t="shared" ref="C862:D864" si="585">+C797*$E$867</f>
        <v>0</v>
      </c>
      <c r="D862" s="104">
        <f t="shared" si="585"/>
        <v>0</v>
      </c>
      <c r="E862" s="104">
        <f t="shared" si="579"/>
        <v>0</v>
      </c>
      <c r="F862" s="104">
        <f t="shared" ref="F862:G864" si="586">+F797*$H$867</f>
        <v>135.93989387945885</v>
      </c>
      <c r="G862" s="104">
        <f t="shared" si="586"/>
        <v>0</v>
      </c>
      <c r="H862" s="104">
        <f t="shared" si="580"/>
        <v>135.93989387945885</v>
      </c>
      <c r="I862" s="104">
        <f t="shared" ref="I862:J865" si="587">+I797*$K$867</f>
        <v>0</v>
      </c>
      <c r="J862" s="104">
        <f t="shared" si="587"/>
        <v>0</v>
      </c>
      <c r="K862" s="104">
        <f t="shared" si="581"/>
        <v>0</v>
      </c>
      <c r="L862" s="104">
        <f t="shared" ref="L862:M864" si="588">+L797*$N$867</f>
        <v>0</v>
      </c>
      <c r="M862" s="104">
        <f t="shared" si="588"/>
        <v>0</v>
      </c>
      <c r="N862" s="104">
        <f t="shared" si="582"/>
        <v>0</v>
      </c>
      <c r="O862" s="104">
        <f t="shared" ref="O862:P864" si="589">+O797*$Q$867</f>
        <v>0</v>
      </c>
      <c r="P862" s="104">
        <f t="shared" si="589"/>
        <v>0</v>
      </c>
      <c r="Q862" s="104">
        <f t="shared" si="583"/>
        <v>0</v>
      </c>
      <c r="R862" s="104">
        <f t="shared" ref="R862:S864" si="590">+R797*$T$867</f>
        <v>0</v>
      </c>
      <c r="S862" s="104">
        <f t="shared" si="590"/>
        <v>0</v>
      </c>
      <c r="T862" s="104">
        <f t="shared" si="584"/>
        <v>0</v>
      </c>
    </row>
    <row r="863" spans="2:20" x14ac:dyDescent="0.2">
      <c r="B863" s="114" t="s">
        <v>880</v>
      </c>
      <c r="C863" s="104">
        <f t="shared" si="585"/>
        <v>0</v>
      </c>
      <c r="D863" s="104">
        <f t="shared" si="585"/>
        <v>0</v>
      </c>
      <c r="E863" s="104">
        <f t="shared" si="579"/>
        <v>0</v>
      </c>
      <c r="F863" s="104">
        <f t="shared" si="586"/>
        <v>0</v>
      </c>
      <c r="G863" s="104">
        <f t="shared" si="586"/>
        <v>0</v>
      </c>
      <c r="H863" s="104">
        <f t="shared" si="580"/>
        <v>0</v>
      </c>
      <c r="I863" s="104">
        <f t="shared" si="587"/>
        <v>13.959679187854835</v>
      </c>
      <c r="J863" s="104">
        <f t="shared" si="587"/>
        <v>0</v>
      </c>
      <c r="K863" s="104">
        <f t="shared" si="581"/>
        <v>13.959679187854835</v>
      </c>
      <c r="L863" s="104">
        <f t="shared" si="588"/>
        <v>0</v>
      </c>
      <c r="M863" s="104">
        <f t="shared" si="588"/>
        <v>0</v>
      </c>
      <c r="N863" s="104">
        <f t="shared" si="582"/>
        <v>0</v>
      </c>
      <c r="O863" s="104">
        <f t="shared" si="589"/>
        <v>28.045160168065429</v>
      </c>
      <c r="P863" s="104">
        <f t="shared" si="589"/>
        <v>0</v>
      </c>
      <c r="Q863" s="104">
        <f t="shared" si="583"/>
        <v>28.045160168065429</v>
      </c>
      <c r="R863" s="104">
        <f t="shared" si="590"/>
        <v>0</v>
      </c>
      <c r="S863" s="104">
        <f t="shared" si="590"/>
        <v>0</v>
      </c>
      <c r="T863" s="104">
        <f t="shared" si="584"/>
        <v>0</v>
      </c>
    </row>
    <row r="864" spans="2:20" x14ac:dyDescent="0.2">
      <c r="B864" s="114" t="s">
        <v>874</v>
      </c>
      <c r="C864" s="104">
        <f t="shared" si="585"/>
        <v>0</v>
      </c>
      <c r="D864" s="104">
        <f t="shared" si="585"/>
        <v>0</v>
      </c>
      <c r="E864" s="104">
        <f t="shared" si="579"/>
        <v>0</v>
      </c>
      <c r="F864" s="104">
        <f t="shared" si="586"/>
        <v>135.93989387945885</v>
      </c>
      <c r="G864" s="104">
        <f t="shared" si="586"/>
        <v>0</v>
      </c>
      <c r="H864" s="104">
        <f t="shared" si="580"/>
        <v>135.93989387945885</v>
      </c>
      <c r="I864" s="104">
        <f t="shared" si="587"/>
        <v>195.4355086299677</v>
      </c>
      <c r="J864" s="104">
        <f t="shared" si="587"/>
        <v>0</v>
      </c>
      <c r="K864" s="104">
        <f t="shared" si="581"/>
        <v>195.4355086299677</v>
      </c>
      <c r="L864" s="104">
        <f t="shared" si="588"/>
        <v>279.14344760369084</v>
      </c>
      <c r="M864" s="104">
        <f t="shared" si="588"/>
        <v>0</v>
      </c>
      <c r="N864" s="104">
        <f t="shared" si="582"/>
        <v>279.14344760369084</v>
      </c>
      <c r="O864" s="104">
        <f t="shared" si="589"/>
        <v>280.45160168065433</v>
      </c>
      <c r="P864" s="104">
        <f t="shared" si="589"/>
        <v>0</v>
      </c>
      <c r="Q864" s="104">
        <f t="shared" si="583"/>
        <v>280.45160168065433</v>
      </c>
      <c r="R864" s="104">
        <f t="shared" si="590"/>
        <v>418.8389593166907</v>
      </c>
      <c r="S864" s="104">
        <f t="shared" si="590"/>
        <v>0</v>
      </c>
      <c r="T864" s="104">
        <f t="shared" si="584"/>
        <v>418.8389593166907</v>
      </c>
    </row>
    <row r="865" spans="2:20" s="135" customFormat="1" x14ac:dyDescent="0.2">
      <c r="B865" s="114" t="s">
        <v>294</v>
      </c>
      <c r="C865" s="104">
        <f>+C800*$E$867</f>
        <v>192.95730988159312</v>
      </c>
      <c r="D865" s="104">
        <f t="shared" ref="D865" si="591">+D800*$E$867</f>
        <v>0</v>
      </c>
      <c r="E865" s="104">
        <f t="shared" si="579"/>
        <v>192.95730988159312</v>
      </c>
      <c r="F865" s="104">
        <f>+F800*$H$867</f>
        <v>144.53276332349455</v>
      </c>
      <c r="G865" s="104">
        <f>+G800*$H$867</f>
        <v>0</v>
      </c>
      <c r="H865" s="104">
        <f t="shared" si="580"/>
        <v>144.53276332349455</v>
      </c>
      <c r="I865" s="104">
        <f t="shared" si="587"/>
        <v>399.69504215201198</v>
      </c>
      <c r="J865" s="104">
        <f>+J800*$K$867</f>
        <v>0</v>
      </c>
      <c r="K865" s="104">
        <f t="shared" si="581"/>
        <v>399.69504215201198</v>
      </c>
      <c r="L865" s="104">
        <f>+L800*$N$867</f>
        <v>734.59540408848989</v>
      </c>
      <c r="M865" s="104">
        <f>+M800*$N$867</f>
        <v>0</v>
      </c>
      <c r="N865" s="104">
        <f t="shared" si="582"/>
        <v>734.59540408848989</v>
      </c>
      <c r="O865" s="104">
        <f>+O800*$Q$867</f>
        <v>738.03794942145896</v>
      </c>
      <c r="P865" s="104">
        <f>+P800*$Q$867</f>
        <v>0</v>
      </c>
      <c r="Q865" s="104">
        <f t="shared" si="583"/>
        <v>738.03794942145896</v>
      </c>
      <c r="R865" s="104">
        <f>+R800*$T$867</f>
        <v>734.81257804545567</v>
      </c>
      <c r="S865" s="104">
        <f>+S800*$T$867</f>
        <v>0</v>
      </c>
      <c r="T865" s="104">
        <f t="shared" si="584"/>
        <v>734.81257804545567</v>
      </c>
    </row>
    <row r="866" spans="2:20" x14ac:dyDescent="0.2">
      <c r="B866" s="278" t="s">
        <v>8</v>
      </c>
      <c r="C866" s="106">
        <f>SUM(C848:C865)</f>
        <v>1284.7349041540028</v>
      </c>
      <c r="D866" s="106">
        <f t="shared" ref="D866:T866" si="592">SUM(D848:D865)</f>
        <v>385.41953665632258</v>
      </c>
      <c r="E866" s="106">
        <f t="shared" si="592"/>
        <v>1670.1544408103252</v>
      </c>
      <c r="F866" s="106">
        <f t="shared" si="592"/>
        <v>1900.4143132023819</v>
      </c>
      <c r="G866" s="106">
        <f t="shared" si="592"/>
        <v>680.28111235212145</v>
      </c>
      <c r="H866" s="106">
        <f t="shared" si="592"/>
        <v>2580.6954255545038</v>
      </c>
      <c r="I866" s="106">
        <f t="shared" si="592"/>
        <v>2210.4161039910055</v>
      </c>
      <c r="J866" s="106">
        <f t="shared" si="592"/>
        <v>985.24033750886133</v>
      </c>
      <c r="K866" s="106">
        <f t="shared" si="592"/>
        <v>3195.656441499867</v>
      </c>
      <c r="L866" s="106">
        <f t="shared" si="592"/>
        <v>3633.6782464145876</v>
      </c>
      <c r="M866" s="106">
        <f t="shared" si="592"/>
        <v>1341.5152736836158</v>
      </c>
      <c r="N866" s="106">
        <f t="shared" si="592"/>
        <v>4975.1935200982043</v>
      </c>
      <c r="O866" s="106">
        <f t="shared" si="592"/>
        <v>3842.4053901450293</v>
      </c>
      <c r="P866" s="106">
        <f t="shared" si="592"/>
        <v>1904.6041307491346</v>
      </c>
      <c r="Q866" s="106">
        <f t="shared" si="592"/>
        <v>5747.0095208941657</v>
      </c>
      <c r="R866" s="106">
        <f t="shared" si="592"/>
        <v>5538.7627627754673</v>
      </c>
      <c r="S866" s="106">
        <f t="shared" si="592"/>
        <v>2608.1238492640891</v>
      </c>
      <c r="T866" s="106">
        <f t="shared" si="592"/>
        <v>8146.8866120395578</v>
      </c>
    </row>
    <row r="867" spans="2:20" x14ac:dyDescent="0.2">
      <c r="B867" s="279" t="s">
        <v>297</v>
      </c>
      <c r="C867" s="241"/>
      <c r="D867" s="240"/>
      <c r="E867" s="285">
        <f>Asignaciones!K80</f>
        <v>0.47114712868520331</v>
      </c>
      <c r="F867" s="241"/>
      <c r="G867" s="240"/>
      <c r="H867" s="285">
        <f>Asignaciones!L80</f>
        <v>0.44376942639163608</v>
      </c>
      <c r="I867" s="241"/>
      <c r="J867" s="240"/>
      <c r="K867" s="285">
        <f>Asignaciones!M80</f>
        <v>0.45397741054469853</v>
      </c>
      <c r="L867" s="241"/>
      <c r="M867" s="240"/>
      <c r="N867" s="285">
        <f>Asignaciones!N80</f>
        <v>0.45388075920911186</v>
      </c>
      <c r="O867" s="241"/>
      <c r="P867" s="240"/>
      <c r="Q867" s="285">
        <f>Asignaciones!O80</f>
        <v>0.45431366471226098</v>
      </c>
      <c r="R867" s="241"/>
      <c r="S867" s="240"/>
      <c r="T867" s="285">
        <f>Asignaciones!P80</f>
        <v>0.4542413188868718</v>
      </c>
    </row>
    <row r="871" spans="2:20" x14ac:dyDescent="0.2">
      <c r="B871" s="2" t="s">
        <v>458</v>
      </c>
      <c r="C871" s="228"/>
      <c r="D871" s="228"/>
      <c r="E871" s="228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7"/>
    </row>
    <row r="872" spans="2:20" x14ac:dyDescent="0.2">
      <c r="B872" s="9" t="s">
        <v>20</v>
      </c>
      <c r="C872" s="199"/>
      <c r="D872" s="199"/>
      <c r="E872" s="199"/>
      <c r="F872" s="199"/>
      <c r="G872" s="199"/>
      <c r="H872" s="199"/>
      <c r="I872" s="199"/>
      <c r="J872" s="199"/>
      <c r="K872" s="199"/>
      <c r="L872" s="199"/>
      <c r="M872" s="199"/>
      <c r="N872" s="199"/>
      <c r="O872" s="199"/>
      <c r="P872" s="199"/>
      <c r="Q872" s="199"/>
      <c r="R872" s="199"/>
      <c r="S872" s="199"/>
      <c r="T872" s="262"/>
    </row>
    <row r="873" spans="2:20" x14ac:dyDescent="0.2">
      <c r="B873" s="201" t="s">
        <v>910</v>
      </c>
      <c r="C873" s="199"/>
      <c r="D873" s="199"/>
      <c r="E873" s="199"/>
      <c r="F873" s="199"/>
      <c r="G873" s="199"/>
      <c r="H873" s="199"/>
      <c r="I873" s="199"/>
      <c r="J873" s="199"/>
      <c r="K873" s="199"/>
      <c r="L873" s="199"/>
      <c r="M873" s="199"/>
      <c r="N873" s="199"/>
      <c r="O873" s="199"/>
      <c r="P873" s="199"/>
      <c r="Q873" s="199"/>
      <c r="R873" s="199"/>
      <c r="S873" s="199"/>
      <c r="T873" s="262"/>
    </row>
    <row r="874" spans="2:20" x14ac:dyDescent="0.2">
      <c r="B874" s="9" t="s">
        <v>2</v>
      </c>
      <c r="C874" s="199"/>
      <c r="D874" s="199"/>
      <c r="E874" s="199"/>
      <c r="F874" s="199"/>
      <c r="G874" s="199"/>
      <c r="H874" s="199"/>
      <c r="I874" s="199"/>
      <c r="J874" s="199"/>
      <c r="K874" s="199"/>
      <c r="L874" s="199"/>
      <c r="M874" s="199"/>
      <c r="N874" s="199"/>
      <c r="O874" s="199"/>
      <c r="P874" s="199"/>
      <c r="Q874" s="199"/>
      <c r="R874" s="199"/>
      <c r="S874" s="199"/>
      <c r="T874" s="262"/>
    </row>
    <row r="875" spans="2:20" x14ac:dyDescent="0.2">
      <c r="B875" s="256"/>
      <c r="C875" s="197"/>
      <c r="D875" s="197"/>
      <c r="E875" s="197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263"/>
    </row>
    <row r="876" spans="2:20" x14ac:dyDescent="0.2">
      <c r="B876" s="264"/>
    </row>
    <row r="877" spans="2:20" x14ac:dyDescent="0.2">
      <c r="B877" s="265" t="s">
        <v>282</v>
      </c>
      <c r="C877" s="267" t="s">
        <v>38</v>
      </c>
      <c r="D877" s="662"/>
      <c r="E877" s="299"/>
      <c r="F877" s="270" t="s">
        <v>39</v>
      </c>
      <c r="G877" s="663"/>
      <c r="H877" s="663"/>
      <c r="I877" s="301" t="s">
        <v>40</v>
      </c>
      <c r="J877" s="662"/>
      <c r="K877" s="299"/>
      <c r="L877" s="267" t="s">
        <v>121</v>
      </c>
      <c r="M877" s="662"/>
      <c r="N877" s="299"/>
      <c r="O877" s="270" t="s">
        <v>122</v>
      </c>
      <c r="P877" s="662"/>
      <c r="Q877" s="299"/>
      <c r="R877" s="301" t="s">
        <v>633</v>
      </c>
      <c r="S877" s="662"/>
      <c r="T877" s="299"/>
    </row>
    <row r="878" spans="2:20" x14ac:dyDescent="0.2">
      <c r="B878" s="273"/>
      <c r="C878" s="274" t="s">
        <v>283</v>
      </c>
      <c r="D878" s="275" t="s">
        <v>284</v>
      </c>
      <c r="E878" s="275" t="s">
        <v>47</v>
      </c>
      <c r="F878" s="275" t="s">
        <v>283</v>
      </c>
      <c r="G878" s="275" t="s">
        <v>284</v>
      </c>
      <c r="H878" s="275" t="s">
        <v>47</v>
      </c>
      <c r="I878" s="276" t="s">
        <v>283</v>
      </c>
      <c r="J878" s="276" t="s">
        <v>284</v>
      </c>
      <c r="K878" s="276" t="s">
        <v>47</v>
      </c>
      <c r="L878" s="274" t="s">
        <v>283</v>
      </c>
      <c r="M878" s="275" t="s">
        <v>284</v>
      </c>
      <c r="N878" s="275" t="s">
        <v>47</v>
      </c>
      <c r="O878" s="275" t="s">
        <v>283</v>
      </c>
      <c r="P878" s="275" t="s">
        <v>284</v>
      </c>
      <c r="Q878" s="275" t="s">
        <v>47</v>
      </c>
      <c r="R878" s="276" t="s">
        <v>283</v>
      </c>
      <c r="S878" s="276" t="s">
        <v>284</v>
      </c>
      <c r="T878" s="276" t="s">
        <v>47</v>
      </c>
    </row>
    <row r="879" spans="2:20" x14ac:dyDescent="0.2">
      <c r="B879" s="129" t="s">
        <v>97</v>
      </c>
      <c r="C879" s="234"/>
      <c r="D879" s="234"/>
      <c r="E879" s="234"/>
      <c r="F879" s="234"/>
      <c r="G879" s="234"/>
      <c r="H879" s="234"/>
      <c r="I879" s="234"/>
      <c r="J879" s="234"/>
      <c r="K879" s="234"/>
      <c r="L879" s="234"/>
      <c r="M879" s="234"/>
      <c r="N879" s="234"/>
      <c r="O879" s="234"/>
      <c r="P879" s="234"/>
      <c r="Q879" s="234"/>
      <c r="R879" s="234"/>
      <c r="S879" s="234"/>
      <c r="T879" s="232"/>
    </row>
    <row r="880" spans="2:20" x14ac:dyDescent="0.2">
      <c r="B880" s="665" t="s">
        <v>424</v>
      </c>
      <c r="C880" s="104">
        <f t="shared" ref="C880:D893" si="593">+C783*$E$899</f>
        <v>177.71739293104912</v>
      </c>
      <c r="D880" s="104">
        <f t="shared" si="593"/>
        <v>0</v>
      </c>
      <c r="E880" s="408">
        <f>+C880+D880</f>
        <v>177.71739293104912</v>
      </c>
      <c r="F880" s="104">
        <f t="shared" ref="F880:G893" si="594">+F783*$H$899</f>
        <v>242.69507463703428</v>
      </c>
      <c r="G880" s="104">
        <f t="shared" si="594"/>
        <v>0</v>
      </c>
      <c r="H880" s="408">
        <f>+F880+G880</f>
        <v>242.69507463703428</v>
      </c>
      <c r="I880" s="104">
        <f t="shared" ref="I880:J893" si="595">+I783*$K$899</f>
        <v>256.0028053037563</v>
      </c>
      <c r="J880" s="104">
        <f t="shared" si="595"/>
        <v>0</v>
      </c>
      <c r="K880" s="408">
        <f>+I880+J880</f>
        <v>256.0028053037563</v>
      </c>
      <c r="L880" s="104">
        <f t="shared" ref="L880:M893" si="596">+L783*$N$899</f>
        <v>423.81154183892659</v>
      </c>
      <c r="M880" s="104">
        <f t="shared" si="596"/>
        <v>0</v>
      </c>
      <c r="N880" s="408">
        <f>+L880+M880</f>
        <v>423.81154183892659</v>
      </c>
      <c r="O880" s="104">
        <f t="shared" ref="O880:P893" si="597">+O783*$Q$899</f>
        <v>445.82756926755673</v>
      </c>
      <c r="P880" s="104">
        <f t="shared" si="597"/>
        <v>0</v>
      </c>
      <c r="Q880" s="408">
        <f>+O880+P880</f>
        <v>445.82756926755673</v>
      </c>
      <c r="R880" s="104">
        <f t="shared" ref="R880:S893" si="598">+R783*$T$899</f>
        <v>726.25270440645829</v>
      </c>
      <c r="S880" s="104">
        <f t="shared" si="598"/>
        <v>0</v>
      </c>
      <c r="T880" s="408">
        <f>+R880+S880</f>
        <v>726.25270440645829</v>
      </c>
    </row>
    <row r="881" spans="2:20" x14ac:dyDescent="0.2">
      <c r="B881" s="665" t="s">
        <v>425</v>
      </c>
      <c r="C881" s="104">
        <f t="shared" si="593"/>
        <v>60.20240156036764</v>
      </c>
      <c r="D881" s="104">
        <f t="shared" si="593"/>
        <v>0</v>
      </c>
      <c r="E881" s="408">
        <f>+C881+D881</f>
        <v>60.20240156036764</v>
      </c>
      <c r="F881" s="104">
        <f t="shared" si="594"/>
        <v>98.294824135002472</v>
      </c>
      <c r="G881" s="104">
        <f t="shared" si="594"/>
        <v>0</v>
      </c>
      <c r="H881" s="408">
        <f>+F881+G881</f>
        <v>98.294824135002472</v>
      </c>
      <c r="I881" s="104">
        <f t="shared" si="595"/>
        <v>103.87913110019547</v>
      </c>
      <c r="J881" s="104">
        <f t="shared" si="595"/>
        <v>0</v>
      </c>
      <c r="K881" s="408">
        <f>+I881+J881</f>
        <v>103.87913110019547</v>
      </c>
      <c r="L881" s="104">
        <f t="shared" si="596"/>
        <v>172.50168353167948</v>
      </c>
      <c r="M881" s="104">
        <f t="shared" si="596"/>
        <v>0</v>
      </c>
      <c r="N881" s="408">
        <f>+L881+M881</f>
        <v>172.50168353167948</v>
      </c>
      <c r="O881" s="104">
        <f t="shared" si="597"/>
        <v>180.95394601881517</v>
      </c>
      <c r="P881" s="104">
        <f t="shared" si="597"/>
        <v>0</v>
      </c>
      <c r="Q881" s="408">
        <f>+O881+P881</f>
        <v>180.95394601881517</v>
      </c>
      <c r="R881" s="104">
        <f t="shared" si="598"/>
        <v>269.47043493892755</v>
      </c>
      <c r="S881" s="104">
        <f t="shared" si="598"/>
        <v>0</v>
      </c>
      <c r="T881" s="408">
        <f>+R881+S881</f>
        <v>269.47043493892755</v>
      </c>
    </row>
    <row r="882" spans="2:20" x14ac:dyDescent="0.2">
      <c r="B882" s="665" t="s">
        <v>426</v>
      </c>
      <c r="C882" s="104">
        <f t="shared" si="593"/>
        <v>0</v>
      </c>
      <c r="D882" s="104">
        <f t="shared" si="593"/>
        <v>70.639024731032563</v>
      </c>
      <c r="E882" s="104">
        <f>+C882+D882</f>
        <v>70.639024731032563</v>
      </c>
      <c r="F882" s="104">
        <f t="shared" si="594"/>
        <v>0</v>
      </c>
      <c r="G882" s="104">
        <f t="shared" si="594"/>
        <v>146.87997937270416</v>
      </c>
      <c r="H882" s="104">
        <f>+F882+G882</f>
        <v>146.87997937270416</v>
      </c>
      <c r="I882" s="104">
        <f t="shared" si="595"/>
        <v>0</v>
      </c>
      <c r="J882" s="104">
        <f t="shared" si="595"/>
        <v>213.45333086033887</v>
      </c>
      <c r="K882" s="104">
        <f>+I882+J882</f>
        <v>213.45333086033887</v>
      </c>
      <c r="L882" s="104">
        <f t="shared" si="596"/>
        <v>0</v>
      </c>
      <c r="M882" s="104">
        <f t="shared" si="596"/>
        <v>295.08682834561574</v>
      </c>
      <c r="N882" s="104">
        <f>+L882+M882</f>
        <v>295.08682834561574</v>
      </c>
      <c r="O882" s="104">
        <f t="shared" si="597"/>
        <v>0</v>
      </c>
      <c r="P882" s="104">
        <f t="shared" si="597"/>
        <v>419.66225437246089</v>
      </c>
      <c r="Q882" s="104">
        <f>+O882+P882</f>
        <v>419.66225437246089</v>
      </c>
      <c r="R882" s="104">
        <f t="shared" si="598"/>
        <v>0</v>
      </c>
      <c r="S882" s="104">
        <f t="shared" si="598"/>
        <v>582.07346737031287</v>
      </c>
      <c r="T882" s="104">
        <f>+R882+S882</f>
        <v>582.07346737031287</v>
      </c>
    </row>
    <row r="883" spans="2:20" x14ac:dyDescent="0.2">
      <c r="B883" s="660" t="s">
        <v>715</v>
      </c>
      <c r="C883" s="104">
        <f t="shared" si="593"/>
        <v>0</v>
      </c>
      <c r="D883" s="104">
        <f t="shared" si="593"/>
        <v>1.9308261571582344</v>
      </c>
      <c r="E883" s="104">
        <f>+C883+D883</f>
        <v>1.9308261571582344</v>
      </c>
      <c r="F883" s="104">
        <f t="shared" si="594"/>
        <v>0</v>
      </c>
      <c r="G883" s="104">
        <f t="shared" si="594"/>
        <v>1.6505955647499762</v>
      </c>
      <c r="H883" s="104">
        <f>+F883+G883</f>
        <v>1.6505955647499762</v>
      </c>
      <c r="I883" s="104">
        <f t="shared" si="595"/>
        <v>0</v>
      </c>
      <c r="J883" s="104">
        <f t="shared" si="595"/>
        <v>1.8288625307267019</v>
      </c>
      <c r="K883" s="104">
        <f>+I883+J883</f>
        <v>1.8288625307267019</v>
      </c>
      <c r="L883" s="104">
        <f t="shared" si="596"/>
        <v>0</v>
      </c>
      <c r="M883" s="104">
        <f t="shared" si="596"/>
        <v>2.0113634987476767</v>
      </c>
      <c r="N883" s="104">
        <f>+L883+M883</f>
        <v>2.0113634987476767</v>
      </c>
      <c r="O883" s="104">
        <f t="shared" si="597"/>
        <v>0</v>
      </c>
      <c r="P883" s="104">
        <f t="shared" si="597"/>
        <v>2.2217613697690153</v>
      </c>
      <c r="Q883" s="104">
        <f>+O883+P883</f>
        <v>2.2217613697690153</v>
      </c>
      <c r="R883" s="104">
        <f t="shared" si="598"/>
        <v>0</v>
      </c>
      <c r="S883" s="104">
        <f t="shared" si="598"/>
        <v>2.4348371809317784</v>
      </c>
      <c r="T883" s="104">
        <f>+R883+S883</f>
        <v>2.4348371809317784</v>
      </c>
    </row>
    <row r="884" spans="2:20" x14ac:dyDescent="0.2">
      <c r="B884" s="660" t="s">
        <v>717</v>
      </c>
      <c r="C884" s="104">
        <f t="shared" si="593"/>
        <v>1.7769106566200212</v>
      </c>
      <c r="D884" s="104">
        <f t="shared" si="593"/>
        <v>0</v>
      </c>
      <c r="E884" s="104">
        <f t="shared" ref="E884:E897" si="599">+C884+D884</f>
        <v>1.7769106566200212</v>
      </c>
      <c r="F884" s="104">
        <f t="shared" si="594"/>
        <v>1.5190186013901272</v>
      </c>
      <c r="G884" s="104">
        <f t="shared" si="594"/>
        <v>0</v>
      </c>
      <c r="H884" s="104">
        <f t="shared" ref="H884:H897" si="600">+F884+G884</f>
        <v>1.5190186013901272</v>
      </c>
      <c r="I884" s="104">
        <f t="shared" si="595"/>
        <v>1.6830750444795315</v>
      </c>
      <c r="J884" s="104">
        <f t="shared" si="595"/>
        <v>0</v>
      </c>
      <c r="K884" s="104">
        <f t="shared" ref="K884:K897" si="601">+I884+J884</f>
        <v>1.6830750444795315</v>
      </c>
      <c r="L884" s="104">
        <f t="shared" si="596"/>
        <v>1.8510279768125089</v>
      </c>
      <c r="M884" s="104">
        <f t="shared" si="596"/>
        <v>0</v>
      </c>
      <c r="N884" s="104">
        <f t="shared" ref="N884:N897" si="602">+L884+M884</f>
        <v>1.8510279768125089</v>
      </c>
      <c r="O884" s="104">
        <f t="shared" si="597"/>
        <v>2.0446540149526906</v>
      </c>
      <c r="P884" s="104">
        <f t="shared" si="597"/>
        <v>0</v>
      </c>
      <c r="Q884" s="104">
        <f t="shared" ref="Q884:Q897" si="603">+O884+P884</f>
        <v>2.0446540149526906</v>
      </c>
      <c r="R884" s="104">
        <f t="shared" si="598"/>
        <v>2.2407445216611306</v>
      </c>
      <c r="S884" s="104">
        <f t="shared" si="598"/>
        <v>0</v>
      </c>
      <c r="T884" s="104">
        <f t="shared" ref="T884:T897" si="604">+R884+S884</f>
        <v>2.2407445216611306</v>
      </c>
    </row>
    <row r="885" spans="2:20" x14ac:dyDescent="0.2">
      <c r="B885" s="114" t="s">
        <v>287</v>
      </c>
      <c r="C885" s="104">
        <f t="shared" si="593"/>
        <v>2.5548304628632938</v>
      </c>
      <c r="D885" s="104">
        <f t="shared" si="593"/>
        <v>0</v>
      </c>
      <c r="E885" s="104">
        <f t="shared" si="599"/>
        <v>2.5548304628632938</v>
      </c>
      <c r="F885" s="104">
        <f t="shared" si="594"/>
        <v>2.1840349609189036</v>
      </c>
      <c r="G885" s="104">
        <f t="shared" si="594"/>
        <v>0</v>
      </c>
      <c r="H885" s="104">
        <f t="shared" si="600"/>
        <v>2.1840349609189036</v>
      </c>
      <c r="I885" s="104">
        <f t="shared" si="595"/>
        <v>2.419914236487589</v>
      </c>
      <c r="J885" s="104">
        <f t="shared" si="595"/>
        <v>0</v>
      </c>
      <c r="K885" s="104">
        <f t="shared" si="601"/>
        <v>2.419914236487589</v>
      </c>
      <c r="L885" s="104">
        <f t="shared" si="596"/>
        <v>2.6613958586799566</v>
      </c>
      <c r="M885" s="104">
        <f t="shared" si="596"/>
        <v>0</v>
      </c>
      <c r="N885" s="104">
        <f t="shared" si="602"/>
        <v>2.6613958586799566</v>
      </c>
      <c r="O885" s="104">
        <f t="shared" si="597"/>
        <v>2.9397901036585048</v>
      </c>
      <c r="P885" s="104">
        <f t="shared" si="597"/>
        <v>0</v>
      </c>
      <c r="Q885" s="104">
        <f t="shared" si="603"/>
        <v>2.9397901036585048</v>
      </c>
      <c r="R885" s="104">
        <f t="shared" si="598"/>
        <v>3.2217277453461097</v>
      </c>
      <c r="S885" s="104">
        <f t="shared" si="598"/>
        <v>0</v>
      </c>
      <c r="T885" s="104">
        <f t="shared" si="604"/>
        <v>3.2217277453461097</v>
      </c>
    </row>
    <row r="886" spans="2:20" x14ac:dyDescent="0.2">
      <c r="B886" s="114" t="s">
        <v>427</v>
      </c>
      <c r="C886" s="104">
        <f t="shared" si="593"/>
        <v>0</v>
      </c>
      <c r="D886" s="104">
        <f t="shared" si="593"/>
        <v>7.4747039827771795</v>
      </c>
      <c r="E886" s="104">
        <f t="shared" si="599"/>
        <v>7.4747039827771795</v>
      </c>
      <c r="F886" s="104">
        <f t="shared" si="594"/>
        <v>0</v>
      </c>
      <c r="G886" s="104">
        <f t="shared" si="594"/>
        <v>6.3898622856598788</v>
      </c>
      <c r="H886" s="104">
        <f t="shared" si="600"/>
        <v>6.3898622856598788</v>
      </c>
      <c r="I886" s="104">
        <f t="shared" si="595"/>
        <v>0</v>
      </c>
      <c r="J886" s="104">
        <f t="shared" si="595"/>
        <v>7.0799776518951187</v>
      </c>
      <c r="K886" s="104">
        <f t="shared" si="601"/>
        <v>7.0799776518951187</v>
      </c>
      <c r="L886" s="104">
        <f t="shared" si="596"/>
        <v>0</v>
      </c>
      <c r="M886" s="104">
        <f t="shared" si="596"/>
        <v>7.7864838836807904</v>
      </c>
      <c r="N886" s="104">
        <f t="shared" si="602"/>
        <v>7.7864838836807904</v>
      </c>
      <c r="O886" s="104">
        <f t="shared" si="597"/>
        <v>0</v>
      </c>
      <c r="P886" s="104">
        <f t="shared" si="597"/>
        <v>8.6009859032751699</v>
      </c>
      <c r="Q886" s="104">
        <f t="shared" si="603"/>
        <v>8.6009859032751699</v>
      </c>
      <c r="R886" s="104">
        <f t="shared" si="598"/>
        <v>0</v>
      </c>
      <c r="S886" s="104">
        <f t="shared" si="598"/>
        <v>9.425854889241192</v>
      </c>
      <c r="T886" s="104">
        <f t="shared" si="604"/>
        <v>9.425854889241192</v>
      </c>
    </row>
    <row r="887" spans="2:20" x14ac:dyDescent="0.2">
      <c r="B887" s="114" t="s">
        <v>428</v>
      </c>
      <c r="C887" s="104">
        <f t="shared" si="593"/>
        <v>0</v>
      </c>
      <c r="D887" s="104">
        <f t="shared" si="593"/>
        <v>4.304628632938643</v>
      </c>
      <c r="E887" s="104">
        <f t="shared" si="599"/>
        <v>4.304628632938643</v>
      </c>
      <c r="F887" s="104">
        <f t="shared" si="594"/>
        <v>0</v>
      </c>
      <c r="G887" s="104">
        <f t="shared" si="594"/>
        <v>3.6798760484380546</v>
      </c>
      <c r="H887" s="104">
        <f t="shared" si="600"/>
        <v>3.6798760484380546</v>
      </c>
      <c r="I887" s="104">
        <f t="shared" si="595"/>
        <v>0</v>
      </c>
      <c r="J887" s="104">
        <f t="shared" si="595"/>
        <v>4.0773085584574567</v>
      </c>
      <c r="K887" s="104">
        <f t="shared" si="601"/>
        <v>4.0773085584574567</v>
      </c>
      <c r="L887" s="104">
        <f t="shared" si="596"/>
        <v>0</v>
      </c>
      <c r="M887" s="104">
        <f t="shared" si="596"/>
        <v>4.48418045086974</v>
      </c>
      <c r="N887" s="104">
        <f t="shared" si="602"/>
        <v>4.48418045086974</v>
      </c>
      <c r="O887" s="104">
        <f t="shared" si="597"/>
        <v>0</v>
      </c>
      <c r="P887" s="104">
        <f t="shared" si="597"/>
        <v>9.9064926921651484</v>
      </c>
      <c r="Q887" s="104">
        <f t="shared" si="603"/>
        <v>9.9064926921651484</v>
      </c>
      <c r="R887" s="104">
        <f t="shared" si="598"/>
        <v>0</v>
      </c>
      <c r="S887" s="104">
        <f t="shared" si="598"/>
        <v>10.856565006358156</v>
      </c>
      <c r="T887" s="104">
        <f t="shared" si="604"/>
        <v>10.856565006358156</v>
      </c>
    </row>
    <row r="888" spans="2:20" x14ac:dyDescent="0.2">
      <c r="B888" s="114" t="s">
        <v>429</v>
      </c>
      <c r="C888" s="104">
        <f t="shared" si="593"/>
        <v>6.0481700753498382</v>
      </c>
      <c r="D888" s="104">
        <f t="shared" si="593"/>
        <v>0</v>
      </c>
      <c r="E888" s="104">
        <f t="shared" si="599"/>
        <v>6.0481700753498382</v>
      </c>
      <c r="F888" s="104">
        <f t="shared" si="594"/>
        <v>5.1703684789100581</v>
      </c>
      <c r="G888" s="104">
        <f t="shared" si="594"/>
        <v>0</v>
      </c>
      <c r="H888" s="104">
        <f t="shared" si="600"/>
        <v>5.1703684789100581</v>
      </c>
      <c r="I888" s="104">
        <f t="shared" si="595"/>
        <v>5.7287765598481712</v>
      </c>
      <c r="J888" s="104">
        <f t="shared" si="595"/>
        <v>0</v>
      </c>
      <c r="K888" s="104">
        <f t="shared" si="601"/>
        <v>5.7287765598481712</v>
      </c>
      <c r="L888" s="104">
        <f t="shared" si="596"/>
        <v>6.3004473389158173</v>
      </c>
      <c r="M888" s="104">
        <f t="shared" si="596"/>
        <v>0</v>
      </c>
      <c r="N888" s="104">
        <f t="shared" si="602"/>
        <v>6.3004473389158173</v>
      </c>
      <c r="O888" s="104">
        <f t="shared" si="597"/>
        <v>13.919006205077004</v>
      </c>
      <c r="P888" s="104">
        <f t="shared" si="597"/>
        <v>0</v>
      </c>
      <c r="Q888" s="104">
        <f t="shared" si="603"/>
        <v>13.919006205077004</v>
      </c>
      <c r="R888" s="104">
        <f t="shared" si="598"/>
        <v>15.253894631026485</v>
      </c>
      <c r="S888" s="104">
        <f t="shared" si="598"/>
        <v>0</v>
      </c>
      <c r="T888" s="104">
        <f t="shared" si="604"/>
        <v>15.253894631026485</v>
      </c>
    </row>
    <row r="889" spans="2:20" x14ac:dyDescent="0.2">
      <c r="B889" s="114" t="s">
        <v>288</v>
      </c>
      <c r="C889" s="104">
        <f t="shared" si="593"/>
        <v>0</v>
      </c>
      <c r="D889" s="104">
        <f t="shared" si="593"/>
        <v>0</v>
      </c>
      <c r="E889" s="104">
        <f t="shared" si="599"/>
        <v>0</v>
      </c>
      <c r="F889" s="104">
        <f t="shared" si="594"/>
        <v>1.7639521820062489</v>
      </c>
      <c r="G889" s="104">
        <f t="shared" si="594"/>
        <v>0</v>
      </c>
      <c r="H889" s="104">
        <f t="shared" si="600"/>
        <v>1.7639521820062489</v>
      </c>
      <c r="I889" s="104">
        <f t="shared" si="595"/>
        <v>2.3498244103176869</v>
      </c>
      <c r="J889" s="104">
        <f t="shared" si="595"/>
        <v>0</v>
      </c>
      <c r="K889" s="104">
        <f t="shared" si="601"/>
        <v>2.3498244103176869</v>
      </c>
      <c r="L889" s="104">
        <f t="shared" si="596"/>
        <v>2.9369960888025854</v>
      </c>
      <c r="M889" s="104">
        <f t="shared" si="596"/>
        <v>0</v>
      </c>
      <c r="N889" s="104">
        <f t="shared" si="602"/>
        <v>2.9369960888025854</v>
      </c>
      <c r="O889" s="104">
        <f t="shared" si="597"/>
        <v>4.9162286653377718</v>
      </c>
      <c r="P889" s="104">
        <f t="shared" si="597"/>
        <v>0</v>
      </c>
      <c r="Q889" s="104">
        <f t="shared" si="603"/>
        <v>4.9162286653377718</v>
      </c>
      <c r="R889" s="104">
        <f t="shared" si="598"/>
        <v>6.0736909306381248</v>
      </c>
      <c r="S889" s="104">
        <f t="shared" si="598"/>
        <v>0</v>
      </c>
      <c r="T889" s="104">
        <f t="shared" si="604"/>
        <v>6.0736909306381248</v>
      </c>
    </row>
    <row r="890" spans="2:20" x14ac:dyDescent="0.2">
      <c r="B890" s="114" t="s">
        <v>289</v>
      </c>
      <c r="C890" s="104">
        <f t="shared" si="593"/>
        <v>2.6278256189451024</v>
      </c>
      <c r="D890" s="104">
        <f t="shared" si="593"/>
        <v>0</v>
      </c>
      <c r="E890" s="104">
        <f t="shared" si="599"/>
        <v>2.6278256189451024</v>
      </c>
      <c r="F890" s="104">
        <f t="shared" si="594"/>
        <v>2.2464359598023007</v>
      </c>
      <c r="G890" s="104">
        <f t="shared" si="594"/>
        <v>0</v>
      </c>
      <c r="H890" s="104">
        <f t="shared" si="600"/>
        <v>2.2464359598023007</v>
      </c>
      <c r="I890" s="104">
        <f t="shared" si="595"/>
        <v>2.4890546432443772</v>
      </c>
      <c r="J890" s="104">
        <f t="shared" si="595"/>
        <v>0</v>
      </c>
      <c r="K890" s="104">
        <f t="shared" si="601"/>
        <v>2.4890546432443772</v>
      </c>
      <c r="L890" s="104">
        <f t="shared" si="596"/>
        <v>2.7374357403565268</v>
      </c>
      <c r="M890" s="104">
        <f t="shared" si="596"/>
        <v>0</v>
      </c>
      <c r="N890" s="104">
        <f t="shared" si="602"/>
        <v>2.7374357403565268</v>
      </c>
      <c r="O890" s="104">
        <f t="shared" si="597"/>
        <v>3.0237841066201758</v>
      </c>
      <c r="P890" s="104">
        <f t="shared" si="597"/>
        <v>0</v>
      </c>
      <c r="Q890" s="104">
        <f t="shared" si="603"/>
        <v>3.0237841066201758</v>
      </c>
      <c r="R890" s="104">
        <f t="shared" si="598"/>
        <v>3.3137771094988553</v>
      </c>
      <c r="S890" s="104">
        <f t="shared" si="598"/>
        <v>0</v>
      </c>
      <c r="T890" s="104">
        <f t="shared" si="604"/>
        <v>3.3137771094988553</v>
      </c>
    </row>
    <row r="891" spans="2:20" x14ac:dyDescent="0.2">
      <c r="B891" s="114" t="s">
        <v>290</v>
      </c>
      <c r="C891" s="104">
        <f t="shared" si="593"/>
        <v>0</v>
      </c>
      <c r="D891" s="104">
        <f t="shared" si="593"/>
        <v>2.0939181916038754</v>
      </c>
      <c r="E891" s="104">
        <f t="shared" si="599"/>
        <v>2.0939181916038754</v>
      </c>
      <c r="F891" s="104">
        <f t="shared" si="594"/>
        <v>0</v>
      </c>
      <c r="G891" s="104">
        <f t="shared" si="594"/>
        <v>1.7900172251123097</v>
      </c>
      <c r="H891" s="104">
        <f t="shared" si="600"/>
        <v>1.7900172251123097</v>
      </c>
      <c r="I891" s="104">
        <f t="shared" si="595"/>
        <v>0</v>
      </c>
      <c r="J891" s="104">
        <f t="shared" si="595"/>
        <v>1.9833419538232977</v>
      </c>
      <c r="K891" s="104">
        <f t="shared" si="601"/>
        <v>1.9833419538232977</v>
      </c>
      <c r="L891" s="104">
        <f t="shared" si="596"/>
        <v>0</v>
      </c>
      <c r="M891" s="104">
        <f t="shared" si="596"/>
        <v>2.1812583200936135</v>
      </c>
      <c r="N891" s="104">
        <f t="shared" si="602"/>
        <v>2.1812583200936135</v>
      </c>
      <c r="O891" s="104">
        <f t="shared" si="597"/>
        <v>0</v>
      </c>
      <c r="P891" s="104">
        <f t="shared" si="597"/>
        <v>2.4094279706719504</v>
      </c>
      <c r="Q891" s="104">
        <f t="shared" si="603"/>
        <v>2.4094279706719504</v>
      </c>
      <c r="R891" s="104">
        <f t="shared" si="598"/>
        <v>0</v>
      </c>
      <c r="S891" s="104">
        <f t="shared" si="598"/>
        <v>2.6405017602673424</v>
      </c>
      <c r="T891" s="104">
        <f t="shared" si="604"/>
        <v>2.6405017602673424</v>
      </c>
    </row>
    <row r="892" spans="2:20" x14ac:dyDescent="0.2">
      <c r="B892" s="114" t="s">
        <v>291</v>
      </c>
      <c r="C892" s="104">
        <f t="shared" si="593"/>
        <v>0</v>
      </c>
      <c r="D892" s="104">
        <f t="shared" si="593"/>
        <v>1.0427879440258343</v>
      </c>
      <c r="E892" s="104">
        <f t="shared" si="599"/>
        <v>1.0427879440258343</v>
      </c>
      <c r="F892" s="104">
        <f t="shared" si="594"/>
        <v>0</v>
      </c>
      <c r="G892" s="104">
        <f t="shared" si="594"/>
        <v>0.89144284119138917</v>
      </c>
      <c r="H892" s="104">
        <f t="shared" si="600"/>
        <v>0.89144284119138917</v>
      </c>
      <c r="I892" s="104">
        <f t="shared" si="595"/>
        <v>0</v>
      </c>
      <c r="J892" s="104">
        <f t="shared" si="595"/>
        <v>0.98772009652554638</v>
      </c>
      <c r="K892" s="104">
        <f t="shared" si="601"/>
        <v>0.98772009652554638</v>
      </c>
      <c r="L892" s="104">
        <f t="shared" si="596"/>
        <v>0</v>
      </c>
      <c r="M892" s="104">
        <f t="shared" si="596"/>
        <v>1.0862840239510025</v>
      </c>
      <c r="N892" s="104">
        <f t="shared" si="602"/>
        <v>1.0862840239510025</v>
      </c>
      <c r="O892" s="104">
        <f t="shared" si="597"/>
        <v>0</v>
      </c>
      <c r="P892" s="104">
        <f t="shared" si="597"/>
        <v>1.1999143280238793</v>
      </c>
      <c r="Q892" s="104">
        <f t="shared" si="603"/>
        <v>1.1999143280238793</v>
      </c>
      <c r="R892" s="104">
        <f t="shared" si="598"/>
        <v>0</v>
      </c>
      <c r="S892" s="104">
        <f t="shared" si="598"/>
        <v>1.3149909164677995</v>
      </c>
      <c r="T892" s="104">
        <f t="shared" si="604"/>
        <v>1.3149909164677995</v>
      </c>
    </row>
    <row r="893" spans="2:20" x14ac:dyDescent="0.2">
      <c r="B893" s="114" t="s">
        <v>293</v>
      </c>
      <c r="C893" s="104">
        <f t="shared" si="593"/>
        <v>0</v>
      </c>
      <c r="D893" s="104">
        <f t="shared" si="593"/>
        <v>1.096595801937567</v>
      </c>
      <c r="E893" s="104">
        <f t="shared" si="599"/>
        <v>1.096595801937567</v>
      </c>
      <c r="F893" s="104">
        <f t="shared" si="594"/>
        <v>0</v>
      </c>
      <c r="G893" s="104">
        <f t="shared" si="594"/>
        <v>0.93744129179686486</v>
      </c>
      <c r="H893" s="104">
        <f t="shared" si="600"/>
        <v>0.93744129179686486</v>
      </c>
      <c r="I893" s="104">
        <f t="shared" si="595"/>
        <v>0</v>
      </c>
      <c r="J893" s="104">
        <f t="shared" si="595"/>
        <v>1.0386864535062648</v>
      </c>
      <c r="K893" s="104">
        <f t="shared" si="601"/>
        <v>1.0386864535062648</v>
      </c>
      <c r="L893" s="104">
        <f t="shared" si="596"/>
        <v>0</v>
      </c>
      <c r="M893" s="104">
        <f t="shared" si="596"/>
        <v>1.1423362795868746</v>
      </c>
      <c r="N893" s="104">
        <f t="shared" si="602"/>
        <v>1.1423362795868746</v>
      </c>
      <c r="O893" s="104">
        <f t="shared" si="597"/>
        <v>0</v>
      </c>
      <c r="P893" s="104">
        <f t="shared" si="597"/>
        <v>1.2618299073499115</v>
      </c>
      <c r="Q893" s="104">
        <f t="shared" si="603"/>
        <v>1.2618299073499115</v>
      </c>
      <c r="R893" s="104">
        <f t="shared" si="598"/>
        <v>0</v>
      </c>
      <c r="S893" s="104">
        <f t="shared" si="598"/>
        <v>1.3828444477575383</v>
      </c>
      <c r="T893" s="104">
        <f t="shared" si="604"/>
        <v>1.3828444477575383</v>
      </c>
    </row>
    <row r="894" spans="2:20" x14ac:dyDescent="0.2">
      <c r="B894" s="108" t="s">
        <v>882</v>
      </c>
      <c r="C894" s="104">
        <f t="shared" ref="C894:D896" si="605">+C797*$E$899</f>
        <v>0</v>
      </c>
      <c r="D894" s="104">
        <f t="shared" si="605"/>
        <v>0</v>
      </c>
      <c r="E894" s="104">
        <f t="shared" si="599"/>
        <v>0</v>
      </c>
      <c r="F894" s="104">
        <f t="shared" ref="F894:G896" si="606">+F797*$H$899</f>
        <v>32.416103316050517</v>
      </c>
      <c r="G894" s="104">
        <f t="shared" si="606"/>
        <v>0</v>
      </c>
      <c r="H894" s="104">
        <f t="shared" si="600"/>
        <v>32.416103316050517</v>
      </c>
      <c r="I894" s="104">
        <f t="shared" ref="I894:J896" si="607">+I797*$K$899</f>
        <v>0</v>
      </c>
      <c r="J894" s="104">
        <f t="shared" si="607"/>
        <v>0</v>
      </c>
      <c r="K894" s="104">
        <f t="shared" si="601"/>
        <v>0</v>
      </c>
      <c r="L894" s="104">
        <f t="shared" ref="L894:M896" si="608">+L797*$N$899</f>
        <v>0</v>
      </c>
      <c r="M894" s="104">
        <f t="shared" si="608"/>
        <v>0</v>
      </c>
      <c r="N894" s="104">
        <f t="shared" si="602"/>
        <v>0</v>
      </c>
      <c r="O894" s="104">
        <f t="shared" ref="O894:P896" si="609">+O797*$Q$899</f>
        <v>0</v>
      </c>
      <c r="P894" s="104">
        <f t="shared" si="609"/>
        <v>0</v>
      </c>
      <c r="Q894" s="104">
        <f t="shared" si="603"/>
        <v>0</v>
      </c>
      <c r="R894" s="104">
        <f t="shared" ref="R894:S896" si="610">+R797*$T$899</f>
        <v>0</v>
      </c>
      <c r="S894" s="104">
        <f t="shared" si="610"/>
        <v>0</v>
      </c>
      <c r="T894" s="104">
        <f t="shared" si="604"/>
        <v>0</v>
      </c>
    </row>
    <row r="895" spans="2:20" x14ac:dyDescent="0.2">
      <c r="B895" s="114" t="s">
        <v>880</v>
      </c>
      <c r="C895" s="104">
        <f t="shared" si="605"/>
        <v>0</v>
      </c>
      <c r="D895" s="104">
        <f t="shared" si="605"/>
        <v>0</v>
      </c>
      <c r="E895" s="104">
        <f t="shared" si="599"/>
        <v>0</v>
      </c>
      <c r="F895" s="104">
        <f t="shared" si="606"/>
        <v>0</v>
      </c>
      <c r="G895" s="104">
        <f t="shared" si="606"/>
        <v>0</v>
      </c>
      <c r="H895" s="104">
        <f t="shared" si="600"/>
        <v>0</v>
      </c>
      <c r="I895" s="104">
        <f t="shared" si="607"/>
        <v>3.2651904017373439</v>
      </c>
      <c r="J895" s="104">
        <f t="shared" si="607"/>
        <v>0</v>
      </c>
      <c r="K895" s="104">
        <f t="shared" si="601"/>
        <v>3.2651904017373439</v>
      </c>
      <c r="L895" s="104">
        <f t="shared" si="608"/>
        <v>0</v>
      </c>
      <c r="M895" s="104">
        <f t="shared" si="608"/>
        <v>0</v>
      </c>
      <c r="N895" s="104">
        <f t="shared" si="602"/>
        <v>0</v>
      </c>
      <c r="O895" s="104">
        <f t="shared" si="609"/>
        <v>6.5564610506051721</v>
      </c>
      <c r="P895" s="104">
        <f t="shared" si="609"/>
        <v>0</v>
      </c>
      <c r="Q895" s="104">
        <f t="shared" si="603"/>
        <v>6.5564610506051721</v>
      </c>
      <c r="R895" s="104">
        <f t="shared" si="610"/>
        <v>0</v>
      </c>
      <c r="S895" s="104">
        <f t="shared" si="610"/>
        <v>0</v>
      </c>
      <c r="T895" s="104">
        <f t="shared" si="604"/>
        <v>0</v>
      </c>
    </row>
    <row r="896" spans="2:20" x14ac:dyDescent="0.2">
      <c r="B896" s="114" t="s">
        <v>874</v>
      </c>
      <c r="C896" s="104">
        <f t="shared" si="605"/>
        <v>0</v>
      </c>
      <c r="D896" s="104">
        <f t="shared" si="605"/>
        <v>0</v>
      </c>
      <c r="E896" s="104">
        <f t="shared" si="599"/>
        <v>0</v>
      </c>
      <c r="F896" s="104">
        <f t="shared" si="606"/>
        <v>32.416103316050517</v>
      </c>
      <c r="G896" s="104">
        <f t="shared" si="606"/>
        <v>0</v>
      </c>
      <c r="H896" s="104">
        <f t="shared" si="600"/>
        <v>32.416103316050517</v>
      </c>
      <c r="I896" s="104">
        <f t="shared" si="607"/>
        <v>45.712665624322817</v>
      </c>
      <c r="J896" s="104">
        <f t="shared" si="607"/>
        <v>0</v>
      </c>
      <c r="K896" s="104">
        <f t="shared" si="601"/>
        <v>45.712665624322817</v>
      </c>
      <c r="L896" s="104">
        <f t="shared" si="608"/>
        <v>65.291301214184969</v>
      </c>
      <c r="M896" s="104">
        <f>+M799*$N$899</f>
        <v>0</v>
      </c>
      <c r="N896" s="104">
        <f t="shared" si="602"/>
        <v>65.291301214184969</v>
      </c>
      <c r="O896" s="104">
        <f t="shared" si="609"/>
        <v>65.564610506051736</v>
      </c>
      <c r="P896" s="104">
        <f t="shared" si="609"/>
        <v>0</v>
      </c>
      <c r="Q896" s="104">
        <f t="shared" si="603"/>
        <v>65.564610506051736</v>
      </c>
      <c r="R896" s="104">
        <f t="shared" si="610"/>
        <v>97.980707959674845</v>
      </c>
      <c r="S896" s="104">
        <f t="shared" si="610"/>
        <v>0</v>
      </c>
      <c r="T896" s="104">
        <f t="shared" si="604"/>
        <v>97.980707959674845</v>
      </c>
    </row>
    <row r="897" spans="2:20" s="135" customFormat="1" x14ac:dyDescent="0.2">
      <c r="B897" s="114" t="s">
        <v>294</v>
      </c>
      <c r="C897" s="104">
        <f>+C800*$E$899</f>
        <v>44.348136167922497</v>
      </c>
      <c r="D897" s="104">
        <f>+D800*$E$899</f>
        <v>0</v>
      </c>
      <c r="E897" s="104">
        <f t="shared" si="599"/>
        <v>44.348136167922497</v>
      </c>
      <c r="F897" s="104">
        <f>+F800*$H$899</f>
        <v>34.465151139540723</v>
      </c>
      <c r="G897" s="104">
        <f>+G800*$H$899</f>
        <v>0</v>
      </c>
      <c r="H897" s="104">
        <f t="shared" si="600"/>
        <v>34.465151139540723</v>
      </c>
      <c r="I897" s="104">
        <f>+I800*$K$899</f>
        <v>93.48928422310702</v>
      </c>
      <c r="J897" s="104">
        <f>+J800*$K$899</f>
        <v>0</v>
      </c>
      <c r="K897" s="104">
        <f t="shared" si="601"/>
        <v>93.48928422310702</v>
      </c>
      <c r="L897" s="104">
        <f>+L800*$N$899</f>
        <v>171.82094084827574</v>
      </c>
      <c r="M897" s="104">
        <f>+M800*$N$899</f>
        <v>0</v>
      </c>
      <c r="N897" s="104">
        <f t="shared" si="602"/>
        <v>171.82094084827574</v>
      </c>
      <c r="O897" s="104">
        <f>+O800*$Q$899</f>
        <v>172.54018305662245</v>
      </c>
      <c r="P897" s="104">
        <f>+P800*$Q$899</f>
        <v>0</v>
      </c>
      <c r="Q897" s="104">
        <f t="shared" si="603"/>
        <v>172.54018305662245</v>
      </c>
      <c r="R897" s="104">
        <f>+R800*$T$899</f>
        <v>171.89770677500221</v>
      </c>
      <c r="S897" s="104">
        <f>+S800*$T$899</f>
        <v>0</v>
      </c>
      <c r="T897" s="104">
        <f t="shared" si="604"/>
        <v>171.89770677500221</v>
      </c>
    </row>
    <row r="898" spans="2:20" x14ac:dyDescent="0.2">
      <c r="B898" s="278" t="s">
        <v>8</v>
      </c>
      <c r="C898" s="106">
        <f>SUM(C880:C897)</f>
        <v>295.27566747311755</v>
      </c>
      <c r="D898" s="106">
        <f t="shared" ref="D898:T898" si="611">SUM(D880:D897)</f>
        <v>88.582485441473906</v>
      </c>
      <c r="E898" s="106">
        <f t="shared" si="611"/>
        <v>383.85815291459141</v>
      </c>
      <c r="F898" s="106">
        <f t="shared" si="611"/>
        <v>453.17106672670616</v>
      </c>
      <c r="G898" s="106">
        <f t="shared" si="611"/>
        <v>162.21921462965261</v>
      </c>
      <c r="H898" s="106">
        <f t="shared" si="611"/>
        <v>615.39028135635897</v>
      </c>
      <c r="I898" s="106">
        <f t="shared" si="611"/>
        <v>517.01972154749637</v>
      </c>
      <c r="J898" s="106">
        <f t="shared" si="611"/>
        <v>230.44922810527325</v>
      </c>
      <c r="K898" s="106">
        <f t="shared" si="611"/>
        <v>747.46894965276931</v>
      </c>
      <c r="L898" s="106">
        <f t="shared" si="611"/>
        <v>849.9127704366341</v>
      </c>
      <c r="M898" s="106">
        <f t="shared" si="611"/>
        <v>313.77873480254544</v>
      </c>
      <c r="N898" s="106">
        <f t="shared" si="611"/>
        <v>1163.6915052391794</v>
      </c>
      <c r="O898" s="106">
        <f t="shared" si="611"/>
        <v>898.28623299529761</v>
      </c>
      <c r="P898" s="106">
        <f t="shared" si="611"/>
        <v>445.26266654371597</v>
      </c>
      <c r="Q898" s="106">
        <f t="shared" si="611"/>
        <v>1343.5488995390133</v>
      </c>
      <c r="R898" s="106">
        <f t="shared" si="611"/>
        <v>1295.7053890182335</v>
      </c>
      <c r="S898" s="106">
        <f t="shared" si="611"/>
        <v>610.12906157133682</v>
      </c>
      <c r="T898" s="106">
        <f t="shared" si="611"/>
        <v>1905.8344505895702</v>
      </c>
    </row>
    <row r="899" spans="2:20" x14ac:dyDescent="0.2">
      <c r="B899" s="279" t="s">
        <v>297</v>
      </c>
      <c r="C899" s="241"/>
      <c r="D899" s="240"/>
      <c r="E899" s="285">
        <f>Asignaciones!K81</f>
        <v>0.10828559452284477</v>
      </c>
      <c r="F899" s="241"/>
      <c r="G899" s="240"/>
      <c r="H899" s="285">
        <f>Asignaciones!L81</f>
        <v>0.10582085334840351</v>
      </c>
      <c r="I899" s="241"/>
      <c r="J899" s="240"/>
      <c r="K899" s="285">
        <f>Asignaciones!M81</f>
        <v>0.10618601355866185</v>
      </c>
      <c r="L899" s="241"/>
      <c r="M899" s="240"/>
      <c r="N899" s="285">
        <f>Asignaciones!N81</f>
        <v>0.10616213856797424</v>
      </c>
      <c r="O899" s="241"/>
      <c r="P899" s="240"/>
      <c r="Q899" s="285">
        <f>Asignaciones!O81</f>
        <v>0.10621047730137133</v>
      </c>
      <c r="R899" s="241"/>
      <c r="S899" s="240"/>
      <c r="T899" s="285">
        <f>Asignaciones!P81</f>
        <v>0.10626252648913628</v>
      </c>
    </row>
    <row r="903" spans="2:20" x14ac:dyDescent="0.2">
      <c r="B903" s="2" t="s">
        <v>459</v>
      </c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7"/>
    </row>
    <row r="904" spans="2:20" x14ac:dyDescent="0.2">
      <c r="B904" s="9" t="s">
        <v>20</v>
      </c>
      <c r="C904" s="199"/>
      <c r="D904" s="199"/>
      <c r="E904" s="199"/>
      <c r="F904" s="199"/>
      <c r="G904" s="199"/>
      <c r="H904" s="199"/>
      <c r="I904" s="199"/>
      <c r="J904" s="199"/>
      <c r="K904" s="199"/>
      <c r="L904" s="199"/>
      <c r="M904" s="199"/>
      <c r="N904" s="199"/>
      <c r="O904" s="199"/>
      <c r="P904" s="199"/>
      <c r="Q904" s="199"/>
      <c r="R904" s="199"/>
      <c r="S904" s="199"/>
      <c r="T904" s="262"/>
    </row>
    <row r="905" spans="2:20" x14ac:dyDescent="0.2">
      <c r="B905" s="201" t="s">
        <v>910</v>
      </c>
      <c r="C905" s="199"/>
      <c r="D905" s="199"/>
      <c r="E905" s="199"/>
      <c r="F905" s="199"/>
      <c r="G905" s="199"/>
      <c r="H905" s="199"/>
      <c r="I905" s="199"/>
      <c r="J905" s="199"/>
      <c r="K905" s="199"/>
      <c r="L905" s="199"/>
      <c r="M905" s="199"/>
      <c r="N905" s="199"/>
      <c r="O905" s="199"/>
      <c r="P905" s="199"/>
      <c r="Q905" s="199"/>
      <c r="R905" s="199"/>
      <c r="S905" s="199"/>
      <c r="T905" s="262"/>
    </row>
    <row r="906" spans="2:20" x14ac:dyDescent="0.2">
      <c r="B906" s="9" t="s">
        <v>2</v>
      </c>
      <c r="C906" s="199"/>
      <c r="D906" s="199"/>
      <c r="E906" s="199"/>
      <c r="F906" s="199"/>
      <c r="G906" s="199"/>
      <c r="H906" s="199"/>
      <c r="I906" s="199"/>
      <c r="J906" s="199"/>
      <c r="K906" s="199"/>
      <c r="L906" s="199"/>
      <c r="M906" s="199"/>
      <c r="N906" s="199"/>
      <c r="O906" s="199"/>
      <c r="P906" s="199"/>
      <c r="Q906" s="199"/>
      <c r="R906" s="199"/>
      <c r="S906" s="199"/>
      <c r="T906" s="262"/>
    </row>
    <row r="907" spans="2:20" x14ac:dyDescent="0.2">
      <c r="B907" s="256"/>
      <c r="C907" s="197"/>
      <c r="D907" s="197"/>
      <c r="E907" s="197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263"/>
    </row>
    <row r="908" spans="2:20" x14ac:dyDescent="0.2">
      <c r="B908" s="264"/>
    </row>
    <row r="909" spans="2:20" x14ac:dyDescent="0.2">
      <c r="B909" s="265" t="s">
        <v>282</v>
      </c>
      <c r="C909" s="267" t="s">
        <v>38</v>
      </c>
      <c r="D909" s="662"/>
      <c r="E909" s="299"/>
      <c r="F909" s="270" t="s">
        <v>39</v>
      </c>
      <c r="G909" s="663"/>
      <c r="H909" s="663"/>
      <c r="I909" s="301" t="s">
        <v>40</v>
      </c>
      <c r="J909" s="662"/>
      <c r="K909" s="299"/>
      <c r="L909" s="267" t="s">
        <v>121</v>
      </c>
      <c r="M909" s="662"/>
      <c r="N909" s="299"/>
      <c r="O909" s="270" t="s">
        <v>122</v>
      </c>
      <c r="P909" s="662"/>
      <c r="Q909" s="299"/>
      <c r="R909" s="301" t="s">
        <v>633</v>
      </c>
      <c r="S909" s="662"/>
      <c r="T909" s="299"/>
    </row>
    <row r="910" spans="2:20" x14ac:dyDescent="0.2">
      <c r="B910" s="273"/>
      <c r="C910" s="274" t="s">
        <v>283</v>
      </c>
      <c r="D910" s="275" t="s">
        <v>284</v>
      </c>
      <c r="E910" s="275" t="s">
        <v>47</v>
      </c>
      <c r="F910" s="275" t="s">
        <v>283</v>
      </c>
      <c r="G910" s="275" t="s">
        <v>284</v>
      </c>
      <c r="H910" s="275" t="s">
        <v>47</v>
      </c>
      <c r="I910" s="276" t="s">
        <v>283</v>
      </c>
      <c r="J910" s="276" t="s">
        <v>284</v>
      </c>
      <c r="K910" s="276" t="s">
        <v>47</v>
      </c>
      <c r="L910" s="274" t="s">
        <v>283</v>
      </c>
      <c r="M910" s="275" t="s">
        <v>284</v>
      </c>
      <c r="N910" s="275" t="s">
        <v>47</v>
      </c>
      <c r="O910" s="275" t="s">
        <v>283</v>
      </c>
      <c r="P910" s="275" t="s">
        <v>284</v>
      </c>
      <c r="Q910" s="275" t="s">
        <v>47</v>
      </c>
      <c r="R910" s="276" t="s">
        <v>283</v>
      </c>
      <c r="S910" s="276" t="s">
        <v>284</v>
      </c>
      <c r="T910" s="276" t="s">
        <v>47</v>
      </c>
    </row>
    <row r="911" spans="2:20" x14ac:dyDescent="0.2">
      <c r="B911" s="129" t="s">
        <v>98</v>
      </c>
      <c r="C911" s="234"/>
      <c r="D911" s="234"/>
      <c r="E911" s="234"/>
      <c r="F911" s="234"/>
      <c r="G911" s="234"/>
      <c r="H911" s="234"/>
      <c r="I911" s="234"/>
      <c r="J911" s="234"/>
      <c r="K911" s="234"/>
      <c r="L911" s="234"/>
      <c r="M911" s="234"/>
      <c r="N911" s="234"/>
      <c r="O911" s="234"/>
      <c r="P911" s="234"/>
      <c r="Q911" s="234"/>
      <c r="R911" s="234"/>
      <c r="S911" s="234"/>
      <c r="T911" s="234"/>
    </row>
    <row r="912" spans="2:20" x14ac:dyDescent="0.2">
      <c r="B912" s="665" t="s">
        <v>424</v>
      </c>
      <c r="C912" s="104">
        <f t="shared" ref="C912:D925" si="612">+C783*$E$931</f>
        <v>39.900421122583928</v>
      </c>
      <c r="D912" s="104">
        <f t="shared" si="612"/>
        <v>0</v>
      </c>
      <c r="E912" s="104">
        <f>+C912+D912</f>
        <v>39.900421122583928</v>
      </c>
      <c r="F912" s="104">
        <f t="shared" ref="F912:G925" si="613">+F783*$H$931</f>
        <v>57.676533091311221</v>
      </c>
      <c r="G912" s="104">
        <f t="shared" si="613"/>
        <v>0</v>
      </c>
      <c r="H912" s="104">
        <f>+F912+G912</f>
        <v>57.676533091311221</v>
      </c>
      <c r="I912" s="104">
        <f t="shared" ref="I912:J925" si="614">+I783*$K$931</f>
        <v>58.899179387522942</v>
      </c>
      <c r="J912" s="104">
        <f t="shared" si="614"/>
        <v>0</v>
      </c>
      <c r="K912" s="104">
        <f>+I912+J912</f>
        <v>58.899179387522942</v>
      </c>
      <c r="L912" s="104">
        <f t="shared" ref="L912:M925" si="615">+L783*$N$931</f>
        <v>97.682657020159368</v>
      </c>
      <c r="M912" s="104">
        <f t="shared" si="615"/>
        <v>0</v>
      </c>
      <c r="N912" s="104">
        <f>+L912+M912</f>
        <v>97.682657020159368</v>
      </c>
      <c r="O912" s="104">
        <f t="shared" ref="O912:P925" si="616">+O783*$Q$931</f>
        <v>102.72652647773985</v>
      </c>
      <c r="P912" s="104">
        <f t="shared" si="616"/>
        <v>0</v>
      </c>
      <c r="Q912" s="104">
        <f>+O912+P912</f>
        <v>102.72652647773985</v>
      </c>
      <c r="R912" s="104">
        <f t="shared" ref="R912:S925" si="617">+R783*$T$931</f>
        <v>167.276363158495</v>
      </c>
      <c r="S912" s="104">
        <f t="shared" si="617"/>
        <v>0</v>
      </c>
      <c r="T912" s="104">
        <f>+R912+S912</f>
        <v>167.276363158495</v>
      </c>
    </row>
    <row r="913" spans="2:20" x14ac:dyDescent="0.2">
      <c r="B913" s="665" t="s">
        <v>425</v>
      </c>
      <c r="C913" s="104">
        <f t="shared" si="612"/>
        <v>13.516410156779315</v>
      </c>
      <c r="D913" s="104">
        <f t="shared" si="612"/>
        <v>0</v>
      </c>
      <c r="E913" s="104">
        <f>+C913+D913</f>
        <v>13.516410156779315</v>
      </c>
      <c r="F913" s="104">
        <f t="shared" si="613"/>
        <v>23.359784640895114</v>
      </c>
      <c r="G913" s="104">
        <f t="shared" si="613"/>
        <v>0</v>
      </c>
      <c r="H913" s="104">
        <f>+F913+G913</f>
        <v>23.359784640895114</v>
      </c>
      <c r="I913" s="104">
        <f t="shared" si="614"/>
        <v>23.899720825444607</v>
      </c>
      <c r="J913" s="104">
        <f t="shared" si="614"/>
        <v>0</v>
      </c>
      <c r="K913" s="104">
        <f>+I913+J913</f>
        <v>23.899720825444607</v>
      </c>
      <c r="L913" s="104">
        <f t="shared" si="615"/>
        <v>39.75923523628169</v>
      </c>
      <c r="M913" s="104">
        <f t="shared" si="615"/>
        <v>0</v>
      </c>
      <c r="N913" s="104">
        <f>+L913+M913</f>
        <v>39.75923523628169</v>
      </c>
      <c r="O913" s="104">
        <f t="shared" si="616"/>
        <v>41.694977180286379</v>
      </c>
      <c r="P913" s="104">
        <f t="shared" si="616"/>
        <v>0</v>
      </c>
      <c r="Q913" s="104">
        <f>+O913+P913</f>
        <v>41.694977180286379</v>
      </c>
      <c r="R913" s="104">
        <f t="shared" si="617"/>
        <v>62.066597565596332</v>
      </c>
      <c r="S913" s="104">
        <f t="shared" si="617"/>
        <v>0</v>
      </c>
      <c r="T913" s="104">
        <f>+R913+S913</f>
        <v>62.066597565596332</v>
      </c>
    </row>
    <row r="914" spans="2:20" x14ac:dyDescent="0.2">
      <c r="B914" s="665" t="s">
        <v>426</v>
      </c>
      <c r="C914" s="104">
        <f t="shared" si="612"/>
        <v>0</v>
      </c>
      <c r="D914" s="104">
        <f t="shared" si="612"/>
        <v>15.859600391225374</v>
      </c>
      <c r="E914" s="104">
        <f>+C914+D914</f>
        <v>15.859600391225374</v>
      </c>
      <c r="F914" s="104">
        <f t="shared" si="613"/>
        <v>0</v>
      </c>
      <c r="G914" s="104">
        <f t="shared" si="613"/>
        <v>34.906056513139298</v>
      </c>
      <c r="H914" s="104">
        <f>+F914+G914</f>
        <v>34.906056513139298</v>
      </c>
      <c r="I914" s="104">
        <f t="shared" si="614"/>
        <v>0</v>
      </c>
      <c r="J914" s="104">
        <f t="shared" si="614"/>
        <v>49.109719755961265</v>
      </c>
      <c r="K914" s="104">
        <f>+I914+J914</f>
        <v>49.109719755961265</v>
      </c>
      <c r="L914" s="104">
        <f t="shared" si="615"/>
        <v>0</v>
      </c>
      <c r="M914" s="104">
        <f t="shared" si="615"/>
        <v>68.0134035976929</v>
      </c>
      <c r="N914" s="104">
        <f>+L914+M914</f>
        <v>68.0134035976929</v>
      </c>
      <c r="O914" s="104">
        <f t="shared" si="616"/>
        <v>0</v>
      </c>
      <c r="P914" s="104">
        <f t="shared" si="616"/>
        <v>96.697576949595302</v>
      </c>
      <c r="Q914" s="104">
        <f>+O914+P914</f>
        <v>96.697576949595302</v>
      </c>
      <c r="R914" s="104">
        <f t="shared" si="617"/>
        <v>0</v>
      </c>
      <c r="S914" s="104">
        <f t="shared" si="617"/>
        <v>134.06784184347472</v>
      </c>
      <c r="T914" s="104">
        <f>+R914+S914</f>
        <v>134.06784184347472</v>
      </c>
    </row>
    <row r="915" spans="2:20" x14ac:dyDescent="0.2">
      <c r="B915" s="660" t="s">
        <v>715</v>
      </c>
      <c r="C915" s="104">
        <f t="shared" si="612"/>
        <v>0</v>
      </c>
      <c r="D915" s="104">
        <f t="shared" si="612"/>
        <v>0.43350161463939713</v>
      </c>
      <c r="E915" s="104">
        <f>+C915+D915</f>
        <v>0.43350161463939713</v>
      </c>
      <c r="F915" s="104">
        <f t="shared" si="613"/>
        <v>0</v>
      </c>
      <c r="G915" s="104">
        <f t="shared" si="613"/>
        <v>0.39226436652269125</v>
      </c>
      <c r="H915" s="104">
        <f>+F915+G915</f>
        <v>0.39226436652269125</v>
      </c>
      <c r="I915" s="104">
        <f t="shared" si="614"/>
        <v>0</v>
      </c>
      <c r="J915" s="104">
        <f t="shared" si="614"/>
        <v>0.42077078860358358</v>
      </c>
      <c r="K915" s="104">
        <f>+I915+J915</f>
        <v>0.42077078860358358</v>
      </c>
      <c r="L915" s="104">
        <f t="shared" si="615"/>
        <v>0</v>
      </c>
      <c r="M915" s="104">
        <f t="shared" si="615"/>
        <v>0.46359126969153969</v>
      </c>
      <c r="N915" s="104">
        <f>+L915+M915</f>
        <v>0.46359126969153969</v>
      </c>
      <c r="O915" s="104">
        <f t="shared" si="616"/>
        <v>0</v>
      </c>
      <c r="P915" s="104">
        <f t="shared" si="616"/>
        <v>0.51193296222967588</v>
      </c>
      <c r="Q915" s="104">
        <f>+O915+P915</f>
        <v>0.51193296222967588</v>
      </c>
      <c r="R915" s="104">
        <f t="shared" si="617"/>
        <v>0</v>
      </c>
      <c r="S915" s="104">
        <f t="shared" si="617"/>
        <v>0.56081127965260413</v>
      </c>
      <c r="T915" s="104">
        <f>+R915+S915</f>
        <v>0.56081127965260413</v>
      </c>
    </row>
    <row r="916" spans="2:20" x14ac:dyDescent="0.2">
      <c r="B916" s="660" t="s">
        <v>717</v>
      </c>
      <c r="C916" s="104">
        <f t="shared" si="612"/>
        <v>0.39894510226049512</v>
      </c>
      <c r="D916" s="104">
        <f t="shared" si="612"/>
        <v>0</v>
      </c>
      <c r="E916" s="104">
        <f t="shared" ref="E916:E929" si="618">+C916+D916</f>
        <v>0.39894510226049512</v>
      </c>
      <c r="F916" s="104">
        <f t="shared" si="613"/>
        <v>0.36099507482969645</v>
      </c>
      <c r="G916" s="104">
        <f t="shared" si="613"/>
        <v>0</v>
      </c>
      <c r="H916" s="104">
        <f t="shared" ref="H916:H929" si="619">+F916+G916</f>
        <v>0.36099507482969645</v>
      </c>
      <c r="I916" s="104">
        <f t="shared" si="614"/>
        <v>0.38722911200070559</v>
      </c>
      <c r="J916" s="104">
        <f t="shared" si="614"/>
        <v>0</v>
      </c>
      <c r="K916" s="104">
        <f t="shared" ref="K916:K929" si="620">+I916+J916</f>
        <v>0.38722911200070559</v>
      </c>
      <c r="L916" s="104">
        <f t="shared" si="615"/>
        <v>0.42663616523783954</v>
      </c>
      <c r="M916" s="104">
        <f t="shared" si="615"/>
        <v>0</v>
      </c>
      <c r="N916" s="104">
        <f t="shared" ref="N916:N929" si="621">+L916+M916</f>
        <v>0.42663616523783954</v>
      </c>
      <c r="O916" s="104">
        <f t="shared" si="616"/>
        <v>0.47112430743106909</v>
      </c>
      <c r="P916" s="104">
        <f t="shared" si="616"/>
        <v>0</v>
      </c>
      <c r="Q916" s="104">
        <f t="shared" ref="Q916:Q929" si="622">+O916+P916</f>
        <v>0.47112430743106909</v>
      </c>
      <c r="R916" s="104">
        <f t="shared" si="617"/>
        <v>0.51610629754160575</v>
      </c>
      <c r="S916" s="104">
        <f t="shared" si="617"/>
        <v>0</v>
      </c>
      <c r="T916" s="104">
        <f t="shared" ref="T916:T929" si="623">+R916+S916</f>
        <v>0.51610629754160575</v>
      </c>
    </row>
    <row r="917" spans="2:20" x14ac:dyDescent="0.2">
      <c r="B917" s="114" t="s">
        <v>287</v>
      </c>
      <c r="C917" s="104">
        <f t="shared" si="612"/>
        <v>0.57360064585575887</v>
      </c>
      <c r="D917" s="104">
        <f t="shared" si="612"/>
        <v>0</v>
      </c>
      <c r="E917" s="104">
        <f t="shared" si="618"/>
        <v>0.57360064585575887</v>
      </c>
      <c r="F917" s="104">
        <f t="shared" si="613"/>
        <v>0.51903634585255654</v>
      </c>
      <c r="G917" s="104">
        <f t="shared" si="613"/>
        <v>0</v>
      </c>
      <c r="H917" s="104">
        <f t="shared" si="619"/>
        <v>0.51903634585255654</v>
      </c>
      <c r="I917" s="104">
        <f t="shared" si="614"/>
        <v>0.55675547206674214</v>
      </c>
      <c r="J917" s="104">
        <f t="shared" si="614"/>
        <v>0</v>
      </c>
      <c r="K917" s="104">
        <f t="shared" si="620"/>
        <v>0.55675547206674214</v>
      </c>
      <c r="L917" s="104">
        <f t="shared" si="615"/>
        <v>0.61341467419759788</v>
      </c>
      <c r="M917" s="104">
        <f t="shared" si="615"/>
        <v>0</v>
      </c>
      <c r="N917" s="104">
        <f t="shared" si="621"/>
        <v>0.61341467419759788</v>
      </c>
      <c r="O917" s="104">
        <f t="shared" si="616"/>
        <v>0.67737943263269917</v>
      </c>
      <c r="P917" s="104">
        <f t="shared" si="616"/>
        <v>0</v>
      </c>
      <c r="Q917" s="104">
        <f t="shared" si="622"/>
        <v>0.67737943263269917</v>
      </c>
      <c r="R917" s="104">
        <f t="shared" si="617"/>
        <v>0.74205424235735584</v>
      </c>
      <c r="S917" s="104">
        <f t="shared" si="617"/>
        <v>0</v>
      </c>
      <c r="T917" s="104">
        <f t="shared" si="623"/>
        <v>0.74205424235735584</v>
      </c>
    </row>
    <row r="918" spans="2:20" x14ac:dyDescent="0.2">
      <c r="B918" s="114" t="s">
        <v>427</v>
      </c>
      <c r="C918" s="104">
        <f t="shared" si="612"/>
        <v>0</v>
      </c>
      <c r="D918" s="104">
        <f t="shared" si="612"/>
        <v>1.6781916038751346</v>
      </c>
      <c r="E918" s="104">
        <f t="shared" si="618"/>
        <v>1.6781916038751346</v>
      </c>
      <c r="F918" s="104">
        <f t="shared" si="613"/>
        <v>0</v>
      </c>
      <c r="G918" s="104">
        <f t="shared" si="613"/>
        <v>1.5185520518657656</v>
      </c>
      <c r="H918" s="104">
        <f t="shared" si="619"/>
        <v>1.5185520518657656</v>
      </c>
      <c r="I918" s="104">
        <f t="shared" si="614"/>
        <v>0</v>
      </c>
      <c r="J918" s="104">
        <f t="shared" si="614"/>
        <v>1.6289074382752688</v>
      </c>
      <c r="K918" s="104">
        <f t="shared" si="620"/>
        <v>1.6289074382752688</v>
      </c>
      <c r="L918" s="104">
        <f t="shared" si="615"/>
        <v>0</v>
      </c>
      <c r="M918" s="104">
        <f t="shared" si="615"/>
        <v>1.7946760753666868</v>
      </c>
      <c r="N918" s="104">
        <f t="shared" si="621"/>
        <v>1.7946760753666868</v>
      </c>
      <c r="O918" s="104">
        <f t="shared" si="616"/>
        <v>0</v>
      </c>
      <c r="P918" s="104">
        <f t="shared" si="616"/>
        <v>1.9818186829025259</v>
      </c>
      <c r="Q918" s="104">
        <f t="shared" si="622"/>
        <v>1.9818186829025259</v>
      </c>
      <c r="R918" s="104">
        <f t="shared" si="617"/>
        <v>0</v>
      </c>
      <c r="S918" s="104">
        <f t="shared" si="617"/>
        <v>2.1710386976398075</v>
      </c>
      <c r="T918" s="104">
        <f t="shared" si="623"/>
        <v>2.1710386976398075</v>
      </c>
    </row>
    <row r="919" spans="2:20" x14ac:dyDescent="0.2">
      <c r="B919" s="114" t="s">
        <v>428</v>
      </c>
      <c r="C919" s="104">
        <f t="shared" si="612"/>
        <v>0</v>
      </c>
      <c r="D919" s="104">
        <f t="shared" si="612"/>
        <v>0.96645855758880506</v>
      </c>
      <c r="E919" s="104">
        <f t="shared" si="618"/>
        <v>0.96645855758880506</v>
      </c>
      <c r="F919" s="104">
        <f t="shared" si="613"/>
        <v>0</v>
      </c>
      <c r="G919" s="104">
        <f t="shared" si="613"/>
        <v>0.87452327986912382</v>
      </c>
      <c r="H919" s="104">
        <f t="shared" si="619"/>
        <v>0.87452327986912382</v>
      </c>
      <c r="I919" s="104">
        <f t="shared" si="614"/>
        <v>0</v>
      </c>
      <c r="J919" s="104">
        <f t="shared" si="614"/>
        <v>0.93807615864959681</v>
      </c>
      <c r="K919" s="104">
        <f t="shared" si="620"/>
        <v>0.93807615864959681</v>
      </c>
      <c r="L919" s="104">
        <f t="shared" si="615"/>
        <v>0</v>
      </c>
      <c r="M919" s="104">
        <f t="shared" si="615"/>
        <v>1.0335411326888506</v>
      </c>
      <c r="N919" s="104">
        <f t="shared" si="621"/>
        <v>1.0335411326888506</v>
      </c>
      <c r="O919" s="104">
        <f t="shared" si="616"/>
        <v>0</v>
      </c>
      <c r="P919" s="104">
        <f t="shared" si="616"/>
        <v>2.282630447271659</v>
      </c>
      <c r="Q919" s="104">
        <f t="shared" si="622"/>
        <v>2.282630447271659</v>
      </c>
      <c r="R919" s="104">
        <f t="shared" si="617"/>
        <v>0</v>
      </c>
      <c r="S919" s="104">
        <f t="shared" si="617"/>
        <v>2.5005713571029919</v>
      </c>
      <c r="T919" s="104">
        <f t="shared" si="623"/>
        <v>2.5005713571029919</v>
      </c>
    </row>
    <row r="920" spans="2:20" x14ac:dyDescent="0.2">
      <c r="B920" s="114" t="s">
        <v>429</v>
      </c>
      <c r="C920" s="104">
        <f t="shared" si="612"/>
        <v>1.3579117330462864</v>
      </c>
      <c r="D920" s="104">
        <f t="shared" si="612"/>
        <v>0</v>
      </c>
      <c r="E920" s="104">
        <f t="shared" si="618"/>
        <v>1.3579117330462864</v>
      </c>
      <c r="F920" s="104">
        <f t="shared" si="613"/>
        <v>1.2287391044672769</v>
      </c>
      <c r="G920" s="104">
        <f t="shared" si="613"/>
        <v>0</v>
      </c>
      <c r="H920" s="104">
        <f t="shared" si="619"/>
        <v>1.2287391044672769</v>
      </c>
      <c r="I920" s="104">
        <f t="shared" si="614"/>
        <v>1.3180333624437164</v>
      </c>
      <c r="J920" s="104">
        <f t="shared" si="614"/>
        <v>0</v>
      </c>
      <c r="K920" s="104">
        <f t="shared" si="620"/>
        <v>1.3180333624437164</v>
      </c>
      <c r="L920" s="104">
        <f t="shared" si="615"/>
        <v>1.4521653511616603</v>
      </c>
      <c r="M920" s="104">
        <f t="shared" si="615"/>
        <v>0</v>
      </c>
      <c r="N920" s="104">
        <f t="shared" si="621"/>
        <v>1.4521653511616603</v>
      </c>
      <c r="O920" s="104">
        <f t="shared" si="616"/>
        <v>3.2071842524650251</v>
      </c>
      <c r="P920" s="104">
        <f t="shared" si="616"/>
        <v>0</v>
      </c>
      <c r="Q920" s="104">
        <f t="shared" si="622"/>
        <v>3.2071842524650251</v>
      </c>
      <c r="R920" s="104">
        <f t="shared" si="617"/>
        <v>3.5133996781001353</v>
      </c>
      <c r="S920" s="104">
        <f t="shared" si="617"/>
        <v>0</v>
      </c>
      <c r="T920" s="104">
        <f t="shared" si="623"/>
        <v>3.5133996781001353</v>
      </c>
    </row>
    <row r="921" spans="2:20" x14ac:dyDescent="0.2">
      <c r="B921" s="114" t="s">
        <v>288</v>
      </c>
      <c r="C921" s="104">
        <f t="shared" si="612"/>
        <v>0</v>
      </c>
      <c r="D921" s="104">
        <f t="shared" si="612"/>
        <v>0</v>
      </c>
      <c r="E921" s="104">
        <f t="shared" si="618"/>
        <v>0</v>
      </c>
      <c r="F921" s="104">
        <f t="shared" si="613"/>
        <v>0.41920358931523671</v>
      </c>
      <c r="G921" s="104">
        <f t="shared" si="613"/>
        <v>0</v>
      </c>
      <c r="H921" s="104">
        <f t="shared" si="619"/>
        <v>0.41920358931523671</v>
      </c>
      <c r="I921" s="104">
        <f t="shared" si="614"/>
        <v>0.54062973766346845</v>
      </c>
      <c r="J921" s="104">
        <f t="shared" si="614"/>
        <v>0</v>
      </c>
      <c r="K921" s="104">
        <f t="shared" si="620"/>
        <v>0.54062973766346845</v>
      </c>
      <c r="L921" s="104">
        <f t="shared" si="615"/>
        <v>0.67693668833844312</v>
      </c>
      <c r="M921" s="104">
        <f t="shared" si="615"/>
        <v>0</v>
      </c>
      <c r="N921" s="104">
        <f t="shared" si="621"/>
        <v>0.67693668833844312</v>
      </c>
      <c r="O921" s="104">
        <f t="shared" si="616"/>
        <v>1.1327856978206743</v>
      </c>
      <c r="P921" s="104">
        <f t="shared" si="616"/>
        <v>0</v>
      </c>
      <c r="Q921" s="104">
        <f t="shared" si="622"/>
        <v>1.1327856978206743</v>
      </c>
      <c r="R921" s="104">
        <f t="shared" si="617"/>
        <v>1.3989413377210216</v>
      </c>
      <c r="S921" s="104">
        <f t="shared" si="617"/>
        <v>0</v>
      </c>
      <c r="T921" s="104">
        <f t="shared" si="623"/>
        <v>1.3989413377210216</v>
      </c>
    </row>
    <row r="922" spans="2:20" x14ac:dyDescent="0.2">
      <c r="B922" s="114" t="s">
        <v>289</v>
      </c>
      <c r="C922" s="104">
        <f t="shared" si="612"/>
        <v>0.58998923573735207</v>
      </c>
      <c r="D922" s="104">
        <f t="shared" si="612"/>
        <v>0</v>
      </c>
      <c r="E922" s="104">
        <f t="shared" si="618"/>
        <v>0.58998923573735207</v>
      </c>
      <c r="F922" s="104">
        <f t="shared" si="613"/>
        <v>0.53386595573405804</v>
      </c>
      <c r="G922" s="104">
        <f t="shared" si="613"/>
        <v>0</v>
      </c>
      <c r="H922" s="104">
        <f t="shared" si="619"/>
        <v>0.53386595573405804</v>
      </c>
      <c r="I922" s="104">
        <f t="shared" si="614"/>
        <v>0.57266277126864906</v>
      </c>
      <c r="J922" s="104">
        <f t="shared" si="614"/>
        <v>0</v>
      </c>
      <c r="K922" s="104">
        <f t="shared" si="620"/>
        <v>0.57266277126864906</v>
      </c>
      <c r="L922" s="104">
        <f t="shared" si="615"/>
        <v>0.63094080774610062</v>
      </c>
      <c r="M922" s="104">
        <f t="shared" si="615"/>
        <v>0</v>
      </c>
      <c r="N922" s="104">
        <f t="shared" si="621"/>
        <v>0.63094080774610062</v>
      </c>
      <c r="O922" s="104">
        <f t="shared" si="616"/>
        <v>0.69673313070791898</v>
      </c>
      <c r="P922" s="104">
        <f t="shared" si="616"/>
        <v>0</v>
      </c>
      <c r="Q922" s="104">
        <f t="shared" si="622"/>
        <v>0.69673313070791898</v>
      </c>
      <c r="R922" s="104">
        <f t="shared" si="617"/>
        <v>0.76325579213899453</v>
      </c>
      <c r="S922" s="104">
        <f t="shared" si="617"/>
        <v>0</v>
      </c>
      <c r="T922" s="104">
        <f t="shared" si="623"/>
        <v>0.76325579213899453</v>
      </c>
    </row>
    <row r="923" spans="2:20" x14ac:dyDescent="0.2">
      <c r="B923" s="114" t="s">
        <v>290</v>
      </c>
      <c r="C923" s="104">
        <f t="shared" si="612"/>
        <v>0</v>
      </c>
      <c r="D923" s="104">
        <f t="shared" si="612"/>
        <v>0.47011840688912815</v>
      </c>
      <c r="E923" s="104">
        <f t="shared" si="618"/>
        <v>0.47011840688912815</v>
      </c>
      <c r="F923" s="104">
        <f t="shared" si="613"/>
        <v>0</v>
      </c>
      <c r="G923" s="104">
        <f t="shared" si="613"/>
        <v>0.42539795202936065</v>
      </c>
      <c r="H923" s="104">
        <f t="shared" si="619"/>
        <v>0.42539795202936065</v>
      </c>
      <c r="I923" s="104">
        <f t="shared" si="614"/>
        <v>0</v>
      </c>
      <c r="J923" s="104">
        <f t="shared" si="614"/>
        <v>0.4563122399632728</v>
      </c>
      <c r="K923" s="104">
        <f t="shared" si="620"/>
        <v>0.4563122399632728</v>
      </c>
      <c r="L923" s="104">
        <f t="shared" si="615"/>
        <v>0</v>
      </c>
      <c r="M923" s="104">
        <f t="shared" si="615"/>
        <v>0.50274965950562311</v>
      </c>
      <c r="N923" s="104">
        <f t="shared" si="621"/>
        <v>0.50274965950562311</v>
      </c>
      <c r="O923" s="104">
        <f t="shared" si="616"/>
        <v>0</v>
      </c>
      <c r="P923" s="104">
        <f t="shared" si="616"/>
        <v>0.55517465335773875</v>
      </c>
      <c r="Q923" s="104">
        <f t="shared" si="622"/>
        <v>0.55517465335773875</v>
      </c>
      <c r="R923" s="104">
        <f t="shared" si="617"/>
        <v>0</v>
      </c>
      <c r="S923" s="104">
        <f t="shared" si="617"/>
        <v>0.60818159945043693</v>
      </c>
      <c r="T923" s="104">
        <f t="shared" si="623"/>
        <v>0.60818159945043693</v>
      </c>
    </row>
    <row r="924" spans="2:20" x14ac:dyDescent="0.2">
      <c r="B924" s="114" t="s">
        <v>291</v>
      </c>
      <c r="C924" s="104">
        <f t="shared" si="612"/>
        <v>0</v>
      </c>
      <c r="D924" s="104">
        <f t="shared" si="612"/>
        <v>0.23412271259418729</v>
      </c>
      <c r="E924" s="104">
        <f t="shared" si="618"/>
        <v>0.23412271259418729</v>
      </c>
      <c r="F924" s="104">
        <f t="shared" si="613"/>
        <v>0</v>
      </c>
      <c r="G924" s="104">
        <f t="shared" si="613"/>
        <v>0.21185156973573732</v>
      </c>
      <c r="H924" s="104">
        <f t="shared" si="619"/>
        <v>0.21185156973573732</v>
      </c>
      <c r="I924" s="104">
        <f t="shared" si="614"/>
        <v>0</v>
      </c>
      <c r="J924" s="104">
        <f t="shared" si="614"/>
        <v>0.2272471314558131</v>
      </c>
      <c r="K924" s="104">
        <f t="shared" si="620"/>
        <v>0.2272471314558131</v>
      </c>
      <c r="L924" s="104">
        <f t="shared" si="615"/>
        <v>0</v>
      </c>
      <c r="M924" s="104">
        <f t="shared" si="615"/>
        <v>0.25037333640718273</v>
      </c>
      <c r="N924" s="104">
        <f t="shared" si="621"/>
        <v>0.25037333640718273</v>
      </c>
      <c r="O924" s="104">
        <f t="shared" si="616"/>
        <v>0</v>
      </c>
      <c r="P924" s="104">
        <f t="shared" si="616"/>
        <v>0.27648140107457103</v>
      </c>
      <c r="Q924" s="104">
        <f t="shared" si="622"/>
        <v>0.27648140107457103</v>
      </c>
      <c r="R924" s="104">
        <f t="shared" si="617"/>
        <v>0</v>
      </c>
      <c r="S924" s="104">
        <f t="shared" si="617"/>
        <v>0.30287928259483904</v>
      </c>
      <c r="T924" s="104">
        <f t="shared" si="623"/>
        <v>0.30287928259483904</v>
      </c>
    </row>
    <row r="925" spans="2:20" x14ac:dyDescent="0.2">
      <c r="B925" s="114" t="s">
        <v>293</v>
      </c>
      <c r="C925" s="104">
        <f t="shared" si="612"/>
        <v>0</v>
      </c>
      <c r="D925" s="104">
        <f t="shared" si="612"/>
        <v>0.24620344456404733</v>
      </c>
      <c r="E925" s="104">
        <f t="shared" si="618"/>
        <v>0.24620344456404733</v>
      </c>
      <c r="F925" s="104">
        <f t="shared" si="613"/>
        <v>0</v>
      </c>
      <c r="G925" s="104">
        <f t="shared" si="613"/>
        <v>0.22278311073410137</v>
      </c>
      <c r="H925" s="104">
        <f t="shared" si="619"/>
        <v>0.22278311073410137</v>
      </c>
      <c r="I925" s="104">
        <f t="shared" si="614"/>
        <v>0</v>
      </c>
      <c r="J925" s="104">
        <f t="shared" si="614"/>
        <v>0.23897308343893311</v>
      </c>
      <c r="K925" s="104">
        <f t="shared" si="620"/>
        <v>0.23897308343893311</v>
      </c>
      <c r="L925" s="104">
        <f t="shared" si="615"/>
        <v>0</v>
      </c>
      <c r="M925" s="104">
        <f t="shared" si="615"/>
        <v>0.26329260056579346</v>
      </c>
      <c r="N925" s="104">
        <f t="shared" si="621"/>
        <v>0.26329260056579346</v>
      </c>
      <c r="O925" s="104">
        <f t="shared" si="616"/>
        <v>0</v>
      </c>
      <c r="P925" s="104">
        <f t="shared" si="616"/>
        <v>0.29074784137001891</v>
      </c>
      <c r="Q925" s="104">
        <f t="shared" si="622"/>
        <v>0.29074784137001891</v>
      </c>
      <c r="R925" s="104">
        <f t="shared" si="617"/>
        <v>0</v>
      </c>
      <c r="S925" s="104">
        <f t="shared" si="617"/>
        <v>0.31850785357673284</v>
      </c>
      <c r="T925" s="104">
        <f t="shared" si="623"/>
        <v>0.31850785357673284</v>
      </c>
    </row>
    <row r="926" spans="2:20" x14ac:dyDescent="0.2">
      <c r="B926" s="108" t="s">
        <v>882</v>
      </c>
      <c r="C926" s="104">
        <f t="shared" ref="C926:D928" si="624">+C797*$E$931</f>
        <v>0</v>
      </c>
      <c r="D926" s="104">
        <f t="shared" si="624"/>
        <v>0</v>
      </c>
      <c r="E926" s="104">
        <f t="shared" si="618"/>
        <v>0</v>
      </c>
      <c r="F926" s="104">
        <f t="shared" ref="F926:G928" si="625">+F797*$H$931</f>
        <v>7.7036934449359036</v>
      </c>
      <c r="G926" s="104">
        <f t="shared" si="625"/>
        <v>0</v>
      </c>
      <c r="H926" s="104">
        <f t="shared" si="619"/>
        <v>7.7036934449359036</v>
      </c>
      <c r="I926" s="104">
        <f t="shared" ref="I926:J928" si="626">+I797*$K$931</f>
        <v>0</v>
      </c>
      <c r="J926" s="104">
        <f t="shared" si="626"/>
        <v>0</v>
      </c>
      <c r="K926" s="104">
        <f t="shared" si="620"/>
        <v>0</v>
      </c>
      <c r="L926" s="104">
        <f t="shared" ref="L926:M928" si="627">+L797*$N$931</f>
        <v>0</v>
      </c>
      <c r="M926" s="104">
        <f t="shared" si="627"/>
        <v>0</v>
      </c>
      <c r="N926" s="104">
        <f t="shared" si="621"/>
        <v>0</v>
      </c>
      <c r="O926" s="104">
        <f t="shared" ref="O926:P928" si="628">+O797*$Q$931</f>
        <v>0</v>
      </c>
      <c r="P926" s="104">
        <f t="shared" si="628"/>
        <v>0</v>
      </c>
      <c r="Q926" s="104">
        <f t="shared" si="622"/>
        <v>0</v>
      </c>
      <c r="R926" s="104">
        <f t="shared" ref="R926:S928" si="629">+R797*$T$931</f>
        <v>0</v>
      </c>
      <c r="S926" s="104">
        <f t="shared" si="629"/>
        <v>0</v>
      </c>
      <c r="T926" s="104">
        <f t="shared" si="623"/>
        <v>0</v>
      </c>
    </row>
    <row r="927" spans="2:20" x14ac:dyDescent="0.2">
      <c r="B927" s="114" t="s">
        <v>880</v>
      </c>
      <c r="C927" s="104">
        <f t="shared" si="624"/>
        <v>0</v>
      </c>
      <c r="D927" s="104">
        <f t="shared" si="624"/>
        <v>0</v>
      </c>
      <c r="E927" s="104">
        <f t="shared" si="618"/>
        <v>0</v>
      </c>
      <c r="F927" s="104">
        <f t="shared" si="625"/>
        <v>0</v>
      </c>
      <c r="G927" s="104">
        <f t="shared" si="625"/>
        <v>0</v>
      </c>
      <c r="H927" s="104">
        <f t="shared" si="619"/>
        <v>0</v>
      </c>
      <c r="I927" s="104">
        <f t="shared" si="626"/>
        <v>0.75123018663078711</v>
      </c>
      <c r="J927" s="104">
        <f t="shared" si="626"/>
        <v>0</v>
      </c>
      <c r="K927" s="104">
        <f t="shared" si="620"/>
        <v>0.75123018663078711</v>
      </c>
      <c r="L927" s="104">
        <f t="shared" si="627"/>
        <v>0</v>
      </c>
      <c r="M927" s="104">
        <f t="shared" si="627"/>
        <v>0</v>
      </c>
      <c r="N927" s="104">
        <f t="shared" si="621"/>
        <v>0</v>
      </c>
      <c r="O927" s="104">
        <f t="shared" si="628"/>
        <v>1.5107241367369497</v>
      </c>
      <c r="P927" s="104">
        <f t="shared" si="628"/>
        <v>0</v>
      </c>
      <c r="Q927" s="104">
        <f t="shared" si="622"/>
        <v>1.5107241367369497</v>
      </c>
      <c r="R927" s="104">
        <f t="shared" si="629"/>
        <v>0</v>
      </c>
      <c r="S927" s="104">
        <f t="shared" si="629"/>
        <v>0</v>
      </c>
      <c r="T927" s="104">
        <f t="shared" si="623"/>
        <v>0</v>
      </c>
    </row>
    <row r="928" spans="2:20" x14ac:dyDescent="0.2">
      <c r="B928" s="114" t="s">
        <v>874</v>
      </c>
      <c r="C928" s="104">
        <f t="shared" si="624"/>
        <v>0</v>
      </c>
      <c r="D928" s="104">
        <f t="shared" si="624"/>
        <v>0</v>
      </c>
      <c r="E928" s="104">
        <f t="shared" si="618"/>
        <v>0</v>
      </c>
      <c r="F928" s="104">
        <f t="shared" si="625"/>
        <v>7.7036934449359036</v>
      </c>
      <c r="G928" s="104">
        <f t="shared" si="625"/>
        <v>0</v>
      </c>
      <c r="H928" s="104">
        <f t="shared" si="619"/>
        <v>7.7036934449359036</v>
      </c>
      <c r="I928" s="104">
        <f t="shared" si="626"/>
        <v>10.51722261283102</v>
      </c>
      <c r="J928" s="104">
        <f t="shared" si="626"/>
        <v>0</v>
      </c>
      <c r="K928" s="104">
        <f t="shared" si="620"/>
        <v>10.51722261283102</v>
      </c>
      <c r="L928" s="104">
        <f t="shared" si="627"/>
        <v>15.048735471506099</v>
      </c>
      <c r="M928" s="104">
        <f t="shared" si="627"/>
        <v>0</v>
      </c>
      <c r="N928" s="104">
        <f t="shared" si="621"/>
        <v>15.048735471506099</v>
      </c>
      <c r="O928" s="104">
        <f t="shared" si="628"/>
        <v>15.107241367369499</v>
      </c>
      <c r="P928" s="104">
        <f t="shared" si="628"/>
        <v>0</v>
      </c>
      <c r="Q928" s="104">
        <f t="shared" si="622"/>
        <v>15.107241367369499</v>
      </c>
      <c r="R928" s="104">
        <f t="shared" si="629"/>
        <v>22.567704585119426</v>
      </c>
      <c r="S928" s="104">
        <f t="shared" si="629"/>
        <v>0</v>
      </c>
      <c r="T928" s="104">
        <f t="shared" si="623"/>
        <v>22.567704585119426</v>
      </c>
    </row>
    <row r="929" spans="2:20" s="135" customFormat="1" x14ac:dyDescent="0.2">
      <c r="B929" s="114" t="s">
        <v>294</v>
      </c>
      <c r="C929" s="104">
        <f>+C800*$E$931</f>
        <v>9.9568718622174384</v>
      </c>
      <c r="D929" s="104">
        <f>+D800*$E$931</f>
        <v>0</v>
      </c>
      <c r="E929" s="104">
        <f t="shared" si="618"/>
        <v>9.9568718622174384</v>
      </c>
      <c r="F929" s="104">
        <f>+F800*$H$931</f>
        <v>8.1906500705450576</v>
      </c>
      <c r="G929" s="104">
        <f>+G800*$H$931</f>
        <v>0</v>
      </c>
      <c r="H929" s="104">
        <f t="shared" si="619"/>
        <v>8.1906500705450576</v>
      </c>
      <c r="I929" s="104">
        <f>+I800*$K$931</f>
        <v>21.509303836472853</v>
      </c>
      <c r="J929" s="104">
        <f>+J800*$K$931</f>
        <v>0</v>
      </c>
      <c r="K929" s="104">
        <f t="shared" si="620"/>
        <v>21.509303836472853</v>
      </c>
      <c r="L929" s="104">
        <f>+L800*$N$931</f>
        <v>39.602333529987</v>
      </c>
      <c r="M929" s="104">
        <f>+M800*$N$931</f>
        <v>0</v>
      </c>
      <c r="N929" s="104">
        <f t="shared" si="621"/>
        <v>39.602333529987</v>
      </c>
      <c r="O929" s="104">
        <f>+O800*$Q$931</f>
        <v>39.756297961472953</v>
      </c>
      <c r="P929" s="104">
        <f>+P800*$Q$931</f>
        <v>0</v>
      </c>
      <c r="Q929" s="104">
        <f t="shared" si="622"/>
        <v>39.756297961472953</v>
      </c>
      <c r="R929" s="104">
        <f>+R800*$T$931</f>
        <v>39.592862167870024</v>
      </c>
      <c r="S929" s="104">
        <f>+S800*$T$931</f>
        <v>0</v>
      </c>
      <c r="T929" s="104">
        <f t="shared" si="623"/>
        <v>39.592862167870024</v>
      </c>
    </row>
    <row r="930" spans="2:20" x14ac:dyDescent="0.2">
      <c r="B930" s="278" t="s">
        <v>8</v>
      </c>
      <c r="C930" s="106">
        <f>SUM(C912:C929)</f>
        <v>66.294149858480566</v>
      </c>
      <c r="D930" s="106">
        <f t="shared" ref="D930:T930" si="630">SUM(D912:D929)</f>
        <v>19.888196731376073</v>
      </c>
      <c r="E930" s="106">
        <f t="shared" si="630"/>
        <v>86.182346589856664</v>
      </c>
      <c r="F930" s="106">
        <f t="shared" si="630"/>
        <v>107.69619476282203</v>
      </c>
      <c r="G930" s="106">
        <f t="shared" si="630"/>
        <v>38.551428843896076</v>
      </c>
      <c r="H930" s="106">
        <f t="shared" si="630"/>
        <v>146.24762360671809</v>
      </c>
      <c r="I930" s="106">
        <f t="shared" si="630"/>
        <v>118.9519673043455</v>
      </c>
      <c r="J930" s="106">
        <f t="shared" si="630"/>
        <v>53.020006596347734</v>
      </c>
      <c r="K930" s="106">
        <f t="shared" si="630"/>
        <v>171.97197390069323</v>
      </c>
      <c r="L930" s="106">
        <f t="shared" si="630"/>
        <v>195.89305494461578</v>
      </c>
      <c r="M930" s="106">
        <f t="shared" si="630"/>
        <v>72.321627671918563</v>
      </c>
      <c r="N930" s="106">
        <f t="shared" si="630"/>
        <v>268.21468261653433</v>
      </c>
      <c r="O930" s="106">
        <f t="shared" si="630"/>
        <v>206.98097394466305</v>
      </c>
      <c r="P930" s="106">
        <f t="shared" si="630"/>
        <v>102.5963629378015</v>
      </c>
      <c r="Q930" s="106">
        <f t="shared" si="630"/>
        <v>309.57733688246446</v>
      </c>
      <c r="R930" s="106">
        <f t="shared" si="630"/>
        <v>298.43728482493992</v>
      </c>
      <c r="S930" s="106">
        <f t="shared" si="630"/>
        <v>140.5298319134921</v>
      </c>
      <c r="T930" s="106">
        <f t="shared" si="630"/>
        <v>438.96711673843208</v>
      </c>
    </row>
    <row r="931" spans="2:20" x14ac:dyDescent="0.2">
      <c r="B931" s="279" t="s">
        <v>297</v>
      </c>
      <c r="C931" s="241"/>
      <c r="D931" s="240"/>
      <c r="E931" s="285">
        <f>Asignaciones!K82</f>
        <v>2.4311862512225793E-2</v>
      </c>
      <c r="F931" s="241"/>
      <c r="G931" s="240"/>
      <c r="H931" s="285">
        <f>Asignaciones!L82</f>
        <v>2.5148346990675332E-2</v>
      </c>
      <c r="I931" s="241"/>
      <c r="J931" s="240"/>
      <c r="K931" s="285">
        <f>Asignaciones!M82</f>
        <v>2.4430470805258005E-2</v>
      </c>
      <c r="L931" s="241"/>
      <c r="M931" s="240"/>
      <c r="N931" s="285">
        <f>Asignaciones!N82</f>
        <v>2.4468894181752486E-2</v>
      </c>
      <c r="O931" s="241"/>
      <c r="P931" s="240"/>
      <c r="Q931" s="285">
        <f>Asignaciones!O82</f>
        <v>2.4472765169362722E-2</v>
      </c>
      <c r="R931" s="241"/>
      <c r="S931" s="240"/>
      <c r="T931" s="285">
        <f>Asignaciones!P82</f>
        <v>2.4475239628419739E-2</v>
      </c>
    </row>
    <row r="935" spans="2:20" x14ac:dyDescent="0.2">
      <c r="B935" s="2" t="s">
        <v>460</v>
      </c>
      <c r="C935" s="228"/>
      <c r="D935" s="228"/>
      <c r="E935" s="228"/>
      <c r="F935" s="228"/>
      <c r="G935" s="228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7"/>
    </row>
    <row r="936" spans="2:20" x14ac:dyDescent="0.2">
      <c r="B936" s="9" t="s">
        <v>20</v>
      </c>
      <c r="C936" s="199"/>
      <c r="D936" s="199"/>
      <c r="E936" s="199"/>
      <c r="F936" s="199"/>
      <c r="G936" s="199"/>
      <c r="H936" s="199"/>
      <c r="I936" s="199"/>
      <c r="J936" s="199"/>
      <c r="K936" s="199"/>
      <c r="L936" s="199"/>
      <c r="M936" s="199"/>
      <c r="N936" s="199"/>
      <c r="O936" s="199"/>
      <c r="P936" s="199"/>
      <c r="Q936" s="199"/>
      <c r="R936" s="199"/>
      <c r="S936" s="199"/>
      <c r="T936" s="262"/>
    </row>
    <row r="937" spans="2:20" x14ac:dyDescent="0.2">
      <c r="B937" s="201" t="s">
        <v>910</v>
      </c>
      <c r="C937" s="199"/>
      <c r="D937" s="199"/>
      <c r="E937" s="199"/>
      <c r="F937" s="199"/>
      <c r="G937" s="199"/>
      <c r="H937" s="199"/>
      <c r="I937" s="199"/>
      <c r="J937" s="199"/>
      <c r="K937" s="199"/>
      <c r="L937" s="199"/>
      <c r="M937" s="199"/>
      <c r="N937" s="199"/>
      <c r="O937" s="199"/>
      <c r="P937" s="199"/>
      <c r="Q937" s="199"/>
      <c r="R937" s="199"/>
      <c r="S937" s="199"/>
      <c r="T937" s="262"/>
    </row>
    <row r="938" spans="2:20" x14ac:dyDescent="0.2">
      <c r="B938" s="9" t="s">
        <v>2</v>
      </c>
      <c r="C938" s="199"/>
      <c r="D938" s="199"/>
      <c r="E938" s="199"/>
      <c r="F938" s="199"/>
      <c r="G938" s="199"/>
      <c r="H938" s="199"/>
      <c r="I938" s="199"/>
      <c r="J938" s="199"/>
      <c r="K938" s="199"/>
      <c r="L938" s="199"/>
      <c r="M938" s="199"/>
      <c r="N938" s="199"/>
      <c r="O938" s="199"/>
      <c r="P938" s="199"/>
      <c r="Q938" s="199"/>
      <c r="R938" s="199"/>
      <c r="S938" s="199"/>
      <c r="T938" s="262"/>
    </row>
    <row r="939" spans="2:20" x14ac:dyDescent="0.2">
      <c r="B939" s="256"/>
      <c r="C939" s="197"/>
      <c r="D939" s="197"/>
      <c r="E939" s="197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263"/>
    </row>
    <row r="940" spans="2:20" x14ac:dyDescent="0.2">
      <c r="B940" s="264"/>
    </row>
    <row r="941" spans="2:20" x14ac:dyDescent="0.2">
      <c r="B941" s="265" t="s">
        <v>282</v>
      </c>
      <c r="C941" s="267" t="s">
        <v>38</v>
      </c>
      <c r="D941" s="662"/>
      <c r="E941" s="299"/>
      <c r="F941" s="270" t="s">
        <v>39</v>
      </c>
      <c r="G941" s="663"/>
      <c r="H941" s="663"/>
      <c r="I941" s="301" t="s">
        <v>40</v>
      </c>
      <c r="J941" s="662"/>
      <c r="K941" s="299"/>
      <c r="L941" s="267" t="s">
        <v>121</v>
      </c>
      <c r="M941" s="662"/>
      <c r="N941" s="299"/>
      <c r="O941" s="270" t="s">
        <v>122</v>
      </c>
      <c r="P941" s="662"/>
      <c r="Q941" s="299"/>
      <c r="R941" s="301" t="s">
        <v>633</v>
      </c>
      <c r="S941" s="662"/>
      <c r="T941" s="299"/>
    </row>
    <row r="942" spans="2:20" x14ac:dyDescent="0.2">
      <c r="B942" s="273"/>
      <c r="C942" s="274" t="s">
        <v>283</v>
      </c>
      <c r="D942" s="275" t="s">
        <v>284</v>
      </c>
      <c r="E942" s="275" t="s">
        <v>47</v>
      </c>
      <c r="F942" s="275" t="s">
        <v>283</v>
      </c>
      <c r="G942" s="275" t="s">
        <v>284</v>
      </c>
      <c r="H942" s="275" t="s">
        <v>47</v>
      </c>
      <c r="I942" s="276" t="s">
        <v>283</v>
      </c>
      <c r="J942" s="276" t="s">
        <v>284</v>
      </c>
      <c r="K942" s="276" t="s">
        <v>47</v>
      </c>
      <c r="L942" s="274" t="s">
        <v>283</v>
      </c>
      <c r="M942" s="275" t="s">
        <v>284</v>
      </c>
      <c r="N942" s="275" t="s">
        <v>47</v>
      </c>
      <c r="O942" s="275" t="s">
        <v>283</v>
      </c>
      <c r="P942" s="275" t="s">
        <v>284</v>
      </c>
      <c r="Q942" s="275" t="s">
        <v>47</v>
      </c>
      <c r="R942" s="276" t="s">
        <v>283</v>
      </c>
      <c r="S942" s="276" t="s">
        <v>284</v>
      </c>
      <c r="T942" s="276" t="s">
        <v>47</v>
      </c>
    </row>
    <row r="943" spans="2:20" x14ac:dyDescent="0.2">
      <c r="B943" s="129" t="s">
        <v>99</v>
      </c>
      <c r="C943" s="234"/>
      <c r="D943" s="234"/>
      <c r="E943" s="234"/>
      <c r="F943" s="234"/>
      <c r="G943" s="234"/>
      <c r="H943" s="234"/>
      <c r="I943" s="234"/>
      <c r="J943" s="234"/>
      <c r="K943" s="234"/>
      <c r="L943" s="234"/>
      <c r="M943" s="234"/>
      <c r="N943" s="234"/>
      <c r="O943" s="234"/>
      <c r="P943" s="234"/>
      <c r="Q943" s="234"/>
      <c r="R943" s="234"/>
      <c r="S943" s="234"/>
      <c r="T943" s="232"/>
    </row>
    <row r="944" spans="2:20" x14ac:dyDescent="0.2">
      <c r="B944" s="665" t="s">
        <v>424</v>
      </c>
      <c r="C944" s="104">
        <f t="shared" ref="C944:D957" si="631">+C783*$E$963</f>
        <v>14.217391434483927</v>
      </c>
      <c r="D944" s="104">
        <f t="shared" si="631"/>
        <v>0</v>
      </c>
      <c r="E944" s="104">
        <f>+C944+D944</f>
        <v>14.217391434483927</v>
      </c>
      <c r="F944" s="104">
        <f t="shared" ref="F944:G957" si="632">+F783*$H$963</f>
        <v>21.061655342332749</v>
      </c>
      <c r="G944" s="104">
        <f t="shared" si="632"/>
        <v>0</v>
      </c>
      <c r="H944" s="104">
        <f>+F944+G944</f>
        <v>21.061655342332749</v>
      </c>
      <c r="I944" s="104">
        <f t="shared" ref="I944:J957" si="633">+I783*$K$963</f>
        <v>21.300800797269197</v>
      </c>
      <c r="J944" s="104">
        <f t="shared" si="633"/>
        <v>0</v>
      </c>
      <c r="K944" s="104">
        <f>+I944+J944</f>
        <v>21.300800797269197</v>
      </c>
      <c r="L944" s="104">
        <f t="shared" ref="L944:M957" si="634">+L783*$N$963</f>
        <v>35.4271570748652</v>
      </c>
      <c r="M944" s="104">
        <f t="shared" si="634"/>
        <v>0</v>
      </c>
      <c r="N944" s="104">
        <f>+L944+M944</f>
        <v>35.4271570748652</v>
      </c>
      <c r="O944" s="104">
        <f t="shared" ref="O944:P957" si="635">+O783*$Q$963</f>
        <v>36.959326948649128</v>
      </c>
      <c r="P944" s="104">
        <f t="shared" si="635"/>
        <v>0</v>
      </c>
      <c r="Q944" s="104">
        <f>+O944+P944</f>
        <v>36.959326948649128</v>
      </c>
      <c r="R944" s="104">
        <f t="shared" ref="R944:S957" si="636">+R783*$T$963</f>
        <v>60.464268334778701</v>
      </c>
      <c r="S944" s="104">
        <f t="shared" si="636"/>
        <v>0</v>
      </c>
      <c r="T944" s="104">
        <f>+R944+S944</f>
        <v>60.464268334778701</v>
      </c>
    </row>
    <row r="945" spans="2:20" x14ac:dyDescent="0.2">
      <c r="B945" s="665" t="s">
        <v>425</v>
      </c>
      <c r="C945" s="104">
        <f t="shared" si="631"/>
        <v>4.8161921248294108</v>
      </c>
      <c r="D945" s="104">
        <f t="shared" si="631"/>
        <v>0</v>
      </c>
      <c r="E945" s="104">
        <f>+C945+D945</f>
        <v>4.8161921248294108</v>
      </c>
      <c r="F945" s="104">
        <f t="shared" si="632"/>
        <v>8.5302584362819225</v>
      </c>
      <c r="G945" s="104">
        <f t="shared" si="632"/>
        <v>0</v>
      </c>
      <c r="H945" s="104">
        <f>+F945+G945</f>
        <v>8.5302584362819225</v>
      </c>
      <c r="I945" s="104">
        <f t="shared" si="633"/>
        <v>8.6432985604717043</v>
      </c>
      <c r="J945" s="104">
        <f t="shared" si="633"/>
        <v>0</v>
      </c>
      <c r="K945" s="104">
        <f>+I945+J945</f>
        <v>8.6432985604717043</v>
      </c>
      <c r="L945" s="104">
        <f t="shared" si="634"/>
        <v>14.419721113867471</v>
      </c>
      <c r="M945" s="104">
        <f t="shared" si="634"/>
        <v>0</v>
      </c>
      <c r="N945" s="104">
        <f>+L945+M945</f>
        <v>14.419721113867471</v>
      </c>
      <c r="O945" s="104">
        <f t="shared" si="635"/>
        <v>15.00117201039205</v>
      </c>
      <c r="P945" s="104">
        <f t="shared" si="635"/>
        <v>0</v>
      </c>
      <c r="Q945" s="104">
        <f>+O945+P945</f>
        <v>15.00117201039205</v>
      </c>
      <c r="R945" s="104">
        <f t="shared" si="636"/>
        <v>22.434797953355407</v>
      </c>
      <c r="S945" s="104">
        <f t="shared" si="636"/>
        <v>0</v>
      </c>
      <c r="T945" s="104">
        <f>+R945+S945</f>
        <v>22.434797953355407</v>
      </c>
    </row>
    <row r="946" spans="2:20" x14ac:dyDescent="0.2">
      <c r="B946" s="665" t="s">
        <v>426</v>
      </c>
      <c r="C946" s="104">
        <f t="shared" si="631"/>
        <v>0</v>
      </c>
      <c r="D946" s="104">
        <f t="shared" si="631"/>
        <v>5.6511219784826041</v>
      </c>
      <c r="E946" s="104">
        <f>+C946+D946</f>
        <v>5.6511219784826041</v>
      </c>
      <c r="F946" s="104">
        <f t="shared" si="632"/>
        <v>0</v>
      </c>
      <c r="G946" s="104">
        <f t="shared" si="632"/>
        <v>12.746593670528396</v>
      </c>
      <c r="H946" s="104">
        <f>+F946+G946</f>
        <v>12.746593670528396</v>
      </c>
      <c r="I946" s="104">
        <f t="shared" si="633"/>
        <v>0</v>
      </c>
      <c r="J946" s="104">
        <f t="shared" si="633"/>
        <v>17.760457252704015</v>
      </c>
      <c r="K946" s="104">
        <f>+I946+J946</f>
        <v>17.760457252704015</v>
      </c>
      <c r="L946" s="104">
        <f t="shared" si="634"/>
        <v>0</v>
      </c>
      <c r="M946" s="104">
        <f t="shared" si="634"/>
        <v>24.666830386835201</v>
      </c>
      <c r="N946" s="104">
        <f>+L946+M946</f>
        <v>24.666830386835201</v>
      </c>
      <c r="O946" s="104">
        <f t="shared" si="635"/>
        <v>0</v>
      </c>
      <c r="P946" s="104">
        <f t="shared" si="635"/>
        <v>34.790209346722982</v>
      </c>
      <c r="Q946" s="104">
        <f>+O946+P946</f>
        <v>34.790209346722982</v>
      </c>
      <c r="R946" s="104">
        <f t="shared" si="636"/>
        <v>0</v>
      </c>
      <c r="S946" s="104">
        <f t="shared" si="636"/>
        <v>48.460606216120112</v>
      </c>
      <c r="T946" s="104">
        <f>+R946+S946</f>
        <v>48.460606216120112</v>
      </c>
    </row>
    <row r="947" spans="2:20" x14ac:dyDescent="0.2">
      <c r="B947" s="660" t="s">
        <v>715</v>
      </c>
      <c r="C947" s="104">
        <f t="shared" si="631"/>
        <v>0</v>
      </c>
      <c r="D947" s="104">
        <f t="shared" si="631"/>
        <v>0.15446609257265873</v>
      </c>
      <c r="E947" s="104">
        <f>+C947+D947</f>
        <v>0.15446609257265873</v>
      </c>
      <c r="F947" s="104">
        <f t="shared" si="632"/>
        <v>0</v>
      </c>
      <c r="G947" s="104">
        <f t="shared" si="632"/>
        <v>0.14324260575266815</v>
      </c>
      <c r="H947" s="104">
        <f>+F947+G947</f>
        <v>0.14324260575266815</v>
      </c>
      <c r="I947" s="104">
        <f t="shared" si="633"/>
        <v>0</v>
      </c>
      <c r="J947" s="104">
        <f t="shared" si="633"/>
        <v>0.15217113111856784</v>
      </c>
      <c r="K947" s="104">
        <f>+I947+J947</f>
        <v>0.15217113111856784</v>
      </c>
      <c r="L947" s="104">
        <f t="shared" si="634"/>
        <v>0</v>
      </c>
      <c r="M947" s="104">
        <f t="shared" si="634"/>
        <v>0.168133435667182</v>
      </c>
      <c r="N947" s="104">
        <f>+L947+M947</f>
        <v>0.168133435667182</v>
      </c>
      <c r="O947" s="104">
        <f t="shared" si="635"/>
        <v>0</v>
      </c>
      <c r="P947" s="104">
        <f t="shared" si="635"/>
        <v>0.18418512117157027</v>
      </c>
      <c r="Q947" s="104">
        <f>+O947+P947</f>
        <v>0.18418512117157027</v>
      </c>
      <c r="R947" s="104">
        <f t="shared" si="636"/>
        <v>0</v>
      </c>
      <c r="S947" s="104">
        <f t="shared" si="636"/>
        <v>0.20271270284586909</v>
      </c>
      <c r="T947" s="104">
        <f>+R947+S947</f>
        <v>0.20271270284586909</v>
      </c>
    </row>
    <row r="948" spans="2:20" x14ac:dyDescent="0.2">
      <c r="B948" s="660" t="s">
        <v>717</v>
      </c>
      <c r="C948" s="104">
        <f t="shared" si="631"/>
        <v>0.14215285252960169</v>
      </c>
      <c r="D948" s="104">
        <f t="shared" si="631"/>
        <v>0</v>
      </c>
      <c r="E948" s="104">
        <f t="shared" ref="E948:E961" si="637">+C948+D948</f>
        <v>0.14215285252960169</v>
      </c>
      <c r="F948" s="104">
        <f t="shared" si="632"/>
        <v>0.13182404417938354</v>
      </c>
      <c r="G948" s="104">
        <f t="shared" si="632"/>
        <v>0</v>
      </c>
      <c r="H948" s="104">
        <f t="shared" ref="H948:H961" si="638">+F948+G948</f>
        <v>0.13182404417938354</v>
      </c>
      <c r="I948" s="104">
        <f t="shared" si="633"/>
        <v>0.14004083356342603</v>
      </c>
      <c r="J948" s="104">
        <f t="shared" si="633"/>
        <v>0</v>
      </c>
      <c r="K948" s="104">
        <f t="shared" ref="K948:K961" si="639">+I948+J948</f>
        <v>0.14004083356342603</v>
      </c>
      <c r="L948" s="104">
        <f t="shared" si="634"/>
        <v>0.15473070553946758</v>
      </c>
      <c r="M948" s="104">
        <f t="shared" si="634"/>
        <v>0</v>
      </c>
      <c r="N948" s="104">
        <f t="shared" ref="N948:N961" si="640">+L948+M948</f>
        <v>0.15473070553946758</v>
      </c>
      <c r="O948" s="104">
        <f t="shared" si="635"/>
        <v>0.16950283348258571</v>
      </c>
      <c r="P948" s="104">
        <f t="shared" si="635"/>
        <v>0</v>
      </c>
      <c r="Q948" s="104">
        <f t="shared" ref="Q948:Q961" si="641">+O948+P948</f>
        <v>0.16950283348258571</v>
      </c>
      <c r="R948" s="104">
        <f t="shared" si="636"/>
        <v>0.18655349192555673</v>
      </c>
      <c r="S948" s="104">
        <f t="shared" si="636"/>
        <v>0</v>
      </c>
      <c r="T948" s="104">
        <f t="shared" ref="T948:T961" si="642">+R948+S948</f>
        <v>0.18655349192555673</v>
      </c>
    </row>
    <row r="949" spans="2:20" x14ac:dyDescent="0.2">
      <c r="B949" s="114" t="s">
        <v>287</v>
      </c>
      <c r="C949" s="104">
        <f t="shared" si="631"/>
        <v>0.20438643702906348</v>
      </c>
      <c r="D949" s="104">
        <f t="shared" si="631"/>
        <v>0</v>
      </c>
      <c r="E949" s="104">
        <f t="shared" si="637"/>
        <v>0.20438643702906348</v>
      </c>
      <c r="F949" s="104">
        <f t="shared" si="632"/>
        <v>0.18953574427200096</v>
      </c>
      <c r="G949" s="104">
        <f t="shared" si="632"/>
        <v>0</v>
      </c>
      <c r="H949" s="104">
        <f t="shared" si="638"/>
        <v>0.18953574427200096</v>
      </c>
      <c r="I949" s="104">
        <f t="shared" si="633"/>
        <v>0.2013497900413109</v>
      </c>
      <c r="J949" s="104">
        <f t="shared" si="633"/>
        <v>0</v>
      </c>
      <c r="K949" s="104">
        <f t="shared" si="639"/>
        <v>0.2013497900413109</v>
      </c>
      <c r="L949" s="104">
        <f t="shared" si="634"/>
        <v>0.22247079141531428</v>
      </c>
      <c r="M949" s="104">
        <f t="shared" si="634"/>
        <v>0</v>
      </c>
      <c r="N949" s="104">
        <f t="shared" si="640"/>
        <v>0.22247079141531428</v>
      </c>
      <c r="O949" s="104">
        <f t="shared" si="635"/>
        <v>0.24371005987813088</v>
      </c>
      <c r="P949" s="104">
        <f t="shared" si="635"/>
        <v>0</v>
      </c>
      <c r="Q949" s="104">
        <f t="shared" si="641"/>
        <v>0.24371005987813088</v>
      </c>
      <c r="R949" s="104">
        <f t="shared" si="636"/>
        <v>0.26822538451737915</v>
      </c>
      <c r="S949" s="104">
        <f t="shared" si="636"/>
        <v>0</v>
      </c>
      <c r="T949" s="104">
        <f t="shared" si="642"/>
        <v>0.26822538451737915</v>
      </c>
    </row>
    <row r="950" spans="2:20" x14ac:dyDescent="0.2">
      <c r="B950" s="114" t="s">
        <v>427</v>
      </c>
      <c r="C950" s="104">
        <f t="shared" si="631"/>
        <v>0</v>
      </c>
      <c r="D950" s="104">
        <f t="shared" si="631"/>
        <v>0.59797631862217426</v>
      </c>
      <c r="E950" s="104">
        <f t="shared" si="637"/>
        <v>0.59797631862217426</v>
      </c>
      <c r="F950" s="104">
        <f t="shared" si="632"/>
        <v>0</v>
      </c>
      <c r="G950" s="104">
        <f t="shared" si="632"/>
        <v>0.55452743467008292</v>
      </c>
      <c r="H950" s="104">
        <f t="shared" si="638"/>
        <v>0.55452743467008292</v>
      </c>
      <c r="I950" s="104">
        <f t="shared" si="633"/>
        <v>0</v>
      </c>
      <c r="J950" s="104">
        <f t="shared" si="633"/>
        <v>0.58909195714943541</v>
      </c>
      <c r="K950" s="104">
        <f t="shared" si="639"/>
        <v>0.58909195714943541</v>
      </c>
      <c r="L950" s="104">
        <f t="shared" si="634"/>
        <v>0</v>
      </c>
      <c r="M950" s="104">
        <f t="shared" si="634"/>
        <v>0.65088597259794823</v>
      </c>
      <c r="N950" s="104">
        <f t="shared" si="640"/>
        <v>0.65088597259794823</v>
      </c>
      <c r="O950" s="104">
        <f t="shared" si="635"/>
        <v>0</v>
      </c>
      <c r="P950" s="104">
        <f t="shared" si="635"/>
        <v>0.71302600375773162</v>
      </c>
      <c r="Q950" s="104">
        <f t="shared" si="641"/>
        <v>0.71302600375773162</v>
      </c>
      <c r="R950" s="104">
        <f t="shared" si="636"/>
        <v>0</v>
      </c>
      <c r="S950" s="104">
        <f t="shared" si="636"/>
        <v>0.7847508392737037</v>
      </c>
      <c r="T950" s="104">
        <f t="shared" si="642"/>
        <v>0.7847508392737037</v>
      </c>
    </row>
    <row r="951" spans="2:20" x14ac:dyDescent="0.2">
      <c r="B951" s="114" t="s">
        <v>428</v>
      </c>
      <c r="C951" s="104">
        <f t="shared" si="631"/>
        <v>0</v>
      </c>
      <c r="D951" s="104">
        <f t="shared" si="631"/>
        <v>0.34437029063509145</v>
      </c>
      <c r="E951" s="104">
        <f t="shared" si="637"/>
        <v>0.34437029063509145</v>
      </c>
      <c r="F951" s="104">
        <f t="shared" si="632"/>
        <v>0</v>
      </c>
      <c r="G951" s="104">
        <f t="shared" si="632"/>
        <v>0.31934838871625304</v>
      </c>
      <c r="H951" s="104">
        <f t="shared" si="638"/>
        <v>0.31934838871625304</v>
      </c>
      <c r="I951" s="104">
        <f t="shared" si="633"/>
        <v>0</v>
      </c>
      <c r="J951" s="104">
        <f t="shared" si="633"/>
        <v>0.33925385032266592</v>
      </c>
      <c r="K951" s="104">
        <f t="shared" si="639"/>
        <v>0.33925385032266592</v>
      </c>
      <c r="L951" s="104">
        <f t="shared" si="634"/>
        <v>0</v>
      </c>
      <c r="M951" s="104">
        <f t="shared" si="634"/>
        <v>0.37484058243363977</v>
      </c>
      <c r="N951" s="104">
        <f t="shared" si="640"/>
        <v>0.37484058243363977</v>
      </c>
      <c r="O951" s="104">
        <f t="shared" si="635"/>
        <v>0</v>
      </c>
      <c r="P951" s="104">
        <f t="shared" si="635"/>
        <v>0.8212531650423871</v>
      </c>
      <c r="Q951" s="104">
        <f t="shared" si="641"/>
        <v>0.8212531650423871</v>
      </c>
      <c r="R951" s="104">
        <f t="shared" si="636"/>
        <v>0</v>
      </c>
      <c r="S951" s="104">
        <f t="shared" si="636"/>
        <v>0.9038648059491764</v>
      </c>
      <c r="T951" s="104">
        <f t="shared" si="642"/>
        <v>0.9038648059491764</v>
      </c>
    </row>
    <row r="952" spans="2:20" x14ac:dyDescent="0.2">
      <c r="B952" s="114" t="s">
        <v>429</v>
      </c>
      <c r="C952" s="104">
        <f t="shared" si="631"/>
        <v>0.48385360602798705</v>
      </c>
      <c r="D952" s="104">
        <f t="shared" si="631"/>
        <v>0</v>
      </c>
      <c r="E952" s="104">
        <f t="shared" si="637"/>
        <v>0.48385360602798705</v>
      </c>
      <c r="F952" s="104">
        <f t="shared" si="632"/>
        <v>0.44869686399085951</v>
      </c>
      <c r="G952" s="104">
        <f t="shared" si="632"/>
        <v>0</v>
      </c>
      <c r="H952" s="104">
        <f t="shared" si="638"/>
        <v>0.44869686399085951</v>
      </c>
      <c r="I952" s="104">
        <f t="shared" si="633"/>
        <v>0.47666480907738912</v>
      </c>
      <c r="J952" s="104">
        <f t="shared" si="633"/>
        <v>0</v>
      </c>
      <c r="K952" s="104">
        <f t="shared" si="639"/>
        <v>0.47666480907738912</v>
      </c>
      <c r="L952" s="104">
        <f t="shared" si="634"/>
        <v>0.52666554702400936</v>
      </c>
      <c r="M952" s="104">
        <f t="shared" si="634"/>
        <v>0</v>
      </c>
      <c r="N952" s="104">
        <f t="shared" si="640"/>
        <v>0.52666554702400936</v>
      </c>
      <c r="O952" s="104">
        <f t="shared" si="635"/>
        <v>1.1538925284025789</v>
      </c>
      <c r="P952" s="104">
        <f t="shared" si="635"/>
        <v>0</v>
      </c>
      <c r="Q952" s="104">
        <f t="shared" si="641"/>
        <v>1.1538925284025789</v>
      </c>
      <c r="R952" s="104">
        <f t="shared" si="636"/>
        <v>1.2699650858782037</v>
      </c>
      <c r="S952" s="104">
        <f t="shared" si="636"/>
        <v>0</v>
      </c>
      <c r="T952" s="104">
        <f t="shared" si="642"/>
        <v>1.2699650858782037</v>
      </c>
    </row>
    <row r="953" spans="2:20" x14ac:dyDescent="0.2">
      <c r="B953" s="114" t="s">
        <v>288</v>
      </c>
      <c r="C953" s="104">
        <f t="shared" si="631"/>
        <v>0</v>
      </c>
      <c r="D953" s="104">
        <f t="shared" si="631"/>
        <v>0</v>
      </c>
      <c r="E953" s="104">
        <f t="shared" si="637"/>
        <v>0</v>
      </c>
      <c r="F953" s="104">
        <f t="shared" si="632"/>
        <v>0.15307996239039542</v>
      </c>
      <c r="G953" s="104">
        <f t="shared" si="632"/>
        <v>0</v>
      </c>
      <c r="H953" s="104">
        <f t="shared" si="638"/>
        <v>0.15307996239039542</v>
      </c>
      <c r="I953" s="104">
        <f t="shared" si="633"/>
        <v>0.19551794213093798</v>
      </c>
      <c r="J953" s="104">
        <f t="shared" si="633"/>
        <v>0</v>
      </c>
      <c r="K953" s="104">
        <f t="shared" si="639"/>
        <v>0.19551794213093798</v>
      </c>
      <c r="L953" s="104">
        <f t="shared" si="634"/>
        <v>0.24550870255869264</v>
      </c>
      <c r="M953" s="104">
        <f t="shared" si="634"/>
        <v>0</v>
      </c>
      <c r="N953" s="104">
        <f t="shared" si="640"/>
        <v>0.24550870255869264</v>
      </c>
      <c r="O953" s="104">
        <f t="shared" si="635"/>
        <v>0.40755779839962031</v>
      </c>
      <c r="P953" s="104">
        <f t="shared" si="635"/>
        <v>0</v>
      </c>
      <c r="Q953" s="104">
        <f t="shared" si="641"/>
        <v>0.40755779839962031</v>
      </c>
      <c r="R953" s="104">
        <f t="shared" si="636"/>
        <v>0.50566596996392488</v>
      </c>
      <c r="S953" s="104">
        <f t="shared" si="636"/>
        <v>0</v>
      </c>
      <c r="T953" s="104">
        <f t="shared" si="642"/>
        <v>0.50566596996392488</v>
      </c>
    </row>
    <row r="954" spans="2:20" x14ac:dyDescent="0.2">
      <c r="B954" s="114" t="s">
        <v>289</v>
      </c>
      <c r="C954" s="104">
        <f t="shared" si="631"/>
        <v>0.21022604951560817</v>
      </c>
      <c r="D954" s="104">
        <f t="shared" si="631"/>
        <v>0</v>
      </c>
      <c r="E954" s="104">
        <f t="shared" si="637"/>
        <v>0.21022604951560817</v>
      </c>
      <c r="F954" s="104">
        <f t="shared" si="632"/>
        <v>0.19495105125120096</v>
      </c>
      <c r="G954" s="104">
        <f t="shared" si="632"/>
        <v>0</v>
      </c>
      <c r="H954" s="104">
        <f t="shared" si="638"/>
        <v>0.19495105125120096</v>
      </c>
      <c r="I954" s="104">
        <f t="shared" si="633"/>
        <v>0.20710264118534832</v>
      </c>
      <c r="J954" s="104">
        <f t="shared" si="633"/>
        <v>0</v>
      </c>
      <c r="K954" s="104">
        <f t="shared" si="639"/>
        <v>0.20710264118534832</v>
      </c>
      <c r="L954" s="104">
        <f t="shared" si="634"/>
        <v>0.22882709974146609</v>
      </c>
      <c r="M954" s="104">
        <f t="shared" si="634"/>
        <v>0</v>
      </c>
      <c r="N954" s="104">
        <f t="shared" si="640"/>
        <v>0.22882709974146609</v>
      </c>
      <c r="O954" s="104">
        <f t="shared" si="635"/>
        <v>0.25067320444607744</v>
      </c>
      <c r="P954" s="104">
        <f t="shared" si="635"/>
        <v>0</v>
      </c>
      <c r="Q954" s="104">
        <f t="shared" si="641"/>
        <v>0.25067320444607744</v>
      </c>
      <c r="R954" s="104">
        <f t="shared" si="636"/>
        <v>0.27588896693216136</v>
      </c>
      <c r="S954" s="104">
        <f t="shared" si="636"/>
        <v>0</v>
      </c>
      <c r="T954" s="104">
        <f t="shared" si="642"/>
        <v>0.27588896693216136</v>
      </c>
    </row>
    <row r="955" spans="2:20" x14ac:dyDescent="0.2">
      <c r="B955" s="114" t="s">
        <v>290</v>
      </c>
      <c r="C955" s="104">
        <f t="shared" si="631"/>
        <v>0</v>
      </c>
      <c r="D955" s="104">
        <f t="shared" si="631"/>
        <v>0.16751345532831</v>
      </c>
      <c r="E955" s="104">
        <f t="shared" si="637"/>
        <v>0.16751345532831</v>
      </c>
      <c r="F955" s="104">
        <f t="shared" si="632"/>
        <v>0</v>
      </c>
      <c r="G955" s="104">
        <f t="shared" si="632"/>
        <v>0.15534194877476651</v>
      </c>
      <c r="H955" s="104">
        <f t="shared" si="638"/>
        <v>0.15534194877476651</v>
      </c>
      <c r="I955" s="104">
        <f t="shared" si="633"/>
        <v>0</v>
      </c>
      <c r="J955" s="104">
        <f t="shared" si="633"/>
        <v>0.16502464424610297</v>
      </c>
      <c r="K955" s="104">
        <f t="shared" si="639"/>
        <v>0.16502464424610297</v>
      </c>
      <c r="L955" s="104">
        <f t="shared" si="634"/>
        <v>0</v>
      </c>
      <c r="M955" s="104">
        <f t="shared" si="634"/>
        <v>0.18233524455589839</v>
      </c>
      <c r="N955" s="104">
        <f t="shared" si="640"/>
        <v>0.18233524455589839</v>
      </c>
      <c r="O955" s="104">
        <f t="shared" si="635"/>
        <v>0</v>
      </c>
      <c r="P955" s="104">
        <f t="shared" si="635"/>
        <v>0.19974277560623951</v>
      </c>
      <c r="Q955" s="104">
        <f t="shared" si="641"/>
        <v>0.19974277560623951</v>
      </c>
      <c r="R955" s="104">
        <f t="shared" si="636"/>
        <v>0</v>
      </c>
      <c r="S955" s="104">
        <f t="shared" si="636"/>
        <v>0.2198353355554683</v>
      </c>
      <c r="T955" s="104">
        <f t="shared" si="642"/>
        <v>0.2198353355554683</v>
      </c>
    </row>
    <row r="956" spans="2:20" x14ac:dyDescent="0.2">
      <c r="B956" s="114" t="s">
        <v>291</v>
      </c>
      <c r="C956" s="104">
        <f t="shared" si="631"/>
        <v>0</v>
      </c>
      <c r="D956" s="104">
        <f t="shared" si="631"/>
        <v>8.342303552206673E-2</v>
      </c>
      <c r="E956" s="104">
        <f t="shared" si="637"/>
        <v>8.342303552206673E-2</v>
      </c>
      <c r="F956" s="104">
        <f t="shared" si="632"/>
        <v>0</v>
      </c>
      <c r="G956" s="104">
        <f t="shared" si="632"/>
        <v>7.7361528274286107E-2</v>
      </c>
      <c r="H956" s="104">
        <f t="shared" si="638"/>
        <v>7.7361528274286107E-2</v>
      </c>
      <c r="I956" s="104">
        <f t="shared" si="633"/>
        <v>0</v>
      </c>
      <c r="J956" s="104">
        <f t="shared" si="633"/>
        <v>8.2183587771963607E-2</v>
      </c>
      <c r="K956" s="104">
        <f t="shared" si="639"/>
        <v>8.2183587771963607E-2</v>
      </c>
      <c r="L956" s="104">
        <f t="shared" si="634"/>
        <v>0</v>
      </c>
      <c r="M956" s="104">
        <f t="shared" si="634"/>
        <v>9.080440465931193E-2</v>
      </c>
      <c r="N956" s="104">
        <f t="shared" si="640"/>
        <v>9.080440465931193E-2</v>
      </c>
      <c r="O956" s="104">
        <f t="shared" si="635"/>
        <v>0</v>
      </c>
      <c r="P956" s="104">
        <f t="shared" si="635"/>
        <v>9.9473493827808498E-2</v>
      </c>
      <c r="Q956" s="104">
        <f t="shared" si="641"/>
        <v>9.9473493827808498E-2</v>
      </c>
      <c r="R956" s="104">
        <f t="shared" si="636"/>
        <v>0</v>
      </c>
      <c r="S956" s="104">
        <f t="shared" si="636"/>
        <v>0.10947974878260371</v>
      </c>
      <c r="T956" s="104">
        <f t="shared" si="642"/>
        <v>0.10947974878260371</v>
      </c>
    </row>
    <row r="957" spans="2:20" x14ac:dyDescent="0.2">
      <c r="B957" s="114" t="s">
        <v>293</v>
      </c>
      <c r="C957" s="104">
        <f t="shared" si="631"/>
        <v>0</v>
      </c>
      <c r="D957" s="104">
        <f t="shared" si="631"/>
        <v>8.7727664155005367E-2</v>
      </c>
      <c r="E957" s="104">
        <f t="shared" si="637"/>
        <v>8.7727664155005367E-2</v>
      </c>
      <c r="F957" s="104">
        <f t="shared" si="632"/>
        <v>0</v>
      </c>
      <c r="G957" s="104">
        <f t="shared" si="632"/>
        <v>8.1353383133239268E-2</v>
      </c>
      <c r="H957" s="104">
        <f t="shared" si="638"/>
        <v>8.1353383133239268E-2</v>
      </c>
      <c r="I957" s="104">
        <f t="shared" si="633"/>
        <v>0</v>
      </c>
      <c r="J957" s="104">
        <f t="shared" si="633"/>
        <v>8.642426090099696E-2</v>
      </c>
      <c r="K957" s="104">
        <f t="shared" si="639"/>
        <v>8.642426090099696E-2</v>
      </c>
      <c r="L957" s="104">
        <f t="shared" si="634"/>
        <v>0</v>
      </c>
      <c r="M957" s="104">
        <f t="shared" si="634"/>
        <v>9.5489911939732455E-2</v>
      </c>
      <c r="N957" s="104">
        <f t="shared" si="640"/>
        <v>9.5489911939732455E-2</v>
      </c>
      <c r="O957" s="104">
        <f t="shared" si="635"/>
        <v>0</v>
      </c>
      <c r="P957" s="104">
        <f t="shared" si="635"/>
        <v>0.10460632610932342</v>
      </c>
      <c r="Q957" s="104">
        <f t="shared" si="641"/>
        <v>0.10460632610932342</v>
      </c>
      <c r="R957" s="104">
        <f t="shared" si="636"/>
        <v>0</v>
      </c>
      <c r="S957" s="104">
        <f t="shared" si="636"/>
        <v>0.11512890381978608</v>
      </c>
      <c r="T957" s="104">
        <f t="shared" si="642"/>
        <v>0.11512890381978608</v>
      </c>
    </row>
    <row r="958" spans="2:20" x14ac:dyDescent="0.2">
      <c r="B958" s="108" t="s">
        <v>882</v>
      </c>
      <c r="C958" s="104">
        <f t="shared" ref="C958:D960" si="643">+C797*$E$963</f>
        <v>0</v>
      </c>
      <c r="D958" s="104">
        <f t="shared" si="643"/>
        <v>0</v>
      </c>
      <c r="E958" s="104">
        <f t="shared" si="637"/>
        <v>0</v>
      </c>
      <c r="F958" s="104">
        <f t="shared" ref="F958:G960" si="644">+F797*$H$963</f>
        <v>2.8131464827013128</v>
      </c>
      <c r="G958" s="104">
        <f t="shared" si="644"/>
        <v>0</v>
      </c>
      <c r="H958" s="104">
        <f t="shared" si="638"/>
        <v>2.8131464827013128</v>
      </c>
      <c r="I958" s="104">
        <f t="shared" ref="I958:J960" si="645">+I797*$K$963</f>
        <v>0</v>
      </c>
      <c r="J958" s="104">
        <f t="shared" si="645"/>
        <v>0</v>
      </c>
      <c r="K958" s="104">
        <f t="shared" si="639"/>
        <v>0</v>
      </c>
      <c r="L958" s="104">
        <f t="shared" ref="L958:M960" si="646">+L797*$N$963</f>
        <v>0</v>
      </c>
      <c r="M958" s="104">
        <f t="shared" si="646"/>
        <v>0</v>
      </c>
      <c r="N958" s="104">
        <f t="shared" si="640"/>
        <v>0</v>
      </c>
      <c r="O958" s="104">
        <f t="shared" ref="O958:P961" si="647">+O797*$Q$963</f>
        <v>0</v>
      </c>
      <c r="P958" s="104">
        <f t="shared" si="647"/>
        <v>0</v>
      </c>
      <c r="Q958" s="104">
        <f t="shared" si="641"/>
        <v>0</v>
      </c>
      <c r="R958" s="104">
        <f t="shared" ref="R958:S960" si="648">+R797*$T$963</f>
        <v>0</v>
      </c>
      <c r="S958" s="104">
        <f t="shared" si="648"/>
        <v>0</v>
      </c>
      <c r="T958" s="104">
        <f t="shared" si="642"/>
        <v>0</v>
      </c>
    </row>
    <row r="959" spans="2:20" x14ac:dyDescent="0.2">
      <c r="B959" s="114" t="s">
        <v>880</v>
      </c>
      <c r="C959" s="104">
        <f t="shared" si="643"/>
        <v>0</v>
      </c>
      <c r="D959" s="104">
        <f t="shared" si="643"/>
        <v>0</v>
      </c>
      <c r="E959" s="104">
        <f t="shared" si="637"/>
        <v>0</v>
      </c>
      <c r="F959" s="104">
        <f t="shared" si="644"/>
        <v>0</v>
      </c>
      <c r="G959" s="104">
        <f t="shared" si="644"/>
        <v>0</v>
      </c>
      <c r="H959" s="104">
        <f t="shared" si="638"/>
        <v>0</v>
      </c>
      <c r="I959" s="104">
        <f t="shared" si="645"/>
        <v>0.27168128189078883</v>
      </c>
      <c r="J959" s="104">
        <f t="shared" si="645"/>
        <v>0</v>
      </c>
      <c r="K959" s="104">
        <f t="shared" si="639"/>
        <v>0.27168128189078883</v>
      </c>
      <c r="L959" s="104">
        <f t="shared" si="646"/>
        <v>0</v>
      </c>
      <c r="M959" s="104">
        <f t="shared" si="646"/>
        <v>0</v>
      </c>
      <c r="N959" s="104">
        <f t="shared" si="640"/>
        <v>0</v>
      </c>
      <c r="O959" s="104">
        <f t="shared" si="647"/>
        <v>0.54353387789254004</v>
      </c>
      <c r="P959" s="104">
        <f t="shared" si="647"/>
        <v>0</v>
      </c>
      <c r="Q959" s="104">
        <f t="shared" si="641"/>
        <v>0.54353387789254004</v>
      </c>
      <c r="R959" s="104">
        <f t="shared" si="648"/>
        <v>0</v>
      </c>
      <c r="S959" s="104">
        <f t="shared" si="648"/>
        <v>0</v>
      </c>
      <c r="T959" s="104">
        <f t="shared" si="642"/>
        <v>0</v>
      </c>
    </row>
    <row r="960" spans="2:20" x14ac:dyDescent="0.2">
      <c r="B960" s="114" t="s">
        <v>874</v>
      </c>
      <c r="C960" s="104">
        <f t="shared" si="643"/>
        <v>0</v>
      </c>
      <c r="D960" s="104">
        <f t="shared" si="643"/>
        <v>0</v>
      </c>
      <c r="E960" s="104">
        <f t="shared" si="637"/>
        <v>0</v>
      </c>
      <c r="F960" s="104">
        <f t="shared" si="644"/>
        <v>2.8131464827013128</v>
      </c>
      <c r="G960" s="104">
        <f t="shared" si="644"/>
        <v>0</v>
      </c>
      <c r="H960" s="104">
        <f t="shared" si="638"/>
        <v>2.8131464827013128</v>
      </c>
      <c r="I960" s="104">
        <f t="shared" si="645"/>
        <v>3.8035379464710437</v>
      </c>
      <c r="J960" s="104">
        <f t="shared" si="645"/>
        <v>0</v>
      </c>
      <c r="K960" s="104">
        <f t="shared" si="639"/>
        <v>3.8035379464710437</v>
      </c>
      <c r="L960" s="104">
        <f t="shared" si="646"/>
        <v>5.4578154566077792</v>
      </c>
      <c r="M960" s="104">
        <f t="shared" si="646"/>
        <v>0</v>
      </c>
      <c r="N960" s="104">
        <f t="shared" si="640"/>
        <v>5.4578154566077792</v>
      </c>
      <c r="O960" s="104">
        <f t="shared" si="647"/>
        <v>5.4353387789254013</v>
      </c>
      <c r="P960" s="104">
        <f t="shared" si="647"/>
        <v>0</v>
      </c>
      <c r="Q960" s="104">
        <f t="shared" si="641"/>
        <v>5.4353387789254013</v>
      </c>
      <c r="R960" s="104">
        <f t="shared" si="648"/>
        <v>8.157397255473386</v>
      </c>
      <c r="S960" s="104">
        <f t="shared" si="648"/>
        <v>0</v>
      </c>
      <c r="T960" s="104">
        <f t="shared" si="642"/>
        <v>8.157397255473386</v>
      </c>
    </row>
    <row r="961" spans="2:20" s="135" customFormat="1" x14ac:dyDescent="0.2">
      <c r="B961" s="114" t="s">
        <v>294</v>
      </c>
      <c r="C961" s="104">
        <f>+C800*$E$963</f>
        <v>3.5478508934337993</v>
      </c>
      <c r="D961" s="104">
        <f>+D800*$E$963</f>
        <v>0</v>
      </c>
      <c r="E961" s="104">
        <f t="shared" si="637"/>
        <v>3.5478508934337993</v>
      </c>
      <c r="F961" s="104">
        <f>+F800*$H$963</f>
        <v>2.990967722390049</v>
      </c>
      <c r="G961" s="104">
        <f>+G800*$H$963</f>
        <v>0</v>
      </c>
      <c r="H961" s="104">
        <f t="shared" si="638"/>
        <v>2.990967722390049</v>
      </c>
      <c r="I961" s="104">
        <f>+I800*$K$963</f>
        <v>7.7788078046755098</v>
      </c>
      <c r="J961" s="104">
        <f>+J800*$K$963</f>
        <v>0</v>
      </c>
      <c r="K961" s="104">
        <f t="shared" si="639"/>
        <v>7.7788078046755098</v>
      </c>
      <c r="L961" s="104">
        <f>+L800*$N$963</f>
        <v>14.362816627812499</v>
      </c>
      <c r="M961" s="104">
        <f t="shared" ref="M961" si="649">+M800*$N$963</f>
        <v>0</v>
      </c>
      <c r="N961" s="104">
        <f t="shared" si="640"/>
        <v>14.362816627812499</v>
      </c>
      <c r="O961" s="104">
        <f t="shared" si="647"/>
        <v>14.303666881449489</v>
      </c>
      <c r="P961" s="104">
        <f>+P800*$Q$963</f>
        <v>0</v>
      </c>
      <c r="Q961" s="104">
        <f t="shared" si="641"/>
        <v>14.303666881449489</v>
      </c>
      <c r="R961" s="104">
        <f>+R800*$T$963</f>
        <v>14.311367111632629</v>
      </c>
      <c r="S961" s="104">
        <f>+S800*$T$963</f>
        <v>0</v>
      </c>
      <c r="T961" s="104">
        <f t="shared" si="642"/>
        <v>14.311367111632629</v>
      </c>
    </row>
    <row r="962" spans="2:20" x14ac:dyDescent="0.2">
      <c r="B962" s="278" t="s">
        <v>8</v>
      </c>
      <c r="C962" s="106">
        <f>SUM(C944:C961)</f>
        <v>23.622053397849403</v>
      </c>
      <c r="D962" s="106">
        <f t="shared" ref="D962:T962" si="650">SUM(D944:D961)</f>
        <v>7.0865988353179112</v>
      </c>
      <c r="E962" s="106">
        <f t="shared" si="650"/>
        <v>30.70865223316731</v>
      </c>
      <c r="F962" s="106">
        <f t="shared" si="650"/>
        <v>39.327262132491185</v>
      </c>
      <c r="G962" s="106">
        <f t="shared" si="650"/>
        <v>14.077768959849694</v>
      </c>
      <c r="H962" s="106">
        <f t="shared" si="650"/>
        <v>53.405031092340877</v>
      </c>
      <c r="I962" s="106">
        <f t="shared" si="650"/>
        <v>43.018802406776651</v>
      </c>
      <c r="J962" s="106">
        <f t="shared" si="650"/>
        <v>19.174606684213749</v>
      </c>
      <c r="K962" s="106">
        <f t="shared" si="650"/>
        <v>62.193409090990414</v>
      </c>
      <c r="L962" s="106">
        <f t="shared" si="650"/>
        <v>71.045713119431895</v>
      </c>
      <c r="M962" s="106">
        <f t="shared" si="650"/>
        <v>26.229319938688914</v>
      </c>
      <c r="N962" s="106">
        <f t="shared" si="650"/>
        <v>97.275033058120812</v>
      </c>
      <c r="O962" s="106">
        <f t="shared" si="650"/>
        <v>74.468374921917615</v>
      </c>
      <c r="P962" s="106">
        <f t="shared" si="650"/>
        <v>36.912496232238048</v>
      </c>
      <c r="Q962" s="106">
        <f t="shared" si="650"/>
        <v>111.38087115415563</v>
      </c>
      <c r="R962" s="106">
        <f t="shared" si="650"/>
        <v>107.87412955445734</v>
      </c>
      <c r="S962" s="106">
        <f t="shared" si="650"/>
        <v>50.796378552346724</v>
      </c>
      <c r="T962" s="106">
        <f t="shared" si="650"/>
        <v>158.67050810680411</v>
      </c>
    </row>
    <row r="963" spans="2:20" x14ac:dyDescent="0.2">
      <c r="B963" s="279" t="s">
        <v>297</v>
      </c>
      <c r="C963" s="241"/>
      <c r="D963" s="240"/>
      <c r="E963" s="285">
        <f>Asignaciones!K83</f>
        <v>8.6628475618275805E-3</v>
      </c>
      <c r="F963" s="241"/>
      <c r="G963" s="240"/>
      <c r="H963" s="285">
        <f>Asignaciones!L83</f>
        <v>9.1833851370443625E-3</v>
      </c>
      <c r="I963" s="241"/>
      <c r="J963" s="240"/>
      <c r="K963" s="285">
        <f>Asignaciones!M83</f>
        <v>8.8352435028413896E-3</v>
      </c>
      <c r="L963" s="241"/>
      <c r="M963" s="240"/>
      <c r="N963" s="285">
        <f>Asignaciones!N83</f>
        <v>8.8742811064844457E-3</v>
      </c>
      <c r="O963" s="241"/>
      <c r="P963" s="240"/>
      <c r="Q963" s="285">
        <f>Asignaciones!O83</f>
        <v>8.804901326318941E-3</v>
      </c>
      <c r="R963" s="241"/>
      <c r="S963" s="240"/>
      <c r="T963" s="285">
        <f>Asignaciones!P83</f>
        <v>8.8469011909865052E-3</v>
      </c>
    </row>
    <row r="967" spans="2:20" x14ac:dyDescent="0.2">
      <c r="B967" s="2" t="s">
        <v>461</v>
      </c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7"/>
    </row>
    <row r="968" spans="2:20" x14ac:dyDescent="0.2">
      <c r="B968" s="9" t="s">
        <v>20</v>
      </c>
      <c r="C968" s="199"/>
      <c r="D968" s="199"/>
      <c r="E968" s="199"/>
      <c r="F968" s="199"/>
      <c r="G968" s="199"/>
      <c r="H968" s="199"/>
      <c r="I968" s="199"/>
      <c r="J968" s="199"/>
      <c r="K968" s="199"/>
      <c r="L968" s="199"/>
      <c r="M968" s="199"/>
      <c r="N968" s="199"/>
      <c r="O968" s="199"/>
      <c r="P968" s="199"/>
      <c r="Q968" s="199"/>
      <c r="R968" s="199"/>
      <c r="S968" s="199"/>
      <c r="T968" s="262"/>
    </row>
    <row r="969" spans="2:20" x14ac:dyDescent="0.2">
      <c r="B969" s="201" t="s">
        <v>910</v>
      </c>
      <c r="C969" s="199"/>
      <c r="D969" s="199"/>
      <c r="E969" s="199"/>
      <c r="F969" s="199"/>
      <c r="G969" s="199"/>
      <c r="H969" s="199"/>
      <c r="I969" s="199"/>
      <c r="J969" s="199"/>
      <c r="K969" s="199"/>
      <c r="L969" s="199"/>
      <c r="M969" s="199"/>
      <c r="N969" s="199"/>
      <c r="O969" s="199"/>
      <c r="P969" s="199"/>
      <c r="Q969" s="199"/>
      <c r="R969" s="199"/>
      <c r="S969" s="199"/>
      <c r="T969" s="262"/>
    </row>
    <row r="970" spans="2:20" x14ac:dyDescent="0.2">
      <c r="B970" s="9" t="s">
        <v>2</v>
      </c>
      <c r="C970" s="199"/>
      <c r="D970" s="199"/>
      <c r="E970" s="199"/>
      <c r="F970" s="199"/>
      <c r="G970" s="199"/>
      <c r="H970" s="199"/>
      <c r="I970" s="199"/>
      <c r="J970" s="199"/>
      <c r="K970" s="199"/>
      <c r="L970" s="199"/>
      <c r="M970" s="199"/>
      <c r="N970" s="199"/>
      <c r="O970" s="199"/>
      <c r="P970" s="199"/>
      <c r="Q970" s="199"/>
      <c r="R970" s="199"/>
      <c r="S970" s="199"/>
      <c r="T970" s="262"/>
    </row>
    <row r="971" spans="2:20" x14ac:dyDescent="0.2">
      <c r="B971" s="256"/>
      <c r="C971" s="197"/>
      <c r="D971" s="197"/>
      <c r="E971" s="197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263"/>
    </row>
    <row r="972" spans="2:20" x14ac:dyDescent="0.2">
      <c r="B972" s="264"/>
    </row>
    <row r="973" spans="2:20" x14ac:dyDescent="0.2">
      <c r="B973" s="265" t="s">
        <v>282</v>
      </c>
      <c r="C973" s="267" t="s">
        <v>38</v>
      </c>
      <c r="D973" s="662"/>
      <c r="E973" s="299"/>
      <c r="F973" s="270" t="s">
        <v>39</v>
      </c>
      <c r="G973" s="663"/>
      <c r="H973" s="663"/>
      <c r="I973" s="301" t="s">
        <v>40</v>
      </c>
      <c r="J973" s="662"/>
      <c r="K973" s="299"/>
      <c r="L973" s="267" t="s">
        <v>121</v>
      </c>
      <c r="M973" s="662"/>
      <c r="N973" s="299"/>
      <c r="O973" s="270" t="s">
        <v>122</v>
      </c>
      <c r="P973" s="662"/>
      <c r="Q973" s="299"/>
      <c r="R973" s="301" t="s">
        <v>633</v>
      </c>
      <c r="S973" s="662"/>
      <c r="T973" s="299"/>
    </row>
    <row r="974" spans="2:20" x14ac:dyDescent="0.2">
      <c r="B974" s="273"/>
      <c r="C974" s="274" t="s">
        <v>283</v>
      </c>
      <c r="D974" s="275" t="s">
        <v>284</v>
      </c>
      <c r="E974" s="275" t="s">
        <v>47</v>
      </c>
      <c r="F974" s="275" t="s">
        <v>283</v>
      </c>
      <c r="G974" s="275" t="s">
        <v>284</v>
      </c>
      <c r="H974" s="275" t="s">
        <v>47</v>
      </c>
      <c r="I974" s="276" t="s">
        <v>283</v>
      </c>
      <c r="J974" s="276" t="s">
        <v>284</v>
      </c>
      <c r="K974" s="276" t="s">
        <v>47</v>
      </c>
      <c r="L974" s="274" t="s">
        <v>283</v>
      </c>
      <c r="M974" s="275" t="s">
        <v>284</v>
      </c>
      <c r="N974" s="275" t="s">
        <v>47</v>
      </c>
      <c r="O974" s="275" t="s">
        <v>283</v>
      </c>
      <c r="P974" s="275" t="s">
        <v>284</v>
      </c>
      <c r="Q974" s="275" t="s">
        <v>47</v>
      </c>
      <c r="R974" s="276" t="s">
        <v>283</v>
      </c>
      <c r="S974" s="276" t="s">
        <v>284</v>
      </c>
      <c r="T974" s="276" t="s">
        <v>47</v>
      </c>
    </row>
    <row r="975" spans="2:20" x14ac:dyDescent="0.2">
      <c r="B975" s="129" t="s">
        <v>100</v>
      </c>
      <c r="C975" s="234"/>
      <c r="D975" s="234"/>
      <c r="E975" s="234"/>
      <c r="F975" s="234"/>
      <c r="G975" s="234"/>
      <c r="H975" s="234"/>
      <c r="I975" s="234"/>
      <c r="J975" s="234"/>
      <c r="K975" s="234"/>
      <c r="L975" s="234"/>
      <c r="M975" s="234"/>
      <c r="N975" s="234"/>
      <c r="O975" s="234"/>
      <c r="P975" s="234"/>
      <c r="Q975" s="234"/>
      <c r="R975" s="234"/>
      <c r="S975" s="234"/>
      <c r="T975" s="232"/>
    </row>
    <row r="976" spans="2:20" x14ac:dyDescent="0.2">
      <c r="B976" s="665" t="s">
        <v>424</v>
      </c>
      <c r="C976" s="104">
        <f t="shared" ref="C976:D989" si="651">+C783*$E$995</f>
        <v>38.065919002005359</v>
      </c>
      <c r="D976" s="104">
        <f t="shared" si="651"/>
        <v>0</v>
      </c>
      <c r="E976" s="104">
        <f>+C976+D976</f>
        <v>38.065919002005359</v>
      </c>
      <c r="F976" s="104">
        <f t="shared" ref="F976:G989" si="652">+F783*$H$995</f>
        <v>57.676533091311221</v>
      </c>
      <c r="G976" s="104">
        <f t="shared" si="652"/>
        <v>0</v>
      </c>
      <c r="H976" s="104">
        <f>+F976+G976</f>
        <v>57.676533091311221</v>
      </c>
      <c r="I976" s="104">
        <f t="shared" ref="I976:J989" si="653">+I783*$K$995</f>
        <v>57.719592177945081</v>
      </c>
      <c r="J976" s="104">
        <f t="shared" si="653"/>
        <v>0</v>
      </c>
      <c r="K976" s="104">
        <f>+I976+J976</f>
        <v>57.719592177945081</v>
      </c>
      <c r="L976" s="104">
        <f t="shared" ref="L976:M989" si="654">+L783*$N$995</f>
        <v>95.336413703583318</v>
      </c>
      <c r="M976" s="104">
        <f t="shared" si="654"/>
        <v>0</v>
      </c>
      <c r="N976" s="104">
        <f>+L976+M976</f>
        <v>95.336413703583318</v>
      </c>
      <c r="O976" s="104">
        <f t="shared" ref="O976:P989" si="655">+O783*$Q$995</f>
        <v>100.68866288568799</v>
      </c>
      <c r="P976" s="104">
        <f t="shared" si="655"/>
        <v>0</v>
      </c>
      <c r="Q976" s="104">
        <f>+O976+P976</f>
        <v>100.68866288568799</v>
      </c>
      <c r="R976" s="104">
        <f t="shared" ref="R976:S989" si="656">+R783*$T$995</f>
        <v>163.95934659619456</v>
      </c>
      <c r="S976" s="104">
        <f t="shared" si="656"/>
        <v>0</v>
      </c>
      <c r="T976" s="104">
        <f>+R976+S976</f>
        <v>163.95934659619456</v>
      </c>
    </row>
    <row r="977" spans="2:20" x14ac:dyDescent="0.2">
      <c r="B977" s="665" t="s">
        <v>425</v>
      </c>
      <c r="C977" s="104">
        <f t="shared" si="651"/>
        <v>12.894966011640037</v>
      </c>
      <c r="D977" s="104">
        <f t="shared" si="651"/>
        <v>0</v>
      </c>
      <c r="E977" s="104">
        <f>+C977+D977</f>
        <v>12.894966011640037</v>
      </c>
      <c r="F977" s="104">
        <f t="shared" si="652"/>
        <v>23.359784640895114</v>
      </c>
      <c r="G977" s="104">
        <f t="shared" si="652"/>
        <v>0</v>
      </c>
      <c r="H977" s="104">
        <f>+F977+G977</f>
        <v>23.359784640895114</v>
      </c>
      <c r="I977" s="104">
        <f t="shared" si="653"/>
        <v>23.421075701839573</v>
      </c>
      <c r="J977" s="104">
        <f t="shared" si="653"/>
        <v>0</v>
      </c>
      <c r="K977" s="104">
        <f>+I977+J977</f>
        <v>23.421075701839573</v>
      </c>
      <c r="L977" s="104">
        <f t="shared" si="654"/>
        <v>38.804256708966967</v>
      </c>
      <c r="M977" s="104">
        <f t="shared" si="654"/>
        <v>0</v>
      </c>
      <c r="N977" s="104">
        <f>+L977+M977</f>
        <v>38.804256708966967</v>
      </c>
      <c r="O977" s="104">
        <f t="shared" si="655"/>
        <v>40.867842467563946</v>
      </c>
      <c r="P977" s="104">
        <f t="shared" si="655"/>
        <v>0</v>
      </c>
      <c r="Q977" s="104">
        <f>+O977+P977</f>
        <v>40.867842467563946</v>
      </c>
      <c r="R977" s="104">
        <f t="shared" si="656"/>
        <v>60.8358442887831</v>
      </c>
      <c r="S977" s="104">
        <f t="shared" si="656"/>
        <v>0</v>
      </c>
      <c r="T977" s="104">
        <f>+R977+S977</f>
        <v>60.8358442887831</v>
      </c>
    </row>
    <row r="978" spans="2:20" x14ac:dyDescent="0.2">
      <c r="B978" s="665" t="s">
        <v>426</v>
      </c>
      <c r="C978" s="104">
        <f t="shared" si="651"/>
        <v>0</v>
      </c>
      <c r="D978" s="104">
        <f t="shared" si="651"/>
        <v>15.130423361743746</v>
      </c>
      <c r="E978" s="104">
        <f>+C978+D978</f>
        <v>15.130423361743746</v>
      </c>
      <c r="F978" s="104">
        <f t="shared" si="652"/>
        <v>0</v>
      </c>
      <c r="G978" s="104">
        <f t="shared" si="652"/>
        <v>34.906056513139298</v>
      </c>
      <c r="H978" s="104">
        <f>+F978+G978</f>
        <v>34.906056513139298</v>
      </c>
      <c r="I978" s="104">
        <f t="shared" si="653"/>
        <v>0</v>
      </c>
      <c r="J978" s="104">
        <f t="shared" si="653"/>
        <v>48.12618827228907</v>
      </c>
      <c r="K978" s="104">
        <f>+I978+J978</f>
        <v>48.12618827228907</v>
      </c>
      <c r="L978" s="104">
        <f t="shared" si="654"/>
        <v>0</v>
      </c>
      <c r="M978" s="104">
        <f t="shared" si="654"/>
        <v>66.37978716570187</v>
      </c>
      <c r="N978" s="104">
        <f>+L978+M978</f>
        <v>66.37978716570187</v>
      </c>
      <c r="O978" s="104">
        <f t="shared" si="655"/>
        <v>0</v>
      </c>
      <c r="P978" s="104">
        <f t="shared" si="655"/>
        <v>94.779314176951914</v>
      </c>
      <c r="Q978" s="104">
        <f>+O978+P978</f>
        <v>94.779314176951914</v>
      </c>
      <c r="R978" s="104">
        <f t="shared" si="656"/>
        <v>0</v>
      </c>
      <c r="S978" s="104">
        <f t="shared" si="656"/>
        <v>131.40933562376858</v>
      </c>
      <c r="T978" s="104">
        <f>+R978+S978</f>
        <v>131.40933562376858</v>
      </c>
    </row>
    <row r="979" spans="2:20" x14ac:dyDescent="0.2">
      <c r="B979" s="660" t="s">
        <v>715</v>
      </c>
      <c r="C979" s="104">
        <f t="shared" si="651"/>
        <v>0</v>
      </c>
      <c r="D979" s="104">
        <f t="shared" si="651"/>
        <v>0.41357050592034439</v>
      </c>
      <c r="E979" s="104">
        <f>+C979+D979</f>
        <v>0.41357050592034439</v>
      </c>
      <c r="F979" s="104">
        <f t="shared" si="652"/>
        <v>0</v>
      </c>
      <c r="G979" s="104">
        <f t="shared" si="652"/>
        <v>0.39226436652269125</v>
      </c>
      <c r="H979" s="104">
        <f>+F979+G979</f>
        <v>0.39226436652269125</v>
      </c>
      <c r="I979" s="104">
        <f t="shared" si="653"/>
        <v>0</v>
      </c>
      <c r="J979" s="104">
        <f t="shared" si="653"/>
        <v>0.41234391669191961</v>
      </c>
      <c r="K979" s="104">
        <f>+I979+J979</f>
        <v>0.41234391669191961</v>
      </c>
      <c r="L979" s="104">
        <f t="shared" si="654"/>
        <v>0</v>
      </c>
      <c r="M979" s="104">
        <f t="shared" si="654"/>
        <v>0.45245625400587602</v>
      </c>
      <c r="N979" s="104">
        <f>+L979+M979</f>
        <v>0.45245625400587602</v>
      </c>
      <c r="O979" s="104">
        <f t="shared" si="655"/>
        <v>0</v>
      </c>
      <c r="P979" s="104">
        <f t="shared" si="655"/>
        <v>0.50177736190841726</v>
      </c>
      <c r="Q979" s="104">
        <f>+O979+P979</f>
        <v>0.50177736190841726</v>
      </c>
      <c r="R979" s="104">
        <f t="shared" si="656"/>
        <v>0</v>
      </c>
      <c r="S979" s="104">
        <f t="shared" si="656"/>
        <v>0.54969063912809668</v>
      </c>
      <c r="T979" s="104">
        <f>+R979+S979</f>
        <v>0.54969063912809668</v>
      </c>
    </row>
    <row r="980" spans="2:20" x14ac:dyDescent="0.2">
      <c r="B980" s="660" t="s">
        <v>717</v>
      </c>
      <c r="C980" s="104">
        <f t="shared" si="651"/>
        <v>0.38060279870828839</v>
      </c>
      <c r="D980" s="104">
        <f t="shared" si="651"/>
        <v>0</v>
      </c>
      <c r="E980" s="104">
        <f t="shared" ref="E980:E993" si="657">+C980+D980</f>
        <v>0.38060279870828839</v>
      </c>
      <c r="F980" s="104">
        <f t="shared" si="652"/>
        <v>0.36099507482969645</v>
      </c>
      <c r="G980" s="104">
        <f t="shared" si="652"/>
        <v>0</v>
      </c>
      <c r="H980" s="104">
        <f t="shared" ref="H980:H993" si="658">+F980+G980</f>
        <v>0.36099507482969645</v>
      </c>
      <c r="I980" s="104">
        <f t="shared" si="653"/>
        <v>0.3794739868454477</v>
      </c>
      <c r="J980" s="104">
        <f t="shared" si="653"/>
        <v>0</v>
      </c>
      <c r="K980" s="104">
        <f t="shared" ref="K980:K993" si="659">+I980+J980</f>
        <v>0.3794739868454477</v>
      </c>
      <c r="L980" s="104">
        <f t="shared" si="654"/>
        <v>0.41638877555952297</v>
      </c>
      <c r="M980" s="104">
        <f t="shared" si="654"/>
        <v>0</v>
      </c>
      <c r="N980" s="104">
        <f t="shared" ref="N980:N993" si="660">+L980+M980</f>
        <v>0.41638877555952297</v>
      </c>
      <c r="O980" s="104">
        <f t="shared" si="655"/>
        <v>0.46177825917689719</v>
      </c>
      <c r="P980" s="104">
        <f t="shared" si="655"/>
        <v>0</v>
      </c>
      <c r="Q980" s="104">
        <f t="shared" ref="Q980:Q993" si="661">+O980+P980</f>
        <v>0.46177825917689719</v>
      </c>
      <c r="R980" s="104">
        <f t="shared" si="656"/>
        <v>0.5058721371107564</v>
      </c>
      <c r="S980" s="104">
        <f t="shared" si="656"/>
        <v>0</v>
      </c>
      <c r="T980" s="104">
        <f t="shared" ref="T980:T993" si="662">+R980+S980</f>
        <v>0.5058721371107564</v>
      </c>
    </row>
    <row r="981" spans="2:20" x14ac:dyDescent="0.2">
      <c r="B981" s="114" t="s">
        <v>287</v>
      </c>
      <c r="C981" s="104">
        <f t="shared" si="651"/>
        <v>0.54722820236813774</v>
      </c>
      <c r="D981" s="104">
        <f t="shared" si="651"/>
        <v>0</v>
      </c>
      <c r="E981" s="104">
        <f t="shared" si="657"/>
        <v>0.54722820236813774</v>
      </c>
      <c r="F981" s="104">
        <f t="shared" si="652"/>
        <v>0.51903634585255654</v>
      </c>
      <c r="G981" s="104">
        <f t="shared" si="652"/>
        <v>0</v>
      </c>
      <c r="H981" s="104">
        <f t="shared" si="658"/>
        <v>0.51903634585255654</v>
      </c>
      <c r="I981" s="104">
        <f t="shared" si="653"/>
        <v>0.54560520409116608</v>
      </c>
      <c r="J981" s="104">
        <f t="shared" si="653"/>
        <v>0</v>
      </c>
      <c r="K981" s="104">
        <f t="shared" si="659"/>
        <v>0.54560520409116608</v>
      </c>
      <c r="L981" s="104">
        <f t="shared" si="654"/>
        <v>0.59868104467184935</v>
      </c>
      <c r="M981" s="104">
        <f t="shared" si="654"/>
        <v>0</v>
      </c>
      <c r="N981" s="104">
        <f t="shared" si="660"/>
        <v>0.59868104467184935</v>
      </c>
      <c r="O981" s="104">
        <f t="shared" si="655"/>
        <v>0.66394174588227595</v>
      </c>
      <c r="P981" s="104">
        <f t="shared" si="655"/>
        <v>0</v>
      </c>
      <c r="Q981" s="104">
        <f t="shared" si="661"/>
        <v>0.66394174588227595</v>
      </c>
      <c r="R981" s="104">
        <f t="shared" si="656"/>
        <v>0.72733963375666277</v>
      </c>
      <c r="S981" s="104">
        <f t="shared" si="656"/>
        <v>0</v>
      </c>
      <c r="T981" s="104">
        <f t="shared" si="662"/>
        <v>0.72733963375666277</v>
      </c>
    </row>
    <row r="982" spans="2:20" x14ac:dyDescent="0.2">
      <c r="B982" s="114" t="s">
        <v>427</v>
      </c>
      <c r="C982" s="104">
        <f t="shared" si="651"/>
        <v>0</v>
      </c>
      <c r="D982" s="104">
        <f t="shared" si="651"/>
        <v>1.6010333692142087</v>
      </c>
      <c r="E982" s="104">
        <f t="shared" si="657"/>
        <v>1.6010333692142087</v>
      </c>
      <c r="F982" s="104">
        <f t="shared" si="652"/>
        <v>0</v>
      </c>
      <c r="G982" s="104">
        <f t="shared" si="652"/>
        <v>1.5185520518657656</v>
      </c>
      <c r="H982" s="104">
        <f t="shared" si="658"/>
        <v>1.5185520518657656</v>
      </c>
      <c r="I982" s="104">
        <f t="shared" si="653"/>
        <v>0</v>
      </c>
      <c r="J982" s="104">
        <f t="shared" si="653"/>
        <v>1.5962849399695831</v>
      </c>
      <c r="K982" s="104">
        <f t="shared" si="659"/>
        <v>1.5962849399695831</v>
      </c>
      <c r="L982" s="104">
        <f t="shared" si="654"/>
        <v>0</v>
      </c>
      <c r="M982" s="104">
        <f t="shared" si="654"/>
        <v>1.7515696849827824</v>
      </c>
      <c r="N982" s="104">
        <f t="shared" si="660"/>
        <v>1.7515696849827824</v>
      </c>
      <c r="O982" s="104">
        <f t="shared" si="655"/>
        <v>0</v>
      </c>
      <c r="P982" s="104">
        <f t="shared" si="655"/>
        <v>1.9425038508098591</v>
      </c>
      <c r="Q982" s="104">
        <f t="shared" si="661"/>
        <v>1.9425038508098591</v>
      </c>
      <c r="R982" s="104">
        <f t="shared" si="656"/>
        <v>0</v>
      </c>
      <c r="S982" s="104">
        <f t="shared" si="656"/>
        <v>2.1279879570480653</v>
      </c>
      <c r="T982" s="104">
        <f t="shared" si="662"/>
        <v>2.1279879570480653</v>
      </c>
    </row>
    <row r="983" spans="2:20" x14ac:dyDescent="0.2">
      <c r="B983" s="114" t="s">
        <v>428</v>
      </c>
      <c r="C983" s="104">
        <f t="shared" si="651"/>
        <v>0</v>
      </c>
      <c r="D983" s="104">
        <f t="shared" si="651"/>
        <v>0.92202368137782553</v>
      </c>
      <c r="E983" s="104">
        <f t="shared" si="657"/>
        <v>0.92202368137782553</v>
      </c>
      <c r="F983" s="104">
        <f t="shared" si="652"/>
        <v>0</v>
      </c>
      <c r="G983" s="104">
        <f t="shared" si="652"/>
        <v>0.87452327986912382</v>
      </c>
      <c r="H983" s="104">
        <f t="shared" si="658"/>
        <v>0.87452327986912382</v>
      </c>
      <c r="I983" s="104">
        <f t="shared" si="653"/>
        <v>0</v>
      </c>
      <c r="J983" s="104">
        <f t="shared" si="653"/>
        <v>0.91928909489319743</v>
      </c>
      <c r="K983" s="104">
        <f t="shared" si="659"/>
        <v>0.91928909489319743</v>
      </c>
      <c r="L983" s="104">
        <f t="shared" si="654"/>
        <v>0</v>
      </c>
      <c r="M983" s="104">
        <f t="shared" si="654"/>
        <v>1.0087164703695488</v>
      </c>
      <c r="N983" s="104">
        <f t="shared" si="660"/>
        <v>1.0087164703695488</v>
      </c>
      <c r="O983" s="104">
        <f t="shared" si="655"/>
        <v>0</v>
      </c>
      <c r="P983" s="104">
        <f t="shared" si="655"/>
        <v>2.2373481853077837</v>
      </c>
      <c r="Q983" s="104">
        <f t="shared" si="661"/>
        <v>2.2373481853077837</v>
      </c>
      <c r="R983" s="104">
        <f t="shared" si="656"/>
        <v>0</v>
      </c>
      <c r="S983" s="104">
        <f t="shared" si="656"/>
        <v>2.4509861291000035</v>
      </c>
      <c r="T983" s="104">
        <f t="shared" si="662"/>
        <v>2.4509861291000035</v>
      </c>
    </row>
    <row r="984" spans="2:20" x14ac:dyDescent="0.2">
      <c r="B984" s="114" t="s">
        <v>429</v>
      </c>
      <c r="C984" s="104">
        <f t="shared" si="651"/>
        <v>1.2954790096878364</v>
      </c>
      <c r="D984" s="104">
        <f t="shared" si="651"/>
        <v>0</v>
      </c>
      <c r="E984" s="104">
        <f t="shared" si="657"/>
        <v>1.2954790096878364</v>
      </c>
      <c r="F984" s="104">
        <f t="shared" si="652"/>
        <v>1.2287391044672769</v>
      </c>
      <c r="G984" s="104">
        <f t="shared" si="652"/>
        <v>0</v>
      </c>
      <c r="H984" s="104">
        <f t="shared" si="658"/>
        <v>1.2287391044672769</v>
      </c>
      <c r="I984" s="104">
        <f t="shared" si="653"/>
        <v>1.2916368096852096</v>
      </c>
      <c r="J984" s="104">
        <f t="shared" si="653"/>
        <v>0</v>
      </c>
      <c r="K984" s="104">
        <f t="shared" si="659"/>
        <v>1.2916368096852096</v>
      </c>
      <c r="L984" s="104">
        <f t="shared" si="654"/>
        <v>1.4172857384068271</v>
      </c>
      <c r="M984" s="104">
        <f t="shared" si="654"/>
        <v>0</v>
      </c>
      <c r="N984" s="104">
        <f t="shared" si="660"/>
        <v>1.4172857384068271</v>
      </c>
      <c r="O984" s="104">
        <f t="shared" si="655"/>
        <v>3.1435609192793477</v>
      </c>
      <c r="P984" s="104">
        <f t="shared" si="655"/>
        <v>0</v>
      </c>
      <c r="Q984" s="104">
        <f t="shared" si="661"/>
        <v>3.1435609192793477</v>
      </c>
      <c r="R984" s="104">
        <f t="shared" si="656"/>
        <v>3.4437305108478742</v>
      </c>
      <c r="S984" s="104">
        <f t="shared" si="656"/>
        <v>0</v>
      </c>
      <c r="T984" s="104">
        <f t="shared" si="662"/>
        <v>3.4437305108478742</v>
      </c>
    </row>
    <row r="985" spans="2:20" x14ac:dyDescent="0.2">
      <c r="B985" s="114" t="s">
        <v>288</v>
      </c>
      <c r="C985" s="104">
        <f t="shared" si="651"/>
        <v>0</v>
      </c>
      <c r="D985" s="104">
        <f t="shared" si="651"/>
        <v>0</v>
      </c>
      <c r="E985" s="104">
        <f t="shared" si="657"/>
        <v>0</v>
      </c>
      <c r="F985" s="104">
        <f t="shared" si="652"/>
        <v>0.41920358931523671</v>
      </c>
      <c r="G985" s="104">
        <f t="shared" si="652"/>
        <v>0</v>
      </c>
      <c r="H985" s="104">
        <f t="shared" si="658"/>
        <v>0.41920358931523671</v>
      </c>
      <c r="I985" s="104">
        <f t="shared" si="653"/>
        <v>0.52980242342417438</v>
      </c>
      <c r="J985" s="104">
        <f t="shared" si="653"/>
        <v>0</v>
      </c>
      <c r="K985" s="104">
        <f t="shared" si="659"/>
        <v>0.52980242342417438</v>
      </c>
      <c r="L985" s="104">
        <f t="shared" si="654"/>
        <v>0.66067732122856393</v>
      </c>
      <c r="M985" s="104">
        <f t="shared" si="654"/>
        <v>0</v>
      </c>
      <c r="N985" s="104">
        <f t="shared" si="660"/>
        <v>0.66067732122856393</v>
      </c>
      <c r="O985" s="104">
        <f t="shared" si="655"/>
        <v>1.1103137734761279</v>
      </c>
      <c r="P985" s="104">
        <f t="shared" si="655"/>
        <v>0</v>
      </c>
      <c r="Q985" s="104">
        <f t="shared" si="661"/>
        <v>1.1103137734761279</v>
      </c>
      <c r="R985" s="104">
        <f t="shared" si="656"/>
        <v>1.3712009475111351</v>
      </c>
      <c r="S985" s="104">
        <f t="shared" si="656"/>
        <v>0</v>
      </c>
      <c r="T985" s="104">
        <f t="shared" si="662"/>
        <v>1.3712009475111351</v>
      </c>
    </row>
    <row r="986" spans="2:20" x14ac:dyDescent="0.2">
      <c r="B986" s="114" t="s">
        <v>289</v>
      </c>
      <c r="C986" s="104">
        <f t="shared" si="651"/>
        <v>0.56286329386437028</v>
      </c>
      <c r="D986" s="104">
        <f t="shared" si="651"/>
        <v>0</v>
      </c>
      <c r="E986" s="104">
        <f t="shared" si="657"/>
        <v>0.56286329386437028</v>
      </c>
      <c r="F986" s="104">
        <f t="shared" si="652"/>
        <v>0.53386595573405804</v>
      </c>
      <c r="G986" s="104">
        <f t="shared" si="652"/>
        <v>0</v>
      </c>
      <c r="H986" s="104">
        <f t="shared" si="658"/>
        <v>0.53386595573405804</v>
      </c>
      <c r="I986" s="104">
        <f t="shared" si="653"/>
        <v>0.56119392420805647</v>
      </c>
      <c r="J986" s="104">
        <f t="shared" si="653"/>
        <v>0</v>
      </c>
      <c r="K986" s="104">
        <f t="shared" si="659"/>
        <v>0.56119392420805647</v>
      </c>
      <c r="L986" s="104">
        <f t="shared" si="654"/>
        <v>0.61578621737675932</v>
      </c>
      <c r="M986" s="104">
        <f t="shared" si="654"/>
        <v>0</v>
      </c>
      <c r="N986" s="104">
        <f t="shared" si="660"/>
        <v>0.61578621737675932</v>
      </c>
      <c r="O986" s="104">
        <f t="shared" si="655"/>
        <v>0.6829115100503409</v>
      </c>
      <c r="P986" s="104">
        <f t="shared" si="655"/>
        <v>0</v>
      </c>
      <c r="Q986" s="104">
        <f t="shared" si="661"/>
        <v>0.6829115100503409</v>
      </c>
      <c r="R986" s="104">
        <f t="shared" si="656"/>
        <v>0.74812076614971024</v>
      </c>
      <c r="S986" s="104">
        <f t="shared" si="656"/>
        <v>0</v>
      </c>
      <c r="T986" s="104">
        <f t="shared" si="662"/>
        <v>0.74812076614971024</v>
      </c>
    </row>
    <row r="987" spans="2:20" x14ac:dyDescent="0.2">
      <c r="B987" s="114" t="s">
        <v>290</v>
      </c>
      <c r="C987" s="104">
        <f t="shared" si="651"/>
        <v>0</v>
      </c>
      <c r="D987" s="104">
        <f t="shared" si="651"/>
        <v>0.44850376749192683</v>
      </c>
      <c r="E987" s="104">
        <f t="shared" si="657"/>
        <v>0.44850376749192683</v>
      </c>
      <c r="F987" s="104">
        <f t="shared" si="652"/>
        <v>0</v>
      </c>
      <c r="G987" s="104">
        <f t="shared" si="652"/>
        <v>0.42539795202936065</v>
      </c>
      <c r="H987" s="104">
        <f t="shared" si="658"/>
        <v>0.42539795202936065</v>
      </c>
      <c r="I987" s="104">
        <f t="shared" si="653"/>
        <v>0</v>
      </c>
      <c r="J987" s="104">
        <f t="shared" si="653"/>
        <v>0.44717357135308627</v>
      </c>
      <c r="K987" s="104">
        <f t="shared" si="659"/>
        <v>0.44717357135308627</v>
      </c>
      <c r="L987" s="104">
        <f t="shared" si="654"/>
        <v>0</v>
      </c>
      <c r="M987" s="104">
        <f t="shared" si="654"/>
        <v>0.4906740970208463</v>
      </c>
      <c r="N987" s="104">
        <f t="shared" si="660"/>
        <v>0.4906740970208463</v>
      </c>
      <c r="O987" s="104">
        <f t="shared" si="655"/>
        <v>0</v>
      </c>
      <c r="P987" s="104">
        <f t="shared" si="655"/>
        <v>0.54416123499249391</v>
      </c>
      <c r="Q987" s="104">
        <f t="shared" si="661"/>
        <v>0.54416123499249391</v>
      </c>
      <c r="R987" s="104">
        <f t="shared" si="656"/>
        <v>0</v>
      </c>
      <c r="S987" s="104">
        <f t="shared" si="656"/>
        <v>0.59612162636056276</v>
      </c>
      <c r="T987" s="104">
        <f t="shared" si="662"/>
        <v>0.59612162636056276</v>
      </c>
    </row>
    <row r="988" spans="2:20" x14ac:dyDescent="0.2">
      <c r="B988" s="114" t="s">
        <v>291</v>
      </c>
      <c r="C988" s="104">
        <f t="shared" si="651"/>
        <v>0</v>
      </c>
      <c r="D988" s="104">
        <f t="shared" si="651"/>
        <v>0.22335844994617868</v>
      </c>
      <c r="E988" s="104">
        <f t="shared" si="657"/>
        <v>0.22335844994617868</v>
      </c>
      <c r="F988" s="104">
        <f t="shared" si="652"/>
        <v>0</v>
      </c>
      <c r="G988" s="104">
        <f t="shared" si="652"/>
        <v>0.21185156973573732</v>
      </c>
      <c r="H988" s="104">
        <f t="shared" si="658"/>
        <v>0.21185156973573732</v>
      </c>
      <c r="I988" s="104">
        <f t="shared" si="653"/>
        <v>0</v>
      </c>
      <c r="J988" s="104">
        <f t="shared" si="653"/>
        <v>0.22269600166986364</v>
      </c>
      <c r="K988" s="104">
        <f t="shared" si="659"/>
        <v>0.22269600166986364</v>
      </c>
      <c r="L988" s="104">
        <f t="shared" si="654"/>
        <v>0</v>
      </c>
      <c r="M988" s="104">
        <f t="shared" si="654"/>
        <v>0.24435961007014254</v>
      </c>
      <c r="N988" s="104">
        <f t="shared" si="660"/>
        <v>0.24435961007014254</v>
      </c>
      <c r="O988" s="104">
        <f t="shared" si="655"/>
        <v>0</v>
      </c>
      <c r="P988" s="104">
        <f t="shared" si="655"/>
        <v>0.27099663097235749</v>
      </c>
      <c r="Q988" s="104">
        <f t="shared" si="661"/>
        <v>0.27099663097235749</v>
      </c>
      <c r="R988" s="104">
        <f t="shared" si="656"/>
        <v>0</v>
      </c>
      <c r="S988" s="104">
        <f t="shared" si="656"/>
        <v>0.29687331990067861</v>
      </c>
      <c r="T988" s="104">
        <f t="shared" si="662"/>
        <v>0.29687331990067861</v>
      </c>
    </row>
    <row r="989" spans="2:20" x14ac:dyDescent="0.2">
      <c r="B989" s="114" t="s">
        <v>293</v>
      </c>
      <c r="C989" s="104">
        <f t="shared" si="651"/>
        <v>0</v>
      </c>
      <c r="D989" s="104">
        <f t="shared" si="651"/>
        <v>0.23488374596340145</v>
      </c>
      <c r="E989" s="104">
        <f t="shared" si="657"/>
        <v>0.23488374596340145</v>
      </c>
      <c r="F989" s="104">
        <f t="shared" si="652"/>
        <v>0</v>
      </c>
      <c r="G989" s="104">
        <f t="shared" si="652"/>
        <v>0.22278311073410137</v>
      </c>
      <c r="H989" s="104">
        <f t="shared" si="658"/>
        <v>0.22278311073410137</v>
      </c>
      <c r="I989" s="104">
        <f t="shared" si="653"/>
        <v>0</v>
      </c>
      <c r="J989" s="104">
        <f t="shared" si="653"/>
        <v>0.23418711535602865</v>
      </c>
      <c r="K989" s="104">
        <f t="shared" si="659"/>
        <v>0.23418711535602865</v>
      </c>
      <c r="L989" s="104">
        <f t="shared" si="654"/>
        <v>0</v>
      </c>
      <c r="M989" s="104">
        <f t="shared" si="654"/>
        <v>0.25696856594976197</v>
      </c>
      <c r="N989" s="104">
        <f t="shared" si="660"/>
        <v>0.25696856594976197</v>
      </c>
      <c r="O989" s="104">
        <f t="shared" si="655"/>
        <v>0</v>
      </c>
      <c r="P989" s="104">
        <f t="shared" si="655"/>
        <v>0.28498005713053115</v>
      </c>
      <c r="Q989" s="104">
        <f t="shared" si="661"/>
        <v>0.28498005713053115</v>
      </c>
      <c r="R989" s="104">
        <f t="shared" si="656"/>
        <v>0</v>
      </c>
      <c r="S989" s="104">
        <f t="shared" si="656"/>
        <v>0.3121919832075537</v>
      </c>
      <c r="T989" s="104">
        <f t="shared" si="662"/>
        <v>0.3121919832075537</v>
      </c>
    </row>
    <row r="990" spans="2:20" x14ac:dyDescent="0.2">
      <c r="B990" s="108" t="s">
        <v>882</v>
      </c>
      <c r="C990" s="104">
        <f t="shared" ref="C990:D993" si="663">+C797*$E$995</f>
        <v>0</v>
      </c>
      <c r="D990" s="104">
        <f t="shared" si="663"/>
        <v>0</v>
      </c>
      <c r="E990" s="104">
        <f t="shared" si="657"/>
        <v>0</v>
      </c>
      <c r="F990" s="104">
        <f t="shared" ref="F990:G992" si="664">+F797*$H$995</f>
        <v>7.7036934449359036</v>
      </c>
      <c r="G990" s="104">
        <f t="shared" si="664"/>
        <v>0</v>
      </c>
      <c r="H990" s="104">
        <f t="shared" si="658"/>
        <v>7.7036934449359036</v>
      </c>
      <c r="I990" s="104">
        <f t="shared" ref="I990:J992" si="665">+I797*$K$995</f>
        <v>0</v>
      </c>
      <c r="J990" s="104">
        <f t="shared" si="665"/>
        <v>0</v>
      </c>
      <c r="K990" s="104">
        <f t="shared" si="659"/>
        <v>0</v>
      </c>
      <c r="L990" s="104">
        <f t="shared" ref="L990:M992" si="666">+L797*$N$995</f>
        <v>0</v>
      </c>
      <c r="M990" s="104">
        <f t="shared" si="666"/>
        <v>0</v>
      </c>
      <c r="N990" s="104">
        <f t="shared" si="660"/>
        <v>0</v>
      </c>
      <c r="O990" s="104">
        <f t="shared" ref="O990:P992" si="667">+O797*$Q$995</f>
        <v>0</v>
      </c>
      <c r="P990" s="104">
        <f t="shared" si="667"/>
        <v>0</v>
      </c>
      <c r="Q990" s="104">
        <f t="shared" si="661"/>
        <v>0</v>
      </c>
      <c r="R990" s="104">
        <f t="shared" ref="R990:S992" si="668">+R797*$T$995</f>
        <v>0</v>
      </c>
      <c r="S990" s="104">
        <f t="shared" si="668"/>
        <v>0</v>
      </c>
      <c r="T990" s="104">
        <f t="shared" si="662"/>
        <v>0</v>
      </c>
    </row>
    <row r="991" spans="2:20" x14ac:dyDescent="0.2">
      <c r="B991" s="114" t="s">
        <v>880</v>
      </c>
      <c r="C991" s="104">
        <f t="shared" si="663"/>
        <v>0</v>
      </c>
      <c r="D991" s="104">
        <f t="shared" si="663"/>
        <v>0</v>
      </c>
      <c r="E991" s="104">
        <f t="shared" si="657"/>
        <v>0</v>
      </c>
      <c r="F991" s="104">
        <f t="shared" si="664"/>
        <v>0</v>
      </c>
      <c r="G991" s="104">
        <f t="shared" si="664"/>
        <v>0</v>
      </c>
      <c r="H991" s="104">
        <f t="shared" si="658"/>
        <v>0</v>
      </c>
      <c r="I991" s="104">
        <f t="shared" si="665"/>
        <v>0.73618512948715253</v>
      </c>
      <c r="J991" s="104">
        <f t="shared" si="665"/>
        <v>0</v>
      </c>
      <c r="K991" s="104">
        <f t="shared" si="659"/>
        <v>0.73618512948715253</v>
      </c>
      <c r="L991" s="104">
        <f t="shared" si="666"/>
        <v>0</v>
      </c>
      <c r="M991" s="104">
        <f t="shared" si="666"/>
        <v>0</v>
      </c>
      <c r="N991" s="104">
        <f t="shared" si="660"/>
        <v>0</v>
      </c>
      <c r="O991" s="104">
        <f t="shared" si="667"/>
        <v>1.4807547625017825</v>
      </c>
      <c r="P991" s="104">
        <f t="shared" si="667"/>
        <v>0</v>
      </c>
      <c r="Q991" s="104">
        <f t="shared" si="661"/>
        <v>1.4807547625017825</v>
      </c>
      <c r="R991" s="104">
        <f t="shared" si="668"/>
        <v>0</v>
      </c>
      <c r="S991" s="104">
        <f t="shared" si="668"/>
        <v>0</v>
      </c>
      <c r="T991" s="104">
        <f t="shared" si="662"/>
        <v>0</v>
      </c>
    </row>
    <row r="992" spans="2:20" x14ac:dyDescent="0.2">
      <c r="B992" s="114" t="s">
        <v>874</v>
      </c>
      <c r="C992" s="104">
        <f t="shared" si="663"/>
        <v>0</v>
      </c>
      <c r="D992" s="104">
        <f t="shared" si="663"/>
        <v>0</v>
      </c>
      <c r="E992" s="104">
        <f t="shared" si="657"/>
        <v>0</v>
      </c>
      <c r="F992" s="104">
        <f t="shared" si="664"/>
        <v>7.7036934449359036</v>
      </c>
      <c r="G992" s="104">
        <f t="shared" si="664"/>
        <v>0</v>
      </c>
      <c r="H992" s="104">
        <f t="shared" si="658"/>
        <v>7.7036934449359036</v>
      </c>
      <c r="I992" s="104">
        <f t="shared" si="665"/>
        <v>10.306591812820137</v>
      </c>
      <c r="J992" s="104">
        <f t="shared" si="665"/>
        <v>0</v>
      </c>
      <c r="K992" s="104">
        <f t="shared" si="659"/>
        <v>10.306591812820137</v>
      </c>
      <c r="L992" s="104">
        <f t="shared" si="666"/>
        <v>14.687279343058904</v>
      </c>
      <c r="M992" s="104">
        <f t="shared" si="666"/>
        <v>0</v>
      </c>
      <c r="N992" s="104">
        <f t="shared" si="660"/>
        <v>14.687279343058904</v>
      </c>
      <c r="O992" s="104">
        <f t="shared" si="667"/>
        <v>14.807547625017826</v>
      </c>
      <c r="P992" s="104">
        <f t="shared" si="667"/>
        <v>0</v>
      </c>
      <c r="Q992" s="104">
        <f t="shared" si="661"/>
        <v>14.807547625017826</v>
      </c>
      <c r="R992" s="104">
        <f t="shared" si="668"/>
        <v>22.12019694884318</v>
      </c>
      <c r="S992" s="104">
        <f t="shared" si="668"/>
        <v>0</v>
      </c>
      <c r="T992" s="104">
        <f t="shared" si="662"/>
        <v>22.12019694884318</v>
      </c>
    </row>
    <row r="993" spans="2:20" s="135" customFormat="1" x14ac:dyDescent="0.2">
      <c r="B993" s="114" t="s">
        <v>294</v>
      </c>
      <c r="C993" s="104">
        <f t="shared" si="663"/>
        <v>9.4990846501614641</v>
      </c>
      <c r="D993" s="104">
        <f>+D800*$E$995</f>
        <v>0</v>
      </c>
      <c r="E993" s="104">
        <f t="shared" si="657"/>
        <v>9.4990846501614641</v>
      </c>
      <c r="F993" s="104">
        <f>+F800*$H$995</f>
        <v>8.1906500705450576</v>
      </c>
      <c r="G993" s="104">
        <f>+G800*$H$995</f>
        <v>0</v>
      </c>
      <c r="H993" s="104">
        <f t="shared" si="658"/>
        <v>8.1906500705450576</v>
      </c>
      <c r="I993" s="104">
        <f>+I800*$K$995</f>
        <v>21.078532135470137</v>
      </c>
      <c r="J993" s="104">
        <f>+J800*$K$995</f>
        <v>0</v>
      </c>
      <c r="K993" s="104">
        <f t="shared" si="659"/>
        <v>21.078532135470137</v>
      </c>
      <c r="L993" s="104">
        <f>+L800*$N$995</f>
        <v>38.651123630502269</v>
      </c>
      <c r="M993" s="104">
        <f>+M800*$N$995</f>
        <v>0</v>
      </c>
      <c r="N993" s="104">
        <f t="shared" si="660"/>
        <v>38.651123630502269</v>
      </c>
      <c r="O993" s="104">
        <f>+O800*$Q$995</f>
        <v>38.967622290754079</v>
      </c>
      <c r="P993" s="104">
        <f>+P800*$Q$995</f>
        <v>0</v>
      </c>
      <c r="Q993" s="104">
        <f t="shared" si="661"/>
        <v>38.967622290754079</v>
      </c>
      <c r="R993" s="104">
        <f>+R800*$T$995</f>
        <v>38.807753159759493</v>
      </c>
      <c r="S993" s="104">
        <f>+S800*$T$995</f>
        <v>0</v>
      </c>
      <c r="T993" s="104">
        <f t="shared" si="662"/>
        <v>38.807753159759493</v>
      </c>
    </row>
    <row r="994" spans="2:20" x14ac:dyDescent="0.2">
      <c r="B994" s="278" t="s">
        <v>8</v>
      </c>
      <c r="C994" s="106">
        <f>SUM(C976:C993)</f>
        <v>63.246142968435493</v>
      </c>
      <c r="D994" s="106">
        <f t="shared" ref="D994:T994" si="669">SUM(D976:D993)</f>
        <v>18.973796881657634</v>
      </c>
      <c r="E994" s="106">
        <f t="shared" si="669"/>
        <v>82.219939850093112</v>
      </c>
      <c r="F994" s="106">
        <f t="shared" si="669"/>
        <v>107.69619476282203</v>
      </c>
      <c r="G994" s="106">
        <f t="shared" si="669"/>
        <v>38.551428843896076</v>
      </c>
      <c r="H994" s="106">
        <f t="shared" si="669"/>
        <v>146.24762360671809</v>
      </c>
      <c r="I994" s="106">
        <f t="shared" si="669"/>
        <v>116.56968930581615</v>
      </c>
      <c r="J994" s="106">
        <f t="shared" si="669"/>
        <v>51.958162912222747</v>
      </c>
      <c r="K994" s="106">
        <f t="shared" si="669"/>
        <v>168.52785221803893</v>
      </c>
      <c r="L994" s="106">
        <f t="shared" si="669"/>
        <v>191.187892483355</v>
      </c>
      <c r="M994" s="106">
        <f t="shared" si="669"/>
        <v>70.584531848100838</v>
      </c>
      <c r="N994" s="106">
        <f t="shared" si="669"/>
        <v>261.7724243314558</v>
      </c>
      <c r="O994" s="106">
        <f t="shared" si="669"/>
        <v>202.87493623939059</v>
      </c>
      <c r="P994" s="106">
        <f t="shared" si="669"/>
        <v>100.56108149807336</v>
      </c>
      <c r="Q994" s="106">
        <f t="shared" si="669"/>
        <v>303.43601773746394</v>
      </c>
      <c r="R994" s="106">
        <f t="shared" si="669"/>
        <v>292.51940498895647</v>
      </c>
      <c r="S994" s="106">
        <f t="shared" si="669"/>
        <v>137.74318727851357</v>
      </c>
      <c r="T994" s="106">
        <f t="shared" si="669"/>
        <v>430.26259226746998</v>
      </c>
    </row>
    <row r="995" spans="2:20" x14ac:dyDescent="0.2">
      <c r="B995" s="279" t="s">
        <v>297</v>
      </c>
      <c r="C995" s="241"/>
      <c r="D995" s="240"/>
      <c r="E995" s="285">
        <f>Asignaciones!K84</f>
        <v>2.3194075730054491E-2</v>
      </c>
      <c r="F995" s="241"/>
      <c r="G995" s="240"/>
      <c r="H995" s="285">
        <f>Asignaciones!L84</f>
        <v>2.5148346990675332E-2</v>
      </c>
      <c r="I995" s="241"/>
      <c r="J995" s="240"/>
      <c r="K995" s="285">
        <f>Asignaciones!M84</f>
        <v>2.3941196231562462E-2</v>
      </c>
      <c r="L995" s="241"/>
      <c r="M995" s="240"/>
      <c r="N995" s="285">
        <f>Asignaciones!N84</f>
        <v>2.3881174916232352E-2</v>
      </c>
      <c r="O995" s="241"/>
      <c r="P995" s="240"/>
      <c r="Q995" s="285">
        <f>Asignaciones!O84</f>
        <v>2.3987280466964203E-2</v>
      </c>
      <c r="R995" s="241"/>
      <c r="S995" s="240"/>
      <c r="T995" s="285">
        <f>Asignaciones!P84</f>
        <v>2.3989906412890553E-2</v>
      </c>
    </row>
    <row r="999" spans="2:20" x14ac:dyDescent="0.2">
      <c r="B999" s="2" t="s">
        <v>462</v>
      </c>
      <c r="C999" s="228"/>
      <c r="D999" s="228"/>
      <c r="E999" s="228"/>
      <c r="F999" s="228"/>
      <c r="G999" s="228"/>
      <c r="H999" s="228"/>
      <c r="I999" s="228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7"/>
    </row>
    <row r="1000" spans="2:20" x14ac:dyDescent="0.2">
      <c r="B1000" s="9" t="s">
        <v>20</v>
      </c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262"/>
    </row>
    <row r="1001" spans="2:20" x14ac:dyDescent="0.2">
      <c r="B1001" s="201" t="s">
        <v>910</v>
      </c>
      <c r="C1001" s="199"/>
      <c r="D1001" s="199"/>
      <c r="E1001" s="199"/>
      <c r="F1001" s="199"/>
      <c r="G1001" s="199"/>
      <c r="H1001" s="199"/>
      <c r="I1001" s="199"/>
      <c r="J1001" s="199"/>
      <c r="K1001" s="199"/>
      <c r="L1001" s="199"/>
      <c r="M1001" s="199"/>
      <c r="N1001" s="199"/>
      <c r="O1001" s="199"/>
      <c r="P1001" s="199"/>
      <c r="Q1001" s="199"/>
      <c r="R1001" s="199"/>
      <c r="S1001" s="199"/>
      <c r="T1001" s="262"/>
    </row>
    <row r="1002" spans="2:20" x14ac:dyDescent="0.2">
      <c r="B1002" s="9" t="s">
        <v>2</v>
      </c>
      <c r="C1002" s="199"/>
      <c r="D1002" s="199"/>
      <c r="E1002" s="199"/>
      <c r="F1002" s="199"/>
      <c r="G1002" s="199"/>
      <c r="H1002" s="199"/>
      <c r="I1002" s="199"/>
      <c r="J1002" s="199"/>
      <c r="K1002" s="199"/>
      <c r="L1002" s="199"/>
      <c r="M1002" s="199"/>
      <c r="N1002" s="199"/>
      <c r="O1002" s="199"/>
      <c r="P1002" s="199"/>
      <c r="Q1002" s="199"/>
      <c r="R1002" s="199"/>
      <c r="S1002" s="199"/>
      <c r="T1002" s="262"/>
    </row>
    <row r="1003" spans="2:20" x14ac:dyDescent="0.2">
      <c r="B1003" s="256"/>
      <c r="C1003" s="197"/>
      <c r="D1003" s="197"/>
      <c r="E1003" s="197"/>
      <c r="F1003" s="197"/>
      <c r="G1003" s="197"/>
      <c r="H1003" s="197"/>
      <c r="I1003" s="197"/>
      <c r="J1003" s="197"/>
      <c r="K1003" s="197"/>
      <c r="L1003" s="197"/>
      <c r="M1003" s="197"/>
      <c r="N1003" s="197"/>
      <c r="O1003" s="197"/>
      <c r="P1003" s="197"/>
      <c r="Q1003" s="197"/>
      <c r="R1003" s="197"/>
      <c r="S1003" s="197"/>
      <c r="T1003" s="263"/>
    </row>
    <row r="1004" spans="2:20" x14ac:dyDescent="0.2">
      <c r="B1004" s="264"/>
    </row>
    <row r="1005" spans="2:20" x14ac:dyDescent="0.2">
      <c r="B1005" s="265" t="s">
        <v>282</v>
      </c>
      <c r="C1005" s="267" t="s">
        <v>38</v>
      </c>
      <c r="D1005" s="662"/>
      <c r="E1005" s="299"/>
      <c r="F1005" s="270" t="s">
        <v>39</v>
      </c>
      <c r="G1005" s="663"/>
      <c r="H1005" s="663"/>
      <c r="I1005" s="301" t="s">
        <v>40</v>
      </c>
      <c r="J1005" s="662"/>
      <c r="K1005" s="299"/>
      <c r="L1005" s="267" t="s">
        <v>121</v>
      </c>
      <c r="M1005" s="662"/>
      <c r="N1005" s="299"/>
      <c r="O1005" s="270" t="s">
        <v>122</v>
      </c>
      <c r="P1005" s="662"/>
      <c r="Q1005" s="299"/>
      <c r="R1005" s="301" t="s">
        <v>633</v>
      </c>
      <c r="S1005" s="662"/>
      <c r="T1005" s="299"/>
    </row>
    <row r="1006" spans="2:20" x14ac:dyDescent="0.2">
      <c r="B1006" s="273"/>
      <c r="C1006" s="274" t="s">
        <v>283</v>
      </c>
      <c r="D1006" s="275" t="s">
        <v>284</v>
      </c>
      <c r="E1006" s="275" t="s">
        <v>47</v>
      </c>
      <c r="F1006" s="275" t="s">
        <v>283</v>
      </c>
      <c r="G1006" s="275" t="s">
        <v>284</v>
      </c>
      <c r="H1006" s="275" t="s">
        <v>47</v>
      </c>
      <c r="I1006" s="276" t="s">
        <v>283</v>
      </c>
      <c r="J1006" s="276" t="s">
        <v>284</v>
      </c>
      <c r="K1006" s="276" t="s">
        <v>47</v>
      </c>
      <c r="L1006" s="274" t="s">
        <v>283</v>
      </c>
      <c r="M1006" s="275" t="s">
        <v>284</v>
      </c>
      <c r="N1006" s="275" t="s">
        <v>47</v>
      </c>
      <c r="O1006" s="275" t="s">
        <v>283</v>
      </c>
      <c r="P1006" s="275" t="s">
        <v>284</v>
      </c>
      <c r="Q1006" s="275" t="s">
        <v>47</v>
      </c>
      <c r="R1006" s="276" t="s">
        <v>283</v>
      </c>
      <c r="S1006" s="276" t="s">
        <v>284</v>
      </c>
      <c r="T1006" s="276" t="s">
        <v>47</v>
      </c>
    </row>
    <row r="1007" spans="2:20" x14ac:dyDescent="0.2">
      <c r="B1007" s="129" t="s">
        <v>101</v>
      </c>
      <c r="C1007" s="234"/>
      <c r="D1007" s="234"/>
      <c r="E1007" s="234"/>
      <c r="F1007" s="234"/>
      <c r="G1007" s="234"/>
      <c r="H1007" s="234"/>
      <c r="I1007" s="234"/>
      <c r="J1007" s="234"/>
      <c r="K1007" s="234"/>
      <c r="L1007" s="234"/>
      <c r="M1007" s="234"/>
      <c r="N1007" s="234"/>
      <c r="O1007" s="234"/>
      <c r="P1007" s="234"/>
      <c r="Q1007" s="234"/>
      <c r="R1007" s="234"/>
      <c r="S1007" s="234"/>
      <c r="T1007" s="232"/>
    </row>
    <row r="1008" spans="2:20" x14ac:dyDescent="0.2">
      <c r="B1008" s="665" t="s">
        <v>424</v>
      </c>
      <c r="C1008" s="104">
        <f t="shared" ref="C1008:D1021" si="670">+C783*$E$1027</f>
        <v>11.23632548854375</v>
      </c>
      <c r="D1008" s="104">
        <f t="shared" si="670"/>
        <v>0</v>
      </c>
      <c r="E1008" s="104">
        <f>+C1008+D1008</f>
        <v>11.23632548854375</v>
      </c>
      <c r="F1008" s="104">
        <f t="shared" ref="F1008:G1021" si="671">+F783*$H$1027</f>
        <v>16.52529880706108</v>
      </c>
      <c r="G1008" s="104">
        <f t="shared" si="671"/>
        <v>0</v>
      </c>
      <c r="H1008" s="104">
        <f>+F1008+G1008</f>
        <v>16.52529880706108</v>
      </c>
      <c r="I1008" s="104">
        <f t="shared" ref="I1008:J1021" si="672">+I783*$K$1027</f>
        <v>16.690773529510498</v>
      </c>
      <c r="J1008" s="104">
        <f t="shared" si="672"/>
        <v>0</v>
      </c>
      <c r="K1008" s="104">
        <f>+I1008+J1008</f>
        <v>16.690773529510498</v>
      </c>
      <c r="L1008" s="104">
        <f t="shared" ref="L1008:M1021" si="673">+L783*$N$1027</f>
        <v>27.87247699657695</v>
      </c>
      <c r="M1008" s="104">
        <f t="shared" si="673"/>
        <v>0</v>
      </c>
      <c r="N1008" s="104">
        <f>+L1008+M1008</f>
        <v>27.87247699657695</v>
      </c>
      <c r="O1008" s="104">
        <f t="shared" ref="O1008:P1021" si="674">+O783*$Q$1027</f>
        <v>29.159888840508927</v>
      </c>
      <c r="P1008" s="104">
        <f t="shared" si="674"/>
        <v>0</v>
      </c>
      <c r="Q1008" s="104">
        <f>+O1008+P1008</f>
        <v>29.159888840508927</v>
      </c>
      <c r="R1008" s="104">
        <f t="shared" ref="R1008:S1021" si="675">+R783*$T$1027</f>
        <v>47.877686474690762</v>
      </c>
      <c r="S1008" s="104">
        <f t="shared" si="675"/>
        <v>0</v>
      </c>
      <c r="T1008" s="104">
        <f>+R1008+S1008</f>
        <v>47.877686474690762</v>
      </c>
    </row>
    <row r="1009" spans="2:20" x14ac:dyDescent="0.2">
      <c r="B1009" s="665" t="s">
        <v>425</v>
      </c>
      <c r="C1009" s="104">
        <f t="shared" si="670"/>
        <v>3.8063453889780829</v>
      </c>
      <c r="D1009" s="104">
        <f t="shared" si="670"/>
        <v>0</v>
      </c>
      <c r="E1009" s="104">
        <f>+C1009+D1009</f>
        <v>3.8063453889780829</v>
      </c>
      <c r="F1009" s="104">
        <f t="shared" si="671"/>
        <v>6.6929720038519704</v>
      </c>
      <c r="G1009" s="104">
        <f t="shared" si="671"/>
        <v>0</v>
      </c>
      <c r="H1009" s="104">
        <f>+F1009+G1009</f>
        <v>6.6929720038519704</v>
      </c>
      <c r="I1009" s="104">
        <f t="shared" si="672"/>
        <v>6.7726720790362105</v>
      </c>
      <c r="J1009" s="104">
        <f t="shared" si="672"/>
        <v>0</v>
      </c>
      <c r="K1009" s="104">
        <f>+I1009+J1009</f>
        <v>6.7726720790362105</v>
      </c>
      <c r="L1009" s="104">
        <f t="shared" si="673"/>
        <v>11.344781185631033</v>
      </c>
      <c r="M1009" s="104">
        <f t="shared" si="673"/>
        <v>0</v>
      </c>
      <c r="N1009" s="104">
        <f>+L1009+M1009</f>
        <v>11.344781185631033</v>
      </c>
      <c r="O1009" s="104">
        <f t="shared" si="674"/>
        <v>11.835510665769151</v>
      </c>
      <c r="P1009" s="104">
        <f t="shared" si="674"/>
        <v>0</v>
      </c>
      <c r="Q1009" s="104">
        <f>+O1009+P1009</f>
        <v>11.835510665769151</v>
      </c>
      <c r="R1009" s="104">
        <f t="shared" si="675"/>
        <v>17.76464434476507</v>
      </c>
      <c r="S1009" s="104">
        <f t="shared" si="675"/>
        <v>0</v>
      </c>
      <c r="T1009" s="104">
        <f>+R1009+S1009</f>
        <v>17.76464434476507</v>
      </c>
    </row>
    <row r="1010" spans="2:20" x14ac:dyDescent="0.2">
      <c r="B1010" s="665" t="s">
        <v>426</v>
      </c>
      <c r="C1010" s="104">
        <f t="shared" si="670"/>
        <v>0</v>
      </c>
      <c r="D1010" s="104">
        <f t="shared" si="670"/>
        <v>4.4662093055749619</v>
      </c>
      <c r="E1010" s="104">
        <f>+C1010+D1010</f>
        <v>4.4662093055749619</v>
      </c>
      <c r="F1010" s="104">
        <f t="shared" si="671"/>
        <v>0</v>
      </c>
      <c r="G1010" s="104">
        <f t="shared" si="671"/>
        <v>10.001173495337664</v>
      </c>
      <c r="H1010" s="104">
        <f>+F1010+G1010</f>
        <v>10.001173495337664</v>
      </c>
      <c r="I1010" s="104">
        <f t="shared" si="672"/>
        <v>0</v>
      </c>
      <c r="J1010" s="104">
        <f t="shared" si="672"/>
        <v>13.916649078443969</v>
      </c>
      <c r="K1010" s="104">
        <f>+I1010+J1010</f>
        <v>13.916649078443969</v>
      </c>
      <c r="L1010" s="104">
        <f t="shared" si="673"/>
        <v>0</v>
      </c>
      <c r="M1010" s="104">
        <f t="shared" si="673"/>
        <v>19.406741023069959</v>
      </c>
      <c r="N1010" s="104">
        <f>+L1010+M1010</f>
        <v>19.406741023069959</v>
      </c>
      <c r="O1010" s="104">
        <f t="shared" si="674"/>
        <v>0</v>
      </c>
      <c r="P1010" s="104">
        <f t="shared" si="674"/>
        <v>27.448514922849704</v>
      </c>
      <c r="Q1010" s="104">
        <f>+O1010+P1010</f>
        <v>27.448514922849704</v>
      </c>
      <c r="R1010" s="104">
        <f t="shared" si="675"/>
        <v>0</v>
      </c>
      <c r="S1010" s="104">
        <f t="shared" si="675"/>
        <v>38.372774114167086</v>
      </c>
      <c r="T1010" s="104">
        <f>+R1010+S1010</f>
        <v>38.372774114167086</v>
      </c>
    </row>
    <row r="1011" spans="2:20" x14ac:dyDescent="0.2">
      <c r="B1011" s="660" t="s">
        <v>715</v>
      </c>
      <c r="C1011" s="104">
        <f t="shared" si="670"/>
        <v>0</v>
      </c>
      <c r="D1011" s="104">
        <f t="shared" si="670"/>
        <v>0.12207804090419805</v>
      </c>
      <c r="E1011" s="104">
        <f>+C1011+D1011</f>
        <v>0.12207804090419805</v>
      </c>
      <c r="F1011" s="104">
        <f t="shared" si="671"/>
        <v>0</v>
      </c>
      <c r="G1011" s="104">
        <f t="shared" si="671"/>
        <v>0.11239035220593963</v>
      </c>
      <c r="H1011" s="104">
        <f>+F1011+G1011</f>
        <v>0.11239035220593963</v>
      </c>
      <c r="I1011" s="104">
        <f t="shared" si="672"/>
        <v>0</v>
      </c>
      <c r="J1011" s="104">
        <f t="shared" si="672"/>
        <v>0.11923748367033589</v>
      </c>
      <c r="K1011" s="104">
        <f>+I1011+J1011</f>
        <v>0.11923748367033589</v>
      </c>
      <c r="L1011" s="104">
        <f t="shared" si="673"/>
        <v>0</v>
      </c>
      <c r="M1011" s="104">
        <f t="shared" si="673"/>
        <v>0.13227974539661289</v>
      </c>
      <c r="N1011" s="104">
        <f>+L1011+M1011</f>
        <v>0.13227974539661289</v>
      </c>
      <c r="O1011" s="104">
        <f t="shared" si="674"/>
        <v>0</v>
      </c>
      <c r="P1011" s="104">
        <f t="shared" si="674"/>
        <v>0.14531697687300446</v>
      </c>
      <c r="Q1011" s="104">
        <f>+O1011+P1011</f>
        <v>0.14531697687300446</v>
      </c>
      <c r="R1011" s="104">
        <f t="shared" si="675"/>
        <v>0</v>
      </c>
      <c r="S1011" s="104">
        <f t="shared" si="675"/>
        <v>0.16051488752918847</v>
      </c>
      <c r="T1011" s="104">
        <f>+R1011+S1011</f>
        <v>0.16051488752918847</v>
      </c>
    </row>
    <row r="1012" spans="2:20" x14ac:dyDescent="0.2">
      <c r="B1012" s="660" t="s">
        <v>717</v>
      </c>
      <c r="C1012" s="104">
        <f t="shared" si="670"/>
        <v>0.11234660925726586</v>
      </c>
      <c r="D1012" s="104">
        <f t="shared" si="670"/>
        <v>0</v>
      </c>
      <c r="E1012" s="104">
        <f t="shared" ref="E1012:E1025" si="676">+C1012+D1012</f>
        <v>0.11234660925726586</v>
      </c>
      <c r="F1012" s="104">
        <f t="shared" si="671"/>
        <v>0.10343117312536247</v>
      </c>
      <c r="G1012" s="104">
        <f t="shared" si="671"/>
        <v>0</v>
      </c>
      <c r="H1012" s="104">
        <f t="shared" ref="H1012:H1025" si="677">+F1012+G1012</f>
        <v>0.10343117312536247</v>
      </c>
      <c r="I1012" s="104">
        <f t="shared" si="672"/>
        <v>0.10973248659227283</v>
      </c>
      <c r="J1012" s="104">
        <f t="shared" si="672"/>
        <v>0</v>
      </c>
      <c r="K1012" s="104">
        <f t="shared" ref="K1012:K1025" si="678">+I1012+J1012</f>
        <v>0.10973248659227283</v>
      </c>
      <c r="L1012" s="104">
        <f t="shared" si="673"/>
        <v>0.12173508649591076</v>
      </c>
      <c r="M1012" s="104">
        <f t="shared" si="673"/>
        <v>0</v>
      </c>
      <c r="N1012" s="104">
        <f t="shared" ref="N1012:N1025" si="679">+L1012+M1012</f>
        <v>0.12173508649591076</v>
      </c>
      <c r="O1012" s="104">
        <f t="shared" si="674"/>
        <v>0.13373305713523417</v>
      </c>
      <c r="P1012" s="104">
        <f t="shared" si="674"/>
        <v>0</v>
      </c>
      <c r="Q1012" s="104">
        <f t="shared" ref="Q1012:Q1025" si="680">+O1012+P1012</f>
        <v>0.13373305713523417</v>
      </c>
      <c r="R1012" s="104">
        <f t="shared" si="675"/>
        <v>0.14771946875660891</v>
      </c>
      <c r="S1012" s="104">
        <f t="shared" si="675"/>
        <v>0</v>
      </c>
      <c r="T1012" s="104">
        <f t="shared" ref="T1012:T1025" si="681">+R1012+S1012</f>
        <v>0.14771946875660891</v>
      </c>
    </row>
    <row r="1013" spans="2:20" x14ac:dyDescent="0.2">
      <c r="B1013" s="114" t="s">
        <v>287</v>
      </c>
      <c r="C1013" s="104">
        <f t="shared" si="670"/>
        <v>0.16153121636167922</v>
      </c>
      <c r="D1013" s="104">
        <f t="shared" si="670"/>
        <v>0</v>
      </c>
      <c r="E1013" s="104">
        <f t="shared" si="676"/>
        <v>0.16153121636167922</v>
      </c>
      <c r="F1013" s="104">
        <f t="shared" si="671"/>
        <v>0.14871266089033922</v>
      </c>
      <c r="G1013" s="104">
        <f t="shared" si="671"/>
        <v>0</v>
      </c>
      <c r="H1013" s="104">
        <f t="shared" si="677"/>
        <v>0.14871266089033922</v>
      </c>
      <c r="I1013" s="104">
        <f t="shared" si="672"/>
        <v>0.15777264797597912</v>
      </c>
      <c r="J1013" s="104">
        <f t="shared" si="672"/>
        <v>0</v>
      </c>
      <c r="K1013" s="104">
        <f t="shared" si="678"/>
        <v>0.15777264797597912</v>
      </c>
      <c r="L1013" s="104">
        <f t="shared" si="673"/>
        <v>0.17502990722710174</v>
      </c>
      <c r="M1013" s="104">
        <f t="shared" si="673"/>
        <v>0</v>
      </c>
      <c r="N1013" s="104">
        <f t="shared" si="679"/>
        <v>0.17502990722710174</v>
      </c>
      <c r="O1013" s="104">
        <f t="shared" si="674"/>
        <v>0.19228051055242001</v>
      </c>
      <c r="P1013" s="104">
        <f t="shared" si="674"/>
        <v>0</v>
      </c>
      <c r="Q1013" s="104">
        <f t="shared" si="680"/>
        <v>0.19228051055242001</v>
      </c>
      <c r="R1013" s="104">
        <f t="shared" si="675"/>
        <v>0.2123900812521666</v>
      </c>
      <c r="S1013" s="104">
        <f t="shared" si="675"/>
        <v>0</v>
      </c>
      <c r="T1013" s="104">
        <f t="shared" si="681"/>
        <v>0.2123900812521666</v>
      </c>
    </row>
    <row r="1014" spans="2:20" x14ac:dyDescent="0.2">
      <c r="B1014" s="114" t="s">
        <v>427</v>
      </c>
      <c r="C1014" s="104">
        <f t="shared" si="670"/>
        <v>0</v>
      </c>
      <c r="D1014" s="104">
        <f t="shared" si="670"/>
        <v>0.47259418729817004</v>
      </c>
      <c r="E1014" s="104">
        <f t="shared" si="676"/>
        <v>0.47259418729817004</v>
      </c>
      <c r="F1014" s="104">
        <f t="shared" si="671"/>
        <v>0</v>
      </c>
      <c r="G1014" s="104">
        <f t="shared" si="671"/>
        <v>0.43509075643344963</v>
      </c>
      <c r="H1014" s="104">
        <f t="shared" si="677"/>
        <v>0.43509075643344963</v>
      </c>
      <c r="I1014" s="104">
        <f t="shared" si="672"/>
        <v>0</v>
      </c>
      <c r="J1014" s="104">
        <f t="shared" si="672"/>
        <v>0.46159769007829327</v>
      </c>
      <c r="K1014" s="104">
        <f t="shared" si="678"/>
        <v>0.46159769007829327</v>
      </c>
      <c r="L1014" s="104">
        <f t="shared" si="673"/>
        <v>0</v>
      </c>
      <c r="M1014" s="104">
        <f t="shared" si="673"/>
        <v>0.51208750000157777</v>
      </c>
      <c r="N1014" s="104">
        <f t="shared" si="679"/>
        <v>0.51208750000157777</v>
      </c>
      <c r="O1014" s="104">
        <f t="shared" si="674"/>
        <v>0</v>
      </c>
      <c r="P1014" s="104">
        <f t="shared" si="674"/>
        <v>0.56255783658765179</v>
      </c>
      <c r="Q1014" s="104">
        <f t="shared" si="680"/>
        <v>0.56255783658765179</v>
      </c>
      <c r="R1014" s="104">
        <f t="shared" si="675"/>
        <v>0</v>
      </c>
      <c r="S1014" s="104">
        <f t="shared" si="675"/>
        <v>0.62139269486348192</v>
      </c>
      <c r="T1014" s="104">
        <f t="shared" si="681"/>
        <v>0.62139269486348192</v>
      </c>
    </row>
    <row r="1015" spans="2:20" x14ac:dyDescent="0.2">
      <c r="B1015" s="114" t="s">
        <v>428</v>
      </c>
      <c r="C1015" s="104">
        <f t="shared" si="670"/>
        <v>0</v>
      </c>
      <c r="D1015" s="104">
        <f t="shared" si="670"/>
        <v>0.27216361679224971</v>
      </c>
      <c r="E1015" s="104">
        <f t="shared" si="676"/>
        <v>0.27216361679224971</v>
      </c>
      <c r="F1015" s="104">
        <f t="shared" si="671"/>
        <v>0</v>
      </c>
      <c r="G1015" s="104">
        <f t="shared" si="671"/>
        <v>0.25056565883890625</v>
      </c>
      <c r="H1015" s="104">
        <f t="shared" si="677"/>
        <v>0.25056565883890625</v>
      </c>
      <c r="I1015" s="104">
        <f t="shared" si="672"/>
        <v>0</v>
      </c>
      <c r="J1015" s="104">
        <f t="shared" si="672"/>
        <v>0.2658308125897314</v>
      </c>
      <c r="K1015" s="104">
        <f t="shared" si="678"/>
        <v>0.2658308125897314</v>
      </c>
      <c r="L1015" s="104">
        <f t="shared" si="673"/>
        <v>0</v>
      </c>
      <c r="M1015" s="104">
        <f t="shared" si="673"/>
        <v>0.29490753348305143</v>
      </c>
      <c r="N1015" s="104">
        <f t="shared" si="679"/>
        <v>0.29490753348305143</v>
      </c>
      <c r="O1015" s="104">
        <f t="shared" si="674"/>
        <v>0</v>
      </c>
      <c r="P1015" s="104">
        <f t="shared" si="674"/>
        <v>0.6479460796411346</v>
      </c>
      <c r="Q1015" s="104">
        <f t="shared" si="680"/>
        <v>0.6479460796411346</v>
      </c>
      <c r="R1015" s="104">
        <f t="shared" si="675"/>
        <v>0</v>
      </c>
      <c r="S1015" s="104">
        <f t="shared" si="675"/>
        <v>0.71571122890526018</v>
      </c>
      <c r="T1015" s="104">
        <f t="shared" si="681"/>
        <v>0.71571122890526018</v>
      </c>
    </row>
    <row r="1016" spans="2:20" x14ac:dyDescent="0.2">
      <c r="B1016" s="114" t="s">
        <v>429</v>
      </c>
      <c r="C1016" s="104">
        <f t="shared" si="670"/>
        <v>0.38240043057050593</v>
      </c>
      <c r="D1016" s="104">
        <f t="shared" si="670"/>
        <v>0</v>
      </c>
      <c r="E1016" s="104">
        <f t="shared" si="676"/>
        <v>0.38240043057050593</v>
      </c>
      <c r="F1016" s="104">
        <f t="shared" si="671"/>
        <v>0.35205446251590516</v>
      </c>
      <c r="G1016" s="104">
        <f t="shared" si="671"/>
        <v>0</v>
      </c>
      <c r="H1016" s="104">
        <f t="shared" si="677"/>
        <v>0.35205446251590516</v>
      </c>
      <c r="I1016" s="104">
        <f t="shared" si="672"/>
        <v>0.37350259520844042</v>
      </c>
      <c r="J1016" s="104">
        <f t="shared" si="672"/>
        <v>0</v>
      </c>
      <c r="K1016" s="104">
        <f t="shared" si="678"/>
        <v>0.37350259520844042</v>
      </c>
      <c r="L1016" s="104">
        <f t="shared" si="673"/>
        <v>0.41435651506824089</v>
      </c>
      <c r="M1016" s="104">
        <f t="shared" si="673"/>
        <v>0</v>
      </c>
      <c r="N1016" s="104">
        <f t="shared" si="679"/>
        <v>0.41435651506824089</v>
      </c>
      <c r="O1016" s="104">
        <f t="shared" si="674"/>
        <v>0.91038935608492755</v>
      </c>
      <c r="P1016" s="104">
        <f t="shared" si="674"/>
        <v>0</v>
      </c>
      <c r="Q1016" s="104">
        <f t="shared" si="680"/>
        <v>0.91038935608492755</v>
      </c>
      <c r="R1016" s="104">
        <f t="shared" si="675"/>
        <v>1.0056020173571973</v>
      </c>
      <c r="S1016" s="104">
        <f t="shared" si="675"/>
        <v>0</v>
      </c>
      <c r="T1016" s="104">
        <f t="shared" si="681"/>
        <v>1.0056020173571973</v>
      </c>
    </row>
    <row r="1017" spans="2:20" x14ac:dyDescent="0.2">
      <c r="B1017" s="114" t="s">
        <v>288</v>
      </c>
      <c r="C1017" s="104">
        <f t="shared" si="670"/>
        <v>0</v>
      </c>
      <c r="D1017" s="104">
        <f t="shared" si="670"/>
        <v>0</v>
      </c>
      <c r="E1017" s="104">
        <f t="shared" si="676"/>
        <v>0</v>
      </c>
      <c r="F1017" s="104">
        <f t="shared" si="671"/>
        <v>0.12010889356784872</v>
      </c>
      <c r="G1017" s="104">
        <f t="shared" si="671"/>
        <v>0</v>
      </c>
      <c r="H1017" s="104">
        <f t="shared" si="677"/>
        <v>0.12010889356784872</v>
      </c>
      <c r="I1017" s="104">
        <f t="shared" si="672"/>
        <v>0.15320295814802382</v>
      </c>
      <c r="J1017" s="104">
        <f t="shared" si="672"/>
        <v>0</v>
      </c>
      <c r="K1017" s="104">
        <f t="shared" si="678"/>
        <v>0.15320295814802382</v>
      </c>
      <c r="L1017" s="104">
        <f t="shared" si="673"/>
        <v>0.19315508862497827</v>
      </c>
      <c r="M1017" s="104">
        <f t="shared" si="673"/>
        <v>0</v>
      </c>
      <c r="N1017" s="104">
        <f t="shared" si="679"/>
        <v>0.19315508862497827</v>
      </c>
      <c r="O1017" s="104">
        <f t="shared" si="674"/>
        <v>0.32155185385078694</v>
      </c>
      <c r="P1017" s="104">
        <f t="shared" si="674"/>
        <v>0</v>
      </c>
      <c r="Q1017" s="104">
        <f t="shared" si="680"/>
        <v>0.32155185385078694</v>
      </c>
      <c r="R1017" s="104">
        <f t="shared" si="675"/>
        <v>0.40040370019540406</v>
      </c>
      <c r="S1017" s="104">
        <f t="shared" si="675"/>
        <v>0</v>
      </c>
      <c r="T1017" s="104">
        <f t="shared" si="681"/>
        <v>0.40040370019540406</v>
      </c>
    </row>
    <row r="1018" spans="2:20" x14ac:dyDescent="0.2">
      <c r="B1018" s="114" t="s">
        <v>289</v>
      </c>
      <c r="C1018" s="104">
        <f t="shared" si="670"/>
        <v>0.16614639397201292</v>
      </c>
      <c r="D1018" s="104">
        <f t="shared" si="670"/>
        <v>0</v>
      </c>
      <c r="E1018" s="104">
        <f t="shared" si="676"/>
        <v>0.16614639397201292</v>
      </c>
      <c r="F1018" s="104">
        <f t="shared" si="671"/>
        <v>0.1529615940586346</v>
      </c>
      <c r="G1018" s="104">
        <f t="shared" si="671"/>
        <v>0</v>
      </c>
      <c r="H1018" s="104">
        <f t="shared" si="677"/>
        <v>0.1529615940586346</v>
      </c>
      <c r="I1018" s="104">
        <f t="shared" si="672"/>
        <v>0.16228043791814994</v>
      </c>
      <c r="J1018" s="104">
        <f t="shared" si="672"/>
        <v>0</v>
      </c>
      <c r="K1018" s="104">
        <f t="shared" si="678"/>
        <v>0.16228043791814994</v>
      </c>
      <c r="L1018" s="104">
        <f t="shared" si="673"/>
        <v>0.18003076171930463</v>
      </c>
      <c r="M1018" s="104">
        <f t="shared" si="673"/>
        <v>0</v>
      </c>
      <c r="N1018" s="104">
        <f t="shared" si="679"/>
        <v>0.18003076171930463</v>
      </c>
      <c r="O1018" s="104">
        <f t="shared" si="674"/>
        <v>0.19777423942534628</v>
      </c>
      <c r="P1018" s="104">
        <f t="shared" si="674"/>
        <v>0</v>
      </c>
      <c r="Q1018" s="104">
        <f t="shared" si="680"/>
        <v>0.19777423942534628</v>
      </c>
      <c r="R1018" s="104">
        <f t="shared" si="675"/>
        <v>0.21845836928794277</v>
      </c>
      <c r="S1018" s="104">
        <f t="shared" si="675"/>
        <v>0</v>
      </c>
      <c r="T1018" s="104">
        <f t="shared" si="681"/>
        <v>0.21845836928794277</v>
      </c>
    </row>
    <row r="1019" spans="2:20" x14ac:dyDescent="0.2">
      <c r="B1019" s="114" t="s">
        <v>290</v>
      </c>
      <c r="C1019" s="104">
        <f t="shared" si="670"/>
        <v>0</v>
      </c>
      <c r="D1019" s="104">
        <f t="shared" si="670"/>
        <v>0.13238966630785792</v>
      </c>
      <c r="E1019" s="104">
        <f t="shared" si="676"/>
        <v>0.13238966630785792</v>
      </c>
      <c r="F1019" s="104">
        <f t="shared" si="671"/>
        <v>0</v>
      </c>
      <c r="G1019" s="104">
        <f t="shared" si="671"/>
        <v>0.12188368288481681</v>
      </c>
      <c r="H1019" s="104">
        <f t="shared" si="677"/>
        <v>0.12188368288481681</v>
      </c>
      <c r="I1019" s="104">
        <f t="shared" si="672"/>
        <v>0</v>
      </c>
      <c r="J1019" s="104">
        <f t="shared" si="672"/>
        <v>0.12930917434112901</v>
      </c>
      <c r="K1019" s="104">
        <f t="shared" si="678"/>
        <v>0.12930917434112901</v>
      </c>
      <c r="L1019" s="104">
        <f t="shared" si="673"/>
        <v>0</v>
      </c>
      <c r="M1019" s="104">
        <f t="shared" si="673"/>
        <v>0.14345308314776337</v>
      </c>
      <c r="N1019" s="104">
        <f t="shared" si="679"/>
        <v>0.14345308314776337</v>
      </c>
      <c r="O1019" s="104">
        <f t="shared" si="674"/>
        <v>0</v>
      </c>
      <c r="P1019" s="104">
        <f t="shared" si="674"/>
        <v>0.15759153681194263</v>
      </c>
      <c r="Q1019" s="104">
        <f t="shared" si="680"/>
        <v>0.15759153681194263</v>
      </c>
      <c r="R1019" s="104">
        <f t="shared" si="675"/>
        <v>0</v>
      </c>
      <c r="S1019" s="104">
        <f t="shared" si="675"/>
        <v>0.1740731767976941</v>
      </c>
      <c r="T1019" s="104">
        <f t="shared" si="681"/>
        <v>0.1740731767976941</v>
      </c>
    </row>
    <row r="1020" spans="2:20" x14ac:dyDescent="0.2">
      <c r="B1020" s="114" t="s">
        <v>291</v>
      </c>
      <c r="C1020" s="104">
        <f t="shared" si="670"/>
        <v>0</v>
      </c>
      <c r="D1020" s="104">
        <f t="shared" si="670"/>
        <v>6.593110871905275E-2</v>
      </c>
      <c r="E1020" s="104">
        <f t="shared" si="676"/>
        <v>6.593110871905275E-2</v>
      </c>
      <c r="F1020" s="104">
        <f t="shared" si="671"/>
        <v>0</v>
      </c>
      <c r="G1020" s="104">
        <f t="shared" si="671"/>
        <v>6.0699045261362938E-2</v>
      </c>
      <c r="H1020" s="104">
        <f t="shared" si="677"/>
        <v>6.0699045261362938E-2</v>
      </c>
      <c r="I1020" s="104">
        <f t="shared" si="672"/>
        <v>0</v>
      </c>
      <c r="J1020" s="104">
        <f t="shared" si="672"/>
        <v>6.4396999173869013E-2</v>
      </c>
      <c r="K1020" s="104">
        <f t="shared" si="678"/>
        <v>6.4396999173869013E-2</v>
      </c>
      <c r="L1020" s="104">
        <f t="shared" si="673"/>
        <v>0</v>
      </c>
      <c r="M1020" s="104">
        <f t="shared" si="673"/>
        <v>7.1440778460041501E-2</v>
      </c>
      <c r="N1020" s="104">
        <f t="shared" si="679"/>
        <v>7.1440778460041501E-2</v>
      </c>
      <c r="O1020" s="104">
        <f t="shared" si="674"/>
        <v>0</v>
      </c>
      <c r="P1020" s="104">
        <f t="shared" si="674"/>
        <v>7.8481841041804085E-2</v>
      </c>
      <c r="Q1020" s="104">
        <f t="shared" si="680"/>
        <v>7.8481841041804085E-2</v>
      </c>
      <c r="R1020" s="104">
        <f t="shared" si="675"/>
        <v>0</v>
      </c>
      <c r="S1020" s="104">
        <f t="shared" si="675"/>
        <v>8.6689829082516962E-2</v>
      </c>
      <c r="T1020" s="104">
        <f t="shared" si="681"/>
        <v>8.6689829082516962E-2</v>
      </c>
    </row>
    <row r="1021" spans="2:20" x14ac:dyDescent="0.2">
      <c r="B1021" s="114" t="s">
        <v>293</v>
      </c>
      <c r="C1021" s="104">
        <f t="shared" si="670"/>
        <v>0</v>
      </c>
      <c r="D1021" s="104">
        <f t="shared" si="670"/>
        <v>6.9333153928955851E-2</v>
      </c>
      <c r="E1021" s="104">
        <f t="shared" si="676"/>
        <v>6.9333153928955851E-2</v>
      </c>
      <c r="F1021" s="104">
        <f t="shared" si="671"/>
        <v>0</v>
      </c>
      <c r="G1021" s="104">
        <f t="shared" si="671"/>
        <v>6.3831115996849264E-2</v>
      </c>
      <c r="H1021" s="104">
        <f t="shared" si="677"/>
        <v>6.3831115996849264E-2</v>
      </c>
      <c r="I1021" s="104">
        <f t="shared" si="672"/>
        <v>0</v>
      </c>
      <c r="J1021" s="104">
        <f t="shared" si="672"/>
        <v>6.7719884331240682E-2</v>
      </c>
      <c r="K1021" s="104">
        <f t="shared" si="678"/>
        <v>6.7719884331240682E-2</v>
      </c>
      <c r="L1021" s="104">
        <f t="shared" si="673"/>
        <v>0</v>
      </c>
      <c r="M1021" s="104">
        <f t="shared" si="673"/>
        <v>7.5127122628579665E-2</v>
      </c>
      <c r="N1021" s="104">
        <f t="shared" si="679"/>
        <v>7.5127122628579665E-2</v>
      </c>
      <c r="O1021" s="104">
        <f t="shared" si="674"/>
        <v>0</v>
      </c>
      <c r="P1021" s="104">
        <f t="shared" si="674"/>
        <v>8.2531504039561179E-2</v>
      </c>
      <c r="Q1021" s="104">
        <f t="shared" si="680"/>
        <v>8.2531504039561179E-2</v>
      </c>
      <c r="R1021" s="104">
        <f t="shared" si="675"/>
        <v>0</v>
      </c>
      <c r="S1021" s="104">
        <f t="shared" si="675"/>
        <v>9.1163024263174852E-2</v>
      </c>
      <c r="T1021" s="104">
        <f t="shared" si="681"/>
        <v>9.1163024263174852E-2</v>
      </c>
    </row>
    <row r="1022" spans="2:20" x14ac:dyDescent="0.2">
      <c r="B1022" s="108" t="s">
        <v>882</v>
      </c>
      <c r="C1022" s="104">
        <f t="shared" ref="C1022:D1024" si="682">+C797*$E$1027</f>
        <v>0</v>
      </c>
      <c r="D1022" s="104">
        <f t="shared" si="682"/>
        <v>0</v>
      </c>
      <c r="E1022" s="104">
        <f t="shared" si="676"/>
        <v>0</v>
      </c>
      <c r="F1022" s="104">
        <f t="shared" ref="F1022:G1024" si="683">+F797*$H$1027</f>
        <v>2.2072380095041071</v>
      </c>
      <c r="G1022" s="104">
        <f t="shared" si="683"/>
        <v>0</v>
      </c>
      <c r="H1022" s="104">
        <f t="shared" si="677"/>
        <v>2.2072380095041071</v>
      </c>
      <c r="I1022" s="104">
        <f t="shared" ref="I1022:J1024" si="684">+I797*$K$1027</f>
        <v>0</v>
      </c>
      <c r="J1022" s="104">
        <f t="shared" si="684"/>
        <v>0</v>
      </c>
      <c r="K1022" s="104">
        <f t="shared" si="678"/>
        <v>0</v>
      </c>
      <c r="L1022" s="104">
        <f t="shared" ref="L1022:M1024" si="685">+L797*$N$1027</f>
        <v>0</v>
      </c>
      <c r="M1022" s="104">
        <f t="shared" si="685"/>
        <v>0</v>
      </c>
      <c r="N1022" s="104">
        <f t="shared" si="679"/>
        <v>0</v>
      </c>
      <c r="O1022" s="104">
        <f t="shared" ref="O1022:P1024" si="686">+O797*$Q$1027</f>
        <v>0</v>
      </c>
      <c r="P1022" s="104">
        <f t="shared" si="686"/>
        <v>0</v>
      </c>
      <c r="Q1022" s="104">
        <f t="shared" si="680"/>
        <v>0</v>
      </c>
      <c r="R1022" s="104">
        <f t="shared" ref="R1022:S1024" si="687">+R797*$T$1027</f>
        <v>0</v>
      </c>
      <c r="S1022" s="104">
        <f t="shared" si="687"/>
        <v>0</v>
      </c>
      <c r="T1022" s="104">
        <f t="shared" si="681"/>
        <v>0</v>
      </c>
    </row>
    <row r="1023" spans="2:20" x14ac:dyDescent="0.2">
      <c r="B1023" s="114" t="s">
        <v>880</v>
      </c>
      <c r="C1023" s="104">
        <f t="shared" si="682"/>
        <v>0</v>
      </c>
      <c r="D1023" s="104">
        <f t="shared" si="682"/>
        <v>0</v>
      </c>
      <c r="E1023" s="104">
        <f t="shared" si="676"/>
        <v>0</v>
      </c>
      <c r="F1023" s="104">
        <f t="shared" si="683"/>
        <v>0</v>
      </c>
      <c r="G1023" s="104">
        <f t="shared" si="683"/>
        <v>0</v>
      </c>
      <c r="H1023" s="104">
        <f t="shared" si="677"/>
        <v>0</v>
      </c>
      <c r="I1023" s="104">
        <f t="shared" si="684"/>
        <v>0.21288264189708767</v>
      </c>
      <c r="J1023" s="104">
        <f t="shared" si="684"/>
        <v>0</v>
      </c>
      <c r="K1023" s="104">
        <f t="shared" si="678"/>
        <v>0.21288264189708767</v>
      </c>
      <c r="L1023" s="104">
        <f t="shared" si="685"/>
        <v>0</v>
      </c>
      <c r="M1023" s="104">
        <f t="shared" si="685"/>
        <v>0</v>
      </c>
      <c r="N1023" s="104">
        <f t="shared" si="679"/>
        <v>0</v>
      </c>
      <c r="O1023" s="104">
        <f t="shared" si="686"/>
        <v>0.42883322746699853</v>
      </c>
      <c r="P1023" s="104">
        <f t="shared" si="686"/>
        <v>0</v>
      </c>
      <c r="Q1023" s="104">
        <f t="shared" si="680"/>
        <v>0.42883322746699853</v>
      </c>
      <c r="R1023" s="104">
        <f t="shared" si="687"/>
        <v>0</v>
      </c>
      <c r="S1023" s="104">
        <f t="shared" si="687"/>
        <v>0</v>
      </c>
      <c r="T1023" s="104">
        <f t="shared" si="681"/>
        <v>0</v>
      </c>
    </row>
    <row r="1024" spans="2:20" x14ac:dyDescent="0.2">
      <c r="B1024" s="114" t="s">
        <v>874</v>
      </c>
      <c r="C1024" s="104">
        <f t="shared" si="682"/>
        <v>0</v>
      </c>
      <c r="D1024" s="104">
        <f t="shared" si="682"/>
        <v>0</v>
      </c>
      <c r="E1024" s="104">
        <f t="shared" si="676"/>
        <v>0</v>
      </c>
      <c r="F1024" s="104">
        <f t="shared" si="683"/>
        <v>2.2072380095041071</v>
      </c>
      <c r="G1024" s="104">
        <f t="shared" si="683"/>
        <v>0</v>
      </c>
      <c r="H1024" s="104">
        <f t="shared" si="677"/>
        <v>2.2072380095041071</v>
      </c>
      <c r="I1024" s="104">
        <f t="shared" si="684"/>
        <v>2.9803569865592276</v>
      </c>
      <c r="J1024" s="104">
        <f t="shared" si="684"/>
        <v>0</v>
      </c>
      <c r="K1024" s="104">
        <f t="shared" si="678"/>
        <v>2.9803569865592276</v>
      </c>
      <c r="L1024" s="104">
        <f t="shared" si="685"/>
        <v>4.2939611395967843</v>
      </c>
      <c r="M1024" s="104">
        <f t="shared" si="685"/>
        <v>0</v>
      </c>
      <c r="N1024" s="104">
        <f t="shared" si="679"/>
        <v>4.2939611395967843</v>
      </c>
      <c r="O1024" s="104">
        <f t="shared" si="686"/>
        <v>4.2883322746699859</v>
      </c>
      <c r="P1024" s="104">
        <f t="shared" si="686"/>
        <v>0</v>
      </c>
      <c r="Q1024" s="104">
        <f t="shared" si="680"/>
        <v>4.2883322746699859</v>
      </c>
      <c r="R1024" s="104">
        <f t="shared" si="687"/>
        <v>6.459307604362615</v>
      </c>
      <c r="S1024" s="104">
        <f t="shared" si="687"/>
        <v>0</v>
      </c>
      <c r="T1024" s="104">
        <f t="shared" si="681"/>
        <v>6.459307604362615</v>
      </c>
    </row>
    <row r="1025" spans="2:20" s="135" customFormat="1" x14ac:dyDescent="0.2">
      <c r="B1025" s="114" t="s">
        <v>294</v>
      </c>
      <c r="C1025" s="104">
        <f>+C800*$E$1027</f>
        <v>2.8039466738428418</v>
      </c>
      <c r="D1025" s="104">
        <f>+D800*$E$1027</f>
        <v>0</v>
      </c>
      <c r="E1025" s="104">
        <f t="shared" si="676"/>
        <v>2.8039466738428418</v>
      </c>
      <c r="F1025" s="104">
        <f>+F800*$H$1027</f>
        <v>2.3467592898752692</v>
      </c>
      <c r="G1025" s="104">
        <f>+G800*$H$1027</f>
        <v>0</v>
      </c>
      <c r="H1025" s="104">
        <f t="shared" si="677"/>
        <v>2.3467592898752692</v>
      </c>
      <c r="I1025" s="104">
        <f>+I800*$K$1027</f>
        <v>6.0952787941227395</v>
      </c>
      <c r="J1025" s="104">
        <f>+J800*$K$1027</f>
        <v>0</v>
      </c>
      <c r="K1025" s="104">
        <f t="shared" si="678"/>
        <v>6.0952787941227395</v>
      </c>
      <c r="L1025" s="104">
        <f>+L800*$N$1027</f>
        <v>11.300011322353052</v>
      </c>
      <c r="M1025" s="104">
        <f>+M800*$N$1027</f>
        <v>0</v>
      </c>
      <c r="N1025" s="104">
        <f t="shared" si="679"/>
        <v>11.300011322353052</v>
      </c>
      <c r="O1025" s="104">
        <f>+O800*$Q$1027</f>
        <v>11.285198371015817</v>
      </c>
      <c r="P1025" s="104">
        <f>+P800*$Q$1027</f>
        <v>0</v>
      </c>
      <c r="Q1025" s="104">
        <f t="shared" si="680"/>
        <v>11.285198371015817</v>
      </c>
      <c r="R1025" s="104">
        <f>+R800*$T$1027</f>
        <v>11.332232514601147</v>
      </c>
      <c r="S1025" s="104">
        <f>+S800*$T$1027</f>
        <v>0</v>
      </c>
      <c r="T1025" s="104">
        <f t="shared" si="681"/>
        <v>11.332232514601147</v>
      </c>
    </row>
    <row r="1026" spans="2:20" x14ac:dyDescent="0.2">
      <c r="B1026" s="278" t="s">
        <v>8</v>
      </c>
      <c r="C1026" s="106">
        <f>SUM(C1008:C1025)</f>
        <v>18.669042201526139</v>
      </c>
      <c r="D1026" s="106">
        <f t="shared" ref="D1026:T1026" si="688">SUM(D1008:D1025)</f>
        <v>5.6006990795254463</v>
      </c>
      <c r="E1026" s="106">
        <f t="shared" si="688"/>
        <v>24.269741281051584</v>
      </c>
      <c r="F1026" s="106">
        <f t="shared" si="688"/>
        <v>30.856774903954623</v>
      </c>
      <c r="G1026" s="106">
        <f t="shared" si="688"/>
        <v>11.045634106958991</v>
      </c>
      <c r="H1026" s="106">
        <f t="shared" si="688"/>
        <v>41.902409010913615</v>
      </c>
      <c r="I1026" s="106">
        <f t="shared" si="688"/>
        <v>33.708455156968625</v>
      </c>
      <c r="J1026" s="106">
        <f t="shared" si="688"/>
        <v>15.024741122628569</v>
      </c>
      <c r="K1026" s="106">
        <f t="shared" si="688"/>
        <v>48.733196279597202</v>
      </c>
      <c r="L1026" s="106">
        <f t="shared" si="688"/>
        <v>55.895538003293346</v>
      </c>
      <c r="M1026" s="106">
        <f t="shared" si="688"/>
        <v>20.636036786187582</v>
      </c>
      <c r="N1026" s="106">
        <f t="shared" si="688"/>
        <v>76.531574789480942</v>
      </c>
      <c r="O1026" s="106">
        <f t="shared" si="688"/>
        <v>58.753492396479587</v>
      </c>
      <c r="P1026" s="106">
        <f t="shared" si="688"/>
        <v>29.1229406978448</v>
      </c>
      <c r="Q1026" s="106">
        <f t="shared" si="688"/>
        <v>87.876433094324398</v>
      </c>
      <c r="R1026" s="106">
        <f t="shared" si="688"/>
        <v>85.418444575268907</v>
      </c>
      <c r="S1026" s="106">
        <f t="shared" si="688"/>
        <v>40.222318955608401</v>
      </c>
      <c r="T1026" s="106">
        <f t="shared" si="688"/>
        <v>125.64076353087732</v>
      </c>
    </row>
    <row r="1027" spans="2:20" x14ac:dyDescent="0.2">
      <c r="B1027" s="279" t="s">
        <v>297</v>
      </c>
      <c r="C1027" s="241"/>
      <c r="D1027" s="240"/>
      <c r="E1027" s="285">
        <f>Asignaciones!K85</f>
        <v>6.8464440407992174E-3</v>
      </c>
      <c r="F1027" s="241"/>
      <c r="G1027" s="240"/>
      <c r="H1027" s="285">
        <f>Asignaciones!L85</f>
        <v>7.2054252613732691E-3</v>
      </c>
      <c r="I1027" s="241"/>
      <c r="J1027" s="240"/>
      <c r="K1027" s="285">
        <f>Asignaciones!M85</f>
        <v>6.9230753241404071E-3</v>
      </c>
      <c r="L1027" s="241"/>
      <c r="M1027" s="240"/>
      <c r="N1027" s="285">
        <f>Asignaciones!N85</f>
        <v>6.98188103208353E-3</v>
      </c>
      <c r="O1027" s="241"/>
      <c r="P1027" s="240"/>
      <c r="Q1027" s="285">
        <f>Asignaciones!O85</f>
        <v>6.9468241205754479E-3</v>
      </c>
      <c r="R1027" s="241"/>
      <c r="S1027" s="240"/>
      <c r="T1027" s="285">
        <f>Asignaciones!P85</f>
        <v>7.0052805261679755E-3</v>
      </c>
    </row>
    <row r="1031" spans="2:20" x14ac:dyDescent="0.2">
      <c r="B1031" s="2" t="s">
        <v>463</v>
      </c>
      <c r="C1031" s="228"/>
      <c r="D1031" s="228"/>
      <c r="E1031" s="228"/>
      <c r="F1031" s="228"/>
      <c r="G1031" s="228"/>
      <c r="H1031" s="228"/>
      <c r="I1031" s="228"/>
      <c r="J1031" s="228"/>
      <c r="K1031" s="228"/>
      <c r="L1031" s="228"/>
      <c r="M1031" s="228"/>
      <c r="N1031" s="228"/>
      <c r="O1031" s="228"/>
      <c r="P1031" s="228"/>
      <c r="Q1031" s="228"/>
      <c r="R1031" s="228"/>
      <c r="S1031" s="228"/>
      <c r="T1031" s="227"/>
    </row>
    <row r="1032" spans="2:20" x14ac:dyDescent="0.2">
      <c r="B1032" s="9" t="s">
        <v>20</v>
      </c>
      <c r="C1032" s="199"/>
      <c r="D1032" s="199"/>
      <c r="E1032" s="199"/>
      <c r="F1032" s="199"/>
      <c r="G1032" s="199"/>
      <c r="H1032" s="199"/>
      <c r="I1032" s="199"/>
      <c r="J1032" s="199"/>
      <c r="K1032" s="199"/>
      <c r="L1032" s="199"/>
      <c r="M1032" s="199"/>
      <c r="N1032" s="199"/>
      <c r="O1032" s="199"/>
      <c r="P1032" s="199"/>
      <c r="Q1032" s="199"/>
      <c r="R1032" s="199"/>
      <c r="S1032" s="199"/>
      <c r="T1032" s="262"/>
    </row>
    <row r="1033" spans="2:20" x14ac:dyDescent="0.2">
      <c r="B1033" s="201" t="s">
        <v>910</v>
      </c>
      <c r="C1033" s="199"/>
      <c r="D1033" s="199"/>
      <c r="E1033" s="199"/>
      <c r="F1033" s="199"/>
      <c r="G1033" s="199"/>
      <c r="H1033" s="199"/>
      <c r="I1033" s="199"/>
      <c r="J1033" s="199"/>
      <c r="K1033" s="199"/>
      <c r="L1033" s="199"/>
      <c r="M1033" s="199"/>
      <c r="N1033" s="199"/>
      <c r="O1033" s="199"/>
      <c r="P1033" s="199"/>
      <c r="Q1033" s="199"/>
      <c r="R1033" s="199"/>
      <c r="S1033" s="199"/>
      <c r="T1033" s="262"/>
    </row>
    <row r="1034" spans="2:20" x14ac:dyDescent="0.2">
      <c r="B1034" s="9" t="s">
        <v>2</v>
      </c>
      <c r="C1034" s="199"/>
      <c r="D1034" s="199"/>
      <c r="E1034" s="199"/>
      <c r="F1034" s="199"/>
      <c r="G1034" s="199"/>
      <c r="H1034" s="199"/>
      <c r="I1034" s="199"/>
      <c r="J1034" s="199"/>
      <c r="K1034" s="199"/>
      <c r="L1034" s="199"/>
      <c r="M1034" s="199"/>
      <c r="N1034" s="199"/>
      <c r="O1034" s="199"/>
      <c r="P1034" s="199"/>
      <c r="Q1034" s="199"/>
      <c r="R1034" s="199"/>
      <c r="S1034" s="199"/>
      <c r="T1034" s="262"/>
    </row>
    <row r="1035" spans="2:20" x14ac:dyDescent="0.2">
      <c r="B1035" s="256"/>
      <c r="C1035" s="197"/>
      <c r="D1035" s="197"/>
      <c r="E1035" s="197"/>
      <c r="F1035" s="197"/>
      <c r="G1035" s="197"/>
      <c r="H1035" s="197"/>
      <c r="I1035" s="197"/>
      <c r="J1035" s="197"/>
      <c r="K1035" s="197"/>
      <c r="L1035" s="197"/>
      <c r="M1035" s="197"/>
      <c r="N1035" s="197"/>
      <c r="O1035" s="197"/>
      <c r="P1035" s="197"/>
      <c r="Q1035" s="197"/>
      <c r="R1035" s="197"/>
      <c r="S1035" s="197"/>
      <c r="T1035" s="263"/>
    </row>
    <row r="1036" spans="2:20" x14ac:dyDescent="0.2">
      <c r="B1036" s="264"/>
    </row>
    <row r="1037" spans="2:20" x14ac:dyDescent="0.2">
      <c r="B1037" s="265" t="s">
        <v>282</v>
      </c>
      <c r="C1037" s="267" t="s">
        <v>38</v>
      </c>
      <c r="D1037" s="662"/>
      <c r="E1037" s="299"/>
      <c r="F1037" s="270" t="s">
        <v>39</v>
      </c>
      <c r="G1037" s="663"/>
      <c r="H1037" s="663"/>
      <c r="I1037" s="301" t="s">
        <v>40</v>
      </c>
      <c r="J1037" s="662"/>
      <c r="K1037" s="299"/>
      <c r="L1037" s="267" t="s">
        <v>121</v>
      </c>
      <c r="M1037" s="662"/>
      <c r="N1037" s="299"/>
      <c r="O1037" s="270" t="s">
        <v>122</v>
      </c>
      <c r="P1037" s="662"/>
      <c r="Q1037" s="299"/>
      <c r="R1037" s="301" t="s">
        <v>633</v>
      </c>
      <c r="S1037" s="662"/>
      <c r="T1037" s="299"/>
    </row>
    <row r="1038" spans="2:20" x14ac:dyDescent="0.2">
      <c r="B1038" s="273"/>
      <c r="C1038" s="274" t="s">
        <v>283</v>
      </c>
      <c r="D1038" s="275" t="s">
        <v>284</v>
      </c>
      <c r="E1038" s="275" t="s">
        <v>47</v>
      </c>
      <c r="F1038" s="275" t="s">
        <v>283</v>
      </c>
      <c r="G1038" s="275" t="s">
        <v>284</v>
      </c>
      <c r="H1038" s="275" t="s">
        <v>47</v>
      </c>
      <c r="I1038" s="276" t="s">
        <v>283</v>
      </c>
      <c r="J1038" s="276" t="s">
        <v>284</v>
      </c>
      <c r="K1038" s="276" t="s">
        <v>47</v>
      </c>
      <c r="L1038" s="274" t="s">
        <v>283</v>
      </c>
      <c r="M1038" s="275" t="s">
        <v>284</v>
      </c>
      <c r="N1038" s="275" t="s">
        <v>47</v>
      </c>
      <c r="O1038" s="275" t="s">
        <v>283</v>
      </c>
      <c r="P1038" s="275" t="s">
        <v>284</v>
      </c>
      <c r="Q1038" s="275" t="s">
        <v>47</v>
      </c>
      <c r="R1038" s="276" t="s">
        <v>283</v>
      </c>
      <c r="S1038" s="276" t="s">
        <v>284</v>
      </c>
      <c r="T1038" s="276" t="s">
        <v>47</v>
      </c>
    </row>
    <row r="1039" spans="2:20" x14ac:dyDescent="0.2">
      <c r="B1039" s="129" t="s">
        <v>102</v>
      </c>
      <c r="C1039" s="234"/>
      <c r="D1039" s="234"/>
      <c r="E1039" s="234"/>
      <c r="F1039" s="234"/>
      <c r="G1039" s="234"/>
      <c r="H1039" s="234"/>
      <c r="I1039" s="234"/>
      <c r="J1039" s="234"/>
      <c r="K1039" s="234"/>
      <c r="L1039" s="234"/>
      <c r="M1039" s="234"/>
      <c r="N1039" s="234"/>
      <c r="O1039" s="234"/>
      <c r="P1039" s="234"/>
      <c r="Q1039" s="234"/>
      <c r="R1039" s="234"/>
      <c r="S1039" s="234"/>
      <c r="T1039" s="232"/>
    </row>
    <row r="1040" spans="2:20" x14ac:dyDescent="0.2">
      <c r="B1040" s="665" t="s">
        <v>424</v>
      </c>
      <c r="C1040" s="104">
        <f t="shared" ref="C1040:D1053" si="689">+C783*$E$1059</f>
        <v>1.60518935550625</v>
      </c>
      <c r="D1040" s="104">
        <f t="shared" si="689"/>
        <v>0</v>
      </c>
      <c r="E1040" s="104">
        <f>+C1040+D1040</f>
        <v>1.60518935550625</v>
      </c>
      <c r="F1040" s="104">
        <f t="shared" ref="F1040:G1053" si="690">+F783*$H$1059</f>
        <v>1.9441528008307152</v>
      </c>
      <c r="G1040" s="104">
        <f t="shared" si="690"/>
        <v>0</v>
      </c>
      <c r="H1040" s="104">
        <f>+F1040+G1040</f>
        <v>1.9441528008307152</v>
      </c>
      <c r="I1040" s="104">
        <f t="shared" ref="I1040:J1053" si="691">+I783*$K$1059</f>
        <v>1.9659786826297647</v>
      </c>
      <c r="J1040" s="104">
        <f t="shared" si="691"/>
        <v>0</v>
      </c>
      <c r="K1040" s="104">
        <f>+I1040+J1040</f>
        <v>1.9659786826297647</v>
      </c>
      <c r="L1040" s="104">
        <f t="shared" ref="L1040:M1053" si="692">+L783*$N$1059</f>
        <v>3.2552729760701307</v>
      </c>
      <c r="M1040" s="104">
        <f t="shared" si="692"/>
        <v>0</v>
      </c>
      <c r="N1040" s="104">
        <f>+L1040+M1040</f>
        <v>3.2552729760701307</v>
      </c>
      <c r="O1040" s="104">
        <f t="shared" ref="O1040:P1053" si="693">+O783*$Q$1059</f>
        <v>3.7237109240364452</v>
      </c>
      <c r="P1040" s="104">
        <f t="shared" si="693"/>
        <v>0</v>
      </c>
      <c r="Q1040" s="104">
        <f>+O1040+P1040</f>
        <v>3.7237109240364452</v>
      </c>
      <c r="R1040" s="104">
        <f t="shared" ref="R1040:S1053" si="694">+R783*$T$1059</f>
        <v>5.5283609371673785</v>
      </c>
      <c r="S1040" s="104">
        <f t="shared" si="694"/>
        <v>0</v>
      </c>
      <c r="T1040" s="104">
        <f>+R1040+S1040</f>
        <v>5.5283609371673785</v>
      </c>
    </row>
    <row r="1041" spans="2:20" x14ac:dyDescent="0.2">
      <c r="B1041" s="665" t="s">
        <v>425</v>
      </c>
      <c r="C1041" s="104">
        <f t="shared" si="689"/>
        <v>0.54376362699686898</v>
      </c>
      <c r="D1041" s="104">
        <f t="shared" si="689"/>
        <v>0</v>
      </c>
      <c r="E1041" s="104">
        <f>+C1041+D1041</f>
        <v>0.54376362699686898</v>
      </c>
      <c r="F1041" s="104">
        <f t="shared" si="690"/>
        <v>0.78740847104140832</v>
      </c>
      <c r="G1041" s="104">
        <f t="shared" si="690"/>
        <v>0</v>
      </c>
      <c r="H1041" s="104">
        <f>+F1041+G1041</f>
        <v>0.78740847104140832</v>
      </c>
      <c r="I1041" s="104">
        <f t="shared" si="691"/>
        <v>0.79774187267505825</v>
      </c>
      <c r="J1041" s="104">
        <f t="shared" si="691"/>
        <v>0</v>
      </c>
      <c r="K1041" s="104">
        <f>+I1041+J1041</f>
        <v>0.79774187267505825</v>
      </c>
      <c r="L1041" s="104">
        <f t="shared" si="692"/>
        <v>1.324975875576075</v>
      </c>
      <c r="M1041" s="104">
        <f t="shared" si="692"/>
        <v>0</v>
      </c>
      <c r="N1041" s="104">
        <f>+L1041+M1041</f>
        <v>1.324975875576075</v>
      </c>
      <c r="O1041" s="104">
        <f t="shared" si="693"/>
        <v>1.5113919191780179</v>
      </c>
      <c r="P1041" s="104">
        <f t="shared" si="693"/>
        <v>0</v>
      </c>
      <c r="Q1041" s="104">
        <f>+O1041+P1041</f>
        <v>1.5113919191780179</v>
      </c>
      <c r="R1041" s="104">
        <f t="shared" si="694"/>
        <v>2.0512554613553919</v>
      </c>
      <c r="S1041" s="104">
        <f t="shared" si="694"/>
        <v>0</v>
      </c>
      <c r="T1041" s="104">
        <f>+R1041+S1041</f>
        <v>2.0512554613553919</v>
      </c>
    </row>
    <row r="1042" spans="2:20" x14ac:dyDescent="0.2">
      <c r="B1042" s="665" t="s">
        <v>426</v>
      </c>
      <c r="C1042" s="104">
        <f t="shared" si="689"/>
        <v>0</v>
      </c>
      <c r="D1042" s="104">
        <f t="shared" si="689"/>
        <v>0.63802990079642308</v>
      </c>
      <c r="E1042" s="104">
        <f>+C1042+D1042</f>
        <v>0.63802990079642308</v>
      </c>
      <c r="F1042" s="104">
        <f t="shared" si="690"/>
        <v>0</v>
      </c>
      <c r="G1042" s="104">
        <f t="shared" si="690"/>
        <v>1.1766086465103134</v>
      </c>
      <c r="H1042" s="104">
        <f>+F1042+G1042</f>
        <v>1.1766086465103134</v>
      </c>
      <c r="I1042" s="104">
        <f t="shared" si="691"/>
        <v>0</v>
      </c>
      <c r="J1042" s="104">
        <f t="shared" si="691"/>
        <v>1.6392191394536524</v>
      </c>
      <c r="K1042" s="104">
        <f>+I1042+J1042</f>
        <v>1.6392191394536524</v>
      </c>
      <c r="L1042" s="104">
        <f t="shared" si="692"/>
        <v>0</v>
      </c>
      <c r="M1042" s="104">
        <f t="shared" si="692"/>
        <v>2.2665455823588885</v>
      </c>
      <c r="N1042" s="104">
        <f>+L1042+M1042</f>
        <v>2.2665455823588885</v>
      </c>
      <c r="O1042" s="104">
        <f t="shared" si="693"/>
        <v>0</v>
      </c>
      <c r="P1042" s="104">
        <f t="shared" si="693"/>
        <v>3.505168878586471</v>
      </c>
      <c r="Q1042" s="104">
        <f>+O1042+P1042</f>
        <v>3.505168878586471</v>
      </c>
      <c r="R1042" s="104">
        <f t="shared" si="694"/>
        <v>0</v>
      </c>
      <c r="S1042" s="104">
        <f t="shared" si="694"/>
        <v>4.4308436995102127</v>
      </c>
      <c r="T1042" s="104">
        <f>+R1042+S1042</f>
        <v>4.4308436995102127</v>
      </c>
    </row>
    <row r="1043" spans="2:20" x14ac:dyDescent="0.2">
      <c r="B1043" s="660" t="s">
        <v>715</v>
      </c>
      <c r="C1043" s="104">
        <f t="shared" si="689"/>
        <v>0</v>
      </c>
      <c r="D1043" s="104">
        <f t="shared" si="689"/>
        <v>1.7439720129171148E-2</v>
      </c>
      <c r="E1043" s="104">
        <f>+C1043+D1043</f>
        <v>1.7439720129171148E-2</v>
      </c>
      <c r="F1043" s="104">
        <f t="shared" si="690"/>
        <v>0</v>
      </c>
      <c r="G1043" s="104">
        <f t="shared" si="690"/>
        <v>1.3222394377169367E-2</v>
      </c>
      <c r="H1043" s="104">
        <f>+F1043+G1043</f>
        <v>1.3222394377169367E-2</v>
      </c>
      <c r="I1043" s="104">
        <f t="shared" si="691"/>
        <v>0</v>
      </c>
      <c r="J1043" s="104">
        <f t="shared" si="691"/>
        <v>1.4044786519439998E-2</v>
      </c>
      <c r="K1043" s="104">
        <f>+I1043+J1043</f>
        <v>1.4044786519439998E-2</v>
      </c>
      <c r="L1043" s="104">
        <f t="shared" si="692"/>
        <v>0</v>
      </c>
      <c r="M1043" s="104">
        <f t="shared" si="692"/>
        <v>1.5449171615565938E-2</v>
      </c>
      <c r="N1043" s="104">
        <f>+L1043+M1043</f>
        <v>1.5449171615565938E-2</v>
      </c>
      <c r="O1043" s="104">
        <f t="shared" si="693"/>
        <v>0</v>
      </c>
      <c r="P1043" s="104">
        <f t="shared" si="693"/>
        <v>1.8556943656048385E-2</v>
      </c>
      <c r="Q1043" s="104">
        <f>+O1043+P1043</f>
        <v>1.8556943656048385E-2</v>
      </c>
      <c r="R1043" s="104">
        <f t="shared" si="694"/>
        <v>0</v>
      </c>
      <c r="S1043" s="104">
        <f t="shared" si="694"/>
        <v>1.8534400874179086E-2</v>
      </c>
      <c r="T1043" s="104">
        <f>+R1043+S1043</f>
        <v>1.8534400874179086E-2</v>
      </c>
    </row>
    <row r="1044" spans="2:20" x14ac:dyDescent="0.2">
      <c r="B1044" s="660" t="s">
        <v>717</v>
      </c>
      <c r="C1044" s="104">
        <f t="shared" si="689"/>
        <v>1.6049515608180836E-2</v>
      </c>
      <c r="D1044" s="104">
        <f t="shared" si="689"/>
        <v>0</v>
      </c>
      <c r="E1044" s="104">
        <f>+C1044+D1044</f>
        <v>1.6049515608180836E-2</v>
      </c>
      <c r="F1044" s="104">
        <f t="shared" si="690"/>
        <v>1.2168373308866172E-2</v>
      </c>
      <c r="G1044" s="104">
        <f t="shared" si="690"/>
        <v>0</v>
      </c>
      <c r="H1044" s="104">
        <f>+F1044+G1044</f>
        <v>1.2168373308866172E-2</v>
      </c>
      <c r="I1044" s="104">
        <f t="shared" si="691"/>
        <v>1.2925208592096435E-2</v>
      </c>
      <c r="J1044" s="104">
        <f t="shared" si="691"/>
        <v>0</v>
      </c>
      <c r="K1044" s="104">
        <f>+I1044+J1044</f>
        <v>1.2925208592096435E-2</v>
      </c>
      <c r="L1044" s="104">
        <f t="shared" si="692"/>
        <v>1.4217643353275199E-2</v>
      </c>
      <c r="M1044" s="104">
        <f t="shared" si="692"/>
        <v>0</v>
      </c>
      <c r="N1044" s="104">
        <f>+L1044+M1044</f>
        <v>1.4217643353275199E-2</v>
      </c>
      <c r="O1044" s="104">
        <f t="shared" si="693"/>
        <v>1.7077679839007584E-2</v>
      </c>
      <c r="P1044" s="104">
        <f t="shared" si="693"/>
        <v>0</v>
      </c>
      <c r="Q1044" s="104">
        <f>+O1044+P1044</f>
        <v>1.7077679839007584E-2</v>
      </c>
      <c r="R1044" s="104">
        <f t="shared" si="694"/>
        <v>1.7056934051415614E-2</v>
      </c>
      <c r="S1044" s="104">
        <f t="shared" si="694"/>
        <v>0</v>
      </c>
      <c r="T1044" s="104">
        <f>+R1044+S1044</f>
        <v>1.7056934051415614E-2</v>
      </c>
    </row>
    <row r="1045" spans="2:20" x14ac:dyDescent="0.2">
      <c r="B1045" s="114" t="s">
        <v>287</v>
      </c>
      <c r="C1045" s="104">
        <f t="shared" si="689"/>
        <v>2.3075888051668457E-2</v>
      </c>
      <c r="D1045" s="104">
        <f t="shared" si="689"/>
        <v>0</v>
      </c>
      <c r="E1045" s="104">
        <f t="shared" ref="E1045:E1057" si="695">+C1045+D1045</f>
        <v>2.3075888051668457E-2</v>
      </c>
      <c r="F1045" s="104">
        <f t="shared" si="690"/>
        <v>1.7495607163569318E-2</v>
      </c>
      <c r="G1045" s="104">
        <f t="shared" si="690"/>
        <v>0</v>
      </c>
      <c r="H1045" s="104">
        <f t="shared" ref="H1045:H1057" si="696">+F1045+G1045</f>
        <v>1.7495607163569318E-2</v>
      </c>
      <c r="I1045" s="104">
        <f t="shared" si="691"/>
        <v>1.8583779959293584E-2</v>
      </c>
      <c r="J1045" s="104">
        <f t="shared" si="691"/>
        <v>0</v>
      </c>
      <c r="K1045" s="104">
        <f t="shared" ref="K1045:K1057" si="697">+I1045+J1045</f>
        <v>1.8583779959293584E-2</v>
      </c>
      <c r="L1045" s="104">
        <f t="shared" si="692"/>
        <v>2.0442034164040047E-2</v>
      </c>
      <c r="M1045" s="104">
        <f t="shared" si="692"/>
        <v>0</v>
      </c>
      <c r="N1045" s="104">
        <f t="shared" ref="N1045:N1057" si="698">+L1045+M1045</f>
        <v>2.0442034164040047E-2</v>
      </c>
      <c r="O1045" s="104">
        <f t="shared" si="693"/>
        <v>2.4554175824864192E-2</v>
      </c>
      <c r="P1045" s="104">
        <f t="shared" si="693"/>
        <v>0</v>
      </c>
      <c r="Q1045" s="104">
        <f t="shared" ref="Q1045:Q1057" si="699">+O1045+P1045</f>
        <v>2.4554175824864192E-2</v>
      </c>
      <c r="R1045" s="104">
        <f t="shared" si="694"/>
        <v>2.4524347667821751E-2</v>
      </c>
      <c r="S1045" s="104">
        <f t="shared" si="694"/>
        <v>0</v>
      </c>
      <c r="T1045" s="104">
        <f t="shared" ref="T1045:T1057" si="700">+R1045+S1045</f>
        <v>2.4524347667821751E-2</v>
      </c>
    </row>
    <row r="1046" spans="2:20" x14ac:dyDescent="0.2">
      <c r="B1046" s="114" t="s">
        <v>427</v>
      </c>
      <c r="C1046" s="104">
        <f t="shared" si="689"/>
        <v>0</v>
      </c>
      <c r="D1046" s="104">
        <f t="shared" si="689"/>
        <v>6.7513455328310004E-2</v>
      </c>
      <c r="E1046" s="104">
        <f t="shared" si="695"/>
        <v>6.7513455328310004E-2</v>
      </c>
      <c r="F1046" s="104">
        <f t="shared" si="690"/>
        <v>0</v>
      </c>
      <c r="G1046" s="104">
        <f t="shared" si="690"/>
        <v>5.1187147815699961E-2</v>
      </c>
      <c r="H1046" s="104">
        <f t="shared" si="696"/>
        <v>5.1187147815699961E-2</v>
      </c>
      <c r="I1046" s="104">
        <f t="shared" si="691"/>
        <v>0</v>
      </c>
      <c r="J1046" s="104">
        <f t="shared" si="691"/>
        <v>5.4370830509476088E-2</v>
      </c>
      <c r="K1046" s="104">
        <f t="shared" si="697"/>
        <v>5.4370830509476088E-2</v>
      </c>
      <c r="L1046" s="104">
        <f t="shared" si="692"/>
        <v>0</v>
      </c>
      <c r="M1046" s="104">
        <f t="shared" si="692"/>
        <v>5.9807551382791459E-2</v>
      </c>
      <c r="N1046" s="104">
        <f t="shared" si="698"/>
        <v>5.9807551382791459E-2</v>
      </c>
      <c r="O1046" s="104">
        <f t="shared" si="693"/>
        <v>0</v>
      </c>
      <c r="P1046" s="104">
        <f t="shared" si="693"/>
        <v>7.1838502984745534E-2</v>
      </c>
      <c r="Q1046" s="104">
        <f t="shared" si="699"/>
        <v>7.1838502984745534E-2</v>
      </c>
      <c r="R1046" s="104">
        <f t="shared" si="694"/>
        <v>0</v>
      </c>
      <c r="S1046" s="104">
        <f t="shared" si="694"/>
        <v>7.1751234319569951E-2</v>
      </c>
      <c r="T1046" s="104">
        <f t="shared" si="700"/>
        <v>7.1751234319569951E-2</v>
      </c>
    </row>
    <row r="1047" spans="2:20" x14ac:dyDescent="0.2">
      <c r="B1047" s="114" t="s">
        <v>428</v>
      </c>
      <c r="C1047" s="104">
        <f t="shared" si="689"/>
        <v>0</v>
      </c>
      <c r="D1047" s="104">
        <f t="shared" si="689"/>
        <v>3.8880516684607097E-2</v>
      </c>
      <c r="E1047" s="104">
        <f t="shared" si="695"/>
        <v>3.8880516684607097E-2</v>
      </c>
      <c r="F1047" s="104">
        <f t="shared" si="690"/>
        <v>0</v>
      </c>
      <c r="G1047" s="104">
        <f t="shared" si="690"/>
        <v>2.9478312804577207E-2</v>
      </c>
      <c r="H1047" s="104">
        <f t="shared" si="696"/>
        <v>2.9478312804577207E-2</v>
      </c>
      <c r="I1047" s="104">
        <f t="shared" si="691"/>
        <v>0</v>
      </c>
      <c r="J1047" s="104">
        <f t="shared" si="691"/>
        <v>3.1311772927332213E-2</v>
      </c>
      <c r="K1047" s="104">
        <f t="shared" si="697"/>
        <v>3.1311772927332213E-2</v>
      </c>
      <c r="L1047" s="104">
        <f t="shared" si="692"/>
        <v>0</v>
      </c>
      <c r="M1047" s="104">
        <f t="shared" si="692"/>
        <v>3.4442741644554006E-2</v>
      </c>
      <c r="N1047" s="104">
        <f t="shared" si="698"/>
        <v>3.4442741644554006E-2</v>
      </c>
      <c r="O1047" s="104">
        <f t="shared" si="693"/>
        <v>0</v>
      </c>
      <c r="P1047" s="104">
        <f t="shared" si="693"/>
        <v>8.2742561473501536E-2</v>
      </c>
      <c r="Q1047" s="104">
        <f t="shared" si="699"/>
        <v>8.2742561473501536E-2</v>
      </c>
      <c r="R1047" s="104">
        <f t="shared" si="694"/>
        <v>0</v>
      </c>
      <c r="S1047" s="104">
        <f t="shared" si="694"/>
        <v>8.2642046671647512E-2</v>
      </c>
      <c r="T1047" s="104">
        <f t="shared" si="700"/>
        <v>8.2642046671647512E-2</v>
      </c>
    </row>
    <row r="1048" spans="2:20" x14ac:dyDescent="0.2">
      <c r="B1048" s="114" t="s">
        <v>429</v>
      </c>
      <c r="C1048" s="104">
        <f t="shared" si="689"/>
        <v>5.4628632938643701E-2</v>
      </c>
      <c r="D1048" s="104">
        <f t="shared" si="689"/>
        <v>0</v>
      </c>
      <c r="E1048" s="104">
        <f t="shared" si="695"/>
        <v>5.4628632938643701E-2</v>
      </c>
      <c r="F1048" s="104">
        <f t="shared" si="690"/>
        <v>4.1418172060694723E-2</v>
      </c>
      <c r="G1048" s="104">
        <f t="shared" si="690"/>
        <v>0</v>
      </c>
      <c r="H1048" s="104">
        <f t="shared" si="696"/>
        <v>4.1418172060694723E-2</v>
      </c>
      <c r="I1048" s="104">
        <f t="shared" si="691"/>
        <v>4.3994254597511342E-2</v>
      </c>
      <c r="J1048" s="104">
        <f t="shared" si="691"/>
        <v>0</v>
      </c>
      <c r="K1048" s="104">
        <f t="shared" si="697"/>
        <v>4.3994254597511342E-2</v>
      </c>
      <c r="L1048" s="104">
        <f t="shared" si="692"/>
        <v>4.8393387000584605E-2</v>
      </c>
      <c r="M1048" s="104">
        <f t="shared" si="692"/>
        <v>0</v>
      </c>
      <c r="N1048" s="104">
        <f t="shared" si="698"/>
        <v>4.8393387000584605E-2</v>
      </c>
      <c r="O1048" s="104">
        <f t="shared" si="693"/>
        <v>0.11625650594629579</v>
      </c>
      <c r="P1048" s="104">
        <f t="shared" si="693"/>
        <v>0</v>
      </c>
      <c r="Q1048" s="104">
        <f t="shared" si="699"/>
        <v>0.11625650594629579</v>
      </c>
      <c r="R1048" s="104">
        <f t="shared" si="694"/>
        <v>0.11611527875376834</v>
      </c>
      <c r="S1048" s="104">
        <f t="shared" si="694"/>
        <v>0</v>
      </c>
      <c r="T1048" s="104">
        <f t="shared" si="700"/>
        <v>0.11611527875376834</v>
      </c>
    </row>
    <row r="1049" spans="2:20" x14ac:dyDescent="0.2">
      <c r="B1049" s="114" t="s">
        <v>288</v>
      </c>
      <c r="C1049" s="104">
        <f t="shared" si="689"/>
        <v>0</v>
      </c>
      <c r="D1049" s="104">
        <f t="shared" si="689"/>
        <v>0</v>
      </c>
      <c r="E1049" s="104">
        <f t="shared" si="695"/>
        <v>0</v>
      </c>
      <c r="F1049" s="104">
        <f t="shared" si="690"/>
        <v>1.4130458066805731E-2</v>
      </c>
      <c r="G1049" s="104">
        <f t="shared" si="690"/>
        <v>0</v>
      </c>
      <c r="H1049" s="104">
        <f t="shared" si="696"/>
        <v>1.4130458066805731E-2</v>
      </c>
      <c r="I1049" s="104">
        <f t="shared" si="691"/>
        <v>1.8045523732156718E-2</v>
      </c>
      <c r="J1049" s="104">
        <f t="shared" si="691"/>
        <v>0</v>
      </c>
      <c r="K1049" s="104">
        <f t="shared" si="697"/>
        <v>1.8045523732156718E-2</v>
      </c>
      <c r="L1049" s="104">
        <f t="shared" si="692"/>
        <v>2.2558904264896984E-2</v>
      </c>
      <c r="M1049" s="104">
        <f t="shared" si="692"/>
        <v>0</v>
      </c>
      <c r="N1049" s="104">
        <f t="shared" si="698"/>
        <v>2.2558904264896984E-2</v>
      </c>
      <c r="O1049" s="104">
        <f t="shared" si="693"/>
        <v>4.1062095859740189E-2</v>
      </c>
      <c r="P1049" s="104">
        <f t="shared" si="693"/>
        <v>0</v>
      </c>
      <c r="Q1049" s="104">
        <f t="shared" si="699"/>
        <v>4.1062095859740189E-2</v>
      </c>
      <c r="R1049" s="104">
        <f t="shared" si="694"/>
        <v>4.6233983683144277E-2</v>
      </c>
      <c r="S1049" s="104">
        <f t="shared" si="694"/>
        <v>0</v>
      </c>
      <c r="T1049" s="104">
        <f t="shared" si="700"/>
        <v>4.6233983683144277E-2</v>
      </c>
    </row>
    <row r="1050" spans="2:20" x14ac:dyDescent="0.2">
      <c r="B1050" s="114" t="s">
        <v>289</v>
      </c>
      <c r="C1050" s="104">
        <f t="shared" si="689"/>
        <v>2.3735199138858989E-2</v>
      </c>
      <c r="D1050" s="104">
        <f t="shared" si="689"/>
        <v>0</v>
      </c>
      <c r="E1050" s="104">
        <f t="shared" si="695"/>
        <v>2.3735199138858989E-2</v>
      </c>
      <c r="F1050" s="104">
        <f t="shared" si="690"/>
        <v>1.7995481653957014E-2</v>
      </c>
      <c r="G1050" s="104">
        <f t="shared" si="690"/>
        <v>0</v>
      </c>
      <c r="H1050" s="104">
        <f t="shared" si="696"/>
        <v>1.7995481653957014E-2</v>
      </c>
      <c r="I1050" s="104">
        <f t="shared" si="691"/>
        <v>1.9114745100987682E-2</v>
      </c>
      <c r="J1050" s="104">
        <f t="shared" si="691"/>
        <v>0</v>
      </c>
      <c r="K1050" s="104">
        <f t="shared" si="697"/>
        <v>1.9114745100987682E-2</v>
      </c>
      <c r="L1050" s="104">
        <f t="shared" si="692"/>
        <v>2.1026092283012617E-2</v>
      </c>
      <c r="M1050" s="104">
        <f t="shared" si="692"/>
        <v>0</v>
      </c>
      <c r="N1050" s="104">
        <f t="shared" si="698"/>
        <v>2.1026092283012617E-2</v>
      </c>
      <c r="O1050" s="104">
        <f t="shared" si="693"/>
        <v>2.5255723705574593E-2</v>
      </c>
      <c r="P1050" s="104">
        <f t="shared" si="693"/>
        <v>0</v>
      </c>
      <c r="Q1050" s="104">
        <f t="shared" si="699"/>
        <v>2.5255723705574593E-2</v>
      </c>
      <c r="R1050" s="104">
        <f t="shared" si="694"/>
        <v>2.5225043315473799E-2</v>
      </c>
      <c r="S1050" s="104">
        <f t="shared" si="694"/>
        <v>0</v>
      </c>
      <c r="T1050" s="104">
        <f t="shared" si="700"/>
        <v>2.5225043315473799E-2</v>
      </c>
    </row>
    <row r="1051" spans="2:20" x14ac:dyDescent="0.2">
      <c r="B1051" s="114" t="s">
        <v>290</v>
      </c>
      <c r="C1051" s="104">
        <f t="shared" si="689"/>
        <v>0</v>
      </c>
      <c r="D1051" s="104">
        <f t="shared" si="689"/>
        <v>1.8912809472551129E-2</v>
      </c>
      <c r="E1051" s="104">
        <f t="shared" si="695"/>
        <v>1.8912809472551129E-2</v>
      </c>
      <c r="F1051" s="104">
        <f t="shared" si="690"/>
        <v>0</v>
      </c>
      <c r="G1051" s="104">
        <f t="shared" si="690"/>
        <v>1.4339256809978447E-2</v>
      </c>
      <c r="H1051" s="104">
        <f t="shared" si="696"/>
        <v>1.4339256809978447E-2</v>
      </c>
      <c r="I1051" s="104">
        <f t="shared" si="691"/>
        <v>0</v>
      </c>
      <c r="J1051" s="104">
        <f t="shared" si="691"/>
        <v>1.5231114350310822E-2</v>
      </c>
      <c r="K1051" s="104">
        <f t="shared" si="697"/>
        <v>1.5231114350310822E-2</v>
      </c>
      <c r="L1051" s="104">
        <f t="shared" si="692"/>
        <v>0</v>
      </c>
      <c r="M1051" s="104">
        <f t="shared" si="692"/>
        <v>1.6754124327098944E-2</v>
      </c>
      <c r="N1051" s="104">
        <f t="shared" si="698"/>
        <v>1.6754124327098944E-2</v>
      </c>
      <c r="O1051" s="104">
        <f t="shared" si="693"/>
        <v>0</v>
      </c>
      <c r="P1051" s="104">
        <f t="shared" si="693"/>
        <v>2.012440206380706E-2</v>
      </c>
      <c r="Q1051" s="104">
        <f t="shared" si="699"/>
        <v>2.012440206380706E-2</v>
      </c>
      <c r="R1051" s="104">
        <f t="shared" si="694"/>
        <v>0</v>
      </c>
      <c r="S1051" s="104">
        <f t="shared" si="694"/>
        <v>2.0099955149790235E-2</v>
      </c>
      <c r="T1051" s="104">
        <f t="shared" si="700"/>
        <v>2.0099955149790235E-2</v>
      </c>
    </row>
    <row r="1052" spans="2:20" x14ac:dyDescent="0.2">
      <c r="B1052" s="114" t="s">
        <v>291</v>
      </c>
      <c r="C1052" s="104">
        <f t="shared" si="689"/>
        <v>0</v>
      </c>
      <c r="D1052" s="104">
        <f t="shared" si="689"/>
        <v>9.4187298170075352E-3</v>
      </c>
      <c r="E1052" s="104">
        <f t="shared" si="695"/>
        <v>9.4187298170075352E-3</v>
      </c>
      <c r="F1052" s="104">
        <f t="shared" si="690"/>
        <v>0</v>
      </c>
      <c r="G1052" s="104">
        <f t="shared" si="690"/>
        <v>7.1410641483956403E-3</v>
      </c>
      <c r="H1052" s="104">
        <f t="shared" si="696"/>
        <v>7.1410641483956403E-3</v>
      </c>
      <c r="I1052" s="104">
        <f t="shared" si="691"/>
        <v>0</v>
      </c>
      <c r="J1052" s="104">
        <f t="shared" si="691"/>
        <v>7.5852163099157472E-3</v>
      </c>
      <c r="K1052" s="104">
        <f t="shared" si="697"/>
        <v>7.5852163099157472E-3</v>
      </c>
      <c r="L1052" s="104">
        <f t="shared" si="692"/>
        <v>0</v>
      </c>
      <c r="M1052" s="104">
        <f t="shared" si="692"/>
        <v>8.3436874138938938E-3</v>
      </c>
      <c r="N1052" s="104">
        <f t="shared" si="698"/>
        <v>8.3436874138938938E-3</v>
      </c>
      <c r="O1052" s="104">
        <f t="shared" si="693"/>
        <v>0</v>
      </c>
      <c r="P1052" s="104">
        <f t="shared" si="693"/>
        <v>1.002211258157722E-2</v>
      </c>
      <c r="Q1052" s="104">
        <f t="shared" si="699"/>
        <v>1.002211258157722E-2</v>
      </c>
      <c r="R1052" s="104">
        <f t="shared" si="694"/>
        <v>0</v>
      </c>
      <c r="S1052" s="104">
        <f t="shared" si="694"/>
        <v>1.0009937823600712E-2</v>
      </c>
      <c r="T1052" s="104">
        <f t="shared" si="700"/>
        <v>1.0009937823600712E-2</v>
      </c>
    </row>
    <row r="1053" spans="2:20" x14ac:dyDescent="0.2">
      <c r="B1053" s="114" t="s">
        <v>293</v>
      </c>
      <c r="C1053" s="104">
        <f t="shared" si="689"/>
        <v>0</v>
      </c>
      <c r="D1053" s="104">
        <f t="shared" si="689"/>
        <v>9.9047362755651219E-3</v>
      </c>
      <c r="E1053" s="104">
        <f t="shared" si="695"/>
        <v>9.9047362755651219E-3</v>
      </c>
      <c r="F1053" s="104">
        <f t="shared" si="690"/>
        <v>0</v>
      </c>
      <c r="G1053" s="104">
        <f t="shared" si="690"/>
        <v>7.509543058452855E-3</v>
      </c>
      <c r="H1053" s="104">
        <f t="shared" si="696"/>
        <v>7.509543058452855E-3</v>
      </c>
      <c r="I1053" s="104">
        <f t="shared" si="691"/>
        <v>0</v>
      </c>
      <c r="J1053" s="104">
        <f t="shared" si="691"/>
        <v>7.9766134715074013E-3</v>
      </c>
      <c r="K1053" s="104">
        <f t="shared" si="697"/>
        <v>7.9766134715074013E-3</v>
      </c>
      <c r="L1053" s="104">
        <f t="shared" si="692"/>
        <v>0</v>
      </c>
      <c r="M1053" s="104">
        <f t="shared" si="692"/>
        <v>8.7742216844508211E-3</v>
      </c>
      <c r="N1053" s="104">
        <f t="shared" si="698"/>
        <v>8.7742216844508211E-3</v>
      </c>
      <c r="O1053" s="104">
        <f t="shared" si="693"/>
        <v>0</v>
      </c>
      <c r="P1053" s="104">
        <f t="shared" si="693"/>
        <v>1.0539253590786606E-2</v>
      </c>
      <c r="Q1053" s="104">
        <f t="shared" si="699"/>
        <v>1.0539253590786606E-2</v>
      </c>
      <c r="R1053" s="104">
        <f t="shared" si="694"/>
        <v>0</v>
      </c>
      <c r="S1053" s="104">
        <f t="shared" si="694"/>
        <v>1.0526450615298511E-2</v>
      </c>
      <c r="T1053" s="104">
        <f t="shared" si="700"/>
        <v>1.0526450615298511E-2</v>
      </c>
    </row>
    <row r="1054" spans="2:20" x14ac:dyDescent="0.2">
      <c r="B1054" s="108" t="s">
        <v>882</v>
      </c>
      <c r="C1054" s="104">
        <f t="shared" ref="C1054:D1056" si="701">+C797*$E$1059</f>
        <v>0</v>
      </c>
      <c r="D1054" s="104">
        <f t="shared" si="701"/>
        <v>0</v>
      </c>
      <c r="E1054" s="104">
        <f t="shared" si="695"/>
        <v>0</v>
      </c>
      <c r="F1054" s="104">
        <f t="shared" ref="F1054:G1056" si="702">+F797*$H$1059</f>
        <v>0.25967505994165968</v>
      </c>
      <c r="G1054" s="104">
        <f t="shared" si="702"/>
        <v>0</v>
      </c>
      <c r="H1054" s="104">
        <f t="shared" si="696"/>
        <v>0.25967505994165968</v>
      </c>
      <c r="I1054" s="104">
        <f t="shared" ref="I1054:J1055" si="703">+I797*$K$1059</f>
        <v>0</v>
      </c>
      <c r="J1054" s="104">
        <f t="shared" si="703"/>
        <v>0</v>
      </c>
      <c r="K1054" s="104">
        <f t="shared" si="697"/>
        <v>0</v>
      </c>
      <c r="L1054" s="104">
        <f t="shared" ref="L1054:M1057" si="704">+L797*$N$1059</f>
        <v>0</v>
      </c>
      <c r="M1054" s="104">
        <f t="shared" si="704"/>
        <v>0</v>
      </c>
      <c r="N1054" s="104">
        <f t="shared" si="698"/>
        <v>0</v>
      </c>
      <c r="O1054" s="104">
        <f t="shared" ref="O1054:P1056" si="705">+O797*$Q$1059</f>
        <v>0</v>
      </c>
      <c r="P1054" s="104">
        <f t="shared" si="705"/>
        <v>0</v>
      </c>
      <c r="Q1054" s="104">
        <f t="shared" si="699"/>
        <v>0</v>
      </c>
      <c r="R1054" s="104">
        <f t="shared" ref="R1054:S1057" si="706">+R797*$T$1059</f>
        <v>0</v>
      </c>
      <c r="S1054" s="104">
        <f t="shared" si="706"/>
        <v>0</v>
      </c>
      <c r="T1054" s="104">
        <f t="shared" si="700"/>
        <v>0</v>
      </c>
    </row>
    <row r="1055" spans="2:20" x14ac:dyDescent="0.2">
      <c r="B1055" s="114" t="s">
        <v>880</v>
      </c>
      <c r="C1055" s="104">
        <f t="shared" si="701"/>
        <v>0</v>
      </c>
      <c r="D1055" s="104">
        <f t="shared" si="701"/>
        <v>0</v>
      </c>
      <c r="E1055" s="104">
        <f t="shared" si="695"/>
        <v>0</v>
      </c>
      <c r="F1055" s="104">
        <f t="shared" si="702"/>
        <v>0</v>
      </c>
      <c r="G1055" s="104">
        <f t="shared" si="702"/>
        <v>0</v>
      </c>
      <c r="H1055" s="104">
        <f t="shared" si="696"/>
        <v>0</v>
      </c>
      <c r="I1055" s="104">
        <f t="shared" si="703"/>
        <v>2.5075095239390902E-2</v>
      </c>
      <c r="J1055" s="104">
        <f t="shared" si="703"/>
        <v>0</v>
      </c>
      <c r="K1055" s="104">
        <f t="shared" si="697"/>
        <v>2.5075095239390902E-2</v>
      </c>
      <c r="L1055" s="104">
        <f t="shared" si="704"/>
        <v>0</v>
      </c>
      <c r="M1055" s="104">
        <f t="shared" si="704"/>
        <v>0</v>
      </c>
      <c r="N1055" s="104">
        <f t="shared" si="698"/>
        <v>0</v>
      </c>
      <c r="O1055" s="104">
        <f t="shared" si="705"/>
        <v>5.4761901955206436E-2</v>
      </c>
      <c r="P1055" s="104">
        <f t="shared" si="705"/>
        <v>0</v>
      </c>
      <c r="Q1055" s="104">
        <f t="shared" si="699"/>
        <v>5.4761901955206436E-2</v>
      </c>
      <c r="R1055" s="104">
        <f t="shared" si="706"/>
        <v>0</v>
      </c>
      <c r="S1055" s="104">
        <f t="shared" si="706"/>
        <v>0</v>
      </c>
      <c r="T1055" s="104">
        <f t="shared" si="700"/>
        <v>0</v>
      </c>
    </row>
    <row r="1056" spans="2:20" x14ac:dyDescent="0.2">
      <c r="B1056" s="114" t="s">
        <v>874</v>
      </c>
      <c r="C1056" s="104">
        <f t="shared" si="701"/>
        <v>0</v>
      </c>
      <c r="D1056" s="104">
        <f t="shared" si="701"/>
        <v>0</v>
      </c>
      <c r="E1056" s="104">
        <f t="shared" si="695"/>
        <v>0</v>
      </c>
      <c r="F1056" s="104">
        <f t="shared" si="702"/>
        <v>0.25967505994165968</v>
      </c>
      <c r="G1056" s="104">
        <f t="shared" si="702"/>
        <v>0</v>
      </c>
      <c r="H1056" s="104">
        <f t="shared" si="696"/>
        <v>0.25967505994165968</v>
      </c>
      <c r="I1056" s="104">
        <f>+I799*$K$1059</f>
        <v>0.35105133335147259</v>
      </c>
      <c r="J1056" s="104">
        <f t="shared" ref="J1056:J1057" si="707">+J799*$K$1059</f>
        <v>0</v>
      </c>
      <c r="K1056" s="104">
        <f t="shared" si="697"/>
        <v>0.35105133335147259</v>
      </c>
      <c r="L1056" s="104">
        <f t="shared" si="704"/>
        <v>0.5014988678523753</v>
      </c>
      <c r="M1056" s="104">
        <f t="shared" si="704"/>
        <v>0</v>
      </c>
      <c r="N1056" s="104">
        <f t="shared" si="698"/>
        <v>0.5014988678523753</v>
      </c>
      <c r="O1056" s="104">
        <f t="shared" si="705"/>
        <v>0.54761901955206438</v>
      </c>
      <c r="P1056" s="104">
        <f t="shared" si="705"/>
        <v>0</v>
      </c>
      <c r="Q1056" s="104">
        <f t="shared" si="699"/>
        <v>0.54761901955206438</v>
      </c>
      <c r="R1056" s="104">
        <f t="shared" si="706"/>
        <v>0.74584606046040414</v>
      </c>
      <c r="S1056" s="104">
        <f t="shared" si="706"/>
        <v>0</v>
      </c>
      <c r="T1056" s="104">
        <f t="shared" si="700"/>
        <v>0.74584606046040414</v>
      </c>
    </row>
    <row r="1057" spans="2:20" s="135" customFormat="1" x14ac:dyDescent="0.2">
      <c r="B1057" s="114" t="s">
        <v>294</v>
      </c>
      <c r="C1057" s="104">
        <f>+C800*$E$1059</f>
        <v>0.40056381054897738</v>
      </c>
      <c r="D1057" s="104">
        <f>+D800*$E$1059</f>
        <v>0</v>
      </c>
      <c r="E1057" s="104">
        <f t="shared" si="695"/>
        <v>0.40056381054897738</v>
      </c>
      <c r="F1057" s="104">
        <f>+F800*$H$1059</f>
        <v>0.27608932822061993</v>
      </c>
      <c r="G1057" s="104">
        <f>+G800*$H$1059</f>
        <v>0</v>
      </c>
      <c r="H1057" s="104">
        <f t="shared" si="696"/>
        <v>0.27608932822061993</v>
      </c>
      <c r="I1057" s="104">
        <f>+I800*$K$1059</f>
        <v>0.71795283500452611</v>
      </c>
      <c r="J1057" s="104">
        <f t="shared" si="707"/>
        <v>0</v>
      </c>
      <c r="K1057" s="104">
        <f t="shared" si="697"/>
        <v>0.71795283500452611</v>
      </c>
      <c r="L1057" s="104">
        <f t="shared" si="704"/>
        <v>1.3197471287341973</v>
      </c>
      <c r="M1057" s="104">
        <f>+M800*$N$1059</f>
        <v>0</v>
      </c>
      <c r="N1057" s="104">
        <f t="shared" si="698"/>
        <v>1.3197471287341973</v>
      </c>
      <c r="O1057" s="104">
        <f>+O800*$Q$1059</f>
        <v>1.4411171689959181</v>
      </c>
      <c r="P1057" s="104">
        <f>+P800*$Q$1059</f>
        <v>0</v>
      </c>
      <c r="Q1057" s="104">
        <f t="shared" si="699"/>
        <v>1.4411171689959181</v>
      </c>
      <c r="R1057" s="104">
        <f t="shared" si="706"/>
        <v>1.3085150135175507</v>
      </c>
      <c r="S1057" s="104">
        <f>+S800*$T$1059</f>
        <v>0</v>
      </c>
      <c r="T1057" s="104">
        <f t="shared" si="700"/>
        <v>1.3085150135175507</v>
      </c>
    </row>
    <row r="1058" spans="2:20" x14ac:dyDescent="0.2">
      <c r="B1058" s="278" t="s">
        <v>8</v>
      </c>
      <c r="C1058" s="106">
        <f>SUM(C1040:C1057)</f>
        <v>2.6670060287894484</v>
      </c>
      <c r="D1058" s="106">
        <f t="shared" ref="D1058:T1058" si="708">SUM(D1040:D1057)</f>
        <v>0.80009986850363513</v>
      </c>
      <c r="E1058" s="106">
        <f t="shared" si="708"/>
        <v>3.467105897293083</v>
      </c>
      <c r="F1058" s="106">
        <f t="shared" si="708"/>
        <v>3.6302088122299558</v>
      </c>
      <c r="G1058" s="106">
        <f t="shared" si="708"/>
        <v>1.299486365524587</v>
      </c>
      <c r="H1058" s="106">
        <f t="shared" si="708"/>
        <v>4.9296951777545415</v>
      </c>
      <c r="I1058" s="106">
        <f t="shared" si="708"/>
        <v>3.9704633308822581</v>
      </c>
      <c r="J1058" s="106">
        <f t="shared" si="708"/>
        <v>1.7697394735416345</v>
      </c>
      <c r="K1058" s="106">
        <f t="shared" si="708"/>
        <v>5.7402028044238929</v>
      </c>
      <c r="L1058" s="106">
        <f t="shared" si="708"/>
        <v>6.528132909298586</v>
      </c>
      <c r="M1058" s="106">
        <f t="shared" si="708"/>
        <v>2.4101170804272436</v>
      </c>
      <c r="N1058" s="106">
        <f t="shared" si="708"/>
        <v>8.9382499897258292</v>
      </c>
      <c r="O1058" s="106">
        <f t="shared" si="708"/>
        <v>7.502807114893133</v>
      </c>
      <c r="P1058" s="106">
        <f t="shared" si="708"/>
        <v>3.7189926549369372</v>
      </c>
      <c r="Q1058" s="106">
        <f t="shared" si="708"/>
        <v>11.221799769830071</v>
      </c>
      <c r="R1058" s="106">
        <f t="shared" si="708"/>
        <v>9.8631330599723501</v>
      </c>
      <c r="S1058" s="106">
        <f t="shared" si="708"/>
        <v>4.6444077249642994</v>
      </c>
      <c r="T1058" s="106">
        <f t="shared" si="708"/>
        <v>14.507540784936651</v>
      </c>
    </row>
    <row r="1059" spans="2:20" x14ac:dyDescent="0.2">
      <c r="B1059" s="279" t="s">
        <v>297</v>
      </c>
      <c r="C1059" s="241"/>
      <c r="D1059" s="240"/>
      <c r="E1059" s="285">
        <f>Asignaciones!K86</f>
        <v>9.7806343439988818E-4</v>
      </c>
      <c r="F1059" s="241"/>
      <c r="G1059" s="240"/>
      <c r="H1059" s="285">
        <f>Asignaciones!L86</f>
        <v>8.4769708957332577E-4</v>
      </c>
      <c r="I1059" s="241"/>
      <c r="J1059" s="240"/>
      <c r="K1059" s="285">
        <f>Asignaciones!M86</f>
        <v>8.1545762282590598E-4</v>
      </c>
      <c r="L1059" s="241"/>
      <c r="M1059" s="240"/>
      <c r="N1059" s="285">
        <f>Asignaciones!N86</f>
        <v>8.1542550555048943E-4</v>
      </c>
      <c r="O1059" s="241"/>
      <c r="P1059" s="240"/>
      <c r="Q1059" s="285">
        <f>Asignaciones!O86</f>
        <v>8.8710780094644539E-4</v>
      </c>
      <c r="R1059" s="241"/>
      <c r="S1059" s="240"/>
      <c r="T1059" s="285">
        <f>Asignaciones!P86</f>
        <v>8.0888869254864128E-4</v>
      </c>
    </row>
    <row r="1063" spans="2:20" x14ac:dyDescent="0.2">
      <c r="B1063" s="2" t="s">
        <v>743</v>
      </c>
      <c r="C1063" s="228"/>
      <c r="D1063" s="228"/>
      <c r="E1063" s="228"/>
      <c r="F1063" s="228"/>
      <c r="G1063" s="228"/>
      <c r="H1063" s="228"/>
      <c r="I1063" s="228"/>
      <c r="J1063" s="228"/>
      <c r="K1063" s="228"/>
      <c r="L1063" s="228"/>
      <c r="M1063" s="228"/>
      <c r="N1063" s="228"/>
      <c r="O1063" s="228"/>
      <c r="P1063" s="228"/>
      <c r="Q1063" s="228"/>
      <c r="R1063" s="228"/>
      <c r="S1063" s="228"/>
      <c r="T1063" s="227"/>
    </row>
    <row r="1064" spans="2:20" x14ac:dyDescent="0.2">
      <c r="B1064" s="9" t="s">
        <v>20</v>
      </c>
      <c r="C1064" s="199"/>
      <c r="D1064" s="199"/>
      <c r="E1064" s="199"/>
      <c r="F1064" s="199"/>
      <c r="G1064" s="199"/>
      <c r="H1064" s="199"/>
      <c r="I1064" s="199"/>
      <c r="J1064" s="199"/>
      <c r="K1064" s="199"/>
      <c r="L1064" s="199"/>
      <c r="M1064" s="199"/>
      <c r="N1064" s="199"/>
      <c r="O1064" s="199"/>
      <c r="P1064" s="199"/>
      <c r="Q1064" s="199"/>
      <c r="R1064" s="199"/>
      <c r="S1064" s="199"/>
      <c r="T1064" s="262"/>
    </row>
    <row r="1065" spans="2:20" x14ac:dyDescent="0.2">
      <c r="B1065" s="201" t="s">
        <v>910</v>
      </c>
      <c r="C1065" s="199"/>
      <c r="D1065" s="199"/>
      <c r="E1065" s="199"/>
      <c r="F1065" s="199"/>
      <c r="G1065" s="199"/>
      <c r="H1065" s="199"/>
      <c r="I1065" s="199"/>
      <c r="J1065" s="199"/>
      <c r="K1065" s="199"/>
      <c r="L1065" s="199"/>
      <c r="M1065" s="199"/>
      <c r="N1065" s="199"/>
      <c r="O1065" s="199"/>
      <c r="P1065" s="199"/>
      <c r="Q1065" s="199"/>
      <c r="R1065" s="199"/>
      <c r="S1065" s="199"/>
      <c r="T1065" s="262"/>
    </row>
    <row r="1066" spans="2:20" x14ac:dyDescent="0.2">
      <c r="B1066" s="9" t="s">
        <v>2</v>
      </c>
      <c r="C1066" s="199"/>
      <c r="D1066" s="199"/>
      <c r="E1066" s="199"/>
      <c r="F1066" s="199"/>
      <c r="G1066" s="199"/>
      <c r="H1066" s="199"/>
      <c r="I1066" s="199"/>
      <c r="J1066" s="199"/>
      <c r="K1066" s="199"/>
      <c r="L1066" s="199"/>
      <c r="M1066" s="199"/>
      <c r="N1066" s="199"/>
      <c r="O1066" s="199"/>
      <c r="P1066" s="199"/>
      <c r="Q1066" s="199"/>
      <c r="R1066" s="199"/>
      <c r="S1066" s="199"/>
      <c r="T1066" s="262"/>
    </row>
    <row r="1067" spans="2:20" x14ac:dyDescent="0.2">
      <c r="B1067" s="256"/>
      <c r="C1067" s="197"/>
      <c r="D1067" s="197"/>
      <c r="E1067" s="197"/>
      <c r="F1067" s="197"/>
      <c r="G1067" s="197"/>
      <c r="H1067" s="197"/>
      <c r="I1067" s="197"/>
      <c r="J1067" s="197"/>
      <c r="K1067" s="197"/>
      <c r="L1067" s="197"/>
      <c r="M1067" s="197"/>
      <c r="N1067" s="197"/>
      <c r="O1067" s="197"/>
      <c r="P1067" s="197"/>
      <c r="Q1067" s="197"/>
      <c r="R1067" s="197"/>
      <c r="S1067" s="197"/>
      <c r="T1067" s="263"/>
    </row>
    <row r="1068" spans="2:20" x14ac:dyDescent="0.2">
      <c r="B1068" s="264"/>
    </row>
    <row r="1069" spans="2:20" x14ac:dyDescent="0.2">
      <c r="B1069" s="265" t="s">
        <v>282</v>
      </c>
      <c r="C1069" s="267" t="s">
        <v>38</v>
      </c>
      <c r="D1069" s="662"/>
      <c r="E1069" s="299"/>
      <c r="F1069" s="270" t="s">
        <v>39</v>
      </c>
      <c r="G1069" s="663"/>
      <c r="H1069" s="663"/>
      <c r="I1069" s="301" t="s">
        <v>40</v>
      </c>
      <c r="J1069" s="662"/>
      <c r="K1069" s="299"/>
      <c r="L1069" s="267" t="s">
        <v>121</v>
      </c>
      <c r="M1069" s="662"/>
      <c r="N1069" s="299"/>
      <c r="O1069" s="270" t="s">
        <v>122</v>
      </c>
      <c r="P1069" s="662"/>
      <c r="Q1069" s="299"/>
      <c r="R1069" s="301" t="s">
        <v>633</v>
      </c>
      <c r="S1069" s="662"/>
      <c r="T1069" s="299"/>
    </row>
    <row r="1070" spans="2:20" x14ac:dyDescent="0.2">
      <c r="B1070" s="273"/>
      <c r="C1070" s="274" t="s">
        <v>283</v>
      </c>
      <c r="D1070" s="275" t="s">
        <v>284</v>
      </c>
      <c r="E1070" s="275" t="s">
        <v>47</v>
      </c>
      <c r="F1070" s="275" t="s">
        <v>283</v>
      </c>
      <c r="G1070" s="275" t="s">
        <v>284</v>
      </c>
      <c r="H1070" s="275" t="s">
        <v>47</v>
      </c>
      <c r="I1070" s="276" t="s">
        <v>283</v>
      </c>
      <c r="J1070" s="276" t="s">
        <v>284</v>
      </c>
      <c r="K1070" s="276" t="s">
        <v>47</v>
      </c>
      <c r="L1070" s="274" t="s">
        <v>283</v>
      </c>
      <c r="M1070" s="275" t="s">
        <v>284</v>
      </c>
      <c r="N1070" s="275" t="s">
        <v>47</v>
      </c>
      <c r="O1070" s="275" t="s">
        <v>283</v>
      </c>
      <c r="P1070" s="275" t="s">
        <v>284</v>
      </c>
      <c r="Q1070" s="275" t="s">
        <v>47</v>
      </c>
      <c r="R1070" s="276" t="s">
        <v>283</v>
      </c>
      <c r="S1070" s="276" t="s">
        <v>284</v>
      </c>
      <c r="T1070" s="276" t="s">
        <v>47</v>
      </c>
    </row>
    <row r="1071" spans="2:20" x14ac:dyDescent="0.2">
      <c r="B1071" s="129" t="s">
        <v>103</v>
      </c>
      <c r="C1071" s="234"/>
      <c r="D1071" s="234"/>
      <c r="E1071" s="234"/>
      <c r="F1071" s="234"/>
      <c r="G1071" s="234"/>
      <c r="H1071" s="234"/>
      <c r="I1071" s="234"/>
      <c r="J1071" s="234"/>
      <c r="K1071" s="234"/>
      <c r="L1071" s="234"/>
      <c r="M1071" s="234"/>
      <c r="N1071" s="234"/>
      <c r="O1071" s="234"/>
      <c r="P1071" s="234"/>
      <c r="Q1071" s="234"/>
      <c r="R1071" s="234"/>
      <c r="S1071" s="234"/>
      <c r="T1071" s="232"/>
    </row>
    <row r="1072" spans="2:20" x14ac:dyDescent="0.2">
      <c r="B1072" s="665" t="s">
        <v>424</v>
      </c>
      <c r="C1072" s="104">
        <f t="shared" ref="C1072:D1085" si="709">C783*$E$1091</f>
        <v>31.874474345052679</v>
      </c>
      <c r="D1072" s="104">
        <f t="shared" si="709"/>
        <v>0</v>
      </c>
      <c r="E1072" s="104">
        <f>+C1072+D1072</f>
        <v>31.874474345052679</v>
      </c>
      <c r="F1072" s="104">
        <f t="shared" ref="F1072:G1085" si="710">+F783*$H$1091</f>
        <v>48.927845487573002</v>
      </c>
      <c r="G1072" s="104">
        <f t="shared" si="710"/>
        <v>0</v>
      </c>
      <c r="H1072" s="104">
        <f>+F1072+G1072</f>
        <v>48.927845487573002</v>
      </c>
      <c r="I1072" s="104">
        <f t="shared" ref="I1072:J1085" si="711">+I783*$K$1091</f>
        <v>48.784411808400904</v>
      </c>
      <c r="J1072" s="104">
        <f t="shared" si="711"/>
        <v>0</v>
      </c>
      <c r="K1072" s="104">
        <f>+I1072+J1072</f>
        <v>48.784411808400904</v>
      </c>
      <c r="L1072" s="104">
        <f t="shared" ref="L1072:M1085" si="712">+L783*$N$1091</f>
        <v>80.620133077940778</v>
      </c>
      <c r="M1072" s="104">
        <f t="shared" si="712"/>
        <v>0</v>
      </c>
      <c r="N1072" s="104">
        <f>+L1072+M1072</f>
        <v>80.620133077940778</v>
      </c>
      <c r="O1072" s="104">
        <f t="shared" ref="O1072:P1085" si="713">+O783*$Q$1091</f>
        <v>85.089786669407573</v>
      </c>
      <c r="P1072" s="104">
        <f t="shared" si="713"/>
        <v>0</v>
      </c>
      <c r="Q1072" s="104">
        <f>+O1072+P1072</f>
        <v>85.089786669407573</v>
      </c>
      <c r="R1072" s="104">
        <f t="shared" ref="R1072:S1085" si="714">+R783*$T$1091</f>
        <v>138.36199507769899</v>
      </c>
      <c r="S1072" s="104">
        <f t="shared" si="714"/>
        <v>0</v>
      </c>
      <c r="T1072" s="104">
        <f>+R1072+S1072</f>
        <v>138.36199507769899</v>
      </c>
    </row>
    <row r="1073" spans="2:20" x14ac:dyDescent="0.2">
      <c r="B1073" s="665" t="s">
        <v>425</v>
      </c>
      <c r="C1073" s="104">
        <f t="shared" si="709"/>
        <v>10.797592021794971</v>
      </c>
      <c r="D1073" s="104">
        <f t="shared" si="709"/>
        <v>0</v>
      </c>
      <c r="E1073" s="104">
        <f>+C1073+D1073</f>
        <v>10.797592021794971</v>
      </c>
      <c r="F1073" s="104">
        <f t="shared" si="710"/>
        <v>19.816446521208778</v>
      </c>
      <c r="G1073" s="104">
        <f t="shared" si="710"/>
        <v>0</v>
      </c>
      <c r="H1073" s="104">
        <f>+F1073+G1073</f>
        <v>19.816446521208778</v>
      </c>
      <c r="I1073" s="104">
        <f t="shared" si="711"/>
        <v>19.79541710051895</v>
      </c>
      <c r="J1073" s="104">
        <f t="shared" si="711"/>
        <v>0</v>
      </c>
      <c r="K1073" s="104">
        <f>+I1073+J1073</f>
        <v>19.79541710051895</v>
      </c>
      <c r="L1073" s="104">
        <f t="shared" si="712"/>
        <v>32.814369854463159</v>
      </c>
      <c r="M1073" s="104">
        <f t="shared" si="712"/>
        <v>0</v>
      </c>
      <c r="N1073" s="104">
        <f>+L1073+M1073</f>
        <v>32.814369854463159</v>
      </c>
      <c r="O1073" s="104">
        <f t="shared" si="713"/>
        <v>34.536519778318144</v>
      </c>
      <c r="P1073" s="104">
        <f t="shared" si="713"/>
        <v>0</v>
      </c>
      <c r="Q1073" s="104">
        <f>+O1073+P1073</f>
        <v>34.536519778318144</v>
      </c>
      <c r="R1073" s="104">
        <f t="shared" si="714"/>
        <v>51.338145477993947</v>
      </c>
      <c r="S1073" s="104">
        <f t="shared" si="714"/>
        <v>0</v>
      </c>
      <c r="T1073" s="104">
        <f>+R1073+S1073</f>
        <v>51.338145477993947</v>
      </c>
    </row>
    <row r="1074" spans="2:20" x14ac:dyDescent="0.2">
      <c r="B1074" s="665" t="s">
        <v>426</v>
      </c>
      <c r="C1074" s="104">
        <f t="shared" si="709"/>
        <v>0</v>
      </c>
      <c r="D1074" s="104">
        <f t="shared" si="709"/>
        <v>12.66945088724326</v>
      </c>
      <c r="E1074" s="104">
        <f>+C1074+D1074</f>
        <v>12.66945088724326</v>
      </c>
      <c r="F1074" s="104">
        <f t="shared" si="710"/>
        <v>0</v>
      </c>
      <c r="G1074" s="104">
        <f t="shared" si="710"/>
        <v>29.611317603842892</v>
      </c>
      <c r="H1074" s="104">
        <f>+F1074+G1074</f>
        <v>29.611317603842892</v>
      </c>
      <c r="I1074" s="104">
        <f t="shared" si="711"/>
        <v>0</v>
      </c>
      <c r="J1074" s="104">
        <f t="shared" si="711"/>
        <v>40.676097991230996</v>
      </c>
      <c r="K1074" s="104">
        <f>+I1074+J1074</f>
        <v>40.676097991230996</v>
      </c>
      <c r="L1074" s="104">
        <f t="shared" si="712"/>
        <v>0</v>
      </c>
      <c r="M1074" s="104">
        <f t="shared" si="712"/>
        <v>56.133297520747064</v>
      </c>
      <c r="N1074" s="104">
        <f>+L1074+M1074</f>
        <v>56.133297520747064</v>
      </c>
      <c r="O1074" s="104">
        <f t="shared" si="713"/>
        <v>0</v>
      </c>
      <c r="P1074" s="104">
        <f t="shared" si="713"/>
        <v>80.095925329205357</v>
      </c>
      <c r="Q1074" s="104">
        <f>+O1074+P1074</f>
        <v>80.095925329205357</v>
      </c>
      <c r="R1074" s="104">
        <f t="shared" si="714"/>
        <v>0</v>
      </c>
      <c r="S1074" s="104">
        <f t="shared" si="714"/>
        <v>110.89369545683199</v>
      </c>
      <c r="T1074" s="104">
        <f>+R1074+S1074</f>
        <v>110.89369545683199</v>
      </c>
    </row>
    <row r="1075" spans="2:20" x14ac:dyDescent="0.2">
      <c r="B1075" s="660" t="s">
        <v>715</v>
      </c>
      <c r="C1075" s="104">
        <f t="shared" si="709"/>
        <v>0</v>
      </c>
      <c r="D1075" s="104">
        <f t="shared" si="709"/>
        <v>0.34630301399354141</v>
      </c>
      <c r="E1075" s="104">
        <f>+C1075+D1075</f>
        <v>0.34630301399354141</v>
      </c>
      <c r="F1075" s="104">
        <f t="shared" si="710"/>
        <v>0</v>
      </c>
      <c r="G1075" s="104">
        <f t="shared" si="710"/>
        <v>0.33276359182542914</v>
      </c>
      <c r="H1075" s="104">
        <f>+F1075+G1075</f>
        <v>0.33276359182542914</v>
      </c>
      <c r="I1075" s="104">
        <f t="shared" si="711"/>
        <v>0</v>
      </c>
      <c r="J1075" s="104">
        <f t="shared" si="711"/>
        <v>0.34851173890091963</v>
      </c>
      <c r="K1075" s="104">
        <f>+I1075+J1075</f>
        <v>0.34851173890091963</v>
      </c>
      <c r="L1075" s="104">
        <f t="shared" si="712"/>
        <v>0</v>
      </c>
      <c r="M1075" s="104">
        <f t="shared" si="712"/>
        <v>0.38261438618106175</v>
      </c>
      <c r="N1075" s="104">
        <f>+L1075+M1075</f>
        <v>0.38261438618106175</v>
      </c>
      <c r="O1075" s="104">
        <f t="shared" si="713"/>
        <v>0</v>
      </c>
      <c r="P1075" s="104">
        <f t="shared" si="713"/>
        <v>0.4240410733112856</v>
      </c>
      <c r="Q1075" s="104">
        <f>+O1075+P1075</f>
        <v>0.4240410733112856</v>
      </c>
      <c r="R1075" s="104">
        <f t="shared" si="714"/>
        <v>0</v>
      </c>
      <c r="S1075" s="104">
        <f t="shared" si="714"/>
        <v>0.4638728751012488</v>
      </c>
      <c r="T1075" s="104">
        <f>+R1075+S1075</f>
        <v>0.4638728751012488</v>
      </c>
    </row>
    <row r="1076" spans="2:20" x14ac:dyDescent="0.2">
      <c r="B1076" s="660" t="s">
        <v>717</v>
      </c>
      <c r="C1076" s="104">
        <f t="shared" si="709"/>
        <v>0.31869752421959091</v>
      </c>
      <c r="D1076" s="104">
        <f t="shared" si="709"/>
        <v>0</v>
      </c>
      <c r="E1076" s="104">
        <f t="shared" ref="E1076:E1089" si="715">+C1076+D1076</f>
        <v>0.31869752421959091</v>
      </c>
      <c r="F1076" s="104">
        <f t="shared" si="710"/>
        <v>0.30623739493979868</v>
      </c>
      <c r="G1076" s="104">
        <f t="shared" si="710"/>
        <v>0</v>
      </c>
      <c r="H1076" s="104">
        <f t="shared" ref="H1076:H1089" si="716">+F1076+G1076</f>
        <v>0.30623739493979868</v>
      </c>
      <c r="I1076" s="104">
        <f t="shared" si="711"/>
        <v>0.32073018097168238</v>
      </c>
      <c r="J1076" s="104">
        <f t="shared" si="711"/>
        <v>0</v>
      </c>
      <c r="K1076" s="104">
        <f t="shared" ref="K1076:K1089" si="717">+I1076+J1076</f>
        <v>0.32073018097168238</v>
      </c>
      <c r="L1076" s="104">
        <f t="shared" si="712"/>
        <v>0.35211434113876067</v>
      </c>
      <c r="M1076" s="104">
        <f t="shared" si="712"/>
        <v>0</v>
      </c>
      <c r="N1076" s="104">
        <f t="shared" ref="N1076:N1089" si="718">+L1076+M1076</f>
        <v>0.35211434113876067</v>
      </c>
      <c r="O1076" s="104">
        <f t="shared" si="713"/>
        <v>0.39023870648219405</v>
      </c>
      <c r="P1076" s="104">
        <f t="shared" si="713"/>
        <v>0</v>
      </c>
      <c r="Q1076" s="104">
        <f t="shared" ref="Q1076:Q1089" si="719">+O1076+P1076</f>
        <v>0.39023870648219405</v>
      </c>
      <c r="R1076" s="104">
        <f t="shared" si="714"/>
        <v>0.42689532251702733</v>
      </c>
      <c r="S1076" s="104">
        <f t="shared" si="714"/>
        <v>0</v>
      </c>
      <c r="T1076" s="104">
        <f t="shared" ref="T1076:T1089" si="720">+R1076+S1076</f>
        <v>0.42689532251702733</v>
      </c>
    </row>
    <row r="1077" spans="2:20" x14ac:dyDescent="0.2">
      <c r="B1077" s="114" t="s">
        <v>287</v>
      </c>
      <c r="C1077" s="104">
        <f t="shared" si="709"/>
        <v>0.45822120559741658</v>
      </c>
      <c r="D1077" s="104">
        <f t="shared" si="709"/>
        <v>0</v>
      </c>
      <c r="E1077" s="104">
        <f t="shared" si="715"/>
        <v>0.45822120559741658</v>
      </c>
      <c r="F1077" s="104">
        <f t="shared" si="710"/>
        <v>0.44030611361649458</v>
      </c>
      <c r="G1077" s="104">
        <f t="shared" si="710"/>
        <v>0</v>
      </c>
      <c r="H1077" s="104">
        <f t="shared" si="716"/>
        <v>0.44030611361649458</v>
      </c>
      <c r="I1077" s="104">
        <f t="shared" si="711"/>
        <v>0.46114374611538839</v>
      </c>
      <c r="J1077" s="104">
        <f t="shared" si="711"/>
        <v>0</v>
      </c>
      <c r="K1077" s="104">
        <f t="shared" si="717"/>
        <v>0.46114374611538839</v>
      </c>
      <c r="L1077" s="104">
        <f t="shared" si="712"/>
        <v>0.50626768532274857</v>
      </c>
      <c r="M1077" s="104">
        <f t="shared" si="712"/>
        <v>0</v>
      </c>
      <c r="N1077" s="104">
        <f t="shared" si="718"/>
        <v>0.50626768532274857</v>
      </c>
      <c r="O1077" s="104">
        <f t="shared" si="713"/>
        <v>0.56108264723085421</v>
      </c>
      <c r="P1077" s="104">
        <f t="shared" si="713"/>
        <v>0</v>
      </c>
      <c r="Q1077" s="104">
        <f t="shared" si="719"/>
        <v>0.56108264723085421</v>
      </c>
      <c r="R1077" s="104">
        <f t="shared" si="714"/>
        <v>0.61378728883023304</v>
      </c>
      <c r="S1077" s="104">
        <f t="shared" si="714"/>
        <v>0</v>
      </c>
      <c r="T1077" s="104">
        <f t="shared" si="720"/>
        <v>0.61378728883023304</v>
      </c>
    </row>
    <row r="1078" spans="2:20" x14ac:dyDescent="0.2">
      <c r="B1078" s="114" t="s">
        <v>427</v>
      </c>
      <c r="C1078" s="104">
        <f t="shared" si="709"/>
        <v>0</v>
      </c>
      <c r="D1078" s="104">
        <f t="shared" si="709"/>
        <v>1.3406243272335845</v>
      </c>
      <c r="E1078" s="104">
        <f t="shared" si="715"/>
        <v>1.3406243272335845</v>
      </c>
      <c r="F1078" s="104">
        <f t="shared" si="710"/>
        <v>0</v>
      </c>
      <c r="G1078" s="104">
        <f t="shared" si="710"/>
        <v>1.2882098866951157</v>
      </c>
      <c r="H1078" s="104">
        <f t="shared" si="716"/>
        <v>1.2882098866951157</v>
      </c>
      <c r="I1078" s="104">
        <f t="shared" si="711"/>
        <v>0</v>
      </c>
      <c r="J1078" s="104">
        <f t="shared" si="711"/>
        <v>1.3491748457775936</v>
      </c>
      <c r="K1078" s="104">
        <f t="shared" si="717"/>
        <v>1.3491748457775936</v>
      </c>
      <c r="L1078" s="104">
        <f t="shared" si="712"/>
        <v>0</v>
      </c>
      <c r="M1078" s="104">
        <f t="shared" si="712"/>
        <v>1.4811945993442706</v>
      </c>
      <c r="N1078" s="104">
        <f t="shared" si="718"/>
        <v>1.4811945993442706</v>
      </c>
      <c r="O1078" s="104">
        <f t="shared" si="713"/>
        <v>0</v>
      </c>
      <c r="P1078" s="104">
        <f t="shared" si="713"/>
        <v>1.6415675164696995</v>
      </c>
      <c r="Q1078" s="104">
        <f t="shared" si="719"/>
        <v>1.6415675164696995</v>
      </c>
      <c r="R1078" s="104">
        <f t="shared" si="714"/>
        <v>0</v>
      </c>
      <c r="S1078" s="104">
        <f t="shared" si="714"/>
        <v>1.7957662393204536</v>
      </c>
      <c r="T1078" s="104">
        <f t="shared" si="720"/>
        <v>1.7957662393204536</v>
      </c>
    </row>
    <row r="1079" spans="2:20" x14ac:dyDescent="0.2">
      <c r="B1079" s="114" t="s">
        <v>428</v>
      </c>
      <c r="C1079" s="104">
        <f t="shared" si="709"/>
        <v>0</v>
      </c>
      <c r="D1079" s="104">
        <f t="shared" si="709"/>
        <v>0.77205597416576965</v>
      </c>
      <c r="E1079" s="104">
        <f t="shared" si="715"/>
        <v>0.77205597416576965</v>
      </c>
      <c r="F1079" s="104">
        <f t="shared" si="710"/>
        <v>0</v>
      </c>
      <c r="G1079" s="104">
        <f t="shared" si="710"/>
        <v>0.74187087224852644</v>
      </c>
      <c r="H1079" s="104">
        <f t="shared" si="716"/>
        <v>0.74187087224852644</v>
      </c>
      <c r="I1079" s="104">
        <f t="shared" si="711"/>
        <v>0</v>
      </c>
      <c r="J1079" s="104">
        <f t="shared" si="711"/>
        <v>0.7769801567201321</v>
      </c>
      <c r="K1079" s="104">
        <f t="shared" si="717"/>
        <v>0.7769801567201321</v>
      </c>
      <c r="L1079" s="104">
        <f t="shared" si="712"/>
        <v>0</v>
      </c>
      <c r="M1079" s="104">
        <f t="shared" si="712"/>
        <v>0.85300938980094143</v>
      </c>
      <c r="N1079" s="104">
        <f t="shared" si="718"/>
        <v>0.85300938980094143</v>
      </c>
      <c r="O1079" s="104">
        <f t="shared" si="713"/>
        <v>0</v>
      </c>
      <c r="P1079" s="104">
        <f t="shared" si="713"/>
        <v>1.8907340145052784</v>
      </c>
      <c r="Q1079" s="104">
        <f t="shared" si="719"/>
        <v>1.8907340145052784</v>
      </c>
      <c r="R1079" s="104">
        <f t="shared" si="714"/>
        <v>0</v>
      </c>
      <c r="S1079" s="104">
        <f t="shared" si="714"/>
        <v>2.0683379006458793</v>
      </c>
      <c r="T1079" s="104">
        <f t="shared" si="720"/>
        <v>2.0683379006458793</v>
      </c>
    </row>
    <row r="1080" spans="2:20" x14ac:dyDescent="0.2">
      <c r="B1080" s="114" t="s">
        <v>429</v>
      </c>
      <c r="C1080" s="104">
        <f t="shared" si="709"/>
        <v>1.0847685683530679</v>
      </c>
      <c r="D1080" s="104">
        <f t="shared" si="709"/>
        <v>0</v>
      </c>
      <c r="E1080" s="104">
        <f t="shared" si="715"/>
        <v>1.0847685683530679</v>
      </c>
      <c r="F1080" s="104">
        <f t="shared" si="710"/>
        <v>1.0423573301941507</v>
      </c>
      <c r="G1080" s="104">
        <f t="shared" si="710"/>
        <v>0</v>
      </c>
      <c r="H1080" s="104">
        <f t="shared" si="716"/>
        <v>1.0423573301941507</v>
      </c>
      <c r="I1080" s="104">
        <f t="shared" si="711"/>
        <v>1.091687235701736</v>
      </c>
      <c r="J1080" s="104">
        <f t="shared" si="711"/>
        <v>0</v>
      </c>
      <c r="K1080" s="104">
        <f t="shared" si="717"/>
        <v>1.091687235701736</v>
      </c>
      <c r="L1080" s="104">
        <f t="shared" si="712"/>
        <v>1.1985112550497725</v>
      </c>
      <c r="M1080" s="104">
        <f t="shared" si="712"/>
        <v>0</v>
      </c>
      <c r="N1080" s="104">
        <f t="shared" si="718"/>
        <v>1.1985112550497725</v>
      </c>
      <c r="O1080" s="104">
        <f t="shared" si="713"/>
        <v>2.6565545746440447</v>
      </c>
      <c r="P1080" s="104">
        <f t="shared" si="713"/>
        <v>0</v>
      </c>
      <c r="Q1080" s="104">
        <f t="shared" si="719"/>
        <v>2.6565545746440447</v>
      </c>
      <c r="R1080" s="104">
        <f t="shared" si="714"/>
        <v>2.9060949185431451</v>
      </c>
      <c r="S1080" s="104">
        <f t="shared" si="714"/>
        <v>0</v>
      </c>
      <c r="T1080" s="104">
        <f t="shared" si="720"/>
        <v>2.9060949185431451</v>
      </c>
    </row>
    <row r="1081" spans="2:20" x14ac:dyDescent="0.2">
      <c r="B1081" s="114" t="s">
        <v>288</v>
      </c>
      <c r="C1081" s="104">
        <f t="shared" si="709"/>
        <v>0</v>
      </c>
      <c r="D1081" s="104">
        <f t="shared" si="709"/>
        <v>0</v>
      </c>
      <c r="E1081" s="104">
        <f t="shared" si="715"/>
        <v>0</v>
      </c>
      <c r="F1081" s="104">
        <f t="shared" si="710"/>
        <v>0.35561652801461097</v>
      </c>
      <c r="G1081" s="104">
        <f t="shared" si="710"/>
        <v>0</v>
      </c>
      <c r="H1081" s="104">
        <f t="shared" si="716"/>
        <v>0.35561652801461097</v>
      </c>
      <c r="I1081" s="104">
        <f t="shared" si="711"/>
        <v>0.44778728723051547</v>
      </c>
      <c r="J1081" s="104">
        <f t="shared" si="711"/>
        <v>0</v>
      </c>
      <c r="K1081" s="104">
        <f t="shared" si="717"/>
        <v>0.44778728723051547</v>
      </c>
      <c r="L1081" s="104">
        <f t="shared" si="712"/>
        <v>0.55869411791207613</v>
      </c>
      <c r="M1081" s="104">
        <f t="shared" si="712"/>
        <v>0</v>
      </c>
      <c r="N1081" s="104">
        <f t="shared" si="718"/>
        <v>0.55869411791207613</v>
      </c>
      <c r="O1081" s="104">
        <f t="shared" si="713"/>
        <v>0.93830188437846096</v>
      </c>
      <c r="P1081" s="104">
        <f t="shared" si="713"/>
        <v>0</v>
      </c>
      <c r="Q1081" s="104">
        <f t="shared" si="719"/>
        <v>0.93830188437846096</v>
      </c>
      <c r="R1081" s="104">
        <f t="shared" si="714"/>
        <v>1.1571289023084899</v>
      </c>
      <c r="S1081" s="104">
        <f t="shared" si="714"/>
        <v>0</v>
      </c>
      <c r="T1081" s="104">
        <f t="shared" si="720"/>
        <v>1.1571289023084899</v>
      </c>
    </row>
    <row r="1082" spans="2:20" x14ac:dyDescent="0.2">
      <c r="B1082" s="114" t="s">
        <v>289</v>
      </c>
      <c r="C1082" s="104">
        <f t="shared" si="709"/>
        <v>0.47131324004305708</v>
      </c>
      <c r="D1082" s="104">
        <f t="shared" si="709"/>
        <v>0</v>
      </c>
      <c r="E1082" s="104">
        <f t="shared" si="715"/>
        <v>0.47131324004305708</v>
      </c>
      <c r="F1082" s="104">
        <f t="shared" si="710"/>
        <v>0.45288628829125155</v>
      </c>
      <c r="G1082" s="104">
        <f t="shared" si="710"/>
        <v>0</v>
      </c>
      <c r="H1082" s="104">
        <f t="shared" si="716"/>
        <v>0.45288628829125155</v>
      </c>
      <c r="I1082" s="104">
        <f t="shared" si="711"/>
        <v>0.4743192817186852</v>
      </c>
      <c r="J1082" s="104">
        <f t="shared" si="711"/>
        <v>0</v>
      </c>
      <c r="K1082" s="104">
        <f t="shared" si="717"/>
        <v>0.4743192817186852</v>
      </c>
      <c r="L1082" s="104">
        <f t="shared" si="712"/>
        <v>0.52073247633196995</v>
      </c>
      <c r="M1082" s="104">
        <f t="shared" si="712"/>
        <v>0</v>
      </c>
      <c r="N1082" s="104">
        <f t="shared" si="718"/>
        <v>0.52073247633196995</v>
      </c>
      <c r="O1082" s="104">
        <f t="shared" si="713"/>
        <v>0.57711358000887847</v>
      </c>
      <c r="P1082" s="104">
        <f t="shared" si="713"/>
        <v>0</v>
      </c>
      <c r="Q1082" s="104">
        <f t="shared" si="719"/>
        <v>0.57711358000887847</v>
      </c>
      <c r="R1082" s="104">
        <f t="shared" si="714"/>
        <v>0.63132406851109679</v>
      </c>
      <c r="S1082" s="104">
        <f t="shared" si="714"/>
        <v>0</v>
      </c>
      <c r="T1082" s="104">
        <f t="shared" si="720"/>
        <v>0.63132406851109679</v>
      </c>
    </row>
    <row r="1083" spans="2:20" x14ac:dyDescent="0.2">
      <c r="B1083" s="114" t="s">
        <v>290</v>
      </c>
      <c r="C1083" s="104">
        <f t="shared" si="709"/>
        <v>0</v>
      </c>
      <c r="D1083" s="104">
        <f t="shared" si="709"/>
        <v>0.37555435952637251</v>
      </c>
      <c r="E1083" s="104">
        <f t="shared" si="715"/>
        <v>0.37555435952637251</v>
      </c>
      <c r="F1083" s="104">
        <f t="shared" si="710"/>
        <v>0</v>
      </c>
      <c r="G1083" s="104">
        <f t="shared" si="710"/>
        <v>0.36087129638445764</v>
      </c>
      <c r="H1083" s="104">
        <f t="shared" si="716"/>
        <v>0.36087129638445764</v>
      </c>
      <c r="I1083" s="104">
        <f t="shared" si="711"/>
        <v>0</v>
      </c>
      <c r="J1083" s="104">
        <f t="shared" si="711"/>
        <v>0.37794964987742852</v>
      </c>
      <c r="K1083" s="104">
        <f t="shared" si="717"/>
        <v>0.37794964987742852</v>
      </c>
      <c r="L1083" s="104">
        <f t="shared" si="712"/>
        <v>0</v>
      </c>
      <c r="M1083" s="104">
        <f t="shared" si="712"/>
        <v>0.41493286209309355</v>
      </c>
      <c r="N1083" s="104">
        <f t="shared" si="718"/>
        <v>0.41493286209309355</v>
      </c>
      <c r="O1083" s="104">
        <f t="shared" si="713"/>
        <v>0</v>
      </c>
      <c r="P1083" s="104">
        <f t="shared" si="713"/>
        <v>0.45985875740390009</v>
      </c>
      <c r="Q1083" s="104">
        <f t="shared" si="719"/>
        <v>0.45985875740390009</v>
      </c>
      <c r="R1083" s="104">
        <f t="shared" si="714"/>
        <v>0</v>
      </c>
      <c r="S1083" s="104">
        <f t="shared" si="714"/>
        <v>0.50305505141677875</v>
      </c>
      <c r="T1083" s="104">
        <f t="shared" si="720"/>
        <v>0.50305505141677875</v>
      </c>
    </row>
    <row r="1084" spans="2:20" x14ac:dyDescent="0.2">
      <c r="B1084" s="114" t="s">
        <v>291</v>
      </c>
      <c r="C1084" s="104">
        <f t="shared" si="709"/>
        <v>0</v>
      </c>
      <c r="D1084" s="104">
        <f t="shared" si="709"/>
        <v>0.18702906350914963</v>
      </c>
      <c r="E1084" s="104">
        <f t="shared" si="715"/>
        <v>0.18702906350914963</v>
      </c>
      <c r="F1084" s="104">
        <f t="shared" si="710"/>
        <v>0</v>
      </c>
      <c r="G1084" s="104">
        <f t="shared" si="710"/>
        <v>0.17971678106795697</v>
      </c>
      <c r="H1084" s="104">
        <f t="shared" si="716"/>
        <v>0.17971678106795697</v>
      </c>
      <c r="I1084" s="104">
        <f t="shared" si="711"/>
        <v>0</v>
      </c>
      <c r="J1084" s="104">
        <f t="shared" si="711"/>
        <v>0.18822193718995442</v>
      </c>
      <c r="K1084" s="104">
        <f t="shared" si="717"/>
        <v>0.18822193718995442</v>
      </c>
      <c r="L1084" s="104">
        <f t="shared" si="712"/>
        <v>0</v>
      </c>
      <c r="M1084" s="104">
        <f t="shared" si="712"/>
        <v>0.20663987156030553</v>
      </c>
      <c r="N1084" s="104">
        <f t="shared" si="718"/>
        <v>0.20663987156030553</v>
      </c>
      <c r="O1084" s="104">
        <f t="shared" si="713"/>
        <v>0</v>
      </c>
      <c r="P1084" s="104">
        <f t="shared" si="713"/>
        <v>0.22901332540034861</v>
      </c>
      <c r="Q1084" s="104">
        <f t="shared" si="719"/>
        <v>0.22901332540034861</v>
      </c>
      <c r="R1084" s="104">
        <f t="shared" si="714"/>
        <v>0</v>
      </c>
      <c r="S1084" s="104">
        <f t="shared" si="714"/>
        <v>0.25052542401233996</v>
      </c>
      <c r="T1084" s="104">
        <f t="shared" si="720"/>
        <v>0.25052542401233996</v>
      </c>
    </row>
    <row r="1085" spans="2:20" x14ac:dyDescent="0.2">
      <c r="B1085" s="114" t="s">
        <v>293</v>
      </c>
      <c r="C1085" s="104">
        <f t="shared" si="709"/>
        <v>0</v>
      </c>
      <c r="D1085" s="104">
        <f t="shared" si="709"/>
        <v>0.19667976318622171</v>
      </c>
      <c r="E1085" s="104">
        <f t="shared" si="715"/>
        <v>0.19667976318622171</v>
      </c>
      <c r="F1085" s="104">
        <f t="shared" si="710"/>
        <v>0</v>
      </c>
      <c r="G1085" s="104">
        <f t="shared" si="710"/>
        <v>0.18899016697106355</v>
      </c>
      <c r="H1085" s="104">
        <f t="shared" si="716"/>
        <v>0.18899016697106355</v>
      </c>
      <c r="I1085" s="104">
        <f t="shared" si="711"/>
        <v>0</v>
      </c>
      <c r="J1085" s="104">
        <f t="shared" si="711"/>
        <v>0.19793418914895611</v>
      </c>
      <c r="K1085" s="104">
        <f t="shared" si="717"/>
        <v>0.19793418914895611</v>
      </c>
      <c r="L1085" s="104">
        <f t="shared" si="712"/>
        <v>0</v>
      </c>
      <c r="M1085" s="104">
        <f t="shared" si="712"/>
        <v>0.21730248893281734</v>
      </c>
      <c r="N1085" s="104">
        <f t="shared" si="718"/>
        <v>0.21730248893281734</v>
      </c>
      <c r="O1085" s="104">
        <f t="shared" si="713"/>
        <v>0</v>
      </c>
      <c r="P1085" s="104">
        <f t="shared" si="713"/>
        <v>0.2408304129910066</v>
      </c>
      <c r="Q1085" s="104">
        <f t="shared" si="719"/>
        <v>0.2408304129910066</v>
      </c>
      <c r="R1085" s="104">
        <f t="shared" si="714"/>
        <v>0</v>
      </c>
      <c r="S1085" s="104">
        <f t="shared" si="714"/>
        <v>0.26345253589137674</v>
      </c>
      <c r="T1085" s="104">
        <f t="shared" si="720"/>
        <v>0.26345253589137674</v>
      </c>
    </row>
    <row r="1086" spans="2:20" x14ac:dyDescent="0.2">
      <c r="B1086" s="108" t="s">
        <v>882</v>
      </c>
      <c r="C1086" s="104">
        <f t="shared" ref="C1086:D1088" si="721">C797*$E$1091</f>
        <v>0</v>
      </c>
      <c r="D1086" s="104">
        <f t="shared" si="721"/>
        <v>0</v>
      </c>
      <c r="E1086" s="104">
        <f t="shared" si="715"/>
        <v>0</v>
      </c>
      <c r="F1086" s="104">
        <f t="shared" ref="F1086:G1088" si="722">+F797*$H$1091</f>
        <v>6.5351556751984354</v>
      </c>
      <c r="G1086" s="104">
        <f t="shared" si="722"/>
        <v>0</v>
      </c>
      <c r="H1086" s="104">
        <f t="shared" si="716"/>
        <v>6.5351556751984354</v>
      </c>
      <c r="I1086" s="104">
        <f t="shared" ref="I1086:J1088" si="723">+I797*$K$1091</f>
        <v>0</v>
      </c>
      <c r="J1086" s="104">
        <f t="shared" si="723"/>
        <v>0</v>
      </c>
      <c r="K1086" s="104">
        <f t="shared" si="717"/>
        <v>0</v>
      </c>
      <c r="L1086" s="104">
        <f t="shared" ref="L1086:M1088" si="724">+L797*$N$1091</f>
        <v>0</v>
      </c>
      <c r="M1086" s="104">
        <f t="shared" si="724"/>
        <v>0</v>
      </c>
      <c r="N1086" s="104">
        <f t="shared" si="718"/>
        <v>0</v>
      </c>
      <c r="O1086" s="104">
        <f t="shared" ref="O1086:P1088" si="725">+O797*$Q$1091</f>
        <v>0</v>
      </c>
      <c r="P1086" s="104">
        <f t="shared" si="725"/>
        <v>0</v>
      </c>
      <c r="Q1086" s="104">
        <f t="shared" si="719"/>
        <v>0</v>
      </c>
      <c r="R1086" s="104">
        <f t="shared" ref="R1086:S1088" si="726">+R797*$T$1091</f>
        <v>0</v>
      </c>
      <c r="S1086" s="104">
        <f t="shared" si="726"/>
        <v>0</v>
      </c>
      <c r="T1086" s="104">
        <f t="shared" si="720"/>
        <v>0</v>
      </c>
    </row>
    <row r="1087" spans="2:20" x14ac:dyDescent="0.2">
      <c r="B1087" s="114" t="s">
        <v>880</v>
      </c>
      <c r="C1087" s="104">
        <f t="shared" si="721"/>
        <v>0</v>
      </c>
      <c r="D1087" s="104">
        <f t="shared" si="721"/>
        <v>0</v>
      </c>
      <c r="E1087" s="104">
        <f t="shared" si="715"/>
        <v>0</v>
      </c>
      <c r="F1087" s="104">
        <f t="shared" si="722"/>
        <v>0</v>
      </c>
      <c r="G1087" s="104">
        <f t="shared" si="722"/>
        <v>0</v>
      </c>
      <c r="H1087" s="104">
        <f t="shared" si="716"/>
        <v>0</v>
      </c>
      <c r="I1087" s="104">
        <f t="shared" si="723"/>
        <v>0.62222127996679144</v>
      </c>
      <c r="J1087" s="104">
        <f t="shared" si="723"/>
        <v>0</v>
      </c>
      <c r="K1087" s="104">
        <f t="shared" si="717"/>
        <v>0.62222127996679144</v>
      </c>
      <c r="L1087" s="104">
        <f t="shared" si="724"/>
        <v>0</v>
      </c>
      <c r="M1087" s="104">
        <f t="shared" si="724"/>
        <v>0</v>
      </c>
      <c r="N1087" s="104">
        <f t="shared" si="718"/>
        <v>0</v>
      </c>
      <c r="O1087" s="104">
        <f t="shared" si="725"/>
        <v>1.2513534616506992</v>
      </c>
      <c r="P1087" s="104">
        <f t="shared" si="725"/>
        <v>0</v>
      </c>
      <c r="Q1087" s="104">
        <f t="shared" si="719"/>
        <v>1.2513534616506992</v>
      </c>
      <c r="R1087" s="104">
        <f t="shared" si="726"/>
        <v>0</v>
      </c>
      <c r="S1087" s="104">
        <f t="shared" si="726"/>
        <v>0</v>
      </c>
      <c r="T1087" s="104">
        <f t="shared" si="720"/>
        <v>0</v>
      </c>
    </row>
    <row r="1088" spans="2:20" x14ac:dyDescent="0.2">
      <c r="B1088" s="114" t="s">
        <v>874</v>
      </c>
      <c r="C1088" s="104">
        <f t="shared" si="721"/>
        <v>0</v>
      </c>
      <c r="D1088" s="104">
        <f t="shared" si="721"/>
        <v>0</v>
      </c>
      <c r="E1088" s="104">
        <f t="shared" si="715"/>
        <v>0</v>
      </c>
      <c r="F1088" s="104">
        <f t="shared" si="722"/>
        <v>6.5351556751984354</v>
      </c>
      <c r="G1088" s="104">
        <f t="shared" si="722"/>
        <v>0</v>
      </c>
      <c r="H1088" s="104">
        <f t="shared" si="716"/>
        <v>6.5351556751984354</v>
      </c>
      <c r="I1088" s="104">
        <f t="shared" si="723"/>
        <v>8.7110979195350815</v>
      </c>
      <c r="J1088" s="104">
        <f t="shared" si="723"/>
        <v>0</v>
      </c>
      <c r="K1088" s="104">
        <f t="shared" si="717"/>
        <v>8.7110979195350815</v>
      </c>
      <c r="L1088" s="104">
        <f t="shared" si="724"/>
        <v>12.420127516772682</v>
      </c>
      <c r="M1088" s="104">
        <f t="shared" si="724"/>
        <v>0</v>
      </c>
      <c r="N1088" s="104">
        <f t="shared" si="718"/>
        <v>12.420127516772682</v>
      </c>
      <c r="O1088" s="104">
        <f t="shared" si="725"/>
        <v>12.513534616506993</v>
      </c>
      <c r="P1088" s="104">
        <f t="shared" si="725"/>
        <v>0</v>
      </c>
      <c r="Q1088" s="104">
        <f t="shared" si="719"/>
        <v>12.513534616506993</v>
      </c>
      <c r="R1088" s="104">
        <f t="shared" si="726"/>
        <v>18.666789328523755</v>
      </c>
      <c r="S1088" s="104">
        <f t="shared" si="726"/>
        <v>0</v>
      </c>
      <c r="T1088" s="104">
        <f t="shared" si="720"/>
        <v>18.666789328523755</v>
      </c>
    </row>
    <row r="1089" spans="2:20" x14ac:dyDescent="0.2">
      <c r="B1089" s="114" t="s">
        <v>294</v>
      </c>
      <c r="C1089" s="104">
        <f>C800*$E$1091</f>
        <v>7.954052809472552</v>
      </c>
      <c r="D1089" s="104">
        <f>D800*$E$1091</f>
        <v>0</v>
      </c>
      <c r="E1089" s="104">
        <f t="shared" si="715"/>
        <v>7.954052809472552</v>
      </c>
      <c r="F1089" s="104">
        <f>+F800*$H$1091</f>
        <v>6.9482480935522686</v>
      </c>
      <c r="G1089" s="104">
        <f>+G800*$H$1091</f>
        <v>0</v>
      </c>
      <c r="H1089" s="104">
        <f t="shared" si="716"/>
        <v>6.9482480935522686</v>
      </c>
      <c r="I1089" s="104">
        <f>+I800*$K$1091</f>
        <v>17.815506887907411</v>
      </c>
      <c r="J1089" s="104">
        <f>+J800*$K$1091</f>
        <v>0</v>
      </c>
      <c r="K1089" s="104">
        <f t="shared" si="717"/>
        <v>17.815506887907411</v>
      </c>
      <c r="L1089" s="104">
        <f>+L800*$N$1091</f>
        <v>32.684874641827584</v>
      </c>
      <c r="M1089" s="104">
        <f>+M800*$N$1091</f>
        <v>0</v>
      </c>
      <c r="N1089" s="104">
        <f t="shared" si="718"/>
        <v>32.684874641827584</v>
      </c>
      <c r="O1089" s="104">
        <f>+O800*$Q$1091</f>
        <v>32.93068526988673</v>
      </c>
      <c r="P1089" s="104">
        <f>+P800*$Q$1091</f>
        <v>0</v>
      </c>
      <c r="Q1089" s="104">
        <f t="shared" si="719"/>
        <v>32.93068526988673</v>
      </c>
      <c r="R1089" s="104">
        <f>+R800*$T$1091</f>
        <v>32.749082398403658</v>
      </c>
      <c r="S1089" s="104">
        <f>+S800*$T$1091</f>
        <v>0</v>
      </c>
      <c r="T1089" s="104">
        <f t="shared" si="720"/>
        <v>32.749082398403658</v>
      </c>
    </row>
    <row r="1090" spans="2:20" x14ac:dyDescent="0.2">
      <c r="B1090" s="278" t="s">
        <v>8</v>
      </c>
      <c r="C1090" s="106">
        <f>SUM(C1072:C1089)</f>
        <v>52.959119714533344</v>
      </c>
      <c r="D1090" s="106">
        <f t="shared" ref="D1090:T1090" si="727">SUM(D1072:D1089)</f>
        <v>15.887697388857898</v>
      </c>
      <c r="E1090" s="106">
        <f t="shared" si="727"/>
        <v>68.846817103391245</v>
      </c>
      <c r="F1090" s="106">
        <f t="shared" si="727"/>
        <v>91.360255107787239</v>
      </c>
      <c r="G1090" s="106">
        <f t="shared" si="727"/>
        <v>32.703740199035451</v>
      </c>
      <c r="H1090" s="106">
        <f t="shared" si="727"/>
        <v>124.06399530682268</v>
      </c>
      <c r="I1090" s="106">
        <f t="shared" si="727"/>
        <v>98.524322728067119</v>
      </c>
      <c r="J1090" s="106">
        <f t="shared" si="727"/>
        <v>43.914870508845979</v>
      </c>
      <c r="K1090" s="106">
        <f t="shared" si="727"/>
        <v>142.4391932369131</v>
      </c>
      <c r="L1090" s="106">
        <f t="shared" si="727"/>
        <v>161.67582496675954</v>
      </c>
      <c r="M1090" s="106">
        <f t="shared" si="727"/>
        <v>59.688991118659551</v>
      </c>
      <c r="N1090" s="106">
        <f t="shared" si="727"/>
        <v>221.36481608541905</v>
      </c>
      <c r="O1090" s="106">
        <f t="shared" si="727"/>
        <v>171.44517118851456</v>
      </c>
      <c r="P1090" s="106">
        <f t="shared" si="727"/>
        <v>84.981970429286875</v>
      </c>
      <c r="Q1090" s="106">
        <f t="shared" si="727"/>
        <v>256.42714161780145</v>
      </c>
      <c r="R1090" s="106">
        <f t="shared" si="727"/>
        <v>246.85124278333035</v>
      </c>
      <c r="S1090" s="106">
        <f t="shared" si="727"/>
        <v>116.23870548322007</v>
      </c>
      <c r="T1090" s="106">
        <f t="shared" si="727"/>
        <v>363.08994826655044</v>
      </c>
    </row>
    <row r="1091" spans="2:20" x14ac:dyDescent="0.2">
      <c r="B1091" s="279" t="s">
        <v>297</v>
      </c>
      <c r="C1091" s="241"/>
      <c r="D1091" s="240"/>
      <c r="E1091" s="285">
        <f>Asignaciones!K87</f>
        <v>1.9421545340226352E-2</v>
      </c>
      <c r="F1091" s="241"/>
      <c r="G1091" s="240"/>
      <c r="H1091" s="285">
        <f>Asignaciones!L87</f>
        <v>2.1333710087595367E-2</v>
      </c>
      <c r="I1091" s="241"/>
      <c r="J1091" s="240"/>
      <c r="K1091" s="285">
        <f>Asignaciones!M87</f>
        <v>2.0235021282644487E-2</v>
      </c>
      <c r="L1091" s="241"/>
      <c r="M1091" s="240"/>
      <c r="N1091" s="285">
        <f>Asignaciones!N87</f>
        <v>2.0194838729620357E-2</v>
      </c>
      <c r="O1091" s="241"/>
      <c r="P1091" s="240"/>
      <c r="Q1091" s="285">
        <f>Asignaciones!O87</f>
        <v>2.0271126055477214E-2</v>
      </c>
      <c r="R1091" s="241"/>
      <c r="S1091" s="240"/>
      <c r="T1091" s="285">
        <f>Asignaciones!P87</f>
        <v>2.0244599542041976E-2</v>
      </c>
    </row>
    <row r="1095" spans="2:20" x14ac:dyDescent="0.2">
      <c r="B1095" s="2" t="s">
        <v>744</v>
      </c>
      <c r="C1095" s="228"/>
      <c r="D1095" s="228"/>
      <c r="E1095" s="228"/>
      <c r="F1095" s="228"/>
      <c r="G1095" s="228"/>
      <c r="H1095" s="228"/>
      <c r="I1095" s="228"/>
      <c r="J1095" s="228"/>
      <c r="K1095" s="228"/>
      <c r="L1095" s="228"/>
      <c r="M1095" s="228"/>
      <c r="N1095" s="228"/>
      <c r="O1095" s="228"/>
      <c r="P1095" s="228"/>
      <c r="Q1095" s="228"/>
      <c r="R1095" s="228"/>
      <c r="S1095" s="228"/>
      <c r="T1095" s="227"/>
    </row>
    <row r="1096" spans="2:20" x14ac:dyDescent="0.2">
      <c r="B1096" s="9" t="s">
        <v>20</v>
      </c>
      <c r="C1096" s="199"/>
      <c r="D1096" s="199"/>
      <c r="E1096" s="199"/>
      <c r="F1096" s="199"/>
      <c r="G1096" s="199"/>
      <c r="H1096" s="199"/>
      <c r="I1096" s="199"/>
      <c r="J1096" s="199"/>
      <c r="K1096" s="199"/>
      <c r="L1096" s="199"/>
      <c r="M1096" s="199"/>
      <c r="N1096" s="199"/>
      <c r="O1096" s="199"/>
      <c r="P1096" s="199"/>
      <c r="Q1096" s="199"/>
      <c r="R1096" s="199"/>
      <c r="S1096" s="199"/>
      <c r="T1096" s="262"/>
    </row>
    <row r="1097" spans="2:20" x14ac:dyDescent="0.2">
      <c r="B1097" s="201" t="s">
        <v>910</v>
      </c>
      <c r="C1097" s="199"/>
      <c r="D1097" s="199"/>
      <c r="E1097" s="199"/>
      <c r="F1097" s="199"/>
      <c r="G1097" s="199"/>
      <c r="H1097" s="199"/>
      <c r="I1097" s="199"/>
      <c r="J1097" s="199"/>
      <c r="K1097" s="199"/>
      <c r="L1097" s="199"/>
      <c r="M1097" s="199"/>
      <c r="N1097" s="199"/>
      <c r="O1097" s="199"/>
      <c r="P1097" s="199"/>
      <c r="Q1097" s="199"/>
      <c r="R1097" s="199"/>
      <c r="S1097" s="199"/>
      <c r="T1097" s="262"/>
    </row>
    <row r="1098" spans="2:20" x14ac:dyDescent="0.2">
      <c r="B1098" s="9" t="s">
        <v>2</v>
      </c>
      <c r="C1098" s="199"/>
      <c r="D1098" s="199"/>
      <c r="E1098" s="199"/>
      <c r="F1098" s="199"/>
      <c r="G1098" s="199"/>
      <c r="H1098" s="199"/>
      <c r="I1098" s="199"/>
      <c r="J1098" s="199"/>
      <c r="K1098" s="199"/>
      <c r="L1098" s="199"/>
      <c r="M1098" s="199"/>
      <c r="N1098" s="199"/>
      <c r="O1098" s="199"/>
      <c r="P1098" s="199"/>
      <c r="Q1098" s="199"/>
      <c r="R1098" s="199"/>
      <c r="S1098" s="199"/>
      <c r="T1098" s="262"/>
    </row>
    <row r="1099" spans="2:20" x14ac:dyDescent="0.2">
      <c r="B1099" s="256"/>
      <c r="C1099" s="197"/>
      <c r="D1099" s="197"/>
      <c r="E1099" s="197"/>
      <c r="F1099" s="197"/>
      <c r="G1099" s="197"/>
      <c r="H1099" s="197"/>
      <c r="I1099" s="197"/>
      <c r="J1099" s="197"/>
      <c r="K1099" s="197"/>
      <c r="L1099" s="197"/>
      <c r="M1099" s="197"/>
      <c r="N1099" s="197"/>
      <c r="O1099" s="197"/>
      <c r="P1099" s="197"/>
      <c r="Q1099" s="197"/>
      <c r="R1099" s="197"/>
      <c r="S1099" s="197"/>
      <c r="T1099" s="263"/>
    </row>
    <row r="1100" spans="2:20" x14ac:dyDescent="0.2">
      <c r="B1100" s="264"/>
    </row>
    <row r="1101" spans="2:20" x14ac:dyDescent="0.2">
      <c r="B1101" s="265" t="s">
        <v>282</v>
      </c>
      <c r="C1101" s="267" t="s">
        <v>38</v>
      </c>
      <c r="D1101" s="662"/>
      <c r="E1101" s="299"/>
      <c r="F1101" s="270" t="s">
        <v>39</v>
      </c>
      <c r="G1101" s="663"/>
      <c r="H1101" s="663"/>
      <c r="I1101" s="301" t="s">
        <v>40</v>
      </c>
      <c r="J1101" s="662"/>
      <c r="K1101" s="299"/>
      <c r="L1101" s="267" t="s">
        <v>121</v>
      </c>
      <c r="M1101" s="662"/>
      <c r="N1101" s="299"/>
      <c r="O1101" s="270" t="s">
        <v>122</v>
      </c>
      <c r="P1101" s="662"/>
      <c r="Q1101" s="299"/>
      <c r="R1101" s="301" t="s">
        <v>633</v>
      </c>
      <c r="S1101" s="662"/>
      <c r="T1101" s="299"/>
    </row>
    <row r="1102" spans="2:20" x14ac:dyDescent="0.2">
      <c r="B1102" s="273"/>
      <c r="C1102" s="274" t="s">
        <v>283</v>
      </c>
      <c r="D1102" s="275" t="s">
        <v>284</v>
      </c>
      <c r="E1102" s="275" t="s">
        <v>47</v>
      </c>
      <c r="F1102" s="275" t="s">
        <v>283</v>
      </c>
      <c r="G1102" s="275" t="s">
        <v>284</v>
      </c>
      <c r="H1102" s="275" t="s">
        <v>47</v>
      </c>
      <c r="I1102" s="276" t="s">
        <v>283</v>
      </c>
      <c r="J1102" s="276" t="s">
        <v>284</v>
      </c>
      <c r="K1102" s="276" t="s">
        <v>47</v>
      </c>
      <c r="L1102" s="274" t="s">
        <v>283</v>
      </c>
      <c r="M1102" s="275" t="s">
        <v>284</v>
      </c>
      <c r="N1102" s="275" t="s">
        <v>47</v>
      </c>
      <c r="O1102" s="275" t="s">
        <v>283</v>
      </c>
      <c r="P1102" s="275" t="s">
        <v>284</v>
      </c>
      <c r="Q1102" s="275" t="s">
        <v>47</v>
      </c>
      <c r="R1102" s="276" t="s">
        <v>283</v>
      </c>
      <c r="S1102" s="276" t="s">
        <v>284</v>
      </c>
      <c r="T1102" s="276" t="s">
        <v>47</v>
      </c>
    </row>
    <row r="1103" spans="2:20" x14ac:dyDescent="0.2">
      <c r="B1103" s="129" t="s">
        <v>104</v>
      </c>
      <c r="C1103" s="234"/>
      <c r="D1103" s="234"/>
      <c r="E1103" s="234"/>
      <c r="F1103" s="234"/>
      <c r="G1103" s="234"/>
      <c r="H1103" s="234"/>
      <c r="I1103" s="234"/>
      <c r="J1103" s="234"/>
      <c r="K1103" s="234"/>
      <c r="L1103" s="234"/>
      <c r="M1103" s="234"/>
      <c r="N1103" s="234"/>
      <c r="O1103" s="234"/>
      <c r="P1103" s="234"/>
      <c r="Q1103" s="234"/>
      <c r="R1103" s="234"/>
      <c r="S1103" s="234"/>
      <c r="T1103" s="232"/>
    </row>
    <row r="1104" spans="2:20" x14ac:dyDescent="0.2">
      <c r="B1104" s="665" t="s">
        <v>424</v>
      </c>
      <c r="C1104" s="104">
        <f t="shared" ref="C1104:D1117" si="728">+C783*$E$1123</f>
        <v>147.90673347164733</v>
      </c>
      <c r="D1104" s="104">
        <f t="shared" si="728"/>
        <v>0</v>
      </c>
      <c r="E1104" s="104">
        <f>+C1104+D1104</f>
        <v>147.90673347164733</v>
      </c>
      <c r="F1104" s="104">
        <f t="shared" ref="F1104:G1117" si="729">+F783*$H$1123</f>
        <v>221.63341929470153</v>
      </c>
      <c r="G1104" s="104">
        <f t="shared" si="729"/>
        <v>0</v>
      </c>
      <c r="H1104" s="104">
        <f>+F1104+G1104</f>
        <v>221.63341929470153</v>
      </c>
      <c r="I1104" s="104">
        <f t="shared" ref="I1104:J1117" si="730">+I783*$K$1123</f>
        <v>223.12277555181404</v>
      </c>
      <c r="J1104" s="104">
        <f t="shared" si="730"/>
        <v>0</v>
      </c>
      <c r="K1104" s="104">
        <f>+I1104+J1104</f>
        <v>223.12277555181404</v>
      </c>
      <c r="L1104" s="104">
        <f t="shared" ref="L1104:M1117" si="731">+L783*$N$1123</f>
        <v>369.76177656713463</v>
      </c>
      <c r="M1104" s="104">
        <f t="shared" si="731"/>
        <v>0</v>
      </c>
      <c r="N1104" s="104">
        <f>+L1104+M1104</f>
        <v>369.76177656713463</v>
      </c>
      <c r="O1104" s="104">
        <f t="shared" ref="O1104:P1117" si="732">+O783*$Q$1123</f>
        <v>388.86636731457344</v>
      </c>
      <c r="P1104" s="104">
        <f t="shared" si="732"/>
        <v>0</v>
      </c>
      <c r="Q1104" s="104">
        <f>+O1104+P1104</f>
        <v>388.86636731457344</v>
      </c>
      <c r="R1104" s="104">
        <f t="shared" ref="R1104:S1117" si="733">+R783*$T$1123</f>
        <v>633.13286363026339</v>
      </c>
      <c r="S1104" s="104">
        <f t="shared" si="733"/>
        <v>0</v>
      </c>
      <c r="T1104" s="104">
        <f>+R1104+S1104</f>
        <v>633.13286363026339</v>
      </c>
    </row>
    <row r="1105" spans="2:20" x14ac:dyDescent="0.2">
      <c r="B1105" s="665" t="s">
        <v>425</v>
      </c>
      <c r="C1105" s="104">
        <f t="shared" si="728"/>
        <v>50.103934201854365</v>
      </c>
      <c r="D1105" s="104">
        <f t="shared" si="728"/>
        <v>0</v>
      </c>
      <c r="E1105" s="104">
        <f>+C1105+D1105</f>
        <v>50.103934201854365</v>
      </c>
      <c r="F1105" s="104">
        <f t="shared" si="729"/>
        <v>89.764565698720546</v>
      </c>
      <c r="G1105" s="104">
        <f t="shared" si="729"/>
        <v>0</v>
      </c>
      <c r="H1105" s="104">
        <f>+F1105+G1105</f>
        <v>89.764565698720546</v>
      </c>
      <c r="I1105" s="104">
        <f t="shared" si="730"/>
        <v>90.537289329642718</v>
      </c>
      <c r="J1105" s="104">
        <f t="shared" si="730"/>
        <v>0</v>
      </c>
      <c r="K1105" s="104">
        <f>+I1105+J1105</f>
        <v>90.537289329642718</v>
      </c>
      <c r="L1105" s="104">
        <f t="shared" si="731"/>
        <v>150.50210451261691</v>
      </c>
      <c r="M1105" s="104">
        <f t="shared" si="731"/>
        <v>0</v>
      </c>
      <c r="N1105" s="104">
        <f>+L1105+M1105</f>
        <v>150.50210451261691</v>
      </c>
      <c r="O1105" s="104">
        <f t="shared" si="732"/>
        <v>157.83434782909183</v>
      </c>
      <c r="P1105" s="104">
        <f t="shared" si="732"/>
        <v>0</v>
      </c>
      <c r="Q1105" s="104">
        <f>+O1105+P1105</f>
        <v>157.83434782909183</v>
      </c>
      <c r="R1105" s="104">
        <f t="shared" si="733"/>
        <v>234.91904002754799</v>
      </c>
      <c r="S1105" s="104">
        <f t="shared" si="733"/>
        <v>0</v>
      </c>
      <c r="T1105" s="104">
        <f>+R1105+S1105</f>
        <v>234.91904002754799</v>
      </c>
    </row>
    <row r="1106" spans="2:20" x14ac:dyDescent="0.2">
      <c r="B1106" s="665" t="s">
        <v>426</v>
      </c>
      <c r="C1106" s="104">
        <f t="shared" si="728"/>
        <v>0</v>
      </c>
      <c r="D1106" s="104">
        <f t="shared" si="728"/>
        <v>58.789898001956132</v>
      </c>
      <c r="E1106" s="104">
        <f>+C1106+D1106</f>
        <v>58.789898001956132</v>
      </c>
      <c r="F1106" s="104">
        <f t="shared" si="729"/>
        <v>0</v>
      </c>
      <c r="G1106" s="104">
        <f t="shared" si="729"/>
        <v>134.13338570217576</v>
      </c>
      <c r="H1106" s="104">
        <f>+F1106+G1106</f>
        <v>134.13338570217576</v>
      </c>
      <c r="I1106" s="104">
        <f t="shared" si="730"/>
        <v>0</v>
      </c>
      <c r="J1106" s="104">
        <f t="shared" si="730"/>
        <v>186.03819429177042</v>
      </c>
      <c r="K1106" s="104">
        <f>+I1106+J1106</f>
        <v>186.03819429177042</v>
      </c>
      <c r="L1106" s="104">
        <f t="shared" si="731"/>
        <v>0</v>
      </c>
      <c r="M1106" s="104">
        <f t="shared" si="731"/>
        <v>257.45365361499506</v>
      </c>
      <c r="N1106" s="104">
        <f>+L1106+M1106</f>
        <v>257.45365361499506</v>
      </c>
      <c r="O1106" s="104">
        <f t="shared" si="732"/>
        <v>0</v>
      </c>
      <c r="P1106" s="104">
        <f t="shared" si="732"/>
        <v>366.04406637519037</v>
      </c>
      <c r="Q1106" s="104">
        <f>+O1106+P1106</f>
        <v>366.04406637519037</v>
      </c>
      <c r="R1106" s="104">
        <f t="shared" si="733"/>
        <v>0</v>
      </c>
      <c r="S1106" s="104">
        <f t="shared" si="733"/>
        <v>507.44023258481326</v>
      </c>
      <c r="T1106" s="104">
        <f>+R1106+S1106</f>
        <v>507.44023258481326</v>
      </c>
    </row>
    <row r="1107" spans="2:20" x14ac:dyDescent="0.2">
      <c r="B1107" s="660" t="s">
        <v>715</v>
      </c>
      <c r="C1107" s="104">
        <f t="shared" si="728"/>
        <v>0</v>
      </c>
      <c r="D1107" s="104">
        <f t="shared" si="728"/>
        <v>1.6069456404736273</v>
      </c>
      <c r="E1107" s="104">
        <f>+C1107+D1107</f>
        <v>1.6069456404736273</v>
      </c>
      <c r="F1107" s="104">
        <f t="shared" si="729"/>
        <v>0</v>
      </c>
      <c r="G1107" s="104">
        <f t="shared" si="729"/>
        <v>1.507352958997308</v>
      </c>
      <c r="H1107" s="104">
        <f>+F1107+G1107</f>
        <v>1.507352958997308</v>
      </c>
      <c r="I1107" s="104">
        <f t="shared" si="730"/>
        <v>0</v>
      </c>
      <c r="J1107" s="104">
        <f t="shared" si="730"/>
        <v>1.5939703608883427</v>
      </c>
      <c r="K1107" s="104">
        <f>+I1107+J1107</f>
        <v>1.5939703608883427</v>
      </c>
      <c r="L1107" s="104">
        <f t="shared" si="731"/>
        <v>0</v>
      </c>
      <c r="M1107" s="104">
        <f t="shared" si="731"/>
        <v>1.7548491893170013</v>
      </c>
      <c r="N1107" s="104">
        <f>+L1107+M1107</f>
        <v>1.7548491893170013</v>
      </c>
      <c r="O1107" s="104">
        <f t="shared" si="732"/>
        <v>0</v>
      </c>
      <c r="P1107" s="104">
        <f t="shared" si="732"/>
        <v>1.9378978162371789</v>
      </c>
      <c r="Q1107" s="104">
        <f>+O1107+P1107</f>
        <v>1.9378978162371789</v>
      </c>
      <c r="R1107" s="104">
        <f t="shared" si="733"/>
        <v>0</v>
      </c>
      <c r="S1107" s="104">
        <f t="shared" si="733"/>
        <v>2.1226432996165596</v>
      </c>
      <c r="T1107" s="104">
        <f>+R1107+S1107</f>
        <v>2.1226432996165596</v>
      </c>
    </row>
    <row r="1108" spans="2:20" x14ac:dyDescent="0.2">
      <c r="B1108" s="660" t="s">
        <v>717</v>
      </c>
      <c r="C1108" s="104">
        <f t="shared" si="728"/>
        <v>1.4788482238966629</v>
      </c>
      <c r="D1108" s="104">
        <f t="shared" si="728"/>
        <v>0</v>
      </c>
      <c r="E1108" s="104">
        <f t="shared" ref="E1108:E1121" si="734">+C1108+D1108</f>
        <v>1.4788482238966629</v>
      </c>
      <c r="F1108" s="104">
        <f t="shared" si="729"/>
        <v>1.3871945572107438</v>
      </c>
      <c r="G1108" s="104">
        <f t="shared" si="729"/>
        <v>0</v>
      </c>
      <c r="H1108" s="104">
        <f t="shared" ref="H1108:H1121" si="735">+F1108+G1108</f>
        <v>1.3871945572107438</v>
      </c>
      <c r="I1108" s="104">
        <f t="shared" si="730"/>
        <v>1.4669072666632836</v>
      </c>
      <c r="J1108" s="104">
        <f t="shared" si="730"/>
        <v>0</v>
      </c>
      <c r="K1108" s="104">
        <f t="shared" ref="K1108:K1121" si="736">+I1108+J1108</f>
        <v>1.4669072666632836</v>
      </c>
      <c r="L1108" s="104">
        <f t="shared" si="731"/>
        <v>1.6149616648283487</v>
      </c>
      <c r="M1108" s="104">
        <f t="shared" si="731"/>
        <v>0</v>
      </c>
      <c r="N1108" s="104">
        <f t="shared" ref="N1108:N1121" si="737">+L1108+M1108</f>
        <v>1.6149616648283487</v>
      </c>
      <c r="O1108" s="104">
        <f t="shared" si="732"/>
        <v>1.7834185995183367</v>
      </c>
      <c r="P1108" s="104">
        <f t="shared" si="732"/>
        <v>0</v>
      </c>
      <c r="Q1108" s="104">
        <f t="shared" ref="Q1108:Q1121" si="738">+O1108+P1108</f>
        <v>1.7834185995183367</v>
      </c>
      <c r="R1108" s="104">
        <f t="shared" si="733"/>
        <v>1.9534371260243124</v>
      </c>
      <c r="S1108" s="104">
        <f t="shared" si="733"/>
        <v>0</v>
      </c>
      <c r="T1108" s="104">
        <f t="shared" ref="T1108:T1121" si="739">+R1108+S1108</f>
        <v>1.9534371260243124</v>
      </c>
    </row>
    <row r="1109" spans="2:20" x14ac:dyDescent="0.2">
      <c r="B1109" s="114" t="s">
        <v>287</v>
      </c>
      <c r="C1109" s="104">
        <f t="shared" si="728"/>
        <v>2.1262782561894511</v>
      </c>
      <c r="D1109" s="104">
        <f t="shared" si="728"/>
        <v>0</v>
      </c>
      <c r="E1109" s="104">
        <f t="shared" si="734"/>
        <v>2.1262782561894511</v>
      </c>
      <c r="F1109" s="104">
        <f t="shared" si="729"/>
        <v>1.9944992166469024</v>
      </c>
      <c r="G1109" s="104">
        <f t="shared" si="729"/>
        <v>0</v>
      </c>
      <c r="H1109" s="104">
        <f t="shared" si="735"/>
        <v>1.9944992166469024</v>
      </c>
      <c r="I1109" s="104">
        <f t="shared" si="730"/>
        <v>2.1091096263644631</v>
      </c>
      <c r="J1109" s="104">
        <f t="shared" si="730"/>
        <v>0</v>
      </c>
      <c r="K1109" s="104">
        <f t="shared" si="736"/>
        <v>2.1091096263644631</v>
      </c>
      <c r="L1109" s="104">
        <f t="shared" si="731"/>
        <v>2.3219812669186939</v>
      </c>
      <c r="M1109" s="104">
        <f t="shared" si="731"/>
        <v>0</v>
      </c>
      <c r="N1109" s="104">
        <f t="shared" si="737"/>
        <v>2.3219812669186939</v>
      </c>
      <c r="O1109" s="104">
        <f t="shared" si="732"/>
        <v>2.5641875403872803</v>
      </c>
      <c r="P1109" s="104">
        <f t="shared" si="732"/>
        <v>0</v>
      </c>
      <c r="Q1109" s="104">
        <f t="shared" si="738"/>
        <v>2.5641875403872803</v>
      </c>
      <c r="R1109" s="104">
        <f t="shared" si="733"/>
        <v>2.8086390603049098</v>
      </c>
      <c r="S1109" s="104">
        <f t="shared" si="733"/>
        <v>0</v>
      </c>
      <c r="T1109" s="104">
        <f t="shared" si="739"/>
        <v>2.8086390603049098</v>
      </c>
    </row>
    <row r="1110" spans="2:20" x14ac:dyDescent="0.2">
      <c r="B1110" s="114" t="s">
        <v>427</v>
      </c>
      <c r="C1110" s="104">
        <f t="shared" si="728"/>
        <v>0</v>
      </c>
      <c r="D1110" s="104">
        <f t="shared" si="728"/>
        <v>6.2208826695371373</v>
      </c>
      <c r="E1110" s="104">
        <f t="shared" si="734"/>
        <v>6.2208826695371373</v>
      </c>
      <c r="F1110" s="104">
        <f t="shared" si="729"/>
        <v>0</v>
      </c>
      <c r="G1110" s="104">
        <f t="shared" si="729"/>
        <v>5.8353348509897955</v>
      </c>
      <c r="H1110" s="104">
        <f t="shared" si="735"/>
        <v>5.8353348509897955</v>
      </c>
      <c r="I1110" s="104">
        <f t="shared" si="730"/>
        <v>0</v>
      </c>
      <c r="J1110" s="104">
        <f t="shared" si="730"/>
        <v>6.1706521639920293</v>
      </c>
      <c r="K1110" s="104">
        <f t="shared" si="736"/>
        <v>6.1706521639920293</v>
      </c>
      <c r="L1110" s="104">
        <f t="shared" si="731"/>
        <v>0</v>
      </c>
      <c r="M1110" s="104">
        <f t="shared" si="731"/>
        <v>6.7934537637849797</v>
      </c>
      <c r="N1110" s="104">
        <f t="shared" si="737"/>
        <v>6.7934537637849797</v>
      </c>
      <c r="O1110" s="104">
        <f t="shared" si="732"/>
        <v>0</v>
      </c>
      <c r="P1110" s="104">
        <f t="shared" si="732"/>
        <v>7.5020801181616443</v>
      </c>
      <c r="Q1110" s="104">
        <f t="shared" si="738"/>
        <v>7.5020801181616443</v>
      </c>
      <c r="R1110" s="104">
        <f t="shared" si="733"/>
        <v>0</v>
      </c>
      <c r="S1110" s="104">
        <f t="shared" si="733"/>
        <v>8.217275422149223</v>
      </c>
      <c r="T1110" s="104">
        <f t="shared" si="739"/>
        <v>8.217275422149223</v>
      </c>
    </row>
    <row r="1111" spans="2:20" x14ac:dyDescent="0.2">
      <c r="B1111" s="114" t="s">
        <v>428</v>
      </c>
      <c r="C1111" s="104">
        <f t="shared" si="728"/>
        <v>0</v>
      </c>
      <c r="D1111" s="104">
        <f t="shared" si="728"/>
        <v>3.582561894510226</v>
      </c>
      <c r="E1111" s="104">
        <f t="shared" si="734"/>
        <v>3.582561894510226</v>
      </c>
      <c r="F1111" s="104">
        <f t="shared" si="729"/>
        <v>0</v>
      </c>
      <c r="G1111" s="104">
        <f t="shared" si="729"/>
        <v>3.3605276597218015</v>
      </c>
      <c r="H1111" s="104">
        <f t="shared" si="735"/>
        <v>3.3605276597218015</v>
      </c>
      <c r="I1111" s="104">
        <f t="shared" si="730"/>
        <v>0</v>
      </c>
      <c r="J1111" s="104">
        <f t="shared" si="730"/>
        <v>3.5536345051561242</v>
      </c>
      <c r="K1111" s="104">
        <f t="shared" si="736"/>
        <v>3.5536345051561242</v>
      </c>
      <c r="L1111" s="104">
        <f t="shared" si="731"/>
        <v>0</v>
      </c>
      <c r="M1111" s="104">
        <f t="shared" si="731"/>
        <v>3.912301497894028</v>
      </c>
      <c r="N1111" s="104">
        <f t="shared" si="737"/>
        <v>3.912301497894028</v>
      </c>
      <c r="O1111" s="104">
        <f t="shared" si="732"/>
        <v>0</v>
      </c>
      <c r="P1111" s="104">
        <f t="shared" si="732"/>
        <v>8.6407887075254628</v>
      </c>
      <c r="Q1111" s="104">
        <f t="shared" si="738"/>
        <v>8.6407887075254628</v>
      </c>
      <c r="R1111" s="104">
        <f t="shared" si="733"/>
        <v>0</v>
      </c>
      <c r="S1111" s="104">
        <f t="shared" si="733"/>
        <v>9.4645404415825851</v>
      </c>
      <c r="T1111" s="104">
        <f t="shared" si="739"/>
        <v>9.4645404415825851</v>
      </c>
    </row>
    <row r="1112" spans="2:20" x14ac:dyDescent="0.2">
      <c r="B1112" s="114" t="s">
        <v>429</v>
      </c>
      <c r="C1112" s="104">
        <f t="shared" si="728"/>
        <v>5.0336383207750277</v>
      </c>
      <c r="D1112" s="104">
        <f t="shared" si="728"/>
        <v>0</v>
      </c>
      <c r="E1112" s="104">
        <f t="shared" si="734"/>
        <v>5.0336383207750277</v>
      </c>
      <c r="F1112" s="104">
        <f t="shared" si="729"/>
        <v>4.7216716149191988</v>
      </c>
      <c r="G1112" s="104">
        <f t="shared" si="729"/>
        <v>0</v>
      </c>
      <c r="H1112" s="104">
        <f t="shared" si="735"/>
        <v>4.7216716149191988</v>
      </c>
      <c r="I1112" s="104">
        <f t="shared" si="730"/>
        <v>4.9929942175158724</v>
      </c>
      <c r="J1112" s="104">
        <f t="shared" si="730"/>
        <v>0</v>
      </c>
      <c r="K1112" s="104">
        <f t="shared" si="736"/>
        <v>4.9929942175158724</v>
      </c>
      <c r="L1112" s="104">
        <f t="shared" si="731"/>
        <v>5.4969352441340513</v>
      </c>
      <c r="M1112" s="104">
        <f t="shared" si="731"/>
        <v>0</v>
      </c>
      <c r="N1112" s="104">
        <f t="shared" si="737"/>
        <v>5.4969352441340513</v>
      </c>
      <c r="O1112" s="104">
        <f t="shared" si="732"/>
        <v>12.140643048364266</v>
      </c>
      <c r="P1112" s="104">
        <f t="shared" si="732"/>
        <v>0</v>
      </c>
      <c r="Q1112" s="104">
        <f t="shared" si="738"/>
        <v>12.140643048364266</v>
      </c>
      <c r="R1112" s="104">
        <f t="shared" si="733"/>
        <v>13.298046163076313</v>
      </c>
      <c r="S1112" s="104">
        <f t="shared" si="733"/>
        <v>0</v>
      </c>
      <c r="T1112" s="104">
        <f t="shared" si="739"/>
        <v>13.298046163076313</v>
      </c>
    </row>
    <row r="1113" spans="2:20" x14ac:dyDescent="0.2">
      <c r="B1113" s="114" t="s">
        <v>288</v>
      </c>
      <c r="C1113" s="104">
        <f t="shared" si="728"/>
        <v>0</v>
      </c>
      <c r="D1113" s="104">
        <f t="shared" si="728"/>
        <v>0</v>
      </c>
      <c r="E1113" s="104">
        <f t="shared" si="734"/>
        <v>0</v>
      </c>
      <c r="F1113" s="104">
        <f t="shared" si="729"/>
        <v>1.6108722196158536</v>
      </c>
      <c r="G1113" s="104">
        <f t="shared" si="729"/>
        <v>0</v>
      </c>
      <c r="H1113" s="104">
        <f t="shared" si="735"/>
        <v>1.6108722196158536</v>
      </c>
      <c r="I1113" s="104">
        <f t="shared" si="730"/>
        <v>2.0480218717423329</v>
      </c>
      <c r="J1113" s="104">
        <f t="shared" si="730"/>
        <v>0</v>
      </c>
      <c r="K1113" s="104">
        <f t="shared" si="736"/>
        <v>2.0480218717423329</v>
      </c>
      <c r="L1113" s="104">
        <f t="shared" si="731"/>
        <v>2.5624334978095287</v>
      </c>
      <c r="M1113" s="104">
        <f t="shared" si="731"/>
        <v>0</v>
      </c>
      <c r="N1113" s="104">
        <f t="shared" si="737"/>
        <v>2.5624334978095287</v>
      </c>
      <c r="O1113" s="104">
        <f t="shared" si="732"/>
        <v>4.2881062405325618</v>
      </c>
      <c r="P1113" s="104">
        <f t="shared" si="732"/>
        <v>0</v>
      </c>
      <c r="Q1113" s="104">
        <f t="shared" si="738"/>
        <v>4.2881062405325618</v>
      </c>
      <c r="R1113" s="104">
        <f t="shared" si="733"/>
        <v>5.2949246293861778</v>
      </c>
      <c r="S1113" s="104">
        <f t="shared" si="733"/>
        <v>0</v>
      </c>
      <c r="T1113" s="104">
        <f t="shared" si="739"/>
        <v>5.2949246293861778</v>
      </c>
    </row>
    <row r="1114" spans="2:20" x14ac:dyDescent="0.2">
      <c r="B1114" s="114" t="s">
        <v>289</v>
      </c>
      <c r="C1114" s="104">
        <f t="shared" si="728"/>
        <v>2.1870290635091498</v>
      </c>
      <c r="D1114" s="104">
        <f t="shared" si="728"/>
        <v>0</v>
      </c>
      <c r="E1114" s="104">
        <f t="shared" si="734"/>
        <v>2.1870290635091498</v>
      </c>
      <c r="F1114" s="104">
        <f t="shared" si="729"/>
        <v>2.0514849085510996</v>
      </c>
      <c r="G1114" s="104">
        <f t="shared" si="729"/>
        <v>0</v>
      </c>
      <c r="H1114" s="104">
        <f t="shared" si="735"/>
        <v>2.0514849085510996</v>
      </c>
      <c r="I1114" s="104">
        <f t="shared" si="730"/>
        <v>2.1693699014034475</v>
      </c>
      <c r="J1114" s="104">
        <f t="shared" si="730"/>
        <v>0</v>
      </c>
      <c r="K1114" s="104">
        <f t="shared" si="736"/>
        <v>2.1693699014034475</v>
      </c>
      <c r="L1114" s="104">
        <f t="shared" si="731"/>
        <v>2.388323588830656</v>
      </c>
      <c r="M1114" s="104">
        <f t="shared" si="731"/>
        <v>0</v>
      </c>
      <c r="N1114" s="104">
        <f t="shared" si="737"/>
        <v>2.388323588830656</v>
      </c>
      <c r="O1114" s="104">
        <f t="shared" si="732"/>
        <v>2.6374500415412019</v>
      </c>
      <c r="P1114" s="104">
        <f t="shared" si="732"/>
        <v>0</v>
      </c>
      <c r="Q1114" s="104">
        <f t="shared" si="738"/>
        <v>2.6374500415412019</v>
      </c>
      <c r="R1114" s="104">
        <f t="shared" si="733"/>
        <v>2.8888858905993353</v>
      </c>
      <c r="S1114" s="104">
        <f t="shared" si="733"/>
        <v>0</v>
      </c>
      <c r="T1114" s="104">
        <f t="shared" si="739"/>
        <v>2.8888858905993353</v>
      </c>
    </row>
    <row r="1115" spans="2:20" x14ac:dyDescent="0.2">
      <c r="B1115" s="114" t="s">
        <v>290</v>
      </c>
      <c r="C1115" s="104">
        <f t="shared" si="728"/>
        <v>0</v>
      </c>
      <c r="D1115" s="104">
        <f t="shared" si="728"/>
        <v>1.7426803013993544</v>
      </c>
      <c r="E1115" s="104">
        <f t="shared" si="734"/>
        <v>1.7426803013993544</v>
      </c>
      <c r="F1115" s="104">
        <f t="shared" si="729"/>
        <v>0</v>
      </c>
      <c r="G1115" s="104">
        <f t="shared" si="729"/>
        <v>1.6346752763375432</v>
      </c>
      <c r="H1115" s="104">
        <f t="shared" si="735"/>
        <v>1.6346752763375432</v>
      </c>
      <c r="I1115" s="104">
        <f t="shared" si="730"/>
        <v>0</v>
      </c>
      <c r="J1115" s="104">
        <f t="shared" si="730"/>
        <v>1.7286090325468741</v>
      </c>
      <c r="K1115" s="104">
        <f t="shared" si="736"/>
        <v>1.7286090325468741</v>
      </c>
      <c r="L1115" s="104">
        <f t="shared" si="731"/>
        <v>0</v>
      </c>
      <c r="M1115" s="104">
        <f t="shared" si="731"/>
        <v>1.9030768914174436</v>
      </c>
      <c r="N1115" s="104">
        <f t="shared" si="737"/>
        <v>1.9030768914174436</v>
      </c>
      <c r="O1115" s="104">
        <f t="shared" si="732"/>
        <v>0</v>
      </c>
      <c r="P1115" s="104">
        <f t="shared" si="732"/>
        <v>2.1015871759582283</v>
      </c>
      <c r="Q1115" s="104">
        <f t="shared" si="738"/>
        <v>2.1015871759582283</v>
      </c>
      <c r="R1115" s="104">
        <f t="shared" si="733"/>
        <v>0</v>
      </c>
      <c r="S1115" s="104">
        <f t="shared" si="733"/>
        <v>2.3019376461601055</v>
      </c>
      <c r="T1115" s="104">
        <f t="shared" si="739"/>
        <v>2.3019376461601055</v>
      </c>
    </row>
    <row r="1116" spans="2:20" x14ac:dyDescent="0.2">
      <c r="B1116" s="114" t="s">
        <v>291</v>
      </c>
      <c r="C1116" s="104">
        <f t="shared" si="728"/>
        <v>0</v>
      </c>
      <c r="D1116" s="104">
        <f t="shared" si="728"/>
        <v>0.86786867599569439</v>
      </c>
      <c r="E1116" s="104">
        <f t="shared" si="734"/>
        <v>0.86786867599569439</v>
      </c>
      <c r="F1116" s="104">
        <f t="shared" si="729"/>
        <v>0</v>
      </c>
      <c r="G1116" s="104">
        <f t="shared" si="729"/>
        <v>0.81408131291710306</v>
      </c>
      <c r="H1116" s="104">
        <f t="shared" si="735"/>
        <v>0.81408131291710306</v>
      </c>
      <c r="I1116" s="104">
        <f t="shared" si="730"/>
        <v>0</v>
      </c>
      <c r="J1116" s="104">
        <f t="shared" si="730"/>
        <v>0.86086107198549489</v>
      </c>
      <c r="K1116" s="104">
        <f t="shared" si="736"/>
        <v>0.86086107198549489</v>
      </c>
      <c r="L1116" s="104">
        <f t="shared" si="731"/>
        <v>0</v>
      </c>
      <c r="M1116" s="104">
        <f t="shared" si="731"/>
        <v>0.94774745588518094</v>
      </c>
      <c r="N1116" s="104">
        <f t="shared" si="737"/>
        <v>0.94774745588518094</v>
      </c>
      <c r="O1116" s="104">
        <f t="shared" si="732"/>
        <v>0</v>
      </c>
      <c r="P1116" s="104">
        <f t="shared" si="732"/>
        <v>1.0466071593417468</v>
      </c>
      <c r="Q1116" s="104">
        <f t="shared" si="738"/>
        <v>1.0466071593417468</v>
      </c>
      <c r="R1116" s="104">
        <f t="shared" si="733"/>
        <v>0</v>
      </c>
      <c r="S1116" s="104">
        <f t="shared" si="733"/>
        <v>1.146383289920371</v>
      </c>
      <c r="T1116" s="104">
        <f t="shared" si="739"/>
        <v>1.146383289920371</v>
      </c>
    </row>
    <row r="1117" spans="2:20" x14ac:dyDescent="0.2">
      <c r="B1117" s="114" t="s">
        <v>293</v>
      </c>
      <c r="C1117" s="104">
        <f t="shared" si="728"/>
        <v>0</v>
      </c>
      <c r="D1117" s="104">
        <f t="shared" si="728"/>
        <v>0.91265069967707202</v>
      </c>
      <c r="E1117" s="104">
        <f t="shared" si="734"/>
        <v>0.91265069967707202</v>
      </c>
      <c r="F1117" s="104">
        <f t="shared" si="729"/>
        <v>0</v>
      </c>
      <c r="G1117" s="104">
        <f t="shared" si="729"/>
        <v>0.8560879086636255</v>
      </c>
      <c r="H1117" s="104">
        <f t="shared" si="735"/>
        <v>0.8560879086636255</v>
      </c>
      <c r="I1117" s="104">
        <f t="shared" si="730"/>
        <v>0</v>
      </c>
      <c r="J1117" s="104">
        <f t="shared" si="730"/>
        <v>0.90528150329994672</v>
      </c>
      <c r="K1117" s="104">
        <f t="shared" si="736"/>
        <v>0.90528150329994672</v>
      </c>
      <c r="L1117" s="104">
        <f t="shared" si="731"/>
        <v>0</v>
      </c>
      <c r="M1117" s="104">
        <f t="shared" si="731"/>
        <v>0.99665122460885647</v>
      </c>
      <c r="N1117" s="104">
        <f t="shared" si="737"/>
        <v>0.99665122460885647</v>
      </c>
      <c r="O1117" s="104">
        <f t="shared" si="732"/>
        <v>0</v>
      </c>
      <c r="P1117" s="104">
        <f t="shared" si="732"/>
        <v>1.1006120887637809</v>
      </c>
      <c r="Q1117" s="104">
        <f t="shared" si="738"/>
        <v>1.1006120887637809</v>
      </c>
      <c r="R1117" s="104">
        <f t="shared" si="733"/>
        <v>0</v>
      </c>
      <c r="S1117" s="104">
        <f t="shared" si="733"/>
        <v>1.2055366676802624</v>
      </c>
      <c r="T1117" s="104">
        <f t="shared" si="739"/>
        <v>1.2055366676802624</v>
      </c>
    </row>
    <row r="1118" spans="2:20" x14ac:dyDescent="0.2">
      <c r="B1118" s="108" t="s">
        <v>882</v>
      </c>
      <c r="C1118" s="104">
        <f t="shared" ref="C1118:D1120" si="740">+C797*$E$1123</f>
        <v>0</v>
      </c>
      <c r="D1118" s="104">
        <f t="shared" si="740"/>
        <v>0</v>
      </c>
      <c r="E1118" s="104">
        <f t="shared" si="734"/>
        <v>0</v>
      </c>
      <c r="F1118" s="104">
        <f t="shared" ref="F1118:G1120" si="741">+F797*$H$1123</f>
        <v>29.602956833349204</v>
      </c>
      <c r="G1118" s="104">
        <f t="shared" si="741"/>
        <v>0</v>
      </c>
      <c r="H1118" s="104">
        <f t="shared" si="735"/>
        <v>29.602956833349204</v>
      </c>
      <c r="I1118" s="104">
        <f t="shared" ref="I1118:J1120" si="742">+I797*$K$1123</f>
        <v>0</v>
      </c>
      <c r="J1118" s="104">
        <f t="shared" si="742"/>
        <v>0</v>
      </c>
      <c r="K1118" s="104">
        <f t="shared" si="736"/>
        <v>0</v>
      </c>
      <c r="L1118" s="104">
        <f t="shared" ref="L1118:M1120" si="743">+L797*$N$1123</f>
        <v>0</v>
      </c>
      <c r="M1118" s="104">
        <f t="shared" si="743"/>
        <v>0</v>
      </c>
      <c r="N1118" s="104">
        <f t="shared" si="737"/>
        <v>0</v>
      </c>
      <c r="O1118" s="104">
        <f t="shared" ref="O1118:P1120" si="744">+O797*$Q$1123</f>
        <v>0</v>
      </c>
      <c r="P1118" s="104">
        <f t="shared" si="744"/>
        <v>0</v>
      </c>
      <c r="Q1118" s="104">
        <f t="shared" si="738"/>
        <v>0</v>
      </c>
      <c r="R1118" s="104">
        <f t="shared" ref="R1118:S1120" si="745">+R797*$T$1123</f>
        <v>0</v>
      </c>
      <c r="S1118" s="104">
        <f t="shared" si="745"/>
        <v>0</v>
      </c>
      <c r="T1118" s="104">
        <f t="shared" si="739"/>
        <v>0</v>
      </c>
    </row>
    <row r="1119" spans="2:20" x14ac:dyDescent="0.2">
      <c r="B1119" s="114" t="s">
        <v>880</v>
      </c>
      <c r="C1119" s="104">
        <f t="shared" si="740"/>
        <v>0</v>
      </c>
      <c r="D1119" s="104">
        <f t="shared" si="740"/>
        <v>0</v>
      </c>
      <c r="E1119" s="104">
        <f t="shared" si="734"/>
        <v>0</v>
      </c>
      <c r="F1119" s="104">
        <f t="shared" si="741"/>
        <v>0</v>
      </c>
      <c r="G1119" s="104">
        <f t="shared" si="741"/>
        <v>0</v>
      </c>
      <c r="H1119" s="104">
        <f t="shared" si="735"/>
        <v>0</v>
      </c>
      <c r="I1119" s="104">
        <f t="shared" si="742"/>
        <v>2.8458217255718843</v>
      </c>
      <c r="J1119" s="104">
        <f t="shared" si="742"/>
        <v>0</v>
      </c>
      <c r="K1119" s="104">
        <f t="shared" si="736"/>
        <v>2.8458217255718843</v>
      </c>
      <c r="L1119" s="104">
        <f t="shared" si="743"/>
        <v>0</v>
      </c>
      <c r="M1119" s="104">
        <f t="shared" si="743"/>
        <v>0</v>
      </c>
      <c r="N1119" s="104">
        <f t="shared" si="737"/>
        <v>0</v>
      </c>
      <c r="O1119" s="104">
        <f t="shared" si="744"/>
        <v>5.7187741784946198</v>
      </c>
      <c r="P1119" s="104">
        <f t="shared" si="744"/>
        <v>0</v>
      </c>
      <c r="Q1119" s="104">
        <f t="shared" si="738"/>
        <v>5.7187741784946198</v>
      </c>
      <c r="R1119" s="104">
        <f t="shared" si="745"/>
        <v>0</v>
      </c>
      <c r="S1119" s="104">
        <f t="shared" si="745"/>
        <v>0</v>
      </c>
      <c r="T1119" s="104">
        <f t="shared" si="739"/>
        <v>0</v>
      </c>
    </row>
    <row r="1120" spans="2:20" x14ac:dyDescent="0.2">
      <c r="B1120" s="114" t="s">
        <v>874</v>
      </c>
      <c r="C1120" s="104">
        <f t="shared" si="740"/>
        <v>0</v>
      </c>
      <c r="D1120" s="104">
        <f t="shared" si="740"/>
        <v>0</v>
      </c>
      <c r="E1120" s="104">
        <f t="shared" si="734"/>
        <v>0</v>
      </c>
      <c r="F1120" s="104">
        <f t="shared" si="741"/>
        <v>29.602956833349204</v>
      </c>
      <c r="G1120" s="104">
        <f t="shared" si="741"/>
        <v>0</v>
      </c>
      <c r="H1120" s="104">
        <f t="shared" si="735"/>
        <v>29.602956833349204</v>
      </c>
      <c r="I1120" s="104">
        <f t="shared" si="742"/>
        <v>39.84150415800638</v>
      </c>
      <c r="J1120" s="104">
        <f t="shared" si="742"/>
        <v>0</v>
      </c>
      <c r="K1120" s="104">
        <f t="shared" si="736"/>
        <v>39.84150415800638</v>
      </c>
      <c r="L1120" s="104">
        <f t="shared" si="743"/>
        <v>56.964535289868117</v>
      </c>
      <c r="M1120" s="104">
        <f t="shared" si="743"/>
        <v>0</v>
      </c>
      <c r="N1120" s="104">
        <f t="shared" si="737"/>
        <v>56.964535289868117</v>
      </c>
      <c r="O1120" s="104">
        <f t="shared" si="744"/>
        <v>57.187741784946205</v>
      </c>
      <c r="P1120" s="104">
        <f t="shared" si="744"/>
        <v>0</v>
      </c>
      <c r="Q1120" s="104">
        <f t="shared" si="738"/>
        <v>57.187741784946205</v>
      </c>
      <c r="R1120" s="104">
        <f t="shared" si="745"/>
        <v>85.417659493231653</v>
      </c>
      <c r="S1120" s="104">
        <f t="shared" si="745"/>
        <v>0</v>
      </c>
      <c r="T1120" s="104">
        <f t="shared" si="739"/>
        <v>85.417659493231653</v>
      </c>
    </row>
    <row r="1121" spans="2:20" x14ac:dyDescent="0.2">
      <c r="B1121" s="114" t="s">
        <v>294</v>
      </c>
      <c r="C1121" s="104">
        <f>+C800*$E$1123</f>
        <v>36.909093972012919</v>
      </c>
      <c r="D1121" s="104">
        <f t="shared" ref="D1121" si="746">+D800*$E$1123</f>
        <v>0</v>
      </c>
      <c r="E1121" s="104">
        <f t="shared" si="734"/>
        <v>36.909093972012919</v>
      </c>
      <c r="F1121" s="104">
        <f>+F800*$H$1123</f>
        <v>31.474183417150673</v>
      </c>
      <c r="G1121" s="104">
        <f>+G800*$H$1123</f>
        <v>0</v>
      </c>
      <c r="H1121" s="104">
        <f t="shared" si="735"/>
        <v>31.474183417150673</v>
      </c>
      <c r="I1121" s="104">
        <f>+I800*$K$1123</f>
        <v>81.481874995320553</v>
      </c>
      <c r="J1121" s="104">
        <f>+J800*$K$1123</f>
        <v>0</v>
      </c>
      <c r="K1121" s="104">
        <f t="shared" si="736"/>
        <v>81.481874995320553</v>
      </c>
      <c r="L1121" s="104">
        <f>+L800*$N$1123</f>
        <v>149.90817867730752</v>
      </c>
      <c r="M1121" s="104">
        <f>+M800*$N$1123</f>
        <v>0</v>
      </c>
      <c r="N1121" s="104">
        <f t="shared" si="737"/>
        <v>149.90817867730752</v>
      </c>
      <c r="O1121" s="104">
        <f>+O800*$Q$1123</f>
        <v>150.49557009507006</v>
      </c>
      <c r="P1121" s="104">
        <f>+P800*$Q$1123</f>
        <v>0</v>
      </c>
      <c r="Q1121" s="104">
        <f t="shared" si="738"/>
        <v>150.49557009507006</v>
      </c>
      <c r="R1121" s="104">
        <f>+R800*$T$1123</f>
        <v>149.85704931849978</v>
      </c>
      <c r="S1121" s="104">
        <f>+S800*$T$1123</f>
        <v>0</v>
      </c>
      <c r="T1121" s="104">
        <f t="shared" si="739"/>
        <v>149.85704931849978</v>
      </c>
    </row>
    <row r="1122" spans="2:20" x14ac:dyDescent="0.2">
      <c r="B1122" s="278" t="s">
        <v>8</v>
      </c>
      <c r="C1122" s="106">
        <f>SUM(C1104:C1121)</f>
        <v>245.74555550988495</v>
      </c>
      <c r="D1122" s="106">
        <f t="shared" ref="D1122:T1122" si="747">SUM(D1104:D1121)</f>
        <v>73.72348788354924</v>
      </c>
      <c r="E1122" s="106">
        <f t="shared" si="747"/>
        <v>319.46904339343405</v>
      </c>
      <c r="F1122" s="106">
        <f t="shared" si="747"/>
        <v>413.84380459421499</v>
      </c>
      <c r="G1122" s="106">
        <f t="shared" si="747"/>
        <v>148.14144566980292</v>
      </c>
      <c r="H1122" s="106">
        <f t="shared" si="747"/>
        <v>561.98525026401796</v>
      </c>
      <c r="I1122" s="106">
        <f t="shared" si="747"/>
        <v>450.615668644045</v>
      </c>
      <c r="J1122" s="106">
        <f t="shared" si="747"/>
        <v>200.85120292963921</v>
      </c>
      <c r="K1122" s="106">
        <f t="shared" si="747"/>
        <v>651.46687157368422</v>
      </c>
      <c r="L1122" s="106">
        <f t="shared" si="747"/>
        <v>741.52123030944836</v>
      </c>
      <c r="M1122" s="106">
        <f t="shared" si="747"/>
        <v>273.76173363790252</v>
      </c>
      <c r="N1122" s="106">
        <f t="shared" si="747"/>
        <v>1015.2829639473509</v>
      </c>
      <c r="O1122" s="106">
        <f t="shared" si="747"/>
        <v>783.51660667251986</v>
      </c>
      <c r="P1122" s="106">
        <f t="shared" si="747"/>
        <v>388.37363944117845</v>
      </c>
      <c r="Q1122" s="106">
        <f t="shared" si="747"/>
        <v>1171.8902461136981</v>
      </c>
      <c r="R1122" s="106">
        <f t="shared" si="747"/>
        <v>1129.5705453389339</v>
      </c>
      <c r="S1122" s="106">
        <f t="shared" si="747"/>
        <v>531.89854935192238</v>
      </c>
      <c r="T1122" s="106">
        <f t="shared" si="747"/>
        <v>1661.4690946908561</v>
      </c>
    </row>
    <row r="1123" spans="2:20" x14ac:dyDescent="0.2">
      <c r="B1123" s="279" t="s">
        <v>297</v>
      </c>
      <c r="C1123" s="241"/>
      <c r="D1123" s="240"/>
      <c r="E1123" s="285">
        <f>Asignaciones!K88</f>
        <v>9.0121559312561134E-2</v>
      </c>
      <c r="F1123" s="241"/>
      <c r="G1123" s="240"/>
      <c r="H1123" s="285">
        <f>Asignaciones!L88</f>
        <v>9.6637468211359143E-2</v>
      </c>
      <c r="I1123" s="241"/>
      <c r="J1123" s="240"/>
      <c r="K1123" s="285">
        <f>Asignaciones!M88</f>
        <v>9.2547884551027429E-2</v>
      </c>
      <c r="L1123" s="241"/>
      <c r="M1123" s="240"/>
      <c r="N1123" s="285">
        <f>Asignaciones!N88</f>
        <v>9.2623010668217209E-2</v>
      </c>
      <c r="O1123" s="241"/>
      <c r="P1123" s="240"/>
      <c r="Q1123" s="285">
        <f>Asignaciones!O88</f>
        <v>9.2640485528486111E-2</v>
      </c>
      <c r="R1123" s="241"/>
      <c r="S1123" s="240"/>
      <c r="T1123" s="285">
        <f>Asignaciones!P88</f>
        <v>9.2637586455031298E-2</v>
      </c>
    </row>
    <row r="1127" spans="2:20" x14ac:dyDescent="0.2">
      <c r="B1127" s="2" t="s">
        <v>745</v>
      </c>
      <c r="C1127" s="228"/>
      <c r="D1127" s="228"/>
      <c r="E1127" s="228"/>
      <c r="F1127" s="228"/>
      <c r="G1127" s="228"/>
      <c r="H1127" s="228"/>
      <c r="I1127" s="228"/>
      <c r="J1127" s="228"/>
      <c r="K1127" s="228"/>
      <c r="L1127" s="228"/>
      <c r="M1127" s="228"/>
      <c r="N1127" s="228"/>
      <c r="O1127" s="228"/>
      <c r="P1127" s="228"/>
      <c r="Q1127" s="228"/>
      <c r="R1127" s="228"/>
      <c r="S1127" s="228"/>
      <c r="T1127" s="227"/>
    </row>
    <row r="1128" spans="2:20" x14ac:dyDescent="0.2">
      <c r="B1128" s="9" t="s">
        <v>20</v>
      </c>
      <c r="C1128" s="199"/>
      <c r="D1128" s="199"/>
      <c r="E1128" s="199"/>
      <c r="F1128" s="199"/>
      <c r="G1128" s="199"/>
      <c r="H1128" s="199"/>
      <c r="I1128" s="199"/>
      <c r="J1128" s="199"/>
      <c r="K1128" s="199"/>
      <c r="L1128" s="199"/>
      <c r="M1128" s="199"/>
      <c r="N1128" s="199"/>
      <c r="O1128" s="199"/>
      <c r="P1128" s="199"/>
      <c r="Q1128" s="199"/>
      <c r="R1128" s="199"/>
      <c r="S1128" s="199"/>
      <c r="T1128" s="262"/>
    </row>
    <row r="1129" spans="2:20" x14ac:dyDescent="0.2">
      <c r="B1129" s="201" t="s">
        <v>910</v>
      </c>
      <c r="C1129" s="199"/>
      <c r="D1129" s="199"/>
      <c r="E1129" s="199"/>
      <c r="F1129" s="199"/>
      <c r="G1129" s="199"/>
      <c r="H1129" s="199"/>
      <c r="I1129" s="199"/>
      <c r="J1129" s="199"/>
      <c r="K1129" s="199"/>
      <c r="L1129" s="199"/>
      <c r="M1129" s="199"/>
      <c r="N1129" s="199"/>
      <c r="O1129" s="199"/>
      <c r="P1129" s="199"/>
      <c r="Q1129" s="199"/>
      <c r="R1129" s="199"/>
      <c r="S1129" s="199"/>
      <c r="T1129" s="262"/>
    </row>
    <row r="1130" spans="2:20" x14ac:dyDescent="0.2">
      <c r="B1130" s="9" t="s">
        <v>2</v>
      </c>
      <c r="C1130" s="199"/>
      <c r="D1130" s="199"/>
      <c r="E1130" s="199"/>
      <c r="F1130" s="199"/>
      <c r="G1130" s="199"/>
      <c r="H1130" s="199"/>
      <c r="I1130" s="199"/>
      <c r="J1130" s="199"/>
      <c r="K1130" s="199"/>
      <c r="L1130" s="199"/>
      <c r="M1130" s="199"/>
      <c r="N1130" s="199"/>
      <c r="O1130" s="199"/>
      <c r="P1130" s="199"/>
      <c r="Q1130" s="199"/>
      <c r="R1130" s="199"/>
      <c r="S1130" s="199"/>
      <c r="T1130" s="262"/>
    </row>
    <row r="1131" spans="2:20" x14ac:dyDescent="0.2">
      <c r="B1131" s="256"/>
      <c r="C1131" s="197"/>
      <c r="D1131" s="197"/>
      <c r="E1131" s="197"/>
      <c r="F1131" s="197"/>
      <c r="G1131" s="197"/>
      <c r="H1131" s="197"/>
      <c r="I1131" s="197"/>
      <c r="J1131" s="197"/>
      <c r="K1131" s="197"/>
      <c r="L1131" s="197"/>
      <c r="M1131" s="197"/>
      <c r="N1131" s="197"/>
      <c r="O1131" s="197"/>
      <c r="P1131" s="197"/>
      <c r="Q1131" s="197"/>
      <c r="R1131" s="197"/>
      <c r="S1131" s="197"/>
      <c r="T1131" s="263"/>
    </row>
    <row r="1132" spans="2:20" x14ac:dyDescent="0.2">
      <c r="B1132" s="264"/>
    </row>
    <row r="1133" spans="2:20" x14ac:dyDescent="0.2">
      <c r="B1133" s="265" t="s">
        <v>282</v>
      </c>
      <c r="C1133" s="267" t="s">
        <v>38</v>
      </c>
      <c r="D1133" s="662"/>
      <c r="E1133" s="299"/>
      <c r="F1133" s="270" t="s">
        <v>39</v>
      </c>
      <c r="G1133" s="663"/>
      <c r="H1133" s="663"/>
      <c r="I1133" s="301" t="s">
        <v>40</v>
      </c>
      <c r="J1133" s="662"/>
      <c r="K1133" s="299"/>
      <c r="L1133" s="267" t="s">
        <v>121</v>
      </c>
      <c r="M1133" s="662"/>
      <c r="N1133" s="299"/>
      <c r="O1133" s="270" t="s">
        <v>122</v>
      </c>
      <c r="P1133" s="662"/>
      <c r="Q1133" s="299"/>
      <c r="R1133" s="301" t="s">
        <v>633</v>
      </c>
      <c r="S1133" s="662"/>
      <c r="T1133" s="299"/>
    </row>
    <row r="1134" spans="2:20" x14ac:dyDescent="0.2">
      <c r="B1134" s="273"/>
      <c r="C1134" s="274" t="s">
        <v>283</v>
      </c>
      <c r="D1134" s="275" t="s">
        <v>284</v>
      </c>
      <c r="E1134" s="275" t="s">
        <v>47</v>
      </c>
      <c r="F1134" s="275" t="s">
        <v>283</v>
      </c>
      <c r="G1134" s="275" t="s">
        <v>284</v>
      </c>
      <c r="H1134" s="275" t="s">
        <v>47</v>
      </c>
      <c r="I1134" s="276" t="s">
        <v>283</v>
      </c>
      <c r="J1134" s="276" t="s">
        <v>284</v>
      </c>
      <c r="K1134" s="276" t="s">
        <v>47</v>
      </c>
      <c r="L1134" s="274" t="s">
        <v>283</v>
      </c>
      <c r="M1134" s="275" t="s">
        <v>284</v>
      </c>
      <c r="N1134" s="275" t="s">
        <v>47</v>
      </c>
      <c r="O1134" s="275" t="s">
        <v>283</v>
      </c>
      <c r="P1134" s="275" t="s">
        <v>284</v>
      </c>
      <c r="Q1134" s="275" t="s">
        <v>47</v>
      </c>
      <c r="R1134" s="276" t="s">
        <v>283</v>
      </c>
      <c r="S1134" s="276" t="s">
        <v>284</v>
      </c>
      <c r="T1134" s="276" t="s">
        <v>47</v>
      </c>
    </row>
    <row r="1135" spans="2:20" x14ac:dyDescent="0.2">
      <c r="B1135" s="129" t="s">
        <v>105</v>
      </c>
      <c r="C1135" s="234"/>
      <c r="D1135" s="234"/>
      <c r="E1135" s="234"/>
      <c r="F1135" s="234"/>
      <c r="G1135" s="234"/>
      <c r="H1135" s="234"/>
      <c r="I1135" s="234"/>
      <c r="J1135" s="234"/>
      <c r="K1135" s="234"/>
      <c r="L1135" s="234"/>
      <c r="M1135" s="234"/>
      <c r="N1135" s="234"/>
      <c r="O1135" s="234"/>
      <c r="P1135" s="234"/>
      <c r="Q1135" s="234"/>
      <c r="R1135" s="234"/>
      <c r="S1135" s="234"/>
      <c r="T1135" s="232"/>
    </row>
    <row r="1136" spans="2:20" x14ac:dyDescent="0.2">
      <c r="B1136" s="665" t="s">
        <v>424</v>
      </c>
      <c r="C1136" s="104">
        <f t="shared" ref="C1136:D1149" si="748">+C783*$E$1155</f>
        <v>142.86185264005624</v>
      </c>
      <c r="D1136" s="104">
        <f t="shared" si="748"/>
        <v>0</v>
      </c>
      <c r="E1136" s="104">
        <f>+C1136+D1136</f>
        <v>142.86185264005624</v>
      </c>
      <c r="F1136" s="104">
        <f t="shared" ref="F1136:G1149" si="749">+F783*$H$1155</f>
        <v>232.00223423246536</v>
      </c>
      <c r="G1136" s="104">
        <f t="shared" si="749"/>
        <v>0</v>
      </c>
      <c r="H1136" s="104">
        <f>+F1136+G1136</f>
        <v>232.00223423246536</v>
      </c>
      <c r="I1136" s="104">
        <f t="shared" ref="I1136:J1149" si="750">+I783*$K$1155</f>
        <v>244.96094385566869</v>
      </c>
      <c r="J1136" s="104">
        <f t="shared" si="750"/>
        <v>0</v>
      </c>
      <c r="K1136" s="104">
        <f>+I1136+J1136</f>
        <v>244.96094385566869</v>
      </c>
      <c r="L1136" s="104">
        <f t="shared" ref="L1136:M1149" si="751">+L783*$N$1155</f>
        <v>405.60701281833838</v>
      </c>
      <c r="M1136" s="104">
        <f t="shared" si="751"/>
        <v>0</v>
      </c>
      <c r="N1136" s="104">
        <f>+L1136+M1136</f>
        <v>405.60701281833838</v>
      </c>
      <c r="O1136" s="104">
        <f t="shared" ref="O1136:P1149" si="752">+O783*$Q$1155</f>
        <v>423.19633928277324</v>
      </c>
      <c r="P1136" s="104">
        <f t="shared" si="752"/>
        <v>0</v>
      </c>
      <c r="Q1136" s="104">
        <f>+O1136+P1136</f>
        <v>423.19633928277324</v>
      </c>
      <c r="R1136" s="104">
        <f t="shared" ref="R1136:S1149" si="753">+R783*$T$1155</f>
        <v>688.83377277105546</v>
      </c>
      <c r="S1136" s="104">
        <f t="shared" si="753"/>
        <v>0</v>
      </c>
      <c r="T1136" s="104">
        <f>+R1136+S1136</f>
        <v>688.83377277105546</v>
      </c>
    </row>
    <row r="1137" spans="2:20" x14ac:dyDescent="0.2">
      <c r="B1137" s="665" t="s">
        <v>425</v>
      </c>
      <c r="C1137" s="104">
        <f t="shared" si="748"/>
        <v>48.394962802721345</v>
      </c>
      <c r="D1137" s="104">
        <f t="shared" si="748"/>
        <v>0</v>
      </c>
      <c r="E1137" s="104">
        <f>+C1137+D1137</f>
        <v>48.394962802721345</v>
      </c>
      <c r="F1137" s="104">
        <f t="shared" si="749"/>
        <v>93.964077544274716</v>
      </c>
      <c r="G1137" s="104">
        <f t="shared" si="749"/>
        <v>0</v>
      </c>
      <c r="H1137" s="104">
        <f>+F1137+G1137</f>
        <v>93.964077544274716</v>
      </c>
      <c r="I1137" s="104">
        <f t="shared" si="750"/>
        <v>99.398637335312273</v>
      </c>
      <c r="J1137" s="104">
        <f t="shared" si="750"/>
        <v>0</v>
      </c>
      <c r="K1137" s="104">
        <f>+I1137+J1137</f>
        <v>99.398637335312273</v>
      </c>
      <c r="L1137" s="104">
        <f t="shared" si="751"/>
        <v>165.09199409677899</v>
      </c>
      <c r="M1137" s="104">
        <f t="shared" si="751"/>
        <v>0</v>
      </c>
      <c r="N1137" s="104">
        <f>+L1137+M1137</f>
        <v>165.09199409677899</v>
      </c>
      <c r="O1137" s="104">
        <f t="shared" si="752"/>
        <v>171.76830867536</v>
      </c>
      <c r="P1137" s="104">
        <f t="shared" si="752"/>
        <v>0</v>
      </c>
      <c r="Q1137" s="104">
        <f>+O1137+P1137</f>
        <v>171.76830867536</v>
      </c>
      <c r="R1137" s="104">
        <f t="shared" si="753"/>
        <v>255.58643048488182</v>
      </c>
      <c r="S1137" s="104">
        <f t="shared" si="753"/>
        <v>0</v>
      </c>
      <c r="T1137" s="104">
        <f>+R1137+S1137</f>
        <v>255.58643048488182</v>
      </c>
    </row>
    <row r="1138" spans="2:20" x14ac:dyDescent="0.2">
      <c r="B1138" s="665" t="s">
        <v>426</v>
      </c>
      <c r="C1138" s="104">
        <f t="shared" si="748"/>
        <v>0</v>
      </c>
      <c r="D1138" s="104">
        <f t="shared" si="748"/>
        <v>56.784661170881655</v>
      </c>
      <c r="E1138" s="104">
        <f>+C1138+D1138</f>
        <v>56.784661170881655</v>
      </c>
      <c r="F1138" s="104">
        <f t="shared" si="749"/>
        <v>0</v>
      </c>
      <c r="G1138" s="104">
        <f t="shared" si="749"/>
        <v>140.40863181689741</v>
      </c>
      <c r="H1138" s="104">
        <f>+F1138+G1138</f>
        <v>140.40863181689741</v>
      </c>
      <c r="I1138" s="104">
        <f t="shared" si="750"/>
        <v>0</v>
      </c>
      <c r="J1138" s="104">
        <f t="shared" si="750"/>
        <v>204.24670477592511</v>
      </c>
      <c r="K1138" s="104">
        <f>+I1138+J1138</f>
        <v>204.24670477592511</v>
      </c>
      <c r="L1138" s="104">
        <f t="shared" si="751"/>
        <v>0</v>
      </c>
      <c r="M1138" s="104">
        <f t="shared" si="751"/>
        <v>282.41157956191756</v>
      </c>
      <c r="N1138" s="104">
        <f>+L1138+M1138</f>
        <v>282.41157956191756</v>
      </c>
      <c r="O1138" s="104">
        <f t="shared" si="752"/>
        <v>0</v>
      </c>
      <c r="P1138" s="104">
        <f t="shared" si="752"/>
        <v>398.35923578561318</v>
      </c>
      <c r="Q1138" s="104">
        <f>+O1138+P1138</f>
        <v>398.35923578561318</v>
      </c>
      <c r="R1138" s="104">
        <f t="shared" si="753"/>
        <v>0</v>
      </c>
      <c r="S1138" s="104">
        <f t="shared" si="753"/>
        <v>552.08312495897246</v>
      </c>
      <c r="T1138" s="104">
        <f>+R1138+S1138</f>
        <v>552.08312495897246</v>
      </c>
    </row>
    <row r="1139" spans="2:20" x14ac:dyDescent="0.2">
      <c r="B1139" s="660" t="s">
        <v>715</v>
      </c>
      <c r="C1139" s="104">
        <f t="shared" si="748"/>
        <v>0</v>
      </c>
      <c r="D1139" s="104">
        <f t="shared" si="748"/>
        <v>1.5521350914962324</v>
      </c>
      <c r="E1139" s="104">
        <f>+C1139+D1139</f>
        <v>1.5521350914962324</v>
      </c>
      <c r="F1139" s="104">
        <f t="shared" si="749"/>
        <v>0</v>
      </c>
      <c r="G1139" s="104">
        <f t="shared" si="749"/>
        <v>1.5778723956755445</v>
      </c>
      <c r="H1139" s="104">
        <f>+F1139+G1139</f>
        <v>1.5778723956755445</v>
      </c>
      <c r="I1139" s="104">
        <f t="shared" si="750"/>
        <v>0</v>
      </c>
      <c r="J1139" s="104">
        <f t="shared" si="750"/>
        <v>1.7499804003222241</v>
      </c>
      <c r="K1139" s="104">
        <f>+I1139+J1139</f>
        <v>1.7499804003222241</v>
      </c>
      <c r="L1139" s="104">
        <f t="shared" si="751"/>
        <v>0</v>
      </c>
      <c r="M1139" s="104">
        <f t="shared" si="751"/>
        <v>1.9249667832995163</v>
      </c>
      <c r="N1139" s="104">
        <f>+L1139+M1139</f>
        <v>1.9249667832995163</v>
      </c>
      <c r="O1139" s="104">
        <f t="shared" si="752"/>
        <v>0</v>
      </c>
      <c r="P1139" s="104">
        <f t="shared" si="752"/>
        <v>2.1089796667147236</v>
      </c>
      <c r="Q1139" s="104">
        <f>+O1139+P1139</f>
        <v>2.1089796667147236</v>
      </c>
      <c r="R1139" s="104">
        <f t="shared" si="753"/>
        <v>0</v>
      </c>
      <c r="S1139" s="104">
        <f t="shared" si="753"/>
        <v>2.3093863489227142</v>
      </c>
      <c r="T1139" s="104">
        <f>+R1139+S1139</f>
        <v>2.3093863489227142</v>
      </c>
    </row>
    <row r="1140" spans="2:20" x14ac:dyDescent="0.2">
      <c r="B1140" s="660" t="s">
        <v>717</v>
      </c>
      <c r="C1140" s="104">
        <f t="shared" si="748"/>
        <v>1.4284068891280945</v>
      </c>
      <c r="D1140" s="104">
        <f t="shared" si="748"/>
        <v>0</v>
      </c>
      <c r="E1140" s="104">
        <f>+C1140+D1140</f>
        <v>1.4284068891280945</v>
      </c>
      <c r="F1140" s="104">
        <f t="shared" si="749"/>
        <v>1.4520925481913634</v>
      </c>
      <c r="G1140" s="104">
        <f t="shared" si="749"/>
        <v>0</v>
      </c>
      <c r="H1140" s="104">
        <f>+F1140+G1140</f>
        <v>1.4520925481913634</v>
      </c>
      <c r="I1140" s="104">
        <f t="shared" si="750"/>
        <v>1.610480990575216</v>
      </c>
      <c r="J1140" s="104">
        <f t="shared" si="750"/>
        <v>0</v>
      </c>
      <c r="K1140" s="104">
        <f>+I1140+J1140</f>
        <v>1.610480990575216</v>
      </c>
      <c r="L1140" s="104">
        <f t="shared" si="751"/>
        <v>1.7715183618180903</v>
      </c>
      <c r="M1140" s="104">
        <f t="shared" si="751"/>
        <v>0</v>
      </c>
      <c r="N1140" s="104">
        <f>+L1140+M1140</f>
        <v>1.7715183618180903</v>
      </c>
      <c r="O1140" s="104">
        <f t="shared" si="752"/>
        <v>1.9408626874497132</v>
      </c>
      <c r="P1140" s="104">
        <f t="shared" si="752"/>
        <v>0</v>
      </c>
      <c r="Q1140" s="104">
        <f>+O1140+P1140</f>
        <v>1.9408626874497132</v>
      </c>
      <c r="R1140" s="104">
        <f t="shared" si="753"/>
        <v>2.1252939828063857</v>
      </c>
      <c r="S1140" s="104">
        <f t="shared" si="753"/>
        <v>0</v>
      </c>
      <c r="T1140" s="104">
        <f>+R1140+S1140</f>
        <v>2.1252939828063857</v>
      </c>
    </row>
    <row r="1141" spans="2:20" x14ac:dyDescent="0.2">
      <c r="B1141" s="114" t="s">
        <v>287</v>
      </c>
      <c r="C1141" s="104">
        <f t="shared" si="748"/>
        <v>2.0537540365984928</v>
      </c>
      <c r="D1141" s="104">
        <f t="shared" si="748"/>
        <v>0</v>
      </c>
      <c r="E1141" s="104">
        <f t="shared" ref="E1141:E1153" si="754">+C1141+D1141</f>
        <v>2.0537540365984928</v>
      </c>
      <c r="F1141" s="104">
        <f t="shared" si="749"/>
        <v>2.087809121519272</v>
      </c>
      <c r="G1141" s="104">
        <f t="shared" si="749"/>
        <v>0</v>
      </c>
      <c r="H1141" s="104">
        <f t="shared" ref="H1141:H1153" si="755">+F1141+G1141</f>
        <v>2.087809121519272</v>
      </c>
      <c r="I1141" s="104">
        <f t="shared" si="750"/>
        <v>2.3155389829279809</v>
      </c>
      <c r="J1141" s="104">
        <f t="shared" si="750"/>
        <v>0</v>
      </c>
      <c r="K1141" s="104">
        <f t="shared" ref="K1141:K1153" si="756">+I1141+J1141</f>
        <v>2.3155389829279809</v>
      </c>
      <c r="L1141" s="104">
        <f t="shared" si="751"/>
        <v>2.5470774568393901</v>
      </c>
      <c r="M1141" s="104">
        <f t="shared" si="751"/>
        <v>0</v>
      </c>
      <c r="N1141" s="104">
        <f t="shared" ref="N1141:N1153" si="757">+L1141+M1141</f>
        <v>2.5470774568393901</v>
      </c>
      <c r="O1141" s="104">
        <f t="shared" si="752"/>
        <v>2.7905596151712428</v>
      </c>
      <c r="P1141" s="104">
        <f t="shared" si="752"/>
        <v>0</v>
      </c>
      <c r="Q1141" s="104">
        <f t="shared" ref="Q1141:Q1153" si="758">+O1141+P1141</f>
        <v>2.7905596151712428</v>
      </c>
      <c r="R1141" s="104">
        <f t="shared" si="753"/>
        <v>3.0557337194105902</v>
      </c>
      <c r="S1141" s="104">
        <f t="shared" si="753"/>
        <v>0</v>
      </c>
      <c r="T1141" s="104">
        <f t="shared" ref="T1141:T1153" si="759">+R1141+S1141</f>
        <v>3.0557337194105902</v>
      </c>
    </row>
    <row r="1142" spans="2:20" x14ac:dyDescent="0.2">
      <c r="B1142" s="114" t="s">
        <v>427</v>
      </c>
      <c r="C1142" s="104">
        <f t="shared" si="748"/>
        <v>0</v>
      </c>
      <c r="D1142" s="104">
        <f t="shared" si="748"/>
        <v>6.008697524219591</v>
      </c>
      <c r="E1142" s="104">
        <f t="shared" si="754"/>
        <v>6.008697524219591</v>
      </c>
      <c r="F1142" s="104">
        <f t="shared" si="749"/>
        <v>0</v>
      </c>
      <c r="G1142" s="104">
        <f t="shared" si="749"/>
        <v>6.1083329726735283</v>
      </c>
      <c r="H1142" s="104">
        <f t="shared" si="755"/>
        <v>6.1083329726735283</v>
      </c>
      <c r="I1142" s="104">
        <f t="shared" si="750"/>
        <v>0</v>
      </c>
      <c r="J1142" s="104">
        <f t="shared" si="750"/>
        <v>6.7746054814807213</v>
      </c>
      <c r="K1142" s="104">
        <f t="shared" si="756"/>
        <v>6.7746054814807213</v>
      </c>
      <c r="L1142" s="104">
        <f t="shared" si="751"/>
        <v>0</v>
      </c>
      <c r="M1142" s="104">
        <f t="shared" si="751"/>
        <v>7.4520209022958177</v>
      </c>
      <c r="N1142" s="104">
        <f t="shared" si="757"/>
        <v>7.4520209022958177</v>
      </c>
      <c r="O1142" s="104">
        <f t="shared" si="752"/>
        <v>0</v>
      </c>
      <c r="P1142" s="104">
        <f t="shared" si="752"/>
        <v>8.1643801312438651</v>
      </c>
      <c r="Q1142" s="104">
        <f t="shared" si="758"/>
        <v>8.1643801312438651</v>
      </c>
      <c r="R1142" s="104">
        <f t="shared" si="753"/>
        <v>0</v>
      </c>
      <c r="S1142" s="104">
        <f t="shared" si="753"/>
        <v>8.940203796218416</v>
      </c>
      <c r="T1142" s="104">
        <f t="shared" si="759"/>
        <v>8.940203796218416</v>
      </c>
    </row>
    <row r="1143" spans="2:20" x14ac:dyDescent="0.2">
      <c r="B1143" s="114" t="s">
        <v>428</v>
      </c>
      <c r="C1143" s="104">
        <f t="shared" si="748"/>
        <v>0</v>
      </c>
      <c r="D1143" s="104">
        <f t="shared" si="748"/>
        <v>3.4603659849300321</v>
      </c>
      <c r="E1143" s="104">
        <f t="shared" si="754"/>
        <v>3.4603659849300321</v>
      </c>
      <c r="F1143" s="104">
        <f t="shared" si="749"/>
        <v>0</v>
      </c>
      <c r="G1143" s="104">
        <f t="shared" si="749"/>
        <v>3.5177453280128796</v>
      </c>
      <c r="H1143" s="104">
        <f t="shared" si="755"/>
        <v>3.5177453280128796</v>
      </c>
      <c r="I1143" s="104">
        <f t="shared" si="750"/>
        <v>0</v>
      </c>
      <c r="J1143" s="104">
        <f t="shared" si="750"/>
        <v>3.9014469067455941</v>
      </c>
      <c r="K1143" s="104">
        <f t="shared" si="756"/>
        <v>3.9014469067455941</v>
      </c>
      <c r="L1143" s="104">
        <f t="shared" si="751"/>
        <v>0</v>
      </c>
      <c r="M1143" s="104">
        <f t="shared" si="751"/>
        <v>4.29156560891143</v>
      </c>
      <c r="N1143" s="104">
        <f t="shared" si="757"/>
        <v>4.29156560891143</v>
      </c>
      <c r="O1143" s="104">
        <f t="shared" si="752"/>
        <v>0</v>
      </c>
      <c r="P1143" s="104">
        <f t="shared" si="752"/>
        <v>9.4036164011648076</v>
      </c>
      <c r="Q1143" s="104">
        <f t="shared" si="758"/>
        <v>9.4036164011648076</v>
      </c>
      <c r="R1143" s="104">
        <f t="shared" si="753"/>
        <v>0</v>
      </c>
      <c r="S1143" s="104">
        <f t="shared" si="753"/>
        <v>10.29719901528728</v>
      </c>
      <c r="T1143" s="104">
        <f t="shared" si="759"/>
        <v>10.29719901528728</v>
      </c>
    </row>
    <row r="1144" spans="2:20" x14ac:dyDescent="0.2">
      <c r="B1144" s="114" t="s">
        <v>429</v>
      </c>
      <c r="C1144" s="104">
        <f t="shared" si="748"/>
        <v>4.8619483315392902</v>
      </c>
      <c r="D1144" s="104">
        <f t="shared" si="748"/>
        <v>0</v>
      </c>
      <c r="E1144" s="104">
        <f t="shared" si="754"/>
        <v>4.8619483315392902</v>
      </c>
      <c r="F1144" s="104">
        <f t="shared" si="749"/>
        <v>4.942568532576237</v>
      </c>
      <c r="G1144" s="104">
        <f t="shared" si="749"/>
        <v>0</v>
      </c>
      <c r="H1144" s="104">
        <f t="shared" si="755"/>
        <v>4.942568532576237</v>
      </c>
      <c r="I1144" s="104">
        <f t="shared" si="750"/>
        <v>5.4816841228499138</v>
      </c>
      <c r="J1144" s="104">
        <f t="shared" si="750"/>
        <v>0</v>
      </c>
      <c r="K1144" s="104">
        <f t="shared" si="756"/>
        <v>5.4816841228499138</v>
      </c>
      <c r="L1144" s="104">
        <f t="shared" si="751"/>
        <v>6.0298160202728432</v>
      </c>
      <c r="M1144" s="104">
        <f t="shared" si="751"/>
        <v>0</v>
      </c>
      <c r="N1144" s="104">
        <f t="shared" si="757"/>
        <v>6.0298160202728432</v>
      </c>
      <c r="O1144" s="104">
        <f t="shared" si="752"/>
        <v>13.212445524892416</v>
      </c>
      <c r="P1144" s="104">
        <f t="shared" si="752"/>
        <v>0</v>
      </c>
      <c r="Q1144" s="104">
        <f t="shared" si="758"/>
        <v>13.212445524892416</v>
      </c>
      <c r="R1144" s="104">
        <f t="shared" si="753"/>
        <v>14.467963732719536</v>
      </c>
      <c r="S1144" s="104">
        <f t="shared" si="753"/>
        <v>0</v>
      </c>
      <c r="T1144" s="104">
        <f t="shared" si="759"/>
        <v>14.467963732719536</v>
      </c>
    </row>
    <row r="1145" spans="2:20" x14ac:dyDescent="0.2">
      <c r="B1145" s="114" t="s">
        <v>288</v>
      </c>
      <c r="C1145" s="104">
        <f t="shared" si="748"/>
        <v>0</v>
      </c>
      <c r="D1145" s="104">
        <f t="shared" si="748"/>
        <v>0</v>
      </c>
      <c r="E1145" s="104">
        <f t="shared" si="754"/>
        <v>0</v>
      </c>
      <c r="F1145" s="104">
        <f t="shared" si="749"/>
        <v>1.6862346626388174</v>
      </c>
      <c r="G1145" s="104">
        <f t="shared" si="749"/>
        <v>0</v>
      </c>
      <c r="H1145" s="104">
        <f t="shared" si="755"/>
        <v>1.6862346626388174</v>
      </c>
      <c r="I1145" s="104">
        <f t="shared" si="750"/>
        <v>2.248472257026727</v>
      </c>
      <c r="J1145" s="104">
        <f t="shared" si="750"/>
        <v>0</v>
      </c>
      <c r="K1145" s="104">
        <f t="shared" si="756"/>
        <v>2.248472257026727</v>
      </c>
      <c r="L1145" s="104">
        <f t="shared" si="751"/>
        <v>2.8108394714061649</v>
      </c>
      <c r="M1145" s="104">
        <f t="shared" si="751"/>
        <v>0</v>
      </c>
      <c r="N1145" s="104">
        <f t="shared" si="757"/>
        <v>2.8108394714061649</v>
      </c>
      <c r="O1145" s="104">
        <f t="shared" si="752"/>
        <v>4.6666696222175084</v>
      </c>
      <c r="P1145" s="104">
        <f t="shared" si="752"/>
        <v>0</v>
      </c>
      <c r="Q1145" s="104">
        <f t="shared" si="758"/>
        <v>4.6666696222175084</v>
      </c>
      <c r="R1145" s="104">
        <f t="shared" si="753"/>
        <v>5.7607543669197767</v>
      </c>
      <c r="S1145" s="104">
        <f t="shared" si="753"/>
        <v>0</v>
      </c>
      <c r="T1145" s="104">
        <f t="shared" si="759"/>
        <v>5.7607543669197767</v>
      </c>
    </row>
    <row r="1146" spans="2:20" x14ac:dyDescent="0.2">
      <c r="B1146" s="114" t="s">
        <v>289</v>
      </c>
      <c r="C1146" s="104">
        <f t="shared" si="748"/>
        <v>2.1124327233584501</v>
      </c>
      <c r="D1146" s="104">
        <f t="shared" si="748"/>
        <v>0</v>
      </c>
      <c r="E1146" s="104">
        <f t="shared" si="754"/>
        <v>2.1124327233584501</v>
      </c>
      <c r="F1146" s="104">
        <f t="shared" si="749"/>
        <v>2.1474608107055371</v>
      </c>
      <c r="G1146" s="104">
        <f t="shared" si="749"/>
        <v>0</v>
      </c>
      <c r="H1146" s="104">
        <f t="shared" si="755"/>
        <v>2.1474608107055371</v>
      </c>
      <c r="I1146" s="104">
        <f t="shared" si="750"/>
        <v>2.3816972395830658</v>
      </c>
      <c r="J1146" s="104">
        <f t="shared" si="750"/>
        <v>0</v>
      </c>
      <c r="K1146" s="104">
        <f t="shared" si="756"/>
        <v>2.3816972395830658</v>
      </c>
      <c r="L1146" s="104">
        <f t="shared" si="751"/>
        <v>2.6198510984633727</v>
      </c>
      <c r="M1146" s="104">
        <f t="shared" si="751"/>
        <v>0</v>
      </c>
      <c r="N1146" s="104">
        <f t="shared" si="757"/>
        <v>2.6198510984633727</v>
      </c>
      <c r="O1146" s="104">
        <f t="shared" si="752"/>
        <v>2.8702898898904206</v>
      </c>
      <c r="P1146" s="104">
        <f t="shared" si="752"/>
        <v>0</v>
      </c>
      <c r="Q1146" s="104">
        <f t="shared" si="758"/>
        <v>2.8702898898904206</v>
      </c>
      <c r="R1146" s="104">
        <f t="shared" si="753"/>
        <v>3.1430403971080354</v>
      </c>
      <c r="S1146" s="104">
        <f t="shared" si="753"/>
        <v>0</v>
      </c>
      <c r="T1146" s="104">
        <f t="shared" si="759"/>
        <v>3.1430403971080354</v>
      </c>
    </row>
    <row r="1147" spans="2:20" x14ac:dyDescent="0.2">
      <c r="B1147" s="114" t="s">
        <v>290</v>
      </c>
      <c r="C1147" s="104">
        <f t="shared" si="748"/>
        <v>0</v>
      </c>
      <c r="D1147" s="104">
        <f t="shared" si="748"/>
        <v>1.6832400430570507</v>
      </c>
      <c r="E1147" s="104">
        <f t="shared" si="754"/>
        <v>1.6832400430570507</v>
      </c>
      <c r="F1147" s="104">
        <f t="shared" si="749"/>
        <v>0</v>
      </c>
      <c r="G1147" s="104">
        <f t="shared" si="749"/>
        <v>1.711151312657428</v>
      </c>
      <c r="H1147" s="104">
        <f t="shared" si="755"/>
        <v>1.711151312657428</v>
      </c>
      <c r="I1147" s="104">
        <f t="shared" si="750"/>
        <v>0</v>
      </c>
      <c r="J1147" s="104">
        <f t="shared" si="750"/>
        <v>1.8977968480487286</v>
      </c>
      <c r="K1147" s="104">
        <f t="shared" si="756"/>
        <v>1.8977968480487286</v>
      </c>
      <c r="L1147" s="104">
        <f t="shared" si="751"/>
        <v>0</v>
      </c>
      <c r="M1147" s="104">
        <f t="shared" si="751"/>
        <v>2.0875638911565289</v>
      </c>
      <c r="N1147" s="104">
        <f t="shared" si="757"/>
        <v>2.0875638911565289</v>
      </c>
      <c r="O1147" s="104">
        <f t="shared" si="752"/>
        <v>0</v>
      </c>
      <c r="P1147" s="104">
        <f t="shared" si="752"/>
        <v>2.2871198805158595</v>
      </c>
      <c r="Q1147" s="104">
        <f t="shared" si="758"/>
        <v>2.2871198805158595</v>
      </c>
      <c r="R1147" s="104">
        <f t="shared" si="753"/>
        <v>0</v>
      </c>
      <c r="S1147" s="104">
        <f t="shared" si="753"/>
        <v>2.5044544116638634</v>
      </c>
      <c r="T1147" s="104">
        <f t="shared" si="759"/>
        <v>2.5044544116638634</v>
      </c>
    </row>
    <row r="1148" spans="2:20" x14ac:dyDescent="0.2">
      <c r="B1148" s="114" t="s">
        <v>291</v>
      </c>
      <c r="C1148" s="104">
        <f t="shared" si="748"/>
        <v>0</v>
      </c>
      <c r="D1148" s="104">
        <f t="shared" si="748"/>
        <v>0.83826695371367066</v>
      </c>
      <c r="E1148" s="104">
        <f t="shared" si="754"/>
        <v>0.83826695371367066</v>
      </c>
      <c r="F1148" s="104">
        <f t="shared" si="749"/>
        <v>0</v>
      </c>
      <c r="G1148" s="104">
        <f t="shared" si="749"/>
        <v>0.8521669883752131</v>
      </c>
      <c r="H1148" s="104">
        <f t="shared" si="755"/>
        <v>0.8521669883752131</v>
      </c>
      <c r="I1148" s="104">
        <f t="shared" si="750"/>
        <v>0</v>
      </c>
      <c r="J1148" s="104">
        <f t="shared" si="750"/>
        <v>0.94511795221550221</v>
      </c>
      <c r="K1148" s="104">
        <f t="shared" si="756"/>
        <v>0.94511795221550221</v>
      </c>
      <c r="L1148" s="104">
        <f t="shared" si="751"/>
        <v>0</v>
      </c>
      <c r="M1148" s="104">
        <f t="shared" si="751"/>
        <v>1.0396234517711795</v>
      </c>
      <c r="N1148" s="104">
        <f t="shared" si="757"/>
        <v>1.0396234517711795</v>
      </c>
      <c r="O1148" s="104">
        <f t="shared" si="752"/>
        <v>0</v>
      </c>
      <c r="P1148" s="104">
        <f t="shared" si="752"/>
        <v>1.1390039245596908</v>
      </c>
      <c r="Q1148" s="104">
        <f t="shared" si="758"/>
        <v>1.1390039245596908</v>
      </c>
      <c r="R1148" s="104">
        <f t="shared" si="753"/>
        <v>0</v>
      </c>
      <c r="S1148" s="104">
        <f t="shared" si="753"/>
        <v>1.2472382528206487</v>
      </c>
      <c r="T1148" s="104">
        <f t="shared" si="759"/>
        <v>1.2472382528206487</v>
      </c>
    </row>
    <row r="1149" spans="2:20" x14ac:dyDescent="0.2">
      <c r="B1149" s="114" t="s">
        <v>293</v>
      </c>
      <c r="C1149" s="104">
        <f t="shared" si="748"/>
        <v>0</v>
      </c>
      <c r="D1149" s="104">
        <f t="shared" si="748"/>
        <v>0.88152152852529586</v>
      </c>
      <c r="E1149" s="104">
        <f t="shared" si="754"/>
        <v>0.88152152852529586</v>
      </c>
      <c r="F1149" s="104">
        <f t="shared" si="749"/>
        <v>0</v>
      </c>
      <c r="G1149" s="104">
        <f t="shared" si="749"/>
        <v>0.89613880497537401</v>
      </c>
      <c r="H1149" s="104">
        <f t="shared" si="755"/>
        <v>0.89613880497537401</v>
      </c>
      <c r="I1149" s="104">
        <f t="shared" si="750"/>
        <v>0</v>
      </c>
      <c r="J1149" s="104">
        <f t="shared" si="750"/>
        <v>0.99388603854982227</v>
      </c>
      <c r="K1149" s="104">
        <f t="shared" si="756"/>
        <v>0.99388603854982227</v>
      </c>
      <c r="L1149" s="104">
        <f t="shared" si="751"/>
        <v>0</v>
      </c>
      <c r="M1149" s="104">
        <f t="shared" si="751"/>
        <v>1.0932680218825725</v>
      </c>
      <c r="N1149" s="104">
        <f t="shared" si="757"/>
        <v>1.0932680218825725</v>
      </c>
      <c r="O1149" s="104">
        <f t="shared" si="752"/>
        <v>0</v>
      </c>
      <c r="P1149" s="104">
        <f t="shared" si="752"/>
        <v>1.1977765270669709</v>
      </c>
      <c r="Q1149" s="104">
        <f t="shared" si="758"/>
        <v>1.1977765270669709</v>
      </c>
      <c r="R1149" s="104">
        <f t="shared" si="753"/>
        <v>0</v>
      </c>
      <c r="S1149" s="104">
        <f t="shared" si="753"/>
        <v>1.3115957466661945</v>
      </c>
      <c r="T1149" s="104">
        <f>+R1149+S1149</f>
        <v>1.3115957466661945</v>
      </c>
    </row>
    <row r="1150" spans="2:20" x14ac:dyDescent="0.2">
      <c r="B1150" s="108" t="s">
        <v>882</v>
      </c>
      <c r="C1150" s="104">
        <f t="shared" ref="C1150:D1152" si="760">+C797*$E$1155</f>
        <v>0</v>
      </c>
      <c r="D1150" s="104">
        <f t="shared" si="760"/>
        <v>0</v>
      </c>
      <c r="E1150" s="104">
        <f t="shared" si="754"/>
        <v>0</v>
      </c>
      <c r="F1150" s="104">
        <f t="shared" ref="F1150:G1153" si="761">+F797*$H$1155</f>
        <v>30.987890486371388</v>
      </c>
      <c r="G1150" s="104">
        <f t="shared" si="761"/>
        <v>0</v>
      </c>
      <c r="H1150" s="104">
        <f t="shared" si="755"/>
        <v>30.987890486371388</v>
      </c>
      <c r="I1150" s="104">
        <f t="shared" ref="I1150:J1152" si="762">+I797*$K$1155</f>
        <v>0</v>
      </c>
      <c r="J1150" s="104">
        <f t="shared" si="762"/>
        <v>0</v>
      </c>
      <c r="K1150" s="104">
        <f t="shared" si="756"/>
        <v>0</v>
      </c>
      <c r="L1150" s="104">
        <f t="shared" ref="L1150:M1152" si="763">+L797*$N$1155</f>
        <v>0</v>
      </c>
      <c r="M1150" s="104">
        <f t="shared" si="763"/>
        <v>0</v>
      </c>
      <c r="N1150" s="104">
        <f t="shared" si="757"/>
        <v>0</v>
      </c>
      <c r="O1150" s="104">
        <f t="shared" ref="O1150:P1152" si="764">+O797*$Q$1155</f>
        <v>0</v>
      </c>
      <c r="P1150" s="104">
        <f t="shared" si="764"/>
        <v>0</v>
      </c>
      <c r="Q1150" s="104">
        <f t="shared" si="758"/>
        <v>0</v>
      </c>
      <c r="R1150" s="104">
        <f t="shared" ref="R1150:S1152" si="765">+R797*$T$1155</f>
        <v>0</v>
      </c>
      <c r="S1150" s="104">
        <f t="shared" si="765"/>
        <v>0</v>
      </c>
      <c r="T1150" s="104">
        <f t="shared" ref="T1150:T1152" si="766">+R1150+S1150</f>
        <v>0</v>
      </c>
    </row>
    <row r="1151" spans="2:20" x14ac:dyDescent="0.2">
      <c r="B1151" s="114" t="s">
        <v>880</v>
      </c>
      <c r="C1151" s="104">
        <f t="shared" si="760"/>
        <v>0</v>
      </c>
      <c r="D1151" s="104">
        <f t="shared" si="760"/>
        <v>0</v>
      </c>
      <c r="E1151" s="104">
        <f t="shared" si="754"/>
        <v>0</v>
      </c>
      <c r="F1151" s="104">
        <f t="shared" si="761"/>
        <v>0</v>
      </c>
      <c r="G1151" s="104">
        <f t="shared" si="761"/>
        <v>0</v>
      </c>
      <c r="H1151" s="104">
        <f t="shared" si="755"/>
        <v>0</v>
      </c>
      <c r="I1151" s="104">
        <f t="shared" si="762"/>
        <v>3.1243568668281063</v>
      </c>
      <c r="J1151" s="104">
        <f t="shared" si="762"/>
        <v>0</v>
      </c>
      <c r="K1151" s="104">
        <f t="shared" si="756"/>
        <v>3.1243568668281063</v>
      </c>
      <c r="L1151" s="104">
        <f t="shared" si="763"/>
        <v>0</v>
      </c>
      <c r="M1151" s="104">
        <f t="shared" si="763"/>
        <v>0</v>
      </c>
      <c r="N1151" s="104">
        <f t="shared" si="757"/>
        <v>0</v>
      </c>
      <c r="O1151" s="104">
        <f t="shared" si="764"/>
        <v>6.2236400495031239</v>
      </c>
      <c r="P1151" s="104">
        <f t="shared" si="764"/>
        <v>0</v>
      </c>
      <c r="Q1151" s="104">
        <f t="shared" si="758"/>
        <v>6.2236400495031239</v>
      </c>
      <c r="R1151" s="104">
        <f t="shared" si="765"/>
        <v>0</v>
      </c>
      <c r="S1151" s="104">
        <f t="shared" si="765"/>
        <v>0</v>
      </c>
      <c r="T1151" s="104">
        <f t="shared" si="766"/>
        <v>0</v>
      </c>
    </row>
    <row r="1152" spans="2:20" x14ac:dyDescent="0.2">
      <c r="B1152" s="114" t="s">
        <v>874</v>
      </c>
      <c r="C1152" s="104">
        <f t="shared" si="760"/>
        <v>0</v>
      </c>
      <c r="D1152" s="104">
        <f t="shared" si="760"/>
        <v>0</v>
      </c>
      <c r="E1152" s="104">
        <f t="shared" si="754"/>
        <v>0</v>
      </c>
      <c r="F1152" s="104">
        <f t="shared" si="761"/>
        <v>30.987890486371388</v>
      </c>
      <c r="G1152" s="104">
        <f t="shared" si="761"/>
        <v>0</v>
      </c>
      <c r="H1152" s="104">
        <f t="shared" si="755"/>
        <v>30.987890486371388</v>
      </c>
      <c r="I1152" s="104">
        <f t="shared" si="762"/>
        <v>43.740996135593491</v>
      </c>
      <c r="J1152" s="104">
        <f t="shared" si="762"/>
        <v>0</v>
      </c>
      <c r="K1152" s="104">
        <f t="shared" si="756"/>
        <v>43.740996135593491</v>
      </c>
      <c r="L1152" s="104">
        <f t="shared" si="763"/>
        <v>62.486758934405977</v>
      </c>
      <c r="M1152" s="104">
        <f t="shared" si="763"/>
        <v>0</v>
      </c>
      <c r="N1152" s="104">
        <f t="shared" si="757"/>
        <v>62.486758934405977</v>
      </c>
      <c r="O1152" s="104">
        <f t="shared" si="764"/>
        <v>62.236400495031248</v>
      </c>
      <c r="P1152" s="104">
        <f t="shared" si="764"/>
        <v>0</v>
      </c>
      <c r="Q1152" s="104">
        <f t="shared" si="758"/>
        <v>62.236400495031248</v>
      </c>
      <c r="R1152" s="104">
        <f t="shared" si="765"/>
        <v>92.932419133366352</v>
      </c>
      <c r="S1152" s="104">
        <f t="shared" si="765"/>
        <v>0</v>
      </c>
      <c r="T1152" s="104">
        <f t="shared" si="766"/>
        <v>92.932419133366352</v>
      </c>
    </row>
    <row r="1153" spans="2:20" x14ac:dyDescent="0.2">
      <c r="B1153" s="114" t="s">
        <v>294</v>
      </c>
      <c r="C1153" s="104">
        <f>+C800*$E$1155</f>
        <v>35.650179138858988</v>
      </c>
      <c r="D1153" s="104">
        <f>+D800*$E$1155</f>
        <v>0</v>
      </c>
      <c r="E1153" s="104">
        <f t="shared" si="754"/>
        <v>35.650179138858988</v>
      </c>
      <c r="F1153" s="104">
        <f t="shared" si="761"/>
        <v>32.946659834327313</v>
      </c>
      <c r="G1153" s="104">
        <f>+G800*$H$1155</f>
        <v>0</v>
      </c>
      <c r="H1153" s="104">
        <f t="shared" si="755"/>
        <v>32.946659834327313</v>
      </c>
      <c r="I1153" s="104">
        <f>+I800*$K$1155</f>
        <v>89.45692324156397</v>
      </c>
      <c r="J1153" s="104">
        <f>+J800*$K$1155</f>
        <v>0</v>
      </c>
      <c r="K1153" s="104">
        <f t="shared" si="756"/>
        <v>89.45692324156397</v>
      </c>
      <c r="L1153" s="104">
        <f>+L800*$N$1155</f>
        <v>164.44049224028103</v>
      </c>
      <c r="M1153" s="104">
        <f>+M800*$N$1155</f>
        <v>0</v>
      </c>
      <c r="N1153" s="104">
        <f t="shared" si="757"/>
        <v>164.44049224028103</v>
      </c>
      <c r="O1153" s="104">
        <f>+O800*$Q$1155</f>
        <v>163.7816476192869</v>
      </c>
      <c r="P1153" s="104">
        <f>+P800*$Q$1155</f>
        <v>0</v>
      </c>
      <c r="Q1153" s="104">
        <f t="shared" si="758"/>
        <v>163.7816476192869</v>
      </c>
      <c r="R1153" s="104">
        <f>+R800*$T$1155</f>
        <v>163.0409706842868</v>
      </c>
      <c r="S1153" s="104">
        <f>+S800*$T$1155</f>
        <v>0</v>
      </c>
      <c r="T1153" s="104">
        <f t="shared" si="759"/>
        <v>163.0409706842868</v>
      </c>
    </row>
    <row r="1154" spans="2:20" x14ac:dyDescent="0.2">
      <c r="B1154" s="278" t="s">
        <v>8</v>
      </c>
      <c r="C1154" s="106">
        <f>SUM(C1136:C1153)</f>
        <v>237.36353656226089</v>
      </c>
      <c r="D1154" s="106">
        <f t="shared" ref="D1154:T1154" si="767">SUM(D1136:D1153)</f>
        <v>71.208888296823531</v>
      </c>
      <c r="E1154" s="106">
        <f t="shared" si="767"/>
        <v>308.57242485908444</v>
      </c>
      <c r="F1154" s="106">
        <f t="shared" si="767"/>
        <v>433.2049182594414</v>
      </c>
      <c r="G1154" s="106">
        <f t="shared" si="767"/>
        <v>155.0720396192674</v>
      </c>
      <c r="H1154" s="106">
        <f t="shared" si="767"/>
        <v>588.2769578787088</v>
      </c>
      <c r="I1154" s="106">
        <f t="shared" si="767"/>
        <v>494.71973102792947</v>
      </c>
      <c r="J1154" s="106">
        <f t="shared" si="767"/>
        <v>220.50953840328771</v>
      </c>
      <c r="K1154" s="106">
        <f t="shared" si="767"/>
        <v>715.22926943121706</v>
      </c>
      <c r="L1154" s="106">
        <f t="shared" si="767"/>
        <v>813.4053604986043</v>
      </c>
      <c r="M1154" s="106">
        <f t="shared" si="767"/>
        <v>300.30058822123465</v>
      </c>
      <c r="N1154" s="106">
        <f t="shared" si="767"/>
        <v>1113.7059487198387</v>
      </c>
      <c r="O1154" s="106">
        <f t="shared" si="767"/>
        <v>852.68716346157578</v>
      </c>
      <c r="P1154" s="106">
        <f t="shared" si="767"/>
        <v>422.66011231687912</v>
      </c>
      <c r="Q1154" s="106">
        <f t="shared" si="767"/>
        <v>1275.3472757784548</v>
      </c>
      <c r="R1154" s="106">
        <f t="shared" si="767"/>
        <v>1228.9463792725549</v>
      </c>
      <c r="S1154" s="106">
        <f t="shared" si="767"/>
        <v>578.69320253055162</v>
      </c>
      <c r="T1154" s="106">
        <f t="shared" si="767"/>
        <v>1807.6395818031062</v>
      </c>
    </row>
    <row r="1155" spans="2:20" x14ac:dyDescent="0.2">
      <c r="B1155" s="279" t="s">
        <v>297</v>
      </c>
      <c r="C1155" s="241"/>
      <c r="D1155" s="240"/>
      <c r="E1155" s="285">
        <f>Asignaciones!K89</f>
        <v>8.7047645661590053E-2</v>
      </c>
      <c r="F1155" s="241"/>
      <c r="G1155" s="240"/>
      <c r="H1155" s="285">
        <f>Asignaciones!L89</f>
        <v>0.10115851935575021</v>
      </c>
      <c r="I1155" s="241"/>
      <c r="J1155" s="240"/>
      <c r="K1155" s="285">
        <f>Asignaciones!M89</f>
        <v>0.1016060198041079</v>
      </c>
      <c r="L1155" s="241"/>
      <c r="M1155" s="240"/>
      <c r="N1155" s="285">
        <f>Asignaciones!N89</f>
        <v>0.10160201799159101</v>
      </c>
      <c r="O1155" s="241"/>
      <c r="P1155" s="240"/>
      <c r="Q1155" s="285">
        <f>Asignaciones!O89</f>
        <v>0.10081898986476008</v>
      </c>
      <c r="R1155" s="241"/>
      <c r="S1155" s="240"/>
      <c r="T1155" s="285">
        <f>Asignaciones!P89</f>
        <v>0.1007875310915607</v>
      </c>
    </row>
    <row r="1160" spans="2:20" x14ac:dyDescent="0.2">
      <c r="B1160" s="669" t="s">
        <v>464</v>
      </c>
      <c r="C1160" s="400"/>
      <c r="D1160" s="400"/>
      <c r="E1160" s="400"/>
      <c r="F1160" s="400"/>
      <c r="G1160" s="400"/>
      <c r="H1160" s="400"/>
      <c r="I1160" s="400"/>
      <c r="J1160" s="400"/>
      <c r="K1160" s="400"/>
      <c r="L1160" s="400"/>
      <c r="M1160" s="400"/>
      <c r="N1160" s="400"/>
      <c r="O1160" s="400"/>
      <c r="P1160" s="400"/>
      <c r="Q1160" s="400"/>
      <c r="R1160" s="400"/>
      <c r="S1160" s="400"/>
      <c r="T1160" s="670"/>
    </row>
    <row r="1161" spans="2:20" x14ac:dyDescent="0.2">
      <c r="B1161" s="671" t="s">
        <v>20</v>
      </c>
      <c r="C1161" s="672"/>
      <c r="D1161" s="672"/>
      <c r="E1161" s="672"/>
      <c r="F1161" s="672"/>
      <c r="G1161" s="672"/>
      <c r="H1161" s="672"/>
      <c r="I1161" s="672"/>
      <c r="J1161" s="672"/>
      <c r="K1161" s="672"/>
      <c r="L1161" s="672"/>
      <c r="M1161" s="672"/>
      <c r="N1161" s="672"/>
      <c r="O1161" s="672"/>
      <c r="P1161" s="672"/>
      <c r="Q1161" s="672"/>
      <c r="R1161" s="672"/>
      <c r="S1161" s="672"/>
      <c r="T1161" s="673"/>
    </row>
    <row r="1162" spans="2:20" x14ac:dyDescent="0.2">
      <c r="B1162" s="671" t="s">
        <v>910</v>
      </c>
      <c r="C1162" s="672"/>
      <c r="D1162" s="672"/>
      <c r="E1162" s="672"/>
      <c r="F1162" s="672"/>
      <c r="G1162" s="672"/>
      <c r="H1162" s="672"/>
      <c r="I1162" s="672"/>
      <c r="J1162" s="672"/>
      <c r="K1162" s="672"/>
      <c r="L1162" s="672"/>
      <c r="M1162" s="672"/>
      <c r="N1162" s="672"/>
      <c r="O1162" s="672"/>
      <c r="P1162" s="672"/>
      <c r="Q1162" s="672"/>
      <c r="R1162" s="672"/>
      <c r="S1162" s="672"/>
      <c r="T1162" s="673"/>
    </row>
    <row r="1163" spans="2:20" x14ac:dyDescent="0.2">
      <c r="B1163" s="671" t="s">
        <v>2</v>
      </c>
      <c r="C1163" s="672"/>
      <c r="D1163" s="672"/>
      <c r="E1163" s="672"/>
      <c r="F1163" s="672"/>
      <c r="G1163" s="672"/>
      <c r="H1163" s="672"/>
      <c r="I1163" s="672"/>
      <c r="J1163" s="672"/>
      <c r="K1163" s="672"/>
      <c r="L1163" s="672"/>
      <c r="M1163" s="672"/>
      <c r="N1163" s="672"/>
      <c r="O1163" s="672"/>
      <c r="P1163" s="672"/>
      <c r="Q1163" s="672"/>
      <c r="R1163" s="672"/>
      <c r="S1163" s="672"/>
      <c r="T1163" s="673"/>
    </row>
    <row r="1164" spans="2:20" x14ac:dyDescent="0.2">
      <c r="B1164" s="674"/>
      <c r="C1164" s="675"/>
      <c r="D1164" s="675"/>
      <c r="E1164" s="675"/>
      <c r="F1164" s="675"/>
      <c r="G1164" s="675"/>
      <c r="H1164" s="675"/>
      <c r="I1164" s="675"/>
      <c r="J1164" s="675"/>
      <c r="K1164" s="675"/>
      <c r="L1164" s="675"/>
      <c r="M1164" s="675"/>
      <c r="N1164" s="675"/>
      <c r="O1164" s="675"/>
      <c r="P1164" s="675"/>
      <c r="Q1164" s="675"/>
      <c r="R1164" s="675"/>
      <c r="S1164" s="675"/>
      <c r="T1164" s="676"/>
    </row>
    <row r="1165" spans="2:20" x14ac:dyDescent="0.2">
      <c r="B1165" s="264"/>
    </row>
    <row r="1166" spans="2:20" x14ac:dyDescent="0.2">
      <c r="B1166" s="265" t="s">
        <v>282</v>
      </c>
      <c r="C1166" s="267" t="s">
        <v>38</v>
      </c>
      <c r="D1166" s="662"/>
      <c r="E1166" s="299"/>
      <c r="F1166" s="270" t="s">
        <v>39</v>
      </c>
      <c r="G1166" s="663"/>
      <c r="H1166" s="663"/>
      <c r="I1166" s="301" t="s">
        <v>40</v>
      </c>
      <c r="J1166" s="662"/>
      <c r="K1166" s="299"/>
      <c r="L1166" s="267" t="s">
        <v>121</v>
      </c>
      <c r="M1166" s="662"/>
      <c r="N1166" s="299"/>
      <c r="O1166" s="270" t="s">
        <v>122</v>
      </c>
      <c r="P1166" s="662"/>
      <c r="Q1166" s="299"/>
      <c r="R1166" s="301" t="s">
        <v>633</v>
      </c>
      <c r="S1166" s="662"/>
      <c r="T1166" s="299"/>
    </row>
    <row r="1167" spans="2:20" x14ac:dyDescent="0.2">
      <c r="B1167" s="273"/>
      <c r="C1167" s="274" t="s">
        <v>283</v>
      </c>
      <c r="D1167" s="275" t="s">
        <v>284</v>
      </c>
      <c r="E1167" s="275" t="s">
        <v>47</v>
      </c>
      <c r="F1167" s="275" t="s">
        <v>283</v>
      </c>
      <c r="G1167" s="275" t="s">
        <v>284</v>
      </c>
      <c r="H1167" s="275" t="s">
        <v>47</v>
      </c>
      <c r="I1167" s="276" t="s">
        <v>283</v>
      </c>
      <c r="J1167" s="276" t="s">
        <v>284</v>
      </c>
      <c r="K1167" s="276" t="s">
        <v>47</v>
      </c>
      <c r="L1167" s="274" t="s">
        <v>283</v>
      </c>
      <c r="M1167" s="275" t="s">
        <v>284</v>
      </c>
      <c r="N1167" s="275" t="s">
        <v>47</v>
      </c>
      <c r="O1167" s="275" t="s">
        <v>283</v>
      </c>
      <c r="P1167" s="275" t="s">
        <v>284</v>
      </c>
      <c r="Q1167" s="275" t="s">
        <v>47</v>
      </c>
      <c r="R1167" s="276" t="s">
        <v>283</v>
      </c>
      <c r="S1167" s="276" t="s">
        <v>284</v>
      </c>
      <c r="T1167" s="276" t="s">
        <v>47</v>
      </c>
    </row>
    <row r="1168" spans="2:20" x14ac:dyDescent="0.2">
      <c r="B1168" s="125" t="s">
        <v>25</v>
      </c>
      <c r="C1168" s="282"/>
      <c r="D1168" s="282"/>
      <c r="E1168" s="282"/>
      <c r="F1168" s="282"/>
      <c r="G1168" s="282"/>
      <c r="H1168" s="282"/>
      <c r="I1168" s="282"/>
      <c r="J1168" s="282"/>
      <c r="K1168" s="282"/>
      <c r="L1168" s="282"/>
      <c r="M1168" s="282"/>
      <c r="N1168" s="282"/>
      <c r="O1168" s="282"/>
      <c r="P1168" s="282"/>
      <c r="Q1168" s="282"/>
      <c r="R1168" s="282"/>
      <c r="S1168" s="282"/>
      <c r="T1168" s="283"/>
    </row>
    <row r="1169" spans="2:20" x14ac:dyDescent="0.2">
      <c r="B1169" s="665" t="s">
        <v>424</v>
      </c>
      <c r="C1169" s="104">
        <f>+C10*$E$1189</f>
        <v>1782.1829795180088</v>
      </c>
      <c r="D1169" s="104">
        <f>+D10*$E$1189</f>
        <v>0</v>
      </c>
      <c r="E1169" s="408">
        <f t="shared" ref="E1169:E1186" si="768">SUM(C1169:D1169)</f>
        <v>1782.1829795180088</v>
      </c>
      <c r="F1169" s="104">
        <f>+F10*$H$1189</f>
        <v>2737.7835569998392</v>
      </c>
      <c r="G1169" s="104">
        <f>+G10*$H$1189</f>
        <v>0</v>
      </c>
      <c r="H1169" s="408">
        <f t="shared" ref="H1169:H1186" si="769">SUM(F1169:G1169)</f>
        <v>2737.7835569998392</v>
      </c>
      <c r="I1169" s="104">
        <f>+I10*$K$1189</f>
        <v>2890.8561011725551</v>
      </c>
      <c r="J1169" s="104">
        <f>+J10*$K$1189</f>
        <v>0</v>
      </c>
      <c r="K1169" s="408">
        <f t="shared" ref="K1169:K1186" si="770">SUM(I1169:J1169)</f>
        <v>2890.8561011725551</v>
      </c>
      <c r="L1169" s="104">
        <f>+L10*$N$1189</f>
        <v>4786.3590176651633</v>
      </c>
      <c r="M1169" s="104">
        <f>+M10*$N$1189</f>
        <v>0</v>
      </c>
      <c r="N1169" s="408">
        <f t="shared" ref="N1169:N1186" si="771">SUM(L1169:M1169)</f>
        <v>4786.3590176651633</v>
      </c>
      <c r="O1169" s="104">
        <f>+O10*$Q$1189</f>
        <v>5063.6526280386506</v>
      </c>
      <c r="P1169" s="104">
        <f>+P10*$Q$1189</f>
        <v>0</v>
      </c>
      <c r="Q1169" s="408">
        <f t="shared" ref="Q1169:Q1186" si="772">SUM(O1169:P1169)</f>
        <v>5063.6526280386506</v>
      </c>
      <c r="R1169" s="104">
        <f>+R10*$T$1189</f>
        <v>8317.1160198984089</v>
      </c>
      <c r="S1169" s="104">
        <f>+S10*$T$1189</f>
        <v>0</v>
      </c>
      <c r="T1169" s="408">
        <f t="shared" ref="T1169:T1186" si="773">SUM(R1169:S1169)</f>
        <v>8317.1160198984089</v>
      </c>
    </row>
    <row r="1170" spans="2:20" x14ac:dyDescent="0.2">
      <c r="B1170" s="665" t="s">
        <v>425</v>
      </c>
      <c r="C1170" s="104">
        <f>+C11*$E$1189</f>
        <v>603.72084925093793</v>
      </c>
      <c r="D1170" s="104">
        <f>+D11*$E$1189</f>
        <v>0</v>
      </c>
      <c r="E1170" s="408">
        <f t="shared" si="768"/>
        <v>603.72084925093793</v>
      </c>
      <c r="F1170" s="104">
        <f>+F11*$H$1189</f>
        <v>1108.8397803600735</v>
      </c>
      <c r="G1170" s="104">
        <f>+G11*$H$1189</f>
        <v>0</v>
      </c>
      <c r="H1170" s="408">
        <f t="shared" si="769"/>
        <v>1108.8397803600735</v>
      </c>
      <c r="I1170" s="104">
        <f>+I11*$K$1189</f>
        <v>1173.0325359879855</v>
      </c>
      <c r="J1170" s="104">
        <f>+J11*$K$1189</f>
        <v>0</v>
      </c>
      <c r="K1170" s="408">
        <f t="shared" si="770"/>
        <v>1173.0325359879855</v>
      </c>
      <c r="L1170" s="104">
        <f>+L11*$N$1189</f>
        <v>1948.1654155801023</v>
      </c>
      <c r="M1170" s="104">
        <f>+M11*$N$1189</f>
        <v>0</v>
      </c>
      <c r="N1170" s="408">
        <f t="shared" si="771"/>
        <v>1948.1654155801023</v>
      </c>
      <c r="O1170" s="104">
        <f>+O11*$Q$1189</f>
        <v>2055.2518226216762</v>
      </c>
      <c r="P1170" s="104">
        <f>+P11*$Q$1189</f>
        <v>0</v>
      </c>
      <c r="Q1170" s="408">
        <f t="shared" si="772"/>
        <v>2055.2518226216762</v>
      </c>
      <c r="R1170" s="104">
        <f>+R11*$T$1189</f>
        <v>3086.0014120721476</v>
      </c>
      <c r="S1170" s="104">
        <f>+S11*$T$1189</f>
        <v>0</v>
      </c>
      <c r="T1170" s="408">
        <f t="shared" si="773"/>
        <v>3086.0014120721476</v>
      </c>
    </row>
    <row r="1171" spans="2:20" x14ac:dyDescent="0.2">
      <c r="B1171" s="665" t="s">
        <v>426</v>
      </c>
      <c r="C1171" s="407">
        <v>0</v>
      </c>
      <c r="D1171" s="97">
        <f>Comisiones!C14</f>
        <v>2124.36</v>
      </c>
      <c r="E1171" s="408">
        <f t="shared" si="768"/>
        <v>2124.36</v>
      </c>
      <c r="F1171" s="97">
        <v>0</v>
      </c>
      <c r="G1171" s="97">
        <f>Comisiones!D14</f>
        <v>3197.9162500000007</v>
      </c>
      <c r="H1171" s="408">
        <f t="shared" si="769"/>
        <v>3197.9162500000007</v>
      </c>
      <c r="I1171" s="315">
        <v>0</v>
      </c>
      <c r="J1171" s="97">
        <f>Comisiones!E14</f>
        <v>4247.3853654820514</v>
      </c>
      <c r="K1171" s="408">
        <f t="shared" si="770"/>
        <v>4247.3853654820514</v>
      </c>
      <c r="L1171" s="407">
        <v>0</v>
      </c>
      <c r="M1171" s="97">
        <f>Comisiones!F14</f>
        <v>5544.7683117358165</v>
      </c>
      <c r="N1171" s="408">
        <f t="shared" si="771"/>
        <v>5544.7683117358165</v>
      </c>
      <c r="O1171" s="97">
        <v>0</v>
      </c>
      <c r="P1171" s="97">
        <f>Comisiones!G14</f>
        <v>7613.572574461381</v>
      </c>
      <c r="Q1171" s="408">
        <f t="shared" si="772"/>
        <v>7613.572574461381</v>
      </c>
      <c r="R1171" s="315">
        <v>0</v>
      </c>
      <c r="S1171" s="97">
        <f>Comisiones!H14</f>
        <v>10320.91347215639</v>
      </c>
      <c r="T1171" s="408">
        <f t="shared" si="773"/>
        <v>10320.91347215639</v>
      </c>
    </row>
    <row r="1172" spans="2:20" x14ac:dyDescent="0.2">
      <c r="B1172" s="660" t="s">
        <v>715</v>
      </c>
      <c r="C1172" s="104">
        <f t="shared" ref="C1172:D1182" si="774">+C13*$E$1188</f>
        <v>0</v>
      </c>
      <c r="D1172" s="104">
        <f t="shared" si="774"/>
        <v>26.358891280947255</v>
      </c>
      <c r="E1172" s="408">
        <f t="shared" si="768"/>
        <v>26.358891280947255</v>
      </c>
      <c r="F1172" s="104">
        <f t="shared" ref="F1172:G1182" si="775">+F13*$H$1188</f>
        <v>0</v>
      </c>
      <c r="G1172" s="104">
        <f t="shared" si="775"/>
        <v>25.071863471509321</v>
      </c>
      <c r="H1172" s="408">
        <f t="shared" si="769"/>
        <v>25.071863471509321</v>
      </c>
      <c r="I1172" s="104">
        <f t="shared" ref="I1172:J1182" si="776">+I13*$K$1188</f>
        <v>0</v>
      </c>
      <c r="J1172" s="104">
        <f t="shared" si="776"/>
        <v>27.785453840899354</v>
      </c>
      <c r="K1172" s="408">
        <f t="shared" si="770"/>
        <v>27.785453840899354</v>
      </c>
      <c r="L1172" s="104">
        <f t="shared" ref="L1172:M1182" si="777">+L13*$N$1188</f>
        <v>0</v>
      </c>
      <c r="M1172" s="104">
        <f t="shared" si="777"/>
        <v>30.562321728993766</v>
      </c>
      <c r="N1172" s="408">
        <f t="shared" si="771"/>
        <v>30.562321728993766</v>
      </c>
      <c r="O1172" s="104">
        <f t="shared" ref="O1172:P1182" si="778">+O13*$Q$1188</f>
        <v>0</v>
      </c>
      <c r="P1172" s="104">
        <f t="shared" si="778"/>
        <v>33.974176145577147</v>
      </c>
      <c r="Q1172" s="408">
        <f t="shared" si="772"/>
        <v>33.974176145577147</v>
      </c>
      <c r="R1172" s="104">
        <f t="shared" ref="R1172:S1182" si="779">+R13*$T$1188</f>
        <v>0</v>
      </c>
      <c r="S1172" s="104">
        <f t="shared" si="779"/>
        <v>37.542899454654219</v>
      </c>
      <c r="T1172" s="408">
        <f t="shared" si="773"/>
        <v>37.542899454654219</v>
      </c>
    </row>
    <row r="1173" spans="2:20" x14ac:dyDescent="0.2">
      <c r="B1173" s="660" t="s">
        <v>717</v>
      </c>
      <c r="C1173" s="104">
        <f t="shared" si="774"/>
        <v>24.257696447793329</v>
      </c>
      <c r="D1173" s="104">
        <f t="shared" si="774"/>
        <v>0</v>
      </c>
      <c r="E1173" s="408">
        <f t="shared" si="768"/>
        <v>24.257696447793329</v>
      </c>
      <c r="F1173" s="104">
        <f t="shared" si="775"/>
        <v>23.073263855828408</v>
      </c>
      <c r="G1173" s="104">
        <f t="shared" si="775"/>
        <v>0</v>
      </c>
      <c r="H1173" s="408">
        <f t="shared" si="769"/>
        <v>23.073263855828408</v>
      </c>
      <c r="I1173" s="104">
        <f t="shared" si="776"/>
        <v>25.570540799790724</v>
      </c>
      <c r="J1173" s="104">
        <f t="shared" si="776"/>
        <v>0</v>
      </c>
      <c r="K1173" s="408">
        <f t="shared" si="770"/>
        <v>25.570540799790724</v>
      </c>
      <c r="L1173" s="104">
        <f t="shared" si="777"/>
        <v>28.126051105101194</v>
      </c>
      <c r="M1173" s="104">
        <f t="shared" si="777"/>
        <v>0</v>
      </c>
      <c r="N1173" s="408">
        <f t="shared" si="771"/>
        <v>28.126051105101194</v>
      </c>
      <c r="O1173" s="104">
        <f t="shared" si="778"/>
        <v>31.265930088606314</v>
      </c>
      <c r="P1173" s="104">
        <f t="shared" si="778"/>
        <v>0</v>
      </c>
      <c r="Q1173" s="408">
        <f t="shared" si="772"/>
        <v>31.265930088606314</v>
      </c>
      <c r="R1173" s="104">
        <f t="shared" si="779"/>
        <v>34.550173185747873</v>
      </c>
      <c r="S1173" s="104">
        <f t="shared" si="779"/>
        <v>0</v>
      </c>
      <c r="T1173" s="408">
        <f t="shared" si="773"/>
        <v>34.550173185747873</v>
      </c>
    </row>
    <row r="1174" spans="2:20" x14ac:dyDescent="0.2">
      <c r="B1174" s="114" t="s">
        <v>287</v>
      </c>
      <c r="C1174" s="104">
        <f t="shared" si="774"/>
        <v>34.877556512378902</v>
      </c>
      <c r="D1174" s="104">
        <f t="shared" si="774"/>
        <v>0</v>
      </c>
      <c r="E1174" s="408">
        <f t="shared" si="768"/>
        <v>34.877556512378902</v>
      </c>
      <c r="F1174" s="104">
        <f t="shared" si="775"/>
        <v>33.174587116654692</v>
      </c>
      <c r="G1174" s="104">
        <f t="shared" si="775"/>
        <v>0</v>
      </c>
      <c r="H1174" s="408">
        <f t="shared" si="769"/>
        <v>33.174587116654692</v>
      </c>
      <c r="I1174" s="104">
        <f t="shared" si="776"/>
        <v>36.765155492656852</v>
      </c>
      <c r="J1174" s="104">
        <f t="shared" si="776"/>
        <v>0</v>
      </c>
      <c r="K1174" s="408">
        <f t="shared" si="770"/>
        <v>36.765155492656852</v>
      </c>
      <c r="L1174" s="104">
        <f t="shared" si="777"/>
        <v>40.4394514128509</v>
      </c>
      <c r="M1174" s="104">
        <f t="shared" si="777"/>
        <v>0</v>
      </c>
      <c r="N1174" s="408">
        <f t="shared" si="771"/>
        <v>40.4394514128509</v>
      </c>
      <c r="O1174" s="104">
        <f t="shared" si="778"/>
        <v>44.95394877763232</v>
      </c>
      <c r="P1174" s="104">
        <f t="shared" si="778"/>
        <v>0</v>
      </c>
      <c r="Q1174" s="408">
        <f t="shared" si="772"/>
        <v>44.95394877763232</v>
      </c>
      <c r="R1174" s="104">
        <f t="shared" si="779"/>
        <v>49.676011916128111</v>
      </c>
      <c r="S1174" s="104">
        <f t="shared" si="779"/>
        <v>0</v>
      </c>
      <c r="T1174" s="408">
        <f t="shared" si="773"/>
        <v>49.676011916128111</v>
      </c>
    </row>
    <row r="1175" spans="2:20" x14ac:dyDescent="0.2">
      <c r="B1175" s="114" t="s">
        <v>427</v>
      </c>
      <c r="C1175" s="104">
        <f t="shared" si="774"/>
        <v>0</v>
      </c>
      <c r="D1175" s="104">
        <f t="shared" si="774"/>
        <v>102.04176533907427</v>
      </c>
      <c r="E1175" s="408">
        <f t="shared" si="768"/>
        <v>102.04176533907427</v>
      </c>
      <c r="F1175" s="104">
        <f t="shared" si="775"/>
        <v>0</v>
      </c>
      <c r="G1175" s="104">
        <f t="shared" si="775"/>
        <v>97.05936344986975</v>
      </c>
      <c r="H1175" s="408">
        <f t="shared" si="769"/>
        <v>97.05936344986975</v>
      </c>
      <c r="I1175" s="104">
        <f t="shared" si="776"/>
        <v>0</v>
      </c>
      <c r="J1175" s="104">
        <f t="shared" si="776"/>
        <v>107.56434064137321</v>
      </c>
      <c r="K1175" s="408">
        <f t="shared" si="770"/>
        <v>107.56434064137321</v>
      </c>
      <c r="L1175" s="104">
        <f t="shared" si="777"/>
        <v>0</v>
      </c>
      <c r="M1175" s="104">
        <f t="shared" si="777"/>
        <v>118.31428070502665</v>
      </c>
      <c r="N1175" s="408">
        <f t="shared" si="771"/>
        <v>118.31428070502665</v>
      </c>
      <c r="O1175" s="104">
        <f t="shared" si="778"/>
        <v>0</v>
      </c>
      <c r="P1175" s="104">
        <f t="shared" si="778"/>
        <v>131.52241013798715</v>
      </c>
      <c r="Q1175" s="408">
        <f t="shared" si="772"/>
        <v>131.52241013798715</v>
      </c>
      <c r="R1175" s="104">
        <f t="shared" si="779"/>
        <v>0</v>
      </c>
      <c r="S1175" s="104">
        <f t="shared" si="779"/>
        <v>145.33781772032913</v>
      </c>
      <c r="T1175" s="408">
        <f t="shared" si="773"/>
        <v>145.33781772032913</v>
      </c>
    </row>
    <row r="1176" spans="2:20" x14ac:dyDescent="0.2">
      <c r="B1176" s="114" t="s">
        <v>428</v>
      </c>
      <c r="C1176" s="104">
        <f t="shared" si="774"/>
        <v>0</v>
      </c>
      <c r="D1176" s="104">
        <f t="shared" si="774"/>
        <v>58.765123789020457</v>
      </c>
      <c r="E1176" s="408">
        <f t="shared" si="768"/>
        <v>58.765123789020457</v>
      </c>
      <c r="F1176" s="104">
        <f t="shared" si="775"/>
        <v>0</v>
      </c>
      <c r="G1176" s="104">
        <f t="shared" si="775"/>
        <v>55.895794129612483</v>
      </c>
      <c r="H1176" s="408">
        <f t="shared" si="769"/>
        <v>55.895794129612483</v>
      </c>
      <c r="I1176" s="104">
        <f t="shared" si="776"/>
        <v>0</v>
      </c>
      <c r="J1176" s="104">
        <f t="shared" si="776"/>
        <v>61.945535458647953</v>
      </c>
      <c r="K1176" s="408">
        <f t="shared" si="770"/>
        <v>61.945535458647953</v>
      </c>
      <c r="L1176" s="104">
        <f t="shared" si="777"/>
        <v>0</v>
      </c>
      <c r="M1176" s="104">
        <f t="shared" si="777"/>
        <v>68.136349156019804</v>
      </c>
      <c r="N1176" s="408">
        <f t="shared" si="771"/>
        <v>68.136349156019804</v>
      </c>
      <c r="O1176" s="104">
        <f t="shared" si="778"/>
        <v>0</v>
      </c>
      <c r="P1176" s="104">
        <f t="shared" si="778"/>
        <v>151.48563310536019</v>
      </c>
      <c r="Q1176" s="408">
        <f t="shared" si="772"/>
        <v>151.48563310536019</v>
      </c>
      <c r="R1176" s="104">
        <f t="shared" si="779"/>
        <v>0</v>
      </c>
      <c r="S1176" s="104">
        <f t="shared" si="779"/>
        <v>167.39802219573622</v>
      </c>
      <c r="T1176" s="408">
        <f t="shared" si="773"/>
        <v>167.39802219573622</v>
      </c>
    </row>
    <row r="1177" spans="2:20" x14ac:dyDescent="0.2">
      <c r="B1177" s="114" t="s">
        <v>429</v>
      </c>
      <c r="C1177" s="104">
        <f t="shared" si="774"/>
        <v>82.567276641550052</v>
      </c>
      <c r="D1177" s="104">
        <f t="shared" si="774"/>
        <v>0</v>
      </c>
      <c r="E1177" s="408">
        <f t="shared" si="768"/>
        <v>82.567276641550052</v>
      </c>
      <c r="F1177" s="104">
        <f t="shared" si="775"/>
        <v>78.535757255753978</v>
      </c>
      <c r="G1177" s="104">
        <f t="shared" si="775"/>
        <v>0</v>
      </c>
      <c r="H1177" s="408">
        <f t="shared" si="769"/>
        <v>78.535757255753978</v>
      </c>
      <c r="I1177" s="104">
        <f t="shared" si="776"/>
        <v>87.035878309146838</v>
      </c>
      <c r="J1177" s="104">
        <f t="shared" si="776"/>
        <v>0</v>
      </c>
      <c r="K1177" s="408">
        <f t="shared" si="770"/>
        <v>87.035878309146838</v>
      </c>
      <c r="L1177" s="104">
        <f t="shared" si="777"/>
        <v>95.734211507973569</v>
      </c>
      <c r="M1177" s="104">
        <f t="shared" si="777"/>
        <v>0</v>
      </c>
      <c r="N1177" s="408">
        <f t="shared" si="771"/>
        <v>95.734211507973569</v>
      </c>
      <c r="O1177" s="104">
        <f t="shared" si="778"/>
        <v>212.84318604919798</v>
      </c>
      <c r="P1177" s="104">
        <f t="shared" si="778"/>
        <v>0</v>
      </c>
      <c r="Q1177" s="408">
        <f t="shared" si="772"/>
        <v>212.84318604919798</v>
      </c>
      <c r="R1177" s="104">
        <f t="shared" si="779"/>
        <v>235.20070948044338</v>
      </c>
      <c r="S1177" s="104">
        <f t="shared" si="779"/>
        <v>0</v>
      </c>
      <c r="T1177" s="408">
        <f t="shared" si="773"/>
        <v>235.20070948044338</v>
      </c>
    </row>
    <row r="1178" spans="2:20" x14ac:dyDescent="0.2">
      <c r="B1178" s="114" t="s">
        <v>288</v>
      </c>
      <c r="C1178" s="104">
        <f t="shared" si="774"/>
        <v>0</v>
      </c>
      <c r="D1178" s="104">
        <f t="shared" si="774"/>
        <v>0</v>
      </c>
      <c r="E1178" s="408">
        <f t="shared" si="768"/>
        <v>0</v>
      </c>
      <c r="F1178" s="104">
        <f t="shared" si="775"/>
        <v>26.793703571008141</v>
      </c>
      <c r="G1178" s="104">
        <f t="shared" si="775"/>
        <v>0</v>
      </c>
      <c r="H1178" s="408">
        <f t="shared" si="769"/>
        <v>26.793703571008141</v>
      </c>
      <c r="I1178" s="104">
        <f t="shared" si="776"/>
        <v>35.700298185428494</v>
      </c>
      <c r="J1178" s="104">
        <f t="shared" si="776"/>
        <v>0</v>
      </c>
      <c r="K1178" s="408">
        <f t="shared" si="770"/>
        <v>35.700298185428494</v>
      </c>
      <c r="L1178" s="104">
        <f t="shared" si="777"/>
        <v>44.62714941315609</v>
      </c>
      <c r="M1178" s="104">
        <f t="shared" si="777"/>
        <v>0</v>
      </c>
      <c r="N1178" s="408">
        <f t="shared" si="771"/>
        <v>44.62714941315609</v>
      </c>
      <c r="O1178" s="104">
        <f t="shared" si="778"/>
        <v>75.176758818831118</v>
      </c>
      <c r="P1178" s="104">
        <f t="shared" si="778"/>
        <v>0</v>
      </c>
      <c r="Q1178" s="408">
        <f t="shared" si="772"/>
        <v>75.176758818831118</v>
      </c>
      <c r="R1178" s="104">
        <f t="shared" si="779"/>
        <v>93.650602066266572</v>
      </c>
      <c r="S1178" s="104">
        <f t="shared" si="779"/>
        <v>0</v>
      </c>
      <c r="T1178" s="408">
        <f t="shared" si="773"/>
        <v>93.650602066266572</v>
      </c>
    </row>
    <row r="1179" spans="2:20" x14ac:dyDescent="0.2">
      <c r="B1179" s="114" t="s">
        <v>289</v>
      </c>
      <c r="C1179" s="104">
        <f t="shared" si="774"/>
        <v>35.874058127018301</v>
      </c>
      <c r="D1179" s="104">
        <f t="shared" si="774"/>
        <v>0</v>
      </c>
      <c r="E1179" s="408">
        <f t="shared" si="768"/>
        <v>35.874058127018301</v>
      </c>
      <c r="F1179" s="104">
        <f t="shared" si="775"/>
        <v>34.122432462844827</v>
      </c>
      <c r="G1179" s="104">
        <f t="shared" si="775"/>
        <v>0</v>
      </c>
      <c r="H1179" s="408">
        <f t="shared" si="769"/>
        <v>34.122432462844827</v>
      </c>
      <c r="I1179" s="104">
        <f t="shared" si="776"/>
        <v>37.815588506732759</v>
      </c>
      <c r="J1179" s="104">
        <f t="shared" si="776"/>
        <v>0</v>
      </c>
      <c r="K1179" s="408">
        <f t="shared" si="770"/>
        <v>37.815588506732759</v>
      </c>
      <c r="L1179" s="104">
        <f t="shared" si="777"/>
        <v>41.594864310360919</v>
      </c>
      <c r="M1179" s="104">
        <f t="shared" si="777"/>
        <v>0</v>
      </c>
      <c r="N1179" s="408">
        <f t="shared" si="771"/>
        <v>41.594864310360919</v>
      </c>
      <c r="O1179" s="104">
        <f t="shared" si="778"/>
        <v>46.238347314136099</v>
      </c>
      <c r="P1179" s="104">
        <f t="shared" si="778"/>
        <v>0</v>
      </c>
      <c r="Q1179" s="408">
        <f t="shared" si="772"/>
        <v>46.238347314136099</v>
      </c>
      <c r="R1179" s="104">
        <f t="shared" si="779"/>
        <v>51.095326542303198</v>
      </c>
      <c r="S1179" s="104">
        <f t="shared" si="779"/>
        <v>0</v>
      </c>
      <c r="T1179" s="408">
        <f t="shared" si="773"/>
        <v>51.095326542303198</v>
      </c>
    </row>
    <row r="1180" spans="2:20" x14ac:dyDescent="0.2">
      <c r="B1180" s="114" t="s">
        <v>290</v>
      </c>
      <c r="C1180" s="104">
        <f t="shared" si="774"/>
        <v>0</v>
      </c>
      <c r="D1180" s="104">
        <f t="shared" si="774"/>
        <v>28.585360602798708</v>
      </c>
      <c r="E1180" s="408">
        <f t="shared" si="768"/>
        <v>28.585360602798708</v>
      </c>
      <c r="F1180" s="104">
        <f t="shared" si="775"/>
        <v>0</v>
      </c>
      <c r="G1180" s="104">
        <f t="shared" si="775"/>
        <v>27.189620787854135</v>
      </c>
      <c r="H1180" s="408">
        <f t="shared" si="769"/>
        <v>27.189620787854135</v>
      </c>
      <c r="I1180" s="104">
        <f t="shared" si="776"/>
        <v>0</v>
      </c>
      <c r="J1180" s="104">
        <f t="shared" si="776"/>
        <v>30.132421318063248</v>
      </c>
      <c r="K1180" s="408">
        <f t="shared" si="770"/>
        <v>30.132421318063248</v>
      </c>
      <c r="L1180" s="104">
        <f t="shared" si="777"/>
        <v>0</v>
      </c>
      <c r="M1180" s="104">
        <f t="shared" si="777"/>
        <v>33.143844260001877</v>
      </c>
      <c r="N1180" s="408">
        <f t="shared" si="771"/>
        <v>33.143844260001877</v>
      </c>
      <c r="O1180" s="104">
        <f t="shared" si="778"/>
        <v>0</v>
      </c>
      <c r="P1180" s="104">
        <f t="shared" si="778"/>
        <v>36.843889447137023</v>
      </c>
      <c r="Q1180" s="408">
        <f t="shared" si="772"/>
        <v>36.843889447137023</v>
      </c>
      <c r="R1180" s="104">
        <f t="shared" si="779"/>
        <v>0</v>
      </c>
      <c r="S1180" s="104">
        <f t="shared" si="779"/>
        <v>40.714053847993981</v>
      </c>
      <c r="T1180" s="408">
        <f t="shared" si="773"/>
        <v>40.714053847993981</v>
      </c>
    </row>
    <row r="1181" spans="2:20" x14ac:dyDescent="0.2">
      <c r="B1181" s="114" t="s">
        <v>291</v>
      </c>
      <c r="C1181" s="104">
        <f t="shared" si="774"/>
        <v>0</v>
      </c>
      <c r="D1181" s="104">
        <f t="shared" si="774"/>
        <v>14.235737351991389</v>
      </c>
      <c r="E1181" s="408">
        <f t="shared" si="768"/>
        <v>14.235737351991389</v>
      </c>
      <c r="F1181" s="104">
        <f t="shared" si="775"/>
        <v>0</v>
      </c>
      <c r="G1181" s="104">
        <f t="shared" si="775"/>
        <v>13.540647802716203</v>
      </c>
      <c r="H1181" s="408">
        <f t="shared" si="769"/>
        <v>13.540647802716203</v>
      </c>
      <c r="I1181" s="104">
        <f t="shared" si="776"/>
        <v>0</v>
      </c>
      <c r="J1181" s="104">
        <f t="shared" si="776"/>
        <v>15.006185915370141</v>
      </c>
      <c r="K1181" s="408">
        <f t="shared" si="770"/>
        <v>15.006185915370141</v>
      </c>
      <c r="L1181" s="104">
        <f t="shared" si="777"/>
        <v>0</v>
      </c>
      <c r="M1181" s="104">
        <f t="shared" si="777"/>
        <v>16.505898535857504</v>
      </c>
      <c r="N1181" s="408">
        <f t="shared" si="771"/>
        <v>16.505898535857504</v>
      </c>
      <c r="O1181" s="104">
        <f t="shared" si="778"/>
        <v>0</v>
      </c>
      <c r="P1181" s="104">
        <f t="shared" si="778"/>
        <v>18.348550521482576</v>
      </c>
      <c r="Q1181" s="408">
        <f t="shared" si="772"/>
        <v>18.348550521482576</v>
      </c>
      <c r="R1181" s="104">
        <f t="shared" si="779"/>
        <v>0</v>
      </c>
      <c r="S1181" s="104">
        <f t="shared" si="779"/>
        <v>20.275923231072696</v>
      </c>
      <c r="T1181" s="408">
        <f t="shared" si="773"/>
        <v>20.275923231072696</v>
      </c>
    </row>
    <row r="1182" spans="2:20" x14ac:dyDescent="0.2">
      <c r="B1182" s="114" t="s">
        <v>293</v>
      </c>
      <c r="C1182" s="104">
        <f t="shared" si="774"/>
        <v>0</v>
      </c>
      <c r="D1182" s="104">
        <f t="shared" si="774"/>
        <v>14.970301399354144</v>
      </c>
      <c r="E1182" s="408">
        <f t="shared" si="768"/>
        <v>14.970301399354144</v>
      </c>
      <c r="F1182" s="104">
        <f t="shared" si="775"/>
        <v>0</v>
      </c>
      <c r="G1182" s="104">
        <f t="shared" si="775"/>
        <v>14.239345229336358</v>
      </c>
      <c r="H1182" s="408">
        <f t="shared" si="769"/>
        <v>14.239345229336358</v>
      </c>
      <c r="I1182" s="104">
        <f t="shared" si="776"/>
        <v>0</v>
      </c>
      <c r="J1182" s="104">
        <f t="shared" si="776"/>
        <v>15.780505108603242</v>
      </c>
      <c r="K1182" s="408">
        <f t="shared" si="770"/>
        <v>15.780505108603242</v>
      </c>
      <c r="L1182" s="104">
        <f t="shared" si="777"/>
        <v>0</v>
      </c>
      <c r="M1182" s="104">
        <f t="shared" si="777"/>
        <v>17.357602900307754</v>
      </c>
      <c r="N1182" s="408">
        <f t="shared" si="771"/>
        <v>17.357602900307754</v>
      </c>
      <c r="O1182" s="104">
        <f t="shared" si="778"/>
        <v>0</v>
      </c>
      <c r="P1182" s="104">
        <f t="shared" si="778"/>
        <v>19.29533572839108</v>
      </c>
      <c r="Q1182" s="408">
        <f t="shared" si="772"/>
        <v>19.29533572839108</v>
      </c>
      <c r="R1182" s="104">
        <f t="shared" si="779"/>
        <v>0</v>
      </c>
      <c r="S1182" s="104">
        <f t="shared" si="779"/>
        <v>21.322160869796047</v>
      </c>
      <c r="T1182" s="408">
        <f t="shared" si="773"/>
        <v>21.322160869796047</v>
      </c>
    </row>
    <row r="1183" spans="2:20" x14ac:dyDescent="0.2">
      <c r="B1183" s="108" t="s">
        <v>882</v>
      </c>
      <c r="C1183" s="104">
        <f t="shared" ref="C1183:D1183" si="780">+C24*$E$1188</f>
        <v>0</v>
      </c>
      <c r="D1183" s="104">
        <f t="shared" si="780"/>
        <v>0</v>
      </c>
      <c r="E1183" s="408">
        <f t="shared" si="768"/>
        <v>0</v>
      </c>
      <c r="F1183" s="104">
        <f t="shared" ref="F1183:G1183" si="781">+F24*$H$1188</f>
        <v>492.3871928260437</v>
      </c>
      <c r="G1183" s="104">
        <f t="shared" si="781"/>
        <v>0</v>
      </c>
      <c r="H1183" s="408">
        <f t="shared" si="769"/>
        <v>492.3871928260437</v>
      </c>
      <c r="I1183" s="104">
        <f t="shared" ref="I1183:J1183" si="782">+I24*$K$1188</f>
        <v>0</v>
      </c>
      <c r="J1183" s="104">
        <f t="shared" si="782"/>
        <v>0</v>
      </c>
      <c r="K1183" s="408">
        <f t="shared" si="770"/>
        <v>0</v>
      </c>
      <c r="L1183" s="104">
        <f t="shared" ref="L1183:M1183" si="783">+L24*$N$1188</f>
        <v>0</v>
      </c>
      <c r="M1183" s="104">
        <f t="shared" si="783"/>
        <v>0</v>
      </c>
      <c r="N1183" s="408">
        <f t="shared" si="771"/>
        <v>0</v>
      </c>
      <c r="O1183" s="104">
        <f t="shared" ref="O1183:P1183" si="784">+O24*$Q$1188</f>
        <v>0</v>
      </c>
      <c r="P1183" s="104">
        <f t="shared" si="784"/>
        <v>0</v>
      </c>
      <c r="Q1183" s="408">
        <f t="shared" si="772"/>
        <v>0</v>
      </c>
      <c r="R1183" s="104">
        <f t="shared" ref="R1183:S1183" si="785">+R24*$T$1188</f>
        <v>0</v>
      </c>
      <c r="S1183" s="104">
        <f t="shared" si="785"/>
        <v>0</v>
      </c>
      <c r="T1183" s="408">
        <f t="shared" si="773"/>
        <v>0</v>
      </c>
    </row>
    <row r="1184" spans="2:20" x14ac:dyDescent="0.2">
      <c r="B1184" s="114" t="s">
        <v>880</v>
      </c>
      <c r="C1184" s="104">
        <f t="shared" ref="C1184:D1184" si="786">+C25*$E$1188</f>
        <v>0</v>
      </c>
      <c r="D1184" s="104">
        <f t="shared" si="786"/>
        <v>0</v>
      </c>
      <c r="E1184" s="408">
        <f t="shared" si="768"/>
        <v>0</v>
      </c>
      <c r="F1184" s="104">
        <f t="shared" ref="F1184:G1184" si="787">+F25*$H$1188</f>
        <v>0</v>
      </c>
      <c r="G1184" s="104">
        <f t="shared" si="787"/>
        <v>0</v>
      </c>
      <c r="H1184" s="408">
        <f t="shared" si="769"/>
        <v>0</v>
      </c>
      <c r="I1184" s="104">
        <f t="shared" ref="I1184:J1184" si="788">+I25*$K$1188</f>
        <v>49.607226166512866</v>
      </c>
      <c r="J1184" s="104">
        <f t="shared" si="788"/>
        <v>0</v>
      </c>
      <c r="K1184" s="408">
        <f t="shared" si="770"/>
        <v>49.607226166512866</v>
      </c>
      <c r="L1184" s="104">
        <f t="shared" ref="L1184:M1184" si="789">+L25*$N$1188</f>
        <v>0</v>
      </c>
      <c r="M1184" s="104">
        <f t="shared" si="789"/>
        <v>0</v>
      </c>
      <c r="N1184" s="408">
        <f t="shared" si="771"/>
        <v>0</v>
      </c>
      <c r="O1184" s="104">
        <f t="shared" ref="O1184:P1184" si="790">+O25*$Q$1188</f>
        <v>100.25845514094706</v>
      </c>
      <c r="P1184" s="104">
        <f t="shared" si="790"/>
        <v>0</v>
      </c>
      <c r="Q1184" s="408">
        <f t="shared" si="772"/>
        <v>100.25845514094706</v>
      </c>
      <c r="R1184" s="104">
        <f t="shared" ref="R1184:S1184" si="791">+R25*$T$1188</f>
        <v>0</v>
      </c>
      <c r="S1184" s="104">
        <f t="shared" si="791"/>
        <v>0</v>
      </c>
      <c r="T1184" s="408">
        <f t="shared" si="773"/>
        <v>0</v>
      </c>
    </row>
    <row r="1185" spans="2:20" x14ac:dyDescent="0.2">
      <c r="B1185" s="114" t="s">
        <v>874</v>
      </c>
      <c r="C1185" s="104">
        <f t="shared" ref="C1185:D1185" si="792">+C26*$E$1188</f>
        <v>0</v>
      </c>
      <c r="D1185" s="104">
        <f t="shared" si="792"/>
        <v>0</v>
      </c>
      <c r="E1185" s="408">
        <f t="shared" si="768"/>
        <v>0</v>
      </c>
      <c r="F1185" s="104">
        <f t="shared" ref="F1185:G1185" si="793">+F26*$H$1188</f>
        <v>492.3871928260437</v>
      </c>
      <c r="G1185" s="104">
        <f t="shared" si="793"/>
        <v>0</v>
      </c>
      <c r="H1185" s="408">
        <f t="shared" si="769"/>
        <v>492.3871928260437</v>
      </c>
      <c r="I1185" s="104">
        <f t="shared" ref="I1185:J1185" si="794">+I26*$K$1188</f>
        <v>694.50116633118012</v>
      </c>
      <c r="J1185" s="104">
        <f t="shared" si="794"/>
        <v>0</v>
      </c>
      <c r="K1185" s="408">
        <f t="shared" si="770"/>
        <v>694.50116633118012</v>
      </c>
      <c r="L1185" s="104">
        <f t="shared" ref="L1185:M1185" si="795">+L26*$N$1188</f>
        <v>992.09006977355409</v>
      </c>
      <c r="M1185" s="104">
        <f t="shared" si="795"/>
        <v>0</v>
      </c>
      <c r="N1185" s="408">
        <f t="shared" si="771"/>
        <v>992.09006977355409</v>
      </c>
      <c r="O1185" s="104">
        <f t="shared" ref="O1185:P1185" si="796">+O26*$Q$1188</f>
        <v>1002.5845514094707</v>
      </c>
      <c r="P1185" s="104">
        <f t="shared" si="796"/>
        <v>0</v>
      </c>
      <c r="Q1185" s="408">
        <f t="shared" si="772"/>
        <v>1002.5845514094707</v>
      </c>
      <c r="R1185" s="104">
        <f t="shared" ref="R1185:S1185" si="797">+R26*$T$1188</f>
        <v>1510.770369466022</v>
      </c>
      <c r="S1185" s="104">
        <f t="shared" si="797"/>
        <v>0</v>
      </c>
      <c r="T1185" s="408">
        <f t="shared" si="773"/>
        <v>1510.770369466022</v>
      </c>
    </row>
    <row r="1186" spans="2:20" s="135" customFormat="1" x14ac:dyDescent="0.2">
      <c r="B1186" s="114" t="s">
        <v>294</v>
      </c>
      <c r="C1186" s="104">
        <f>+C27*$E$1188</f>
        <v>605.42358794402583</v>
      </c>
      <c r="D1186" s="104">
        <f>+D27*$E$1188</f>
        <v>0</v>
      </c>
      <c r="E1186" s="408">
        <f t="shared" si="768"/>
        <v>605.42358794402583</v>
      </c>
      <c r="F1186" s="104">
        <f t="shared" ref="F1186" si="798">+F27*$H$1188</f>
        <v>523.51138119433222</v>
      </c>
      <c r="G1186" s="104">
        <f>+G27*$H$1188</f>
        <v>0</v>
      </c>
      <c r="H1186" s="408">
        <f t="shared" si="769"/>
        <v>523.51138119433222</v>
      </c>
      <c r="I1186" s="104">
        <f>+I27*$K$1188</f>
        <v>1420.3594571800222</v>
      </c>
      <c r="J1186" s="104">
        <f>+J27*$K$1188</f>
        <v>0</v>
      </c>
      <c r="K1186" s="408">
        <f t="shared" si="770"/>
        <v>1420.3594571800222</v>
      </c>
      <c r="L1186" s="104">
        <f>+L27*$N$1188</f>
        <v>2610.7895849024617</v>
      </c>
      <c r="M1186" s="104">
        <f t="shared" ref="M1186" si="799">+M27*$N$1188</f>
        <v>0</v>
      </c>
      <c r="N1186" s="408">
        <f t="shared" si="771"/>
        <v>2610.7895849024617</v>
      </c>
      <c r="O1186" s="104">
        <f>+O27*$Q$1188</f>
        <v>2638.4069194457406</v>
      </c>
      <c r="P1186" s="104">
        <f>+P27*$Q$1188</f>
        <v>0</v>
      </c>
      <c r="Q1186" s="408">
        <f t="shared" si="772"/>
        <v>2638.4069194457406</v>
      </c>
      <c r="R1186" s="104">
        <f t="shared" ref="R1186" si="800">+R27*$T$1188</f>
        <v>2650.5009749645192</v>
      </c>
      <c r="S1186" s="104">
        <f>+S27*$T$1188</f>
        <v>0</v>
      </c>
      <c r="T1186" s="408">
        <f t="shared" si="773"/>
        <v>2650.5009749645192</v>
      </c>
    </row>
    <row r="1187" spans="2:20" x14ac:dyDescent="0.2">
      <c r="B1187" s="278" t="s">
        <v>8</v>
      </c>
      <c r="C1187" s="106">
        <f>SUM(C1169:C1186)</f>
        <v>3168.9040044417129</v>
      </c>
      <c r="D1187" s="106">
        <f t="shared" ref="D1187:T1187" si="801">SUM(D1169:D1186)</f>
        <v>2369.3171797631858</v>
      </c>
      <c r="E1187" s="106">
        <f t="shared" si="801"/>
        <v>5538.2211842048991</v>
      </c>
      <c r="F1187" s="106">
        <f t="shared" si="801"/>
        <v>5550.6088484684224</v>
      </c>
      <c r="G1187" s="106">
        <f t="shared" si="801"/>
        <v>3430.9128848708988</v>
      </c>
      <c r="H1187" s="106">
        <f t="shared" si="801"/>
        <v>8981.5217333393211</v>
      </c>
      <c r="I1187" s="106">
        <f t="shared" si="801"/>
        <v>6451.2439481320107</v>
      </c>
      <c r="J1187" s="106">
        <f t="shared" si="801"/>
        <v>4505.5998077650083</v>
      </c>
      <c r="K1187" s="106">
        <f t="shared" si="801"/>
        <v>10956.84375589702</v>
      </c>
      <c r="L1187" s="106">
        <f t="shared" si="801"/>
        <v>10587.925815670726</v>
      </c>
      <c r="M1187" s="106">
        <f t="shared" si="801"/>
        <v>5828.7886090220236</v>
      </c>
      <c r="N1187" s="106">
        <f t="shared" si="801"/>
        <v>16416.714424692746</v>
      </c>
      <c r="O1187" s="106">
        <f t="shared" si="801"/>
        <v>11270.632547704889</v>
      </c>
      <c r="P1187" s="106">
        <f t="shared" si="801"/>
        <v>8005.0425695473168</v>
      </c>
      <c r="Q1187" s="106">
        <f t="shared" si="801"/>
        <v>19275.675117252205</v>
      </c>
      <c r="R1187" s="106">
        <f t="shared" si="801"/>
        <v>16028.561599591987</v>
      </c>
      <c r="S1187" s="106">
        <f t="shared" si="801"/>
        <v>10753.504349475972</v>
      </c>
      <c r="T1187" s="106">
        <f t="shared" si="801"/>
        <v>26782.065949067957</v>
      </c>
    </row>
    <row r="1188" spans="2:20" x14ac:dyDescent="0.2">
      <c r="B1188" s="279" t="s">
        <v>297</v>
      </c>
      <c r="C1188" s="241"/>
      <c r="D1188" s="240"/>
      <c r="E1188" s="285">
        <f>Asignaciones!K13</f>
        <v>0.11388589881593111</v>
      </c>
      <c r="F1188" s="241"/>
      <c r="G1188" s="240"/>
      <c r="H1188" s="285">
        <f>Asignaciones!L13</f>
        <v>9.8477438565208741E-2</v>
      </c>
      <c r="I1188" s="241"/>
      <c r="J1188" s="240"/>
      <c r="K1188" s="285">
        <f>Asignaciones!M13</f>
        <v>9.9214452333025727E-2</v>
      </c>
      <c r="L1188" s="241"/>
      <c r="M1188" s="240"/>
      <c r="N1188" s="285">
        <f>Asignaciones!N13</f>
        <v>9.9209006977355407E-2</v>
      </c>
      <c r="O1188" s="241"/>
      <c r="P1188" s="240"/>
      <c r="Q1188" s="285">
        <f>Asignaciones!O13</f>
        <v>0.10025845514094707</v>
      </c>
      <c r="R1188" s="241"/>
      <c r="S1188" s="240"/>
      <c r="T1188" s="285">
        <f>Asignaciones!P13</f>
        <v>0.10071802463106813</v>
      </c>
    </row>
    <row r="1189" spans="2:20" x14ac:dyDescent="0.2">
      <c r="B1189" s="279" t="s">
        <v>432</v>
      </c>
      <c r="C1189" s="280"/>
      <c r="D1189" s="240"/>
      <c r="E1189" s="409">
        <f>Asignaciones!AB13</f>
        <v>0.10608232020940528</v>
      </c>
      <c r="F1189" s="241"/>
      <c r="G1189" s="240"/>
      <c r="H1189" s="410">
        <f>Asignaciones!AC13</f>
        <v>9.7499414423071196E-2</v>
      </c>
      <c r="I1189" s="241"/>
      <c r="J1189" s="240"/>
      <c r="K1189" s="410">
        <f>Asignaciones!AD13</f>
        <v>9.8048300813069977E-2</v>
      </c>
      <c r="L1189" s="241"/>
      <c r="M1189" s="240"/>
      <c r="N1189" s="410">
        <f>Asignaciones!AE13</f>
        <v>9.8043557441414103E-2</v>
      </c>
      <c r="O1189" s="241"/>
      <c r="P1189" s="240"/>
      <c r="Q1189" s="410">
        <f>Asignaciones!AF13</f>
        <v>9.8784406639622957E-2</v>
      </c>
      <c r="R1189" s="241"/>
      <c r="S1189" s="240"/>
      <c r="T1189" s="410">
        <f>Asignaciones!AG13</f>
        <v>9.8994674952280495E-2</v>
      </c>
    </row>
    <row r="1190" spans="2:20" x14ac:dyDescent="0.2">
      <c r="B1190" s="411"/>
      <c r="C1190" s="215"/>
      <c r="D1190" s="215"/>
      <c r="E1190" s="414"/>
      <c r="F1190" s="215"/>
      <c r="G1190" s="215"/>
      <c r="H1190" s="414"/>
      <c r="I1190" s="215"/>
      <c r="J1190" s="215"/>
      <c r="K1190" s="414"/>
      <c r="L1190" s="215"/>
      <c r="M1190" s="215"/>
      <c r="N1190" s="414"/>
      <c r="O1190" s="215"/>
      <c r="P1190" s="215"/>
      <c r="Q1190" s="414"/>
      <c r="R1190" s="215"/>
      <c r="S1190" s="215"/>
      <c r="T1190" s="414"/>
    </row>
    <row r="1191" spans="2:20" x14ac:dyDescent="0.2">
      <c r="B1191" s="411"/>
      <c r="C1191" s="215"/>
      <c r="D1191" s="215"/>
      <c r="E1191" s="414"/>
      <c r="F1191" s="215"/>
      <c r="G1191" s="215"/>
      <c r="H1191" s="414"/>
      <c r="I1191" s="215"/>
      <c r="J1191" s="215"/>
      <c r="K1191" s="414"/>
      <c r="L1191" s="215"/>
      <c r="M1191" s="215"/>
      <c r="N1191" s="414"/>
      <c r="O1191" s="215"/>
      <c r="P1191" s="215"/>
      <c r="Q1191" s="414"/>
      <c r="R1191" s="215"/>
      <c r="S1191" s="215"/>
      <c r="T1191" s="414"/>
    </row>
    <row r="1192" spans="2:20" x14ac:dyDescent="0.2">
      <c r="B1192" s="411"/>
      <c r="C1192" s="215"/>
      <c r="D1192" s="215"/>
      <c r="E1192" s="414"/>
      <c r="F1192" s="215"/>
      <c r="G1192" s="215"/>
      <c r="H1192" s="414"/>
      <c r="I1192" s="215"/>
      <c r="J1192" s="215"/>
      <c r="K1192" s="414"/>
      <c r="L1192" s="215"/>
      <c r="M1192" s="215"/>
      <c r="N1192" s="414"/>
      <c r="O1192" s="215"/>
      <c r="P1192" s="215"/>
      <c r="Q1192" s="414"/>
      <c r="R1192" s="215"/>
      <c r="S1192" s="215"/>
      <c r="T1192" s="414"/>
    </row>
    <row r="1193" spans="2:20" x14ac:dyDescent="0.2">
      <c r="B1193" s="2" t="s">
        <v>746</v>
      </c>
      <c r="C1193" s="228"/>
      <c r="D1193" s="228"/>
      <c r="E1193" s="228"/>
      <c r="F1193" s="228"/>
      <c r="G1193" s="228"/>
      <c r="H1193" s="228"/>
      <c r="I1193" s="228"/>
      <c r="J1193" s="228"/>
      <c r="K1193" s="228"/>
      <c r="L1193" s="228"/>
      <c r="M1193" s="228"/>
      <c r="N1193" s="228"/>
      <c r="O1193" s="228"/>
      <c r="P1193" s="228"/>
      <c r="Q1193" s="228"/>
      <c r="R1193" s="228"/>
      <c r="S1193" s="228"/>
      <c r="T1193" s="227"/>
    </row>
    <row r="1194" spans="2:20" x14ac:dyDescent="0.2">
      <c r="B1194" s="9" t="s">
        <v>20</v>
      </c>
      <c r="C1194" s="199"/>
      <c r="D1194" s="199"/>
      <c r="E1194" s="199"/>
      <c r="F1194" s="199"/>
      <c r="G1194" s="199"/>
      <c r="H1194" s="199"/>
      <c r="I1194" s="199"/>
      <c r="J1194" s="199"/>
      <c r="K1194" s="199"/>
      <c r="L1194" s="199"/>
      <c r="M1194" s="199"/>
      <c r="N1194" s="199"/>
      <c r="O1194" s="199"/>
      <c r="P1194" s="199"/>
      <c r="Q1194" s="199"/>
      <c r="R1194" s="199"/>
      <c r="S1194" s="199"/>
      <c r="T1194" s="262"/>
    </row>
    <row r="1195" spans="2:20" x14ac:dyDescent="0.2">
      <c r="B1195" s="201" t="s">
        <v>910</v>
      </c>
      <c r="C1195" s="199"/>
      <c r="D1195" s="199"/>
      <c r="E1195" s="199"/>
      <c r="F1195" s="199"/>
      <c r="G1195" s="199"/>
      <c r="H1195" s="199"/>
      <c r="I1195" s="199"/>
      <c r="J1195" s="199"/>
      <c r="K1195" s="199"/>
      <c r="L1195" s="199"/>
      <c r="M1195" s="199"/>
      <c r="N1195" s="199"/>
      <c r="O1195" s="199"/>
      <c r="P1195" s="199"/>
      <c r="Q1195" s="199"/>
      <c r="R1195" s="199"/>
      <c r="S1195" s="199"/>
      <c r="T1195" s="262"/>
    </row>
    <row r="1196" spans="2:20" x14ac:dyDescent="0.2">
      <c r="B1196" s="9" t="s">
        <v>2</v>
      </c>
      <c r="C1196" s="199"/>
      <c r="D1196" s="199"/>
      <c r="E1196" s="199"/>
      <c r="F1196" s="199"/>
      <c r="G1196" s="199"/>
      <c r="H1196" s="199"/>
      <c r="I1196" s="199"/>
      <c r="J1196" s="199"/>
      <c r="K1196" s="199"/>
      <c r="L1196" s="199"/>
      <c r="M1196" s="199"/>
      <c r="N1196" s="199"/>
      <c r="O1196" s="199"/>
      <c r="P1196" s="199"/>
      <c r="Q1196" s="199"/>
      <c r="R1196" s="199"/>
      <c r="S1196" s="199"/>
      <c r="T1196" s="262"/>
    </row>
    <row r="1197" spans="2:20" x14ac:dyDescent="0.2">
      <c r="B1197" s="256"/>
      <c r="C1197" s="197"/>
      <c r="D1197" s="197"/>
      <c r="E1197" s="197"/>
      <c r="F1197" s="197"/>
      <c r="G1197" s="197"/>
      <c r="H1197" s="197"/>
      <c r="I1197" s="197"/>
      <c r="J1197" s="197"/>
      <c r="K1197" s="197"/>
      <c r="L1197" s="197"/>
      <c r="M1197" s="197"/>
      <c r="N1197" s="197"/>
      <c r="O1197" s="197"/>
      <c r="P1197" s="197"/>
      <c r="Q1197" s="197"/>
      <c r="R1197" s="197"/>
      <c r="S1197" s="197"/>
      <c r="T1197" s="263"/>
    </row>
    <row r="1198" spans="2:20" x14ac:dyDescent="0.2">
      <c r="B1198" s="264"/>
    </row>
    <row r="1199" spans="2:20" x14ac:dyDescent="0.2">
      <c r="B1199" s="265" t="s">
        <v>282</v>
      </c>
      <c r="C1199" s="267" t="s">
        <v>38</v>
      </c>
      <c r="D1199" s="662"/>
      <c r="E1199" s="299"/>
      <c r="F1199" s="270" t="s">
        <v>39</v>
      </c>
      <c r="G1199" s="663"/>
      <c r="H1199" s="663"/>
      <c r="I1199" s="301" t="s">
        <v>40</v>
      </c>
      <c r="J1199" s="662"/>
      <c r="K1199" s="299"/>
      <c r="L1199" s="267" t="s">
        <v>121</v>
      </c>
      <c r="M1199" s="662"/>
      <c r="N1199" s="299"/>
      <c r="O1199" s="270" t="s">
        <v>122</v>
      </c>
      <c r="P1199" s="662"/>
      <c r="Q1199" s="299"/>
      <c r="R1199" s="301" t="s">
        <v>633</v>
      </c>
      <c r="S1199" s="662"/>
      <c r="T1199" s="299"/>
    </row>
    <row r="1200" spans="2:20" x14ac:dyDescent="0.2">
      <c r="B1200" s="273"/>
      <c r="C1200" s="274" t="s">
        <v>283</v>
      </c>
      <c r="D1200" s="275" t="s">
        <v>284</v>
      </c>
      <c r="E1200" s="275" t="s">
        <v>47</v>
      </c>
      <c r="F1200" s="275" t="s">
        <v>283</v>
      </c>
      <c r="G1200" s="275" t="s">
        <v>284</v>
      </c>
      <c r="H1200" s="275" t="s">
        <v>47</v>
      </c>
      <c r="I1200" s="276" t="s">
        <v>283</v>
      </c>
      <c r="J1200" s="276" t="s">
        <v>284</v>
      </c>
      <c r="K1200" s="276" t="s">
        <v>47</v>
      </c>
      <c r="L1200" s="274" t="s">
        <v>283</v>
      </c>
      <c r="M1200" s="275" t="s">
        <v>284</v>
      </c>
      <c r="N1200" s="275" t="s">
        <v>47</v>
      </c>
      <c r="O1200" s="275" t="s">
        <v>283</v>
      </c>
      <c r="P1200" s="275" t="s">
        <v>284</v>
      </c>
      <c r="Q1200" s="275" t="s">
        <v>47</v>
      </c>
      <c r="R1200" s="276" t="s">
        <v>283</v>
      </c>
      <c r="S1200" s="276" t="s">
        <v>284</v>
      </c>
      <c r="T1200" s="276" t="s">
        <v>47</v>
      </c>
    </row>
    <row r="1201" spans="2:20" x14ac:dyDescent="0.2">
      <c r="B1201" s="129" t="s">
        <v>107</v>
      </c>
      <c r="C1201" s="234"/>
      <c r="D1201" s="234"/>
      <c r="E1201" s="234"/>
      <c r="F1201" s="234"/>
      <c r="G1201" s="234"/>
      <c r="H1201" s="234"/>
      <c r="I1201" s="234"/>
      <c r="J1201" s="234"/>
      <c r="K1201" s="234"/>
      <c r="L1201" s="234"/>
      <c r="M1201" s="234"/>
      <c r="N1201" s="234"/>
      <c r="O1201" s="234"/>
      <c r="P1201" s="234"/>
      <c r="Q1201" s="234"/>
      <c r="R1201" s="234"/>
      <c r="S1201" s="234"/>
      <c r="T1201" s="232"/>
    </row>
    <row r="1202" spans="2:20" x14ac:dyDescent="0.2">
      <c r="B1202" s="665" t="s">
        <v>424</v>
      </c>
      <c r="C1202" s="104">
        <f t="shared" ref="C1202:D1215" si="802">+C1169*$E$1221</f>
        <v>176.53381498439254</v>
      </c>
      <c r="D1202" s="104">
        <f t="shared" si="802"/>
        <v>0</v>
      </c>
      <c r="E1202" s="408">
        <f>+C1202+D1202</f>
        <v>176.53381498439254</v>
      </c>
      <c r="F1202" s="104">
        <f t="shared" ref="F1202:G1215" si="803">+F1169*$H$1221</f>
        <v>278.66338744887173</v>
      </c>
      <c r="G1202" s="104">
        <f t="shared" si="803"/>
        <v>0</v>
      </c>
      <c r="H1202" s="408">
        <f>+F1202+G1202</f>
        <v>278.66338744887173</v>
      </c>
      <c r="I1202" s="104">
        <f t="shared" ref="I1202:J1215" si="804">+I1169*$K$1221</f>
        <v>290.19505100760625</v>
      </c>
      <c r="J1202" s="104">
        <f t="shared" si="804"/>
        <v>0</v>
      </c>
      <c r="K1202" s="408">
        <f>+I1202+J1202</f>
        <v>290.19505100760625</v>
      </c>
      <c r="L1202" s="104">
        <f t="shared" ref="L1202:M1215" si="805">+L1169*$N$1221</f>
        <v>480.14566420836212</v>
      </c>
      <c r="M1202" s="104">
        <f t="shared" si="805"/>
        <v>0</v>
      </c>
      <c r="N1202" s="408">
        <f>+L1202+M1202</f>
        <v>480.14566420836212</v>
      </c>
      <c r="O1202" s="104">
        <f t="shared" ref="O1202:P1215" si="806">+O1169*$Q$1221</f>
        <v>508.28352071018531</v>
      </c>
      <c r="P1202" s="104">
        <f t="shared" si="806"/>
        <v>0</v>
      </c>
      <c r="Q1202" s="408">
        <f>+O1202+P1202</f>
        <v>508.28352071018531</v>
      </c>
      <c r="R1202" s="104">
        <f t="shared" ref="R1202:S1215" si="807">+R1169*$T$1221</f>
        <v>834.72788250115536</v>
      </c>
      <c r="S1202" s="104">
        <f t="shared" si="807"/>
        <v>0</v>
      </c>
      <c r="T1202" s="408">
        <f>+R1202+S1202</f>
        <v>834.72788250115536</v>
      </c>
    </row>
    <row r="1203" spans="2:20" x14ac:dyDescent="0.2">
      <c r="B1203" s="665" t="s">
        <v>425</v>
      </c>
      <c r="C1203" s="104">
        <f t="shared" si="802"/>
        <v>59.801460303873625</v>
      </c>
      <c r="D1203" s="104">
        <f t="shared" si="802"/>
        <v>0</v>
      </c>
      <c r="E1203" s="408">
        <f>+C1203+D1203</f>
        <v>59.801460303873625</v>
      </c>
      <c r="F1203" s="104">
        <f t="shared" si="803"/>
        <v>112.86248269815989</v>
      </c>
      <c r="G1203" s="104">
        <f t="shared" si="803"/>
        <v>0</v>
      </c>
      <c r="H1203" s="408">
        <f>+F1203+G1203</f>
        <v>112.86248269815989</v>
      </c>
      <c r="I1203" s="104">
        <f t="shared" si="804"/>
        <v>117.75343521130047</v>
      </c>
      <c r="J1203" s="104">
        <f t="shared" si="804"/>
        <v>0</v>
      </c>
      <c r="K1203" s="408">
        <f>+I1203+J1203</f>
        <v>117.75343521130047</v>
      </c>
      <c r="L1203" s="104">
        <f t="shared" si="805"/>
        <v>195.43105187035627</v>
      </c>
      <c r="M1203" s="104">
        <f t="shared" si="805"/>
        <v>0</v>
      </c>
      <c r="N1203" s="408">
        <f>+L1203+M1203</f>
        <v>195.43105187035627</v>
      </c>
      <c r="O1203" s="104">
        <f t="shared" si="806"/>
        <v>206.30377102957092</v>
      </c>
      <c r="P1203" s="104">
        <f t="shared" si="806"/>
        <v>0</v>
      </c>
      <c r="Q1203" s="408">
        <f>+O1203+P1203</f>
        <v>206.30377102957092</v>
      </c>
      <c r="R1203" s="104">
        <f t="shared" si="807"/>
        <v>309.71930870407937</v>
      </c>
      <c r="S1203" s="104">
        <f t="shared" si="807"/>
        <v>0</v>
      </c>
      <c r="T1203" s="408">
        <f>+R1203+S1203</f>
        <v>309.71930870407937</v>
      </c>
    </row>
    <row r="1204" spans="2:20" x14ac:dyDescent="0.2">
      <c r="B1204" s="665" t="s">
        <v>426</v>
      </c>
      <c r="C1204" s="104">
        <f t="shared" si="802"/>
        <v>0</v>
      </c>
      <c r="D1204" s="104">
        <f t="shared" si="802"/>
        <v>210.42809829867676</v>
      </c>
      <c r="E1204" s="104">
        <f>+C1204+D1204</f>
        <v>210.42809829867676</v>
      </c>
      <c r="F1204" s="104">
        <f t="shared" si="803"/>
        <v>0</v>
      </c>
      <c r="G1204" s="104">
        <f t="shared" si="803"/>
        <v>325.49767227740182</v>
      </c>
      <c r="H1204" s="104">
        <f>+F1204+G1204</f>
        <v>325.49767227740182</v>
      </c>
      <c r="I1204" s="104">
        <f t="shared" si="804"/>
        <v>0</v>
      </c>
      <c r="J1204" s="104">
        <f t="shared" si="804"/>
        <v>426.36858067237711</v>
      </c>
      <c r="K1204" s="104">
        <f>+I1204+J1204</f>
        <v>426.36858067237711</v>
      </c>
      <c r="L1204" s="104">
        <f t="shared" si="805"/>
        <v>0</v>
      </c>
      <c r="M1204" s="104">
        <f t="shared" si="805"/>
        <v>556.22581885187719</v>
      </c>
      <c r="N1204" s="104">
        <f>+L1204+M1204</f>
        <v>556.22581885187719</v>
      </c>
      <c r="O1204" s="104">
        <f t="shared" si="806"/>
        <v>0</v>
      </c>
      <c r="P1204" s="104">
        <f t="shared" si="806"/>
        <v>764.24149869630469</v>
      </c>
      <c r="Q1204" s="104">
        <f>+O1204+P1204</f>
        <v>764.24149869630469</v>
      </c>
      <c r="R1204" s="104">
        <f t="shared" si="807"/>
        <v>0</v>
      </c>
      <c r="S1204" s="104">
        <f t="shared" si="807"/>
        <v>1035.8343237582949</v>
      </c>
      <c r="T1204" s="104">
        <f>+R1204+S1204</f>
        <v>1035.8343237582949</v>
      </c>
    </row>
    <row r="1205" spans="2:20" x14ac:dyDescent="0.2">
      <c r="B1205" s="660" t="s">
        <v>715</v>
      </c>
      <c r="C1205" s="104">
        <f t="shared" si="802"/>
        <v>0</v>
      </c>
      <c r="D1205" s="104">
        <f t="shared" si="802"/>
        <v>2.6109752421959094</v>
      </c>
      <c r="E1205" s="104">
        <f>+C1205+D1205</f>
        <v>2.6109752421959094</v>
      </c>
      <c r="F1205" s="104">
        <f t="shared" si="803"/>
        <v>0</v>
      </c>
      <c r="G1205" s="104">
        <f t="shared" si="803"/>
        <v>2.5519221147936886</v>
      </c>
      <c r="H1205" s="104">
        <f>+F1205+G1205</f>
        <v>2.5519221147936886</v>
      </c>
      <c r="I1205" s="104">
        <f t="shared" si="804"/>
        <v>0</v>
      </c>
      <c r="J1205" s="104">
        <f t="shared" si="804"/>
        <v>2.7892087715326874</v>
      </c>
      <c r="K1205" s="104">
        <f>+I1205+J1205</f>
        <v>2.7892087715326874</v>
      </c>
      <c r="L1205" s="104">
        <f t="shared" si="805"/>
        <v>0</v>
      </c>
      <c r="M1205" s="104">
        <f t="shared" si="805"/>
        <v>3.0658724538126436</v>
      </c>
      <c r="N1205" s="104">
        <f>+L1205+M1205</f>
        <v>3.0658724538126436</v>
      </c>
      <c r="O1205" s="104">
        <f t="shared" si="806"/>
        <v>0</v>
      </c>
      <c r="P1205" s="104">
        <f t="shared" si="806"/>
        <v>3.4102880140083212</v>
      </c>
      <c r="Q1205" s="104">
        <f>+O1205+P1205</f>
        <v>3.4102880140083212</v>
      </c>
      <c r="R1205" s="104">
        <f t="shared" si="807"/>
        <v>0</v>
      </c>
      <c r="S1205" s="104">
        <f t="shared" si="807"/>
        <v>3.7679052317849089</v>
      </c>
      <c r="T1205" s="104">
        <f>+R1205+S1205</f>
        <v>3.7679052317849089</v>
      </c>
    </row>
    <row r="1206" spans="2:20" x14ac:dyDescent="0.2">
      <c r="B1206" s="660" t="s">
        <v>717</v>
      </c>
      <c r="C1206" s="104">
        <f t="shared" si="802"/>
        <v>2.4028417653390743</v>
      </c>
      <c r="D1206" s="104">
        <f t="shared" si="802"/>
        <v>0</v>
      </c>
      <c r="E1206" s="104">
        <f t="shared" ref="E1206:E1219" si="808">+C1206+D1206</f>
        <v>2.4028417653390743</v>
      </c>
      <c r="F1206" s="104">
        <f t="shared" si="803"/>
        <v>2.3484960486111714</v>
      </c>
      <c r="G1206" s="104">
        <f t="shared" si="803"/>
        <v>0</v>
      </c>
      <c r="H1206" s="104">
        <f t="shared" ref="H1206:H1219" si="809">+F1206+G1206</f>
        <v>2.3484960486111714</v>
      </c>
      <c r="I1206" s="104">
        <f t="shared" si="804"/>
        <v>2.5668674371849751</v>
      </c>
      <c r="J1206" s="104">
        <f t="shared" si="804"/>
        <v>0</v>
      </c>
      <c r="K1206" s="104">
        <f t="shared" ref="K1206:K1219" si="810">+I1206+J1206</f>
        <v>2.5668674371849751</v>
      </c>
      <c r="L1206" s="104">
        <f t="shared" si="805"/>
        <v>2.8214769179610846</v>
      </c>
      <c r="M1206" s="104">
        <f t="shared" si="805"/>
        <v>0</v>
      </c>
      <c r="N1206" s="104">
        <f t="shared" ref="N1206:N1219" si="811">+L1206+M1206</f>
        <v>2.8214769179610846</v>
      </c>
      <c r="O1206" s="104">
        <f t="shared" si="806"/>
        <v>3.1384374464626155</v>
      </c>
      <c r="P1206" s="104">
        <f t="shared" si="806"/>
        <v>0</v>
      </c>
      <c r="Q1206" s="104">
        <f t="shared" ref="Q1206:Q1219" si="812">+O1206+P1206</f>
        <v>3.1384374464626155</v>
      </c>
      <c r="R1206" s="104">
        <f t="shared" si="807"/>
        <v>3.4675472645071737</v>
      </c>
      <c r="S1206" s="104">
        <f t="shared" si="807"/>
        <v>0</v>
      </c>
      <c r="T1206" s="104">
        <f t="shared" ref="T1206:T1219" si="813">+R1206+S1206</f>
        <v>3.4675472645071737</v>
      </c>
    </row>
    <row r="1207" spans="2:20" x14ac:dyDescent="0.2">
      <c r="B1207" s="114" t="s">
        <v>287</v>
      </c>
      <c r="C1207" s="104">
        <f t="shared" si="802"/>
        <v>3.4547900968783636</v>
      </c>
      <c r="D1207" s="104">
        <f t="shared" si="802"/>
        <v>0</v>
      </c>
      <c r="E1207" s="104">
        <f t="shared" si="808"/>
        <v>3.4547900968783636</v>
      </c>
      <c r="F1207" s="104">
        <f t="shared" si="803"/>
        <v>3.3766521825688787</v>
      </c>
      <c r="G1207" s="104">
        <f t="shared" si="803"/>
        <v>0</v>
      </c>
      <c r="H1207" s="104">
        <f t="shared" si="809"/>
        <v>3.3766521825688787</v>
      </c>
      <c r="I1207" s="104">
        <f t="shared" si="804"/>
        <v>3.6906251297553929</v>
      </c>
      <c r="J1207" s="104">
        <f t="shared" si="804"/>
        <v>0</v>
      </c>
      <c r="K1207" s="104">
        <f t="shared" si="810"/>
        <v>3.6906251297553929</v>
      </c>
      <c r="L1207" s="104">
        <f t="shared" si="805"/>
        <v>4.0567009677257388</v>
      </c>
      <c r="M1207" s="104">
        <f t="shared" si="805"/>
        <v>0</v>
      </c>
      <c r="N1207" s="104">
        <f t="shared" si="811"/>
        <v>4.0567009677257388</v>
      </c>
      <c r="O1207" s="104">
        <f t="shared" si="806"/>
        <v>4.5124247322966005</v>
      </c>
      <c r="P1207" s="104">
        <f t="shared" si="806"/>
        <v>0</v>
      </c>
      <c r="Q1207" s="104">
        <f t="shared" si="812"/>
        <v>4.5124247322966005</v>
      </c>
      <c r="R1207" s="104">
        <f t="shared" si="807"/>
        <v>4.9856166655179441</v>
      </c>
      <c r="S1207" s="104">
        <f t="shared" si="807"/>
        <v>0</v>
      </c>
      <c r="T1207" s="104">
        <f t="shared" si="813"/>
        <v>4.9856166655179441</v>
      </c>
    </row>
    <row r="1208" spans="2:20" x14ac:dyDescent="0.2">
      <c r="B1208" s="114" t="s">
        <v>427</v>
      </c>
      <c r="C1208" s="104">
        <f t="shared" si="802"/>
        <v>0</v>
      </c>
      <c r="D1208" s="104">
        <f t="shared" si="802"/>
        <v>10.107728740581271</v>
      </c>
      <c r="E1208" s="104">
        <f t="shared" si="808"/>
        <v>10.107728740581271</v>
      </c>
      <c r="F1208" s="104">
        <f t="shared" si="803"/>
        <v>0</v>
      </c>
      <c r="G1208" s="104">
        <f t="shared" si="803"/>
        <v>9.8791195284300937</v>
      </c>
      <c r="H1208" s="104">
        <f t="shared" si="809"/>
        <v>9.8791195284300937</v>
      </c>
      <c r="I1208" s="104">
        <f t="shared" si="804"/>
        <v>0</v>
      </c>
      <c r="J1208" s="104">
        <f t="shared" si="804"/>
        <v>10.797714665341493</v>
      </c>
      <c r="K1208" s="104">
        <f t="shared" si="810"/>
        <v>10.797714665341493</v>
      </c>
      <c r="L1208" s="104">
        <f t="shared" si="805"/>
        <v>0</v>
      </c>
      <c r="M1208" s="104">
        <f t="shared" si="805"/>
        <v>11.868747974146162</v>
      </c>
      <c r="N1208" s="104">
        <f t="shared" si="811"/>
        <v>11.868747974146162</v>
      </c>
      <c r="O1208" s="104">
        <f t="shared" si="806"/>
        <v>0</v>
      </c>
      <c r="P1208" s="104">
        <f t="shared" si="806"/>
        <v>13.202065502490628</v>
      </c>
      <c r="Q1208" s="104">
        <f t="shared" si="812"/>
        <v>13.202065502490628</v>
      </c>
      <c r="R1208" s="104">
        <f t="shared" si="807"/>
        <v>0</v>
      </c>
      <c r="S1208" s="104">
        <f t="shared" si="807"/>
        <v>14.586489901401073</v>
      </c>
      <c r="T1208" s="104">
        <f t="shared" si="813"/>
        <v>14.586489901401073</v>
      </c>
    </row>
    <row r="1209" spans="2:20" x14ac:dyDescent="0.2">
      <c r="B1209" s="114" t="s">
        <v>428</v>
      </c>
      <c r="C1209" s="104">
        <f t="shared" si="802"/>
        <v>0</v>
      </c>
      <c r="D1209" s="104">
        <f t="shared" si="802"/>
        <v>5.820968783638321</v>
      </c>
      <c r="E1209" s="104">
        <f t="shared" si="808"/>
        <v>5.820968783638321</v>
      </c>
      <c r="F1209" s="104">
        <f t="shared" si="803"/>
        <v>0</v>
      </c>
      <c r="G1209" s="104">
        <f t="shared" si="803"/>
        <v>5.6893143712834009</v>
      </c>
      <c r="H1209" s="104">
        <f t="shared" si="809"/>
        <v>5.6893143712834009</v>
      </c>
      <c r="I1209" s="104">
        <f t="shared" si="804"/>
        <v>0</v>
      </c>
      <c r="J1209" s="104">
        <f t="shared" si="804"/>
        <v>6.2183267492368417</v>
      </c>
      <c r="K1209" s="104">
        <f t="shared" si="810"/>
        <v>6.2183267492368417</v>
      </c>
      <c r="L1209" s="104">
        <f t="shared" si="805"/>
        <v>0</v>
      </c>
      <c r="M1209" s="104">
        <f t="shared" si="805"/>
        <v>6.83512718153953</v>
      </c>
      <c r="N1209" s="104">
        <f t="shared" si="811"/>
        <v>6.83512718153953</v>
      </c>
      <c r="O1209" s="104">
        <f t="shared" si="806"/>
        <v>0</v>
      </c>
      <c r="P1209" s="104">
        <f t="shared" si="806"/>
        <v>15.205950444832956</v>
      </c>
      <c r="Q1209" s="104">
        <f t="shared" si="812"/>
        <v>15.205950444832956</v>
      </c>
      <c r="R1209" s="104">
        <f t="shared" si="807"/>
        <v>0</v>
      </c>
      <c r="S1209" s="104">
        <f t="shared" si="807"/>
        <v>16.80051069000659</v>
      </c>
      <c r="T1209" s="104">
        <f t="shared" si="813"/>
        <v>16.80051069000659</v>
      </c>
    </row>
    <row r="1210" spans="2:20" x14ac:dyDescent="0.2">
      <c r="B1210" s="114" t="s">
        <v>429</v>
      </c>
      <c r="C1210" s="104">
        <f t="shared" si="802"/>
        <v>8.1786867599569426</v>
      </c>
      <c r="D1210" s="104">
        <f t="shared" si="802"/>
        <v>0</v>
      </c>
      <c r="E1210" s="104">
        <f t="shared" si="808"/>
        <v>8.1786867599569426</v>
      </c>
      <c r="F1210" s="104">
        <f t="shared" si="803"/>
        <v>7.9937072077140812</v>
      </c>
      <c r="G1210" s="104">
        <f t="shared" si="803"/>
        <v>0</v>
      </c>
      <c r="H1210" s="104">
        <f t="shared" si="809"/>
        <v>7.9937072077140812</v>
      </c>
      <c r="I1210" s="104">
        <f t="shared" si="804"/>
        <v>8.7369901030943993</v>
      </c>
      <c r="J1210" s="104">
        <f t="shared" si="804"/>
        <v>0</v>
      </c>
      <c r="K1210" s="104">
        <f t="shared" si="810"/>
        <v>8.7369901030943993</v>
      </c>
      <c r="L1210" s="104">
        <f t="shared" si="805"/>
        <v>9.6036186174731775</v>
      </c>
      <c r="M1210" s="104">
        <f t="shared" si="805"/>
        <v>0</v>
      </c>
      <c r="N1210" s="104">
        <f t="shared" si="811"/>
        <v>9.6036186174731775</v>
      </c>
      <c r="O1210" s="104">
        <f t="shared" si="806"/>
        <v>21.364949752914523</v>
      </c>
      <c r="P1210" s="104">
        <f t="shared" si="806"/>
        <v>0</v>
      </c>
      <c r="Q1210" s="104">
        <f t="shared" si="812"/>
        <v>21.364949752914523</v>
      </c>
      <c r="R1210" s="104">
        <f t="shared" si="807"/>
        <v>23.605368702044149</v>
      </c>
      <c r="S1210" s="104">
        <f t="shared" si="807"/>
        <v>0</v>
      </c>
      <c r="T1210" s="104">
        <f t="shared" si="813"/>
        <v>23.605368702044149</v>
      </c>
    </row>
    <row r="1211" spans="2:20" x14ac:dyDescent="0.2">
      <c r="B1211" s="114" t="s">
        <v>288</v>
      </c>
      <c r="C1211" s="104">
        <f t="shared" si="802"/>
        <v>0</v>
      </c>
      <c r="D1211" s="104">
        <f t="shared" si="802"/>
        <v>0</v>
      </c>
      <c r="E1211" s="104">
        <f t="shared" si="808"/>
        <v>0</v>
      </c>
      <c r="F1211" s="104">
        <f t="shared" si="803"/>
        <v>2.7271784068935068</v>
      </c>
      <c r="G1211" s="104">
        <f t="shared" si="803"/>
        <v>0</v>
      </c>
      <c r="H1211" s="104">
        <f t="shared" si="809"/>
        <v>2.7271784068935068</v>
      </c>
      <c r="I1211" s="104">
        <f t="shared" si="804"/>
        <v>3.5837307324653942</v>
      </c>
      <c r="J1211" s="104">
        <f t="shared" si="804"/>
        <v>0</v>
      </c>
      <c r="K1211" s="104">
        <f t="shared" si="810"/>
        <v>3.5837307324653942</v>
      </c>
      <c r="L1211" s="104">
        <f t="shared" si="805"/>
        <v>4.4767916944011912</v>
      </c>
      <c r="M1211" s="104">
        <f t="shared" si="805"/>
        <v>0</v>
      </c>
      <c r="N1211" s="104">
        <f t="shared" si="811"/>
        <v>4.4767916944011912</v>
      </c>
      <c r="O1211" s="104">
        <f t="shared" si="806"/>
        <v>7.5461550100083779</v>
      </c>
      <c r="P1211" s="104">
        <f t="shared" si="806"/>
        <v>0</v>
      </c>
      <c r="Q1211" s="104">
        <f t="shared" si="812"/>
        <v>7.5461550100083779</v>
      </c>
      <c r="R1211" s="104">
        <f t="shared" si="807"/>
        <v>9.3990234800990393</v>
      </c>
      <c r="S1211" s="104">
        <f t="shared" si="807"/>
        <v>0</v>
      </c>
      <c r="T1211" s="104">
        <f t="shared" si="813"/>
        <v>9.3990234800990393</v>
      </c>
    </row>
    <row r="1212" spans="2:20" x14ac:dyDescent="0.2">
      <c r="B1212" s="114" t="s">
        <v>289</v>
      </c>
      <c r="C1212" s="104">
        <f t="shared" si="802"/>
        <v>3.5534983853606028</v>
      </c>
      <c r="D1212" s="104">
        <f t="shared" si="802"/>
        <v>0</v>
      </c>
      <c r="E1212" s="104">
        <f t="shared" si="808"/>
        <v>3.5534983853606028</v>
      </c>
      <c r="F1212" s="104">
        <f t="shared" si="803"/>
        <v>3.4731279592137039</v>
      </c>
      <c r="G1212" s="104">
        <f t="shared" si="803"/>
        <v>0</v>
      </c>
      <c r="H1212" s="104">
        <f t="shared" si="809"/>
        <v>3.4731279592137039</v>
      </c>
      <c r="I1212" s="104">
        <f t="shared" si="804"/>
        <v>3.7960715620341179</v>
      </c>
      <c r="J1212" s="104">
        <f t="shared" si="804"/>
        <v>0</v>
      </c>
      <c r="K1212" s="104">
        <f t="shared" si="810"/>
        <v>3.7960715620341179</v>
      </c>
      <c r="L1212" s="104">
        <f t="shared" si="805"/>
        <v>4.1726067096607586</v>
      </c>
      <c r="M1212" s="104">
        <f t="shared" si="805"/>
        <v>0</v>
      </c>
      <c r="N1212" s="104">
        <f t="shared" si="811"/>
        <v>4.1726067096607586</v>
      </c>
      <c r="O1212" s="104">
        <f t="shared" si="806"/>
        <v>4.641351153219361</v>
      </c>
      <c r="P1212" s="104">
        <f t="shared" si="806"/>
        <v>0</v>
      </c>
      <c r="Q1212" s="104">
        <f t="shared" si="812"/>
        <v>4.641351153219361</v>
      </c>
      <c r="R1212" s="104">
        <f t="shared" si="807"/>
        <v>5.1280628559613133</v>
      </c>
      <c r="S1212" s="104">
        <f t="shared" si="807"/>
        <v>0</v>
      </c>
      <c r="T1212" s="104">
        <f t="shared" si="813"/>
        <v>5.1280628559613133</v>
      </c>
    </row>
    <row r="1213" spans="2:20" x14ac:dyDescent="0.2">
      <c r="B1213" s="114" t="s">
        <v>290</v>
      </c>
      <c r="C1213" s="104">
        <f t="shared" si="802"/>
        <v>0</v>
      </c>
      <c r="D1213" s="104">
        <f t="shared" si="802"/>
        <v>2.8315177610333691</v>
      </c>
      <c r="E1213" s="104">
        <f t="shared" si="808"/>
        <v>2.8315177610333691</v>
      </c>
      <c r="F1213" s="104">
        <f t="shared" si="803"/>
        <v>0</v>
      </c>
      <c r="G1213" s="104">
        <f t="shared" si="803"/>
        <v>2.7674765643258405</v>
      </c>
      <c r="H1213" s="104">
        <f t="shared" si="809"/>
        <v>2.7674765643258405</v>
      </c>
      <c r="I1213" s="104">
        <f t="shared" si="804"/>
        <v>0</v>
      </c>
      <c r="J1213" s="104">
        <f t="shared" si="804"/>
        <v>3.0248062287954403</v>
      </c>
      <c r="K1213" s="104">
        <f t="shared" si="810"/>
        <v>3.0248062287954403</v>
      </c>
      <c r="L1213" s="104">
        <f t="shared" si="805"/>
        <v>0</v>
      </c>
      <c r="M1213" s="104">
        <f t="shared" si="805"/>
        <v>3.3248389972217476</v>
      </c>
      <c r="N1213" s="104">
        <f t="shared" si="811"/>
        <v>3.3248389972217476</v>
      </c>
      <c r="O1213" s="104">
        <f t="shared" si="806"/>
        <v>0</v>
      </c>
      <c r="P1213" s="104">
        <f t="shared" si="806"/>
        <v>3.6983464744700307</v>
      </c>
      <c r="Q1213" s="104">
        <f t="shared" si="812"/>
        <v>3.6983464744700307</v>
      </c>
      <c r="R1213" s="104">
        <f t="shared" si="807"/>
        <v>0</v>
      </c>
      <c r="S1213" s="104">
        <f t="shared" si="807"/>
        <v>4.0861707201469519</v>
      </c>
      <c r="T1213" s="104">
        <f t="shared" si="813"/>
        <v>4.0861707201469519</v>
      </c>
    </row>
    <row r="1214" spans="2:20" x14ac:dyDescent="0.2">
      <c r="B1214" s="114" t="s">
        <v>291</v>
      </c>
      <c r="C1214" s="104">
        <f t="shared" si="802"/>
        <v>0</v>
      </c>
      <c r="D1214" s="104">
        <f t="shared" si="802"/>
        <v>1.4101184068891282</v>
      </c>
      <c r="E1214" s="104">
        <f t="shared" si="808"/>
        <v>1.4101184068891282</v>
      </c>
      <c r="F1214" s="104">
        <f t="shared" si="803"/>
        <v>0</v>
      </c>
      <c r="G1214" s="104">
        <f t="shared" si="803"/>
        <v>1.3782253806403588</v>
      </c>
      <c r="H1214" s="104">
        <f t="shared" si="809"/>
        <v>1.3782253806403588</v>
      </c>
      <c r="I1214" s="104">
        <f t="shared" si="804"/>
        <v>0</v>
      </c>
      <c r="J1214" s="104">
        <f t="shared" si="804"/>
        <v>1.5063776039817927</v>
      </c>
      <c r="K1214" s="104">
        <f t="shared" si="810"/>
        <v>1.5063776039817927</v>
      </c>
      <c r="L1214" s="104">
        <f t="shared" si="805"/>
        <v>0</v>
      </c>
      <c r="M1214" s="104">
        <f t="shared" si="805"/>
        <v>1.6557963133574436</v>
      </c>
      <c r="N1214" s="104">
        <f t="shared" si="811"/>
        <v>1.6557963133574436</v>
      </c>
      <c r="O1214" s="104">
        <f t="shared" si="806"/>
        <v>0</v>
      </c>
      <c r="P1214" s="104">
        <f t="shared" si="806"/>
        <v>1.8418060131822858</v>
      </c>
      <c r="Q1214" s="104">
        <f t="shared" si="812"/>
        <v>1.8418060131822858</v>
      </c>
      <c r="R1214" s="104">
        <f t="shared" si="807"/>
        <v>0</v>
      </c>
      <c r="S1214" s="104">
        <f t="shared" si="807"/>
        <v>2.0349455777624259</v>
      </c>
      <c r="T1214" s="104">
        <f t="shared" si="813"/>
        <v>2.0349455777624259</v>
      </c>
    </row>
    <row r="1215" spans="2:20" x14ac:dyDescent="0.2">
      <c r="B1215" s="114" t="s">
        <v>293</v>
      </c>
      <c r="C1215" s="104">
        <f t="shared" si="802"/>
        <v>0</v>
      </c>
      <c r="D1215" s="104">
        <f t="shared" si="802"/>
        <v>1.4828805166846071</v>
      </c>
      <c r="E1215" s="104">
        <f t="shared" si="808"/>
        <v>1.4828805166846071</v>
      </c>
      <c r="F1215" s="104">
        <f t="shared" si="803"/>
        <v>0</v>
      </c>
      <c r="G1215" s="104">
        <f t="shared" si="803"/>
        <v>1.4493418102814013</v>
      </c>
      <c r="H1215" s="104">
        <f t="shared" si="809"/>
        <v>1.4493418102814013</v>
      </c>
      <c r="I1215" s="104">
        <f t="shared" si="804"/>
        <v>0</v>
      </c>
      <c r="J1215" s="104">
        <f t="shared" si="804"/>
        <v>1.5841066883472534</v>
      </c>
      <c r="K1215" s="104">
        <f t="shared" si="810"/>
        <v>1.5841066883472534</v>
      </c>
      <c r="L1215" s="104">
        <f t="shared" si="805"/>
        <v>0</v>
      </c>
      <c r="M1215" s="104">
        <f t="shared" si="805"/>
        <v>1.7412354031266879</v>
      </c>
      <c r="N1215" s="104">
        <f t="shared" si="811"/>
        <v>1.7412354031266879</v>
      </c>
      <c r="O1215" s="104">
        <f t="shared" si="806"/>
        <v>0</v>
      </c>
      <c r="P1215" s="104">
        <f t="shared" si="806"/>
        <v>1.9368432034624921</v>
      </c>
      <c r="Q1215" s="104">
        <f t="shared" si="812"/>
        <v>1.9368432034624921</v>
      </c>
      <c r="R1215" s="104">
        <f t="shared" si="807"/>
        <v>0</v>
      </c>
      <c r="S1215" s="104">
        <f t="shared" si="807"/>
        <v>2.1399487695749668</v>
      </c>
      <c r="T1215" s="104">
        <f t="shared" si="813"/>
        <v>2.1399487695749668</v>
      </c>
    </row>
    <row r="1216" spans="2:20" x14ac:dyDescent="0.2">
      <c r="B1216" s="108" t="s">
        <v>882</v>
      </c>
      <c r="C1216" s="104">
        <f t="shared" ref="C1216:D1218" si="814">+C1183*$E$1221</f>
        <v>0</v>
      </c>
      <c r="D1216" s="104">
        <f t="shared" si="814"/>
        <v>0</v>
      </c>
      <c r="E1216" s="104">
        <f t="shared" si="808"/>
        <v>0</v>
      </c>
      <c r="F1216" s="104">
        <f t="shared" ref="F1216:G1218" si="815">+F1183*$H$1221</f>
        <v>50.117286568740319</v>
      </c>
      <c r="G1216" s="104">
        <f t="shared" si="815"/>
        <v>0</v>
      </c>
      <c r="H1216" s="104">
        <f t="shared" si="809"/>
        <v>50.117286568740319</v>
      </c>
      <c r="I1216" s="104">
        <f t="shared" ref="I1216:J1218" si="816">+I1183*$K$1221</f>
        <v>0</v>
      </c>
      <c r="J1216" s="104">
        <f t="shared" si="816"/>
        <v>0</v>
      </c>
      <c r="K1216" s="104">
        <f t="shared" si="810"/>
        <v>0</v>
      </c>
      <c r="L1216" s="104">
        <f t="shared" ref="L1216:M1218" si="817">+L1183*$N$1221</f>
        <v>0</v>
      </c>
      <c r="M1216" s="104">
        <f t="shared" si="817"/>
        <v>0</v>
      </c>
      <c r="N1216" s="104">
        <f t="shared" si="811"/>
        <v>0</v>
      </c>
      <c r="O1216" s="104">
        <f t="shared" ref="O1216:P1218" si="818">+O1183*$Q$1221</f>
        <v>0</v>
      </c>
      <c r="P1216" s="104">
        <f t="shared" si="818"/>
        <v>0</v>
      </c>
      <c r="Q1216" s="104">
        <f t="shared" si="812"/>
        <v>0</v>
      </c>
      <c r="R1216" s="104">
        <f t="shared" ref="R1216:S1219" si="819">+R1183*$T$1221</f>
        <v>0</v>
      </c>
      <c r="S1216" s="104">
        <f t="shared" si="819"/>
        <v>0</v>
      </c>
      <c r="T1216" s="104">
        <f t="shared" si="813"/>
        <v>0</v>
      </c>
    </row>
    <row r="1217" spans="2:20" x14ac:dyDescent="0.2">
      <c r="B1217" s="114" t="s">
        <v>880</v>
      </c>
      <c r="C1217" s="104">
        <f t="shared" si="814"/>
        <v>0</v>
      </c>
      <c r="D1217" s="104">
        <f t="shared" si="814"/>
        <v>0</v>
      </c>
      <c r="E1217" s="104">
        <f t="shared" si="808"/>
        <v>0</v>
      </c>
      <c r="F1217" s="104">
        <f t="shared" si="815"/>
        <v>0</v>
      </c>
      <c r="G1217" s="104">
        <f t="shared" si="815"/>
        <v>0</v>
      </c>
      <c r="H1217" s="104">
        <f t="shared" si="809"/>
        <v>0</v>
      </c>
      <c r="I1217" s="104">
        <f t="shared" si="816"/>
        <v>4.9797606743199765</v>
      </c>
      <c r="J1217" s="104">
        <f t="shared" si="816"/>
        <v>0</v>
      </c>
      <c r="K1217" s="104">
        <f t="shared" si="810"/>
        <v>4.9797606743199765</v>
      </c>
      <c r="L1217" s="104">
        <f t="shared" si="817"/>
        <v>0</v>
      </c>
      <c r="M1217" s="104">
        <f t="shared" si="817"/>
        <v>0</v>
      </c>
      <c r="N1217" s="104">
        <f t="shared" si="811"/>
        <v>0</v>
      </c>
      <c r="O1217" s="104">
        <f t="shared" si="818"/>
        <v>10.063826313406382</v>
      </c>
      <c r="P1217" s="104">
        <f t="shared" si="818"/>
        <v>0</v>
      </c>
      <c r="Q1217" s="104">
        <f t="shared" si="812"/>
        <v>10.063826313406382</v>
      </c>
      <c r="R1217" s="104">
        <f t="shared" si="819"/>
        <v>0</v>
      </c>
      <c r="S1217" s="104">
        <f t="shared" si="819"/>
        <v>0</v>
      </c>
      <c r="T1217" s="104">
        <f t="shared" si="813"/>
        <v>0</v>
      </c>
    </row>
    <row r="1218" spans="2:20" x14ac:dyDescent="0.2">
      <c r="B1218" s="114" t="s">
        <v>874</v>
      </c>
      <c r="C1218" s="104">
        <f t="shared" si="814"/>
        <v>0</v>
      </c>
      <c r="D1218" s="104">
        <f t="shared" si="814"/>
        <v>0</v>
      </c>
      <c r="E1218" s="104">
        <f t="shared" si="808"/>
        <v>0</v>
      </c>
      <c r="F1218" s="104">
        <f t="shared" si="815"/>
        <v>50.117286568740319</v>
      </c>
      <c r="G1218" s="104">
        <f t="shared" si="815"/>
        <v>0</v>
      </c>
      <c r="H1218" s="104">
        <f t="shared" si="809"/>
        <v>50.117286568740319</v>
      </c>
      <c r="I1218" s="104">
        <f t="shared" si="816"/>
        <v>69.716649440479671</v>
      </c>
      <c r="J1218" s="104">
        <f t="shared" si="816"/>
        <v>0</v>
      </c>
      <c r="K1218" s="104">
        <f t="shared" si="810"/>
        <v>69.716649440479671</v>
      </c>
      <c r="L1218" s="104">
        <f t="shared" si="817"/>
        <v>99.521942200297147</v>
      </c>
      <c r="M1218" s="104">
        <f t="shared" si="817"/>
        <v>0</v>
      </c>
      <c r="N1218" s="104">
        <f t="shared" si="811"/>
        <v>99.521942200297147</v>
      </c>
      <c r="O1218" s="104">
        <f t="shared" si="818"/>
        <v>100.63826313406383</v>
      </c>
      <c r="P1218" s="104">
        <f t="shared" si="818"/>
        <v>0</v>
      </c>
      <c r="Q1218" s="104">
        <f t="shared" si="812"/>
        <v>100.63826313406383</v>
      </c>
      <c r="R1218" s="104">
        <f t="shared" si="819"/>
        <v>151.62493205971467</v>
      </c>
      <c r="S1218" s="104">
        <f t="shared" si="819"/>
        <v>0</v>
      </c>
      <c r="T1218" s="104">
        <f t="shared" si="813"/>
        <v>151.62493205971467</v>
      </c>
    </row>
    <row r="1219" spans="2:20" x14ac:dyDescent="0.2">
      <c r="B1219" s="114" t="s">
        <v>294</v>
      </c>
      <c r="C1219" s="104">
        <f>+C1186*$E$1221</f>
        <v>59.970124779332615</v>
      </c>
      <c r="D1219" s="104">
        <f>+D1186*$E$1221</f>
        <v>0</v>
      </c>
      <c r="E1219" s="104">
        <f t="shared" si="808"/>
        <v>59.970124779332615</v>
      </c>
      <c r="F1219" s="104">
        <f>+F1186*$H$1221</f>
        <v>53.285240346579648</v>
      </c>
      <c r="G1219" s="104">
        <f>+G1186*$H$1221</f>
        <v>0</v>
      </c>
      <c r="H1219" s="104">
        <f t="shared" si="809"/>
        <v>53.285240346579648</v>
      </c>
      <c r="I1219" s="104">
        <f>+I1186*$K$1221</f>
        <v>142.58104544128236</v>
      </c>
      <c r="J1219" s="104">
        <f>+J1186*$K$1221</f>
        <v>0</v>
      </c>
      <c r="K1219" s="104">
        <f t="shared" si="810"/>
        <v>142.58104544128236</v>
      </c>
      <c r="L1219" s="104">
        <f>+L1186*$N$1221</f>
        <v>261.90248051278985</v>
      </c>
      <c r="M1219" s="104">
        <f>+M1186*$N$1221</f>
        <v>0</v>
      </c>
      <c r="N1219" s="104">
        <f t="shared" si="811"/>
        <v>261.90248051278985</v>
      </c>
      <c r="O1219" s="104">
        <f>+O1186*$Q$1221</f>
        <v>264.84019671022327</v>
      </c>
      <c r="P1219" s="104">
        <f>+P1186*$Q$1221</f>
        <v>0</v>
      </c>
      <c r="Q1219" s="104">
        <f t="shared" si="812"/>
        <v>264.84019671022327</v>
      </c>
      <c r="R1219" s="104">
        <f t="shared" si="819"/>
        <v>266.01132665531884</v>
      </c>
      <c r="S1219" s="104">
        <f>+S1186*$T$1221</f>
        <v>0</v>
      </c>
      <c r="T1219" s="104">
        <f t="shared" si="813"/>
        <v>266.01132665531884</v>
      </c>
    </row>
    <row r="1220" spans="2:20" x14ac:dyDescent="0.2">
      <c r="B1220" s="278" t="s">
        <v>8</v>
      </c>
      <c r="C1220" s="106">
        <f>SUM(C1202:C1219)</f>
        <v>313.89521707513376</v>
      </c>
      <c r="D1220" s="106">
        <f t="shared" ref="D1220:T1220" si="820">SUM(D1202:D1219)</f>
        <v>234.6922877496994</v>
      </c>
      <c r="E1220" s="106">
        <f t="shared" si="820"/>
        <v>548.5875048248331</v>
      </c>
      <c r="F1220" s="106">
        <f t="shared" si="820"/>
        <v>564.96484543609324</v>
      </c>
      <c r="G1220" s="106">
        <f t="shared" si="820"/>
        <v>349.21307204715652</v>
      </c>
      <c r="H1220" s="106">
        <f t="shared" si="820"/>
        <v>914.17791748324998</v>
      </c>
      <c r="I1220" s="106">
        <f t="shared" si="820"/>
        <v>647.60022673952301</v>
      </c>
      <c r="J1220" s="106">
        <f t="shared" si="820"/>
        <v>452.28912137961265</v>
      </c>
      <c r="K1220" s="106">
        <f t="shared" si="820"/>
        <v>1099.8893481191358</v>
      </c>
      <c r="L1220" s="106">
        <f t="shared" si="820"/>
        <v>1062.1323336990274</v>
      </c>
      <c r="M1220" s="106">
        <f t="shared" si="820"/>
        <v>584.71743717508127</v>
      </c>
      <c r="N1220" s="106">
        <f t="shared" si="820"/>
        <v>1646.849770874109</v>
      </c>
      <c r="O1220" s="106">
        <f t="shared" si="820"/>
        <v>1131.332895992351</v>
      </c>
      <c r="P1220" s="106">
        <f t="shared" si="820"/>
        <v>803.53679834875129</v>
      </c>
      <c r="Q1220" s="106">
        <f t="shared" si="820"/>
        <v>1934.8696943411028</v>
      </c>
      <c r="R1220" s="106">
        <f t="shared" si="820"/>
        <v>1608.6690688883978</v>
      </c>
      <c r="S1220" s="106">
        <f t="shared" si="820"/>
        <v>1079.2502946489719</v>
      </c>
      <c r="T1220" s="106">
        <f t="shared" si="820"/>
        <v>2687.9193635373695</v>
      </c>
    </row>
    <row r="1221" spans="2:20" x14ac:dyDescent="0.2">
      <c r="B1221" s="279" t="s">
        <v>297</v>
      </c>
      <c r="C1221" s="241"/>
      <c r="D1221" s="240"/>
      <c r="E1221" s="285">
        <f>Asignaciones!K101</f>
        <v>9.9054820415879014E-2</v>
      </c>
      <c r="F1221" s="241"/>
      <c r="G1221" s="240"/>
      <c r="H1221" s="285">
        <f>Asignaciones!L101</f>
        <v>0.10178430166124637</v>
      </c>
      <c r="I1221" s="241"/>
      <c r="J1221" s="240"/>
      <c r="K1221" s="285">
        <f>Asignaciones!M101</f>
        <v>0.100383775895971</v>
      </c>
      <c r="L1221" s="241"/>
      <c r="M1221" s="240"/>
      <c r="N1221" s="285">
        <f>Asignaciones!N101</f>
        <v>0.10031543025424412</v>
      </c>
      <c r="O1221" s="241"/>
      <c r="P1221" s="240"/>
      <c r="Q1221" s="285">
        <f>Asignaciones!O101</f>
        <v>0.10037882889037419</v>
      </c>
      <c r="R1221" s="241"/>
      <c r="S1221" s="240"/>
      <c r="T1221" s="285">
        <f>Asignaciones!P101</f>
        <v>0.10036265942474508</v>
      </c>
    </row>
    <row r="1225" spans="2:20" x14ac:dyDescent="0.2">
      <c r="B1225" s="2" t="s">
        <v>747</v>
      </c>
      <c r="C1225" s="228"/>
      <c r="D1225" s="228"/>
      <c r="E1225" s="228"/>
      <c r="F1225" s="228"/>
      <c r="G1225" s="228"/>
      <c r="H1225" s="228"/>
      <c r="I1225" s="228"/>
      <c r="J1225" s="228"/>
      <c r="K1225" s="228"/>
      <c r="L1225" s="228"/>
      <c r="M1225" s="228"/>
      <c r="N1225" s="228"/>
      <c r="O1225" s="228"/>
      <c r="P1225" s="228"/>
      <c r="Q1225" s="228"/>
      <c r="R1225" s="228"/>
      <c r="S1225" s="228"/>
      <c r="T1225" s="227"/>
    </row>
    <row r="1226" spans="2:20" x14ac:dyDescent="0.2">
      <c r="B1226" s="9" t="s">
        <v>20</v>
      </c>
      <c r="C1226" s="199"/>
      <c r="D1226" s="199"/>
      <c r="E1226" s="199"/>
      <c r="F1226" s="199"/>
      <c r="G1226" s="199"/>
      <c r="H1226" s="199"/>
      <c r="I1226" s="199"/>
      <c r="J1226" s="199"/>
      <c r="K1226" s="199"/>
      <c r="L1226" s="199"/>
      <c r="M1226" s="199"/>
      <c r="N1226" s="199"/>
      <c r="O1226" s="199"/>
      <c r="P1226" s="199"/>
      <c r="Q1226" s="199"/>
      <c r="R1226" s="199"/>
      <c r="S1226" s="199"/>
      <c r="T1226" s="262"/>
    </row>
    <row r="1227" spans="2:20" x14ac:dyDescent="0.2">
      <c r="B1227" s="201" t="s">
        <v>910</v>
      </c>
      <c r="C1227" s="199"/>
      <c r="D1227" s="199"/>
      <c r="E1227" s="199"/>
      <c r="F1227" s="199"/>
      <c r="G1227" s="199"/>
      <c r="H1227" s="199"/>
      <c r="I1227" s="199"/>
      <c r="J1227" s="199"/>
      <c r="K1227" s="199"/>
      <c r="L1227" s="199"/>
      <c r="M1227" s="199"/>
      <c r="N1227" s="199"/>
      <c r="O1227" s="199"/>
      <c r="P1227" s="199"/>
      <c r="Q1227" s="199"/>
      <c r="R1227" s="199"/>
      <c r="S1227" s="199"/>
      <c r="T1227" s="262"/>
    </row>
    <row r="1228" spans="2:20" x14ac:dyDescent="0.2">
      <c r="B1228" s="9" t="s">
        <v>2</v>
      </c>
      <c r="C1228" s="199"/>
      <c r="D1228" s="199"/>
      <c r="E1228" s="199"/>
      <c r="F1228" s="199"/>
      <c r="G1228" s="199"/>
      <c r="H1228" s="199"/>
      <c r="I1228" s="199"/>
      <c r="J1228" s="199"/>
      <c r="K1228" s="199"/>
      <c r="L1228" s="199"/>
      <c r="M1228" s="199"/>
      <c r="N1228" s="199"/>
      <c r="O1228" s="199"/>
      <c r="P1228" s="199"/>
      <c r="Q1228" s="199"/>
      <c r="R1228" s="199"/>
      <c r="S1228" s="199"/>
      <c r="T1228" s="262"/>
    </row>
    <row r="1229" spans="2:20" x14ac:dyDescent="0.2">
      <c r="B1229" s="256"/>
      <c r="C1229" s="197"/>
      <c r="D1229" s="197"/>
      <c r="E1229" s="197"/>
      <c r="F1229" s="197"/>
      <c r="G1229" s="197"/>
      <c r="H1229" s="197"/>
      <c r="I1229" s="197"/>
      <c r="J1229" s="197"/>
      <c r="K1229" s="197"/>
      <c r="L1229" s="197"/>
      <c r="M1229" s="197"/>
      <c r="N1229" s="197"/>
      <c r="O1229" s="197"/>
      <c r="P1229" s="197"/>
      <c r="Q1229" s="197"/>
      <c r="R1229" s="197"/>
      <c r="S1229" s="197"/>
      <c r="T1229" s="263"/>
    </row>
    <row r="1230" spans="2:20" x14ac:dyDescent="0.2">
      <c r="B1230" s="264"/>
    </row>
    <row r="1231" spans="2:20" x14ac:dyDescent="0.2">
      <c r="B1231" s="265" t="s">
        <v>282</v>
      </c>
      <c r="C1231" s="267" t="s">
        <v>38</v>
      </c>
      <c r="D1231" s="662"/>
      <c r="E1231" s="299"/>
      <c r="F1231" s="270" t="s">
        <v>39</v>
      </c>
      <c r="G1231" s="663"/>
      <c r="H1231" s="663"/>
      <c r="I1231" s="301" t="s">
        <v>40</v>
      </c>
      <c r="J1231" s="662"/>
      <c r="K1231" s="299"/>
      <c r="L1231" s="267" t="s">
        <v>121</v>
      </c>
      <c r="M1231" s="662"/>
      <c r="N1231" s="299"/>
      <c r="O1231" s="270" t="s">
        <v>122</v>
      </c>
      <c r="P1231" s="662"/>
      <c r="Q1231" s="299"/>
      <c r="R1231" s="301" t="s">
        <v>633</v>
      </c>
      <c r="S1231" s="662"/>
      <c r="T1231" s="299"/>
    </row>
    <row r="1232" spans="2:20" x14ac:dyDescent="0.2">
      <c r="B1232" s="273"/>
      <c r="C1232" s="274" t="s">
        <v>283</v>
      </c>
      <c r="D1232" s="275" t="s">
        <v>284</v>
      </c>
      <c r="E1232" s="275" t="s">
        <v>47</v>
      </c>
      <c r="F1232" s="275" t="s">
        <v>283</v>
      </c>
      <c r="G1232" s="275" t="s">
        <v>284</v>
      </c>
      <c r="H1232" s="275" t="s">
        <v>47</v>
      </c>
      <c r="I1232" s="276" t="s">
        <v>283</v>
      </c>
      <c r="J1232" s="276" t="s">
        <v>284</v>
      </c>
      <c r="K1232" s="276" t="s">
        <v>47</v>
      </c>
      <c r="L1232" s="274" t="s">
        <v>283</v>
      </c>
      <c r="M1232" s="275" t="s">
        <v>284</v>
      </c>
      <c r="N1232" s="275" t="s">
        <v>47</v>
      </c>
      <c r="O1232" s="275" t="s">
        <v>283</v>
      </c>
      <c r="P1232" s="275" t="s">
        <v>284</v>
      </c>
      <c r="Q1232" s="275" t="s">
        <v>47</v>
      </c>
      <c r="R1232" s="276" t="s">
        <v>283</v>
      </c>
      <c r="S1232" s="276" t="s">
        <v>284</v>
      </c>
      <c r="T1232" s="276" t="s">
        <v>47</v>
      </c>
    </row>
    <row r="1233" spans="2:20" x14ac:dyDescent="0.2">
      <c r="B1233" s="129" t="s">
        <v>108</v>
      </c>
      <c r="C1233" s="234"/>
      <c r="D1233" s="234"/>
      <c r="E1233" s="234"/>
      <c r="F1233" s="234"/>
      <c r="G1233" s="234"/>
      <c r="H1233" s="234"/>
      <c r="I1233" s="234"/>
      <c r="J1233" s="234"/>
      <c r="K1233" s="234"/>
      <c r="L1233" s="234"/>
      <c r="M1233" s="234"/>
      <c r="N1233" s="234"/>
      <c r="O1233" s="234"/>
      <c r="P1233" s="234"/>
      <c r="Q1233" s="234"/>
      <c r="R1233" s="234"/>
      <c r="S1233" s="234"/>
      <c r="T1233" s="232"/>
    </row>
    <row r="1234" spans="2:20" x14ac:dyDescent="0.2">
      <c r="B1234" s="665" t="s">
        <v>424</v>
      </c>
      <c r="C1234" s="104">
        <f t="shared" ref="C1234:D1247" si="821">+C1169*$E$1253</f>
        <v>974.97874153593909</v>
      </c>
      <c r="D1234" s="104">
        <f t="shared" si="821"/>
        <v>0</v>
      </c>
      <c r="E1234" s="408">
        <f>+C1234+D1234</f>
        <v>974.97874153593909</v>
      </c>
      <c r="F1234" s="104">
        <f t="shared" ref="F1234:G1247" si="822">+F1169*$H$1253</f>
        <v>1477.0603386538642</v>
      </c>
      <c r="G1234" s="104">
        <f t="shared" si="822"/>
        <v>0</v>
      </c>
      <c r="H1234" s="408">
        <f>+F1234+G1234</f>
        <v>1477.0603386538642</v>
      </c>
      <c r="I1234" s="104">
        <f t="shared" ref="I1234:J1247" si="823">+I1169*$K$1253</f>
        <v>1568.7436423146503</v>
      </c>
      <c r="J1234" s="104">
        <f t="shared" si="823"/>
        <v>0</v>
      </c>
      <c r="K1234" s="408">
        <f>+I1234+J1234</f>
        <v>1568.7436423146503</v>
      </c>
      <c r="L1234" s="104">
        <f t="shared" ref="L1234:M1247" si="824">+L1169*$N$1253</f>
        <v>2597.3617634647562</v>
      </c>
      <c r="M1234" s="104">
        <f t="shared" si="824"/>
        <v>0</v>
      </c>
      <c r="N1234" s="408">
        <f>+L1234+M1234</f>
        <v>2597.3617634647562</v>
      </c>
      <c r="O1234" s="104">
        <f t="shared" ref="O1234:P1247" si="825">+O1169*$Q$1253</f>
        <v>2747.7113186001638</v>
      </c>
      <c r="P1234" s="104">
        <f t="shared" si="825"/>
        <v>0</v>
      </c>
      <c r="Q1234" s="408">
        <f>+O1234+P1234</f>
        <v>2747.7113186001638</v>
      </c>
      <c r="R1234" s="104">
        <f t="shared" ref="R1234:S1247" si="826">+R1169*$T$1253</f>
        <v>4513.5399256139062</v>
      </c>
      <c r="S1234" s="104">
        <f t="shared" si="826"/>
        <v>0</v>
      </c>
      <c r="T1234" s="408">
        <f>+R1234+S1234</f>
        <v>4513.5399256139062</v>
      </c>
    </row>
    <row r="1235" spans="2:20" x14ac:dyDescent="0.2">
      <c r="B1235" s="665" t="s">
        <v>425</v>
      </c>
      <c r="C1235" s="104">
        <f t="shared" si="821"/>
        <v>330.27753076223337</v>
      </c>
      <c r="D1235" s="104">
        <f t="shared" si="821"/>
        <v>0</v>
      </c>
      <c r="E1235" s="408">
        <f>+C1235+D1235</f>
        <v>330.27753076223337</v>
      </c>
      <c r="F1235" s="104">
        <f t="shared" si="822"/>
        <v>598.22963627055731</v>
      </c>
      <c r="G1235" s="104">
        <f t="shared" si="822"/>
        <v>0</v>
      </c>
      <c r="H1235" s="408">
        <f>+F1235+G1235</f>
        <v>598.22963627055731</v>
      </c>
      <c r="I1235" s="104">
        <f t="shared" si="823"/>
        <v>636.55445607029287</v>
      </c>
      <c r="J1235" s="104">
        <f t="shared" si="823"/>
        <v>0</v>
      </c>
      <c r="K1235" s="408">
        <f>+I1235+J1235</f>
        <v>636.55445607029287</v>
      </c>
      <c r="L1235" s="104">
        <f t="shared" si="824"/>
        <v>1057.1898891530602</v>
      </c>
      <c r="M1235" s="104">
        <f t="shared" si="824"/>
        <v>0</v>
      </c>
      <c r="N1235" s="408">
        <f>+L1235+M1235</f>
        <v>1057.1898891530602</v>
      </c>
      <c r="O1235" s="104">
        <f t="shared" si="825"/>
        <v>1115.2500201773498</v>
      </c>
      <c r="P1235" s="104">
        <f t="shared" si="825"/>
        <v>0</v>
      </c>
      <c r="Q1235" s="408">
        <f>+O1235+P1235</f>
        <v>1115.2500201773498</v>
      </c>
      <c r="R1235" s="104">
        <f t="shared" si="826"/>
        <v>1674.7139934761506</v>
      </c>
      <c r="S1235" s="104">
        <f t="shared" si="826"/>
        <v>0</v>
      </c>
      <c r="T1235" s="408">
        <f>+R1235+S1235</f>
        <v>1674.7139934761506</v>
      </c>
    </row>
    <row r="1236" spans="2:20" x14ac:dyDescent="0.2">
      <c r="B1236" s="665" t="s">
        <v>426</v>
      </c>
      <c r="C1236" s="104">
        <f t="shared" si="821"/>
        <v>0</v>
      </c>
      <c r="D1236" s="104">
        <f t="shared" si="821"/>
        <v>1162.1735047258981</v>
      </c>
      <c r="E1236" s="104">
        <f>+C1236+D1236</f>
        <v>1162.1735047258981</v>
      </c>
      <c r="F1236" s="104">
        <f t="shared" si="822"/>
        <v>0</v>
      </c>
      <c r="G1236" s="104">
        <f t="shared" si="822"/>
        <v>1725.3063147138967</v>
      </c>
      <c r="H1236" s="104">
        <f>+F1236+G1236</f>
        <v>1725.3063147138967</v>
      </c>
      <c r="I1236" s="104">
        <f t="shared" si="823"/>
        <v>0</v>
      </c>
      <c r="J1236" s="104">
        <f t="shared" si="823"/>
        <v>2304.8739042589023</v>
      </c>
      <c r="K1236" s="104">
        <f>+I1236+J1236</f>
        <v>2304.8739042589023</v>
      </c>
      <c r="L1236" s="104">
        <f t="shared" si="824"/>
        <v>0</v>
      </c>
      <c r="M1236" s="104">
        <f t="shared" si="824"/>
        <v>3008.9195455294066</v>
      </c>
      <c r="N1236" s="104">
        <f>+L1236+M1236</f>
        <v>3008.9195455294066</v>
      </c>
      <c r="O1236" s="104">
        <f t="shared" si="825"/>
        <v>0</v>
      </c>
      <c r="P1236" s="104">
        <f t="shared" si="825"/>
        <v>4131.3852024510643</v>
      </c>
      <c r="Q1236" s="104">
        <f>+O1236+P1236</f>
        <v>4131.3852024510643</v>
      </c>
      <c r="R1236" s="104">
        <f t="shared" si="826"/>
        <v>0</v>
      </c>
      <c r="S1236" s="104">
        <f t="shared" si="826"/>
        <v>5600.9625107950969</v>
      </c>
      <c r="T1236" s="104">
        <f>+R1236+S1236</f>
        <v>5600.9625107950969</v>
      </c>
    </row>
    <row r="1237" spans="2:20" x14ac:dyDescent="0.2">
      <c r="B1237" s="660" t="s">
        <v>715</v>
      </c>
      <c r="C1237" s="104">
        <f t="shared" si="821"/>
        <v>0</v>
      </c>
      <c r="D1237" s="104">
        <f t="shared" si="821"/>
        <v>14.420157158234661</v>
      </c>
      <c r="E1237" s="104">
        <f>+C1237+D1237</f>
        <v>14.420157158234661</v>
      </c>
      <c r="F1237" s="104">
        <f t="shared" si="822"/>
        <v>0</v>
      </c>
      <c r="G1237" s="104">
        <f t="shared" si="822"/>
        <v>13.526509447844266</v>
      </c>
      <c r="H1237" s="104">
        <f>+F1237+G1237</f>
        <v>13.526509447844266</v>
      </c>
      <c r="I1237" s="104">
        <f t="shared" si="823"/>
        <v>0</v>
      </c>
      <c r="J1237" s="104">
        <f t="shared" si="823"/>
        <v>15.07797432188281</v>
      </c>
      <c r="K1237" s="104">
        <f>+I1237+J1237</f>
        <v>15.07797432188281</v>
      </c>
      <c r="L1237" s="104">
        <f t="shared" si="824"/>
        <v>0</v>
      </c>
      <c r="M1237" s="104">
        <f t="shared" si="824"/>
        <v>16.584925110845443</v>
      </c>
      <c r="N1237" s="104">
        <f>+L1237+M1237</f>
        <v>16.584925110845443</v>
      </c>
      <c r="O1237" s="104">
        <f t="shared" si="825"/>
        <v>0</v>
      </c>
      <c r="P1237" s="104">
        <f t="shared" si="825"/>
        <v>18.435551407774305</v>
      </c>
      <c r="Q1237" s="104">
        <f>+O1237+P1237</f>
        <v>18.435551407774305</v>
      </c>
      <c r="R1237" s="104">
        <f t="shared" si="826"/>
        <v>0</v>
      </c>
      <c r="S1237" s="104">
        <f t="shared" si="826"/>
        <v>20.373814096915794</v>
      </c>
      <c r="T1237" s="104">
        <f>+R1237+S1237</f>
        <v>20.373814096915794</v>
      </c>
    </row>
    <row r="1238" spans="2:20" x14ac:dyDescent="0.2">
      <c r="B1238" s="660" t="s">
        <v>717</v>
      </c>
      <c r="C1238" s="104">
        <f t="shared" si="821"/>
        <v>13.27065662002153</v>
      </c>
      <c r="D1238" s="104">
        <f t="shared" si="821"/>
        <v>0</v>
      </c>
      <c r="E1238" s="104">
        <f t="shared" ref="E1238:E1251" si="827">+C1238+D1238</f>
        <v>13.27065662002153</v>
      </c>
      <c r="F1238" s="104">
        <f t="shared" si="822"/>
        <v>12.448245894970094</v>
      </c>
      <c r="G1238" s="104">
        <f t="shared" si="822"/>
        <v>0</v>
      </c>
      <c r="H1238" s="104">
        <f t="shared" ref="H1238:H1251" si="828">+F1238+G1238</f>
        <v>12.448245894970094</v>
      </c>
      <c r="I1238" s="104">
        <f t="shared" si="823"/>
        <v>13.876035992918725</v>
      </c>
      <c r="J1238" s="104">
        <f t="shared" si="823"/>
        <v>0</v>
      </c>
      <c r="K1238" s="104">
        <f t="shared" ref="K1238:K1251" si="829">+I1238+J1238</f>
        <v>13.876035992918725</v>
      </c>
      <c r="L1238" s="104">
        <f t="shared" si="824"/>
        <v>15.262860439015247</v>
      </c>
      <c r="M1238" s="104">
        <f t="shared" si="824"/>
        <v>0</v>
      </c>
      <c r="N1238" s="104">
        <f t="shared" ref="N1238:N1251" si="830">+L1238+M1238</f>
        <v>15.262860439015247</v>
      </c>
      <c r="O1238" s="104">
        <f t="shared" si="825"/>
        <v>16.96596435452982</v>
      </c>
      <c r="P1238" s="104">
        <f t="shared" si="825"/>
        <v>0</v>
      </c>
      <c r="Q1238" s="104">
        <f t="shared" ref="Q1238:Q1251" si="831">+O1238+P1238</f>
        <v>16.96596435452982</v>
      </c>
      <c r="R1238" s="104">
        <f t="shared" si="826"/>
        <v>18.749718741166827</v>
      </c>
      <c r="S1238" s="104">
        <f t="shared" si="826"/>
        <v>0</v>
      </c>
      <c r="T1238" s="104">
        <f t="shared" ref="T1238:T1251" si="832">+R1238+S1238</f>
        <v>18.749718741166827</v>
      </c>
    </row>
    <row r="1239" spans="2:20" x14ac:dyDescent="0.2">
      <c r="B1239" s="114" t="s">
        <v>287</v>
      </c>
      <c r="C1239" s="104">
        <f t="shared" si="821"/>
        <v>19.080462863293864</v>
      </c>
      <c r="D1239" s="104">
        <f t="shared" si="821"/>
        <v>0</v>
      </c>
      <c r="E1239" s="104">
        <f t="shared" si="827"/>
        <v>19.080462863293864</v>
      </c>
      <c r="F1239" s="104">
        <f t="shared" si="822"/>
        <v>17.898006128331414</v>
      </c>
      <c r="G1239" s="104">
        <f t="shared" si="822"/>
        <v>0</v>
      </c>
      <c r="H1239" s="104">
        <f t="shared" si="828"/>
        <v>17.898006128331414</v>
      </c>
      <c r="I1239" s="104">
        <f t="shared" si="823"/>
        <v>19.950873346626103</v>
      </c>
      <c r="J1239" s="104">
        <f t="shared" si="823"/>
        <v>0</v>
      </c>
      <c r="K1239" s="104">
        <f t="shared" si="829"/>
        <v>19.950873346626103</v>
      </c>
      <c r="L1239" s="104">
        <f t="shared" si="824"/>
        <v>21.944840419945631</v>
      </c>
      <c r="M1239" s="104">
        <f t="shared" si="824"/>
        <v>0</v>
      </c>
      <c r="N1239" s="104">
        <f t="shared" si="830"/>
        <v>21.944840419945631</v>
      </c>
      <c r="O1239" s="104">
        <f t="shared" si="825"/>
        <v>24.393552035562241</v>
      </c>
      <c r="P1239" s="104">
        <f t="shared" si="825"/>
        <v>0</v>
      </c>
      <c r="Q1239" s="104">
        <f t="shared" si="831"/>
        <v>24.393552035562241</v>
      </c>
      <c r="R1239" s="104">
        <f t="shared" si="826"/>
        <v>26.958222368461698</v>
      </c>
      <c r="S1239" s="104">
        <f t="shared" si="826"/>
        <v>0</v>
      </c>
      <c r="T1239" s="104">
        <f t="shared" si="832"/>
        <v>26.958222368461698</v>
      </c>
    </row>
    <row r="1240" spans="2:20" x14ac:dyDescent="0.2">
      <c r="B1240" s="114" t="s">
        <v>427</v>
      </c>
      <c r="C1240" s="104">
        <f t="shared" si="821"/>
        <v>0</v>
      </c>
      <c r="D1240" s="104">
        <f t="shared" si="821"/>
        <v>55.823982777179765</v>
      </c>
      <c r="E1240" s="104">
        <f t="shared" si="827"/>
        <v>55.823982777179765</v>
      </c>
      <c r="F1240" s="104">
        <f t="shared" si="822"/>
        <v>0</v>
      </c>
      <c r="G1240" s="104">
        <f t="shared" si="822"/>
        <v>52.364452215461064</v>
      </c>
      <c r="H1240" s="104">
        <f t="shared" si="828"/>
        <v>52.364452215461064</v>
      </c>
      <c r="I1240" s="104">
        <f t="shared" si="823"/>
        <v>0</v>
      </c>
      <c r="J1240" s="104">
        <f t="shared" si="823"/>
        <v>58.370555162700377</v>
      </c>
      <c r="K1240" s="104">
        <f t="shared" si="829"/>
        <v>58.370555162700377</v>
      </c>
      <c r="L1240" s="104">
        <f t="shared" si="824"/>
        <v>0</v>
      </c>
      <c r="M1240" s="104">
        <f t="shared" si="824"/>
        <v>64.204333114355236</v>
      </c>
      <c r="N1240" s="104">
        <f t="shared" si="830"/>
        <v>64.204333114355236</v>
      </c>
      <c r="O1240" s="104">
        <f t="shared" si="825"/>
        <v>0</v>
      </c>
      <c r="P1240" s="104">
        <f t="shared" si="825"/>
        <v>71.368563669759254</v>
      </c>
      <c r="Q1240" s="104">
        <f t="shared" si="831"/>
        <v>71.368563669759254</v>
      </c>
      <c r="R1240" s="104">
        <f t="shared" si="826"/>
        <v>0</v>
      </c>
      <c r="S1240" s="104">
        <f t="shared" si="826"/>
        <v>78.87205630087081</v>
      </c>
      <c r="T1240" s="104">
        <f t="shared" si="832"/>
        <v>78.87205630087081</v>
      </c>
    </row>
    <row r="1241" spans="2:20" x14ac:dyDescent="0.2">
      <c r="B1241" s="114" t="s">
        <v>428</v>
      </c>
      <c r="C1241" s="104">
        <f t="shared" si="821"/>
        <v>0</v>
      </c>
      <c r="D1241" s="104">
        <f t="shared" si="821"/>
        <v>32.148632938643708</v>
      </c>
      <c r="E1241" s="104">
        <f t="shared" si="827"/>
        <v>32.148632938643708</v>
      </c>
      <c r="F1241" s="104">
        <f t="shared" si="822"/>
        <v>0</v>
      </c>
      <c r="G1241" s="104">
        <f t="shared" si="822"/>
        <v>30.156313999082482</v>
      </c>
      <c r="H1241" s="104">
        <f t="shared" si="828"/>
        <v>30.156313999082482</v>
      </c>
      <c r="I1241" s="104">
        <f t="shared" si="823"/>
        <v>0</v>
      </c>
      <c r="J1241" s="104">
        <f t="shared" si="823"/>
        <v>33.615185785662263</v>
      </c>
      <c r="K1241" s="104">
        <f t="shared" si="829"/>
        <v>33.615185785662263</v>
      </c>
      <c r="L1241" s="104">
        <f t="shared" si="824"/>
        <v>0</v>
      </c>
      <c r="M1241" s="104">
        <f t="shared" si="824"/>
        <v>36.974816838177787</v>
      </c>
      <c r="N1241" s="104">
        <f t="shared" si="830"/>
        <v>36.974816838177787</v>
      </c>
      <c r="O1241" s="104">
        <f t="shared" si="825"/>
        <v>0</v>
      </c>
      <c r="P1241" s="104">
        <f t="shared" si="825"/>
        <v>82.201292083919142</v>
      </c>
      <c r="Q1241" s="104">
        <f t="shared" si="831"/>
        <v>82.201292083919142</v>
      </c>
      <c r="R1241" s="104">
        <f t="shared" si="826"/>
        <v>0</v>
      </c>
      <c r="S1241" s="104">
        <f t="shared" si="826"/>
        <v>90.843707703681545</v>
      </c>
      <c r="T1241" s="104">
        <f t="shared" si="832"/>
        <v>90.843707703681545</v>
      </c>
    </row>
    <row r="1242" spans="2:20" x14ac:dyDescent="0.2">
      <c r="B1242" s="114" t="s">
        <v>429</v>
      </c>
      <c r="C1242" s="104">
        <f t="shared" si="821"/>
        <v>45.170075349838534</v>
      </c>
      <c r="D1242" s="104">
        <f t="shared" si="821"/>
        <v>0</v>
      </c>
      <c r="E1242" s="104">
        <f t="shared" si="827"/>
        <v>45.170075349838534</v>
      </c>
      <c r="F1242" s="104">
        <f t="shared" si="822"/>
        <v>42.370790018090702</v>
      </c>
      <c r="G1242" s="104">
        <f t="shared" si="822"/>
        <v>0</v>
      </c>
      <c r="H1242" s="104">
        <f t="shared" si="828"/>
        <v>42.370790018090702</v>
      </c>
      <c r="I1242" s="104">
        <f t="shared" si="823"/>
        <v>47.23063894303322</v>
      </c>
      <c r="J1242" s="104">
        <f t="shared" si="823"/>
        <v>0</v>
      </c>
      <c r="K1242" s="104">
        <f t="shared" si="829"/>
        <v>47.23063894303322</v>
      </c>
      <c r="L1242" s="104">
        <f t="shared" si="824"/>
        <v>51.951050790075378</v>
      </c>
      <c r="M1242" s="104">
        <f t="shared" si="824"/>
        <v>0</v>
      </c>
      <c r="N1242" s="104">
        <f t="shared" si="830"/>
        <v>51.951050790075378</v>
      </c>
      <c r="O1242" s="104">
        <f t="shared" si="825"/>
        <v>115.49600147449881</v>
      </c>
      <c r="P1242" s="104">
        <f t="shared" si="825"/>
        <v>0</v>
      </c>
      <c r="Q1242" s="104">
        <f t="shared" si="831"/>
        <v>115.49600147449881</v>
      </c>
      <c r="R1242" s="104">
        <f t="shared" si="826"/>
        <v>127.63893039761462</v>
      </c>
      <c r="S1242" s="104">
        <f t="shared" si="826"/>
        <v>0</v>
      </c>
      <c r="T1242" s="104">
        <f t="shared" si="832"/>
        <v>127.63893039761462</v>
      </c>
    </row>
    <row r="1243" spans="2:20" x14ac:dyDescent="0.2">
      <c r="B1243" s="114" t="s">
        <v>288</v>
      </c>
      <c r="C1243" s="104">
        <f t="shared" si="821"/>
        <v>0</v>
      </c>
      <c r="D1243" s="104">
        <f t="shared" si="821"/>
        <v>0</v>
      </c>
      <c r="E1243" s="104">
        <f t="shared" si="827"/>
        <v>0</v>
      </c>
      <c r="F1243" s="104">
        <f t="shared" si="822"/>
        <v>14.455458602342267</v>
      </c>
      <c r="G1243" s="104">
        <f t="shared" si="822"/>
        <v>0</v>
      </c>
      <c r="H1243" s="104">
        <f t="shared" si="828"/>
        <v>14.455458602342267</v>
      </c>
      <c r="I1243" s="104">
        <f t="shared" si="823"/>
        <v>19.373020948504582</v>
      </c>
      <c r="J1243" s="104">
        <f t="shared" si="823"/>
        <v>0</v>
      </c>
      <c r="K1243" s="104">
        <f t="shared" si="829"/>
        <v>19.373020948504582</v>
      </c>
      <c r="L1243" s="104">
        <f t="shared" si="824"/>
        <v>24.217333273654802</v>
      </c>
      <c r="M1243" s="104">
        <f t="shared" si="824"/>
        <v>0</v>
      </c>
      <c r="N1243" s="104">
        <f t="shared" si="830"/>
        <v>24.217333273654802</v>
      </c>
      <c r="O1243" s="104">
        <f t="shared" si="825"/>
        <v>40.793483731167242</v>
      </c>
      <c r="P1243" s="104">
        <f t="shared" si="825"/>
        <v>0</v>
      </c>
      <c r="Q1243" s="104">
        <f t="shared" si="831"/>
        <v>40.793483731167242</v>
      </c>
      <c r="R1243" s="104">
        <f t="shared" si="826"/>
        <v>50.82239209752391</v>
      </c>
      <c r="S1243" s="104">
        <f t="shared" si="826"/>
        <v>0</v>
      </c>
      <c r="T1243" s="104">
        <f t="shared" si="832"/>
        <v>50.82239209752391</v>
      </c>
    </row>
    <row r="1244" spans="2:20" x14ac:dyDescent="0.2">
      <c r="B1244" s="114" t="s">
        <v>289</v>
      </c>
      <c r="C1244" s="104">
        <f t="shared" si="821"/>
        <v>19.625618945102264</v>
      </c>
      <c r="D1244" s="104">
        <f t="shared" si="821"/>
        <v>0</v>
      </c>
      <c r="E1244" s="104">
        <f t="shared" si="827"/>
        <v>19.625618945102264</v>
      </c>
      <c r="F1244" s="104">
        <f t="shared" si="822"/>
        <v>18.409377731998024</v>
      </c>
      <c r="G1244" s="104">
        <f t="shared" si="822"/>
        <v>0</v>
      </c>
      <c r="H1244" s="104">
        <f t="shared" si="828"/>
        <v>18.409377731998024</v>
      </c>
      <c r="I1244" s="104">
        <f t="shared" si="823"/>
        <v>20.520898299386847</v>
      </c>
      <c r="J1244" s="104">
        <f t="shared" si="823"/>
        <v>0</v>
      </c>
      <c r="K1244" s="104">
        <f t="shared" si="829"/>
        <v>20.520898299386847</v>
      </c>
      <c r="L1244" s="104">
        <f t="shared" si="824"/>
        <v>22.571835860515503</v>
      </c>
      <c r="M1244" s="104">
        <f t="shared" si="824"/>
        <v>0</v>
      </c>
      <c r="N1244" s="104">
        <f t="shared" si="830"/>
        <v>22.571835860515503</v>
      </c>
      <c r="O1244" s="104">
        <f t="shared" si="825"/>
        <v>25.090510665149733</v>
      </c>
      <c r="P1244" s="104">
        <f t="shared" si="825"/>
        <v>0</v>
      </c>
      <c r="Q1244" s="104">
        <f t="shared" si="831"/>
        <v>25.090510665149733</v>
      </c>
      <c r="R1244" s="104">
        <f t="shared" si="826"/>
        <v>27.728457293274889</v>
      </c>
      <c r="S1244" s="104">
        <f t="shared" si="826"/>
        <v>0</v>
      </c>
      <c r="T1244" s="104">
        <f t="shared" si="832"/>
        <v>27.728457293274889</v>
      </c>
    </row>
    <row r="1245" spans="2:20" x14ac:dyDescent="0.2">
      <c r="B1245" s="114" t="s">
        <v>290</v>
      </c>
      <c r="C1245" s="104">
        <f t="shared" si="821"/>
        <v>0</v>
      </c>
      <c r="D1245" s="104">
        <f t="shared" si="821"/>
        <v>15.638191603875136</v>
      </c>
      <c r="E1245" s="104">
        <f t="shared" si="827"/>
        <v>15.638191603875136</v>
      </c>
      <c r="F1245" s="104">
        <f t="shared" si="822"/>
        <v>0</v>
      </c>
      <c r="G1245" s="104">
        <f t="shared" si="822"/>
        <v>14.669059716607952</v>
      </c>
      <c r="H1245" s="104">
        <f t="shared" si="828"/>
        <v>14.669059716607952</v>
      </c>
      <c r="I1245" s="104">
        <f t="shared" si="823"/>
        <v>0</v>
      </c>
      <c r="J1245" s="104">
        <f t="shared" si="823"/>
        <v>16.351572930622535</v>
      </c>
      <c r="K1245" s="104">
        <f t="shared" si="829"/>
        <v>16.351572930622535</v>
      </c>
      <c r="L1245" s="104">
        <f t="shared" si="824"/>
        <v>0</v>
      </c>
      <c r="M1245" s="104">
        <f t="shared" si="824"/>
        <v>17.985812066632992</v>
      </c>
      <c r="N1245" s="104">
        <f t="shared" si="830"/>
        <v>17.985812066632992</v>
      </c>
      <c r="O1245" s="104">
        <f t="shared" si="825"/>
        <v>0</v>
      </c>
      <c r="P1245" s="104">
        <f t="shared" si="825"/>
        <v>19.992756117309789</v>
      </c>
      <c r="Q1245" s="104">
        <f t="shared" si="831"/>
        <v>19.992756117309789</v>
      </c>
      <c r="R1245" s="104">
        <f t="shared" si="826"/>
        <v>0</v>
      </c>
      <c r="S1245" s="104">
        <f t="shared" si="826"/>
        <v>22.094738986069835</v>
      </c>
      <c r="T1245" s="104">
        <f t="shared" si="832"/>
        <v>22.094738986069835</v>
      </c>
    </row>
    <row r="1246" spans="2:20" x14ac:dyDescent="0.2">
      <c r="B1246" s="114" t="s">
        <v>291</v>
      </c>
      <c r="C1246" s="104">
        <f t="shared" si="821"/>
        <v>0</v>
      </c>
      <c r="D1246" s="104">
        <f t="shared" si="821"/>
        <v>7.7879440258342312</v>
      </c>
      <c r="E1246" s="104">
        <f t="shared" si="827"/>
        <v>7.7879440258342312</v>
      </c>
      <c r="F1246" s="104">
        <f t="shared" si="822"/>
        <v>0</v>
      </c>
      <c r="G1246" s="104">
        <f t="shared" si="822"/>
        <v>7.3053086238087408</v>
      </c>
      <c r="H1246" s="104">
        <f t="shared" si="828"/>
        <v>7.3053086238087408</v>
      </c>
      <c r="I1246" s="104">
        <f t="shared" si="823"/>
        <v>0</v>
      </c>
      <c r="J1246" s="104">
        <f t="shared" si="823"/>
        <v>8.1432136108677948</v>
      </c>
      <c r="K1246" s="104">
        <f t="shared" si="829"/>
        <v>8.1432136108677948</v>
      </c>
      <c r="L1246" s="104">
        <f t="shared" si="824"/>
        <v>0</v>
      </c>
      <c r="M1246" s="104">
        <f t="shared" si="824"/>
        <v>8.957077722426785</v>
      </c>
      <c r="N1246" s="104">
        <f t="shared" si="830"/>
        <v>8.957077722426785</v>
      </c>
      <c r="O1246" s="104">
        <f t="shared" si="825"/>
        <v>0</v>
      </c>
      <c r="P1246" s="104">
        <f t="shared" si="825"/>
        <v>9.9565518512498929</v>
      </c>
      <c r="Q1246" s="104">
        <f t="shared" si="831"/>
        <v>9.9565518512498929</v>
      </c>
      <c r="R1246" s="104">
        <f t="shared" si="826"/>
        <v>0</v>
      </c>
      <c r="S1246" s="104">
        <f t="shared" si="826"/>
        <v>11.003356068759874</v>
      </c>
      <c r="T1246" s="104">
        <f t="shared" si="832"/>
        <v>11.003356068759874</v>
      </c>
    </row>
    <row r="1247" spans="2:20" x14ac:dyDescent="0.2">
      <c r="B1247" s="114" t="s">
        <v>293</v>
      </c>
      <c r="C1247" s="104">
        <f t="shared" si="821"/>
        <v>0</v>
      </c>
      <c r="D1247" s="104">
        <f t="shared" si="821"/>
        <v>8.1898019375672764</v>
      </c>
      <c r="E1247" s="104">
        <f t="shared" si="827"/>
        <v>8.1898019375672764</v>
      </c>
      <c r="F1247" s="104">
        <f t="shared" si="822"/>
        <v>0</v>
      </c>
      <c r="G1247" s="104">
        <f t="shared" si="822"/>
        <v>7.6822625487972722</v>
      </c>
      <c r="H1247" s="104">
        <f t="shared" si="828"/>
        <v>7.6822625487972722</v>
      </c>
      <c r="I1247" s="104">
        <f t="shared" si="823"/>
        <v>0</v>
      </c>
      <c r="J1247" s="104">
        <f t="shared" si="823"/>
        <v>8.563403433188574</v>
      </c>
      <c r="K1247" s="104">
        <f t="shared" si="829"/>
        <v>8.563403433188574</v>
      </c>
      <c r="L1247" s="104">
        <f t="shared" si="824"/>
        <v>0</v>
      </c>
      <c r="M1247" s="104">
        <f t="shared" si="824"/>
        <v>9.4192629329040098</v>
      </c>
      <c r="N1247" s="104">
        <f t="shared" si="830"/>
        <v>9.4192629329040098</v>
      </c>
      <c r="O1247" s="104">
        <f t="shared" si="825"/>
        <v>0</v>
      </c>
      <c r="P1247" s="104">
        <f t="shared" si="825"/>
        <v>10.470309926774389</v>
      </c>
      <c r="Q1247" s="104">
        <f t="shared" si="831"/>
        <v>10.470309926774389</v>
      </c>
      <c r="R1247" s="104">
        <f t="shared" si="826"/>
        <v>0</v>
      </c>
      <c r="S1247" s="104">
        <f t="shared" si="826"/>
        <v>11.571129241907885</v>
      </c>
      <c r="T1247" s="104">
        <f t="shared" si="832"/>
        <v>11.571129241907885</v>
      </c>
    </row>
    <row r="1248" spans="2:20" x14ac:dyDescent="0.2">
      <c r="B1248" s="108" t="s">
        <v>882</v>
      </c>
      <c r="C1248" s="104">
        <f t="shared" ref="C1248:D1250" si="833">+C1183*$E$1253</f>
        <v>0</v>
      </c>
      <c r="D1248" s="104">
        <f t="shared" si="833"/>
        <v>0</v>
      </c>
      <c r="E1248" s="104">
        <f t="shared" si="827"/>
        <v>0</v>
      </c>
      <c r="F1248" s="104">
        <f t="shared" ref="F1248:G1250" si="834">+F1183*$H$1253</f>
        <v>265.64758632031783</v>
      </c>
      <c r="G1248" s="104">
        <f t="shared" si="834"/>
        <v>0</v>
      </c>
      <c r="H1248" s="104">
        <f t="shared" si="828"/>
        <v>265.64758632031783</v>
      </c>
      <c r="I1248" s="104">
        <f t="shared" ref="I1248:J1250" si="835">+I1183*$K$1253</f>
        <v>0</v>
      </c>
      <c r="J1248" s="104">
        <f t="shared" si="835"/>
        <v>0</v>
      </c>
      <c r="K1248" s="104">
        <f t="shared" si="829"/>
        <v>0</v>
      </c>
      <c r="L1248" s="104">
        <f t="shared" ref="L1248:M1250" si="836">+L1183*$N$1253</f>
        <v>0</v>
      </c>
      <c r="M1248" s="104">
        <f t="shared" si="836"/>
        <v>0</v>
      </c>
      <c r="N1248" s="104">
        <f t="shared" si="830"/>
        <v>0</v>
      </c>
      <c r="O1248" s="104">
        <f t="shared" ref="O1248:P1250" si="837">+O1183*$Q$1253</f>
        <v>0</v>
      </c>
      <c r="P1248" s="104">
        <f t="shared" si="837"/>
        <v>0</v>
      </c>
      <c r="Q1248" s="104">
        <f t="shared" si="831"/>
        <v>0</v>
      </c>
      <c r="R1248" s="104">
        <f t="shared" ref="R1248:S1249" si="838">+R1183*$T$1253</f>
        <v>0</v>
      </c>
      <c r="S1248" s="104">
        <f t="shared" si="838"/>
        <v>0</v>
      </c>
      <c r="T1248" s="104">
        <f t="shared" si="832"/>
        <v>0</v>
      </c>
    </row>
    <row r="1249" spans="2:20" x14ac:dyDescent="0.2">
      <c r="B1249" s="114" t="s">
        <v>880</v>
      </c>
      <c r="C1249" s="104">
        <f t="shared" si="833"/>
        <v>0</v>
      </c>
      <c r="D1249" s="104">
        <f t="shared" si="833"/>
        <v>0</v>
      </c>
      <c r="E1249" s="104">
        <f t="shared" si="827"/>
        <v>0</v>
      </c>
      <c r="F1249" s="104">
        <f t="shared" si="834"/>
        <v>0</v>
      </c>
      <c r="G1249" s="104">
        <f t="shared" si="834"/>
        <v>0</v>
      </c>
      <c r="H1249" s="104">
        <f t="shared" si="828"/>
        <v>0</v>
      </c>
      <c r="I1249" s="104">
        <f t="shared" si="835"/>
        <v>26.919714416091889</v>
      </c>
      <c r="J1249" s="104">
        <f t="shared" si="835"/>
        <v>0</v>
      </c>
      <c r="K1249" s="104">
        <f t="shared" si="829"/>
        <v>26.919714416091889</v>
      </c>
      <c r="L1249" s="104">
        <f t="shared" si="836"/>
        <v>0</v>
      </c>
      <c r="M1249" s="104">
        <f t="shared" si="836"/>
        <v>0</v>
      </c>
      <c r="N1249" s="104">
        <f t="shared" si="830"/>
        <v>0</v>
      </c>
      <c r="O1249" s="104">
        <f t="shared" si="837"/>
        <v>54.403671067549439</v>
      </c>
      <c r="P1249" s="104">
        <f t="shared" si="837"/>
        <v>0</v>
      </c>
      <c r="Q1249" s="104">
        <f t="shared" si="831"/>
        <v>54.403671067549439</v>
      </c>
      <c r="R1249" s="104">
        <f t="shared" si="838"/>
        <v>0</v>
      </c>
      <c r="S1249" s="104">
        <f t="shared" si="838"/>
        <v>0</v>
      </c>
      <c r="T1249" s="104">
        <f t="shared" si="832"/>
        <v>0</v>
      </c>
    </row>
    <row r="1250" spans="2:20" x14ac:dyDescent="0.2">
      <c r="B1250" s="114" t="s">
        <v>874</v>
      </c>
      <c r="C1250" s="104">
        <f t="shared" si="833"/>
        <v>0</v>
      </c>
      <c r="D1250" s="104">
        <f t="shared" si="833"/>
        <v>0</v>
      </c>
      <c r="E1250" s="104">
        <f t="shared" si="827"/>
        <v>0</v>
      </c>
      <c r="F1250" s="104">
        <f t="shared" si="834"/>
        <v>265.64758632031783</v>
      </c>
      <c r="G1250" s="104">
        <f t="shared" si="834"/>
        <v>0</v>
      </c>
      <c r="H1250" s="104">
        <f t="shared" si="828"/>
        <v>265.64758632031783</v>
      </c>
      <c r="I1250" s="104">
        <f t="shared" si="835"/>
        <v>376.87600182528644</v>
      </c>
      <c r="J1250" s="104">
        <f t="shared" si="835"/>
        <v>0</v>
      </c>
      <c r="K1250" s="104">
        <f t="shared" si="829"/>
        <v>376.87600182528644</v>
      </c>
      <c r="L1250" s="104">
        <f t="shared" si="836"/>
        <v>538.36680525480313</v>
      </c>
      <c r="M1250" s="104">
        <f t="shared" si="836"/>
        <v>0</v>
      </c>
      <c r="N1250" s="104">
        <f t="shared" si="830"/>
        <v>538.36680525480313</v>
      </c>
      <c r="O1250" s="104">
        <f t="shared" si="837"/>
        <v>544.03671067549442</v>
      </c>
      <c r="P1250" s="104">
        <f t="shared" si="837"/>
        <v>0</v>
      </c>
      <c r="Q1250" s="104">
        <f t="shared" si="831"/>
        <v>544.03671067549442</v>
      </c>
      <c r="R1250" s="104">
        <f>+R1185*$T$1253</f>
        <v>819.86620899664376</v>
      </c>
      <c r="S1250" s="104">
        <f t="shared" ref="S1250" si="839">+S1185*$T$1253</f>
        <v>0</v>
      </c>
      <c r="T1250" s="104">
        <f t="shared" si="832"/>
        <v>819.86620899664376</v>
      </c>
    </row>
    <row r="1251" spans="2:20" x14ac:dyDescent="0.2">
      <c r="B1251" s="114" t="s">
        <v>294</v>
      </c>
      <c r="C1251" s="104">
        <f>+C1186*$E$1253</f>
        <v>331.20904792249735</v>
      </c>
      <c r="D1251" s="104">
        <f>+D1186*$E$1253</f>
        <v>0</v>
      </c>
      <c r="E1251" s="104">
        <f t="shared" si="827"/>
        <v>331.20904792249735</v>
      </c>
      <c r="F1251" s="104">
        <f>+F1186*$H$1253</f>
        <v>282.43938276969419</v>
      </c>
      <c r="G1251" s="104">
        <f>+G1186*$H$1253</f>
        <v>0</v>
      </c>
      <c r="H1251" s="104">
        <f t="shared" si="828"/>
        <v>282.43938276969419</v>
      </c>
      <c r="I1251" s="104">
        <f>+I1186*$K$1253</f>
        <v>770.76817049069973</v>
      </c>
      <c r="J1251" s="104">
        <f>+J1186*$K$1253</f>
        <v>0</v>
      </c>
      <c r="K1251" s="104">
        <f t="shared" si="829"/>
        <v>770.76817049069973</v>
      </c>
      <c r="L1251" s="104">
        <f>+L1186*$N$1253</f>
        <v>1416.7689918892881</v>
      </c>
      <c r="M1251" s="104">
        <f>+M1186*$N$1253</f>
        <v>0</v>
      </c>
      <c r="N1251" s="104">
        <f t="shared" si="830"/>
        <v>1416.7689918892881</v>
      </c>
      <c r="O1251" s="104">
        <f>+O1186*$Q$1253</f>
        <v>1431.6899456118688</v>
      </c>
      <c r="P1251" s="104">
        <f>+P1186*$Q$1253</f>
        <v>0</v>
      </c>
      <c r="Q1251" s="104">
        <f t="shared" si="831"/>
        <v>1431.6899456118688</v>
      </c>
      <c r="R1251" s="104">
        <f>+R1186*$T$1253</f>
        <v>1438.3762285820644</v>
      </c>
      <c r="S1251" s="104">
        <f>+S1186*$T$1253</f>
        <v>0</v>
      </c>
      <c r="T1251" s="104">
        <f t="shared" si="832"/>
        <v>1438.3762285820644</v>
      </c>
    </row>
    <row r="1252" spans="2:20" x14ac:dyDescent="0.2">
      <c r="B1252" s="278" t="s">
        <v>8</v>
      </c>
      <c r="C1252" s="106">
        <f>SUM(C1234:C1251)</f>
        <v>1733.6121339989261</v>
      </c>
      <c r="D1252" s="106">
        <f t="shared" ref="D1252:T1252" si="840">SUM(D1234:D1251)</f>
        <v>1296.1822151672327</v>
      </c>
      <c r="E1252" s="106">
        <f t="shared" si="840"/>
        <v>3029.794349166159</v>
      </c>
      <c r="F1252" s="106">
        <f t="shared" si="840"/>
        <v>2994.6064087104837</v>
      </c>
      <c r="G1252" s="106">
        <f t="shared" si="840"/>
        <v>1851.0102212654986</v>
      </c>
      <c r="H1252" s="106">
        <f t="shared" si="840"/>
        <v>4845.6166299759816</v>
      </c>
      <c r="I1252" s="106">
        <f t="shared" si="840"/>
        <v>3500.8134526474905</v>
      </c>
      <c r="J1252" s="106">
        <f t="shared" si="840"/>
        <v>2444.9958095038269</v>
      </c>
      <c r="K1252" s="106">
        <f t="shared" si="840"/>
        <v>5945.8092621513169</v>
      </c>
      <c r="L1252" s="106">
        <f t="shared" si="840"/>
        <v>5745.6353705451138</v>
      </c>
      <c r="M1252" s="106">
        <f t="shared" si="840"/>
        <v>3163.0457733147491</v>
      </c>
      <c r="N1252" s="106">
        <f t="shared" si="840"/>
        <v>8908.6811438598615</v>
      </c>
      <c r="O1252" s="106">
        <f t="shared" si="840"/>
        <v>6115.8311783933341</v>
      </c>
      <c r="P1252" s="106">
        <f t="shared" si="840"/>
        <v>4343.8102275078509</v>
      </c>
      <c r="Q1252" s="106">
        <f t="shared" si="840"/>
        <v>10459.641405901186</v>
      </c>
      <c r="R1252" s="106">
        <f t="shared" si="840"/>
        <v>8698.3940775668088</v>
      </c>
      <c r="S1252" s="106">
        <f t="shared" si="840"/>
        <v>5835.7213131933022</v>
      </c>
      <c r="T1252" s="106">
        <f t="shared" si="840"/>
        <v>14534.115390760107</v>
      </c>
    </row>
    <row r="1253" spans="2:20" x14ac:dyDescent="0.2">
      <c r="B1253" s="279" t="s">
        <v>297</v>
      </c>
      <c r="C1253" s="241"/>
      <c r="D1253" s="240"/>
      <c r="E1253" s="285">
        <f>Asignaciones!K102</f>
        <v>0.54706994328922498</v>
      </c>
      <c r="F1253" s="241"/>
      <c r="G1253" s="240"/>
      <c r="H1253" s="285">
        <f>Asignaciones!L102</f>
        <v>0.53950953678474112</v>
      </c>
      <c r="I1253" s="241"/>
      <c r="J1253" s="240"/>
      <c r="K1253" s="285">
        <f>Asignaciones!M102</f>
        <v>0.54265711865711852</v>
      </c>
      <c r="L1253" s="241"/>
      <c r="M1253" s="240"/>
      <c r="N1253" s="285">
        <f>Asignaciones!N102</f>
        <v>0.54265920167680548</v>
      </c>
      <c r="O1253" s="241"/>
      <c r="P1253" s="240"/>
      <c r="Q1253" s="285">
        <f>Asignaciones!O102</f>
        <v>0.54263424457385401</v>
      </c>
      <c r="R1253" s="241"/>
      <c r="S1253" s="240"/>
      <c r="T1253" s="285">
        <f>Asignaciones!P102</f>
        <v>0.54268089020465993</v>
      </c>
    </row>
    <row r="1257" spans="2:20" x14ac:dyDescent="0.2">
      <c r="B1257" s="2" t="s">
        <v>748</v>
      </c>
      <c r="C1257" s="228"/>
      <c r="D1257" s="228"/>
      <c r="E1257" s="228"/>
      <c r="F1257" s="228"/>
      <c r="G1257" s="228"/>
      <c r="H1257" s="228"/>
      <c r="I1257" s="228"/>
      <c r="J1257" s="228"/>
      <c r="K1257" s="228"/>
      <c r="L1257" s="228"/>
      <c r="M1257" s="228"/>
      <c r="N1257" s="228"/>
      <c r="O1257" s="228"/>
      <c r="P1257" s="228"/>
      <c r="Q1257" s="228"/>
      <c r="R1257" s="228"/>
      <c r="S1257" s="228"/>
      <c r="T1257" s="227"/>
    </row>
    <row r="1258" spans="2:20" x14ac:dyDescent="0.2">
      <c r="B1258" s="9" t="s">
        <v>20</v>
      </c>
      <c r="C1258" s="199"/>
      <c r="D1258" s="199"/>
      <c r="E1258" s="199"/>
      <c r="F1258" s="199"/>
      <c r="G1258" s="199"/>
      <c r="H1258" s="199"/>
      <c r="I1258" s="199"/>
      <c r="J1258" s="199"/>
      <c r="K1258" s="199"/>
      <c r="L1258" s="199"/>
      <c r="M1258" s="199"/>
      <c r="N1258" s="199"/>
      <c r="O1258" s="199"/>
      <c r="P1258" s="199"/>
      <c r="Q1258" s="199"/>
      <c r="R1258" s="199"/>
      <c r="S1258" s="199"/>
      <c r="T1258" s="262"/>
    </row>
    <row r="1259" spans="2:20" x14ac:dyDescent="0.2">
      <c r="B1259" s="201" t="s">
        <v>910</v>
      </c>
      <c r="C1259" s="199"/>
      <c r="D1259" s="199"/>
      <c r="E1259" s="199"/>
      <c r="F1259" s="199"/>
      <c r="G1259" s="199"/>
      <c r="H1259" s="199"/>
      <c r="I1259" s="199"/>
      <c r="J1259" s="199"/>
      <c r="K1259" s="199"/>
      <c r="L1259" s="199"/>
      <c r="M1259" s="199"/>
      <c r="N1259" s="199"/>
      <c r="O1259" s="199"/>
      <c r="P1259" s="199"/>
      <c r="Q1259" s="199"/>
      <c r="R1259" s="199"/>
      <c r="S1259" s="199"/>
      <c r="T1259" s="262"/>
    </row>
    <row r="1260" spans="2:20" x14ac:dyDescent="0.2">
      <c r="B1260" s="9" t="s">
        <v>2</v>
      </c>
      <c r="C1260" s="199"/>
      <c r="D1260" s="199"/>
      <c r="E1260" s="199"/>
      <c r="F1260" s="199"/>
      <c r="G1260" s="199"/>
      <c r="H1260" s="199"/>
      <c r="I1260" s="199"/>
      <c r="J1260" s="199"/>
      <c r="K1260" s="199"/>
      <c r="L1260" s="199"/>
      <c r="M1260" s="199"/>
      <c r="N1260" s="199"/>
      <c r="O1260" s="199"/>
      <c r="P1260" s="199"/>
      <c r="Q1260" s="199"/>
      <c r="R1260" s="199"/>
      <c r="S1260" s="199"/>
      <c r="T1260" s="262"/>
    </row>
    <row r="1261" spans="2:20" x14ac:dyDescent="0.2">
      <c r="B1261" s="256"/>
      <c r="C1261" s="197"/>
      <c r="D1261" s="197"/>
      <c r="E1261" s="197"/>
      <c r="F1261" s="197"/>
      <c r="G1261" s="197"/>
      <c r="H1261" s="197"/>
      <c r="I1261" s="197"/>
      <c r="J1261" s="197"/>
      <c r="K1261" s="197"/>
      <c r="L1261" s="197"/>
      <c r="M1261" s="197"/>
      <c r="N1261" s="197"/>
      <c r="O1261" s="197"/>
      <c r="P1261" s="197"/>
      <c r="Q1261" s="197"/>
      <c r="R1261" s="197"/>
      <c r="S1261" s="197"/>
      <c r="T1261" s="263"/>
    </row>
    <row r="1262" spans="2:20" x14ac:dyDescent="0.2">
      <c r="B1262" s="264"/>
    </row>
    <row r="1263" spans="2:20" x14ac:dyDescent="0.2">
      <c r="B1263" s="265" t="s">
        <v>282</v>
      </c>
      <c r="C1263" s="267" t="s">
        <v>38</v>
      </c>
      <c r="D1263" s="662"/>
      <c r="E1263" s="299"/>
      <c r="F1263" s="270" t="s">
        <v>39</v>
      </c>
      <c r="G1263" s="663"/>
      <c r="H1263" s="663"/>
      <c r="I1263" s="301" t="s">
        <v>40</v>
      </c>
      <c r="J1263" s="662"/>
      <c r="K1263" s="299"/>
      <c r="L1263" s="267" t="s">
        <v>121</v>
      </c>
      <c r="M1263" s="662"/>
      <c r="N1263" s="299"/>
      <c r="O1263" s="270" t="s">
        <v>122</v>
      </c>
      <c r="P1263" s="662"/>
      <c r="Q1263" s="299"/>
      <c r="R1263" s="301" t="s">
        <v>633</v>
      </c>
      <c r="S1263" s="662"/>
      <c r="T1263" s="299"/>
    </row>
    <row r="1264" spans="2:20" x14ac:dyDescent="0.2">
      <c r="B1264" s="273"/>
      <c r="C1264" s="274" t="s">
        <v>283</v>
      </c>
      <c r="D1264" s="275" t="s">
        <v>284</v>
      </c>
      <c r="E1264" s="275" t="s">
        <v>47</v>
      </c>
      <c r="F1264" s="275" t="s">
        <v>283</v>
      </c>
      <c r="G1264" s="275" t="s">
        <v>284</v>
      </c>
      <c r="H1264" s="275" t="s">
        <v>47</v>
      </c>
      <c r="I1264" s="276" t="s">
        <v>283</v>
      </c>
      <c r="J1264" s="276" t="s">
        <v>284</v>
      </c>
      <c r="K1264" s="276" t="s">
        <v>47</v>
      </c>
      <c r="L1264" s="274" t="s">
        <v>283</v>
      </c>
      <c r="M1264" s="275" t="s">
        <v>284</v>
      </c>
      <c r="N1264" s="275" t="s">
        <v>47</v>
      </c>
      <c r="O1264" s="275" t="s">
        <v>283</v>
      </c>
      <c r="P1264" s="275" t="s">
        <v>284</v>
      </c>
      <c r="Q1264" s="275" t="s">
        <v>47</v>
      </c>
      <c r="R1264" s="276" t="s">
        <v>283</v>
      </c>
      <c r="S1264" s="276" t="s">
        <v>284</v>
      </c>
      <c r="T1264" s="276" t="s">
        <v>47</v>
      </c>
    </row>
    <row r="1265" spans="2:20" x14ac:dyDescent="0.2">
      <c r="B1265" s="129" t="s">
        <v>109</v>
      </c>
      <c r="C1265" s="234"/>
      <c r="D1265" s="234"/>
      <c r="E1265" s="234"/>
      <c r="F1265" s="234"/>
      <c r="G1265" s="234"/>
      <c r="H1265" s="234"/>
      <c r="I1265" s="234"/>
      <c r="J1265" s="234"/>
      <c r="K1265" s="234"/>
      <c r="L1265" s="234"/>
      <c r="M1265" s="234"/>
      <c r="N1265" s="234"/>
      <c r="O1265" s="234"/>
      <c r="P1265" s="234"/>
      <c r="Q1265" s="234"/>
      <c r="R1265" s="234"/>
      <c r="S1265" s="234"/>
      <c r="T1265" s="232"/>
    </row>
    <row r="1266" spans="2:20" x14ac:dyDescent="0.2">
      <c r="B1266" s="665" t="s">
        <v>424</v>
      </c>
      <c r="C1266" s="104">
        <f t="shared" ref="C1266:D1279" si="841">+C1169*$E$1285</f>
        <v>123.97794640125278</v>
      </c>
      <c r="D1266" s="104">
        <f t="shared" si="841"/>
        <v>0</v>
      </c>
      <c r="E1266" s="408">
        <f>+C1266+D1266</f>
        <v>123.97794640125278</v>
      </c>
      <c r="F1266" s="104">
        <f t="shared" ref="F1266:G1279" si="842">+F1169*$H$1285</f>
        <v>192.51356645863331</v>
      </c>
      <c r="G1266" s="104">
        <f t="shared" si="842"/>
        <v>0</v>
      </c>
      <c r="H1266" s="408">
        <f>+F1266+G1266</f>
        <v>192.51356645863331</v>
      </c>
      <c r="I1266" s="104">
        <f t="shared" ref="I1266:J1279" si="843">+I1169*$K$1285</f>
        <v>201.93648406916938</v>
      </c>
      <c r="J1266" s="104">
        <f t="shared" si="843"/>
        <v>0</v>
      </c>
      <c r="K1266" s="408">
        <f>+I1266+J1266</f>
        <v>201.93648406916938</v>
      </c>
      <c r="L1266" s="104">
        <f t="shared" ref="L1266:M1279" si="844">+L1169*$N$1285</f>
        <v>334.41879934589781</v>
      </c>
      <c r="M1266" s="104">
        <f t="shared" si="844"/>
        <v>0</v>
      </c>
      <c r="N1266" s="408">
        <f>+L1266+M1266</f>
        <v>334.41879934589781</v>
      </c>
      <c r="O1266" s="104">
        <f t="shared" ref="O1266:P1279" si="845">+O1169*$Q$1285</f>
        <v>353.96327350821741</v>
      </c>
      <c r="P1266" s="104">
        <f t="shared" si="845"/>
        <v>0</v>
      </c>
      <c r="Q1266" s="408">
        <f>+O1266+P1266</f>
        <v>353.96327350821741</v>
      </c>
      <c r="R1266" s="104">
        <f t="shared" ref="R1266:S1279" si="846">+R1169*$T$1285</f>
        <v>581.2948852153479</v>
      </c>
      <c r="S1266" s="104">
        <f t="shared" si="846"/>
        <v>0</v>
      </c>
      <c r="T1266" s="408">
        <f>+R1266+S1266</f>
        <v>581.2948852153479</v>
      </c>
    </row>
    <row r="1267" spans="2:20" x14ac:dyDescent="0.2">
      <c r="B1267" s="665" t="s">
        <v>425</v>
      </c>
      <c r="C1267" s="104">
        <f t="shared" si="841"/>
        <v>41.997972121804381</v>
      </c>
      <c r="D1267" s="104">
        <f t="shared" si="841"/>
        <v>0</v>
      </c>
      <c r="E1267" s="408">
        <f>+C1267+D1267</f>
        <v>41.997972121804381</v>
      </c>
      <c r="F1267" s="104">
        <f t="shared" si="842"/>
        <v>77.97062707990321</v>
      </c>
      <c r="G1267" s="104">
        <f t="shared" si="842"/>
        <v>0</v>
      </c>
      <c r="H1267" s="408">
        <f>+F1267+G1267</f>
        <v>77.97062707990321</v>
      </c>
      <c r="I1267" s="104">
        <f t="shared" si="843"/>
        <v>81.940455604163589</v>
      </c>
      <c r="J1267" s="104">
        <f t="shared" si="843"/>
        <v>0</v>
      </c>
      <c r="K1267" s="408">
        <f>+I1267+J1267</f>
        <v>81.940455604163589</v>
      </c>
      <c r="L1267" s="104">
        <f t="shared" si="844"/>
        <v>136.11664666210308</v>
      </c>
      <c r="M1267" s="104">
        <f t="shared" si="844"/>
        <v>0</v>
      </c>
      <c r="N1267" s="408">
        <f>+L1267+M1267</f>
        <v>136.11664666210308</v>
      </c>
      <c r="O1267" s="104">
        <f t="shared" si="845"/>
        <v>143.66776642430966</v>
      </c>
      <c r="P1267" s="104">
        <f t="shared" si="845"/>
        <v>0</v>
      </c>
      <c r="Q1267" s="408">
        <f>+O1267+P1267</f>
        <v>143.66776642430966</v>
      </c>
      <c r="R1267" s="104">
        <f t="shared" si="846"/>
        <v>215.68496006465378</v>
      </c>
      <c r="S1267" s="104">
        <f t="shared" si="846"/>
        <v>0</v>
      </c>
      <c r="T1267" s="408">
        <f>+R1267+S1267</f>
        <v>215.68496006465378</v>
      </c>
    </row>
    <row r="1268" spans="2:20" x14ac:dyDescent="0.2">
      <c r="B1268" s="665" t="s">
        <v>426</v>
      </c>
      <c r="C1268" s="104">
        <f t="shared" si="841"/>
        <v>0</v>
      </c>
      <c r="D1268" s="104">
        <f t="shared" si="841"/>
        <v>147.78156521739132</v>
      </c>
      <c r="E1268" s="104">
        <f>+C1268+D1268</f>
        <v>147.78156521739132</v>
      </c>
      <c r="F1268" s="104">
        <f t="shared" si="842"/>
        <v>0</v>
      </c>
      <c r="G1268" s="104">
        <f t="shared" si="842"/>
        <v>224.8688582227301</v>
      </c>
      <c r="H1268" s="104">
        <f>+F1268+G1268</f>
        <v>224.8688582227301</v>
      </c>
      <c r="I1268" s="104">
        <f t="shared" si="843"/>
        <v>0</v>
      </c>
      <c r="J1268" s="104">
        <f t="shared" si="843"/>
        <v>296.69483266372146</v>
      </c>
      <c r="K1268" s="104">
        <f>+I1268+J1268</f>
        <v>296.69483266372146</v>
      </c>
      <c r="L1268" s="104">
        <f t="shared" si="844"/>
        <v>0</v>
      </c>
      <c r="M1268" s="104">
        <f t="shared" si="844"/>
        <v>387.40820624158016</v>
      </c>
      <c r="N1268" s="104">
        <f>+L1268+M1268</f>
        <v>387.40820624158016</v>
      </c>
      <c r="O1268" s="104">
        <f t="shared" si="845"/>
        <v>0</v>
      </c>
      <c r="P1268" s="104">
        <f t="shared" si="845"/>
        <v>532.20970503116564</v>
      </c>
      <c r="Q1268" s="104">
        <f>+O1268+P1268</f>
        <v>532.20970503116564</v>
      </c>
      <c r="R1268" s="104">
        <f t="shared" si="846"/>
        <v>0</v>
      </c>
      <c r="S1268" s="104">
        <f t="shared" si="846"/>
        <v>721.34309510184858</v>
      </c>
      <c r="T1268" s="104">
        <f>+R1268+S1268</f>
        <v>721.34309510184858</v>
      </c>
    </row>
    <row r="1269" spans="2:20" x14ac:dyDescent="0.2">
      <c r="B1269" s="660" t="s">
        <v>715</v>
      </c>
      <c r="C1269" s="104">
        <f t="shared" si="841"/>
        <v>0</v>
      </c>
      <c r="D1269" s="104">
        <f t="shared" si="841"/>
        <v>1.8336620021528525</v>
      </c>
      <c r="E1269" s="104">
        <f>+C1269+D1269</f>
        <v>1.8336620021528525</v>
      </c>
      <c r="F1269" s="104">
        <f t="shared" si="842"/>
        <v>0</v>
      </c>
      <c r="G1269" s="104">
        <f t="shared" si="842"/>
        <v>1.7629859169559159</v>
      </c>
      <c r="H1269" s="104">
        <f>+F1269+G1269</f>
        <v>1.7629859169559159</v>
      </c>
      <c r="I1269" s="104">
        <f t="shared" si="843"/>
        <v>0</v>
      </c>
      <c r="J1269" s="104">
        <f t="shared" si="843"/>
        <v>1.9409118477469658</v>
      </c>
      <c r="K1269" s="104">
        <f>+I1269+J1269</f>
        <v>1.9409118477469658</v>
      </c>
      <c r="L1269" s="104">
        <f t="shared" si="844"/>
        <v>0</v>
      </c>
      <c r="M1269" s="104">
        <f t="shared" si="844"/>
        <v>2.1353632061681123</v>
      </c>
      <c r="N1269" s="104">
        <f>+L1269+M1269</f>
        <v>2.1353632061681123</v>
      </c>
      <c r="O1269" s="104">
        <f t="shared" si="845"/>
        <v>0</v>
      </c>
      <c r="P1269" s="104">
        <f t="shared" si="845"/>
        <v>2.3748885412566829</v>
      </c>
      <c r="Q1269" s="104">
        <f>+O1269+P1269</f>
        <v>2.3748885412566829</v>
      </c>
      <c r="R1269" s="104">
        <f t="shared" si="846"/>
        <v>0</v>
      </c>
      <c r="S1269" s="104">
        <f t="shared" si="846"/>
        <v>2.6239258147815447</v>
      </c>
      <c r="T1269" s="104">
        <f>+R1269+S1269</f>
        <v>2.6239258147815447</v>
      </c>
    </row>
    <row r="1270" spans="2:20" x14ac:dyDescent="0.2">
      <c r="B1270" s="660" t="s">
        <v>717</v>
      </c>
      <c r="C1270" s="104">
        <f t="shared" si="841"/>
        <v>1.6874919268030142</v>
      </c>
      <c r="D1270" s="104">
        <f t="shared" si="841"/>
        <v>0</v>
      </c>
      <c r="E1270" s="104">
        <f t="shared" ref="E1270:E1283" si="847">+C1270+D1270</f>
        <v>1.6874919268030142</v>
      </c>
      <c r="F1270" s="104">
        <f t="shared" si="842"/>
        <v>1.6224497745154896</v>
      </c>
      <c r="G1270" s="104">
        <f t="shared" si="842"/>
        <v>0</v>
      </c>
      <c r="H1270" s="104">
        <f t="shared" ref="H1270:H1283" si="848">+F1270+G1270</f>
        <v>1.6224497745154896</v>
      </c>
      <c r="I1270" s="104">
        <f t="shared" si="843"/>
        <v>1.7861923679848941</v>
      </c>
      <c r="J1270" s="104">
        <f t="shared" si="843"/>
        <v>0</v>
      </c>
      <c r="K1270" s="104">
        <f t="shared" ref="K1270:K1283" si="849">+I1270+J1270</f>
        <v>1.7861923679848941</v>
      </c>
      <c r="L1270" s="104">
        <f t="shared" si="844"/>
        <v>1.9651430672447951</v>
      </c>
      <c r="M1270" s="104">
        <f t="shared" si="844"/>
        <v>0</v>
      </c>
      <c r="N1270" s="104">
        <f t="shared" ref="N1270:N1283" si="850">+L1270+M1270</f>
        <v>1.9651430672447951</v>
      </c>
      <c r="O1270" s="104">
        <f t="shared" si="845"/>
        <v>2.1855746782789951</v>
      </c>
      <c r="P1270" s="104">
        <f t="shared" si="845"/>
        <v>0</v>
      </c>
      <c r="Q1270" s="104">
        <f t="shared" ref="Q1270:Q1283" si="851">+O1270+P1270</f>
        <v>2.1855746782789951</v>
      </c>
      <c r="R1270" s="104">
        <f t="shared" si="846"/>
        <v>2.4147599850873571</v>
      </c>
      <c r="S1270" s="104">
        <f t="shared" si="846"/>
        <v>0</v>
      </c>
      <c r="T1270" s="104">
        <f t="shared" ref="T1270:T1283" si="852">+R1270+S1270</f>
        <v>2.4147599850873571</v>
      </c>
    </row>
    <row r="1271" spans="2:20" x14ac:dyDescent="0.2">
      <c r="B1271" s="114" t="s">
        <v>287</v>
      </c>
      <c r="C1271" s="104">
        <f t="shared" si="841"/>
        <v>2.4262648008611412</v>
      </c>
      <c r="D1271" s="104">
        <f t="shared" si="841"/>
        <v>0</v>
      </c>
      <c r="E1271" s="104">
        <f t="shared" si="847"/>
        <v>2.4262648008611412</v>
      </c>
      <c r="F1271" s="104">
        <f t="shared" si="842"/>
        <v>2.3327476218092427</v>
      </c>
      <c r="G1271" s="104">
        <f t="shared" si="842"/>
        <v>0</v>
      </c>
      <c r="H1271" s="104">
        <f t="shared" si="848"/>
        <v>2.3327476218092427</v>
      </c>
      <c r="I1271" s="104">
        <f t="shared" si="843"/>
        <v>2.5681756464571541</v>
      </c>
      <c r="J1271" s="104">
        <f t="shared" si="843"/>
        <v>0</v>
      </c>
      <c r="K1271" s="104">
        <f t="shared" si="849"/>
        <v>2.5681756464571541</v>
      </c>
      <c r="L1271" s="104">
        <f t="shared" si="844"/>
        <v>2.8254697856512609</v>
      </c>
      <c r="M1271" s="104">
        <f t="shared" si="844"/>
        <v>0</v>
      </c>
      <c r="N1271" s="104">
        <f t="shared" si="850"/>
        <v>2.8254697856512609</v>
      </c>
      <c r="O1271" s="104">
        <f t="shared" si="845"/>
        <v>3.1424049071499636</v>
      </c>
      <c r="P1271" s="104">
        <f t="shared" si="845"/>
        <v>0</v>
      </c>
      <c r="Q1271" s="104">
        <f t="shared" si="851"/>
        <v>3.1424049071499636</v>
      </c>
      <c r="R1271" s="104">
        <f t="shared" si="846"/>
        <v>3.4719260348967289</v>
      </c>
      <c r="S1271" s="104">
        <f t="shared" si="846"/>
        <v>0</v>
      </c>
      <c r="T1271" s="104">
        <f t="shared" si="852"/>
        <v>3.4719260348967289</v>
      </c>
    </row>
    <row r="1272" spans="2:20" x14ac:dyDescent="0.2">
      <c r="B1272" s="114" t="s">
        <v>427</v>
      </c>
      <c r="C1272" s="104">
        <f t="shared" si="841"/>
        <v>0</v>
      </c>
      <c r="D1272" s="104">
        <f t="shared" si="841"/>
        <v>7.0985575888051669</v>
      </c>
      <c r="E1272" s="104">
        <f t="shared" si="847"/>
        <v>7.0985575888051669</v>
      </c>
      <c r="F1272" s="104">
        <f t="shared" si="842"/>
        <v>0</v>
      </c>
      <c r="G1272" s="104">
        <f t="shared" si="842"/>
        <v>6.8249530420933286</v>
      </c>
      <c r="H1272" s="104">
        <f t="shared" si="848"/>
        <v>6.8249530420933286</v>
      </c>
      <c r="I1272" s="104">
        <f t="shared" si="843"/>
        <v>0</v>
      </c>
      <c r="J1272" s="104">
        <f t="shared" si="843"/>
        <v>7.513748177063218</v>
      </c>
      <c r="K1272" s="104">
        <f t="shared" si="849"/>
        <v>7.513748177063218</v>
      </c>
      <c r="L1272" s="104">
        <f t="shared" si="844"/>
        <v>0</v>
      </c>
      <c r="M1272" s="104">
        <f t="shared" si="844"/>
        <v>8.2665173157339762</v>
      </c>
      <c r="N1272" s="104">
        <f t="shared" si="850"/>
        <v>8.2665173157339762</v>
      </c>
      <c r="O1272" s="104">
        <f t="shared" si="845"/>
        <v>0</v>
      </c>
      <c r="P1272" s="104">
        <f t="shared" si="845"/>
        <v>9.1937789283473226</v>
      </c>
      <c r="Q1272" s="104">
        <f t="shared" si="851"/>
        <v>9.1937789283473226</v>
      </c>
      <c r="R1272" s="104">
        <f t="shared" si="846"/>
        <v>0</v>
      </c>
      <c r="S1272" s="104">
        <f t="shared" si="846"/>
        <v>10.157863599240716</v>
      </c>
      <c r="T1272" s="104">
        <f t="shared" si="852"/>
        <v>10.157863599240716</v>
      </c>
    </row>
    <row r="1273" spans="2:20" x14ac:dyDescent="0.2">
      <c r="B1273" s="114" t="s">
        <v>428</v>
      </c>
      <c r="C1273" s="104">
        <f t="shared" si="841"/>
        <v>0</v>
      </c>
      <c r="D1273" s="104">
        <f t="shared" si="841"/>
        <v>4.0880086114101184</v>
      </c>
      <c r="E1273" s="104">
        <f t="shared" si="847"/>
        <v>4.0880086114101184</v>
      </c>
      <c r="F1273" s="104">
        <f t="shared" si="842"/>
        <v>0</v>
      </c>
      <c r="G1273" s="104">
        <f t="shared" si="842"/>
        <v>3.9304417072769611</v>
      </c>
      <c r="H1273" s="104">
        <f t="shared" si="848"/>
        <v>3.9304417072769611</v>
      </c>
      <c r="I1273" s="104">
        <f t="shared" si="843"/>
        <v>0</v>
      </c>
      <c r="J1273" s="104">
        <f t="shared" si="843"/>
        <v>4.3271139055408705</v>
      </c>
      <c r="K1273" s="104">
        <f t="shared" si="849"/>
        <v>4.3271139055408705</v>
      </c>
      <c r="L1273" s="104">
        <f t="shared" si="844"/>
        <v>0</v>
      </c>
      <c r="M1273" s="104">
        <f t="shared" si="844"/>
        <v>4.7606282755789415</v>
      </c>
      <c r="N1273" s="104">
        <f t="shared" si="850"/>
        <v>4.7606282755789415</v>
      </c>
      <c r="O1273" s="104">
        <f t="shared" si="845"/>
        <v>0</v>
      </c>
      <c r="P1273" s="104">
        <f t="shared" si="845"/>
        <v>10.58926322997147</v>
      </c>
      <c r="Q1273" s="104">
        <f t="shared" si="851"/>
        <v>10.58926322997147</v>
      </c>
      <c r="R1273" s="104">
        <f t="shared" si="846"/>
        <v>0</v>
      </c>
      <c r="S1273" s="104">
        <f t="shared" si="846"/>
        <v>11.699682181268324</v>
      </c>
      <c r="T1273" s="104">
        <f t="shared" si="852"/>
        <v>11.699682181268324</v>
      </c>
    </row>
    <row r="1274" spans="2:20" x14ac:dyDescent="0.2">
      <c r="B1274" s="114" t="s">
        <v>429</v>
      </c>
      <c r="C1274" s="104">
        <f t="shared" si="841"/>
        <v>5.743810548977395</v>
      </c>
      <c r="D1274" s="104">
        <f t="shared" si="841"/>
        <v>0</v>
      </c>
      <c r="E1274" s="104">
        <f t="shared" si="847"/>
        <v>5.743810548977395</v>
      </c>
      <c r="F1274" s="104">
        <f t="shared" si="842"/>
        <v>5.5224229414259627</v>
      </c>
      <c r="G1274" s="104">
        <f t="shared" si="842"/>
        <v>0</v>
      </c>
      <c r="H1274" s="104">
        <f t="shared" si="848"/>
        <v>5.5224229414259627</v>
      </c>
      <c r="I1274" s="104">
        <f t="shared" si="843"/>
        <v>6.0797627548781614</v>
      </c>
      <c r="J1274" s="104">
        <f t="shared" si="843"/>
        <v>0</v>
      </c>
      <c r="K1274" s="104">
        <f t="shared" si="849"/>
        <v>6.0797627548781614</v>
      </c>
      <c r="L1274" s="104">
        <f t="shared" si="844"/>
        <v>6.6888672476642101</v>
      </c>
      <c r="M1274" s="104">
        <f t="shared" si="844"/>
        <v>0</v>
      </c>
      <c r="N1274" s="104">
        <f t="shared" si="850"/>
        <v>6.6888672476642101</v>
      </c>
      <c r="O1274" s="104">
        <f t="shared" si="845"/>
        <v>14.878325274669219</v>
      </c>
      <c r="P1274" s="104">
        <f t="shared" si="845"/>
        <v>0</v>
      </c>
      <c r="Q1274" s="104">
        <f t="shared" si="851"/>
        <v>14.878325274669219</v>
      </c>
      <c r="R1274" s="104">
        <f t="shared" si="846"/>
        <v>16.438506940735536</v>
      </c>
      <c r="S1274" s="104">
        <f t="shared" si="846"/>
        <v>0</v>
      </c>
      <c r="T1274" s="104">
        <f t="shared" si="852"/>
        <v>16.438506940735536</v>
      </c>
    </row>
    <row r="1275" spans="2:20" x14ac:dyDescent="0.2">
      <c r="B1275" s="114" t="s">
        <v>288</v>
      </c>
      <c r="C1275" s="104">
        <f t="shared" si="841"/>
        <v>0</v>
      </c>
      <c r="D1275" s="104">
        <f t="shared" si="841"/>
        <v>0</v>
      </c>
      <c r="E1275" s="104">
        <f t="shared" si="847"/>
        <v>0</v>
      </c>
      <c r="F1275" s="104">
        <f t="shared" si="842"/>
        <v>1.8840610755740979</v>
      </c>
      <c r="G1275" s="104">
        <f t="shared" si="842"/>
        <v>0</v>
      </c>
      <c r="H1275" s="104">
        <f t="shared" si="848"/>
        <v>1.8840610755740979</v>
      </c>
      <c r="I1275" s="104">
        <f t="shared" si="843"/>
        <v>2.4937916117174663</v>
      </c>
      <c r="J1275" s="104">
        <f t="shared" si="843"/>
        <v>0</v>
      </c>
      <c r="K1275" s="104">
        <f t="shared" si="849"/>
        <v>2.4937916117174663</v>
      </c>
      <c r="L1275" s="104">
        <f t="shared" si="844"/>
        <v>3.1180606531805486</v>
      </c>
      <c r="M1275" s="104">
        <f t="shared" si="844"/>
        <v>0</v>
      </c>
      <c r="N1275" s="104">
        <f t="shared" si="850"/>
        <v>3.1180606531805486</v>
      </c>
      <c r="O1275" s="104">
        <f t="shared" si="845"/>
        <v>5.2550626194036987</v>
      </c>
      <c r="P1275" s="104">
        <f t="shared" si="845"/>
        <v>0</v>
      </c>
      <c r="Q1275" s="104">
        <f t="shared" si="851"/>
        <v>5.2550626194036987</v>
      </c>
      <c r="R1275" s="104">
        <f t="shared" si="846"/>
        <v>6.5453717187804239</v>
      </c>
      <c r="S1275" s="104">
        <f t="shared" si="846"/>
        <v>0</v>
      </c>
      <c r="T1275" s="104">
        <f t="shared" si="852"/>
        <v>6.5453717187804239</v>
      </c>
    </row>
    <row r="1276" spans="2:20" x14ac:dyDescent="0.2">
      <c r="B1276" s="114" t="s">
        <v>289</v>
      </c>
      <c r="C1276" s="104">
        <f t="shared" si="841"/>
        <v>2.4955866523143166</v>
      </c>
      <c r="D1276" s="104">
        <f t="shared" si="841"/>
        <v>0</v>
      </c>
      <c r="E1276" s="104">
        <f t="shared" si="847"/>
        <v>2.4955866523143166</v>
      </c>
      <c r="F1276" s="104">
        <f t="shared" si="842"/>
        <v>2.3993975538609353</v>
      </c>
      <c r="G1276" s="104">
        <f t="shared" si="842"/>
        <v>0</v>
      </c>
      <c r="H1276" s="104">
        <f t="shared" si="848"/>
        <v>2.3993975538609353</v>
      </c>
      <c r="I1276" s="104">
        <f t="shared" si="843"/>
        <v>2.6415520934987868</v>
      </c>
      <c r="J1276" s="104">
        <f t="shared" si="843"/>
        <v>0</v>
      </c>
      <c r="K1276" s="104">
        <f t="shared" si="849"/>
        <v>2.6415520934987868</v>
      </c>
      <c r="L1276" s="104">
        <f t="shared" si="844"/>
        <v>2.9061974938127251</v>
      </c>
      <c r="M1276" s="104">
        <f t="shared" si="844"/>
        <v>0</v>
      </c>
      <c r="N1276" s="104">
        <f t="shared" si="850"/>
        <v>2.9061974938127251</v>
      </c>
      <c r="O1276" s="104">
        <f t="shared" si="845"/>
        <v>3.2321879044971054</v>
      </c>
      <c r="P1276" s="104">
        <f t="shared" si="845"/>
        <v>0</v>
      </c>
      <c r="Q1276" s="104">
        <f t="shared" si="851"/>
        <v>3.2321879044971054</v>
      </c>
      <c r="R1276" s="104">
        <f t="shared" si="846"/>
        <v>3.5711239216080637</v>
      </c>
      <c r="S1276" s="104">
        <f t="shared" si="846"/>
        <v>0</v>
      </c>
      <c r="T1276" s="104">
        <f t="shared" si="852"/>
        <v>3.5711239216080637</v>
      </c>
    </row>
    <row r="1277" spans="2:20" x14ac:dyDescent="0.2">
      <c r="B1277" s="114" t="s">
        <v>290</v>
      </c>
      <c r="C1277" s="104">
        <f t="shared" si="841"/>
        <v>0</v>
      </c>
      <c r="D1277" s="104">
        <f t="shared" si="841"/>
        <v>1.9885468245425189</v>
      </c>
      <c r="E1277" s="104">
        <f t="shared" si="847"/>
        <v>1.9885468245425189</v>
      </c>
      <c r="F1277" s="104">
        <f t="shared" si="842"/>
        <v>0</v>
      </c>
      <c r="G1277" s="104">
        <f t="shared" si="842"/>
        <v>1.9119009079971263</v>
      </c>
      <c r="H1277" s="104">
        <f t="shared" si="848"/>
        <v>1.9119009079971263</v>
      </c>
      <c r="I1277" s="104">
        <f t="shared" si="843"/>
        <v>0</v>
      </c>
      <c r="J1277" s="104">
        <f t="shared" si="843"/>
        <v>2.1048557951371287</v>
      </c>
      <c r="K1277" s="104">
        <f t="shared" si="849"/>
        <v>2.1048557951371287</v>
      </c>
      <c r="L1277" s="104">
        <f t="shared" si="844"/>
        <v>0</v>
      </c>
      <c r="M1277" s="104">
        <f t="shared" si="844"/>
        <v>2.3157319712602984</v>
      </c>
      <c r="N1277" s="104">
        <f t="shared" si="850"/>
        <v>2.3157319712602984</v>
      </c>
      <c r="O1277" s="104">
        <f t="shared" si="845"/>
        <v>0</v>
      </c>
      <c r="P1277" s="104">
        <f t="shared" si="845"/>
        <v>2.5754894096151539</v>
      </c>
      <c r="Q1277" s="104">
        <f t="shared" si="851"/>
        <v>2.5754894096151539</v>
      </c>
      <c r="R1277" s="104">
        <f t="shared" si="846"/>
        <v>0</v>
      </c>
      <c r="S1277" s="104">
        <f t="shared" si="846"/>
        <v>2.8455622359480128</v>
      </c>
      <c r="T1277" s="104">
        <f t="shared" si="852"/>
        <v>2.8455622359480128</v>
      </c>
    </row>
    <row r="1278" spans="2:20" x14ac:dyDescent="0.2">
      <c r="B1278" s="114" t="s">
        <v>291</v>
      </c>
      <c r="C1278" s="104">
        <f t="shared" si="841"/>
        <v>0</v>
      </c>
      <c r="D1278" s="104">
        <f t="shared" si="841"/>
        <v>0.99031216361679231</v>
      </c>
      <c r="E1278" s="104">
        <f t="shared" si="847"/>
        <v>0.99031216361679231</v>
      </c>
      <c r="F1278" s="104">
        <f t="shared" si="842"/>
        <v>0</v>
      </c>
      <c r="G1278" s="104">
        <f t="shared" si="842"/>
        <v>0.95214188645275222</v>
      </c>
      <c r="H1278" s="104">
        <f t="shared" si="848"/>
        <v>0.95214188645275222</v>
      </c>
      <c r="I1278" s="104">
        <f t="shared" si="843"/>
        <v>0</v>
      </c>
      <c r="J1278" s="104">
        <f t="shared" si="843"/>
        <v>1.0482349577376138</v>
      </c>
      <c r="K1278" s="104">
        <f t="shared" si="849"/>
        <v>1.0482349577376138</v>
      </c>
      <c r="L1278" s="104">
        <f t="shared" si="844"/>
        <v>0</v>
      </c>
      <c r="M1278" s="104">
        <f t="shared" si="844"/>
        <v>1.1532529737352082</v>
      </c>
      <c r="N1278" s="104">
        <f t="shared" si="850"/>
        <v>1.1532529737352082</v>
      </c>
      <c r="O1278" s="104">
        <f t="shared" si="845"/>
        <v>0</v>
      </c>
      <c r="P1278" s="104">
        <f t="shared" si="845"/>
        <v>1.2826142478163114</v>
      </c>
      <c r="Q1278" s="104">
        <f t="shared" si="851"/>
        <v>1.2826142478163114</v>
      </c>
      <c r="R1278" s="104">
        <f t="shared" si="846"/>
        <v>0</v>
      </c>
      <c r="S1278" s="104">
        <f t="shared" si="846"/>
        <v>1.4171126673047871</v>
      </c>
      <c r="T1278" s="104">
        <f t="shared" si="852"/>
        <v>1.4171126673047871</v>
      </c>
    </row>
    <row r="1279" spans="2:20" x14ac:dyDescent="0.2">
      <c r="B1279" s="114" t="s">
        <v>293</v>
      </c>
      <c r="C1279" s="104">
        <f t="shared" si="841"/>
        <v>0</v>
      </c>
      <c r="D1279" s="104">
        <f t="shared" si="841"/>
        <v>1.0414122712594187</v>
      </c>
      <c r="E1279" s="104">
        <f t="shared" si="847"/>
        <v>1.0414122712594187</v>
      </c>
      <c r="F1279" s="104">
        <f t="shared" si="842"/>
        <v>0</v>
      </c>
      <c r="G1279" s="104">
        <f t="shared" si="842"/>
        <v>1.0012724077937141</v>
      </c>
      <c r="H1279" s="104">
        <f t="shared" si="848"/>
        <v>1.0012724077937141</v>
      </c>
      <c r="I1279" s="104">
        <f t="shared" si="843"/>
        <v>0</v>
      </c>
      <c r="J1279" s="104">
        <f t="shared" si="843"/>
        <v>1.1023238815568748</v>
      </c>
      <c r="K1279" s="104">
        <f t="shared" si="849"/>
        <v>1.1023238815568748</v>
      </c>
      <c r="L1279" s="104">
        <f t="shared" si="844"/>
        <v>0</v>
      </c>
      <c r="M1279" s="104">
        <f t="shared" si="844"/>
        <v>1.212760827179945</v>
      </c>
      <c r="N1279" s="104">
        <f t="shared" si="850"/>
        <v>1.212760827179945</v>
      </c>
      <c r="O1279" s="104">
        <f t="shared" si="845"/>
        <v>0</v>
      </c>
      <c r="P1279" s="104">
        <f t="shared" si="845"/>
        <v>1.3487971430036332</v>
      </c>
      <c r="Q1279" s="104">
        <f t="shared" si="851"/>
        <v>1.3487971430036332</v>
      </c>
      <c r="R1279" s="104">
        <f t="shared" si="846"/>
        <v>0</v>
      </c>
      <c r="S1279" s="104">
        <f t="shared" si="846"/>
        <v>1.4902356809377142</v>
      </c>
      <c r="T1279" s="104">
        <f t="shared" si="852"/>
        <v>1.4902356809377142</v>
      </c>
    </row>
    <row r="1280" spans="2:20" x14ac:dyDescent="0.2">
      <c r="B1280" s="108" t="s">
        <v>882</v>
      </c>
      <c r="C1280" s="104">
        <f t="shared" ref="C1280:D1282" si="853">+C1183*$E$1285</f>
        <v>0</v>
      </c>
      <c r="D1280" s="104">
        <f t="shared" si="853"/>
        <v>0</v>
      </c>
      <c r="E1280" s="104">
        <f t="shared" si="847"/>
        <v>0</v>
      </c>
      <c r="F1280" s="104">
        <f t="shared" ref="F1280:G1282" si="854">+F1183*$H$1285</f>
        <v>34.62334132555462</v>
      </c>
      <c r="G1280" s="104">
        <f t="shared" si="854"/>
        <v>0</v>
      </c>
      <c r="H1280" s="104">
        <f t="shared" si="848"/>
        <v>34.62334132555462</v>
      </c>
      <c r="I1280" s="104">
        <f t="shared" ref="I1280:J1282" si="855">+I1183*$K$1285</f>
        <v>0</v>
      </c>
      <c r="J1280" s="104">
        <f t="shared" si="855"/>
        <v>0</v>
      </c>
      <c r="K1280" s="104">
        <f t="shared" si="849"/>
        <v>0</v>
      </c>
      <c r="L1280" s="104">
        <f t="shared" ref="L1280:M1282" si="856">+L1183*$N$1285</f>
        <v>0</v>
      </c>
      <c r="M1280" s="104">
        <f t="shared" si="856"/>
        <v>0</v>
      </c>
      <c r="N1280" s="104">
        <f t="shared" si="850"/>
        <v>0</v>
      </c>
      <c r="O1280" s="104">
        <f t="shared" ref="O1280:P1282" si="857">+O1183*$Q$1285</f>
        <v>0</v>
      </c>
      <c r="P1280" s="104">
        <f t="shared" si="857"/>
        <v>0</v>
      </c>
      <c r="Q1280" s="104">
        <f t="shared" si="851"/>
        <v>0</v>
      </c>
      <c r="R1280" s="104">
        <f t="shared" ref="R1280:S1282" si="858">+R1183*$T$1285</f>
        <v>0</v>
      </c>
      <c r="S1280" s="104">
        <f t="shared" si="858"/>
        <v>0</v>
      </c>
      <c r="T1280" s="104">
        <f t="shared" si="852"/>
        <v>0</v>
      </c>
    </row>
    <row r="1281" spans="2:20" x14ac:dyDescent="0.2">
      <c r="B1281" s="114" t="s">
        <v>880</v>
      </c>
      <c r="C1281" s="104">
        <f t="shared" si="853"/>
        <v>0</v>
      </c>
      <c r="D1281" s="104">
        <f t="shared" si="853"/>
        <v>0</v>
      </c>
      <c r="E1281" s="104">
        <f t="shared" si="847"/>
        <v>0</v>
      </c>
      <c r="F1281" s="104">
        <f t="shared" si="854"/>
        <v>0</v>
      </c>
      <c r="G1281" s="104">
        <f t="shared" si="854"/>
        <v>0</v>
      </c>
      <c r="H1281" s="104">
        <f t="shared" si="848"/>
        <v>0</v>
      </c>
      <c r="I1281" s="104">
        <f t="shared" si="855"/>
        <v>3.4652395297111203</v>
      </c>
      <c r="J1281" s="104">
        <f t="shared" si="855"/>
        <v>0</v>
      </c>
      <c r="K1281" s="104">
        <f t="shared" si="849"/>
        <v>3.4652395297111203</v>
      </c>
      <c r="L1281" s="104">
        <f t="shared" si="856"/>
        <v>0</v>
      </c>
      <c r="M1281" s="104">
        <f t="shared" si="856"/>
        <v>0</v>
      </c>
      <c r="N1281" s="104">
        <f t="shared" si="850"/>
        <v>0</v>
      </c>
      <c r="O1281" s="104">
        <f t="shared" si="857"/>
        <v>7.0083423144119186</v>
      </c>
      <c r="P1281" s="104">
        <f t="shared" si="857"/>
        <v>0</v>
      </c>
      <c r="Q1281" s="104">
        <f t="shared" si="851"/>
        <v>7.0083423144119186</v>
      </c>
      <c r="R1281" s="104">
        <f t="shared" si="858"/>
        <v>0</v>
      </c>
      <c r="S1281" s="104">
        <f t="shared" si="858"/>
        <v>0</v>
      </c>
      <c r="T1281" s="104">
        <f t="shared" si="852"/>
        <v>0</v>
      </c>
    </row>
    <row r="1282" spans="2:20" x14ac:dyDescent="0.2">
      <c r="B1282" s="114" t="s">
        <v>874</v>
      </c>
      <c r="C1282" s="104">
        <f t="shared" si="853"/>
        <v>0</v>
      </c>
      <c r="D1282" s="104">
        <f t="shared" si="853"/>
        <v>0</v>
      </c>
      <c r="E1282" s="104">
        <f t="shared" si="847"/>
        <v>0</v>
      </c>
      <c r="F1282" s="104">
        <f t="shared" si="854"/>
        <v>34.62334132555462</v>
      </c>
      <c r="G1282" s="104">
        <f t="shared" si="854"/>
        <v>0</v>
      </c>
      <c r="H1282" s="104">
        <f t="shared" si="848"/>
        <v>34.62334132555462</v>
      </c>
      <c r="I1282" s="104">
        <f t="shared" si="855"/>
        <v>48.513353415955685</v>
      </c>
      <c r="J1282" s="104">
        <f t="shared" si="855"/>
        <v>0</v>
      </c>
      <c r="K1282" s="104">
        <f t="shared" si="849"/>
        <v>48.513353415955685</v>
      </c>
      <c r="L1282" s="104">
        <f t="shared" si="856"/>
        <v>69.316482268081643</v>
      </c>
      <c r="M1282" s="104">
        <f t="shared" si="856"/>
        <v>0</v>
      </c>
      <c r="N1282" s="104">
        <f t="shared" si="850"/>
        <v>69.316482268081643</v>
      </c>
      <c r="O1282" s="104">
        <f t="shared" si="857"/>
        <v>70.083423144119195</v>
      </c>
      <c r="P1282" s="104">
        <f t="shared" si="857"/>
        <v>0</v>
      </c>
      <c r="Q1282" s="104">
        <f t="shared" si="851"/>
        <v>70.083423144119195</v>
      </c>
      <c r="R1282" s="104">
        <f t="shared" si="858"/>
        <v>105.5898566768132</v>
      </c>
      <c r="S1282" s="104">
        <f t="shared" si="858"/>
        <v>0</v>
      </c>
      <c r="T1282" s="104">
        <f t="shared" si="852"/>
        <v>105.5898566768132</v>
      </c>
    </row>
    <row r="1283" spans="2:20" x14ac:dyDescent="0.2">
      <c r="B1283" s="114" t="s">
        <v>294</v>
      </c>
      <c r="C1283" s="104">
        <f>+C1186*$E$1285</f>
        <v>42.116423509149627</v>
      </c>
      <c r="D1283" s="104">
        <f>+D1186*$E$1285</f>
        <v>0</v>
      </c>
      <c r="E1283" s="104">
        <f t="shared" si="847"/>
        <v>42.116423509149627</v>
      </c>
      <c r="F1283" s="104">
        <f>+F1186*$H$1285</f>
        <v>36.811910429415995</v>
      </c>
      <c r="G1283" s="104">
        <f>+G1186*$H$1285</f>
        <v>0</v>
      </c>
      <c r="H1283" s="104">
        <f t="shared" si="848"/>
        <v>36.811910429415995</v>
      </c>
      <c r="I1283" s="104">
        <f>+I1186*$K$1285</f>
        <v>99.217112460557985</v>
      </c>
      <c r="J1283" s="104">
        <f>+J1186*$K$1285</f>
        <v>0</v>
      </c>
      <c r="K1283" s="104">
        <f t="shared" si="849"/>
        <v>99.217112460557985</v>
      </c>
      <c r="L1283" s="104">
        <f>+L1186*$N$1285</f>
        <v>182.41362904568788</v>
      </c>
      <c r="M1283" s="104">
        <f>+M1186*$N$1285</f>
        <v>0</v>
      </c>
      <c r="N1283" s="104">
        <f t="shared" si="850"/>
        <v>182.41362904568788</v>
      </c>
      <c r="O1283" s="104">
        <f>+O1186*$Q$1285</f>
        <v>184.43191479654902</v>
      </c>
      <c r="P1283" s="104">
        <f>+P1186*$Q$1285</f>
        <v>0</v>
      </c>
      <c r="Q1283" s="104">
        <f t="shared" si="851"/>
        <v>184.43191479654902</v>
      </c>
      <c r="R1283" s="104">
        <f>+R1186*$T$1285</f>
        <v>185.24722467728512</v>
      </c>
      <c r="S1283" s="104">
        <f>+S1186*$T$1285</f>
        <v>0</v>
      </c>
      <c r="T1283" s="104">
        <f t="shared" si="852"/>
        <v>185.24722467728512</v>
      </c>
    </row>
    <row r="1284" spans="2:20" x14ac:dyDescent="0.2">
      <c r="B1284" s="278" t="s">
        <v>8</v>
      </c>
      <c r="C1284" s="106">
        <f>SUM(C1266:C1283)</f>
        <v>220.44549596116264</v>
      </c>
      <c r="D1284" s="106">
        <f t="shared" ref="D1284:T1284" si="859">SUM(D1266:D1283)</f>
        <v>164.82206467917817</v>
      </c>
      <c r="E1284" s="106">
        <f t="shared" si="859"/>
        <v>385.267560640341</v>
      </c>
      <c r="F1284" s="106">
        <f t="shared" si="859"/>
        <v>390.30386558624747</v>
      </c>
      <c r="G1284" s="106">
        <f t="shared" si="859"/>
        <v>241.25255409129994</v>
      </c>
      <c r="H1284" s="106">
        <f t="shared" si="859"/>
        <v>631.55641967754741</v>
      </c>
      <c r="I1284" s="106">
        <f t="shared" si="859"/>
        <v>450.64211955409428</v>
      </c>
      <c r="J1284" s="106">
        <f t="shared" si="859"/>
        <v>314.73202122850421</v>
      </c>
      <c r="K1284" s="106">
        <f t="shared" si="859"/>
        <v>765.37414078259826</v>
      </c>
      <c r="L1284" s="106">
        <f t="shared" si="859"/>
        <v>739.76929556932396</v>
      </c>
      <c r="M1284" s="106">
        <f t="shared" si="859"/>
        <v>407.25246081123657</v>
      </c>
      <c r="N1284" s="106">
        <f t="shared" si="859"/>
        <v>1147.0217563805606</v>
      </c>
      <c r="O1284" s="106">
        <f t="shared" si="859"/>
        <v>787.84827557160622</v>
      </c>
      <c r="P1284" s="106">
        <f t="shared" si="859"/>
        <v>559.57453653117625</v>
      </c>
      <c r="Q1284" s="106">
        <f t="shared" si="859"/>
        <v>1347.4228121027822</v>
      </c>
      <c r="R1284" s="106">
        <f t="shared" si="859"/>
        <v>1120.258615235208</v>
      </c>
      <c r="S1284" s="106">
        <f t="shared" si="859"/>
        <v>751.57747728132972</v>
      </c>
      <c r="T1284" s="106">
        <f t="shared" si="859"/>
        <v>1871.836092516538</v>
      </c>
    </row>
    <row r="1285" spans="2:20" x14ac:dyDescent="0.2">
      <c r="B1285" s="279" t="s">
        <v>297</v>
      </c>
      <c r="C1285" s="241"/>
      <c r="D1285" s="240"/>
      <c r="E1285" s="285">
        <f>Asignaciones!K103</f>
        <v>6.9565217391304349E-2</v>
      </c>
      <c r="F1285" s="241"/>
      <c r="G1285" s="240"/>
      <c r="H1285" s="285">
        <f>Asignaciones!L103</f>
        <v>7.0317306847147751E-2</v>
      </c>
      <c r="I1285" s="241"/>
      <c r="J1285" s="240"/>
      <c r="K1285" s="285">
        <f>Asignaciones!M103</f>
        <v>6.9853523316937935E-2</v>
      </c>
      <c r="L1285" s="241"/>
      <c r="M1285" s="240"/>
      <c r="N1285" s="285">
        <f>Asignaciones!N103</f>
        <v>6.9869142308725277E-2</v>
      </c>
      <c r="O1285" s="241"/>
      <c r="P1285" s="240"/>
      <c r="Q1285" s="285">
        <f>Asignaciones!O103</f>
        <v>6.9902755877889106E-2</v>
      </c>
      <c r="R1285" s="241"/>
      <c r="S1285" s="240"/>
      <c r="T1285" s="285">
        <f>Asignaciones!P103</f>
        <v>6.9891400315279989E-2</v>
      </c>
    </row>
    <row r="1289" spans="2:20" x14ac:dyDescent="0.2">
      <c r="B1289" s="2" t="s">
        <v>749</v>
      </c>
      <c r="C1289" s="228"/>
      <c r="D1289" s="228"/>
      <c r="E1289" s="228"/>
      <c r="F1289" s="228"/>
      <c r="G1289" s="228"/>
      <c r="H1289" s="228"/>
      <c r="I1289" s="228"/>
      <c r="J1289" s="228"/>
      <c r="K1289" s="228"/>
      <c r="L1289" s="228"/>
      <c r="M1289" s="228"/>
      <c r="N1289" s="228"/>
      <c r="O1289" s="228"/>
      <c r="P1289" s="228"/>
      <c r="Q1289" s="228"/>
      <c r="R1289" s="228"/>
      <c r="S1289" s="228"/>
      <c r="T1289" s="227"/>
    </row>
    <row r="1290" spans="2:20" x14ac:dyDescent="0.2">
      <c r="B1290" s="9" t="s">
        <v>20</v>
      </c>
      <c r="C1290" s="199"/>
      <c r="D1290" s="199"/>
      <c r="E1290" s="199"/>
      <c r="F1290" s="199"/>
      <c r="G1290" s="199"/>
      <c r="H1290" s="199"/>
      <c r="I1290" s="199"/>
      <c r="J1290" s="199"/>
      <c r="K1290" s="199"/>
      <c r="L1290" s="199"/>
      <c r="M1290" s="199"/>
      <c r="N1290" s="199"/>
      <c r="O1290" s="199"/>
      <c r="P1290" s="199"/>
      <c r="Q1290" s="199"/>
      <c r="R1290" s="199"/>
      <c r="S1290" s="199"/>
      <c r="T1290" s="262"/>
    </row>
    <row r="1291" spans="2:20" x14ac:dyDescent="0.2">
      <c r="B1291" s="201" t="s">
        <v>910</v>
      </c>
      <c r="C1291" s="199"/>
      <c r="D1291" s="199"/>
      <c r="E1291" s="199"/>
      <c r="F1291" s="199"/>
      <c r="G1291" s="199"/>
      <c r="H1291" s="199"/>
      <c r="I1291" s="199"/>
      <c r="J1291" s="199"/>
      <c r="K1291" s="199"/>
      <c r="L1291" s="199"/>
      <c r="M1291" s="199"/>
      <c r="N1291" s="199"/>
      <c r="O1291" s="199"/>
      <c r="P1291" s="199"/>
      <c r="Q1291" s="199"/>
      <c r="R1291" s="199"/>
      <c r="S1291" s="199"/>
      <c r="T1291" s="262"/>
    </row>
    <row r="1292" spans="2:20" x14ac:dyDescent="0.2">
      <c r="B1292" s="9" t="s">
        <v>2</v>
      </c>
      <c r="C1292" s="199"/>
      <c r="D1292" s="199"/>
      <c r="E1292" s="199"/>
      <c r="F1292" s="199"/>
      <c r="G1292" s="199"/>
      <c r="H1292" s="199"/>
      <c r="I1292" s="199"/>
      <c r="J1292" s="199"/>
      <c r="K1292" s="199"/>
      <c r="L1292" s="199"/>
      <c r="M1292" s="199"/>
      <c r="N1292" s="199"/>
      <c r="O1292" s="199"/>
      <c r="P1292" s="199"/>
      <c r="Q1292" s="199"/>
      <c r="R1292" s="199"/>
      <c r="S1292" s="199"/>
      <c r="T1292" s="262"/>
    </row>
    <row r="1293" spans="2:20" x14ac:dyDescent="0.2">
      <c r="B1293" s="256"/>
      <c r="C1293" s="197"/>
      <c r="D1293" s="197"/>
      <c r="E1293" s="197"/>
      <c r="F1293" s="197"/>
      <c r="G1293" s="197"/>
      <c r="H1293" s="197"/>
      <c r="I1293" s="197"/>
      <c r="J1293" s="197"/>
      <c r="K1293" s="197"/>
      <c r="L1293" s="197"/>
      <c r="M1293" s="197"/>
      <c r="N1293" s="197"/>
      <c r="O1293" s="197"/>
      <c r="P1293" s="197"/>
      <c r="Q1293" s="197"/>
      <c r="R1293" s="197"/>
      <c r="S1293" s="197"/>
      <c r="T1293" s="263"/>
    </row>
    <row r="1294" spans="2:20" x14ac:dyDescent="0.2">
      <c r="B1294" s="264"/>
    </row>
    <row r="1295" spans="2:20" x14ac:dyDescent="0.2">
      <c r="B1295" s="265" t="s">
        <v>282</v>
      </c>
      <c r="C1295" s="267" t="s">
        <v>38</v>
      </c>
      <c r="D1295" s="662"/>
      <c r="E1295" s="299"/>
      <c r="F1295" s="270" t="s">
        <v>39</v>
      </c>
      <c r="G1295" s="663"/>
      <c r="H1295" s="663"/>
      <c r="I1295" s="301" t="s">
        <v>40</v>
      </c>
      <c r="J1295" s="662"/>
      <c r="K1295" s="299"/>
      <c r="L1295" s="267" t="s">
        <v>121</v>
      </c>
      <c r="M1295" s="662"/>
      <c r="N1295" s="299"/>
      <c r="O1295" s="270" t="s">
        <v>122</v>
      </c>
      <c r="P1295" s="662"/>
      <c r="Q1295" s="299"/>
      <c r="R1295" s="301" t="s">
        <v>633</v>
      </c>
      <c r="S1295" s="662"/>
      <c r="T1295" s="299"/>
    </row>
    <row r="1296" spans="2:20" x14ac:dyDescent="0.2">
      <c r="B1296" s="273"/>
      <c r="C1296" s="274" t="s">
        <v>283</v>
      </c>
      <c r="D1296" s="275" t="s">
        <v>284</v>
      </c>
      <c r="E1296" s="275" t="s">
        <v>47</v>
      </c>
      <c r="F1296" s="275" t="s">
        <v>283</v>
      </c>
      <c r="G1296" s="275" t="s">
        <v>284</v>
      </c>
      <c r="H1296" s="275" t="s">
        <v>47</v>
      </c>
      <c r="I1296" s="276" t="s">
        <v>283</v>
      </c>
      <c r="J1296" s="276" t="s">
        <v>284</v>
      </c>
      <c r="K1296" s="276" t="s">
        <v>47</v>
      </c>
      <c r="L1296" s="274" t="s">
        <v>283</v>
      </c>
      <c r="M1296" s="275" t="s">
        <v>284</v>
      </c>
      <c r="N1296" s="275" t="s">
        <v>47</v>
      </c>
      <c r="O1296" s="275" t="s">
        <v>283</v>
      </c>
      <c r="P1296" s="275" t="s">
        <v>284</v>
      </c>
      <c r="Q1296" s="275" t="s">
        <v>47</v>
      </c>
      <c r="R1296" s="276" t="s">
        <v>283</v>
      </c>
      <c r="S1296" s="276" t="s">
        <v>284</v>
      </c>
      <c r="T1296" s="276" t="s">
        <v>47</v>
      </c>
    </row>
    <row r="1297" spans="2:20" x14ac:dyDescent="0.2">
      <c r="B1297" s="129" t="s">
        <v>110</v>
      </c>
      <c r="C1297" s="234"/>
      <c r="D1297" s="234"/>
      <c r="E1297" s="234"/>
      <c r="F1297" s="234"/>
      <c r="G1297" s="234"/>
      <c r="H1297" s="234"/>
      <c r="I1297" s="234"/>
      <c r="J1297" s="234"/>
      <c r="K1297" s="234"/>
      <c r="L1297" s="234"/>
      <c r="M1297" s="234"/>
      <c r="N1297" s="234"/>
      <c r="O1297" s="234"/>
      <c r="P1297" s="234"/>
      <c r="Q1297" s="234"/>
      <c r="R1297" s="234"/>
      <c r="S1297" s="234"/>
      <c r="T1297" s="234"/>
    </row>
    <row r="1298" spans="2:20" x14ac:dyDescent="0.2">
      <c r="B1298" s="665" t="s">
        <v>424</v>
      </c>
      <c r="C1298" s="104">
        <f t="shared" ref="C1298:D1311" si="860">+C1169*$E$1317</f>
        <v>42.280522481948978</v>
      </c>
      <c r="D1298" s="104">
        <f t="shared" si="860"/>
        <v>0</v>
      </c>
      <c r="E1298" s="104">
        <f>+C1298+D1298</f>
        <v>42.280522481948978</v>
      </c>
      <c r="F1298" s="104">
        <f t="shared" ref="F1298:G1311" si="861">+F1169*$H$1317</f>
        <v>64.97332867978875</v>
      </c>
      <c r="G1298" s="104">
        <f t="shared" si="861"/>
        <v>0</v>
      </c>
      <c r="H1298" s="104">
        <f>+F1298+G1298</f>
        <v>64.97332867978875</v>
      </c>
      <c r="I1298" s="104">
        <f t="shared" ref="I1298:J1311" si="862">+I1169*$K$1317</f>
        <v>68.551446377016518</v>
      </c>
      <c r="J1298" s="104">
        <f t="shared" si="862"/>
        <v>0</v>
      </c>
      <c r="K1298" s="104">
        <f>+I1298+J1298</f>
        <v>68.551446377016518</v>
      </c>
      <c r="L1298" s="104">
        <f t="shared" ref="L1298:M1311" si="863">+L1169*$N$1317</f>
        <v>113.50542687567845</v>
      </c>
      <c r="M1298" s="104">
        <f t="shared" si="863"/>
        <v>0</v>
      </c>
      <c r="N1298" s="104">
        <f>+L1298+M1298</f>
        <v>113.50542687567845</v>
      </c>
      <c r="O1298" s="104">
        <f t="shared" ref="O1298:P1311" si="864">+O1169*$Q$1317</f>
        <v>119.94583141773343</v>
      </c>
      <c r="P1298" s="104">
        <f t="shared" si="864"/>
        <v>0</v>
      </c>
      <c r="Q1298" s="104">
        <f>+O1298+P1298</f>
        <v>119.94583141773343</v>
      </c>
      <c r="R1298" s="104">
        <f t="shared" ref="R1298:S1311" si="865">+R1169*$T$1317</f>
        <v>197.21957151363443</v>
      </c>
      <c r="S1298" s="104">
        <f t="shared" si="865"/>
        <v>0</v>
      </c>
      <c r="T1298" s="104">
        <f>+R1298+S1298</f>
        <v>197.21957151363443</v>
      </c>
    </row>
    <row r="1299" spans="2:20" x14ac:dyDescent="0.2">
      <c r="B1299" s="665" t="s">
        <v>425</v>
      </c>
      <c r="C1299" s="104">
        <f t="shared" si="860"/>
        <v>14.322677992626222</v>
      </c>
      <c r="D1299" s="104">
        <f t="shared" si="860"/>
        <v>0</v>
      </c>
      <c r="E1299" s="104">
        <f>+C1299+D1299</f>
        <v>14.322677992626222</v>
      </c>
      <c r="F1299" s="104">
        <f t="shared" si="861"/>
        <v>26.315086639467332</v>
      </c>
      <c r="G1299" s="104">
        <f t="shared" si="861"/>
        <v>0</v>
      </c>
      <c r="H1299" s="104">
        <f>+F1299+G1299</f>
        <v>26.315086639467332</v>
      </c>
      <c r="I1299" s="104">
        <f t="shared" si="862"/>
        <v>27.816354109310346</v>
      </c>
      <c r="J1299" s="104">
        <f t="shared" si="862"/>
        <v>0</v>
      </c>
      <c r="K1299" s="104">
        <f>+I1299+J1299</f>
        <v>27.816354109310346</v>
      </c>
      <c r="L1299" s="104">
        <f t="shared" si="863"/>
        <v>46.199490323172888</v>
      </c>
      <c r="M1299" s="104">
        <f t="shared" si="863"/>
        <v>0</v>
      </c>
      <c r="N1299" s="104">
        <f>+L1299+M1299</f>
        <v>46.199490323172888</v>
      </c>
      <c r="O1299" s="104">
        <f t="shared" si="864"/>
        <v>48.68400475817301</v>
      </c>
      <c r="P1299" s="104">
        <f t="shared" si="864"/>
        <v>0</v>
      </c>
      <c r="Q1299" s="104">
        <f>+O1299+P1299</f>
        <v>48.68400475817301</v>
      </c>
      <c r="R1299" s="104">
        <f t="shared" si="865"/>
        <v>73.176792859837235</v>
      </c>
      <c r="S1299" s="104">
        <f t="shared" si="865"/>
        <v>0</v>
      </c>
      <c r="T1299" s="104">
        <f>+R1299+S1299</f>
        <v>73.176792859837235</v>
      </c>
    </row>
    <row r="1300" spans="2:20" x14ac:dyDescent="0.2">
      <c r="B1300" s="665" t="s">
        <v>426</v>
      </c>
      <c r="C1300" s="104">
        <f t="shared" si="860"/>
        <v>0</v>
      </c>
      <c r="D1300" s="104">
        <f t="shared" si="860"/>
        <v>50.398332703213612</v>
      </c>
      <c r="E1300" s="104">
        <f>+C1300+D1300</f>
        <v>50.398332703213612</v>
      </c>
      <c r="F1300" s="104">
        <f t="shared" si="861"/>
        <v>0</v>
      </c>
      <c r="G1300" s="104">
        <f t="shared" si="861"/>
        <v>75.893239650171409</v>
      </c>
      <c r="H1300" s="104">
        <f>+F1300+G1300</f>
        <v>75.893239650171409</v>
      </c>
      <c r="I1300" s="104">
        <f t="shared" si="862"/>
        <v>0</v>
      </c>
      <c r="J1300" s="104">
        <f t="shared" si="862"/>
        <v>100.71909494432077</v>
      </c>
      <c r="K1300" s="104">
        <f>+I1300+J1300</f>
        <v>100.71909494432077</v>
      </c>
      <c r="L1300" s="104">
        <f t="shared" si="863"/>
        <v>0</v>
      </c>
      <c r="M1300" s="104">
        <f t="shared" si="863"/>
        <v>131.49061569086348</v>
      </c>
      <c r="N1300" s="104">
        <f>+L1300+M1300</f>
        <v>131.49061569086348</v>
      </c>
      <c r="O1300" s="104">
        <f t="shared" si="864"/>
        <v>0</v>
      </c>
      <c r="P1300" s="104">
        <f t="shared" si="864"/>
        <v>180.34734204442211</v>
      </c>
      <c r="Q1300" s="104">
        <f>+O1300+P1300</f>
        <v>180.34734204442211</v>
      </c>
      <c r="R1300" s="104">
        <f t="shared" si="865"/>
        <v>0</v>
      </c>
      <c r="S1300" s="104">
        <f t="shared" si="865"/>
        <v>244.734608455401</v>
      </c>
      <c r="T1300" s="104">
        <f>+R1300+S1300</f>
        <v>244.734608455401</v>
      </c>
    </row>
    <row r="1301" spans="2:20" x14ac:dyDescent="0.2">
      <c r="B1301" s="660" t="s">
        <v>715</v>
      </c>
      <c r="C1301" s="104">
        <f t="shared" si="860"/>
        <v>0</v>
      </c>
      <c r="D1301" s="104">
        <f t="shared" si="860"/>
        <v>0.62533853606027989</v>
      </c>
      <c r="E1301" s="104">
        <f>+C1301+D1301</f>
        <v>0.62533853606027989</v>
      </c>
      <c r="F1301" s="104">
        <f t="shared" si="861"/>
        <v>0</v>
      </c>
      <c r="G1301" s="104">
        <f t="shared" si="861"/>
        <v>0.5950077469726216</v>
      </c>
      <c r="H1301" s="104">
        <f>+F1301+G1301</f>
        <v>0.5950077469726216</v>
      </c>
      <c r="I1301" s="104">
        <f t="shared" si="862"/>
        <v>0</v>
      </c>
      <c r="J1301" s="104">
        <f t="shared" si="862"/>
        <v>0.65888199978646611</v>
      </c>
      <c r="K1301" s="104">
        <f>+I1301+J1301</f>
        <v>0.65888199978646611</v>
      </c>
      <c r="L1301" s="104">
        <f t="shared" si="863"/>
        <v>0</v>
      </c>
      <c r="M1301" s="104">
        <f t="shared" si="863"/>
        <v>0.72476581078814895</v>
      </c>
      <c r="N1301" s="104">
        <f>+L1301+M1301</f>
        <v>0.72476581078814895</v>
      </c>
      <c r="O1301" s="104">
        <f t="shared" si="864"/>
        <v>0</v>
      </c>
      <c r="P1301" s="104">
        <f t="shared" si="864"/>
        <v>0.80476705332217979</v>
      </c>
      <c r="Q1301" s="104">
        <f>+O1301+P1301</f>
        <v>0.80476705332217979</v>
      </c>
      <c r="R1301" s="104">
        <f t="shared" si="865"/>
        <v>0</v>
      </c>
      <c r="S1301" s="104">
        <f t="shared" si="865"/>
        <v>0.89023581324489032</v>
      </c>
      <c r="T1301" s="104">
        <f>+R1301+S1301</f>
        <v>0.89023581324489032</v>
      </c>
    </row>
    <row r="1302" spans="2:20" x14ac:dyDescent="0.2">
      <c r="B1302" s="660" t="s">
        <v>717</v>
      </c>
      <c r="C1302" s="104">
        <f t="shared" si="860"/>
        <v>0.57548977395048451</v>
      </c>
      <c r="D1302" s="104">
        <f t="shared" si="860"/>
        <v>0</v>
      </c>
      <c r="E1302" s="104">
        <f t="shared" ref="E1302:E1315" si="866">+C1302+D1302</f>
        <v>0.57548977395048451</v>
      </c>
      <c r="F1302" s="104">
        <f t="shared" si="861"/>
        <v>0.5475767988989777</v>
      </c>
      <c r="G1302" s="104">
        <f t="shared" si="861"/>
        <v>0</v>
      </c>
      <c r="H1302" s="104">
        <f t="shared" ref="H1302:H1315" si="867">+F1302+G1302</f>
        <v>0.5475767988989777</v>
      </c>
      <c r="I1302" s="104">
        <f t="shared" si="862"/>
        <v>0.60635932579182239</v>
      </c>
      <c r="J1302" s="104">
        <f t="shared" si="862"/>
        <v>0</v>
      </c>
      <c r="K1302" s="104">
        <f t="shared" ref="K1302:K1315" si="868">+I1302+J1302</f>
        <v>0.60635932579182239</v>
      </c>
      <c r="L1302" s="104">
        <f t="shared" si="863"/>
        <v>0.66699121926064253</v>
      </c>
      <c r="M1302" s="104">
        <f t="shared" si="863"/>
        <v>0</v>
      </c>
      <c r="N1302" s="104">
        <f t="shared" ref="N1302:N1315" si="869">+L1302+M1302</f>
        <v>0.66699121926064253</v>
      </c>
      <c r="O1302" s="104">
        <f t="shared" si="864"/>
        <v>0.74061517544879796</v>
      </c>
      <c r="P1302" s="104">
        <f t="shared" si="864"/>
        <v>0</v>
      </c>
      <c r="Q1302" s="104">
        <f t="shared" ref="Q1302:Q1315" si="870">+O1302+P1302</f>
        <v>0.74061517544879796</v>
      </c>
      <c r="R1302" s="104">
        <f t="shared" si="865"/>
        <v>0.81927080674513519</v>
      </c>
      <c r="S1302" s="104">
        <f t="shared" si="865"/>
        <v>0</v>
      </c>
      <c r="T1302" s="104">
        <f t="shared" ref="T1302:T1315" si="871">+R1302+S1302</f>
        <v>0.81927080674513519</v>
      </c>
    </row>
    <row r="1303" spans="2:20" x14ac:dyDescent="0.2">
      <c r="B1303" s="114" t="s">
        <v>287</v>
      </c>
      <c r="C1303" s="104">
        <f t="shared" si="860"/>
        <v>0.82743541442411195</v>
      </c>
      <c r="D1303" s="104">
        <f t="shared" si="860"/>
        <v>0</v>
      </c>
      <c r="E1303" s="104">
        <f t="shared" si="866"/>
        <v>0.82743541442411195</v>
      </c>
      <c r="F1303" s="104">
        <f t="shared" si="861"/>
        <v>0.78730232236061937</v>
      </c>
      <c r="G1303" s="104">
        <f t="shared" si="861"/>
        <v>0</v>
      </c>
      <c r="H1303" s="104">
        <f t="shared" si="867"/>
        <v>0.78730232236061937</v>
      </c>
      <c r="I1303" s="104">
        <f t="shared" si="862"/>
        <v>0.87181945316312504</v>
      </c>
      <c r="J1303" s="104">
        <f t="shared" si="862"/>
        <v>0</v>
      </c>
      <c r="K1303" s="104">
        <f t="shared" si="868"/>
        <v>0.87181945316312504</v>
      </c>
      <c r="L1303" s="104">
        <f t="shared" si="863"/>
        <v>0.95899559107310706</v>
      </c>
      <c r="M1303" s="104">
        <f t="shared" si="863"/>
        <v>0</v>
      </c>
      <c r="N1303" s="104">
        <f t="shared" si="869"/>
        <v>0.95899559107310706</v>
      </c>
      <c r="O1303" s="104">
        <f t="shared" si="864"/>
        <v>1.0648516313671097</v>
      </c>
      <c r="P1303" s="104">
        <f t="shared" si="864"/>
        <v>0</v>
      </c>
      <c r="Q1303" s="104">
        <f t="shared" si="870"/>
        <v>1.0648516313671097</v>
      </c>
      <c r="R1303" s="104">
        <f t="shared" si="865"/>
        <v>1.1779421810596136</v>
      </c>
      <c r="S1303" s="104">
        <f t="shared" si="865"/>
        <v>0</v>
      </c>
      <c r="T1303" s="104">
        <f t="shared" si="871"/>
        <v>1.1779421810596136</v>
      </c>
    </row>
    <row r="1304" spans="2:20" x14ac:dyDescent="0.2">
      <c r="B1304" s="114" t="s">
        <v>427</v>
      </c>
      <c r="C1304" s="104">
        <f t="shared" si="860"/>
        <v>0</v>
      </c>
      <c r="D1304" s="104">
        <f t="shared" si="860"/>
        <v>2.4208396124865446</v>
      </c>
      <c r="E1304" s="104">
        <f t="shared" si="866"/>
        <v>2.4208396124865446</v>
      </c>
      <c r="F1304" s="104">
        <f t="shared" si="861"/>
        <v>0</v>
      </c>
      <c r="G1304" s="104">
        <f t="shared" si="861"/>
        <v>2.3034216517064983</v>
      </c>
      <c r="H1304" s="104">
        <f t="shared" si="867"/>
        <v>2.3034216517064983</v>
      </c>
      <c r="I1304" s="104">
        <f t="shared" si="862"/>
        <v>0</v>
      </c>
      <c r="J1304" s="104">
        <f t="shared" si="862"/>
        <v>2.5506946286829719</v>
      </c>
      <c r="K1304" s="104">
        <f t="shared" si="868"/>
        <v>2.5506946286829719</v>
      </c>
      <c r="L1304" s="104">
        <f t="shared" si="863"/>
        <v>0</v>
      </c>
      <c r="M1304" s="104">
        <f t="shared" si="863"/>
        <v>2.8057471007396049</v>
      </c>
      <c r="N1304" s="104">
        <f t="shared" si="869"/>
        <v>2.8057471007396049</v>
      </c>
      <c r="O1304" s="104">
        <f t="shared" si="864"/>
        <v>0</v>
      </c>
      <c r="P1304" s="104">
        <f t="shared" si="864"/>
        <v>3.1154516300569162</v>
      </c>
      <c r="Q1304" s="104">
        <f t="shared" si="870"/>
        <v>3.1154516300569162</v>
      </c>
      <c r="R1304" s="104">
        <f t="shared" si="865"/>
        <v>0</v>
      </c>
      <c r="S1304" s="104">
        <f t="shared" si="865"/>
        <v>3.4463222668715559</v>
      </c>
      <c r="T1304" s="104">
        <f t="shared" si="871"/>
        <v>3.4463222668715559</v>
      </c>
    </row>
    <row r="1305" spans="2:20" x14ac:dyDescent="0.2">
      <c r="B1305" s="114" t="s">
        <v>428</v>
      </c>
      <c r="C1305" s="104">
        <f t="shared" si="860"/>
        <v>0</v>
      </c>
      <c r="D1305" s="104">
        <f t="shared" si="860"/>
        <v>1.3941442411194835</v>
      </c>
      <c r="E1305" s="104">
        <f t="shared" si="866"/>
        <v>1.3941442411194835</v>
      </c>
      <c r="F1305" s="104">
        <f t="shared" si="861"/>
        <v>0</v>
      </c>
      <c r="G1305" s="104">
        <f t="shared" si="861"/>
        <v>1.3265240762059742</v>
      </c>
      <c r="H1305" s="104">
        <f t="shared" si="867"/>
        <v>1.3265240762059742</v>
      </c>
      <c r="I1305" s="104">
        <f t="shared" si="862"/>
        <v>0</v>
      </c>
      <c r="J1305" s="104">
        <f t="shared" si="862"/>
        <v>1.4689268174111756</v>
      </c>
      <c r="K1305" s="104">
        <f t="shared" si="868"/>
        <v>1.4689268174111756</v>
      </c>
      <c r="L1305" s="104">
        <f t="shared" si="863"/>
        <v>0</v>
      </c>
      <c r="M1305" s="104">
        <f t="shared" si="863"/>
        <v>1.6158097142652188</v>
      </c>
      <c r="N1305" s="104">
        <f t="shared" si="869"/>
        <v>1.6158097142652188</v>
      </c>
      <c r="O1305" s="104">
        <f t="shared" si="864"/>
        <v>0</v>
      </c>
      <c r="P1305" s="104">
        <f t="shared" si="864"/>
        <v>3.5883326810476976</v>
      </c>
      <c r="Q1305" s="104">
        <f t="shared" si="870"/>
        <v>3.5883326810476976</v>
      </c>
      <c r="R1305" s="104">
        <f t="shared" si="865"/>
        <v>0</v>
      </c>
      <c r="S1305" s="104">
        <f t="shared" si="865"/>
        <v>3.969424753807417</v>
      </c>
      <c r="T1305" s="104">
        <f t="shared" si="871"/>
        <v>3.969424753807417</v>
      </c>
    </row>
    <row r="1306" spans="2:20" x14ac:dyDescent="0.2">
      <c r="B1306" s="114" t="s">
        <v>429</v>
      </c>
      <c r="C1306" s="104">
        <f t="shared" si="860"/>
        <v>1.9588266953713671</v>
      </c>
      <c r="D1306" s="104">
        <f t="shared" si="860"/>
        <v>0</v>
      </c>
      <c r="E1306" s="104">
        <f t="shared" si="866"/>
        <v>1.9588266953713671</v>
      </c>
      <c r="F1306" s="104">
        <f t="shared" si="861"/>
        <v>1.8638177427312626</v>
      </c>
      <c r="G1306" s="104">
        <f t="shared" si="861"/>
        <v>0</v>
      </c>
      <c r="H1306" s="104">
        <f t="shared" si="867"/>
        <v>1.8638177427312626</v>
      </c>
      <c r="I1306" s="104">
        <f t="shared" si="862"/>
        <v>2.0638991136106632</v>
      </c>
      <c r="J1306" s="104">
        <f t="shared" si="862"/>
        <v>0</v>
      </c>
      <c r="K1306" s="104">
        <f t="shared" si="868"/>
        <v>2.0638991136106632</v>
      </c>
      <c r="L1306" s="104">
        <f t="shared" si="863"/>
        <v>2.2702752768261312</v>
      </c>
      <c r="M1306" s="104">
        <f t="shared" si="863"/>
        <v>0</v>
      </c>
      <c r="N1306" s="104">
        <f t="shared" si="869"/>
        <v>2.2702752768261312</v>
      </c>
      <c r="O1306" s="104">
        <f t="shared" si="864"/>
        <v>5.0417464995340717</v>
      </c>
      <c r="P1306" s="104">
        <f t="shared" si="864"/>
        <v>0</v>
      </c>
      <c r="Q1306" s="104">
        <f t="shared" si="870"/>
        <v>5.0417464995340717</v>
      </c>
      <c r="R1306" s="104">
        <f t="shared" si="865"/>
        <v>5.5771956327720504</v>
      </c>
      <c r="S1306" s="104">
        <f t="shared" si="865"/>
        <v>0</v>
      </c>
      <c r="T1306" s="104">
        <f t="shared" si="871"/>
        <v>5.5771956327720504</v>
      </c>
    </row>
    <row r="1307" spans="2:20" x14ac:dyDescent="0.2">
      <c r="B1307" s="114" t="s">
        <v>288</v>
      </c>
      <c r="C1307" s="104">
        <f t="shared" si="860"/>
        <v>0</v>
      </c>
      <c r="D1307" s="104">
        <f t="shared" si="860"/>
        <v>0</v>
      </c>
      <c r="E1307" s="104">
        <f t="shared" si="866"/>
        <v>0</v>
      </c>
      <c r="F1307" s="104">
        <f t="shared" si="861"/>
        <v>0.63587061300625802</v>
      </c>
      <c r="G1307" s="104">
        <f t="shared" si="861"/>
        <v>0</v>
      </c>
      <c r="H1307" s="104">
        <f t="shared" si="867"/>
        <v>0.63587061300625802</v>
      </c>
      <c r="I1307" s="104">
        <f t="shared" si="862"/>
        <v>0.84656827979409055</v>
      </c>
      <c r="J1307" s="104">
        <f t="shared" si="862"/>
        <v>0</v>
      </c>
      <c r="K1307" s="104">
        <f t="shared" si="868"/>
        <v>0.84656827979409055</v>
      </c>
      <c r="L1307" s="104">
        <f t="shared" si="863"/>
        <v>1.0583041568110225</v>
      </c>
      <c r="M1307" s="104">
        <f t="shared" si="863"/>
        <v>0</v>
      </c>
      <c r="N1307" s="104">
        <f t="shared" si="869"/>
        <v>1.0583041568110225</v>
      </c>
      <c r="O1307" s="104">
        <f t="shared" si="864"/>
        <v>1.7807577853751413</v>
      </c>
      <c r="P1307" s="104">
        <f t="shared" si="864"/>
        <v>0</v>
      </c>
      <c r="Q1307" s="104">
        <f t="shared" si="870"/>
        <v>1.7807577853751413</v>
      </c>
      <c r="R1307" s="104">
        <f t="shared" si="865"/>
        <v>2.2206894273585696</v>
      </c>
      <c r="S1307" s="104">
        <f t="shared" si="865"/>
        <v>0</v>
      </c>
      <c r="T1307" s="104">
        <f t="shared" si="871"/>
        <v>2.2206894273585696</v>
      </c>
    </row>
    <row r="1308" spans="2:20" x14ac:dyDescent="0.2">
      <c r="B1308" s="114" t="s">
        <v>289</v>
      </c>
      <c r="C1308" s="104">
        <f t="shared" si="860"/>
        <v>0.85107642626480096</v>
      </c>
      <c r="D1308" s="104">
        <f t="shared" si="860"/>
        <v>0</v>
      </c>
      <c r="E1308" s="104">
        <f t="shared" si="866"/>
        <v>0.85107642626480096</v>
      </c>
      <c r="F1308" s="104">
        <f t="shared" si="861"/>
        <v>0.80979667442806569</v>
      </c>
      <c r="G1308" s="104">
        <f t="shared" si="861"/>
        <v>0</v>
      </c>
      <c r="H1308" s="104">
        <f t="shared" si="867"/>
        <v>0.80979667442806569</v>
      </c>
      <c r="I1308" s="104">
        <f t="shared" si="862"/>
        <v>0.89672858039635706</v>
      </c>
      <c r="J1308" s="104">
        <f t="shared" si="862"/>
        <v>0</v>
      </c>
      <c r="K1308" s="104">
        <f t="shared" si="868"/>
        <v>0.89672858039635706</v>
      </c>
      <c r="L1308" s="104">
        <f t="shared" si="863"/>
        <v>0.98639546510376708</v>
      </c>
      <c r="M1308" s="104">
        <f t="shared" si="863"/>
        <v>0</v>
      </c>
      <c r="N1308" s="104">
        <f t="shared" si="869"/>
        <v>0.98639546510376708</v>
      </c>
      <c r="O1308" s="104">
        <f t="shared" si="864"/>
        <v>1.0952759636918843</v>
      </c>
      <c r="P1308" s="104">
        <f t="shared" si="864"/>
        <v>0</v>
      </c>
      <c r="Q1308" s="104">
        <f t="shared" si="870"/>
        <v>1.0952759636918843</v>
      </c>
      <c r="R1308" s="104">
        <f t="shared" si="865"/>
        <v>1.2115976719470312</v>
      </c>
      <c r="S1308" s="104">
        <f t="shared" si="865"/>
        <v>0</v>
      </c>
      <c r="T1308" s="104">
        <f t="shared" si="871"/>
        <v>1.2115976719470312</v>
      </c>
    </row>
    <row r="1309" spans="2:20" x14ac:dyDescent="0.2">
      <c r="B1309" s="114" t="s">
        <v>290</v>
      </c>
      <c r="C1309" s="104">
        <f t="shared" si="860"/>
        <v>0</v>
      </c>
      <c r="D1309" s="104">
        <f t="shared" si="860"/>
        <v>0.67815931108719052</v>
      </c>
      <c r="E1309" s="104">
        <f t="shared" si="866"/>
        <v>0.67815931108719052</v>
      </c>
      <c r="F1309" s="104">
        <f t="shared" si="861"/>
        <v>0</v>
      </c>
      <c r="G1309" s="104">
        <f t="shared" si="861"/>
        <v>0.64526655644903019</v>
      </c>
      <c r="H1309" s="104">
        <f t="shared" si="867"/>
        <v>0.64526655644903019</v>
      </c>
      <c r="I1309" s="104">
        <f t="shared" si="862"/>
        <v>0</v>
      </c>
      <c r="J1309" s="104">
        <f t="shared" si="862"/>
        <v>0.71453610691900205</v>
      </c>
      <c r="K1309" s="104">
        <f t="shared" si="868"/>
        <v>0.71453610691900205</v>
      </c>
      <c r="L1309" s="104">
        <f t="shared" si="863"/>
        <v>0</v>
      </c>
      <c r="M1309" s="104">
        <f t="shared" si="863"/>
        <v>0.78598495790808109</v>
      </c>
      <c r="N1309" s="104">
        <f t="shared" si="869"/>
        <v>0.78598495790808109</v>
      </c>
      <c r="O1309" s="104">
        <f t="shared" si="864"/>
        <v>0</v>
      </c>
      <c r="P1309" s="104">
        <f t="shared" si="864"/>
        <v>0.8727437044021048</v>
      </c>
      <c r="Q1309" s="104">
        <f t="shared" si="870"/>
        <v>0.8727437044021048</v>
      </c>
      <c r="R1309" s="104">
        <f t="shared" si="865"/>
        <v>0</v>
      </c>
      <c r="S1309" s="104">
        <f t="shared" si="865"/>
        <v>0.96543179574192017</v>
      </c>
      <c r="T1309" s="104">
        <f t="shared" si="871"/>
        <v>0.96543179574192017</v>
      </c>
    </row>
    <row r="1310" spans="2:20" x14ac:dyDescent="0.2">
      <c r="B1310" s="114" t="s">
        <v>291</v>
      </c>
      <c r="C1310" s="104">
        <f t="shared" si="860"/>
        <v>0</v>
      </c>
      <c r="D1310" s="104">
        <f t="shared" si="860"/>
        <v>0.33772874058127023</v>
      </c>
      <c r="E1310" s="104">
        <f t="shared" si="866"/>
        <v>0.33772874058127023</v>
      </c>
      <c r="F1310" s="104">
        <f t="shared" si="861"/>
        <v>0</v>
      </c>
      <c r="G1310" s="104">
        <f t="shared" si="861"/>
        <v>0.32134788667780384</v>
      </c>
      <c r="H1310" s="104">
        <f t="shared" si="867"/>
        <v>0.32134788667780384</v>
      </c>
      <c r="I1310" s="104">
        <f t="shared" si="862"/>
        <v>0</v>
      </c>
      <c r="J1310" s="104">
        <f t="shared" si="862"/>
        <v>0.35584467476045911</v>
      </c>
      <c r="K1310" s="104">
        <f t="shared" si="868"/>
        <v>0.35584467476045911</v>
      </c>
      <c r="L1310" s="104">
        <f t="shared" si="863"/>
        <v>0</v>
      </c>
      <c r="M1310" s="104">
        <f t="shared" si="863"/>
        <v>0.39142677186657415</v>
      </c>
      <c r="N1310" s="104">
        <f t="shared" si="869"/>
        <v>0.39142677186657415</v>
      </c>
      <c r="O1310" s="104">
        <f t="shared" si="864"/>
        <v>0</v>
      </c>
      <c r="P1310" s="104">
        <f t="shared" si="864"/>
        <v>0.43463331892535084</v>
      </c>
      <c r="Q1310" s="104">
        <f t="shared" si="870"/>
        <v>0.43463331892535084</v>
      </c>
      <c r="R1310" s="104">
        <f t="shared" si="865"/>
        <v>0</v>
      </c>
      <c r="S1310" s="104">
        <f t="shared" si="865"/>
        <v>0.48079272696310754</v>
      </c>
      <c r="T1310" s="104">
        <f t="shared" si="871"/>
        <v>0.48079272696310754</v>
      </c>
    </row>
    <row r="1311" spans="2:20" x14ac:dyDescent="0.2">
      <c r="B1311" s="114" t="s">
        <v>293</v>
      </c>
      <c r="C1311" s="104">
        <f t="shared" si="860"/>
        <v>0</v>
      </c>
      <c r="D1311" s="104">
        <f t="shared" si="860"/>
        <v>0.35515554359526369</v>
      </c>
      <c r="E1311" s="104">
        <f t="shared" si="866"/>
        <v>0.35515554359526369</v>
      </c>
      <c r="F1311" s="104">
        <f t="shared" si="861"/>
        <v>0</v>
      </c>
      <c r="G1311" s="104">
        <f t="shared" si="861"/>
        <v>0.33792943763037853</v>
      </c>
      <c r="H1311" s="104">
        <f t="shared" si="867"/>
        <v>0.33792943763037853</v>
      </c>
      <c r="I1311" s="104">
        <f t="shared" si="862"/>
        <v>0</v>
      </c>
      <c r="J1311" s="104">
        <f t="shared" si="862"/>
        <v>0.37420625997809887</v>
      </c>
      <c r="K1311" s="104">
        <f t="shared" si="868"/>
        <v>0.37420625997809887</v>
      </c>
      <c r="L1311" s="104">
        <f t="shared" si="863"/>
        <v>0</v>
      </c>
      <c r="M1311" s="104">
        <f t="shared" si="863"/>
        <v>0.41162439329488942</v>
      </c>
      <c r="N1311" s="104">
        <f t="shared" si="869"/>
        <v>0.41162439329488942</v>
      </c>
      <c r="O1311" s="104">
        <f t="shared" si="864"/>
        <v>0</v>
      </c>
      <c r="P1311" s="104">
        <f t="shared" si="864"/>
        <v>0.45706039818189903</v>
      </c>
      <c r="Q1311" s="104">
        <f t="shared" si="870"/>
        <v>0.45706039818189903</v>
      </c>
      <c r="R1311" s="104">
        <f t="shared" si="865"/>
        <v>0</v>
      </c>
      <c r="S1311" s="104">
        <f t="shared" si="865"/>
        <v>0.50560163167440386</v>
      </c>
      <c r="T1311" s="104">
        <f t="shared" si="871"/>
        <v>0.50560163167440386</v>
      </c>
    </row>
    <row r="1312" spans="2:20" x14ac:dyDescent="0.2">
      <c r="B1312" s="108" t="s">
        <v>882</v>
      </c>
      <c r="C1312" s="104">
        <f t="shared" ref="C1312:D1314" si="872">+C1183*$E$1317</f>
        <v>0</v>
      </c>
      <c r="D1312" s="104">
        <f t="shared" si="872"/>
        <v>0</v>
      </c>
      <c r="E1312" s="104">
        <f t="shared" si="866"/>
        <v>0</v>
      </c>
      <c r="F1312" s="104">
        <f t="shared" ref="F1312:G1315" si="873">+F1183*$H$1317</f>
        <v>11.685377697374685</v>
      </c>
      <c r="G1312" s="104">
        <f t="shared" si="873"/>
        <v>0</v>
      </c>
      <c r="H1312" s="104">
        <f t="shared" si="867"/>
        <v>11.685377697374685</v>
      </c>
      <c r="I1312" s="104">
        <f t="shared" ref="I1312:J1314" si="874">+I1183*$K$1317</f>
        <v>0</v>
      </c>
      <c r="J1312" s="104">
        <f t="shared" si="874"/>
        <v>0</v>
      </c>
      <c r="K1312" s="104">
        <f t="shared" si="868"/>
        <v>0</v>
      </c>
      <c r="L1312" s="104">
        <f t="shared" ref="L1312:M1315" si="875">+L1183*$N$1317</f>
        <v>0</v>
      </c>
      <c r="M1312" s="104">
        <f t="shared" si="875"/>
        <v>0</v>
      </c>
      <c r="N1312" s="104">
        <f t="shared" si="869"/>
        <v>0</v>
      </c>
      <c r="O1312" s="104">
        <f t="shared" ref="O1312:P1315" si="876">+O1183*$Q$1317</f>
        <v>0</v>
      </c>
      <c r="P1312" s="104">
        <f t="shared" si="876"/>
        <v>0</v>
      </c>
      <c r="Q1312" s="104">
        <f t="shared" si="870"/>
        <v>0</v>
      </c>
      <c r="R1312" s="104">
        <f t="shared" ref="R1312:S1314" si="877">+R1183*$T$1317</f>
        <v>0</v>
      </c>
      <c r="S1312" s="104">
        <f t="shared" si="877"/>
        <v>0</v>
      </c>
      <c r="T1312" s="104">
        <f t="shared" si="871"/>
        <v>0</v>
      </c>
    </row>
    <row r="1313" spans="2:20" x14ac:dyDescent="0.2">
      <c r="B1313" s="114" t="s">
        <v>880</v>
      </c>
      <c r="C1313" s="104">
        <f t="shared" si="872"/>
        <v>0</v>
      </c>
      <c r="D1313" s="104">
        <f t="shared" si="872"/>
        <v>0</v>
      </c>
      <c r="E1313" s="104">
        <f t="shared" si="866"/>
        <v>0</v>
      </c>
      <c r="F1313" s="104">
        <f t="shared" si="873"/>
        <v>0</v>
      </c>
      <c r="G1313" s="104">
        <f t="shared" si="873"/>
        <v>0</v>
      </c>
      <c r="H1313" s="104">
        <f t="shared" si="867"/>
        <v>0</v>
      </c>
      <c r="I1313" s="104">
        <f t="shared" si="874"/>
        <v>1.1763460322659807</v>
      </c>
      <c r="J1313" s="104">
        <f t="shared" si="874"/>
        <v>0</v>
      </c>
      <c r="K1313" s="104">
        <f t="shared" si="868"/>
        <v>1.1763460322659807</v>
      </c>
      <c r="L1313" s="104">
        <f t="shared" si="875"/>
        <v>0</v>
      </c>
      <c r="M1313" s="104">
        <f t="shared" si="875"/>
        <v>0</v>
      </c>
      <c r="N1313" s="104">
        <f t="shared" si="869"/>
        <v>0</v>
      </c>
      <c r="O1313" s="104">
        <f t="shared" si="876"/>
        <v>2.3748832398079411</v>
      </c>
      <c r="P1313" s="104">
        <f t="shared" si="876"/>
        <v>0</v>
      </c>
      <c r="Q1313" s="104">
        <f t="shared" si="870"/>
        <v>2.3748832398079411</v>
      </c>
      <c r="R1313" s="104">
        <f t="shared" si="877"/>
        <v>0</v>
      </c>
      <c r="S1313" s="104">
        <f t="shared" si="877"/>
        <v>0</v>
      </c>
      <c r="T1313" s="104">
        <f t="shared" si="871"/>
        <v>0</v>
      </c>
    </row>
    <row r="1314" spans="2:20" x14ac:dyDescent="0.2">
      <c r="B1314" s="114" t="s">
        <v>874</v>
      </c>
      <c r="C1314" s="104">
        <f t="shared" si="872"/>
        <v>0</v>
      </c>
      <c r="D1314" s="104">
        <f t="shared" si="872"/>
        <v>0</v>
      </c>
      <c r="E1314" s="104">
        <f t="shared" si="866"/>
        <v>0</v>
      </c>
      <c r="F1314" s="104">
        <f t="shared" si="873"/>
        <v>11.685377697374685</v>
      </c>
      <c r="G1314" s="104">
        <f t="shared" si="873"/>
        <v>0</v>
      </c>
      <c r="H1314" s="104">
        <f t="shared" si="867"/>
        <v>11.685377697374685</v>
      </c>
      <c r="I1314" s="104">
        <f t="shared" si="874"/>
        <v>16.468844451723729</v>
      </c>
      <c r="J1314" s="104">
        <f t="shared" si="874"/>
        <v>0</v>
      </c>
      <c r="K1314" s="104">
        <f t="shared" si="868"/>
        <v>16.468844451723729</v>
      </c>
      <c r="L1314" s="104">
        <f t="shared" si="875"/>
        <v>23.526778173798601</v>
      </c>
      <c r="M1314" s="104">
        <f t="shared" si="875"/>
        <v>0</v>
      </c>
      <c r="N1314" s="104">
        <f t="shared" si="869"/>
        <v>23.526778173798601</v>
      </c>
      <c r="O1314" s="104">
        <f t="shared" si="876"/>
        <v>23.748832398079411</v>
      </c>
      <c r="P1314" s="104">
        <f t="shared" si="876"/>
        <v>0</v>
      </c>
      <c r="Q1314" s="104">
        <f t="shared" si="870"/>
        <v>23.748832398079411</v>
      </c>
      <c r="R1314" s="104">
        <f t="shared" si="877"/>
        <v>35.82413473717822</v>
      </c>
      <c r="S1314" s="104">
        <f t="shared" si="877"/>
        <v>0</v>
      </c>
      <c r="T1314" s="104">
        <f t="shared" si="871"/>
        <v>35.82413473717822</v>
      </c>
    </row>
    <row r="1315" spans="2:20" x14ac:dyDescent="0.2">
      <c r="B1315" s="114" t="s">
        <v>294</v>
      </c>
      <c r="C1315" s="104">
        <f>+C1186*$E$1317</f>
        <v>14.36307377825619</v>
      </c>
      <c r="D1315" s="104">
        <f>+D1186*$E$1317</f>
        <v>0</v>
      </c>
      <c r="E1315" s="104">
        <f t="shared" si="866"/>
        <v>14.36307377825619</v>
      </c>
      <c r="F1315" s="104">
        <f t="shared" si="873"/>
        <v>12.424019769927897</v>
      </c>
      <c r="G1315" s="104">
        <f t="shared" si="873"/>
        <v>0</v>
      </c>
      <c r="H1315" s="104">
        <f t="shared" si="867"/>
        <v>12.424019769927897</v>
      </c>
      <c r="I1315" s="104">
        <f>+I1186*$K$1317</f>
        <v>33.681266641211039</v>
      </c>
      <c r="J1315" s="104">
        <f t="shared" ref="J1315" si="878">+J1186*$K$1317</f>
        <v>0</v>
      </c>
      <c r="K1315" s="104">
        <f t="shared" si="868"/>
        <v>33.681266641211039</v>
      </c>
      <c r="L1315" s="104">
        <f t="shared" si="875"/>
        <v>61.913196486770538</v>
      </c>
      <c r="M1315" s="104">
        <f t="shared" si="875"/>
        <v>0</v>
      </c>
      <c r="N1315" s="104">
        <f t="shared" si="869"/>
        <v>61.913196486770538</v>
      </c>
      <c r="O1315" s="104">
        <f t="shared" si="876"/>
        <v>62.497555582480729</v>
      </c>
      <c r="P1315" s="104">
        <f t="shared" si="876"/>
        <v>0</v>
      </c>
      <c r="Q1315" s="104">
        <f t="shared" si="870"/>
        <v>62.497555582480729</v>
      </c>
      <c r="R1315" s="104">
        <f>+R1186*$T$1317</f>
        <v>62.849990949790524</v>
      </c>
      <c r="S1315" s="104">
        <f>+S1186*$T$1317</f>
        <v>0</v>
      </c>
      <c r="T1315" s="104">
        <f t="shared" si="871"/>
        <v>62.849990949790524</v>
      </c>
    </row>
    <row r="1316" spans="2:20" x14ac:dyDescent="0.2">
      <c r="B1316" s="278" t="s">
        <v>8</v>
      </c>
      <c r="C1316" s="106">
        <f>SUM(C1298:C1315)</f>
        <v>75.179102562842161</v>
      </c>
      <c r="D1316" s="106">
        <f t="shared" ref="D1316:T1316" si="879">SUM(D1298:D1315)</f>
        <v>56.209698688143654</v>
      </c>
      <c r="E1316" s="106">
        <f t="shared" si="879"/>
        <v>131.38880125098578</v>
      </c>
      <c r="F1316" s="106">
        <f t="shared" si="879"/>
        <v>131.72755463535853</v>
      </c>
      <c r="G1316" s="106">
        <f t="shared" si="879"/>
        <v>81.422737005813715</v>
      </c>
      <c r="H1316" s="106">
        <f t="shared" si="879"/>
        <v>213.15029164117226</v>
      </c>
      <c r="I1316" s="106">
        <f t="shared" si="879"/>
        <v>152.97963236428367</v>
      </c>
      <c r="J1316" s="106">
        <f t="shared" si="879"/>
        <v>106.84218543185895</v>
      </c>
      <c r="K1316" s="106">
        <f t="shared" si="879"/>
        <v>259.82181779614268</v>
      </c>
      <c r="L1316" s="106">
        <f t="shared" si="879"/>
        <v>251.08585356849517</v>
      </c>
      <c r="M1316" s="106">
        <f t="shared" si="879"/>
        <v>138.225974439726</v>
      </c>
      <c r="N1316" s="106">
        <f t="shared" si="879"/>
        <v>389.31182800822114</v>
      </c>
      <c r="O1316" s="106">
        <f t="shared" si="879"/>
        <v>266.97435445169145</v>
      </c>
      <c r="P1316" s="106">
        <f t="shared" si="879"/>
        <v>189.62033083035826</v>
      </c>
      <c r="Q1316" s="106">
        <f t="shared" si="879"/>
        <v>456.59468528204985</v>
      </c>
      <c r="R1316" s="106">
        <f t="shared" si="879"/>
        <v>380.07718578032279</v>
      </c>
      <c r="S1316" s="106">
        <f t="shared" si="879"/>
        <v>254.99241744370431</v>
      </c>
      <c r="T1316" s="106">
        <f t="shared" si="879"/>
        <v>635.06960322402722</v>
      </c>
    </row>
    <row r="1317" spans="2:20" x14ac:dyDescent="0.2">
      <c r="B1317" s="279" t="s">
        <v>297</v>
      </c>
      <c r="C1317" s="241"/>
      <c r="D1317" s="240"/>
      <c r="E1317" s="285">
        <f>Asignaciones!K104</f>
        <v>2.3724007561436673E-2</v>
      </c>
      <c r="F1317" s="241"/>
      <c r="G1317" s="240"/>
      <c r="H1317" s="285">
        <f>Asignaciones!L104</f>
        <v>2.3732091060912366E-2</v>
      </c>
      <c r="I1317" s="241"/>
      <c r="J1317" s="240"/>
      <c r="K1317" s="285">
        <f>Asignaciones!M104</f>
        <v>2.3713199127833269E-2</v>
      </c>
      <c r="L1317" s="241"/>
      <c r="M1317" s="240"/>
      <c r="N1317" s="285">
        <f>Asignaciones!N104</f>
        <v>2.3714357083695656E-2</v>
      </c>
      <c r="O1317" s="241"/>
      <c r="P1317" s="240"/>
      <c r="Q1317" s="285">
        <f>Asignaciones!O104</f>
        <v>2.3687610550843237E-2</v>
      </c>
      <c r="R1317" s="241"/>
      <c r="S1317" s="240"/>
      <c r="T1317" s="285">
        <f>Asignaciones!P104</f>
        <v>2.3712494937162536E-2</v>
      </c>
    </row>
    <row r="1321" spans="2:20" x14ac:dyDescent="0.2">
      <c r="B1321" s="2" t="s">
        <v>750</v>
      </c>
      <c r="C1321" s="228"/>
      <c r="D1321" s="228"/>
      <c r="E1321" s="228"/>
      <c r="F1321" s="228"/>
      <c r="G1321" s="228"/>
      <c r="H1321" s="228"/>
      <c r="I1321" s="228"/>
      <c r="J1321" s="228"/>
      <c r="K1321" s="228"/>
      <c r="L1321" s="228"/>
      <c r="M1321" s="228"/>
      <c r="N1321" s="228"/>
      <c r="O1321" s="228"/>
      <c r="P1321" s="228"/>
      <c r="Q1321" s="228"/>
      <c r="R1321" s="228"/>
      <c r="S1321" s="228"/>
      <c r="T1321" s="227"/>
    </row>
    <row r="1322" spans="2:20" x14ac:dyDescent="0.2">
      <c r="B1322" s="9" t="s">
        <v>20</v>
      </c>
      <c r="C1322" s="199"/>
      <c r="D1322" s="199"/>
      <c r="E1322" s="199"/>
      <c r="F1322" s="199"/>
      <c r="G1322" s="199"/>
      <c r="H1322" s="199"/>
      <c r="I1322" s="199"/>
      <c r="J1322" s="199"/>
      <c r="K1322" s="199"/>
      <c r="L1322" s="199"/>
      <c r="M1322" s="199"/>
      <c r="N1322" s="199"/>
      <c r="O1322" s="199"/>
      <c r="P1322" s="199"/>
      <c r="Q1322" s="199"/>
      <c r="R1322" s="199"/>
      <c r="S1322" s="199"/>
      <c r="T1322" s="262"/>
    </row>
    <row r="1323" spans="2:20" x14ac:dyDescent="0.2">
      <c r="B1323" s="201" t="s">
        <v>910</v>
      </c>
      <c r="C1323" s="199"/>
      <c r="D1323" s="199"/>
      <c r="E1323" s="199"/>
      <c r="F1323" s="199"/>
      <c r="G1323" s="199"/>
      <c r="H1323" s="199"/>
      <c r="I1323" s="199"/>
      <c r="J1323" s="199"/>
      <c r="K1323" s="199"/>
      <c r="L1323" s="199"/>
      <c r="M1323" s="199"/>
      <c r="N1323" s="199"/>
      <c r="O1323" s="199"/>
      <c r="P1323" s="199"/>
      <c r="Q1323" s="199"/>
      <c r="R1323" s="199"/>
      <c r="S1323" s="199"/>
      <c r="T1323" s="262"/>
    </row>
    <row r="1324" spans="2:20" x14ac:dyDescent="0.2">
      <c r="B1324" s="9" t="s">
        <v>2</v>
      </c>
      <c r="C1324" s="199"/>
      <c r="D1324" s="199"/>
      <c r="E1324" s="199"/>
      <c r="F1324" s="199"/>
      <c r="G1324" s="199"/>
      <c r="H1324" s="199"/>
      <c r="I1324" s="199"/>
      <c r="J1324" s="199"/>
      <c r="K1324" s="199"/>
      <c r="L1324" s="199"/>
      <c r="M1324" s="199"/>
      <c r="N1324" s="199"/>
      <c r="O1324" s="199"/>
      <c r="P1324" s="199"/>
      <c r="Q1324" s="199"/>
      <c r="R1324" s="199"/>
      <c r="S1324" s="199"/>
      <c r="T1324" s="262"/>
    </row>
    <row r="1325" spans="2:20" x14ac:dyDescent="0.2">
      <c r="B1325" s="256"/>
      <c r="C1325" s="197"/>
      <c r="D1325" s="197"/>
      <c r="E1325" s="197"/>
      <c r="F1325" s="197"/>
      <c r="G1325" s="197"/>
      <c r="H1325" s="197"/>
      <c r="I1325" s="197"/>
      <c r="J1325" s="197"/>
      <c r="K1325" s="197"/>
      <c r="L1325" s="197"/>
      <c r="M1325" s="197"/>
      <c r="N1325" s="197"/>
      <c r="O1325" s="197"/>
      <c r="P1325" s="197"/>
      <c r="Q1325" s="197"/>
      <c r="R1325" s="197"/>
      <c r="S1325" s="197"/>
      <c r="T1325" s="263"/>
    </row>
    <row r="1326" spans="2:20" x14ac:dyDescent="0.2">
      <c r="B1326" s="264"/>
    </row>
    <row r="1327" spans="2:20" x14ac:dyDescent="0.2">
      <c r="B1327" s="265" t="s">
        <v>282</v>
      </c>
      <c r="C1327" s="267" t="s">
        <v>38</v>
      </c>
      <c r="D1327" s="662"/>
      <c r="E1327" s="299"/>
      <c r="F1327" s="270" t="s">
        <v>39</v>
      </c>
      <c r="G1327" s="663"/>
      <c r="H1327" s="663"/>
      <c r="I1327" s="301" t="s">
        <v>40</v>
      </c>
      <c r="J1327" s="662"/>
      <c r="K1327" s="299"/>
      <c r="L1327" s="267" t="s">
        <v>121</v>
      </c>
      <c r="M1327" s="662"/>
      <c r="N1327" s="299"/>
      <c r="O1327" s="270" t="s">
        <v>122</v>
      </c>
      <c r="P1327" s="662"/>
      <c r="Q1327" s="299"/>
      <c r="R1327" s="301" t="s">
        <v>633</v>
      </c>
      <c r="S1327" s="662"/>
      <c r="T1327" s="299"/>
    </row>
    <row r="1328" spans="2:20" x14ac:dyDescent="0.2">
      <c r="B1328" s="273"/>
      <c r="C1328" s="274" t="s">
        <v>283</v>
      </c>
      <c r="D1328" s="275" t="s">
        <v>284</v>
      </c>
      <c r="E1328" s="275" t="s">
        <v>47</v>
      </c>
      <c r="F1328" s="275" t="s">
        <v>283</v>
      </c>
      <c r="G1328" s="275" t="s">
        <v>284</v>
      </c>
      <c r="H1328" s="275" t="s">
        <v>47</v>
      </c>
      <c r="I1328" s="276" t="s">
        <v>283</v>
      </c>
      <c r="J1328" s="276" t="s">
        <v>284</v>
      </c>
      <c r="K1328" s="276" t="s">
        <v>47</v>
      </c>
      <c r="L1328" s="274" t="s">
        <v>283</v>
      </c>
      <c r="M1328" s="275" t="s">
        <v>284</v>
      </c>
      <c r="N1328" s="275" t="s">
        <v>47</v>
      </c>
      <c r="O1328" s="275" t="s">
        <v>283</v>
      </c>
      <c r="P1328" s="275" t="s">
        <v>284</v>
      </c>
      <c r="Q1328" s="275" t="s">
        <v>47</v>
      </c>
      <c r="R1328" s="276" t="s">
        <v>283</v>
      </c>
      <c r="S1328" s="276" t="s">
        <v>284</v>
      </c>
      <c r="T1328" s="276" t="s">
        <v>47</v>
      </c>
    </row>
    <row r="1329" spans="2:20" x14ac:dyDescent="0.2">
      <c r="B1329" s="129" t="s">
        <v>111</v>
      </c>
      <c r="C1329" s="234"/>
      <c r="D1329" s="234"/>
      <c r="E1329" s="234"/>
      <c r="F1329" s="234"/>
      <c r="G1329" s="234"/>
      <c r="H1329" s="234"/>
      <c r="I1329" s="234"/>
      <c r="J1329" s="234"/>
      <c r="K1329" s="234"/>
      <c r="L1329" s="234"/>
      <c r="M1329" s="234"/>
      <c r="N1329" s="234"/>
      <c r="O1329" s="234"/>
      <c r="P1329" s="234"/>
      <c r="Q1329" s="234"/>
      <c r="R1329" s="234"/>
      <c r="S1329" s="234"/>
      <c r="T1329" s="232"/>
    </row>
    <row r="1330" spans="2:20" x14ac:dyDescent="0.2">
      <c r="B1330" s="665" t="s">
        <v>424</v>
      </c>
      <c r="C1330" s="104">
        <f t="shared" ref="C1330:D1343" si="880">+C1169*$E$1349</f>
        <v>142.33881074600353</v>
      </c>
      <c r="D1330" s="104">
        <f t="shared" si="880"/>
        <v>0</v>
      </c>
      <c r="E1330" s="104">
        <f>+C1330+D1330</f>
        <v>142.33881074600353</v>
      </c>
      <c r="F1330" s="104">
        <f t="shared" ref="F1330:G1343" si="881">+F1169*$H$1349</f>
        <v>222.83445317586808</v>
      </c>
      <c r="G1330" s="104">
        <f t="shared" si="881"/>
        <v>0</v>
      </c>
      <c r="H1330" s="104">
        <f>+F1330+G1330</f>
        <v>222.83445317586808</v>
      </c>
      <c r="I1330" s="104">
        <f t="shared" ref="I1330:J1343" si="882">+I1169*$K$1349</f>
        <v>232.74630931228199</v>
      </c>
      <c r="J1330" s="104">
        <f t="shared" si="882"/>
        <v>0</v>
      </c>
      <c r="K1330" s="104">
        <f>+I1330+J1330</f>
        <v>232.74630931228199</v>
      </c>
      <c r="L1330" s="104">
        <f t="shared" ref="L1330:M1343" si="883">+L1169*$N$1349</f>
        <v>385.608077559386</v>
      </c>
      <c r="M1330" s="104">
        <f t="shared" si="883"/>
        <v>0</v>
      </c>
      <c r="N1330" s="104">
        <f>+L1330+M1330</f>
        <v>385.608077559386</v>
      </c>
      <c r="O1330" s="104">
        <f t="shared" ref="O1330:P1343" si="884">+O1169*$Q$1349</f>
        <v>407.95223228236273</v>
      </c>
      <c r="P1330" s="104">
        <f t="shared" si="884"/>
        <v>0</v>
      </c>
      <c r="Q1330" s="104">
        <f>+O1330+P1330</f>
        <v>407.95223228236273</v>
      </c>
      <c r="R1330" s="104">
        <f t="shared" ref="R1330:S1343" si="885">+R1169*$T$1349</f>
        <v>669.9595406098681</v>
      </c>
      <c r="S1330" s="104">
        <f t="shared" si="885"/>
        <v>0</v>
      </c>
      <c r="T1330" s="104">
        <f>+R1330+S1330</f>
        <v>669.9595406098681</v>
      </c>
    </row>
    <row r="1331" spans="2:20" x14ac:dyDescent="0.2">
      <c r="B1331" s="665" t="s">
        <v>425</v>
      </c>
      <c r="C1331" s="104">
        <f t="shared" si="880"/>
        <v>48.217780493104208</v>
      </c>
      <c r="D1331" s="104">
        <f t="shared" si="880"/>
        <v>0</v>
      </c>
      <c r="E1331" s="104">
        <f>+C1331+D1331</f>
        <v>48.217780493104208</v>
      </c>
      <c r="F1331" s="104">
        <f t="shared" si="881"/>
        <v>90.251000844987956</v>
      </c>
      <c r="G1331" s="104">
        <f t="shared" si="881"/>
        <v>0</v>
      </c>
      <c r="H1331" s="104">
        <f>+F1331+G1331</f>
        <v>90.251000844987956</v>
      </c>
      <c r="I1331" s="104">
        <f t="shared" si="882"/>
        <v>94.442263433206335</v>
      </c>
      <c r="J1331" s="104">
        <f t="shared" si="882"/>
        <v>0</v>
      </c>
      <c r="K1331" s="104">
        <f>+I1331+J1331</f>
        <v>94.442263433206335</v>
      </c>
      <c r="L1331" s="104">
        <f t="shared" si="883"/>
        <v>156.9519373488165</v>
      </c>
      <c r="M1331" s="104">
        <f t="shared" si="883"/>
        <v>0</v>
      </c>
      <c r="N1331" s="104">
        <f>+L1331+M1331</f>
        <v>156.9519373488165</v>
      </c>
      <c r="O1331" s="104">
        <f t="shared" si="884"/>
        <v>165.58098087104952</v>
      </c>
      <c r="P1331" s="104">
        <f t="shared" si="884"/>
        <v>0</v>
      </c>
      <c r="Q1331" s="104">
        <f>+O1331+P1331</f>
        <v>165.58098087104952</v>
      </c>
      <c r="R1331" s="104">
        <f t="shared" si="885"/>
        <v>248.58329298363137</v>
      </c>
      <c r="S1331" s="104">
        <f t="shared" si="885"/>
        <v>0</v>
      </c>
      <c r="T1331" s="104">
        <f>+R1331+S1331</f>
        <v>248.58329298363137</v>
      </c>
    </row>
    <row r="1332" spans="2:20" x14ac:dyDescent="0.2">
      <c r="B1332" s="665" t="s">
        <v>426</v>
      </c>
      <c r="C1332" s="104">
        <f t="shared" si="880"/>
        <v>0</v>
      </c>
      <c r="D1332" s="104">
        <f t="shared" si="880"/>
        <v>169.66769376181475</v>
      </c>
      <c r="E1332" s="104">
        <f>+C1332+D1332</f>
        <v>169.66769376181475</v>
      </c>
      <c r="F1332" s="104">
        <f t="shared" si="881"/>
        <v>0</v>
      </c>
      <c r="G1332" s="104">
        <f t="shared" si="881"/>
        <v>260.28570339281009</v>
      </c>
      <c r="H1332" s="104">
        <f>+F1332+G1332</f>
        <v>260.28570339281009</v>
      </c>
      <c r="I1332" s="104">
        <f t="shared" si="882"/>
        <v>0</v>
      </c>
      <c r="J1332" s="104">
        <f t="shared" si="882"/>
        <v>341.96211552763765</v>
      </c>
      <c r="K1332" s="104">
        <f>+I1332+J1332</f>
        <v>341.96211552763765</v>
      </c>
      <c r="L1332" s="104">
        <f t="shared" si="883"/>
        <v>0</v>
      </c>
      <c r="M1332" s="104">
        <f t="shared" si="883"/>
        <v>446.70854010521805</v>
      </c>
      <c r="N1332" s="104">
        <f>+L1332+M1332</f>
        <v>446.70854010521805</v>
      </c>
      <c r="O1332" s="104">
        <f t="shared" si="884"/>
        <v>0</v>
      </c>
      <c r="P1332" s="104">
        <f t="shared" si="884"/>
        <v>613.38605855322271</v>
      </c>
      <c r="Q1332" s="104">
        <f>+O1332+P1332</f>
        <v>613.38605855322271</v>
      </c>
      <c r="R1332" s="104">
        <f t="shared" si="885"/>
        <v>0</v>
      </c>
      <c r="S1332" s="104">
        <f t="shared" si="885"/>
        <v>831.36924288866101</v>
      </c>
      <c r="T1332" s="104">
        <f>+R1332+S1332</f>
        <v>831.36924288866101</v>
      </c>
    </row>
    <row r="1333" spans="2:20" x14ac:dyDescent="0.2">
      <c r="B1333" s="660" t="s">
        <v>715</v>
      </c>
      <c r="C1333" s="104">
        <f t="shared" si="880"/>
        <v>0</v>
      </c>
      <c r="D1333" s="104">
        <f t="shared" si="880"/>
        <v>2.1052233584499462</v>
      </c>
      <c r="E1333" s="104">
        <f>+C1333+D1333</f>
        <v>2.1052233584499462</v>
      </c>
      <c r="F1333" s="104">
        <f t="shared" si="881"/>
        <v>0</v>
      </c>
      <c r="G1333" s="104">
        <f t="shared" si="881"/>
        <v>2.0406561988764729</v>
      </c>
      <c r="H1333" s="104">
        <f>+F1333+G1333</f>
        <v>2.0406561988764729</v>
      </c>
      <c r="I1333" s="104">
        <f t="shared" si="882"/>
        <v>0</v>
      </c>
      <c r="J1333" s="104">
        <f t="shared" si="882"/>
        <v>2.2370403810182879</v>
      </c>
      <c r="K1333" s="104">
        <f>+I1333+J1333</f>
        <v>2.2370403810182879</v>
      </c>
      <c r="L1333" s="104">
        <f t="shared" si="883"/>
        <v>0</v>
      </c>
      <c r="M1333" s="104">
        <f t="shared" si="883"/>
        <v>2.4622219278105097</v>
      </c>
      <c r="N1333" s="104">
        <f>+L1333+M1333</f>
        <v>2.4622219278105097</v>
      </c>
      <c r="O1333" s="104">
        <f t="shared" si="884"/>
        <v>0</v>
      </c>
      <c r="P1333" s="104">
        <f t="shared" si="884"/>
        <v>2.737123182936593</v>
      </c>
      <c r="Q1333" s="104">
        <f>+O1333+P1333</f>
        <v>2.737123182936593</v>
      </c>
      <c r="R1333" s="104">
        <f t="shared" si="885"/>
        <v>0</v>
      </c>
      <c r="S1333" s="104">
        <f t="shared" si="885"/>
        <v>3.0241520752658486</v>
      </c>
      <c r="T1333" s="104">
        <f>+R1333+S1333</f>
        <v>3.0241520752658486</v>
      </c>
    </row>
    <row r="1334" spans="2:20" x14ac:dyDescent="0.2">
      <c r="B1334" s="660" t="s">
        <v>717</v>
      </c>
      <c r="C1334" s="104">
        <f t="shared" si="880"/>
        <v>1.9374058127018301</v>
      </c>
      <c r="D1334" s="104">
        <f t="shared" si="880"/>
        <v>0</v>
      </c>
      <c r="E1334" s="104">
        <f t="shared" ref="E1334:E1347" si="886">+C1334+D1334</f>
        <v>1.9374058127018301</v>
      </c>
      <c r="F1334" s="104">
        <f t="shared" si="881"/>
        <v>1.8779856140016793</v>
      </c>
      <c r="G1334" s="104">
        <f t="shared" si="881"/>
        <v>0</v>
      </c>
      <c r="H1334" s="104">
        <f t="shared" ref="H1334:H1347" si="887">+F1334+G1334</f>
        <v>1.8779856140016793</v>
      </c>
      <c r="I1334" s="104">
        <f t="shared" si="882"/>
        <v>2.0587150622462538</v>
      </c>
      <c r="J1334" s="104">
        <f t="shared" si="882"/>
        <v>0</v>
      </c>
      <c r="K1334" s="104">
        <f t="shared" ref="K1334:K1347" si="888">+I1334+J1334</f>
        <v>2.0587150622462538</v>
      </c>
      <c r="L1334" s="104">
        <f t="shared" si="883"/>
        <v>2.265946297790618</v>
      </c>
      <c r="M1334" s="104">
        <f t="shared" si="883"/>
        <v>0</v>
      </c>
      <c r="N1334" s="104">
        <f t="shared" ref="N1334:N1347" si="889">+L1334+M1334</f>
        <v>2.265946297790618</v>
      </c>
      <c r="O1334" s="104">
        <f t="shared" si="884"/>
        <v>2.5189338430135848</v>
      </c>
      <c r="P1334" s="104">
        <f t="shared" si="884"/>
        <v>0</v>
      </c>
      <c r="Q1334" s="104">
        <f t="shared" ref="Q1334:Q1347" si="890">+O1334+P1334</f>
        <v>2.5189338430135848</v>
      </c>
      <c r="R1334" s="104">
        <f t="shared" si="885"/>
        <v>2.7830822727657183</v>
      </c>
      <c r="S1334" s="104">
        <f t="shared" si="885"/>
        <v>0</v>
      </c>
      <c r="T1334" s="104">
        <f t="shared" ref="T1334:T1347" si="891">+R1334+S1334</f>
        <v>2.7830822727657183</v>
      </c>
    </row>
    <row r="1335" spans="2:20" x14ac:dyDescent="0.2">
      <c r="B1335" s="114" t="s">
        <v>287</v>
      </c>
      <c r="C1335" s="104">
        <f t="shared" si="880"/>
        <v>2.7855893433799785</v>
      </c>
      <c r="D1335" s="104">
        <f t="shared" si="880"/>
        <v>0</v>
      </c>
      <c r="E1335" s="104">
        <f t="shared" si="886"/>
        <v>2.7855893433799785</v>
      </c>
      <c r="F1335" s="104">
        <f t="shared" si="881"/>
        <v>2.7001553722441982</v>
      </c>
      <c r="G1335" s="104">
        <f t="shared" si="881"/>
        <v>0</v>
      </c>
      <c r="H1335" s="104">
        <f t="shared" si="887"/>
        <v>2.7001553722441982</v>
      </c>
      <c r="I1335" s="104">
        <f t="shared" si="882"/>
        <v>2.9600069850371606</v>
      </c>
      <c r="J1335" s="104">
        <f t="shared" si="882"/>
        <v>0</v>
      </c>
      <c r="K1335" s="104">
        <f t="shared" si="888"/>
        <v>2.9600069850371606</v>
      </c>
      <c r="L1335" s="104">
        <f t="shared" si="883"/>
        <v>3.2579626934196098</v>
      </c>
      <c r="M1335" s="104">
        <f t="shared" si="883"/>
        <v>0</v>
      </c>
      <c r="N1335" s="104">
        <f t="shared" si="889"/>
        <v>3.2579626934196098</v>
      </c>
      <c r="O1335" s="104">
        <f t="shared" si="884"/>
        <v>3.6217065231122554</v>
      </c>
      <c r="P1335" s="104">
        <f t="shared" si="884"/>
        <v>0</v>
      </c>
      <c r="Q1335" s="104">
        <f t="shared" si="890"/>
        <v>3.6217065231122554</v>
      </c>
      <c r="R1335" s="104">
        <f t="shared" si="885"/>
        <v>4.0014973992230107</v>
      </c>
      <c r="S1335" s="104">
        <f t="shared" si="885"/>
        <v>0</v>
      </c>
      <c r="T1335" s="104">
        <f t="shared" si="891"/>
        <v>4.0014973992230107</v>
      </c>
    </row>
    <row r="1336" spans="2:20" x14ac:dyDescent="0.2">
      <c r="B1336" s="114" t="s">
        <v>427</v>
      </c>
      <c r="C1336" s="104">
        <f t="shared" si="880"/>
        <v>0</v>
      </c>
      <c r="D1336" s="104">
        <f t="shared" si="880"/>
        <v>8.1498385360602796</v>
      </c>
      <c r="E1336" s="104">
        <f t="shared" si="886"/>
        <v>8.1498385360602796</v>
      </c>
      <c r="F1336" s="104">
        <f t="shared" si="881"/>
        <v>0</v>
      </c>
      <c r="G1336" s="104">
        <f t="shared" si="881"/>
        <v>7.8998831462230275</v>
      </c>
      <c r="H1336" s="104">
        <f t="shared" si="887"/>
        <v>7.8998831462230275</v>
      </c>
      <c r="I1336" s="104">
        <f t="shared" si="882"/>
        <v>0</v>
      </c>
      <c r="J1336" s="104">
        <f t="shared" si="882"/>
        <v>8.6601347219372933</v>
      </c>
      <c r="K1336" s="104">
        <f t="shared" si="888"/>
        <v>8.6601347219372933</v>
      </c>
      <c r="L1336" s="104">
        <f t="shared" si="883"/>
        <v>0</v>
      </c>
      <c r="M1336" s="104">
        <f t="shared" si="883"/>
        <v>9.5318679944619458</v>
      </c>
      <c r="N1336" s="104">
        <f t="shared" si="889"/>
        <v>9.5318679944619458</v>
      </c>
      <c r="O1336" s="104">
        <f t="shared" si="884"/>
        <v>0</v>
      </c>
      <c r="P1336" s="104">
        <f t="shared" si="884"/>
        <v>10.596078513334144</v>
      </c>
      <c r="Q1336" s="104">
        <f t="shared" si="890"/>
        <v>10.596078513334144</v>
      </c>
      <c r="R1336" s="104">
        <f t="shared" si="885"/>
        <v>0</v>
      </c>
      <c r="S1336" s="104">
        <f t="shared" si="885"/>
        <v>11.707238105155325</v>
      </c>
      <c r="T1336" s="104">
        <f t="shared" si="891"/>
        <v>11.707238105155325</v>
      </c>
    </row>
    <row r="1337" spans="2:20" x14ac:dyDescent="0.2">
      <c r="B1337" s="114" t="s">
        <v>428</v>
      </c>
      <c r="C1337" s="104">
        <f t="shared" si="880"/>
        <v>0</v>
      </c>
      <c r="D1337" s="104">
        <f t="shared" si="880"/>
        <v>4.6934337997847155</v>
      </c>
      <c r="E1337" s="104">
        <f t="shared" si="886"/>
        <v>4.6934337997847155</v>
      </c>
      <c r="F1337" s="104">
        <f t="shared" si="881"/>
        <v>0</v>
      </c>
      <c r="G1337" s="104">
        <f t="shared" si="881"/>
        <v>4.5494862761730825</v>
      </c>
      <c r="H1337" s="104">
        <f t="shared" si="887"/>
        <v>4.5494862761730825</v>
      </c>
      <c r="I1337" s="104">
        <f t="shared" si="882"/>
        <v>0</v>
      </c>
      <c r="J1337" s="104">
        <f t="shared" si="882"/>
        <v>4.9873097282585297</v>
      </c>
      <c r="K1337" s="104">
        <f t="shared" si="888"/>
        <v>4.9873097282585297</v>
      </c>
      <c r="L1337" s="104">
        <f t="shared" si="883"/>
        <v>0</v>
      </c>
      <c r="M1337" s="104">
        <f t="shared" si="883"/>
        <v>5.4893346932392451</v>
      </c>
      <c r="N1337" s="104">
        <f t="shared" si="889"/>
        <v>5.4893346932392451</v>
      </c>
      <c r="O1337" s="104">
        <f t="shared" si="884"/>
        <v>0</v>
      </c>
      <c r="P1337" s="104">
        <f t="shared" si="884"/>
        <v>12.204411859108076</v>
      </c>
      <c r="Q1337" s="104">
        <f t="shared" si="890"/>
        <v>12.204411859108076</v>
      </c>
      <c r="R1337" s="104">
        <f t="shared" si="885"/>
        <v>0</v>
      </c>
      <c r="S1337" s="104">
        <f t="shared" si="885"/>
        <v>13.484229603259257</v>
      </c>
      <c r="T1337" s="104">
        <f t="shared" si="891"/>
        <v>13.484229603259257</v>
      </c>
    </row>
    <row r="1338" spans="2:20" x14ac:dyDescent="0.2">
      <c r="B1338" s="114" t="s">
        <v>429</v>
      </c>
      <c r="C1338" s="104">
        <f t="shared" si="880"/>
        <v>6.5944564047362757</v>
      </c>
      <c r="D1338" s="104">
        <f t="shared" si="880"/>
        <v>0</v>
      </c>
      <c r="E1338" s="104">
        <f t="shared" si="886"/>
        <v>6.5944564047362757</v>
      </c>
      <c r="F1338" s="104">
        <f t="shared" si="881"/>
        <v>6.3922045547005526</v>
      </c>
      <c r="G1338" s="104">
        <f t="shared" si="881"/>
        <v>0</v>
      </c>
      <c r="H1338" s="104">
        <f t="shared" si="887"/>
        <v>6.3922045547005526</v>
      </c>
      <c r="I1338" s="104">
        <f t="shared" si="882"/>
        <v>7.0073634747818501</v>
      </c>
      <c r="J1338" s="104">
        <f t="shared" si="882"/>
        <v>0</v>
      </c>
      <c r="K1338" s="104">
        <f t="shared" si="888"/>
        <v>7.0073634747818501</v>
      </c>
      <c r="L1338" s="104">
        <f t="shared" si="883"/>
        <v>7.7127280089117303</v>
      </c>
      <c r="M1338" s="104">
        <f t="shared" si="883"/>
        <v>0</v>
      </c>
      <c r="N1338" s="104">
        <f t="shared" si="889"/>
        <v>7.7127280089117303</v>
      </c>
      <c r="O1338" s="104">
        <f t="shared" si="884"/>
        <v>17.147671701266194</v>
      </c>
      <c r="P1338" s="104">
        <f t="shared" si="884"/>
        <v>0</v>
      </c>
      <c r="Q1338" s="104">
        <f t="shared" si="890"/>
        <v>17.147671701266194</v>
      </c>
      <c r="R1338" s="104">
        <f t="shared" si="885"/>
        <v>18.945865237137529</v>
      </c>
      <c r="S1338" s="104">
        <f t="shared" si="885"/>
        <v>0</v>
      </c>
      <c r="T1338" s="104">
        <f t="shared" si="891"/>
        <v>18.945865237137529</v>
      </c>
    </row>
    <row r="1339" spans="2:20" x14ac:dyDescent="0.2">
      <c r="B1339" s="114" t="s">
        <v>288</v>
      </c>
      <c r="C1339" s="104">
        <f t="shared" si="880"/>
        <v>0</v>
      </c>
      <c r="D1339" s="104">
        <f t="shared" si="880"/>
        <v>0</v>
      </c>
      <c r="E1339" s="104">
        <f t="shared" si="886"/>
        <v>0</v>
      </c>
      <c r="F1339" s="104">
        <f t="shared" si="881"/>
        <v>2.1808006949770182</v>
      </c>
      <c r="G1339" s="104">
        <f t="shared" si="881"/>
        <v>0</v>
      </c>
      <c r="H1339" s="104">
        <f t="shared" si="887"/>
        <v>2.1808006949770182</v>
      </c>
      <c r="I1339" s="104">
        <f t="shared" si="882"/>
        <v>2.87427403966465</v>
      </c>
      <c r="J1339" s="104">
        <f t="shared" si="882"/>
        <v>0</v>
      </c>
      <c r="K1339" s="104">
        <f t="shared" si="888"/>
        <v>2.87427403966465</v>
      </c>
      <c r="L1339" s="104">
        <f t="shared" si="883"/>
        <v>3.5953402635803813</v>
      </c>
      <c r="M1339" s="104">
        <f t="shared" si="883"/>
        <v>0</v>
      </c>
      <c r="N1339" s="104">
        <f t="shared" si="889"/>
        <v>3.5953402635803813</v>
      </c>
      <c r="O1339" s="104">
        <f t="shared" si="884"/>
        <v>6.056601593497156</v>
      </c>
      <c r="P1339" s="104">
        <f t="shared" si="884"/>
        <v>0</v>
      </c>
      <c r="Q1339" s="104">
        <f t="shared" si="890"/>
        <v>6.056601593497156</v>
      </c>
      <c r="R1339" s="104">
        <f t="shared" si="885"/>
        <v>7.5437344132323281</v>
      </c>
      <c r="S1339" s="104">
        <f t="shared" si="885"/>
        <v>0</v>
      </c>
      <c r="T1339" s="104">
        <f t="shared" si="891"/>
        <v>7.5437344132323281</v>
      </c>
    </row>
    <row r="1340" spans="2:20" x14ac:dyDescent="0.2">
      <c r="B1340" s="114" t="s">
        <v>289</v>
      </c>
      <c r="C1340" s="104">
        <f t="shared" si="880"/>
        <v>2.8651776103336921</v>
      </c>
      <c r="D1340" s="104">
        <f t="shared" si="880"/>
        <v>0</v>
      </c>
      <c r="E1340" s="104">
        <f t="shared" si="886"/>
        <v>2.8651776103336921</v>
      </c>
      <c r="F1340" s="104">
        <f t="shared" si="881"/>
        <v>2.7773026685940327</v>
      </c>
      <c r="G1340" s="104">
        <f t="shared" si="881"/>
        <v>0</v>
      </c>
      <c r="H1340" s="104">
        <f t="shared" si="887"/>
        <v>2.7773026685940327</v>
      </c>
      <c r="I1340" s="104">
        <f t="shared" si="882"/>
        <v>3.0445786131810793</v>
      </c>
      <c r="J1340" s="104">
        <f t="shared" si="882"/>
        <v>0</v>
      </c>
      <c r="K1340" s="104">
        <f t="shared" si="888"/>
        <v>3.0445786131810793</v>
      </c>
      <c r="L1340" s="104">
        <f t="shared" si="883"/>
        <v>3.3510473418030267</v>
      </c>
      <c r="M1340" s="104">
        <f t="shared" si="883"/>
        <v>0</v>
      </c>
      <c r="N1340" s="104">
        <f t="shared" si="889"/>
        <v>3.3510473418030267</v>
      </c>
      <c r="O1340" s="104">
        <f t="shared" si="884"/>
        <v>3.7251838523440339</v>
      </c>
      <c r="P1340" s="104">
        <f t="shared" si="884"/>
        <v>0</v>
      </c>
      <c r="Q1340" s="104">
        <f t="shared" si="890"/>
        <v>3.7251838523440339</v>
      </c>
      <c r="R1340" s="104">
        <f t="shared" si="885"/>
        <v>4.1158258963436678</v>
      </c>
      <c r="S1340" s="104">
        <f t="shared" si="885"/>
        <v>0</v>
      </c>
      <c r="T1340" s="104">
        <f t="shared" si="891"/>
        <v>4.1158258963436678</v>
      </c>
    </row>
    <row r="1341" spans="2:20" x14ac:dyDescent="0.2">
      <c r="B1341" s="114" t="s">
        <v>290</v>
      </c>
      <c r="C1341" s="104">
        <f t="shared" si="880"/>
        <v>0</v>
      </c>
      <c r="D1341" s="104">
        <f t="shared" si="880"/>
        <v>2.2830462863293866</v>
      </c>
      <c r="E1341" s="104">
        <f t="shared" si="886"/>
        <v>2.2830462863293866</v>
      </c>
      <c r="F1341" s="104">
        <f t="shared" si="881"/>
        <v>0</v>
      </c>
      <c r="G1341" s="104">
        <f t="shared" si="881"/>
        <v>2.2130253010066738</v>
      </c>
      <c r="H1341" s="104">
        <f t="shared" si="887"/>
        <v>2.2130253010066738</v>
      </c>
      <c r="I1341" s="104">
        <f t="shared" si="882"/>
        <v>0</v>
      </c>
      <c r="J1341" s="104">
        <f t="shared" si="882"/>
        <v>2.4259975616141296</v>
      </c>
      <c r="K1341" s="104">
        <f t="shared" si="888"/>
        <v>2.4259975616141296</v>
      </c>
      <c r="L1341" s="104">
        <f t="shared" si="883"/>
        <v>0</v>
      </c>
      <c r="M1341" s="104">
        <f t="shared" si="883"/>
        <v>2.6701996279128881</v>
      </c>
      <c r="N1341" s="104">
        <f t="shared" si="889"/>
        <v>2.6701996279128881</v>
      </c>
      <c r="O1341" s="104">
        <f t="shared" si="884"/>
        <v>0</v>
      </c>
      <c r="P1341" s="104">
        <f t="shared" si="884"/>
        <v>2.968321101391596</v>
      </c>
      <c r="Q1341" s="104">
        <f t="shared" si="890"/>
        <v>2.968321101391596</v>
      </c>
      <c r="R1341" s="104">
        <f t="shared" si="885"/>
        <v>0</v>
      </c>
      <c r="S1341" s="104">
        <f t="shared" si="885"/>
        <v>3.2795946031182881</v>
      </c>
      <c r="T1341" s="104">
        <f t="shared" si="891"/>
        <v>3.2795946031182881</v>
      </c>
    </row>
    <row r="1342" spans="2:20" x14ac:dyDescent="0.2">
      <c r="B1342" s="114" t="s">
        <v>291</v>
      </c>
      <c r="C1342" s="104">
        <f t="shared" si="880"/>
        <v>0</v>
      </c>
      <c r="D1342" s="104">
        <f t="shared" si="880"/>
        <v>1.1369752421959096</v>
      </c>
      <c r="E1342" s="104">
        <f t="shared" si="886"/>
        <v>1.1369752421959096</v>
      </c>
      <c r="F1342" s="104">
        <f t="shared" si="881"/>
        <v>0</v>
      </c>
      <c r="G1342" s="104">
        <f t="shared" si="881"/>
        <v>1.1021042335690607</v>
      </c>
      <c r="H1342" s="104">
        <f t="shared" si="887"/>
        <v>1.1021042335690607</v>
      </c>
      <c r="I1342" s="104">
        <f t="shared" si="882"/>
        <v>0</v>
      </c>
      <c r="J1342" s="104">
        <f t="shared" si="882"/>
        <v>1.2081661163416979</v>
      </c>
      <c r="K1342" s="104">
        <f t="shared" si="888"/>
        <v>1.2081661163416979</v>
      </c>
      <c r="L1342" s="104">
        <f t="shared" si="883"/>
        <v>0</v>
      </c>
      <c r="M1342" s="104">
        <f t="shared" si="883"/>
        <v>1.329780691191677</v>
      </c>
      <c r="N1342" s="104">
        <f t="shared" si="889"/>
        <v>1.329780691191677</v>
      </c>
      <c r="O1342" s="104">
        <f t="shared" si="884"/>
        <v>0</v>
      </c>
      <c r="P1342" s="104">
        <f t="shared" si="884"/>
        <v>1.4782475604539815</v>
      </c>
      <c r="Q1342" s="104">
        <f t="shared" si="890"/>
        <v>1.4782475604539815</v>
      </c>
      <c r="R1342" s="104">
        <f t="shared" si="885"/>
        <v>0</v>
      </c>
      <c r="S1342" s="104">
        <f t="shared" si="885"/>
        <v>1.6332642445808205</v>
      </c>
      <c r="T1342" s="104">
        <f t="shared" si="891"/>
        <v>1.6332642445808205</v>
      </c>
    </row>
    <row r="1343" spans="2:20" x14ac:dyDescent="0.2">
      <c r="B1343" s="114" t="s">
        <v>293</v>
      </c>
      <c r="C1343" s="104">
        <f t="shared" si="880"/>
        <v>0</v>
      </c>
      <c r="D1343" s="104">
        <f t="shared" si="880"/>
        <v>1.1956431646932184</v>
      </c>
      <c r="E1343" s="104">
        <f t="shared" si="886"/>
        <v>1.1956431646932184</v>
      </c>
      <c r="F1343" s="104">
        <f t="shared" si="881"/>
        <v>0</v>
      </c>
      <c r="G1343" s="104">
        <f t="shared" si="881"/>
        <v>1.1589728120212242</v>
      </c>
      <c r="H1343" s="104">
        <f t="shared" si="887"/>
        <v>1.1589728120212242</v>
      </c>
      <c r="I1343" s="104">
        <f t="shared" si="882"/>
        <v>0</v>
      </c>
      <c r="J1343" s="104">
        <f t="shared" si="882"/>
        <v>1.2705074879449296</v>
      </c>
      <c r="K1343" s="104">
        <f t="shared" si="888"/>
        <v>1.2705074879449296</v>
      </c>
      <c r="L1343" s="104">
        <f t="shared" si="883"/>
        <v>0</v>
      </c>
      <c r="M1343" s="104">
        <f t="shared" si="883"/>
        <v>1.3983973748571676</v>
      </c>
      <c r="N1343" s="104">
        <f t="shared" si="889"/>
        <v>1.3983973748571676</v>
      </c>
      <c r="O1343" s="104">
        <f t="shared" si="884"/>
        <v>0</v>
      </c>
      <c r="P1343" s="104">
        <f t="shared" si="884"/>
        <v>1.5545251345734072</v>
      </c>
      <c r="Q1343" s="104">
        <f t="shared" si="890"/>
        <v>1.5545251345734072</v>
      </c>
      <c r="R1343" s="104">
        <f t="shared" si="885"/>
        <v>0</v>
      </c>
      <c r="S1343" s="104">
        <f t="shared" si="885"/>
        <v>1.7175406796011909</v>
      </c>
      <c r="T1343" s="104">
        <f t="shared" si="891"/>
        <v>1.7175406796011909</v>
      </c>
    </row>
    <row r="1344" spans="2:20" x14ac:dyDescent="0.2">
      <c r="B1344" s="108" t="s">
        <v>882</v>
      </c>
      <c r="C1344" s="104">
        <f t="shared" ref="C1344:D1347" si="892">+C1183*$E$1349</f>
        <v>0</v>
      </c>
      <c r="D1344" s="104">
        <f t="shared" si="892"/>
        <v>0</v>
      </c>
      <c r="E1344" s="104">
        <f t="shared" si="886"/>
        <v>0</v>
      </c>
      <c r="F1344" s="104">
        <f t="shared" ref="F1344:G1346" si="893">+F1183*$H$1349</f>
        <v>40.07651758432948</v>
      </c>
      <c r="G1344" s="104">
        <f t="shared" si="893"/>
        <v>0</v>
      </c>
      <c r="H1344" s="104">
        <f t="shared" si="887"/>
        <v>40.07651758432948</v>
      </c>
      <c r="I1344" s="104">
        <f t="shared" ref="I1344:J1346" si="894">+I1183*$K$1349</f>
        <v>0</v>
      </c>
      <c r="J1344" s="104">
        <f t="shared" si="894"/>
        <v>0</v>
      </c>
      <c r="K1344" s="104">
        <f t="shared" si="888"/>
        <v>0</v>
      </c>
      <c r="L1344" s="104">
        <f t="shared" ref="L1344:M1346" si="895">+L1183*$N$1349</f>
        <v>0</v>
      </c>
      <c r="M1344" s="104">
        <f t="shared" si="895"/>
        <v>0</v>
      </c>
      <c r="N1344" s="104">
        <f t="shared" si="889"/>
        <v>0</v>
      </c>
      <c r="O1344" s="104">
        <f t="shared" ref="O1344:P1347" si="896">+O1183*$Q$1349</f>
        <v>0</v>
      </c>
      <c r="P1344" s="104">
        <f t="shared" si="896"/>
        <v>0</v>
      </c>
      <c r="Q1344" s="104">
        <f t="shared" si="890"/>
        <v>0</v>
      </c>
      <c r="R1344" s="104">
        <f t="shared" ref="R1344:S1347" si="897">+R1183*$T$1349</f>
        <v>0</v>
      </c>
      <c r="S1344" s="104">
        <f t="shared" si="897"/>
        <v>0</v>
      </c>
      <c r="T1344" s="104">
        <f t="shared" si="891"/>
        <v>0</v>
      </c>
    </row>
    <row r="1345" spans="2:20" x14ac:dyDescent="0.2">
      <c r="B1345" s="114" t="s">
        <v>880</v>
      </c>
      <c r="C1345" s="104">
        <f t="shared" si="892"/>
        <v>0</v>
      </c>
      <c r="D1345" s="104">
        <f t="shared" si="892"/>
        <v>0</v>
      </c>
      <c r="E1345" s="104">
        <f t="shared" si="886"/>
        <v>0</v>
      </c>
      <c r="F1345" s="104">
        <f t="shared" si="893"/>
        <v>0</v>
      </c>
      <c r="G1345" s="104">
        <f t="shared" si="893"/>
        <v>0</v>
      </c>
      <c r="H1345" s="104">
        <f t="shared" si="887"/>
        <v>0</v>
      </c>
      <c r="I1345" s="104">
        <f t="shared" si="894"/>
        <v>3.9939375746832995</v>
      </c>
      <c r="J1345" s="104">
        <f t="shared" si="894"/>
        <v>0</v>
      </c>
      <c r="K1345" s="104">
        <f t="shared" si="888"/>
        <v>3.9939375746832995</v>
      </c>
      <c r="L1345" s="104">
        <f t="shared" si="895"/>
        <v>0</v>
      </c>
      <c r="M1345" s="104">
        <f t="shared" si="895"/>
        <v>0</v>
      </c>
      <c r="N1345" s="104">
        <f t="shared" si="889"/>
        <v>0</v>
      </c>
      <c r="O1345" s="104">
        <f t="shared" si="896"/>
        <v>8.0773037932052798</v>
      </c>
      <c r="P1345" s="104">
        <f t="shared" si="896"/>
        <v>0</v>
      </c>
      <c r="Q1345" s="104">
        <f t="shared" si="890"/>
        <v>8.0773037932052798</v>
      </c>
      <c r="R1345" s="104">
        <f t="shared" si="897"/>
        <v>0</v>
      </c>
      <c r="S1345" s="104">
        <f t="shared" si="897"/>
        <v>0</v>
      </c>
      <c r="T1345" s="104">
        <f t="shared" si="891"/>
        <v>0</v>
      </c>
    </row>
    <row r="1346" spans="2:20" x14ac:dyDescent="0.2">
      <c r="B1346" s="114" t="s">
        <v>874</v>
      </c>
      <c r="C1346" s="104">
        <f t="shared" si="892"/>
        <v>0</v>
      </c>
      <c r="D1346" s="104">
        <f t="shared" si="892"/>
        <v>0</v>
      </c>
      <c r="E1346" s="104">
        <f t="shared" si="886"/>
        <v>0</v>
      </c>
      <c r="F1346" s="104">
        <f t="shared" si="893"/>
        <v>40.07651758432948</v>
      </c>
      <c r="G1346" s="104">
        <f t="shared" si="893"/>
        <v>0</v>
      </c>
      <c r="H1346" s="104">
        <f t="shared" si="887"/>
        <v>40.07651758432948</v>
      </c>
      <c r="I1346" s="104">
        <f t="shared" si="894"/>
        <v>55.91512604556619</v>
      </c>
      <c r="J1346" s="104">
        <f t="shared" si="894"/>
        <v>0</v>
      </c>
      <c r="K1346" s="104">
        <f t="shared" si="888"/>
        <v>55.91512604556619</v>
      </c>
      <c r="L1346" s="104">
        <f t="shared" si="895"/>
        <v>79.926713219634991</v>
      </c>
      <c r="M1346" s="104">
        <f t="shared" si="895"/>
        <v>0</v>
      </c>
      <c r="N1346" s="104">
        <f t="shared" si="889"/>
        <v>79.926713219634991</v>
      </c>
      <c r="O1346" s="104">
        <f t="shared" si="896"/>
        <v>80.773037932052816</v>
      </c>
      <c r="P1346" s="104">
        <f t="shared" si="896"/>
        <v>0</v>
      </c>
      <c r="Q1346" s="104">
        <f t="shared" si="890"/>
        <v>80.773037932052816</v>
      </c>
      <c r="R1346" s="104">
        <f t="shared" si="897"/>
        <v>121.69543147804013</v>
      </c>
      <c r="S1346" s="104">
        <f t="shared" si="897"/>
        <v>0</v>
      </c>
      <c r="T1346" s="104">
        <f t="shared" si="891"/>
        <v>121.69543147804013</v>
      </c>
    </row>
    <row r="1347" spans="2:20" x14ac:dyDescent="0.2">
      <c r="B1347" s="114" t="s">
        <v>294</v>
      </c>
      <c r="C1347" s="104">
        <f t="shared" si="892"/>
        <v>48.35377427341227</v>
      </c>
      <c r="D1347" s="104">
        <f>+D1186*$E$1349</f>
        <v>0</v>
      </c>
      <c r="E1347" s="104">
        <f t="shared" si="886"/>
        <v>48.35377427341227</v>
      </c>
      <c r="F1347" s="104">
        <f>+F1186*$H$1349</f>
        <v>42.609786322049011</v>
      </c>
      <c r="G1347" s="104">
        <f t="shared" ref="G1347" si="898">+G1186*$H$1349</f>
        <v>0</v>
      </c>
      <c r="H1347" s="104">
        <f t="shared" si="887"/>
        <v>42.609786322049011</v>
      </c>
      <c r="I1347" s="104">
        <f>+I1186*$K$1349</f>
        <v>114.35485198359028</v>
      </c>
      <c r="J1347" s="104">
        <f>+J1186*$K$1349</f>
        <v>0</v>
      </c>
      <c r="K1347" s="104">
        <f t="shared" si="888"/>
        <v>114.35485198359028</v>
      </c>
      <c r="L1347" s="104">
        <f>+L1186*$N$1349</f>
        <v>210.33557011304282</v>
      </c>
      <c r="M1347" s="104">
        <f>+M1186*$N$1349</f>
        <v>0</v>
      </c>
      <c r="N1347" s="104">
        <f t="shared" si="889"/>
        <v>210.33557011304282</v>
      </c>
      <c r="O1347" s="104">
        <f t="shared" si="896"/>
        <v>212.56276279639499</v>
      </c>
      <c r="P1347" s="104">
        <f t="shared" si="896"/>
        <v>0</v>
      </c>
      <c r="Q1347" s="104">
        <f t="shared" si="890"/>
        <v>212.56276279639499</v>
      </c>
      <c r="R1347" s="104">
        <f t="shared" si="897"/>
        <v>213.50290308862697</v>
      </c>
      <c r="S1347" s="104">
        <f>+S1186*$T$1349</f>
        <v>0</v>
      </c>
      <c r="T1347" s="104">
        <f t="shared" si="891"/>
        <v>213.50290308862697</v>
      </c>
    </row>
    <row r="1348" spans="2:20" x14ac:dyDescent="0.2">
      <c r="B1348" s="278" t="s">
        <v>8</v>
      </c>
      <c r="C1348" s="106">
        <f>SUM(C1330:C1347)</f>
        <v>253.09299468367175</v>
      </c>
      <c r="D1348" s="106">
        <f t="shared" ref="D1348:T1348" si="899">SUM(D1330:D1347)</f>
        <v>189.2318541493282</v>
      </c>
      <c r="E1348" s="106">
        <f t="shared" si="899"/>
        <v>442.32484883299998</v>
      </c>
      <c r="F1348" s="106">
        <f t="shared" si="899"/>
        <v>451.77672441608138</v>
      </c>
      <c r="G1348" s="106">
        <f t="shared" si="899"/>
        <v>279.24983136067959</v>
      </c>
      <c r="H1348" s="106">
        <f t="shared" si="899"/>
        <v>731.02655577676148</v>
      </c>
      <c r="I1348" s="106">
        <f t="shared" si="899"/>
        <v>519.39742652423922</v>
      </c>
      <c r="J1348" s="106">
        <f t="shared" si="899"/>
        <v>362.75127152475255</v>
      </c>
      <c r="K1348" s="106">
        <f t="shared" si="899"/>
        <v>882.1486980489916</v>
      </c>
      <c r="L1348" s="106">
        <f t="shared" si="899"/>
        <v>853.00532284638552</v>
      </c>
      <c r="M1348" s="106">
        <f t="shared" si="899"/>
        <v>469.59034241469146</v>
      </c>
      <c r="N1348" s="106">
        <f t="shared" si="899"/>
        <v>1322.5956652610773</v>
      </c>
      <c r="O1348" s="106">
        <f t="shared" si="899"/>
        <v>908.01641518829842</v>
      </c>
      <c r="P1348" s="106">
        <f t="shared" si="899"/>
        <v>644.92476590502042</v>
      </c>
      <c r="Q1348" s="106">
        <f t="shared" si="899"/>
        <v>1552.9411810933193</v>
      </c>
      <c r="R1348" s="106">
        <f t="shared" si="899"/>
        <v>1291.1311733788689</v>
      </c>
      <c r="S1348" s="106">
        <f t="shared" si="899"/>
        <v>866.21526219964164</v>
      </c>
      <c r="T1348" s="106">
        <f t="shared" si="899"/>
        <v>2157.3464355785109</v>
      </c>
    </row>
    <row r="1349" spans="2:20" x14ac:dyDescent="0.2">
      <c r="B1349" s="279" t="s">
        <v>297</v>
      </c>
      <c r="C1349" s="241"/>
      <c r="D1349" s="240"/>
      <c r="E1349" s="285">
        <f>Asignaciones!K105</f>
        <v>7.9867674858223062E-2</v>
      </c>
      <c r="F1349" s="241"/>
      <c r="G1349" s="240"/>
      <c r="H1349" s="285">
        <f>Asignaciones!L105</f>
        <v>8.1392282675573524E-2</v>
      </c>
      <c r="I1349" s="241"/>
      <c r="J1349" s="240"/>
      <c r="K1349" s="285">
        <f>Asignaciones!M105</f>
        <v>8.0511205389254131E-2</v>
      </c>
      <c r="L1349" s="241"/>
      <c r="M1349" s="240"/>
      <c r="N1349" s="285">
        <f>Asignaciones!N105</f>
        <v>8.0563968589947049E-2</v>
      </c>
      <c r="O1349" s="241"/>
      <c r="P1349" s="240"/>
      <c r="Q1349" s="285">
        <f>Asignaciones!O105</f>
        <v>8.056481402840196E-2</v>
      </c>
      <c r="R1349" s="241"/>
      <c r="S1349" s="240"/>
      <c r="T1349" s="285">
        <f>Asignaciones!P105</f>
        <v>8.0551905132381627E-2</v>
      </c>
    </row>
    <row r="1353" spans="2:20" x14ac:dyDescent="0.2">
      <c r="B1353" s="2" t="s">
        <v>751</v>
      </c>
      <c r="C1353" s="228"/>
      <c r="D1353" s="228"/>
      <c r="E1353" s="228"/>
      <c r="F1353" s="228"/>
      <c r="G1353" s="228"/>
      <c r="H1353" s="228"/>
      <c r="I1353" s="228"/>
      <c r="J1353" s="228"/>
      <c r="K1353" s="228"/>
      <c r="L1353" s="228"/>
      <c r="M1353" s="228"/>
      <c r="N1353" s="228"/>
      <c r="O1353" s="228"/>
      <c r="P1353" s="228"/>
      <c r="Q1353" s="228"/>
      <c r="R1353" s="228"/>
      <c r="S1353" s="228"/>
      <c r="T1353" s="227"/>
    </row>
    <row r="1354" spans="2:20" x14ac:dyDescent="0.2">
      <c r="B1354" s="9" t="s">
        <v>20</v>
      </c>
      <c r="C1354" s="199"/>
      <c r="D1354" s="199"/>
      <c r="E1354" s="199"/>
      <c r="F1354" s="199"/>
      <c r="G1354" s="199"/>
      <c r="H1354" s="199"/>
      <c r="I1354" s="199"/>
      <c r="J1354" s="199"/>
      <c r="K1354" s="199"/>
      <c r="L1354" s="199"/>
      <c r="M1354" s="199"/>
      <c r="N1354" s="199"/>
      <c r="O1354" s="199"/>
      <c r="P1354" s="199"/>
      <c r="Q1354" s="199"/>
      <c r="R1354" s="199"/>
      <c r="S1354" s="199"/>
      <c r="T1354" s="262"/>
    </row>
    <row r="1355" spans="2:20" x14ac:dyDescent="0.2">
      <c r="B1355" s="201" t="s">
        <v>910</v>
      </c>
      <c r="C1355" s="199"/>
      <c r="D1355" s="199"/>
      <c r="E1355" s="199"/>
      <c r="F1355" s="199"/>
      <c r="G1355" s="199"/>
      <c r="H1355" s="199"/>
      <c r="I1355" s="199"/>
      <c r="J1355" s="199"/>
      <c r="K1355" s="199"/>
      <c r="L1355" s="199"/>
      <c r="M1355" s="199"/>
      <c r="N1355" s="199"/>
      <c r="O1355" s="199"/>
      <c r="P1355" s="199"/>
      <c r="Q1355" s="199"/>
      <c r="R1355" s="199"/>
      <c r="S1355" s="199"/>
      <c r="T1355" s="262"/>
    </row>
    <row r="1356" spans="2:20" x14ac:dyDescent="0.2">
      <c r="B1356" s="9" t="s">
        <v>2</v>
      </c>
      <c r="C1356" s="199"/>
      <c r="D1356" s="199"/>
      <c r="E1356" s="199"/>
      <c r="F1356" s="199"/>
      <c r="G1356" s="199"/>
      <c r="H1356" s="199"/>
      <c r="I1356" s="199"/>
      <c r="J1356" s="199"/>
      <c r="K1356" s="199"/>
      <c r="L1356" s="199"/>
      <c r="M1356" s="199"/>
      <c r="N1356" s="199"/>
      <c r="O1356" s="199"/>
      <c r="P1356" s="199"/>
      <c r="Q1356" s="199"/>
      <c r="R1356" s="199"/>
      <c r="S1356" s="199"/>
      <c r="T1356" s="262"/>
    </row>
    <row r="1357" spans="2:20" x14ac:dyDescent="0.2">
      <c r="B1357" s="256"/>
      <c r="C1357" s="197"/>
      <c r="D1357" s="197"/>
      <c r="E1357" s="197"/>
      <c r="F1357" s="197"/>
      <c r="G1357" s="197"/>
      <c r="H1357" s="197"/>
      <c r="I1357" s="197"/>
      <c r="J1357" s="197"/>
      <c r="K1357" s="197"/>
      <c r="L1357" s="197"/>
      <c r="M1357" s="197"/>
      <c r="N1357" s="197"/>
      <c r="O1357" s="197"/>
      <c r="P1357" s="197"/>
      <c r="Q1357" s="197"/>
      <c r="R1357" s="197"/>
      <c r="S1357" s="197"/>
      <c r="T1357" s="263"/>
    </row>
    <row r="1358" spans="2:20" x14ac:dyDescent="0.2">
      <c r="B1358" s="264"/>
    </row>
    <row r="1359" spans="2:20" x14ac:dyDescent="0.2">
      <c r="B1359" s="265" t="s">
        <v>282</v>
      </c>
      <c r="C1359" s="267" t="s">
        <v>38</v>
      </c>
      <c r="D1359" s="662"/>
      <c r="E1359" s="299"/>
      <c r="F1359" s="270" t="s">
        <v>39</v>
      </c>
      <c r="G1359" s="663"/>
      <c r="H1359" s="663"/>
      <c r="I1359" s="301" t="s">
        <v>40</v>
      </c>
      <c r="J1359" s="662"/>
      <c r="K1359" s="299"/>
      <c r="L1359" s="267" t="s">
        <v>121</v>
      </c>
      <c r="M1359" s="662"/>
      <c r="N1359" s="299"/>
      <c r="O1359" s="270" t="s">
        <v>122</v>
      </c>
      <c r="P1359" s="662"/>
      <c r="Q1359" s="299"/>
      <c r="R1359" s="301" t="s">
        <v>633</v>
      </c>
      <c r="S1359" s="662"/>
      <c r="T1359" s="299"/>
    </row>
    <row r="1360" spans="2:20" x14ac:dyDescent="0.2">
      <c r="B1360" s="273"/>
      <c r="C1360" s="274" t="s">
        <v>283</v>
      </c>
      <c r="D1360" s="275" t="s">
        <v>284</v>
      </c>
      <c r="E1360" s="275" t="s">
        <v>47</v>
      </c>
      <c r="F1360" s="275" t="s">
        <v>283</v>
      </c>
      <c r="G1360" s="275" t="s">
        <v>284</v>
      </c>
      <c r="H1360" s="275" t="s">
        <v>47</v>
      </c>
      <c r="I1360" s="276" t="s">
        <v>283</v>
      </c>
      <c r="J1360" s="276" t="s">
        <v>284</v>
      </c>
      <c r="K1360" s="276" t="s">
        <v>47</v>
      </c>
      <c r="L1360" s="274" t="s">
        <v>283</v>
      </c>
      <c r="M1360" s="275" t="s">
        <v>284</v>
      </c>
      <c r="N1360" s="275" t="s">
        <v>47</v>
      </c>
      <c r="O1360" s="275" t="s">
        <v>283</v>
      </c>
      <c r="P1360" s="275" t="s">
        <v>284</v>
      </c>
      <c r="Q1360" s="275" t="s">
        <v>47</v>
      </c>
      <c r="R1360" s="276" t="s">
        <v>283</v>
      </c>
      <c r="S1360" s="276" t="s">
        <v>284</v>
      </c>
      <c r="T1360" s="276" t="s">
        <v>47</v>
      </c>
    </row>
    <row r="1361" spans="2:20" x14ac:dyDescent="0.2">
      <c r="B1361" s="129" t="s">
        <v>112</v>
      </c>
      <c r="C1361" s="234"/>
      <c r="D1361" s="234"/>
      <c r="E1361" s="234"/>
      <c r="F1361" s="234"/>
      <c r="G1361" s="234"/>
      <c r="H1361" s="234"/>
      <c r="I1361" s="234"/>
      <c r="J1361" s="234"/>
      <c r="K1361" s="234"/>
      <c r="L1361" s="234"/>
      <c r="M1361" s="234"/>
      <c r="N1361" s="234"/>
      <c r="O1361" s="234"/>
      <c r="P1361" s="234"/>
      <c r="Q1361" s="234"/>
      <c r="R1361" s="234"/>
      <c r="S1361" s="234"/>
      <c r="T1361" s="232"/>
    </row>
    <row r="1362" spans="2:20" x14ac:dyDescent="0.2">
      <c r="B1362" s="665" t="s">
        <v>424</v>
      </c>
      <c r="C1362" s="104">
        <f t="shared" ref="C1362:D1375" si="900">+C1169*$E$1381</f>
        <v>84.561044963897956</v>
      </c>
      <c r="D1362" s="104">
        <f t="shared" si="900"/>
        <v>0</v>
      </c>
      <c r="E1362" s="104">
        <f>+C1362+D1362</f>
        <v>84.561044963897956</v>
      </c>
      <c r="F1362" s="104">
        <f t="shared" ref="F1362:G1375" si="901">+F1169*$H$1381</f>
        <v>129.9466573595775</v>
      </c>
      <c r="G1362" s="104">
        <f t="shared" si="901"/>
        <v>0</v>
      </c>
      <c r="H1362" s="104">
        <f>+F1362+G1362</f>
        <v>129.9466573595775</v>
      </c>
      <c r="I1362" s="104">
        <f t="shared" ref="I1362:J1375" si="902">+I1169*$K$1381</f>
        <v>136.8911549600557</v>
      </c>
      <c r="J1362" s="104">
        <f t="shared" si="902"/>
        <v>0</v>
      </c>
      <c r="K1362" s="104">
        <f>+I1362+J1362</f>
        <v>136.8911549600557</v>
      </c>
      <c r="L1362" s="104">
        <f t="shared" ref="L1362:M1375" si="903">+L1169*$N$1381</f>
        <v>227.0108537513569</v>
      </c>
      <c r="M1362" s="104">
        <f t="shared" si="903"/>
        <v>0</v>
      </c>
      <c r="N1362" s="104">
        <f>+L1362+M1362</f>
        <v>227.0108537513569</v>
      </c>
      <c r="O1362" s="104">
        <f t="shared" ref="O1362:P1375" si="904">+O1169*$Q$1381</f>
        <v>240.13474538685844</v>
      </c>
      <c r="P1362" s="104">
        <f t="shared" si="904"/>
        <v>0</v>
      </c>
      <c r="Q1362" s="104">
        <f>+O1362+P1362</f>
        <v>240.13474538685844</v>
      </c>
      <c r="R1362" s="104">
        <f t="shared" ref="R1362:S1375" si="905">+R1169*$T$1381</f>
        <v>394.43914302726887</v>
      </c>
      <c r="S1362" s="104">
        <f t="shared" si="905"/>
        <v>0</v>
      </c>
      <c r="T1362" s="104">
        <f>+R1362+S1362</f>
        <v>394.43914302726887</v>
      </c>
    </row>
    <row r="1363" spans="2:20" x14ac:dyDescent="0.2">
      <c r="B1363" s="665" t="s">
        <v>425</v>
      </c>
      <c r="C1363" s="104">
        <f t="shared" si="900"/>
        <v>28.645355985252444</v>
      </c>
      <c r="D1363" s="104">
        <f t="shared" si="900"/>
        <v>0</v>
      </c>
      <c r="E1363" s="104">
        <f>+C1363+D1363</f>
        <v>28.645355985252444</v>
      </c>
      <c r="F1363" s="104">
        <f t="shared" si="901"/>
        <v>52.630173278934663</v>
      </c>
      <c r="G1363" s="104">
        <f t="shared" si="901"/>
        <v>0</v>
      </c>
      <c r="H1363" s="104">
        <f>+F1363+G1363</f>
        <v>52.630173278934663</v>
      </c>
      <c r="I1363" s="104">
        <f t="shared" si="902"/>
        <v>55.546790652079423</v>
      </c>
      <c r="J1363" s="104">
        <f t="shared" si="902"/>
        <v>0</v>
      </c>
      <c r="K1363" s="104">
        <f>+I1363+J1363</f>
        <v>55.546790652079423</v>
      </c>
      <c r="L1363" s="104">
        <f t="shared" si="903"/>
        <v>92.398980646345777</v>
      </c>
      <c r="M1363" s="104">
        <f t="shared" si="903"/>
        <v>0</v>
      </c>
      <c r="N1363" s="104">
        <f>+L1363+M1363</f>
        <v>92.398980646345777</v>
      </c>
      <c r="O1363" s="104">
        <f t="shared" si="904"/>
        <v>97.466672654103277</v>
      </c>
      <c r="P1363" s="104">
        <f t="shared" si="904"/>
        <v>0</v>
      </c>
      <c r="Q1363" s="104">
        <f>+O1363+P1363</f>
        <v>97.466672654103277</v>
      </c>
      <c r="R1363" s="104">
        <f t="shared" si="905"/>
        <v>146.35358571967447</v>
      </c>
      <c r="S1363" s="104">
        <f t="shared" si="905"/>
        <v>0</v>
      </c>
      <c r="T1363" s="104">
        <f>+R1363+S1363</f>
        <v>146.35358571967447</v>
      </c>
    </row>
    <row r="1364" spans="2:20" x14ac:dyDescent="0.2">
      <c r="B1364" s="665" t="s">
        <v>426</v>
      </c>
      <c r="C1364" s="104">
        <f t="shared" si="900"/>
        <v>0</v>
      </c>
      <c r="D1364" s="104">
        <f t="shared" si="900"/>
        <v>100.79666540642722</v>
      </c>
      <c r="E1364" s="104">
        <f>+C1364+D1364</f>
        <v>100.79666540642722</v>
      </c>
      <c r="F1364" s="104">
        <f t="shared" si="901"/>
        <v>0</v>
      </c>
      <c r="G1364" s="104">
        <f t="shared" si="901"/>
        <v>151.78647930034282</v>
      </c>
      <c r="H1364" s="104">
        <f>+F1364+G1364</f>
        <v>151.78647930034282</v>
      </c>
      <c r="I1364" s="104">
        <f t="shared" si="902"/>
        <v>0</v>
      </c>
      <c r="J1364" s="104">
        <f t="shared" si="902"/>
        <v>201.12709449821585</v>
      </c>
      <c r="K1364" s="104">
        <f>+I1364+J1364</f>
        <v>201.12709449821585</v>
      </c>
      <c r="L1364" s="104">
        <f t="shared" si="903"/>
        <v>0</v>
      </c>
      <c r="M1364" s="104">
        <f t="shared" si="903"/>
        <v>262.98123138172696</v>
      </c>
      <c r="N1364" s="104">
        <f>+L1364+M1364</f>
        <v>262.98123138172696</v>
      </c>
      <c r="O1364" s="104">
        <f t="shared" si="904"/>
        <v>0</v>
      </c>
      <c r="P1364" s="104">
        <f t="shared" si="904"/>
        <v>361.06017650756928</v>
      </c>
      <c r="Q1364" s="104">
        <f>+O1364+P1364</f>
        <v>361.06017650756928</v>
      </c>
      <c r="R1364" s="104">
        <f t="shared" si="905"/>
        <v>0</v>
      </c>
      <c r="S1364" s="104">
        <f t="shared" si="905"/>
        <v>489.469216910802</v>
      </c>
      <c r="T1364" s="104">
        <f>+R1364+S1364</f>
        <v>489.469216910802</v>
      </c>
    </row>
    <row r="1365" spans="2:20" x14ac:dyDescent="0.2">
      <c r="B1365" s="660" t="s">
        <v>715</v>
      </c>
      <c r="C1365" s="104">
        <f t="shared" si="900"/>
        <v>0</v>
      </c>
      <c r="D1365" s="104">
        <f t="shared" si="900"/>
        <v>1.2506770721205598</v>
      </c>
      <c r="E1365" s="104">
        <f>+C1365+D1365</f>
        <v>1.2506770721205598</v>
      </c>
      <c r="F1365" s="104">
        <f t="shared" si="901"/>
        <v>0</v>
      </c>
      <c r="G1365" s="104">
        <f t="shared" si="901"/>
        <v>1.1900154939452432</v>
      </c>
      <c r="H1365" s="104">
        <f>+F1365+G1365</f>
        <v>1.1900154939452432</v>
      </c>
      <c r="I1365" s="104">
        <f t="shared" si="902"/>
        <v>0</v>
      </c>
      <c r="J1365" s="104">
        <f t="shared" si="902"/>
        <v>1.3157288824674682</v>
      </c>
      <c r="K1365" s="104">
        <f>+I1365+J1365</f>
        <v>1.3157288824674682</v>
      </c>
      <c r="L1365" s="104">
        <f t="shared" si="903"/>
        <v>0</v>
      </c>
      <c r="M1365" s="104">
        <f t="shared" si="903"/>
        <v>1.4495316215762979</v>
      </c>
      <c r="N1365" s="104">
        <f>+L1365+M1365</f>
        <v>1.4495316215762979</v>
      </c>
      <c r="O1365" s="104">
        <f t="shared" si="904"/>
        <v>0</v>
      </c>
      <c r="P1365" s="104">
        <f t="shared" si="904"/>
        <v>1.6111650497649768</v>
      </c>
      <c r="Q1365" s="104">
        <f>+O1365+P1365</f>
        <v>1.6111650497649768</v>
      </c>
      <c r="R1365" s="104">
        <f t="shared" si="905"/>
        <v>0</v>
      </c>
      <c r="S1365" s="104">
        <f t="shared" si="905"/>
        <v>1.7804716264897806</v>
      </c>
      <c r="T1365" s="104">
        <f>+R1365+S1365</f>
        <v>1.7804716264897806</v>
      </c>
    </row>
    <row r="1366" spans="2:20" x14ac:dyDescent="0.2">
      <c r="B1366" s="660" t="s">
        <v>717</v>
      </c>
      <c r="C1366" s="104">
        <f t="shared" si="900"/>
        <v>1.150979547900969</v>
      </c>
      <c r="D1366" s="104">
        <f t="shared" si="900"/>
        <v>0</v>
      </c>
      <c r="E1366" s="104">
        <f t="shared" ref="E1366:E1379" si="906">+C1366+D1366</f>
        <v>1.150979547900969</v>
      </c>
      <c r="F1366" s="104">
        <f t="shared" si="901"/>
        <v>1.0951535977979554</v>
      </c>
      <c r="G1366" s="104">
        <f t="shared" si="901"/>
        <v>0</v>
      </c>
      <c r="H1366" s="104">
        <f t="shared" ref="H1366:H1379" si="907">+F1366+G1366</f>
        <v>1.0951535977979554</v>
      </c>
      <c r="I1366" s="104">
        <f t="shared" si="902"/>
        <v>1.2108457635151038</v>
      </c>
      <c r="J1366" s="104">
        <f t="shared" si="902"/>
        <v>0</v>
      </c>
      <c r="K1366" s="104">
        <f t="shared" ref="K1366:K1379" si="908">+I1366+J1366</f>
        <v>1.2108457635151038</v>
      </c>
      <c r="L1366" s="104">
        <f t="shared" si="903"/>
        <v>1.3339824385212851</v>
      </c>
      <c r="M1366" s="104">
        <f t="shared" si="903"/>
        <v>0</v>
      </c>
      <c r="N1366" s="104">
        <f t="shared" ref="N1366:N1379" si="909">+L1366+M1366</f>
        <v>1.3339824385212851</v>
      </c>
      <c r="O1366" s="104">
        <f t="shared" si="904"/>
        <v>1.4827312836463167</v>
      </c>
      <c r="P1366" s="104">
        <f t="shared" si="904"/>
        <v>0</v>
      </c>
      <c r="Q1366" s="104">
        <f t="shared" ref="Q1366:Q1379" si="910">+O1366+P1366</f>
        <v>1.4827312836463167</v>
      </c>
      <c r="R1366" s="104">
        <f t="shared" si="905"/>
        <v>1.6385416134902704</v>
      </c>
      <c r="S1366" s="104">
        <f t="shared" si="905"/>
        <v>0</v>
      </c>
      <c r="T1366" s="104">
        <f t="shared" ref="T1366:T1379" si="911">+R1366+S1366</f>
        <v>1.6385416134902704</v>
      </c>
    </row>
    <row r="1367" spans="2:20" x14ac:dyDescent="0.2">
      <c r="B1367" s="114" t="s">
        <v>287</v>
      </c>
      <c r="C1367" s="104">
        <f t="shared" si="900"/>
        <v>1.6548708288482239</v>
      </c>
      <c r="D1367" s="104">
        <f t="shared" si="900"/>
        <v>0</v>
      </c>
      <c r="E1367" s="104">
        <f t="shared" si="906"/>
        <v>1.6548708288482239</v>
      </c>
      <c r="F1367" s="104">
        <f t="shared" si="901"/>
        <v>1.5746046447212387</v>
      </c>
      <c r="G1367" s="104">
        <f t="shared" si="901"/>
        <v>0</v>
      </c>
      <c r="H1367" s="104">
        <f t="shared" si="907"/>
        <v>1.5746046447212387</v>
      </c>
      <c r="I1367" s="104">
        <f t="shared" si="902"/>
        <v>1.7409460801713641</v>
      </c>
      <c r="J1367" s="104">
        <f t="shared" si="902"/>
        <v>0</v>
      </c>
      <c r="K1367" s="104">
        <f t="shared" si="908"/>
        <v>1.7409460801713641</v>
      </c>
      <c r="L1367" s="104">
        <f t="shared" si="903"/>
        <v>1.9179911821462141</v>
      </c>
      <c r="M1367" s="104">
        <f t="shared" si="903"/>
        <v>0</v>
      </c>
      <c r="N1367" s="104">
        <f t="shared" si="909"/>
        <v>1.9179911821462141</v>
      </c>
      <c r="O1367" s="104">
        <f t="shared" si="904"/>
        <v>2.1318612939750445</v>
      </c>
      <c r="P1367" s="104">
        <f t="shared" si="904"/>
        <v>0</v>
      </c>
      <c r="Q1367" s="104">
        <f t="shared" si="910"/>
        <v>2.1318612939750445</v>
      </c>
      <c r="R1367" s="104">
        <f t="shared" si="905"/>
        <v>2.3558843621192271</v>
      </c>
      <c r="S1367" s="104">
        <f t="shared" si="905"/>
        <v>0</v>
      </c>
      <c r="T1367" s="104">
        <f t="shared" si="911"/>
        <v>2.3558843621192271</v>
      </c>
    </row>
    <row r="1368" spans="2:20" x14ac:dyDescent="0.2">
      <c r="B1368" s="114" t="s">
        <v>427</v>
      </c>
      <c r="C1368" s="104">
        <f t="shared" si="900"/>
        <v>0</v>
      </c>
      <c r="D1368" s="104">
        <f t="shared" si="900"/>
        <v>4.8416792249730891</v>
      </c>
      <c r="E1368" s="104">
        <f t="shared" si="906"/>
        <v>4.8416792249730891</v>
      </c>
      <c r="F1368" s="104">
        <f t="shared" si="901"/>
        <v>0</v>
      </c>
      <c r="G1368" s="104">
        <f t="shared" si="901"/>
        <v>4.6068433034129965</v>
      </c>
      <c r="H1368" s="104">
        <f t="shared" si="907"/>
        <v>4.6068433034129965</v>
      </c>
      <c r="I1368" s="104">
        <f t="shared" si="902"/>
        <v>0</v>
      </c>
      <c r="J1368" s="104">
        <f t="shared" si="902"/>
        <v>5.0935108174156492</v>
      </c>
      <c r="K1368" s="104">
        <f t="shared" si="908"/>
        <v>5.0935108174156492</v>
      </c>
      <c r="L1368" s="104">
        <f t="shared" si="903"/>
        <v>0</v>
      </c>
      <c r="M1368" s="104">
        <f t="shared" si="903"/>
        <v>5.6114942014792097</v>
      </c>
      <c r="N1368" s="104">
        <f t="shared" si="909"/>
        <v>5.6114942014792097</v>
      </c>
      <c r="O1368" s="104">
        <f t="shared" si="904"/>
        <v>0</v>
      </c>
      <c r="P1368" s="104">
        <f t="shared" si="904"/>
        <v>6.237217042944132</v>
      </c>
      <c r="Q1368" s="104">
        <f t="shared" si="910"/>
        <v>6.237217042944132</v>
      </c>
      <c r="R1368" s="104">
        <f t="shared" si="905"/>
        <v>0</v>
      </c>
      <c r="S1368" s="104">
        <f t="shared" si="905"/>
        <v>6.8926445337431117</v>
      </c>
      <c r="T1368" s="104">
        <f t="shared" si="911"/>
        <v>6.8926445337431117</v>
      </c>
    </row>
    <row r="1369" spans="2:20" x14ac:dyDescent="0.2">
      <c r="B1369" s="114" t="s">
        <v>428</v>
      </c>
      <c r="C1369" s="104">
        <f t="shared" si="900"/>
        <v>0</v>
      </c>
      <c r="D1369" s="104">
        <f t="shared" si="900"/>
        <v>2.7882884822389671</v>
      </c>
      <c r="E1369" s="104">
        <f t="shared" si="906"/>
        <v>2.7882884822389671</v>
      </c>
      <c r="F1369" s="104">
        <f t="shared" si="901"/>
        <v>0</v>
      </c>
      <c r="G1369" s="104">
        <f t="shared" si="901"/>
        <v>2.6530481524119485</v>
      </c>
      <c r="H1369" s="104">
        <f t="shared" si="907"/>
        <v>2.6530481524119485</v>
      </c>
      <c r="I1369" s="104">
        <f t="shared" si="902"/>
        <v>0</v>
      </c>
      <c r="J1369" s="104">
        <f t="shared" si="902"/>
        <v>2.9333164975295474</v>
      </c>
      <c r="K1369" s="104">
        <f t="shared" si="908"/>
        <v>2.9333164975295474</v>
      </c>
      <c r="L1369" s="104">
        <f t="shared" si="903"/>
        <v>0</v>
      </c>
      <c r="M1369" s="104">
        <f t="shared" si="903"/>
        <v>3.2316194285304376</v>
      </c>
      <c r="N1369" s="104">
        <f t="shared" si="909"/>
        <v>3.2316194285304376</v>
      </c>
      <c r="O1369" s="104">
        <f t="shared" si="904"/>
        <v>0</v>
      </c>
      <c r="P1369" s="104">
        <f t="shared" si="904"/>
        <v>7.1839374869624377</v>
      </c>
      <c r="Q1369" s="104">
        <f t="shared" si="910"/>
        <v>7.1839374869624377</v>
      </c>
      <c r="R1369" s="104">
        <f t="shared" si="905"/>
        <v>0</v>
      </c>
      <c r="S1369" s="104">
        <f t="shared" si="905"/>
        <v>7.938849507614834</v>
      </c>
      <c r="T1369" s="104">
        <f t="shared" si="911"/>
        <v>7.938849507614834</v>
      </c>
    </row>
    <row r="1370" spans="2:20" x14ac:dyDescent="0.2">
      <c r="B1370" s="114" t="s">
        <v>429</v>
      </c>
      <c r="C1370" s="104">
        <f t="shared" si="900"/>
        <v>3.9176533907427342</v>
      </c>
      <c r="D1370" s="104">
        <f t="shared" si="900"/>
        <v>0</v>
      </c>
      <c r="E1370" s="104">
        <f t="shared" si="906"/>
        <v>3.9176533907427342</v>
      </c>
      <c r="F1370" s="104">
        <f t="shared" si="901"/>
        <v>3.7276354854625251</v>
      </c>
      <c r="G1370" s="104">
        <f t="shared" si="901"/>
        <v>0</v>
      </c>
      <c r="H1370" s="104">
        <f t="shared" si="907"/>
        <v>3.7276354854625251</v>
      </c>
      <c r="I1370" s="104">
        <f t="shared" si="902"/>
        <v>4.1214233734669028</v>
      </c>
      <c r="J1370" s="104">
        <f t="shared" si="902"/>
        <v>0</v>
      </c>
      <c r="K1370" s="104">
        <f t="shared" si="908"/>
        <v>4.1214233734669028</v>
      </c>
      <c r="L1370" s="104">
        <f t="shared" si="903"/>
        <v>4.5405505536522623</v>
      </c>
      <c r="M1370" s="104">
        <f t="shared" si="903"/>
        <v>0</v>
      </c>
      <c r="N1370" s="104">
        <f t="shared" si="909"/>
        <v>4.5405505536522623</v>
      </c>
      <c r="O1370" s="104">
        <f t="shared" si="904"/>
        <v>10.093710616371643</v>
      </c>
      <c r="P1370" s="104">
        <f t="shared" si="904"/>
        <v>0</v>
      </c>
      <c r="Q1370" s="104">
        <f t="shared" si="910"/>
        <v>10.093710616371643</v>
      </c>
      <c r="R1370" s="104">
        <f t="shared" si="905"/>
        <v>11.154391265544101</v>
      </c>
      <c r="S1370" s="104">
        <f t="shared" si="905"/>
        <v>0</v>
      </c>
      <c r="T1370" s="104">
        <f t="shared" si="911"/>
        <v>11.154391265544101</v>
      </c>
    </row>
    <row r="1371" spans="2:20" x14ac:dyDescent="0.2">
      <c r="B1371" s="114" t="s">
        <v>288</v>
      </c>
      <c r="C1371" s="104">
        <f t="shared" si="900"/>
        <v>0</v>
      </c>
      <c r="D1371" s="104">
        <f t="shared" si="900"/>
        <v>0</v>
      </c>
      <c r="E1371" s="104">
        <f t="shared" si="906"/>
        <v>0</v>
      </c>
      <c r="F1371" s="104">
        <f t="shared" si="901"/>
        <v>1.271741226012516</v>
      </c>
      <c r="G1371" s="104">
        <f t="shared" si="901"/>
        <v>0</v>
      </c>
      <c r="H1371" s="104">
        <f t="shared" si="907"/>
        <v>1.271741226012516</v>
      </c>
      <c r="I1371" s="104">
        <f t="shared" si="902"/>
        <v>1.6905217278160118</v>
      </c>
      <c r="J1371" s="104">
        <f t="shared" si="902"/>
        <v>0</v>
      </c>
      <c r="K1371" s="104">
        <f t="shared" si="908"/>
        <v>1.6905217278160118</v>
      </c>
      <c r="L1371" s="104">
        <f t="shared" si="903"/>
        <v>2.116608313622045</v>
      </c>
      <c r="M1371" s="104">
        <f t="shared" si="903"/>
        <v>0</v>
      </c>
      <c r="N1371" s="104">
        <f t="shared" si="909"/>
        <v>2.116608313622045</v>
      </c>
      <c r="O1371" s="104">
        <f t="shared" si="904"/>
        <v>3.5651244593691116</v>
      </c>
      <c r="P1371" s="104">
        <f t="shared" si="904"/>
        <v>0</v>
      </c>
      <c r="Q1371" s="104">
        <f t="shared" si="910"/>
        <v>3.5651244593691116</v>
      </c>
      <c r="R1371" s="104">
        <f t="shared" si="905"/>
        <v>4.4413788547171391</v>
      </c>
      <c r="S1371" s="104">
        <f t="shared" si="905"/>
        <v>0</v>
      </c>
      <c r="T1371" s="104">
        <f t="shared" si="911"/>
        <v>4.4413788547171391</v>
      </c>
    </row>
    <row r="1372" spans="2:20" x14ac:dyDescent="0.2">
      <c r="B1372" s="114" t="s">
        <v>289</v>
      </c>
      <c r="C1372" s="104">
        <f t="shared" si="900"/>
        <v>1.7021528525296019</v>
      </c>
      <c r="D1372" s="104">
        <f t="shared" si="900"/>
        <v>0</v>
      </c>
      <c r="E1372" s="104">
        <f t="shared" si="906"/>
        <v>1.7021528525296019</v>
      </c>
      <c r="F1372" s="104">
        <f t="shared" si="901"/>
        <v>1.6195933488561314</v>
      </c>
      <c r="G1372" s="104">
        <f t="shared" si="901"/>
        <v>0</v>
      </c>
      <c r="H1372" s="104">
        <f t="shared" si="907"/>
        <v>1.6195933488561314</v>
      </c>
      <c r="I1372" s="104">
        <f t="shared" si="902"/>
        <v>1.7906873967476886</v>
      </c>
      <c r="J1372" s="104">
        <f t="shared" si="902"/>
        <v>0</v>
      </c>
      <c r="K1372" s="104">
        <f t="shared" si="908"/>
        <v>1.7906873967476886</v>
      </c>
      <c r="L1372" s="104">
        <f t="shared" si="903"/>
        <v>1.9727909302075342</v>
      </c>
      <c r="M1372" s="104">
        <f t="shared" si="903"/>
        <v>0</v>
      </c>
      <c r="N1372" s="104">
        <f t="shared" si="909"/>
        <v>1.9727909302075342</v>
      </c>
      <c r="O1372" s="104">
        <f t="shared" si="904"/>
        <v>2.1927716166600462</v>
      </c>
      <c r="P1372" s="104">
        <f t="shared" si="904"/>
        <v>0</v>
      </c>
      <c r="Q1372" s="104">
        <f t="shared" si="910"/>
        <v>2.1927716166600462</v>
      </c>
      <c r="R1372" s="104">
        <f t="shared" si="905"/>
        <v>2.4231953438940623</v>
      </c>
      <c r="S1372" s="104">
        <f t="shared" si="905"/>
        <v>0</v>
      </c>
      <c r="T1372" s="104">
        <f t="shared" si="911"/>
        <v>2.4231953438940623</v>
      </c>
    </row>
    <row r="1373" spans="2:20" x14ac:dyDescent="0.2">
      <c r="B1373" s="114" t="s">
        <v>290</v>
      </c>
      <c r="C1373" s="104">
        <f t="shared" si="900"/>
        <v>0</v>
      </c>
      <c r="D1373" s="104">
        <f t="shared" si="900"/>
        <v>1.356318622174381</v>
      </c>
      <c r="E1373" s="104">
        <f t="shared" si="906"/>
        <v>1.356318622174381</v>
      </c>
      <c r="F1373" s="104">
        <f t="shared" si="901"/>
        <v>0</v>
      </c>
      <c r="G1373" s="104">
        <f t="shared" si="901"/>
        <v>1.2905331128980604</v>
      </c>
      <c r="H1373" s="104">
        <f t="shared" si="907"/>
        <v>1.2905331128980604</v>
      </c>
      <c r="I1373" s="104">
        <f t="shared" si="902"/>
        <v>0</v>
      </c>
      <c r="J1373" s="104">
        <f t="shared" si="902"/>
        <v>1.4268651955037139</v>
      </c>
      <c r="K1373" s="104">
        <f t="shared" si="908"/>
        <v>1.4268651955037139</v>
      </c>
      <c r="L1373" s="104">
        <f t="shared" si="903"/>
        <v>0</v>
      </c>
      <c r="M1373" s="104">
        <f t="shared" si="903"/>
        <v>1.5719699158161622</v>
      </c>
      <c r="N1373" s="104">
        <f t="shared" si="909"/>
        <v>1.5719699158161622</v>
      </c>
      <c r="O1373" s="104">
        <f t="shared" si="904"/>
        <v>0</v>
      </c>
      <c r="P1373" s="104">
        <f t="shared" si="904"/>
        <v>1.7472561135926084</v>
      </c>
      <c r="Q1373" s="104">
        <f t="shared" si="910"/>
        <v>1.7472561135926084</v>
      </c>
      <c r="R1373" s="104">
        <f t="shared" si="905"/>
        <v>0</v>
      </c>
      <c r="S1373" s="104">
        <f t="shared" si="905"/>
        <v>1.9308635914838403</v>
      </c>
      <c r="T1373" s="104">
        <f t="shared" si="911"/>
        <v>1.9308635914838403</v>
      </c>
    </row>
    <row r="1374" spans="2:20" x14ac:dyDescent="0.2">
      <c r="B1374" s="114" t="s">
        <v>291</v>
      </c>
      <c r="C1374" s="104">
        <f t="shared" si="900"/>
        <v>0</v>
      </c>
      <c r="D1374" s="104">
        <f t="shared" si="900"/>
        <v>0.67545748116254045</v>
      </c>
      <c r="E1374" s="104">
        <f t="shared" si="906"/>
        <v>0.67545748116254045</v>
      </c>
      <c r="F1374" s="104">
        <f t="shared" si="901"/>
        <v>0</v>
      </c>
      <c r="G1374" s="104">
        <f t="shared" si="901"/>
        <v>0.64269577335560768</v>
      </c>
      <c r="H1374" s="104">
        <f t="shared" si="907"/>
        <v>0.64269577335560768</v>
      </c>
      <c r="I1374" s="104">
        <f t="shared" si="902"/>
        <v>0</v>
      </c>
      <c r="J1374" s="104">
        <f t="shared" si="902"/>
        <v>0.71059023680463829</v>
      </c>
      <c r="K1374" s="104">
        <f t="shared" si="908"/>
        <v>0.71059023680463829</v>
      </c>
      <c r="L1374" s="104">
        <f t="shared" si="903"/>
        <v>0</v>
      </c>
      <c r="M1374" s="104">
        <f t="shared" si="903"/>
        <v>0.7828535437331483</v>
      </c>
      <c r="N1374" s="104">
        <f t="shared" si="909"/>
        <v>0.7828535437331483</v>
      </c>
      <c r="O1374" s="104">
        <f t="shared" si="904"/>
        <v>0</v>
      </c>
      <c r="P1374" s="104">
        <f t="shared" si="904"/>
        <v>0.87014746692858946</v>
      </c>
      <c r="Q1374" s="104">
        <f t="shared" si="910"/>
        <v>0.87014746692858946</v>
      </c>
      <c r="R1374" s="104">
        <f t="shared" si="905"/>
        <v>0</v>
      </c>
      <c r="S1374" s="104">
        <f t="shared" si="905"/>
        <v>0.96158545392621508</v>
      </c>
      <c r="T1374" s="104">
        <f t="shared" si="911"/>
        <v>0.96158545392621508</v>
      </c>
    </row>
    <row r="1375" spans="2:20" x14ac:dyDescent="0.2">
      <c r="B1375" s="114" t="s">
        <v>293</v>
      </c>
      <c r="C1375" s="104">
        <f t="shared" si="900"/>
        <v>0</v>
      </c>
      <c r="D1375" s="104">
        <f t="shared" si="900"/>
        <v>0.71031108719052738</v>
      </c>
      <c r="E1375" s="104">
        <f t="shared" si="906"/>
        <v>0.71031108719052738</v>
      </c>
      <c r="F1375" s="104">
        <f t="shared" si="901"/>
        <v>0</v>
      </c>
      <c r="G1375" s="104">
        <f t="shared" si="901"/>
        <v>0.67585887526075705</v>
      </c>
      <c r="H1375" s="104">
        <f t="shared" si="907"/>
        <v>0.67585887526075705</v>
      </c>
      <c r="I1375" s="104">
        <f t="shared" si="902"/>
        <v>0</v>
      </c>
      <c r="J1375" s="104">
        <f t="shared" si="902"/>
        <v>0.74725669302375763</v>
      </c>
      <c r="K1375" s="104">
        <f t="shared" si="908"/>
        <v>0.74725669302375763</v>
      </c>
      <c r="L1375" s="104">
        <f t="shared" si="903"/>
        <v>0</v>
      </c>
      <c r="M1375" s="104">
        <f t="shared" si="903"/>
        <v>0.82324878658977885</v>
      </c>
      <c r="N1375" s="104">
        <f t="shared" si="909"/>
        <v>0.82324878658977885</v>
      </c>
      <c r="O1375" s="104">
        <f t="shared" si="904"/>
        <v>0</v>
      </c>
      <c r="P1375" s="104">
        <f t="shared" si="904"/>
        <v>0.9150470762221049</v>
      </c>
      <c r="Q1375" s="104">
        <f t="shared" si="910"/>
        <v>0.9150470762221049</v>
      </c>
      <c r="R1375" s="104">
        <f t="shared" si="905"/>
        <v>0</v>
      </c>
      <c r="S1375" s="104">
        <f t="shared" si="905"/>
        <v>1.0112032633488077</v>
      </c>
      <c r="T1375" s="104">
        <f t="shared" si="911"/>
        <v>1.0112032633488077</v>
      </c>
    </row>
    <row r="1376" spans="2:20" x14ac:dyDescent="0.2">
      <c r="B1376" s="108" t="s">
        <v>882</v>
      </c>
      <c r="C1376" s="104">
        <f t="shared" ref="C1376:D1378" si="912">+C1183*$E$1381</f>
        <v>0</v>
      </c>
      <c r="D1376" s="104">
        <f t="shared" si="912"/>
        <v>0</v>
      </c>
      <c r="E1376" s="104">
        <f t="shared" si="906"/>
        <v>0</v>
      </c>
      <c r="F1376" s="104">
        <f t="shared" ref="F1376:G1379" si="913">+F1183*$H$1381</f>
        <v>23.37075539474937</v>
      </c>
      <c r="G1376" s="104">
        <f t="shared" si="913"/>
        <v>0</v>
      </c>
      <c r="H1376" s="104">
        <f t="shared" si="907"/>
        <v>23.37075539474937</v>
      </c>
      <c r="I1376" s="104">
        <f t="shared" ref="I1376:J1378" si="914">+I1183*$K$1381</f>
        <v>0</v>
      </c>
      <c r="J1376" s="104">
        <f t="shared" si="914"/>
        <v>0</v>
      </c>
      <c r="K1376" s="104">
        <f t="shared" si="908"/>
        <v>0</v>
      </c>
      <c r="L1376" s="104">
        <f t="shared" ref="L1376:M1379" si="915">+L1183*$N$1381</f>
        <v>0</v>
      </c>
      <c r="M1376" s="104">
        <f t="shared" si="915"/>
        <v>0</v>
      </c>
      <c r="N1376" s="104">
        <f t="shared" si="909"/>
        <v>0</v>
      </c>
      <c r="O1376" s="104">
        <f t="shared" ref="O1376:P1378" si="916">+O1183*$Q$1381</f>
        <v>0</v>
      </c>
      <c r="P1376" s="104">
        <f t="shared" si="916"/>
        <v>0</v>
      </c>
      <c r="Q1376" s="104">
        <f t="shared" si="910"/>
        <v>0</v>
      </c>
      <c r="R1376" s="104">
        <f t="shared" ref="R1376:S1378" si="917">+R1183*$T$1381</f>
        <v>0</v>
      </c>
      <c r="S1376" s="104">
        <f t="shared" si="917"/>
        <v>0</v>
      </c>
      <c r="T1376" s="104">
        <f t="shared" si="911"/>
        <v>0</v>
      </c>
    </row>
    <row r="1377" spans="2:20" x14ac:dyDescent="0.2">
      <c r="B1377" s="114" t="s">
        <v>880</v>
      </c>
      <c r="C1377" s="104">
        <f t="shared" si="912"/>
        <v>0</v>
      </c>
      <c r="D1377" s="104">
        <f t="shared" si="912"/>
        <v>0</v>
      </c>
      <c r="E1377" s="104">
        <f t="shared" si="906"/>
        <v>0</v>
      </c>
      <c r="F1377" s="104">
        <f t="shared" si="913"/>
        <v>0</v>
      </c>
      <c r="G1377" s="104">
        <f t="shared" si="913"/>
        <v>0</v>
      </c>
      <c r="H1377" s="104">
        <f t="shared" si="907"/>
        <v>0</v>
      </c>
      <c r="I1377" s="104">
        <f t="shared" si="914"/>
        <v>2.34905863406492</v>
      </c>
      <c r="J1377" s="104">
        <f t="shared" si="914"/>
        <v>0</v>
      </c>
      <c r="K1377" s="104">
        <f t="shared" si="908"/>
        <v>2.34905863406492</v>
      </c>
      <c r="L1377" s="104">
        <f t="shared" si="915"/>
        <v>0</v>
      </c>
      <c r="M1377" s="104">
        <f t="shared" si="915"/>
        <v>0</v>
      </c>
      <c r="N1377" s="104">
        <f t="shared" si="909"/>
        <v>0</v>
      </c>
      <c r="O1377" s="104">
        <f t="shared" si="916"/>
        <v>4.7545794245124755</v>
      </c>
      <c r="P1377" s="104">
        <f t="shared" si="916"/>
        <v>0</v>
      </c>
      <c r="Q1377" s="104">
        <f t="shared" si="910"/>
        <v>4.7545794245124755</v>
      </c>
      <c r="R1377" s="104">
        <f t="shared" si="917"/>
        <v>0</v>
      </c>
      <c r="S1377" s="104">
        <f t="shared" si="917"/>
        <v>0</v>
      </c>
      <c r="T1377" s="104">
        <f t="shared" si="911"/>
        <v>0</v>
      </c>
    </row>
    <row r="1378" spans="2:20" x14ac:dyDescent="0.2">
      <c r="B1378" s="114" t="s">
        <v>874</v>
      </c>
      <c r="C1378" s="104">
        <f t="shared" si="912"/>
        <v>0</v>
      </c>
      <c r="D1378" s="104">
        <f t="shared" si="912"/>
        <v>0</v>
      </c>
      <c r="E1378" s="104">
        <f t="shared" si="906"/>
        <v>0</v>
      </c>
      <c r="F1378" s="104">
        <f t="shared" si="913"/>
        <v>23.37075539474937</v>
      </c>
      <c r="G1378" s="104">
        <f t="shared" si="913"/>
        <v>0</v>
      </c>
      <c r="H1378" s="104">
        <f t="shared" si="907"/>
        <v>23.37075539474937</v>
      </c>
      <c r="I1378" s="104">
        <f t="shared" si="914"/>
        <v>32.886820876908878</v>
      </c>
      <c r="J1378" s="104">
        <f t="shared" si="914"/>
        <v>0</v>
      </c>
      <c r="K1378" s="104">
        <f t="shared" si="908"/>
        <v>32.886820876908878</v>
      </c>
      <c r="L1378" s="104">
        <f t="shared" si="915"/>
        <v>47.053556347597201</v>
      </c>
      <c r="M1378" s="104">
        <f t="shared" si="915"/>
        <v>0</v>
      </c>
      <c r="N1378" s="104">
        <f t="shared" si="909"/>
        <v>47.053556347597201</v>
      </c>
      <c r="O1378" s="104">
        <f t="shared" si="916"/>
        <v>47.54579424512476</v>
      </c>
      <c r="P1378" s="104">
        <f t="shared" si="916"/>
        <v>0</v>
      </c>
      <c r="Q1378" s="104">
        <f t="shared" si="910"/>
        <v>47.54579424512476</v>
      </c>
      <c r="R1378" s="104">
        <f t="shared" si="917"/>
        <v>71.648269474356439</v>
      </c>
      <c r="S1378" s="104">
        <f t="shared" si="917"/>
        <v>0</v>
      </c>
      <c r="T1378" s="104">
        <f t="shared" si="911"/>
        <v>71.648269474356439</v>
      </c>
    </row>
    <row r="1379" spans="2:20" x14ac:dyDescent="0.2">
      <c r="B1379" s="114" t="s">
        <v>294</v>
      </c>
      <c r="C1379" s="104">
        <f>+C1186*$E$1381</f>
        <v>28.72614755651238</v>
      </c>
      <c r="D1379" s="104">
        <f t="shared" ref="D1379" si="918">+D1186*$E$1381</f>
        <v>0</v>
      </c>
      <c r="E1379" s="104">
        <f t="shared" si="906"/>
        <v>28.72614755651238</v>
      </c>
      <c r="F1379" s="104">
        <f t="shared" si="913"/>
        <v>24.848039539855794</v>
      </c>
      <c r="G1379" s="104">
        <f t="shared" si="913"/>
        <v>0</v>
      </c>
      <c r="H1379" s="104">
        <f t="shared" si="907"/>
        <v>24.848039539855794</v>
      </c>
      <c r="I1379" s="104">
        <f>+I1186*$K$1381</f>
        <v>67.258500508879266</v>
      </c>
      <c r="J1379" s="104">
        <f t="shared" ref="J1379" si="919">+J1186*$K$1381</f>
        <v>0</v>
      </c>
      <c r="K1379" s="104">
        <f t="shared" si="908"/>
        <v>67.258500508879266</v>
      </c>
      <c r="L1379" s="104">
        <f t="shared" si="915"/>
        <v>123.82639297354108</v>
      </c>
      <c r="M1379" s="104">
        <f t="shared" si="915"/>
        <v>0</v>
      </c>
      <c r="N1379" s="104">
        <f t="shared" si="909"/>
        <v>123.82639297354108</v>
      </c>
      <c r="O1379" s="104">
        <f>+O1186*$Q$1381</f>
        <v>125.12176888275924</v>
      </c>
      <c r="P1379" s="104">
        <f>+P1186*$Q$1381</f>
        <v>0</v>
      </c>
      <c r="Q1379" s="104">
        <f t="shared" si="910"/>
        <v>125.12176888275924</v>
      </c>
      <c r="R1379" s="104">
        <f>+R1186*$T$1381</f>
        <v>125.69998189958105</v>
      </c>
      <c r="S1379" s="104">
        <f t="shared" ref="S1379" si="920">+S1186*$T$1381</f>
        <v>0</v>
      </c>
      <c r="T1379" s="104">
        <f t="shared" si="911"/>
        <v>125.69998189958105</v>
      </c>
    </row>
    <row r="1380" spans="2:20" x14ac:dyDescent="0.2">
      <c r="B1380" s="278" t="s">
        <v>8</v>
      </c>
      <c r="C1380" s="106">
        <f>SUM(C1362:C1379)</f>
        <v>150.35820512568432</v>
      </c>
      <c r="D1380" s="106">
        <f t="shared" ref="D1380:T1380" si="921">SUM(D1362:D1379)</f>
        <v>112.41939737628731</v>
      </c>
      <c r="E1380" s="106">
        <f t="shared" si="921"/>
        <v>262.77760250197156</v>
      </c>
      <c r="F1380" s="106">
        <f t="shared" si="921"/>
        <v>263.45510927071706</v>
      </c>
      <c r="G1380" s="106">
        <f t="shared" si="921"/>
        <v>162.84547401162743</v>
      </c>
      <c r="H1380" s="106">
        <f t="shared" si="921"/>
        <v>426.30058328234452</v>
      </c>
      <c r="I1380" s="106">
        <f t="shared" si="921"/>
        <v>305.48674997370529</v>
      </c>
      <c r="J1380" s="106">
        <f t="shared" si="921"/>
        <v>213.35436282096066</v>
      </c>
      <c r="K1380" s="106">
        <f t="shared" si="921"/>
        <v>518.84111279466595</v>
      </c>
      <c r="L1380" s="106">
        <f t="shared" si="921"/>
        <v>502.17170713699034</v>
      </c>
      <c r="M1380" s="106">
        <f t="shared" si="921"/>
        <v>276.451948879452</v>
      </c>
      <c r="N1380" s="106">
        <f t="shared" si="921"/>
        <v>778.62365601644228</v>
      </c>
      <c r="O1380" s="106">
        <f t="shared" si="921"/>
        <v>534.4897598633803</v>
      </c>
      <c r="P1380" s="106">
        <f t="shared" si="921"/>
        <v>379.62494674398408</v>
      </c>
      <c r="Q1380" s="106">
        <f t="shared" si="921"/>
        <v>914.1147066073645</v>
      </c>
      <c r="R1380" s="106">
        <f t="shared" si="921"/>
        <v>760.15437156064559</v>
      </c>
      <c r="S1380" s="106">
        <f t="shared" si="921"/>
        <v>509.98483488740862</v>
      </c>
      <c r="T1380" s="106">
        <f t="shared" si="921"/>
        <v>1270.1392064480544</v>
      </c>
    </row>
    <row r="1381" spans="2:20" x14ac:dyDescent="0.2">
      <c r="B1381" s="279" t="s">
        <v>297</v>
      </c>
      <c r="C1381" s="241"/>
      <c r="D1381" s="240"/>
      <c r="E1381" s="285">
        <f>Asignaciones!K106</f>
        <v>4.7448015122873347E-2</v>
      </c>
      <c r="F1381" s="241"/>
      <c r="G1381" s="240"/>
      <c r="H1381" s="285">
        <f>Asignaciones!L106</f>
        <v>4.7464182121824731E-2</v>
      </c>
      <c r="I1381" s="241"/>
      <c r="J1381" s="240"/>
      <c r="K1381" s="285">
        <f>Asignaciones!M106</f>
        <v>4.7353154279983538E-2</v>
      </c>
      <c r="L1381" s="241"/>
      <c r="M1381" s="240"/>
      <c r="N1381" s="285">
        <f>Asignaciones!N106</f>
        <v>4.7428714167391313E-2</v>
      </c>
      <c r="O1381" s="241"/>
      <c r="P1381" s="240"/>
      <c r="Q1381" s="285">
        <f>Asignaciones!O106</f>
        <v>4.7423226478288651E-2</v>
      </c>
      <c r="R1381" s="241"/>
      <c r="S1381" s="240"/>
      <c r="T1381" s="285">
        <f>Asignaciones!P106</f>
        <v>4.7424989874325071E-2</v>
      </c>
    </row>
    <row r="1385" spans="2:20" x14ac:dyDescent="0.2">
      <c r="B1385" s="2" t="s">
        <v>752</v>
      </c>
      <c r="C1385" s="228"/>
      <c r="D1385" s="228"/>
      <c r="E1385" s="228"/>
      <c r="F1385" s="228"/>
      <c r="G1385" s="228"/>
      <c r="H1385" s="228"/>
      <c r="I1385" s="228"/>
      <c r="J1385" s="228"/>
      <c r="K1385" s="228"/>
      <c r="L1385" s="228"/>
      <c r="M1385" s="228"/>
      <c r="N1385" s="228"/>
      <c r="O1385" s="228"/>
      <c r="P1385" s="228"/>
      <c r="Q1385" s="228"/>
      <c r="R1385" s="228"/>
      <c r="S1385" s="228"/>
      <c r="T1385" s="227"/>
    </row>
    <row r="1386" spans="2:20" x14ac:dyDescent="0.2">
      <c r="B1386" s="9" t="s">
        <v>20</v>
      </c>
      <c r="C1386" s="199"/>
      <c r="D1386" s="199"/>
      <c r="E1386" s="199"/>
      <c r="F1386" s="199"/>
      <c r="G1386" s="199"/>
      <c r="H1386" s="199"/>
      <c r="I1386" s="199"/>
      <c r="J1386" s="199"/>
      <c r="K1386" s="199"/>
      <c r="L1386" s="199"/>
      <c r="M1386" s="199"/>
      <c r="N1386" s="199"/>
      <c r="O1386" s="199"/>
      <c r="P1386" s="199"/>
      <c r="Q1386" s="199"/>
      <c r="R1386" s="199"/>
      <c r="S1386" s="199"/>
      <c r="T1386" s="262"/>
    </row>
    <row r="1387" spans="2:20" x14ac:dyDescent="0.2">
      <c r="B1387" s="201" t="s">
        <v>910</v>
      </c>
      <c r="C1387" s="199"/>
      <c r="D1387" s="199"/>
      <c r="E1387" s="199"/>
      <c r="F1387" s="199"/>
      <c r="G1387" s="199"/>
      <c r="H1387" s="199"/>
      <c r="I1387" s="199"/>
      <c r="J1387" s="199"/>
      <c r="K1387" s="199"/>
      <c r="L1387" s="199"/>
      <c r="M1387" s="199"/>
      <c r="N1387" s="199"/>
      <c r="O1387" s="199"/>
      <c r="P1387" s="199"/>
      <c r="Q1387" s="199"/>
      <c r="R1387" s="199"/>
      <c r="S1387" s="199"/>
      <c r="T1387" s="262"/>
    </row>
    <row r="1388" spans="2:20" x14ac:dyDescent="0.2">
      <c r="B1388" s="9" t="s">
        <v>2</v>
      </c>
      <c r="C1388" s="199"/>
      <c r="D1388" s="199"/>
      <c r="E1388" s="199"/>
      <c r="F1388" s="199"/>
      <c r="G1388" s="199"/>
      <c r="H1388" s="199"/>
      <c r="I1388" s="199"/>
      <c r="J1388" s="199"/>
      <c r="K1388" s="199"/>
      <c r="L1388" s="199"/>
      <c r="M1388" s="199"/>
      <c r="N1388" s="199"/>
      <c r="O1388" s="199"/>
      <c r="P1388" s="199"/>
      <c r="Q1388" s="199"/>
      <c r="R1388" s="199"/>
      <c r="S1388" s="199"/>
      <c r="T1388" s="262"/>
    </row>
    <row r="1389" spans="2:20" x14ac:dyDescent="0.2">
      <c r="B1389" s="256"/>
      <c r="C1389" s="197"/>
      <c r="D1389" s="197"/>
      <c r="E1389" s="197"/>
      <c r="F1389" s="197"/>
      <c r="G1389" s="197"/>
      <c r="H1389" s="197"/>
      <c r="I1389" s="197"/>
      <c r="J1389" s="197"/>
      <c r="K1389" s="197"/>
      <c r="L1389" s="197"/>
      <c r="M1389" s="197"/>
      <c r="N1389" s="197"/>
      <c r="O1389" s="197"/>
      <c r="P1389" s="197"/>
      <c r="Q1389" s="197"/>
      <c r="R1389" s="197"/>
      <c r="S1389" s="197"/>
      <c r="T1389" s="263"/>
    </row>
    <row r="1390" spans="2:20" x14ac:dyDescent="0.2">
      <c r="B1390" s="264"/>
    </row>
    <row r="1391" spans="2:20" x14ac:dyDescent="0.2">
      <c r="B1391" s="265" t="s">
        <v>282</v>
      </c>
      <c r="C1391" s="267" t="s">
        <v>38</v>
      </c>
      <c r="D1391" s="662"/>
      <c r="E1391" s="299"/>
      <c r="F1391" s="270" t="s">
        <v>39</v>
      </c>
      <c r="G1391" s="663"/>
      <c r="H1391" s="663"/>
      <c r="I1391" s="301" t="s">
        <v>40</v>
      </c>
      <c r="J1391" s="662"/>
      <c r="K1391" s="299"/>
      <c r="L1391" s="267" t="s">
        <v>121</v>
      </c>
      <c r="M1391" s="662"/>
      <c r="N1391" s="299"/>
      <c r="O1391" s="270" t="s">
        <v>122</v>
      </c>
      <c r="P1391" s="662"/>
      <c r="Q1391" s="299"/>
      <c r="R1391" s="301" t="s">
        <v>633</v>
      </c>
      <c r="S1391" s="662"/>
      <c r="T1391" s="299"/>
    </row>
    <row r="1392" spans="2:20" x14ac:dyDescent="0.2">
      <c r="B1392" s="273"/>
      <c r="C1392" s="274" t="s">
        <v>283</v>
      </c>
      <c r="D1392" s="275" t="s">
        <v>284</v>
      </c>
      <c r="E1392" s="275" t="s">
        <v>47</v>
      </c>
      <c r="F1392" s="275" t="s">
        <v>283</v>
      </c>
      <c r="G1392" s="275" t="s">
        <v>284</v>
      </c>
      <c r="H1392" s="275" t="s">
        <v>47</v>
      </c>
      <c r="I1392" s="276" t="s">
        <v>283</v>
      </c>
      <c r="J1392" s="276" t="s">
        <v>284</v>
      </c>
      <c r="K1392" s="276" t="s">
        <v>47</v>
      </c>
      <c r="L1392" s="274" t="s">
        <v>283</v>
      </c>
      <c r="M1392" s="275" t="s">
        <v>284</v>
      </c>
      <c r="N1392" s="275" t="s">
        <v>47</v>
      </c>
      <c r="O1392" s="275" t="s">
        <v>283</v>
      </c>
      <c r="P1392" s="275" t="s">
        <v>284</v>
      </c>
      <c r="Q1392" s="275" t="s">
        <v>47</v>
      </c>
      <c r="R1392" s="276" t="s">
        <v>283</v>
      </c>
      <c r="S1392" s="276" t="s">
        <v>284</v>
      </c>
      <c r="T1392" s="276" t="s">
        <v>47</v>
      </c>
    </row>
    <row r="1393" spans="2:20" x14ac:dyDescent="0.2">
      <c r="B1393" s="129" t="s">
        <v>113</v>
      </c>
      <c r="C1393" s="234"/>
      <c r="D1393" s="234"/>
      <c r="E1393" s="234"/>
      <c r="F1393" s="234"/>
      <c r="G1393" s="234"/>
      <c r="H1393" s="234"/>
      <c r="I1393" s="234"/>
      <c r="J1393" s="234"/>
      <c r="K1393" s="234"/>
      <c r="L1393" s="234"/>
      <c r="M1393" s="234"/>
      <c r="N1393" s="234"/>
      <c r="O1393" s="234"/>
      <c r="P1393" s="234"/>
      <c r="Q1393" s="234"/>
      <c r="R1393" s="234"/>
      <c r="S1393" s="234"/>
      <c r="T1393" s="232"/>
    </row>
    <row r="1394" spans="2:20" x14ac:dyDescent="0.2">
      <c r="B1394" s="665" t="s">
        <v>424</v>
      </c>
      <c r="C1394" s="104">
        <f t="shared" ref="C1394:D1407" si="922">+C1169*$E$1413</f>
        <v>174.51243542350255</v>
      </c>
      <c r="D1394" s="104">
        <f t="shared" si="922"/>
        <v>0</v>
      </c>
      <c r="E1394" s="104">
        <f>+C1394+D1394</f>
        <v>174.51243542350255</v>
      </c>
      <c r="F1394" s="104">
        <f t="shared" ref="F1394:G1407" si="923">+F1169*$H$1413</f>
        <v>269.51899304208666</v>
      </c>
      <c r="G1394" s="104">
        <f t="shared" si="923"/>
        <v>0</v>
      </c>
      <c r="H1394" s="104">
        <f>+F1394+G1394</f>
        <v>269.51899304208666</v>
      </c>
      <c r="I1394" s="104">
        <f t="shared" ref="I1394:J1407" si="924">+I1169*$K$1413</f>
        <v>283.55543155580699</v>
      </c>
      <c r="J1394" s="104">
        <f t="shared" si="924"/>
        <v>0</v>
      </c>
      <c r="K1394" s="104">
        <f>+I1394+J1394</f>
        <v>283.55543155580699</v>
      </c>
      <c r="L1394" s="104">
        <f t="shared" ref="L1394:M1407" si="925">+L1169*$N$1413</f>
        <v>469.50257073569054</v>
      </c>
      <c r="M1394" s="104">
        <f t="shared" si="925"/>
        <v>0</v>
      </c>
      <c r="N1394" s="104">
        <f>+L1394+M1394</f>
        <v>469.50257073569054</v>
      </c>
      <c r="O1394" s="104">
        <f t="shared" ref="O1394:P1407" si="926">+O1169*$Q$1413</f>
        <v>496.8253821154405</v>
      </c>
      <c r="P1394" s="104">
        <f t="shared" si="926"/>
        <v>0</v>
      </c>
      <c r="Q1394" s="104">
        <f>+O1394+P1394</f>
        <v>496.8253821154405</v>
      </c>
      <c r="R1394" s="104">
        <f t="shared" ref="R1394:S1407" si="927">+R1169*$T$1413</f>
        <v>815.99007391043097</v>
      </c>
      <c r="S1394" s="104">
        <f t="shared" si="927"/>
        <v>0</v>
      </c>
      <c r="T1394" s="104">
        <f>+R1394+S1394</f>
        <v>815.99007391043097</v>
      </c>
    </row>
    <row r="1395" spans="2:20" x14ac:dyDescent="0.2">
      <c r="B1395" s="665" t="s">
        <v>425</v>
      </c>
      <c r="C1395" s="104">
        <f t="shared" si="922"/>
        <v>59.116710758409418</v>
      </c>
      <c r="D1395" s="104">
        <f t="shared" si="922"/>
        <v>0</v>
      </c>
      <c r="E1395" s="104">
        <f>+C1395+D1395</f>
        <v>59.116710758409418</v>
      </c>
      <c r="F1395" s="104">
        <f t="shared" si="923"/>
        <v>109.15887791186449</v>
      </c>
      <c r="G1395" s="104">
        <f t="shared" si="923"/>
        <v>0</v>
      </c>
      <c r="H1395" s="104">
        <f>+F1395+G1395</f>
        <v>109.15887791186449</v>
      </c>
      <c r="I1395" s="104">
        <f t="shared" si="924"/>
        <v>115.05925418984452</v>
      </c>
      <c r="J1395" s="104">
        <f t="shared" si="924"/>
        <v>0</v>
      </c>
      <c r="K1395" s="104">
        <f>+I1395+J1395</f>
        <v>115.05925418984452</v>
      </c>
      <c r="L1395" s="104">
        <f t="shared" si="925"/>
        <v>191.09905200538174</v>
      </c>
      <c r="M1395" s="104">
        <f t="shared" si="925"/>
        <v>0</v>
      </c>
      <c r="N1395" s="104">
        <f>+L1395+M1395</f>
        <v>191.09905200538174</v>
      </c>
      <c r="O1395" s="104">
        <f t="shared" si="926"/>
        <v>201.65310441387484</v>
      </c>
      <c r="P1395" s="104">
        <f t="shared" si="926"/>
        <v>0</v>
      </c>
      <c r="Q1395" s="104">
        <f>+O1395+P1395</f>
        <v>201.65310441387484</v>
      </c>
      <c r="R1395" s="104">
        <f t="shared" si="927"/>
        <v>302.76679011088322</v>
      </c>
      <c r="S1395" s="104">
        <f t="shared" si="927"/>
        <v>0</v>
      </c>
      <c r="T1395" s="104">
        <f>+R1395+S1395</f>
        <v>302.76679011088322</v>
      </c>
    </row>
    <row r="1396" spans="2:20" x14ac:dyDescent="0.2">
      <c r="B1396" s="665" t="s">
        <v>426</v>
      </c>
      <c r="C1396" s="104">
        <f t="shared" si="922"/>
        <v>0</v>
      </c>
      <c r="D1396" s="104">
        <f t="shared" si="922"/>
        <v>208.01861625708884</v>
      </c>
      <c r="E1396" s="104">
        <f>+C1396+D1396</f>
        <v>208.01861625708884</v>
      </c>
      <c r="F1396" s="104">
        <f t="shared" si="923"/>
        <v>0</v>
      </c>
      <c r="G1396" s="104">
        <f t="shared" si="923"/>
        <v>314.81640151182216</v>
      </c>
      <c r="H1396" s="104">
        <f>+F1396+G1396</f>
        <v>314.81640151182216</v>
      </c>
      <c r="I1396" s="104">
        <f t="shared" si="924"/>
        <v>0</v>
      </c>
      <c r="J1396" s="104">
        <f t="shared" si="924"/>
        <v>416.61333118745688</v>
      </c>
      <c r="K1396" s="104">
        <f>+I1396+J1396</f>
        <v>416.61333118745688</v>
      </c>
      <c r="L1396" s="104">
        <f t="shared" si="925"/>
        <v>0</v>
      </c>
      <c r="M1396" s="104">
        <f t="shared" si="925"/>
        <v>543.89630340844542</v>
      </c>
      <c r="N1396" s="104">
        <f>+L1396+M1396</f>
        <v>543.89630340844542</v>
      </c>
      <c r="O1396" s="104">
        <f t="shared" si="926"/>
        <v>0</v>
      </c>
      <c r="P1396" s="104">
        <f t="shared" si="926"/>
        <v>747.01334815606572</v>
      </c>
      <c r="Q1396" s="104">
        <f>+O1396+P1396</f>
        <v>747.01334815606572</v>
      </c>
      <c r="R1396" s="104">
        <f t="shared" si="927"/>
        <v>0</v>
      </c>
      <c r="S1396" s="104">
        <f t="shared" si="927"/>
        <v>1012.5821170246131</v>
      </c>
      <c r="T1396" s="104">
        <f>+R1396+S1396</f>
        <v>1012.5821170246131</v>
      </c>
    </row>
    <row r="1397" spans="2:20" x14ac:dyDescent="0.2">
      <c r="B1397" s="660" t="s">
        <v>715</v>
      </c>
      <c r="C1397" s="104">
        <f t="shared" si="922"/>
        <v>0</v>
      </c>
      <c r="D1397" s="104">
        <f t="shared" si="922"/>
        <v>2.5810785791173303</v>
      </c>
      <c r="E1397" s="104">
        <f>+C1397+D1397</f>
        <v>2.5810785791173303</v>
      </c>
      <c r="F1397" s="104">
        <f t="shared" si="923"/>
        <v>0</v>
      </c>
      <c r="G1397" s="104">
        <f t="shared" si="923"/>
        <v>2.4681802837382825</v>
      </c>
      <c r="H1397" s="104">
        <f>+F1397+G1397</f>
        <v>2.4681802837382825</v>
      </c>
      <c r="I1397" s="104">
        <f t="shared" si="924"/>
        <v>0</v>
      </c>
      <c r="J1397" s="104">
        <f t="shared" si="924"/>
        <v>2.7253920911644474</v>
      </c>
      <c r="K1397" s="104">
        <f>+I1397+J1397</f>
        <v>2.7253920911644474</v>
      </c>
      <c r="L1397" s="104">
        <f t="shared" si="925"/>
        <v>0</v>
      </c>
      <c r="M1397" s="104">
        <f t="shared" si="925"/>
        <v>2.9979131457659576</v>
      </c>
      <c r="N1397" s="104">
        <f>+L1397+M1397</f>
        <v>2.9979131457659576</v>
      </c>
      <c r="O1397" s="104">
        <f t="shared" si="926"/>
        <v>0</v>
      </c>
      <c r="P1397" s="104">
        <f t="shared" si="926"/>
        <v>3.3334105408651684</v>
      </c>
      <c r="Q1397" s="104">
        <f>+O1397+P1397</f>
        <v>3.3334105408651684</v>
      </c>
      <c r="R1397" s="104">
        <f t="shared" si="927"/>
        <v>0</v>
      </c>
      <c r="S1397" s="104">
        <f t="shared" si="927"/>
        <v>3.6833240305320842</v>
      </c>
      <c r="T1397" s="104">
        <f>+R1397+S1397</f>
        <v>3.6833240305320842</v>
      </c>
    </row>
    <row r="1398" spans="2:20" x14ac:dyDescent="0.2">
      <c r="B1398" s="660" t="s">
        <v>717</v>
      </c>
      <c r="C1398" s="104">
        <f t="shared" si="922"/>
        <v>2.3753283100107643</v>
      </c>
      <c r="D1398" s="104">
        <f t="shared" si="922"/>
        <v>0</v>
      </c>
      <c r="E1398" s="104">
        <f t="shared" ref="E1398:E1411" si="928">+C1398+D1398</f>
        <v>2.3753283100107643</v>
      </c>
      <c r="F1398" s="104">
        <f t="shared" si="923"/>
        <v>2.2714296843216859</v>
      </c>
      <c r="G1398" s="104">
        <f t="shared" si="923"/>
        <v>0</v>
      </c>
      <c r="H1398" s="104">
        <f t="shared" ref="H1398:H1411" si="929">+F1398+G1398</f>
        <v>2.2714296843216859</v>
      </c>
      <c r="I1398" s="104">
        <f t="shared" si="924"/>
        <v>2.508137893359375</v>
      </c>
      <c r="J1398" s="104">
        <f t="shared" si="924"/>
        <v>0</v>
      </c>
      <c r="K1398" s="104">
        <f t="shared" ref="K1398:K1411" si="930">+I1398+J1398</f>
        <v>2.508137893359375</v>
      </c>
      <c r="L1398" s="104">
        <f t="shared" si="925"/>
        <v>2.7589349753646526</v>
      </c>
      <c r="M1398" s="104">
        <f t="shared" si="925"/>
        <v>0</v>
      </c>
      <c r="N1398" s="104">
        <f t="shared" ref="N1398:N1411" si="931">+L1398+M1398</f>
        <v>2.7589349753646526</v>
      </c>
      <c r="O1398" s="104">
        <f t="shared" si="926"/>
        <v>3.0676882488843411</v>
      </c>
      <c r="P1398" s="104">
        <f t="shared" si="926"/>
        <v>0</v>
      </c>
      <c r="Q1398" s="104">
        <f t="shared" ref="Q1398:Q1411" si="932">+O1398+P1398</f>
        <v>3.0676882488843411</v>
      </c>
      <c r="R1398" s="104">
        <f t="shared" si="927"/>
        <v>3.3897084402822797</v>
      </c>
      <c r="S1398" s="104">
        <f t="shared" si="927"/>
        <v>0</v>
      </c>
      <c r="T1398" s="104">
        <f t="shared" ref="T1398:T1411" si="933">+R1398+S1398</f>
        <v>3.3897084402822797</v>
      </c>
    </row>
    <row r="1399" spans="2:20" x14ac:dyDescent="0.2">
      <c r="B1399" s="114" t="s">
        <v>287</v>
      </c>
      <c r="C1399" s="104">
        <f t="shared" si="922"/>
        <v>3.4152314316469319</v>
      </c>
      <c r="D1399" s="104">
        <f t="shared" si="922"/>
        <v>0</v>
      </c>
      <c r="E1399" s="104">
        <f t="shared" si="928"/>
        <v>3.4152314316469319</v>
      </c>
      <c r="F1399" s="104">
        <f t="shared" si="923"/>
        <v>3.2658466705329401</v>
      </c>
      <c r="G1399" s="104">
        <f t="shared" si="923"/>
        <v>0</v>
      </c>
      <c r="H1399" s="104">
        <f t="shared" si="929"/>
        <v>3.2658466705329401</v>
      </c>
      <c r="I1399" s="104">
        <f t="shared" si="924"/>
        <v>3.6061841776587258</v>
      </c>
      <c r="J1399" s="104">
        <f t="shared" si="924"/>
        <v>0</v>
      </c>
      <c r="K1399" s="104">
        <f t="shared" si="930"/>
        <v>3.6061841776587258</v>
      </c>
      <c r="L1399" s="104">
        <f t="shared" si="925"/>
        <v>3.9667785737343895</v>
      </c>
      <c r="M1399" s="104">
        <f t="shared" si="925"/>
        <v>0</v>
      </c>
      <c r="N1399" s="104">
        <f t="shared" si="931"/>
        <v>3.9667785737343895</v>
      </c>
      <c r="O1399" s="104">
        <f t="shared" si="926"/>
        <v>4.4107020010367588</v>
      </c>
      <c r="P1399" s="104">
        <f t="shared" si="926"/>
        <v>0</v>
      </c>
      <c r="Q1399" s="104">
        <f t="shared" si="932"/>
        <v>4.4107020010367588</v>
      </c>
      <c r="R1399" s="104">
        <f t="shared" si="927"/>
        <v>4.8737005156640762</v>
      </c>
      <c r="S1399" s="104">
        <f t="shared" si="927"/>
        <v>0</v>
      </c>
      <c r="T1399" s="104">
        <f t="shared" si="933"/>
        <v>4.8737005156640762</v>
      </c>
    </row>
    <row r="1400" spans="2:20" x14ac:dyDescent="0.2">
      <c r="B1400" s="114" t="s">
        <v>427</v>
      </c>
      <c r="C1400" s="104">
        <f t="shared" si="922"/>
        <v>0</v>
      </c>
      <c r="D1400" s="104">
        <f t="shared" si="922"/>
        <v>9.9919913885898808</v>
      </c>
      <c r="E1400" s="104">
        <f t="shared" si="928"/>
        <v>9.9919913885898808</v>
      </c>
      <c r="F1400" s="104">
        <f t="shared" si="923"/>
        <v>0</v>
      </c>
      <c r="G1400" s="104">
        <f t="shared" si="923"/>
        <v>9.5549342589306612</v>
      </c>
      <c r="H1400" s="104">
        <f t="shared" si="929"/>
        <v>9.5549342589306612</v>
      </c>
      <c r="I1400" s="104">
        <f t="shared" si="924"/>
        <v>0</v>
      </c>
      <c r="J1400" s="104">
        <f t="shared" si="924"/>
        <v>10.550664565492959</v>
      </c>
      <c r="K1400" s="104">
        <f t="shared" si="930"/>
        <v>10.550664565492959</v>
      </c>
      <c r="L1400" s="104">
        <f t="shared" si="925"/>
        <v>0</v>
      </c>
      <c r="M1400" s="104">
        <f t="shared" si="925"/>
        <v>11.605660741440044</v>
      </c>
      <c r="N1400" s="104">
        <f t="shared" si="931"/>
        <v>11.605660741440044</v>
      </c>
      <c r="O1400" s="104">
        <f t="shared" si="926"/>
        <v>0</v>
      </c>
      <c r="P1400" s="104">
        <f t="shared" si="926"/>
        <v>12.904453854461833</v>
      </c>
      <c r="Q1400" s="104">
        <f t="shared" si="932"/>
        <v>12.904453854461833</v>
      </c>
      <c r="R1400" s="104">
        <f t="shared" si="927"/>
        <v>0</v>
      </c>
      <c r="S1400" s="104">
        <f t="shared" si="927"/>
        <v>14.259055222971472</v>
      </c>
      <c r="T1400" s="104">
        <f t="shared" si="933"/>
        <v>14.259055222971472</v>
      </c>
    </row>
    <row r="1401" spans="2:20" x14ac:dyDescent="0.2">
      <c r="B1401" s="114" t="s">
        <v>428</v>
      </c>
      <c r="C1401" s="104">
        <f t="shared" si="922"/>
        <v>0</v>
      </c>
      <c r="D1401" s="104">
        <f t="shared" si="922"/>
        <v>5.7543164693218518</v>
      </c>
      <c r="E1401" s="104">
        <f t="shared" si="928"/>
        <v>5.7543164693218518</v>
      </c>
      <c r="F1401" s="104">
        <f t="shared" si="923"/>
        <v>0</v>
      </c>
      <c r="G1401" s="104">
        <f t="shared" si="923"/>
        <v>5.5026183901877461</v>
      </c>
      <c r="H1401" s="104">
        <f t="shared" si="929"/>
        <v>5.5026183901877461</v>
      </c>
      <c r="I1401" s="104">
        <f t="shared" si="924"/>
        <v>0</v>
      </c>
      <c r="J1401" s="104">
        <f t="shared" si="924"/>
        <v>6.0760523613776405</v>
      </c>
      <c r="K1401" s="104">
        <f t="shared" si="930"/>
        <v>6.0760523613776405</v>
      </c>
      <c r="L1401" s="104">
        <f t="shared" si="925"/>
        <v>0</v>
      </c>
      <c r="M1401" s="104">
        <f t="shared" si="925"/>
        <v>6.6836171234185962</v>
      </c>
      <c r="N1401" s="104">
        <f t="shared" si="931"/>
        <v>6.6836171234185962</v>
      </c>
      <c r="O1401" s="104">
        <f t="shared" si="926"/>
        <v>0</v>
      </c>
      <c r="P1401" s="104">
        <f t="shared" si="926"/>
        <v>14.86316560022836</v>
      </c>
      <c r="Q1401" s="104">
        <f t="shared" si="932"/>
        <v>14.86316560022836</v>
      </c>
      <c r="R1401" s="104">
        <f t="shared" si="927"/>
        <v>0</v>
      </c>
      <c r="S1401" s="104">
        <f t="shared" si="927"/>
        <v>16.423376105029639</v>
      </c>
      <c r="T1401" s="104">
        <f t="shared" si="933"/>
        <v>16.423376105029639</v>
      </c>
    </row>
    <row r="1402" spans="2:20" x14ac:dyDescent="0.2">
      <c r="B1402" s="114" t="s">
        <v>429</v>
      </c>
      <c r="C1402" s="104">
        <f t="shared" si="922"/>
        <v>8.0850376749192669</v>
      </c>
      <c r="D1402" s="104">
        <f t="shared" si="922"/>
        <v>0</v>
      </c>
      <c r="E1402" s="104">
        <f t="shared" si="928"/>
        <v>8.0850376749192669</v>
      </c>
      <c r="F1402" s="104">
        <f t="shared" si="923"/>
        <v>7.7313921179963492</v>
      </c>
      <c r="G1402" s="104">
        <f t="shared" si="923"/>
        <v>0</v>
      </c>
      <c r="H1402" s="104">
        <f t="shared" si="929"/>
        <v>7.7313921179963492</v>
      </c>
      <c r="I1402" s="104">
        <f t="shared" si="924"/>
        <v>8.5370890736410647</v>
      </c>
      <c r="J1402" s="104">
        <f t="shared" si="924"/>
        <v>0</v>
      </c>
      <c r="K1402" s="104">
        <f t="shared" si="930"/>
        <v>8.5370890736410647</v>
      </c>
      <c r="L1402" s="104">
        <f t="shared" si="925"/>
        <v>9.3907411133303924</v>
      </c>
      <c r="M1402" s="104">
        <f t="shared" si="925"/>
        <v>0</v>
      </c>
      <c r="N1402" s="104">
        <f t="shared" si="931"/>
        <v>9.3907411133303924</v>
      </c>
      <c r="O1402" s="104">
        <f t="shared" si="926"/>
        <v>20.883323760010779</v>
      </c>
      <c r="P1402" s="104">
        <f t="shared" si="926"/>
        <v>0</v>
      </c>
      <c r="Q1402" s="104">
        <f t="shared" si="932"/>
        <v>20.883323760010779</v>
      </c>
      <c r="R1402" s="104">
        <f t="shared" si="927"/>
        <v>23.07547999253196</v>
      </c>
      <c r="S1402" s="104">
        <f t="shared" si="927"/>
        <v>0</v>
      </c>
      <c r="T1402" s="104">
        <f t="shared" si="933"/>
        <v>23.07547999253196</v>
      </c>
    </row>
    <row r="1403" spans="2:20" x14ac:dyDescent="0.2">
      <c r="B1403" s="114" t="s">
        <v>288</v>
      </c>
      <c r="C1403" s="104">
        <f t="shared" si="922"/>
        <v>0</v>
      </c>
      <c r="D1403" s="104">
        <f t="shared" si="922"/>
        <v>0</v>
      </c>
      <c r="E1403" s="104">
        <f t="shared" si="928"/>
        <v>0</v>
      </c>
      <c r="F1403" s="104">
        <f t="shared" si="923"/>
        <v>2.6376855058037374</v>
      </c>
      <c r="G1403" s="104">
        <f t="shared" si="923"/>
        <v>0</v>
      </c>
      <c r="H1403" s="104">
        <f t="shared" si="929"/>
        <v>2.6376855058037374</v>
      </c>
      <c r="I1403" s="104">
        <f t="shared" si="924"/>
        <v>3.5017355082233914</v>
      </c>
      <c r="J1403" s="104">
        <f t="shared" si="924"/>
        <v>0</v>
      </c>
      <c r="K1403" s="104">
        <f t="shared" si="930"/>
        <v>3.5017355082233914</v>
      </c>
      <c r="L1403" s="104">
        <f t="shared" si="925"/>
        <v>4.377557407781631</v>
      </c>
      <c r="M1403" s="104">
        <f t="shared" si="925"/>
        <v>0</v>
      </c>
      <c r="N1403" s="104">
        <f t="shared" si="931"/>
        <v>4.377557407781631</v>
      </c>
      <c r="O1403" s="104">
        <f t="shared" si="926"/>
        <v>7.3760434749318655</v>
      </c>
      <c r="P1403" s="104">
        <f t="shared" si="926"/>
        <v>0</v>
      </c>
      <c r="Q1403" s="104">
        <f t="shared" si="932"/>
        <v>7.3760434749318655</v>
      </c>
      <c r="R1403" s="104">
        <f t="shared" si="927"/>
        <v>9.1880360354456911</v>
      </c>
      <c r="S1403" s="104">
        <f t="shared" si="927"/>
        <v>0</v>
      </c>
      <c r="T1403" s="104">
        <f t="shared" si="933"/>
        <v>9.1880360354456911</v>
      </c>
    </row>
    <row r="1404" spans="2:20" x14ac:dyDescent="0.2">
      <c r="B1404" s="114" t="s">
        <v>289</v>
      </c>
      <c r="C1404" s="104">
        <f t="shared" si="922"/>
        <v>3.5128094725511301</v>
      </c>
      <c r="D1404" s="104">
        <f t="shared" si="922"/>
        <v>0</v>
      </c>
      <c r="E1404" s="104">
        <f t="shared" si="928"/>
        <v>3.5128094725511301</v>
      </c>
      <c r="F1404" s="104">
        <f t="shared" si="923"/>
        <v>3.3591565754053097</v>
      </c>
      <c r="G1404" s="104">
        <f t="shared" si="923"/>
        <v>0</v>
      </c>
      <c r="H1404" s="104">
        <f t="shared" si="929"/>
        <v>3.3591565754053097</v>
      </c>
      <c r="I1404" s="104">
        <f t="shared" si="924"/>
        <v>3.7092180113061177</v>
      </c>
      <c r="J1404" s="104">
        <f t="shared" si="924"/>
        <v>0</v>
      </c>
      <c r="K1404" s="104">
        <f t="shared" si="930"/>
        <v>3.7092180113061177</v>
      </c>
      <c r="L1404" s="104">
        <f t="shared" si="925"/>
        <v>4.0801151044125143</v>
      </c>
      <c r="M1404" s="104">
        <f t="shared" si="925"/>
        <v>0</v>
      </c>
      <c r="N1404" s="104">
        <f t="shared" si="931"/>
        <v>4.0801151044125143</v>
      </c>
      <c r="O1404" s="104">
        <f t="shared" si="926"/>
        <v>4.5367220582092367</v>
      </c>
      <c r="P1404" s="104">
        <f t="shared" si="926"/>
        <v>0</v>
      </c>
      <c r="Q1404" s="104">
        <f t="shared" si="932"/>
        <v>4.5367220582092367</v>
      </c>
      <c r="R1404" s="104">
        <f t="shared" si="927"/>
        <v>5.0129491018259067</v>
      </c>
      <c r="S1404" s="104">
        <f t="shared" si="927"/>
        <v>0</v>
      </c>
      <c r="T1404" s="104">
        <f t="shared" si="933"/>
        <v>5.0129491018259067</v>
      </c>
    </row>
    <row r="1405" spans="2:20" x14ac:dyDescent="0.2">
      <c r="B1405" s="114" t="s">
        <v>290</v>
      </c>
      <c r="C1405" s="104">
        <f t="shared" si="922"/>
        <v>0</v>
      </c>
      <c r="D1405" s="104">
        <f t="shared" si="922"/>
        <v>2.7990958019375669</v>
      </c>
      <c r="E1405" s="104">
        <f t="shared" si="928"/>
        <v>2.7990958019375669</v>
      </c>
      <c r="F1405" s="104">
        <f t="shared" si="923"/>
        <v>0</v>
      </c>
      <c r="G1405" s="104">
        <f t="shared" si="923"/>
        <v>2.6766612711959774</v>
      </c>
      <c r="H1405" s="104">
        <f t="shared" si="929"/>
        <v>2.6766612711959774</v>
      </c>
      <c r="I1405" s="104">
        <f t="shared" si="924"/>
        <v>0</v>
      </c>
      <c r="J1405" s="104">
        <f t="shared" si="924"/>
        <v>2.9555991137709068</v>
      </c>
      <c r="K1405" s="104">
        <f t="shared" si="930"/>
        <v>2.9555991137709068</v>
      </c>
      <c r="L1405" s="104">
        <f t="shared" si="925"/>
        <v>0</v>
      </c>
      <c r="M1405" s="104">
        <f t="shared" si="925"/>
        <v>3.2511393371667974</v>
      </c>
      <c r="N1405" s="104">
        <f t="shared" si="931"/>
        <v>3.2511393371667974</v>
      </c>
      <c r="O1405" s="104">
        <f t="shared" si="926"/>
        <v>0</v>
      </c>
      <c r="P1405" s="104">
        <f t="shared" si="926"/>
        <v>3.6149753543191068</v>
      </c>
      <c r="Q1405" s="104">
        <f t="shared" si="932"/>
        <v>3.6149753543191068</v>
      </c>
      <c r="R1405" s="104">
        <f t="shared" si="927"/>
        <v>0</v>
      </c>
      <c r="S1405" s="104">
        <f t="shared" si="927"/>
        <v>3.9944451573279456</v>
      </c>
      <c r="T1405" s="104">
        <f t="shared" si="933"/>
        <v>3.9944451573279456</v>
      </c>
    </row>
    <row r="1406" spans="2:20" x14ac:dyDescent="0.2">
      <c r="B1406" s="114" t="s">
        <v>291</v>
      </c>
      <c r="C1406" s="104">
        <f t="shared" si="922"/>
        <v>0</v>
      </c>
      <c r="D1406" s="104">
        <f t="shared" si="922"/>
        <v>1.3939720129171151</v>
      </c>
      <c r="E1406" s="104">
        <f t="shared" si="928"/>
        <v>1.3939720129171151</v>
      </c>
      <c r="F1406" s="104">
        <f t="shared" si="923"/>
        <v>0</v>
      </c>
      <c r="G1406" s="104">
        <f t="shared" si="923"/>
        <v>1.3329986410338532</v>
      </c>
      <c r="H1406" s="104">
        <f t="shared" si="929"/>
        <v>1.3329986410338532</v>
      </c>
      <c r="I1406" s="104">
        <f t="shared" si="924"/>
        <v>0</v>
      </c>
      <c r="J1406" s="104">
        <f t="shared" si="924"/>
        <v>1.4719119092484592</v>
      </c>
      <c r="K1406" s="104">
        <f t="shared" si="930"/>
        <v>1.4719119092484592</v>
      </c>
      <c r="L1406" s="104">
        <f t="shared" si="925"/>
        <v>0</v>
      </c>
      <c r="M1406" s="104">
        <f t="shared" si="925"/>
        <v>1.6190932954017911</v>
      </c>
      <c r="N1406" s="104">
        <f t="shared" si="931"/>
        <v>1.6190932954017911</v>
      </c>
      <c r="O1406" s="104">
        <f t="shared" si="926"/>
        <v>0</v>
      </c>
      <c r="P1406" s="104">
        <f t="shared" si="926"/>
        <v>1.8002865310354113</v>
      </c>
      <c r="Q1406" s="104">
        <f t="shared" si="932"/>
        <v>1.8002865310354113</v>
      </c>
      <c r="R1406" s="104">
        <f t="shared" si="927"/>
        <v>0</v>
      </c>
      <c r="S1406" s="104">
        <f t="shared" si="927"/>
        <v>1.9892655165975821</v>
      </c>
      <c r="T1406" s="104">
        <f t="shared" si="933"/>
        <v>1.9892655165975821</v>
      </c>
    </row>
    <row r="1407" spans="2:20" x14ac:dyDescent="0.2">
      <c r="B1407" s="114" t="s">
        <v>293</v>
      </c>
      <c r="C1407" s="104">
        <f t="shared" si="922"/>
        <v>0</v>
      </c>
      <c r="D1407" s="104">
        <f t="shared" si="922"/>
        <v>1.4659009687836382</v>
      </c>
      <c r="E1407" s="104">
        <f t="shared" si="928"/>
        <v>1.4659009687836382</v>
      </c>
      <c r="F1407" s="104">
        <f t="shared" si="923"/>
        <v>0</v>
      </c>
      <c r="G1407" s="104">
        <f t="shared" si="923"/>
        <v>1.4017813709111999</v>
      </c>
      <c r="H1407" s="104">
        <f t="shared" si="929"/>
        <v>1.4017813709111999</v>
      </c>
      <c r="I1407" s="104">
        <f t="shared" si="924"/>
        <v>0</v>
      </c>
      <c r="J1407" s="104">
        <f t="shared" si="924"/>
        <v>1.5478625637656798</v>
      </c>
      <c r="K1407" s="104">
        <f t="shared" si="930"/>
        <v>1.5478625637656798</v>
      </c>
      <c r="L1407" s="104">
        <f t="shared" si="925"/>
        <v>0</v>
      </c>
      <c r="M1407" s="104">
        <f t="shared" si="925"/>
        <v>1.7026385094445238</v>
      </c>
      <c r="N1407" s="104">
        <f t="shared" si="931"/>
        <v>1.7026385094445238</v>
      </c>
      <c r="O1407" s="104">
        <f t="shared" si="926"/>
        <v>0</v>
      </c>
      <c r="P1407" s="104">
        <f t="shared" si="926"/>
        <v>1.8931813160368387</v>
      </c>
      <c r="Q1407" s="104">
        <f t="shared" si="932"/>
        <v>1.8931813160368387</v>
      </c>
      <c r="R1407" s="104">
        <f t="shared" si="927"/>
        <v>0</v>
      </c>
      <c r="S1407" s="104">
        <f t="shared" si="927"/>
        <v>2.0919116172540173</v>
      </c>
      <c r="T1407" s="104">
        <f t="shared" si="933"/>
        <v>2.0919116172540173</v>
      </c>
    </row>
    <row r="1408" spans="2:20" x14ac:dyDescent="0.2">
      <c r="B1408" s="108" t="s">
        <v>882</v>
      </c>
      <c r="C1408" s="104">
        <f t="shared" ref="C1408:D1411" si="934">+C1183*$E$1413</f>
        <v>0</v>
      </c>
      <c r="D1408" s="104">
        <f t="shared" si="934"/>
        <v>0</v>
      </c>
      <c r="E1408" s="104">
        <f t="shared" si="928"/>
        <v>0</v>
      </c>
      <c r="F1408" s="104">
        <f t="shared" ref="F1408:G1410" si="935">+F1183*$H$1413</f>
        <v>48.472677855776475</v>
      </c>
      <c r="G1408" s="104">
        <f t="shared" si="935"/>
        <v>0</v>
      </c>
      <c r="H1408" s="104">
        <f t="shared" si="929"/>
        <v>48.472677855776475</v>
      </c>
      <c r="I1408" s="104">
        <f t="shared" ref="I1408:J1411" si="936">+I1183*$K$1413</f>
        <v>0</v>
      </c>
      <c r="J1408" s="104">
        <f t="shared" si="936"/>
        <v>0</v>
      </c>
      <c r="K1408" s="104">
        <f t="shared" si="930"/>
        <v>0</v>
      </c>
      <c r="L1408" s="104">
        <f t="shared" ref="L1408:M1410" si="937">+L1183*$N$1413</f>
        <v>0</v>
      </c>
      <c r="M1408" s="104">
        <f t="shared" si="937"/>
        <v>0</v>
      </c>
      <c r="N1408" s="104">
        <f t="shared" si="931"/>
        <v>0</v>
      </c>
      <c r="O1408" s="104">
        <f t="shared" ref="O1408:P1410" si="938">+O1183*$Q$1413</f>
        <v>0</v>
      </c>
      <c r="P1408" s="104">
        <f t="shared" si="938"/>
        <v>0</v>
      </c>
      <c r="Q1408" s="104">
        <f t="shared" si="932"/>
        <v>0</v>
      </c>
      <c r="R1408" s="104">
        <f t="shared" ref="R1408:S1411" si="939">+R1183*$T$1413</f>
        <v>0</v>
      </c>
      <c r="S1408" s="104">
        <f t="shared" si="939"/>
        <v>0</v>
      </c>
      <c r="T1408" s="104">
        <f t="shared" si="933"/>
        <v>0</v>
      </c>
    </row>
    <row r="1409" spans="2:20" x14ac:dyDescent="0.2">
      <c r="B1409" s="114" t="s">
        <v>880</v>
      </c>
      <c r="C1409" s="104">
        <f t="shared" si="934"/>
        <v>0</v>
      </c>
      <c r="D1409" s="104">
        <f t="shared" si="934"/>
        <v>0</v>
      </c>
      <c r="E1409" s="104">
        <f t="shared" si="928"/>
        <v>0</v>
      </c>
      <c r="F1409" s="104">
        <f t="shared" si="935"/>
        <v>0</v>
      </c>
      <c r="G1409" s="104">
        <f t="shared" si="935"/>
        <v>0</v>
      </c>
      <c r="H1409" s="104">
        <f t="shared" si="929"/>
        <v>0</v>
      </c>
      <c r="I1409" s="104">
        <f t="shared" si="936"/>
        <v>4.8658244933833368</v>
      </c>
      <c r="J1409" s="104">
        <f t="shared" si="936"/>
        <v>0</v>
      </c>
      <c r="K1409" s="104">
        <f t="shared" si="930"/>
        <v>4.8658244933833368</v>
      </c>
      <c r="L1409" s="104">
        <f t="shared" si="937"/>
        <v>0</v>
      </c>
      <c r="M1409" s="104">
        <f t="shared" si="937"/>
        <v>0</v>
      </c>
      <c r="N1409" s="104">
        <f t="shared" si="931"/>
        <v>0</v>
      </c>
      <c r="O1409" s="104">
        <f t="shared" si="938"/>
        <v>9.8369593936775424</v>
      </c>
      <c r="P1409" s="104">
        <f t="shared" si="938"/>
        <v>0</v>
      </c>
      <c r="Q1409" s="104">
        <f t="shared" si="932"/>
        <v>9.8369593936775424</v>
      </c>
      <c r="R1409" s="104">
        <f t="shared" si="939"/>
        <v>0</v>
      </c>
      <c r="S1409" s="104">
        <f t="shared" si="939"/>
        <v>0</v>
      </c>
      <c r="T1409" s="104">
        <f t="shared" si="933"/>
        <v>0</v>
      </c>
    </row>
    <row r="1410" spans="2:20" x14ac:dyDescent="0.2">
      <c r="B1410" s="114" t="s">
        <v>874</v>
      </c>
      <c r="C1410" s="104">
        <f t="shared" si="934"/>
        <v>0</v>
      </c>
      <c r="D1410" s="104">
        <f t="shared" si="934"/>
        <v>0</v>
      </c>
      <c r="E1410" s="104">
        <f t="shared" si="928"/>
        <v>0</v>
      </c>
      <c r="F1410" s="104">
        <f t="shared" si="935"/>
        <v>48.472677855776475</v>
      </c>
      <c r="G1410" s="104">
        <f t="shared" si="935"/>
        <v>0</v>
      </c>
      <c r="H1410" s="104">
        <f t="shared" si="929"/>
        <v>48.472677855776475</v>
      </c>
      <c r="I1410" s="104">
        <f t="shared" si="936"/>
        <v>68.121542907366717</v>
      </c>
      <c r="J1410" s="104">
        <f t="shared" si="936"/>
        <v>0</v>
      </c>
      <c r="K1410" s="104">
        <f t="shared" si="930"/>
        <v>68.121542907366717</v>
      </c>
      <c r="L1410" s="104">
        <f t="shared" si="937"/>
        <v>97.315900550070097</v>
      </c>
      <c r="M1410" s="104">
        <f t="shared" si="937"/>
        <v>0</v>
      </c>
      <c r="N1410" s="104">
        <f t="shared" si="931"/>
        <v>97.315900550070097</v>
      </c>
      <c r="O1410" s="104">
        <f t="shared" si="938"/>
        <v>98.369593936775416</v>
      </c>
      <c r="P1410" s="104">
        <f t="shared" si="938"/>
        <v>0</v>
      </c>
      <c r="Q1410" s="104">
        <f t="shared" si="932"/>
        <v>98.369593936775416</v>
      </c>
      <c r="R1410" s="104">
        <f t="shared" si="939"/>
        <v>148.22128517780689</v>
      </c>
      <c r="S1410" s="104">
        <f t="shared" si="939"/>
        <v>0</v>
      </c>
      <c r="T1410" s="104">
        <f t="shared" si="933"/>
        <v>148.22128517780689</v>
      </c>
    </row>
    <row r="1411" spans="2:20" x14ac:dyDescent="0.2">
      <c r="B1411" s="114" t="s">
        <v>294</v>
      </c>
      <c r="C1411" s="104">
        <f t="shared" si="934"/>
        <v>59.283443961248651</v>
      </c>
      <c r="D1411" s="104">
        <f t="shared" si="934"/>
        <v>0</v>
      </c>
      <c r="E1411" s="104">
        <f t="shared" si="928"/>
        <v>59.283443961248651</v>
      </c>
      <c r="F1411" s="104">
        <f>+F1186*$H$1413</f>
        <v>51.536674601182398</v>
      </c>
      <c r="G1411" s="104">
        <f>+G1186*$H$1413</f>
        <v>0</v>
      </c>
      <c r="H1411" s="104">
        <f t="shared" si="929"/>
        <v>51.536674601182398</v>
      </c>
      <c r="I1411" s="104">
        <f t="shared" si="936"/>
        <v>139.31881240359695</v>
      </c>
      <c r="J1411" s="104">
        <f>+J1186*$K$1413</f>
        <v>0</v>
      </c>
      <c r="K1411" s="104">
        <f t="shared" si="930"/>
        <v>139.31881240359695</v>
      </c>
      <c r="L1411" s="104">
        <f>+L1186*$N$1413</f>
        <v>256.09704939342743</v>
      </c>
      <c r="M1411" s="104">
        <f>+M1186*$N$1413</f>
        <v>0</v>
      </c>
      <c r="N1411" s="104">
        <f t="shared" si="931"/>
        <v>256.09704939342743</v>
      </c>
      <c r="O1411" s="104">
        <f>+O1186*$Q$1413</f>
        <v>258.86995459982546</v>
      </c>
      <c r="P1411" s="104">
        <f>+P1186*$Q$1413</f>
        <v>0</v>
      </c>
      <c r="Q1411" s="104">
        <f t="shared" si="932"/>
        <v>258.86995459982546</v>
      </c>
      <c r="R1411" s="104">
        <f t="shared" si="939"/>
        <v>260.03995631257106</v>
      </c>
      <c r="S1411" s="104">
        <f>+S1186*$T$1413</f>
        <v>0</v>
      </c>
      <c r="T1411" s="104">
        <f t="shared" si="933"/>
        <v>260.03995631257106</v>
      </c>
    </row>
    <row r="1412" spans="2:20" x14ac:dyDescent="0.2">
      <c r="B1412" s="278" t="s">
        <v>8</v>
      </c>
      <c r="C1412" s="106">
        <f>SUM(C1394:C1411)</f>
        <v>310.30099703228871</v>
      </c>
      <c r="D1412" s="106">
        <f t="shared" ref="D1412:T1412" si="940">SUM(D1394:D1411)</f>
        <v>232.00497147775621</v>
      </c>
      <c r="E1412" s="106">
        <f t="shared" si="940"/>
        <v>542.30596851004486</v>
      </c>
      <c r="F1412" s="106">
        <f t="shared" si="940"/>
        <v>546.42541182074649</v>
      </c>
      <c r="G1412" s="106">
        <f t="shared" si="940"/>
        <v>337.75357572781985</v>
      </c>
      <c r="H1412" s="106">
        <f t="shared" si="940"/>
        <v>884.17898754856651</v>
      </c>
      <c r="I1412" s="106">
        <f t="shared" si="940"/>
        <v>632.78323021418737</v>
      </c>
      <c r="J1412" s="106">
        <f t="shared" si="940"/>
        <v>441.94081379227703</v>
      </c>
      <c r="K1412" s="106">
        <f t="shared" si="940"/>
        <v>1074.7240440064641</v>
      </c>
      <c r="L1412" s="106">
        <f t="shared" si="940"/>
        <v>1038.5886998591934</v>
      </c>
      <c r="M1412" s="106">
        <f t="shared" si="940"/>
        <v>571.75636556108316</v>
      </c>
      <c r="N1412" s="106">
        <f t="shared" si="940"/>
        <v>1610.3450654202766</v>
      </c>
      <c r="O1412" s="106">
        <f t="shared" si="940"/>
        <v>1105.8294740026665</v>
      </c>
      <c r="P1412" s="106">
        <f t="shared" si="940"/>
        <v>785.42282135301252</v>
      </c>
      <c r="Q1412" s="106">
        <f t="shared" si="940"/>
        <v>1891.2522953556791</v>
      </c>
      <c r="R1412" s="106">
        <f t="shared" si="940"/>
        <v>1572.557979597442</v>
      </c>
      <c r="S1412" s="106">
        <f t="shared" si="940"/>
        <v>1055.0234946743255</v>
      </c>
      <c r="T1412" s="106">
        <f t="shared" si="940"/>
        <v>2627.5814742717685</v>
      </c>
    </row>
    <row r="1413" spans="2:20" x14ac:dyDescent="0.2">
      <c r="B1413" s="279" t="s">
        <v>297</v>
      </c>
      <c r="C1413" s="241"/>
      <c r="D1413" s="240"/>
      <c r="E1413" s="285">
        <f>Asignaciones!K107</f>
        <v>9.7920604914933831E-2</v>
      </c>
      <c r="F1413" s="241"/>
      <c r="G1413" s="240"/>
      <c r="H1413" s="285">
        <f>Asignaciones!L107</f>
        <v>9.8444229586006862E-2</v>
      </c>
      <c r="I1413" s="241"/>
      <c r="J1413" s="240"/>
      <c r="K1413" s="285">
        <f>Asignaciones!M107</f>
        <v>9.8087010087010054E-2</v>
      </c>
      <c r="L1413" s="241"/>
      <c r="M1413" s="240"/>
      <c r="N1413" s="285">
        <f>Asignaciones!N107</f>
        <v>9.8091799842611654E-2</v>
      </c>
      <c r="O1413" s="241"/>
      <c r="P1413" s="240"/>
      <c r="Q1413" s="285">
        <f>Asignaciones!O107</f>
        <v>9.8116008069826913E-2</v>
      </c>
      <c r="R1413" s="241"/>
      <c r="S1413" s="240"/>
      <c r="T1413" s="285">
        <f>Asignaciones!P107</f>
        <v>9.8109738033977559E-2</v>
      </c>
    </row>
    <row r="1417" spans="2:20" x14ac:dyDescent="0.2">
      <c r="B1417" s="2" t="s">
        <v>753</v>
      </c>
      <c r="C1417" s="228"/>
      <c r="D1417" s="228"/>
      <c r="E1417" s="228"/>
      <c r="F1417" s="228"/>
      <c r="G1417" s="228"/>
      <c r="H1417" s="228"/>
      <c r="I1417" s="228"/>
      <c r="J1417" s="228"/>
      <c r="K1417" s="228"/>
      <c r="L1417" s="228"/>
      <c r="M1417" s="228"/>
      <c r="N1417" s="228"/>
      <c r="O1417" s="228"/>
      <c r="P1417" s="228"/>
      <c r="Q1417" s="228"/>
      <c r="R1417" s="228"/>
      <c r="S1417" s="228"/>
      <c r="T1417" s="227"/>
    </row>
    <row r="1418" spans="2:20" x14ac:dyDescent="0.2">
      <c r="B1418" s="9" t="s">
        <v>20</v>
      </c>
      <c r="C1418" s="199"/>
      <c r="D1418" s="199"/>
      <c r="E1418" s="199"/>
      <c r="F1418" s="199"/>
      <c r="G1418" s="199"/>
      <c r="H1418" s="199"/>
      <c r="I1418" s="199"/>
      <c r="J1418" s="199"/>
      <c r="K1418" s="199"/>
      <c r="L1418" s="199"/>
      <c r="M1418" s="199"/>
      <c r="N1418" s="199"/>
      <c r="O1418" s="199"/>
      <c r="P1418" s="199"/>
      <c r="Q1418" s="199"/>
      <c r="R1418" s="199"/>
      <c r="S1418" s="199"/>
      <c r="T1418" s="262"/>
    </row>
    <row r="1419" spans="2:20" x14ac:dyDescent="0.2">
      <c r="B1419" s="201" t="s">
        <v>910</v>
      </c>
      <c r="C1419" s="199"/>
      <c r="D1419" s="199"/>
      <c r="E1419" s="199"/>
      <c r="F1419" s="199"/>
      <c r="G1419" s="199"/>
      <c r="H1419" s="199"/>
      <c r="I1419" s="199"/>
      <c r="J1419" s="199"/>
      <c r="K1419" s="199"/>
      <c r="L1419" s="199"/>
      <c r="M1419" s="199"/>
      <c r="N1419" s="199"/>
      <c r="O1419" s="199"/>
      <c r="P1419" s="199"/>
      <c r="Q1419" s="199"/>
      <c r="R1419" s="199"/>
      <c r="S1419" s="199"/>
      <c r="T1419" s="262"/>
    </row>
    <row r="1420" spans="2:20" x14ac:dyDescent="0.2">
      <c r="B1420" s="9" t="s">
        <v>2</v>
      </c>
      <c r="C1420" s="199"/>
      <c r="D1420" s="199"/>
      <c r="E1420" s="199"/>
      <c r="F1420" s="199"/>
      <c r="G1420" s="199"/>
      <c r="H1420" s="199"/>
      <c r="I1420" s="199"/>
      <c r="J1420" s="199"/>
      <c r="K1420" s="199"/>
      <c r="L1420" s="199"/>
      <c r="M1420" s="199"/>
      <c r="N1420" s="199"/>
      <c r="O1420" s="199"/>
      <c r="P1420" s="199"/>
      <c r="Q1420" s="199"/>
      <c r="R1420" s="199"/>
      <c r="S1420" s="199"/>
      <c r="T1420" s="262"/>
    </row>
    <row r="1421" spans="2:20" x14ac:dyDescent="0.2">
      <c r="B1421" s="256"/>
      <c r="C1421" s="197"/>
      <c r="D1421" s="197"/>
      <c r="E1421" s="197"/>
      <c r="F1421" s="197"/>
      <c r="G1421" s="197"/>
      <c r="H1421" s="197"/>
      <c r="I1421" s="197"/>
      <c r="J1421" s="197"/>
      <c r="K1421" s="197"/>
      <c r="L1421" s="197"/>
      <c r="M1421" s="197"/>
      <c r="N1421" s="197"/>
      <c r="O1421" s="197"/>
      <c r="P1421" s="197"/>
      <c r="Q1421" s="197"/>
      <c r="R1421" s="197"/>
      <c r="S1421" s="197"/>
      <c r="T1421" s="263"/>
    </row>
    <row r="1422" spans="2:20" x14ac:dyDescent="0.2">
      <c r="B1422" s="264"/>
    </row>
    <row r="1423" spans="2:20" x14ac:dyDescent="0.2">
      <c r="B1423" s="265" t="s">
        <v>282</v>
      </c>
      <c r="C1423" s="267" t="s">
        <v>38</v>
      </c>
      <c r="D1423" s="662"/>
      <c r="E1423" s="299"/>
      <c r="F1423" s="270" t="s">
        <v>39</v>
      </c>
      <c r="G1423" s="663"/>
      <c r="H1423" s="663"/>
      <c r="I1423" s="301" t="s">
        <v>40</v>
      </c>
      <c r="J1423" s="662"/>
      <c r="K1423" s="299"/>
      <c r="L1423" s="267" t="s">
        <v>121</v>
      </c>
      <c r="M1423" s="662"/>
      <c r="N1423" s="299"/>
      <c r="O1423" s="270" t="s">
        <v>122</v>
      </c>
      <c r="P1423" s="662"/>
      <c r="Q1423" s="299"/>
      <c r="R1423" s="301" t="s">
        <v>633</v>
      </c>
      <c r="S1423" s="662"/>
      <c r="T1423" s="299"/>
    </row>
    <row r="1424" spans="2:20" x14ac:dyDescent="0.2">
      <c r="B1424" s="273"/>
      <c r="C1424" s="274" t="s">
        <v>283</v>
      </c>
      <c r="D1424" s="275" t="s">
        <v>284</v>
      </c>
      <c r="E1424" s="275" t="s">
        <v>47</v>
      </c>
      <c r="F1424" s="275" t="s">
        <v>283</v>
      </c>
      <c r="G1424" s="275" t="s">
        <v>284</v>
      </c>
      <c r="H1424" s="275" t="s">
        <v>47</v>
      </c>
      <c r="I1424" s="276" t="s">
        <v>283</v>
      </c>
      <c r="J1424" s="276" t="s">
        <v>284</v>
      </c>
      <c r="K1424" s="276" t="s">
        <v>47</v>
      </c>
      <c r="L1424" s="274" t="s">
        <v>283</v>
      </c>
      <c r="M1424" s="275" t="s">
        <v>284</v>
      </c>
      <c r="N1424" s="275" t="s">
        <v>47</v>
      </c>
      <c r="O1424" s="275" t="s">
        <v>283</v>
      </c>
      <c r="P1424" s="275" t="s">
        <v>284</v>
      </c>
      <c r="Q1424" s="275" t="s">
        <v>47</v>
      </c>
      <c r="R1424" s="276" t="s">
        <v>283</v>
      </c>
      <c r="S1424" s="276" t="s">
        <v>284</v>
      </c>
      <c r="T1424" s="276" t="s">
        <v>47</v>
      </c>
    </row>
    <row r="1425" spans="2:20" x14ac:dyDescent="0.2">
      <c r="B1425" s="129" t="s">
        <v>115</v>
      </c>
      <c r="C1425" s="234"/>
      <c r="D1425" s="234"/>
      <c r="E1425" s="234"/>
      <c r="F1425" s="234"/>
      <c r="G1425" s="234"/>
      <c r="H1425" s="234"/>
      <c r="I1425" s="234"/>
      <c r="J1425" s="234"/>
      <c r="K1425" s="234"/>
      <c r="L1425" s="234"/>
      <c r="M1425" s="234"/>
      <c r="N1425" s="234"/>
      <c r="O1425" s="234"/>
      <c r="P1425" s="234"/>
      <c r="Q1425" s="234"/>
      <c r="R1425" s="234"/>
      <c r="S1425" s="234"/>
      <c r="T1425" s="232"/>
    </row>
    <row r="1426" spans="2:20" x14ac:dyDescent="0.2">
      <c r="B1426" s="665" t="s">
        <v>424</v>
      </c>
      <c r="C1426" s="104">
        <f t="shared" ref="C1426:D1439" si="941">+C1169*$E$1445</f>
        <v>10.949139288154118</v>
      </c>
      <c r="D1426" s="104">
        <f t="shared" si="941"/>
        <v>0</v>
      </c>
      <c r="E1426" s="104">
        <f>+C1426+D1426</f>
        <v>10.949139288154118</v>
      </c>
      <c r="F1426" s="104">
        <f t="shared" ref="F1426:G1439" si="942">+F1169*$H$1445</f>
        <v>16.844937065130416</v>
      </c>
      <c r="G1426" s="104">
        <f t="shared" si="942"/>
        <v>0</v>
      </c>
      <c r="H1426" s="104">
        <f>+F1426+G1426</f>
        <v>16.844937065130416</v>
      </c>
      <c r="I1426" s="104">
        <f t="shared" ref="I1426:J1439" si="943">+I1169*$K$1445</f>
        <v>17.954061927468913</v>
      </c>
      <c r="J1426" s="104">
        <f t="shared" si="943"/>
        <v>0</v>
      </c>
      <c r="K1426" s="104">
        <f>+I1426+J1426</f>
        <v>17.954061927468913</v>
      </c>
      <c r="L1426" s="104">
        <f t="shared" ref="L1426:M1439" si="944">+L1169*$N$1445</f>
        <v>29.318776130602679</v>
      </c>
      <c r="M1426" s="104">
        <f t="shared" si="944"/>
        <v>0</v>
      </c>
      <c r="N1426" s="104">
        <f>+L1426+M1426</f>
        <v>29.318776130602679</v>
      </c>
      <c r="O1426" s="104">
        <f t="shared" ref="O1426:P1439" si="945">+O1169*$Q$1445</f>
        <v>31.315764136047282</v>
      </c>
      <c r="P1426" s="104">
        <f t="shared" si="945"/>
        <v>0</v>
      </c>
      <c r="Q1426" s="104">
        <f>+O1426+P1426</f>
        <v>31.315764136047282</v>
      </c>
      <c r="R1426" s="104">
        <f t="shared" ref="R1426:S1439" si="946">+R1169*$T$1445</f>
        <v>51.189038213071626</v>
      </c>
      <c r="S1426" s="104">
        <f t="shared" si="946"/>
        <v>0</v>
      </c>
      <c r="T1426" s="104">
        <f>+R1426+S1426</f>
        <v>51.189038213071626</v>
      </c>
    </row>
    <row r="1427" spans="2:20" x14ac:dyDescent="0.2">
      <c r="B1427" s="665" t="s">
        <v>425</v>
      </c>
      <c r="C1427" s="104">
        <f t="shared" si="941"/>
        <v>3.709060037931093</v>
      </c>
      <c r="D1427" s="104">
        <f t="shared" si="941"/>
        <v>0</v>
      </c>
      <c r="E1427" s="104">
        <f>+C1427+D1427</f>
        <v>3.709060037931093</v>
      </c>
      <c r="F1427" s="104">
        <f t="shared" si="942"/>
        <v>6.8224298694915309</v>
      </c>
      <c r="G1427" s="104">
        <f t="shared" si="942"/>
        <v>0</v>
      </c>
      <c r="H1427" s="104">
        <f>+F1427+G1427</f>
        <v>6.8224298694915309</v>
      </c>
      <c r="I1427" s="104">
        <f t="shared" si="943"/>
        <v>7.2852809192134487</v>
      </c>
      <c r="J1427" s="104">
        <f t="shared" si="943"/>
        <v>0</v>
      </c>
      <c r="K1427" s="104">
        <f>+I1427+J1427</f>
        <v>7.2852809192134487</v>
      </c>
      <c r="L1427" s="104">
        <f t="shared" si="944"/>
        <v>11.933460376450872</v>
      </c>
      <c r="M1427" s="104">
        <f t="shared" si="944"/>
        <v>0</v>
      </c>
      <c r="N1427" s="104">
        <f>+L1427+M1427</f>
        <v>11.933460376450872</v>
      </c>
      <c r="O1427" s="104">
        <f t="shared" si="945"/>
        <v>12.710544353104947</v>
      </c>
      <c r="P1427" s="104">
        <f t="shared" si="945"/>
        <v>0</v>
      </c>
      <c r="Q1427" s="104">
        <f>+O1427+P1427</f>
        <v>12.710544353104947</v>
      </c>
      <c r="R1427" s="104">
        <f t="shared" si="946"/>
        <v>18.993295732585405</v>
      </c>
      <c r="S1427" s="104">
        <f t="shared" si="946"/>
        <v>0</v>
      </c>
      <c r="T1427" s="104">
        <f>+R1427+S1427</f>
        <v>18.993295732585405</v>
      </c>
    </row>
    <row r="1428" spans="2:20" x14ac:dyDescent="0.2">
      <c r="B1428" s="665" t="s">
        <v>426</v>
      </c>
      <c r="C1428" s="104">
        <f t="shared" si="941"/>
        <v>0</v>
      </c>
      <c r="D1428" s="104">
        <f t="shared" si="941"/>
        <v>13.051361058601135</v>
      </c>
      <c r="E1428" s="104">
        <f>+C1428+D1428</f>
        <v>13.051361058601135</v>
      </c>
      <c r="F1428" s="104">
        <f t="shared" si="942"/>
        <v>0</v>
      </c>
      <c r="G1428" s="104">
        <f t="shared" si="942"/>
        <v>19.676025094488885</v>
      </c>
      <c r="H1428" s="104">
        <f>+F1428+G1428</f>
        <v>19.676025094488885</v>
      </c>
      <c r="I1428" s="104">
        <f t="shared" si="943"/>
        <v>0</v>
      </c>
      <c r="J1428" s="104">
        <f t="shared" si="943"/>
        <v>26.37897467492731</v>
      </c>
      <c r="K1428" s="104">
        <f>+I1428+J1428</f>
        <v>26.37897467492731</v>
      </c>
      <c r="L1428" s="104">
        <f t="shared" si="944"/>
        <v>0</v>
      </c>
      <c r="M1428" s="104">
        <f t="shared" si="944"/>
        <v>33.964401798497661</v>
      </c>
      <c r="N1428" s="104">
        <f>+L1428+M1428</f>
        <v>33.964401798497661</v>
      </c>
      <c r="O1428" s="104">
        <f t="shared" si="945"/>
        <v>0</v>
      </c>
      <c r="P1428" s="104">
        <f t="shared" si="945"/>
        <v>47.085544860304147</v>
      </c>
      <c r="Q1428" s="104">
        <f>+O1428+P1428</f>
        <v>47.085544860304147</v>
      </c>
      <c r="R1428" s="104">
        <f t="shared" si="946"/>
        <v>0</v>
      </c>
      <c r="S1428" s="104">
        <f t="shared" si="946"/>
        <v>63.521734319448925</v>
      </c>
      <c r="T1428" s="104">
        <f>+R1428+S1428</f>
        <v>63.521734319448925</v>
      </c>
    </row>
    <row r="1429" spans="2:20" x14ac:dyDescent="0.2">
      <c r="B1429" s="660" t="s">
        <v>715</v>
      </c>
      <c r="C1429" s="104">
        <f t="shared" si="941"/>
        <v>0</v>
      </c>
      <c r="D1429" s="104">
        <f t="shared" si="941"/>
        <v>0.16194025834230355</v>
      </c>
      <c r="E1429" s="104">
        <f>+C1429+D1429</f>
        <v>0.16194025834230355</v>
      </c>
      <c r="F1429" s="104">
        <f t="shared" si="942"/>
        <v>0</v>
      </c>
      <c r="G1429" s="104">
        <f t="shared" si="942"/>
        <v>0.15426126773364265</v>
      </c>
      <c r="H1429" s="104">
        <f>+F1429+G1429</f>
        <v>0.15426126773364265</v>
      </c>
      <c r="I1429" s="104">
        <f t="shared" si="943"/>
        <v>0</v>
      </c>
      <c r="J1429" s="104">
        <f t="shared" si="943"/>
        <v>0.17256540674577109</v>
      </c>
      <c r="K1429" s="104">
        <f>+I1429+J1429</f>
        <v>0.17256540674577109</v>
      </c>
      <c r="L1429" s="104">
        <f t="shared" si="944"/>
        <v>0</v>
      </c>
      <c r="M1429" s="104">
        <f t="shared" si="944"/>
        <v>0.18720908011637719</v>
      </c>
      <c r="N1429" s="104">
        <f>+L1429+M1429</f>
        <v>0.18720908011637719</v>
      </c>
      <c r="O1429" s="104">
        <f t="shared" si="945"/>
        <v>0</v>
      </c>
      <c r="P1429" s="104">
        <f t="shared" si="945"/>
        <v>0.21011063851422174</v>
      </c>
      <c r="Q1429" s="104">
        <f>+O1429+P1429</f>
        <v>0.21011063851422174</v>
      </c>
      <c r="R1429" s="104">
        <f t="shared" si="946"/>
        <v>0</v>
      </c>
      <c r="S1429" s="104">
        <f t="shared" si="946"/>
        <v>0.23106385797865481</v>
      </c>
      <c r="T1429" s="104">
        <f>+R1429+S1429</f>
        <v>0.23106385797865481</v>
      </c>
    </row>
    <row r="1430" spans="2:20" x14ac:dyDescent="0.2">
      <c r="B1430" s="660" t="s">
        <v>717</v>
      </c>
      <c r="C1430" s="104">
        <f t="shared" si="941"/>
        <v>0.14903121636167924</v>
      </c>
      <c r="D1430" s="104">
        <f t="shared" si="941"/>
        <v>0</v>
      </c>
      <c r="E1430" s="104">
        <f>+C1430+D1430</f>
        <v>0.14903121636167924</v>
      </c>
      <c r="F1430" s="104">
        <f t="shared" si="942"/>
        <v>0.14196435527010537</v>
      </c>
      <c r="G1430" s="104">
        <f t="shared" si="942"/>
        <v>0</v>
      </c>
      <c r="H1430" s="104">
        <f>+F1430+G1430</f>
        <v>0.14196435527010537</v>
      </c>
      <c r="I1430" s="104">
        <f t="shared" si="943"/>
        <v>0.15880938274724238</v>
      </c>
      <c r="J1430" s="104">
        <f t="shared" si="943"/>
        <v>0</v>
      </c>
      <c r="K1430" s="104">
        <f>+I1430+J1430</f>
        <v>0.15880938274724238</v>
      </c>
      <c r="L1430" s="104">
        <f t="shared" si="944"/>
        <v>0.17228573802025637</v>
      </c>
      <c r="M1430" s="104">
        <f t="shared" si="944"/>
        <v>0</v>
      </c>
      <c r="N1430" s="104">
        <f>+L1430+M1430</f>
        <v>0.17228573802025637</v>
      </c>
      <c r="O1430" s="104">
        <f t="shared" si="945"/>
        <v>0.1933617023267627</v>
      </c>
      <c r="P1430" s="104">
        <f t="shared" si="945"/>
        <v>0</v>
      </c>
      <c r="Q1430" s="104">
        <f>+O1430+P1430</f>
        <v>0.1933617023267627</v>
      </c>
      <c r="R1430" s="104">
        <f t="shared" si="946"/>
        <v>0.21264463922857402</v>
      </c>
      <c r="S1430" s="104">
        <f t="shared" si="946"/>
        <v>0</v>
      </c>
      <c r="T1430" s="104">
        <f>+R1430+S1430</f>
        <v>0.21264463922857402</v>
      </c>
    </row>
    <row r="1431" spans="2:20" x14ac:dyDescent="0.2">
      <c r="B1431" s="114" t="s">
        <v>287</v>
      </c>
      <c r="C1431" s="104">
        <f t="shared" si="941"/>
        <v>0.2142761033369214</v>
      </c>
      <c r="D1431" s="104">
        <f t="shared" si="941"/>
        <v>0</v>
      </c>
      <c r="E1431" s="104">
        <f t="shared" ref="E1431:E1443" si="947">+C1431+D1431</f>
        <v>0.2142761033369214</v>
      </c>
      <c r="F1431" s="104">
        <f t="shared" si="942"/>
        <v>0.20411541690830876</v>
      </c>
      <c r="G1431" s="104">
        <f t="shared" si="942"/>
        <v>0</v>
      </c>
      <c r="H1431" s="104">
        <f t="shared" ref="H1431:H1443" si="948">+F1431+G1431</f>
        <v>0.20411541690830876</v>
      </c>
      <c r="I1431" s="104">
        <f t="shared" si="943"/>
        <v>0.22833508669644592</v>
      </c>
      <c r="J1431" s="104">
        <f t="shared" si="943"/>
        <v>0</v>
      </c>
      <c r="K1431" s="104">
        <f t="shared" ref="K1431:K1443" si="949">+I1431+J1431</f>
        <v>0.22833508669644592</v>
      </c>
      <c r="L1431" s="104">
        <f t="shared" si="944"/>
        <v>0.24771130173100245</v>
      </c>
      <c r="M1431" s="104">
        <f t="shared" si="944"/>
        <v>0</v>
      </c>
      <c r="N1431" s="104">
        <f t="shared" ref="N1431:N1443" si="950">+L1431+M1431</f>
        <v>0.24771130173100245</v>
      </c>
      <c r="O1431" s="104">
        <f t="shared" si="945"/>
        <v>0.27801418468343231</v>
      </c>
      <c r="P1431" s="104">
        <f t="shared" si="945"/>
        <v>0</v>
      </c>
      <c r="Q1431" s="104">
        <f t="shared" ref="Q1431:Q1443" si="951">+O1431+P1431</f>
        <v>0.27801418468343231</v>
      </c>
      <c r="R1431" s="104">
        <f t="shared" si="946"/>
        <v>0.30573906461854838</v>
      </c>
      <c r="S1431" s="104">
        <f t="shared" si="946"/>
        <v>0</v>
      </c>
      <c r="T1431" s="104">
        <f t="shared" ref="T1431:T1443" si="952">+R1431+S1431</f>
        <v>0.30573906461854838</v>
      </c>
    </row>
    <row r="1432" spans="2:20" x14ac:dyDescent="0.2">
      <c r="B1432" s="114" t="s">
        <v>427</v>
      </c>
      <c r="C1432" s="104">
        <f t="shared" si="941"/>
        <v>0</v>
      </c>
      <c r="D1432" s="104">
        <f t="shared" si="941"/>
        <v>0.62691065662002154</v>
      </c>
      <c r="E1432" s="104">
        <f t="shared" si="947"/>
        <v>0.62691065662002154</v>
      </c>
      <c r="F1432" s="104">
        <f t="shared" si="942"/>
        <v>0</v>
      </c>
      <c r="G1432" s="104">
        <f t="shared" si="942"/>
        <v>0.59718339118316632</v>
      </c>
      <c r="H1432" s="104">
        <f t="shared" si="948"/>
        <v>0.59718339118316632</v>
      </c>
      <c r="I1432" s="104">
        <f t="shared" si="943"/>
        <v>0</v>
      </c>
      <c r="J1432" s="104">
        <f t="shared" si="943"/>
        <v>0.66804322507760183</v>
      </c>
      <c r="K1432" s="104">
        <f t="shared" si="949"/>
        <v>0.66804322507760183</v>
      </c>
      <c r="L1432" s="104">
        <f t="shared" si="944"/>
        <v>0</v>
      </c>
      <c r="M1432" s="104">
        <f t="shared" si="944"/>
        <v>0.72473249420727581</v>
      </c>
      <c r="N1432" s="104">
        <f t="shared" si="950"/>
        <v>0.72473249420727581</v>
      </c>
      <c r="O1432" s="104">
        <f t="shared" si="945"/>
        <v>0</v>
      </c>
      <c r="P1432" s="104">
        <f t="shared" si="945"/>
        <v>0.81339007175952771</v>
      </c>
      <c r="Q1432" s="104">
        <f t="shared" si="951"/>
        <v>0.81339007175952771</v>
      </c>
      <c r="R1432" s="104">
        <f t="shared" si="946"/>
        <v>0</v>
      </c>
      <c r="S1432" s="104">
        <f t="shared" si="946"/>
        <v>0.89450514905541023</v>
      </c>
      <c r="T1432" s="104">
        <f t="shared" si="952"/>
        <v>0.89450514905541023</v>
      </c>
    </row>
    <row r="1433" spans="2:20" x14ac:dyDescent="0.2">
      <c r="B1433" s="114" t="s">
        <v>428</v>
      </c>
      <c r="C1433" s="104">
        <f t="shared" si="941"/>
        <v>0</v>
      </c>
      <c r="D1433" s="104">
        <f t="shared" si="941"/>
        <v>0.36103336921420881</v>
      </c>
      <c r="E1433" s="104">
        <f t="shared" si="947"/>
        <v>0.36103336921420881</v>
      </c>
      <c r="F1433" s="104">
        <f t="shared" si="942"/>
        <v>0</v>
      </c>
      <c r="G1433" s="104">
        <f t="shared" si="942"/>
        <v>0.34391364938673413</v>
      </c>
      <c r="H1433" s="104">
        <f t="shared" si="948"/>
        <v>0.34391364938673413</v>
      </c>
      <c r="I1433" s="104">
        <f t="shared" si="943"/>
        <v>0</v>
      </c>
      <c r="J1433" s="104">
        <f t="shared" si="943"/>
        <v>0.38472132158486888</v>
      </c>
      <c r="K1433" s="104">
        <f t="shared" si="949"/>
        <v>0.38472132158486888</v>
      </c>
      <c r="L1433" s="104">
        <f t="shared" si="944"/>
        <v>0</v>
      </c>
      <c r="M1433" s="104">
        <f t="shared" si="944"/>
        <v>0.41736826675329719</v>
      </c>
      <c r="N1433" s="104">
        <f t="shared" si="950"/>
        <v>0.41736826675329719</v>
      </c>
      <c r="O1433" s="104">
        <f t="shared" si="945"/>
        <v>0</v>
      </c>
      <c r="P1433" s="104">
        <f t="shared" si="945"/>
        <v>0.93685106479445601</v>
      </c>
      <c r="Q1433" s="104">
        <f t="shared" si="951"/>
        <v>0.93685106479445601</v>
      </c>
      <c r="R1433" s="104">
        <f t="shared" si="946"/>
        <v>0</v>
      </c>
      <c r="S1433" s="104">
        <f t="shared" si="946"/>
        <v>1.0302782520370348</v>
      </c>
      <c r="T1433" s="104">
        <f t="shared" si="952"/>
        <v>1.0302782520370348</v>
      </c>
    </row>
    <row r="1434" spans="2:20" x14ac:dyDescent="0.2">
      <c r="B1434" s="114" t="s">
        <v>429</v>
      </c>
      <c r="C1434" s="104">
        <f t="shared" si="941"/>
        <v>0.5072658772874058</v>
      </c>
      <c r="D1434" s="104">
        <f t="shared" si="941"/>
        <v>0</v>
      </c>
      <c r="E1434" s="104">
        <f t="shared" si="947"/>
        <v>0.5072658772874058</v>
      </c>
      <c r="F1434" s="104">
        <f t="shared" si="942"/>
        <v>0.48321200737477182</v>
      </c>
      <c r="G1434" s="104">
        <f t="shared" si="942"/>
        <v>0</v>
      </c>
      <c r="H1434" s="104">
        <f t="shared" si="948"/>
        <v>0.48321200737477182</v>
      </c>
      <c r="I1434" s="104">
        <f t="shared" si="943"/>
        <v>0.54054836850587196</v>
      </c>
      <c r="J1434" s="104">
        <f t="shared" si="943"/>
        <v>0</v>
      </c>
      <c r="K1434" s="104">
        <f t="shared" si="949"/>
        <v>0.54054836850587196</v>
      </c>
      <c r="L1434" s="104">
        <f t="shared" si="944"/>
        <v>0.58641859185298539</v>
      </c>
      <c r="M1434" s="104">
        <f t="shared" si="944"/>
        <v>0</v>
      </c>
      <c r="N1434" s="104">
        <f t="shared" si="950"/>
        <v>0.58641859185298539</v>
      </c>
      <c r="O1434" s="104">
        <f t="shared" si="945"/>
        <v>1.3163120580929859</v>
      </c>
      <c r="P1434" s="104">
        <f t="shared" si="945"/>
        <v>0</v>
      </c>
      <c r="Q1434" s="104">
        <f t="shared" si="951"/>
        <v>1.3163120580929859</v>
      </c>
      <c r="R1434" s="104">
        <f t="shared" si="946"/>
        <v>1.4475808773776173</v>
      </c>
      <c r="S1434" s="104">
        <f t="shared" si="946"/>
        <v>0</v>
      </c>
      <c r="T1434" s="104">
        <f t="shared" si="952"/>
        <v>1.4475808773776173</v>
      </c>
    </row>
    <row r="1435" spans="2:20" x14ac:dyDescent="0.2">
      <c r="B1435" s="114" t="s">
        <v>288</v>
      </c>
      <c r="C1435" s="104">
        <f t="shared" si="941"/>
        <v>0</v>
      </c>
      <c r="D1435" s="104">
        <f t="shared" si="941"/>
        <v>0</v>
      </c>
      <c r="E1435" s="104">
        <f t="shared" si="947"/>
        <v>0</v>
      </c>
      <c r="F1435" s="104">
        <f t="shared" si="942"/>
        <v>0.16485534411273359</v>
      </c>
      <c r="G1435" s="104">
        <f t="shared" si="942"/>
        <v>0</v>
      </c>
      <c r="H1435" s="104">
        <f t="shared" si="948"/>
        <v>0.16485534411273359</v>
      </c>
      <c r="I1435" s="104">
        <f t="shared" si="943"/>
        <v>0.22172164300751893</v>
      </c>
      <c r="J1435" s="104">
        <f t="shared" si="943"/>
        <v>0</v>
      </c>
      <c r="K1435" s="104">
        <f t="shared" si="949"/>
        <v>0.22172164300751893</v>
      </c>
      <c r="L1435" s="104">
        <f t="shared" si="944"/>
        <v>0.27336298805883102</v>
      </c>
      <c r="M1435" s="104">
        <f t="shared" si="944"/>
        <v>0</v>
      </c>
      <c r="N1435" s="104">
        <f t="shared" si="950"/>
        <v>0.27336298805883102</v>
      </c>
      <c r="O1435" s="104">
        <f t="shared" si="945"/>
        <v>0.46492479255926122</v>
      </c>
      <c r="P1435" s="104">
        <f t="shared" si="945"/>
        <v>0</v>
      </c>
      <c r="Q1435" s="104">
        <f t="shared" si="951"/>
        <v>0.46492479255926122</v>
      </c>
      <c r="R1435" s="104">
        <f t="shared" si="946"/>
        <v>0.57638780514520704</v>
      </c>
      <c r="S1435" s="104">
        <f t="shared" si="946"/>
        <v>0</v>
      </c>
      <c r="T1435" s="104">
        <f t="shared" si="952"/>
        <v>0.57638780514520704</v>
      </c>
    </row>
    <row r="1436" spans="2:20" x14ac:dyDescent="0.2">
      <c r="B1436" s="114" t="s">
        <v>289</v>
      </c>
      <c r="C1436" s="104">
        <f t="shared" si="941"/>
        <v>0.22039827771797632</v>
      </c>
      <c r="D1436" s="104">
        <f t="shared" si="941"/>
        <v>0</v>
      </c>
      <c r="E1436" s="104">
        <f t="shared" si="947"/>
        <v>0.22039827771797632</v>
      </c>
      <c r="F1436" s="104">
        <f t="shared" si="942"/>
        <v>0.20994728596283185</v>
      </c>
      <c r="G1436" s="104">
        <f t="shared" si="942"/>
        <v>0</v>
      </c>
      <c r="H1436" s="104">
        <f t="shared" si="948"/>
        <v>0.20994728596283185</v>
      </c>
      <c r="I1436" s="104">
        <f t="shared" si="943"/>
        <v>0.23485894631634435</v>
      </c>
      <c r="J1436" s="104">
        <f t="shared" si="943"/>
        <v>0</v>
      </c>
      <c r="K1436" s="104">
        <f t="shared" si="949"/>
        <v>0.23485894631634435</v>
      </c>
      <c r="L1436" s="104">
        <f t="shared" si="944"/>
        <v>0.25478876749474533</v>
      </c>
      <c r="M1436" s="104">
        <f t="shared" si="944"/>
        <v>0</v>
      </c>
      <c r="N1436" s="104">
        <f t="shared" si="950"/>
        <v>0.25478876749474533</v>
      </c>
      <c r="O1436" s="104">
        <f t="shared" si="945"/>
        <v>0.28595744710295895</v>
      </c>
      <c r="P1436" s="104">
        <f t="shared" si="945"/>
        <v>0</v>
      </c>
      <c r="Q1436" s="104">
        <f t="shared" si="951"/>
        <v>0.28595744710295895</v>
      </c>
      <c r="R1436" s="104">
        <f t="shared" si="946"/>
        <v>0.3144744664647926</v>
      </c>
      <c r="S1436" s="104">
        <f t="shared" si="946"/>
        <v>0</v>
      </c>
      <c r="T1436" s="104">
        <f t="shared" si="952"/>
        <v>0.3144744664647926</v>
      </c>
    </row>
    <row r="1437" spans="2:20" x14ac:dyDescent="0.2">
      <c r="B1437" s="114" t="s">
        <v>290</v>
      </c>
      <c r="C1437" s="104">
        <f t="shared" si="941"/>
        <v>0</v>
      </c>
      <c r="D1437" s="104">
        <f t="shared" si="941"/>
        <v>0.17561894510226048</v>
      </c>
      <c r="E1437" s="104">
        <f t="shared" si="947"/>
        <v>0.17561894510226048</v>
      </c>
      <c r="F1437" s="104">
        <f t="shared" si="942"/>
        <v>0</v>
      </c>
      <c r="G1437" s="104">
        <f t="shared" si="942"/>
        <v>0.16729132944974859</v>
      </c>
      <c r="H1437" s="104">
        <f t="shared" si="948"/>
        <v>0.16729132944974859</v>
      </c>
      <c r="I1437" s="104">
        <f t="shared" si="943"/>
        <v>0</v>
      </c>
      <c r="J1437" s="104">
        <f t="shared" si="943"/>
        <v>0.18714157309651566</v>
      </c>
      <c r="K1437" s="104">
        <f t="shared" si="949"/>
        <v>0.18714157309651566</v>
      </c>
      <c r="L1437" s="104">
        <f t="shared" si="944"/>
        <v>0</v>
      </c>
      <c r="M1437" s="104">
        <f t="shared" si="944"/>
        <v>0.20302216076565424</v>
      </c>
      <c r="N1437" s="104">
        <f t="shared" si="950"/>
        <v>0.20302216076565424</v>
      </c>
      <c r="O1437" s="104">
        <f t="shared" si="945"/>
        <v>0</v>
      </c>
      <c r="P1437" s="104">
        <f t="shared" si="945"/>
        <v>0.22785815626299269</v>
      </c>
      <c r="Q1437" s="104">
        <f t="shared" si="951"/>
        <v>0.22785815626299269</v>
      </c>
      <c r="R1437" s="104">
        <f t="shared" si="946"/>
        <v>0</v>
      </c>
      <c r="S1437" s="104">
        <f t="shared" si="946"/>
        <v>0.2505812415322633</v>
      </c>
      <c r="T1437" s="104">
        <f t="shared" si="952"/>
        <v>0.2505812415322633</v>
      </c>
    </row>
    <row r="1438" spans="2:20" x14ac:dyDescent="0.2">
      <c r="B1438" s="114" t="s">
        <v>291</v>
      </c>
      <c r="C1438" s="104">
        <f t="shared" si="941"/>
        <v>0</v>
      </c>
      <c r="D1438" s="104">
        <f t="shared" si="941"/>
        <v>8.7459634015069967E-2</v>
      </c>
      <c r="E1438" s="104">
        <f t="shared" si="947"/>
        <v>8.7459634015069967E-2</v>
      </c>
      <c r="F1438" s="104">
        <f t="shared" si="942"/>
        <v>0</v>
      </c>
      <c r="G1438" s="104">
        <f t="shared" si="942"/>
        <v>8.3312415064615827E-2</v>
      </c>
      <c r="H1438" s="104">
        <f t="shared" si="948"/>
        <v>8.3312415064615827E-2</v>
      </c>
      <c r="I1438" s="104">
        <f t="shared" si="943"/>
        <v>0</v>
      </c>
      <c r="J1438" s="104">
        <f t="shared" si="943"/>
        <v>9.3197994569977904E-2</v>
      </c>
      <c r="K1438" s="104">
        <f t="shared" si="949"/>
        <v>9.3197994569977904E-2</v>
      </c>
      <c r="L1438" s="104">
        <f t="shared" si="944"/>
        <v>0</v>
      </c>
      <c r="M1438" s="104">
        <f t="shared" si="944"/>
        <v>0.10110665376775607</v>
      </c>
      <c r="N1438" s="104">
        <f t="shared" si="950"/>
        <v>0.10110665376775607</v>
      </c>
      <c r="O1438" s="104">
        <f t="shared" si="945"/>
        <v>0</v>
      </c>
      <c r="P1438" s="104">
        <f t="shared" si="945"/>
        <v>0.11347517742180907</v>
      </c>
      <c r="Q1438" s="104">
        <f t="shared" si="951"/>
        <v>0.11347517742180907</v>
      </c>
      <c r="R1438" s="104">
        <f t="shared" si="946"/>
        <v>0</v>
      </c>
      <c r="S1438" s="104">
        <f t="shared" si="946"/>
        <v>0.12479145494634626</v>
      </c>
      <c r="T1438" s="104">
        <f t="shared" si="952"/>
        <v>0.12479145494634626</v>
      </c>
    </row>
    <row r="1439" spans="2:20" x14ac:dyDescent="0.2">
      <c r="B1439" s="114" t="s">
        <v>293</v>
      </c>
      <c r="C1439" s="104">
        <f t="shared" si="941"/>
        <v>0</v>
      </c>
      <c r="D1439" s="104">
        <f t="shared" si="941"/>
        <v>9.1972551130247576E-2</v>
      </c>
      <c r="E1439" s="104">
        <f t="shared" si="947"/>
        <v>9.1972551130247576E-2</v>
      </c>
      <c r="F1439" s="104">
        <f t="shared" si="942"/>
        <v>0</v>
      </c>
      <c r="G1439" s="104">
        <f t="shared" si="942"/>
        <v>8.7611335681949995E-2</v>
      </c>
      <c r="H1439" s="104">
        <f t="shared" si="948"/>
        <v>8.7611335681949995E-2</v>
      </c>
      <c r="I1439" s="104">
        <f t="shared" si="943"/>
        <v>0</v>
      </c>
      <c r="J1439" s="104">
        <f t="shared" si="943"/>
        <v>9.8007011089788779E-2</v>
      </c>
      <c r="K1439" s="104">
        <f t="shared" si="949"/>
        <v>9.8007011089788779E-2</v>
      </c>
      <c r="L1439" s="104">
        <f t="shared" si="944"/>
        <v>0</v>
      </c>
      <c r="M1439" s="104">
        <f t="shared" si="944"/>
        <v>0.10632375710217229</v>
      </c>
      <c r="N1439" s="104">
        <f t="shared" si="950"/>
        <v>0.10632375710217229</v>
      </c>
      <c r="O1439" s="104">
        <f t="shared" si="945"/>
        <v>0</v>
      </c>
      <c r="P1439" s="104">
        <f t="shared" si="945"/>
        <v>0.11933049657677444</v>
      </c>
      <c r="Q1439" s="104">
        <f t="shared" si="951"/>
        <v>0.11933049657677444</v>
      </c>
      <c r="R1439" s="104">
        <f t="shared" si="946"/>
        <v>0</v>
      </c>
      <c r="S1439" s="104">
        <f t="shared" si="946"/>
        <v>0.13123069402157772</v>
      </c>
      <c r="T1439" s="104">
        <f t="shared" si="952"/>
        <v>0.13123069402157772</v>
      </c>
    </row>
    <row r="1440" spans="2:20" x14ac:dyDescent="0.2">
      <c r="B1440" s="108" t="s">
        <v>882</v>
      </c>
      <c r="C1440" s="104">
        <f t="shared" ref="C1440:D1442" si="953">+C1183*$E$1445</f>
        <v>0</v>
      </c>
      <c r="D1440" s="104">
        <f t="shared" si="953"/>
        <v>0</v>
      </c>
      <c r="E1440" s="104">
        <f t="shared" si="947"/>
        <v>0</v>
      </c>
      <c r="F1440" s="104">
        <f t="shared" ref="F1440:G1443" si="954">+F1183*$H$1445</f>
        <v>3.0295423659860297</v>
      </c>
      <c r="G1440" s="104">
        <f t="shared" si="954"/>
        <v>0</v>
      </c>
      <c r="H1440" s="104">
        <f t="shared" si="948"/>
        <v>3.0295423659860297</v>
      </c>
      <c r="I1440" s="104">
        <f t="shared" ref="I1440:J1443" si="955">+I1183*$K$1445</f>
        <v>0</v>
      </c>
      <c r="J1440" s="104">
        <f t="shared" si="955"/>
        <v>0</v>
      </c>
      <c r="K1440" s="104">
        <f t="shared" si="949"/>
        <v>0</v>
      </c>
      <c r="L1440" s="104">
        <f t="shared" ref="L1440:M1443" si="956">+L1183*$N$1445</f>
        <v>0</v>
      </c>
      <c r="M1440" s="104">
        <f t="shared" si="956"/>
        <v>0</v>
      </c>
      <c r="N1440" s="104">
        <f t="shared" si="950"/>
        <v>0</v>
      </c>
      <c r="O1440" s="104">
        <f t="shared" ref="O1440:P1443" si="957">+O1183*$Q$1445</f>
        <v>0</v>
      </c>
      <c r="P1440" s="104">
        <f t="shared" si="957"/>
        <v>0</v>
      </c>
      <c r="Q1440" s="104">
        <f t="shared" si="951"/>
        <v>0</v>
      </c>
      <c r="R1440" s="104">
        <f t="shared" ref="R1440:S1443" si="958">+R1183*$T$1445</f>
        <v>0</v>
      </c>
      <c r="S1440" s="104">
        <f t="shared" si="958"/>
        <v>0</v>
      </c>
      <c r="T1440" s="104">
        <f t="shared" si="952"/>
        <v>0</v>
      </c>
    </row>
    <row r="1441" spans="2:20" x14ac:dyDescent="0.2">
      <c r="B1441" s="114" t="s">
        <v>880</v>
      </c>
      <c r="C1441" s="104">
        <f t="shared" si="953"/>
        <v>0</v>
      </c>
      <c r="D1441" s="104">
        <f t="shared" si="953"/>
        <v>0</v>
      </c>
      <c r="E1441" s="104">
        <f t="shared" si="947"/>
        <v>0</v>
      </c>
      <c r="F1441" s="104">
        <f t="shared" si="954"/>
        <v>0</v>
      </c>
      <c r="G1441" s="104">
        <f t="shared" si="954"/>
        <v>0</v>
      </c>
      <c r="H1441" s="104">
        <f t="shared" si="948"/>
        <v>0</v>
      </c>
      <c r="I1441" s="104">
        <f t="shared" si="955"/>
        <v>0.30809254403298486</v>
      </c>
      <c r="J1441" s="104">
        <f t="shared" si="955"/>
        <v>0</v>
      </c>
      <c r="K1441" s="104">
        <f t="shared" si="949"/>
        <v>0.30809254403298486</v>
      </c>
      <c r="L1441" s="104">
        <f t="shared" si="956"/>
        <v>0</v>
      </c>
      <c r="M1441" s="104">
        <f t="shared" si="956"/>
        <v>0</v>
      </c>
      <c r="N1441" s="104">
        <f t="shared" si="950"/>
        <v>0</v>
      </c>
      <c r="O1441" s="104">
        <f t="shared" si="957"/>
        <v>0.62004058423227415</v>
      </c>
      <c r="P1441" s="104">
        <f t="shared" si="957"/>
        <v>0</v>
      </c>
      <c r="Q1441" s="104">
        <f t="shared" si="951"/>
        <v>0.62004058423227415</v>
      </c>
      <c r="R1441" s="104">
        <f t="shared" si="958"/>
        <v>0</v>
      </c>
      <c r="S1441" s="104">
        <f t="shared" si="958"/>
        <v>0</v>
      </c>
      <c r="T1441" s="104">
        <f t="shared" si="952"/>
        <v>0</v>
      </c>
    </row>
    <row r="1442" spans="2:20" x14ac:dyDescent="0.2">
      <c r="B1442" s="114" t="s">
        <v>874</v>
      </c>
      <c r="C1442" s="104">
        <f t="shared" si="953"/>
        <v>0</v>
      </c>
      <c r="D1442" s="104">
        <f t="shared" si="953"/>
        <v>0</v>
      </c>
      <c r="E1442" s="104">
        <f t="shared" si="947"/>
        <v>0</v>
      </c>
      <c r="F1442" s="104">
        <f t="shared" si="954"/>
        <v>3.0295423659860297</v>
      </c>
      <c r="G1442" s="104">
        <f t="shared" si="954"/>
        <v>0</v>
      </c>
      <c r="H1442" s="104">
        <f t="shared" si="948"/>
        <v>3.0295423659860297</v>
      </c>
      <c r="I1442" s="104">
        <f t="shared" si="955"/>
        <v>4.3132956164617875</v>
      </c>
      <c r="J1442" s="104">
        <f t="shared" si="955"/>
        <v>0</v>
      </c>
      <c r="K1442" s="104">
        <f t="shared" si="949"/>
        <v>4.3132956164617875</v>
      </c>
      <c r="L1442" s="104">
        <f t="shared" si="956"/>
        <v>6.0770340356277135</v>
      </c>
      <c r="M1442" s="104">
        <f t="shared" si="956"/>
        <v>0</v>
      </c>
      <c r="N1442" s="104">
        <f t="shared" si="950"/>
        <v>6.0770340356277135</v>
      </c>
      <c r="O1442" s="104">
        <f t="shared" si="957"/>
        <v>6.2004058423227413</v>
      </c>
      <c r="P1442" s="104">
        <f t="shared" si="957"/>
        <v>0</v>
      </c>
      <c r="Q1442" s="104">
        <f t="shared" si="951"/>
        <v>6.2004058423227413</v>
      </c>
      <c r="R1442" s="104">
        <f t="shared" si="958"/>
        <v>9.2982810374114706</v>
      </c>
      <c r="S1442" s="104">
        <f t="shared" si="958"/>
        <v>0</v>
      </c>
      <c r="T1442" s="104">
        <f t="shared" si="952"/>
        <v>9.2982810374114706</v>
      </c>
    </row>
    <row r="1443" spans="2:20" x14ac:dyDescent="0.2">
      <c r="B1443" s="114" t="s">
        <v>294</v>
      </c>
      <c r="C1443" s="104">
        <f>+C1186*$E$1445</f>
        <v>3.7195210979547899</v>
      </c>
      <c r="D1443" s="104">
        <f t="shared" ref="D1443" si="959">+D1186*$E$1445</f>
        <v>0</v>
      </c>
      <c r="E1443" s="104">
        <f t="shared" si="947"/>
        <v>3.7195210979547899</v>
      </c>
      <c r="F1443" s="104">
        <f t="shared" si="954"/>
        <v>3.2210421625738999</v>
      </c>
      <c r="G1443" s="104">
        <f t="shared" si="954"/>
        <v>0</v>
      </c>
      <c r="H1443" s="104">
        <f t="shared" si="948"/>
        <v>3.2210421625738999</v>
      </c>
      <c r="I1443" s="104">
        <f t="shared" si="955"/>
        <v>8.8213389947471761</v>
      </c>
      <c r="J1443" s="104">
        <f t="shared" si="955"/>
        <v>0</v>
      </c>
      <c r="K1443" s="104">
        <f t="shared" si="949"/>
        <v>8.8213389947471761</v>
      </c>
      <c r="L1443" s="104">
        <f t="shared" si="956"/>
        <v>15.992355584141682</v>
      </c>
      <c r="M1443" s="104">
        <f t="shared" si="956"/>
        <v>0</v>
      </c>
      <c r="N1443" s="104">
        <f t="shared" si="950"/>
        <v>15.992355584141682</v>
      </c>
      <c r="O1443" s="104">
        <f t="shared" si="957"/>
        <v>16.317021496848074</v>
      </c>
      <c r="P1443" s="104">
        <f t="shared" si="957"/>
        <v>0</v>
      </c>
      <c r="Q1443" s="104">
        <f t="shared" si="951"/>
        <v>16.317021496848074</v>
      </c>
      <c r="R1443" s="104">
        <f t="shared" si="958"/>
        <v>16.312937725846421</v>
      </c>
      <c r="S1443" s="104">
        <f t="shared" si="958"/>
        <v>0</v>
      </c>
      <c r="T1443" s="104">
        <f t="shared" si="952"/>
        <v>16.312937725846421</v>
      </c>
    </row>
    <row r="1444" spans="2:20" x14ac:dyDescent="0.2">
      <c r="B1444" s="278" t="s">
        <v>8</v>
      </c>
      <c r="C1444" s="106">
        <f>SUM(C1426:C1443)</f>
        <v>19.468691898743984</v>
      </c>
      <c r="D1444" s="106">
        <f t="shared" ref="D1444:T1444" si="960">SUM(D1426:D1443)</f>
        <v>14.556296473025245</v>
      </c>
      <c r="E1444" s="106">
        <f t="shared" si="960"/>
        <v>34.024988371769233</v>
      </c>
      <c r="F1444" s="106">
        <f t="shared" si="960"/>
        <v>34.151588238796656</v>
      </c>
      <c r="G1444" s="106">
        <f t="shared" si="960"/>
        <v>21.109598482988741</v>
      </c>
      <c r="H1444" s="106">
        <f t="shared" si="960"/>
        <v>55.261186721785407</v>
      </c>
      <c r="I1444" s="106">
        <f t="shared" si="960"/>
        <v>40.06634342919773</v>
      </c>
      <c r="J1444" s="106">
        <f t="shared" si="960"/>
        <v>27.982651207091834</v>
      </c>
      <c r="K1444" s="106">
        <f t="shared" si="960"/>
        <v>68.048994636289578</v>
      </c>
      <c r="L1444" s="106">
        <f t="shared" si="960"/>
        <v>64.856193513980756</v>
      </c>
      <c r="M1444" s="106">
        <f t="shared" si="960"/>
        <v>35.704164211210198</v>
      </c>
      <c r="N1444" s="106">
        <f t="shared" si="960"/>
        <v>100.56035772519097</v>
      </c>
      <c r="O1444" s="106">
        <f t="shared" si="960"/>
        <v>69.702346597320712</v>
      </c>
      <c r="P1444" s="106">
        <f t="shared" si="960"/>
        <v>49.506560465633925</v>
      </c>
      <c r="Q1444" s="106">
        <f t="shared" si="960"/>
        <v>119.20890706295464</v>
      </c>
      <c r="R1444" s="106">
        <f t="shared" si="960"/>
        <v>98.650379561749659</v>
      </c>
      <c r="S1444" s="106">
        <f t="shared" si="960"/>
        <v>66.184184969020208</v>
      </c>
      <c r="T1444" s="106">
        <f t="shared" si="960"/>
        <v>164.83456453076985</v>
      </c>
    </row>
    <row r="1445" spans="2:20" x14ac:dyDescent="0.2">
      <c r="B1445" s="279" t="s">
        <v>297</v>
      </c>
      <c r="C1445" s="241"/>
      <c r="D1445" s="240"/>
      <c r="E1445" s="285">
        <f>Asignaciones!K108</f>
        <v>6.1436672967863891E-3</v>
      </c>
      <c r="F1445" s="241"/>
      <c r="G1445" s="240"/>
      <c r="H1445" s="285">
        <f>Asignaciones!L108</f>
        <v>6.1527643491254289E-3</v>
      </c>
      <c r="I1445" s="241"/>
      <c r="J1445" s="240"/>
      <c r="K1445" s="285">
        <f>Asignaciones!M108</f>
        <v>6.2106384057603551E-3</v>
      </c>
      <c r="L1445" s="241"/>
      <c r="M1445" s="240"/>
      <c r="N1445" s="285">
        <f>Asignaciones!N108</f>
        <v>6.1254862041052426E-3</v>
      </c>
      <c r="O1445" s="241"/>
      <c r="P1445" s="240"/>
      <c r="Q1445" s="285">
        <f>Asignaciones!O108</f>
        <v>6.184421886020466E-3</v>
      </c>
      <c r="R1445" s="241"/>
      <c r="S1445" s="240"/>
      <c r="T1445" s="285">
        <f>Asignaciones!P108</f>
        <v>6.154662035566613E-3</v>
      </c>
    </row>
    <row r="1449" spans="2:20" x14ac:dyDescent="0.2">
      <c r="B1449" s="2" t="s">
        <v>754</v>
      </c>
      <c r="C1449" s="228"/>
      <c r="D1449" s="228"/>
      <c r="E1449" s="228"/>
      <c r="F1449" s="228"/>
      <c r="G1449" s="228"/>
      <c r="H1449" s="228"/>
      <c r="I1449" s="228"/>
      <c r="J1449" s="228"/>
      <c r="K1449" s="228"/>
      <c r="L1449" s="228"/>
      <c r="M1449" s="228"/>
      <c r="N1449" s="228"/>
      <c r="O1449" s="228"/>
      <c r="P1449" s="228"/>
      <c r="Q1449" s="228"/>
      <c r="R1449" s="228"/>
      <c r="S1449" s="228"/>
      <c r="T1449" s="227"/>
    </row>
    <row r="1450" spans="2:20" x14ac:dyDescent="0.2">
      <c r="B1450" s="9" t="s">
        <v>20</v>
      </c>
      <c r="C1450" s="199"/>
      <c r="D1450" s="199"/>
      <c r="E1450" s="199"/>
      <c r="F1450" s="199"/>
      <c r="G1450" s="199"/>
      <c r="H1450" s="199"/>
      <c r="I1450" s="199"/>
      <c r="J1450" s="199"/>
      <c r="K1450" s="199"/>
      <c r="L1450" s="199"/>
      <c r="M1450" s="199"/>
      <c r="N1450" s="199"/>
      <c r="O1450" s="199"/>
      <c r="P1450" s="199"/>
      <c r="Q1450" s="199"/>
      <c r="R1450" s="199"/>
      <c r="S1450" s="199"/>
      <c r="T1450" s="262"/>
    </row>
    <row r="1451" spans="2:20" x14ac:dyDescent="0.2">
      <c r="B1451" s="201" t="s">
        <v>910</v>
      </c>
      <c r="C1451" s="199"/>
      <c r="D1451" s="199"/>
      <c r="E1451" s="199"/>
      <c r="F1451" s="199"/>
      <c r="G1451" s="199"/>
      <c r="H1451" s="199"/>
      <c r="I1451" s="199"/>
      <c r="J1451" s="199"/>
      <c r="K1451" s="199"/>
      <c r="L1451" s="199"/>
      <c r="M1451" s="199"/>
      <c r="N1451" s="199"/>
      <c r="O1451" s="199"/>
      <c r="P1451" s="199"/>
      <c r="Q1451" s="199"/>
      <c r="R1451" s="199"/>
      <c r="S1451" s="199"/>
      <c r="T1451" s="262"/>
    </row>
    <row r="1452" spans="2:20" x14ac:dyDescent="0.2">
      <c r="B1452" s="9" t="s">
        <v>2</v>
      </c>
      <c r="C1452" s="199"/>
      <c r="D1452" s="199"/>
      <c r="E1452" s="199"/>
      <c r="F1452" s="199"/>
      <c r="G1452" s="199"/>
      <c r="H1452" s="199"/>
      <c r="I1452" s="199"/>
      <c r="J1452" s="199"/>
      <c r="K1452" s="199"/>
      <c r="L1452" s="199"/>
      <c r="M1452" s="199"/>
      <c r="N1452" s="199"/>
      <c r="O1452" s="199"/>
      <c r="P1452" s="199"/>
      <c r="Q1452" s="199"/>
      <c r="R1452" s="199"/>
      <c r="S1452" s="199"/>
      <c r="T1452" s="262"/>
    </row>
    <row r="1453" spans="2:20" x14ac:dyDescent="0.2">
      <c r="B1453" s="256"/>
      <c r="C1453" s="197"/>
      <c r="D1453" s="197"/>
      <c r="E1453" s="197"/>
      <c r="F1453" s="197"/>
      <c r="G1453" s="197"/>
      <c r="H1453" s="197"/>
      <c r="I1453" s="197"/>
      <c r="J1453" s="197"/>
      <c r="K1453" s="197"/>
      <c r="L1453" s="197"/>
      <c r="M1453" s="197"/>
      <c r="N1453" s="197"/>
      <c r="O1453" s="197"/>
      <c r="P1453" s="197"/>
      <c r="Q1453" s="197"/>
      <c r="R1453" s="197"/>
      <c r="S1453" s="197"/>
      <c r="T1453" s="263"/>
    </row>
    <row r="1454" spans="2:20" x14ac:dyDescent="0.2">
      <c r="B1454" s="264"/>
    </row>
    <row r="1455" spans="2:20" x14ac:dyDescent="0.2">
      <c r="B1455" s="265" t="s">
        <v>282</v>
      </c>
      <c r="C1455" s="267" t="s">
        <v>38</v>
      </c>
      <c r="D1455" s="662"/>
      <c r="E1455" s="299"/>
      <c r="F1455" s="270" t="s">
        <v>39</v>
      </c>
      <c r="G1455" s="663"/>
      <c r="H1455" s="663"/>
      <c r="I1455" s="301" t="s">
        <v>40</v>
      </c>
      <c r="J1455" s="662"/>
      <c r="K1455" s="299"/>
      <c r="L1455" s="267" t="s">
        <v>121</v>
      </c>
      <c r="M1455" s="662"/>
      <c r="N1455" s="299"/>
      <c r="O1455" s="270" t="s">
        <v>122</v>
      </c>
      <c r="P1455" s="662"/>
      <c r="Q1455" s="299"/>
      <c r="R1455" s="301" t="s">
        <v>633</v>
      </c>
      <c r="S1455" s="662"/>
      <c r="T1455" s="299"/>
    </row>
    <row r="1456" spans="2:20" x14ac:dyDescent="0.2">
      <c r="B1456" s="273"/>
      <c r="C1456" s="274" t="s">
        <v>283</v>
      </c>
      <c r="D1456" s="275" t="s">
        <v>284</v>
      </c>
      <c r="E1456" s="275" t="s">
        <v>47</v>
      </c>
      <c r="F1456" s="275" t="s">
        <v>283</v>
      </c>
      <c r="G1456" s="275" t="s">
        <v>284</v>
      </c>
      <c r="H1456" s="275" t="s">
        <v>47</v>
      </c>
      <c r="I1456" s="276" t="s">
        <v>283</v>
      </c>
      <c r="J1456" s="276" t="s">
        <v>284</v>
      </c>
      <c r="K1456" s="276" t="s">
        <v>47</v>
      </c>
      <c r="L1456" s="274" t="s">
        <v>283</v>
      </c>
      <c r="M1456" s="275" t="s">
        <v>284</v>
      </c>
      <c r="N1456" s="275" t="s">
        <v>47</v>
      </c>
      <c r="O1456" s="275" t="s">
        <v>283</v>
      </c>
      <c r="P1456" s="275" t="s">
        <v>284</v>
      </c>
      <c r="Q1456" s="275" t="s">
        <v>47</v>
      </c>
      <c r="R1456" s="276" t="s">
        <v>283</v>
      </c>
      <c r="S1456" s="276" t="s">
        <v>284</v>
      </c>
      <c r="T1456" s="276" t="s">
        <v>47</v>
      </c>
    </row>
    <row r="1457" spans="2:20" x14ac:dyDescent="0.2">
      <c r="B1457" s="129" t="s">
        <v>74</v>
      </c>
      <c r="C1457" s="234"/>
      <c r="D1457" s="234"/>
      <c r="E1457" s="234"/>
      <c r="F1457" s="234"/>
      <c r="G1457" s="234"/>
      <c r="H1457" s="234"/>
      <c r="I1457" s="234"/>
      <c r="J1457" s="234"/>
      <c r="K1457" s="234"/>
      <c r="L1457" s="234"/>
      <c r="M1457" s="234"/>
      <c r="N1457" s="234"/>
      <c r="O1457" s="234"/>
      <c r="P1457" s="234"/>
      <c r="Q1457" s="234"/>
      <c r="R1457" s="234"/>
      <c r="S1457" s="234"/>
      <c r="T1457" s="232"/>
    </row>
    <row r="1458" spans="2:20" x14ac:dyDescent="0.2">
      <c r="B1458" s="665" t="s">
        <v>424</v>
      </c>
      <c r="C1458" s="104">
        <f t="shared" ref="C1458:D1471" si="961">C1169*$E$1477</f>
        <v>52.050523692917267</v>
      </c>
      <c r="D1458" s="104">
        <f t="shared" si="961"/>
        <v>0</v>
      </c>
      <c r="E1458" s="104">
        <f>+C1458+D1458</f>
        <v>52.050523692917267</v>
      </c>
      <c r="F1458" s="104">
        <f t="shared" ref="F1458:G1471" si="962">+F1169*$H$1477</f>
        <v>85.427895116018533</v>
      </c>
      <c r="G1458" s="104">
        <f t="shared" si="962"/>
        <v>0</v>
      </c>
      <c r="H1458" s="104">
        <f>+F1458+G1458</f>
        <v>85.427895116018533</v>
      </c>
      <c r="I1458" s="104">
        <f t="shared" ref="I1458:J1471" si="963">+I1169*$K$1477</f>
        <v>90.282519648498365</v>
      </c>
      <c r="J1458" s="104">
        <f t="shared" si="963"/>
        <v>0</v>
      </c>
      <c r="K1458" s="104">
        <f>+I1458+J1458</f>
        <v>90.282519648498365</v>
      </c>
      <c r="L1458" s="104">
        <f t="shared" ref="L1458:M1471" si="964">+L1169*$N$1477</f>
        <v>149.48708559343203</v>
      </c>
      <c r="M1458" s="104">
        <f t="shared" si="964"/>
        <v>0</v>
      </c>
      <c r="N1458" s="104">
        <f>+L1458+M1458</f>
        <v>149.48708559343203</v>
      </c>
      <c r="O1458" s="104">
        <f t="shared" ref="O1458:P1471" si="965">+O1169*$Q$1477</f>
        <v>157.52055988164309</v>
      </c>
      <c r="P1458" s="104">
        <f t="shared" si="965"/>
        <v>0</v>
      </c>
      <c r="Q1458" s="104">
        <f>+O1458+P1458</f>
        <v>157.52055988164309</v>
      </c>
      <c r="R1458" s="104">
        <f t="shared" ref="R1458:S1471" si="966">+R1169*$T$1477</f>
        <v>258.75595929372292</v>
      </c>
      <c r="S1458" s="104">
        <f t="shared" si="966"/>
        <v>0</v>
      </c>
      <c r="T1458" s="104">
        <f>+R1458+S1458</f>
        <v>258.75595929372292</v>
      </c>
    </row>
    <row r="1459" spans="2:20" x14ac:dyDescent="0.2">
      <c r="B1459" s="665" t="s">
        <v>425</v>
      </c>
      <c r="C1459" s="104">
        <f t="shared" si="961"/>
        <v>17.632300795703195</v>
      </c>
      <c r="D1459" s="104">
        <f t="shared" si="961"/>
        <v>0</v>
      </c>
      <c r="E1459" s="104">
        <f>+C1459+D1459</f>
        <v>17.632300795703195</v>
      </c>
      <c r="F1459" s="104">
        <f t="shared" si="962"/>
        <v>34.599465766707048</v>
      </c>
      <c r="G1459" s="104">
        <f t="shared" si="962"/>
        <v>0</v>
      </c>
      <c r="H1459" s="104">
        <f>+F1459+G1459</f>
        <v>34.599465766707048</v>
      </c>
      <c r="I1459" s="104">
        <f t="shared" si="963"/>
        <v>36.634245798574163</v>
      </c>
      <c r="J1459" s="104">
        <f t="shared" si="963"/>
        <v>0</v>
      </c>
      <c r="K1459" s="104">
        <f>+I1459+J1459</f>
        <v>36.634245798574163</v>
      </c>
      <c r="L1459" s="104">
        <f t="shared" si="964"/>
        <v>60.844907194414709</v>
      </c>
      <c r="M1459" s="104">
        <f t="shared" si="964"/>
        <v>0</v>
      </c>
      <c r="N1459" s="104">
        <f>+L1459+M1459</f>
        <v>60.844907194414709</v>
      </c>
      <c r="O1459" s="104">
        <f t="shared" si="965"/>
        <v>63.93495794014067</v>
      </c>
      <c r="P1459" s="104">
        <f t="shared" si="965"/>
        <v>0</v>
      </c>
      <c r="Q1459" s="104">
        <f>+O1459+P1459</f>
        <v>63.93495794014067</v>
      </c>
      <c r="R1459" s="104">
        <f t="shared" si="966"/>
        <v>96.009392420651338</v>
      </c>
      <c r="S1459" s="104">
        <f t="shared" si="966"/>
        <v>0</v>
      </c>
      <c r="T1459" s="104">
        <f>+R1459+S1459</f>
        <v>96.009392420651338</v>
      </c>
    </row>
    <row r="1460" spans="2:20" x14ac:dyDescent="0.2">
      <c r="B1460" s="665" t="s">
        <v>426</v>
      </c>
      <c r="C1460" s="104">
        <f t="shared" si="961"/>
        <v>0</v>
      </c>
      <c r="D1460" s="104">
        <f t="shared" si="961"/>
        <v>62.044162570888467</v>
      </c>
      <c r="E1460" s="104">
        <f>+C1460+D1460</f>
        <v>62.044162570888467</v>
      </c>
      <c r="F1460" s="104">
        <f t="shared" si="962"/>
        <v>0</v>
      </c>
      <c r="G1460" s="104">
        <f t="shared" si="962"/>
        <v>99.785555836336485</v>
      </c>
      <c r="H1460" s="104">
        <f>+F1460+G1460</f>
        <v>99.785555836336485</v>
      </c>
      <c r="I1460" s="104">
        <f t="shared" si="963"/>
        <v>0</v>
      </c>
      <c r="J1460" s="104">
        <f t="shared" si="963"/>
        <v>132.64743705449098</v>
      </c>
      <c r="K1460" s="104">
        <f>+I1460+J1460</f>
        <v>132.64743705449098</v>
      </c>
      <c r="L1460" s="104">
        <f t="shared" si="964"/>
        <v>0</v>
      </c>
      <c r="M1460" s="104">
        <f t="shared" si="964"/>
        <v>173.17364872820045</v>
      </c>
      <c r="N1460" s="104">
        <f>+L1460+M1460</f>
        <v>173.17364872820045</v>
      </c>
      <c r="O1460" s="104">
        <f t="shared" si="965"/>
        <v>0</v>
      </c>
      <c r="P1460" s="104">
        <f t="shared" si="965"/>
        <v>236.84369816126446</v>
      </c>
      <c r="Q1460" s="104">
        <f>+O1460+P1460</f>
        <v>236.84369816126446</v>
      </c>
      <c r="R1460" s="104">
        <f t="shared" si="966"/>
        <v>0</v>
      </c>
      <c r="S1460" s="104">
        <f t="shared" si="966"/>
        <v>321.09662290222036</v>
      </c>
      <c r="T1460" s="104">
        <f>+R1460+S1460</f>
        <v>321.09662290222036</v>
      </c>
    </row>
    <row r="1461" spans="2:20" x14ac:dyDescent="0.2">
      <c r="B1461" s="660" t="s">
        <v>715</v>
      </c>
      <c r="C1461" s="104">
        <f t="shared" si="961"/>
        <v>0</v>
      </c>
      <c r="D1461" s="104">
        <f t="shared" si="961"/>
        <v>0.76983907427341225</v>
      </c>
      <c r="E1461" s="104">
        <f>+C1461+D1461</f>
        <v>0.76983907427341225</v>
      </c>
      <c r="F1461" s="104">
        <f t="shared" si="962"/>
        <v>0</v>
      </c>
      <c r="G1461" s="104">
        <f t="shared" si="962"/>
        <v>0.78232500064918775</v>
      </c>
      <c r="H1461" s="104">
        <f>+F1461+G1461</f>
        <v>0.78232500064918775</v>
      </c>
      <c r="I1461" s="104">
        <f t="shared" si="963"/>
        <v>0</v>
      </c>
      <c r="J1461" s="104">
        <f t="shared" si="963"/>
        <v>0.8677501385544425</v>
      </c>
      <c r="K1461" s="104">
        <f>+I1461+J1461</f>
        <v>0.8677501385544425</v>
      </c>
      <c r="L1461" s="104">
        <f t="shared" si="964"/>
        <v>0</v>
      </c>
      <c r="M1461" s="104">
        <f t="shared" si="964"/>
        <v>0.95451937211027382</v>
      </c>
      <c r="N1461" s="104">
        <f>+L1461+M1461</f>
        <v>0.95451937211027382</v>
      </c>
      <c r="O1461" s="104">
        <f t="shared" si="965"/>
        <v>0</v>
      </c>
      <c r="P1461" s="104">
        <f t="shared" si="965"/>
        <v>1.0568717171347062</v>
      </c>
      <c r="Q1461" s="104">
        <f>+O1461+P1461</f>
        <v>1.0568717171347062</v>
      </c>
      <c r="R1461" s="104">
        <f t="shared" si="966"/>
        <v>0</v>
      </c>
      <c r="S1461" s="104">
        <f t="shared" si="966"/>
        <v>1.1680069076607036</v>
      </c>
      <c r="T1461" s="104">
        <f>+R1461+S1461</f>
        <v>1.1680069076607036</v>
      </c>
    </row>
    <row r="1462" spans="2:20" x14ac:dyDescent="0.2">
      <c r="B1462" s="660" t="s">
        <v>717</v>
      </c>
      <c r="C1462" s="104">
        <f t="shared" si="961"/>
        <v>0.70847147470398286</v>
      </c>
      <c r="D1462" s="104">
        <f t="shared" si="961"/>
        <v>0</v>
      </c>
      <c r="E1462" s="104">
        <f t="shared" ref="E1462:E1475" si="967">+C1462+D1462</f>
        <v>0.70847147470398286</v>
      </c>
      <c r="F1462" s="104">
        <f t="shared" si="962"/>
        <v>0.71996208744124857</v>
      </c>
      <c r="G1462" s="104">
        <f t="shared" si="962"/>
        <v>0</v>
      </c>
      <c r="H1462" s="104">
        <f t="shared" ref="H1462:H1475" si="968">+F1462+G1462</f>
        <v>0.71996208744124857</v>
      </c>
      <c r="I1462" s="104">
        <f t="shared" si="963"/>
        <v>0.79857757404232566</v>
      </c>
      <c r="J1462" s="104">
        <f t="shared" si="963"/>
        <v>0</v>
      </c>
      <c r="K1462" s="104">
        <f t="shared" ref="K1462:K1475" si="969">+I1462+J1462</f>
        <v>0.79857757404232566</v>
      </c>
      <c r="L1462" s="104">
        <f t="shared" si="964"/>
        <v>0.87843001192261083</v>
      </c>
      <c r="M1462" s="104">
        <f t="shared" si="964"/>
        <v>0</v>
      </c>
      <c r="N1462" s="104">
        <f t="shared" ref="N1462:N1475" si="970">+L1462+M1462</f>
        <v>0.87843001192261083</v>
      </c>
      <c r="O1462" s="104">
        <f t="shared" si="965"/>
        <v>0.97262335601508909</v>
      </c>
      <c r="P1462" s="104">
        <f t="shared" si="965"/>
        <v>0</v>
      </c>
      <c r="Q1462" s="104">
        <f t="shared" ref="Q1462:Q1475" si="971">+O1462+P1462</f>
        <v>0.97262335601508909</v>
      </c>
      <c r="R1462" s="104">
        <f t="shared" si="966"/>
        <v>1.0748994224745292</v>
      </c>
      <c r="S1462" s="104">
        <f t="shared" si="966"/>
        <v>0</v>
      </c>
      <c r="T1462" s="104">
        <f t="shared" ref="T1462:T1475" si="972">+R1462+S1462</f>
        <v>1.0748994224745292</v>
      </c>
    </row>
    <row r="1463" spans="2:20" x14ac:dyDescent="0.2">
      <c r="B1463" s="114" t="s">
        <v>287</v>
      </c>
      <c r="C1463" s="104">
        <f t="shared" si="961"/>
        <v>1.0186356297093648</v>
      </c>
      <c r="D1463" s="104">
        <f t="shared" si="961"/>
        <v>0</v>
      </c>
      <c r="E1463" s="104">
        <f t="shared" si="967"/>
        <v>1.0186356297093648</v>
      </c>
      <c r="F1463" s="104">
        <f t="shared" si="962"/>
        <v>1.0351567571778515</v>
      </c>
      <c r="G1463" s="104">
        <f t="shared" si="962"/>
        <v>0</v>
      </c>
      <c r="H1463" s="104">
        <f t="shared" si="968"/>
        <v>1.0351567571778515</v>
      </c>
      <c r="I1463" s="104">
        <f t="shared" si="963"/>
        <v>1.1481895870913721</v>
      </c>
      <c r="J1463" s="104">
        <f t="shared" si="963"/>
        <v>0</v>
      </c>
      <c r="K1463" s="104">
        <f t="shared" si="969"/>
        <v>1.1481895870913721</v>
      </c>
      <c r="L1463" s="104">
        <f t="shared" si="964"/>
        <v>1.2630008974239419</v>
      </c>
      <c r="M1463" s="104">
        <f t="shared" si="964"/>
        <v>0</v>
      </c>
      <c r="N1463" s="104">
        <f t="shared" si="970"/>
        <v>1.2630008974239419</v>
      </c>
      <c r="O1463" s="104">
        <f t="shared" si="965"/>
        <v>1.3984314684489252</v>
      </c>
      <c r="P1463" s="104">
        <f t="shared" si="965"/>
        <v>0</v>
      </c>
      <c r="Q1463" s="104">
        <f t="shared" si="971"/>
        <v>1.3984314684489252</v>
      </c>
      <c r="R1463" s="104">
        <f t="shared" si="966"/>
        <v>1.5454833245672517</v>
      </c>
      <c r="S1463" s="104">
        <f t="shared" si="966"/>
        <v>0</v>
      </c>
      <c r="T1463" s="104">
        <f t="shared" si="972"/>
        <v>1.5454833245672517</v>
      </c>
    </row>
    <row r="1464" spans="2:20" x14ac:dyDescent="0.2">
      <c r="B1464" s="114" t="s">
        <v>427</v>
      </c>
      <c r="C1464" s="104">
        <f t="shared" si="961"/>
        <v>0</v>
      </c>
      <c r="D1464" s="104">
        <f t="shared" si="961"/>
        <v>2.980236813778256</v>
      </c>
      <c r="E1464" s="104">
        <f t="shared" si="967"/>
        <v>2.980236813778256</v>
      </c>
      <c r="F1464" s="104">
        <f t="shared" si="962"/>
        <v>0</v>
      </c>
      <c r="G1464" s="104">
        <f t="shared" si="962"/>
        <v>3.0285729124289147</v>
      </c>
      <c r="H1464" s="104">
        <f t="shared" si="968"/>
        <v>3.0285729124289147</v>
      </c>
      <c r="I1464" s="104">
        <f t="shared" si="963"/>
        <v>0</v>
      </c>
      <c r="J1464" s="104">
        <f t="shared" si="963"/>
        <v>3.3592746776616149</v>
      </c>
      <c r="K1464" s="104">
        <f t="shared" si="969"/>
        <v>3.3592746776616149</v>
      </c>
      <c r="L1464" s="104">
        <f t="shared" si="964"/>
        <v>0</v>
      </c>
      <c r="M1464" s="104">
        <f t="shared" si="964"/>
        <v>3.6951797684631904</v>
      </c>
      <c r="N1464" s="104">
        <f t="shared" si="970"/>
        <v>3.6951797684631904</v>
      </c>
      <c r="O1464" s="104">
        <f t="shared" si="965"/>
        <v>0</v>
      </c>
      <c r="P1464" s="104">
        <f t="shared" si="965"/>
        <v>4.0914109248334274</v>
      </c>
      <c r="Q1464" s="104">
        <f t="shared" si="971"/>
        <v>4.0914109248334274</v>
      </c>
      <c r="R1464" s="104">
        <f t="shared" si="966"/>
        <v>0</v>
      </c>
      <c r="S1464" s="104">
        <f t="shared" si="966"/>
        <v>4.5216426410196169</v>
      </c>
      <c r="T1464" s="104">
        <f t="shared" si="972"/>
        <v>4.5216426410196169</v>
      </c>
    </row>
    <row r="1465" spans="2:20" x14ac:dyDescent="0.2">
      <c r="B1465" s="114" t="s">
        <v>428</v>
      </c>
      <c r="C1465" s="104">
        <f t="shared" si="961"/>
        <v>0</v>
      </c>
      <c r="D1465" s="104">
        <f t="shared" si="961"/>
        <v>1.7162970936490851</v>
      </c>
      <c r="E1465" s="104">
        <f t="shared" si="967"/>
        <v>1.7162970936490851</v>
      </c>
      <c r="F1465" s="104">
        <f t="shared" si="962"/>
        <v>0</v>
      </c>
      <c r="G1465" s="104">
        <f t="shared" si="962"/>
        <v>1.7441335076041515</v>
      </c>
      <c r="H1465" s="104">
        <f t="shared" si="968"/>
        <v>1.7441335076041515</v>
      </c>
      <c r="I1465" s="104">
        <f t="shared" si="963"/>
        <v>0</v>
      </c>
      <c r="J1465" s="104">
        <f t="shared" si="963"/>
        <v>1.9345822920461975</v>
      </c>
      <c r="K1465" s="104">
        <f t="shared" si="969"/>
        <v>1.9345822920461975</v>
      </c>
      <c r="L1465" s="104">
        <f t="shared" si="964"/>
        <v>0</v>
      </c>
      <c r="M1465" s="104">
        <f t="shared" si="964"/>
        <v>2.1280276345167479</v>
      </c>
      <c r="N1465" s="104">
        <f t="shared" si="970"/>
        <v>2.1280276345167479</v>
      </c>
      <c r="O1465" s="104">
        <f t="shared" si="965"/>
        <v>0</v>
      </c>
      <c r="P1465" s="104">
        <f t="shared" si="965"/>
        <v>4.7124286544956435</v>
      </c>
      <c r="Q1465" s="104">
        <f t="shared" si="971"/>
        <v>4.7124286544956435</v>
      </c>
      <c r="R1465" s="104">
        <f t="shared" si="966"/>
        <v>0</v>
      </c>
      <c r="S1465" s="104">
        <f t="shared" si="966"/>
        <v>5.2079633990315228</v>
      </c>
      <c r="T1465" s="104">
        <f t="shared" si="972"/>
        <v>5.2079633990315228</v>
      </c>
    </row>
    <row r="1466" spans="2:20" x14ac:dyDescent="0.2">
      <c r="B1466" s="114" t="s">
        <v>429</v>
      </c>
      <c r="C1466" s="104">
        <f t="shared" si="961"/>
        <v>2.4114639397201292</v>
      </c>
      <c r="D1466" s="104">
        <f t="shared" si="961"/>
        <v>0</v>
      </c>
      <c r="E1466" s="104">
        <f t="shared" si="967"/>
        <v>2.4114639397201292</v>
      </c>
      <c r="F1466" s="104">
        <f t="shared" si="962"/>
        <v>2.4505751802577711</v>
      </c>
      <c r="G1466" s="104">
        <f t="shared" si="962"/>
        <v>0</v>
      </c>
      <c r="H1466" s="104">
        <f t="shared" si="968"/>
        <v>2.4505751802577711</v>
      </c>
      <c r="I1466" s="104">
        <f t="shared" si="963"/>
        <v>2.718163104134677</v>
      </c>
      <c r="J1466" s="104">
        <f t="shared" si="963"/>
        <v>0</v>
      </c>
      <c r="K1466" s="104">
        <f t="shared" si="969"/>
        <v>2.718163104134677</v>
      </c>
      <c r="L1466" s="104">
        <f t="shared" si="964"/>
        <v>2.9899613081872913</v>
      </c>
      <c r="M1466" s="104">
        <f t="shared" si="964"/>
        <v>0</v>
      </c>
      <c r="N1466" s="104">
        <f t="shared" si="970"/>
        <v>2.9899613081872913</v>
      </c>
      <c r="O1466" s="104">
        <f t="shared" si="965"/>
        <v>6.62114491183981</v>
      </c>
      <c r="P1466" s="104">
        <f t="shared" si="965"/>
        <v>0</v>
      </c>
      <c r="Q1466" s="104">
        <f t="shared" si="971"/>
        <v>6.62114491183981</v>
      </c>
      <c r="R1466" s="104">
        <f t="shared" si="966"/>
        <v>7.3173904346857652</v>
      </c>
      <c r="S1466" s="104">
        <f t="shared" si="966"/>
        <v>0</v>
      </c>
      <c r="T1466" s="104">
        <f t="shared" si="972"/>
        <v>7.3173904346857652</v>
      </c>
    </row>
    <row r="1467" spans="2:20" x14ac:dyDescent="0.2">
      <c r="B1467" s="114" t="s">
        <v>288</v>
      </c>
      <c r="C1467" s="104">
        <f t="shared" si="961"/>
        <v>0</v>
      </c>
      <c r="D1467" s="104">
        <f t="shared" si="961"/>
        <v>0</v>
      </c>
      <c r="E1467" s="104">
        <f t="shared" si="967"/>
        <v>0</v>
      </c>
      <c r="F1467" s="104">
        <f t="shared" si="962"/>
        <v>0.8360521022860059</v>
      </c>
      <c r="G1467" s="104">
        <f t="shared" si="962"/>
        <v>0</v>
      </c>
      <c r="H1467" s="104">
        <f t="shared" si="968"/>
        <v>0.8360521022860059</v>
      </c>
      <c r="I1467" s="104">
        <f t="shared" si="963"/>
        <v>1.114933694235378</v>
      </c>
      <c r="J1467" s="104">
        <f t="shared" si="963"/>
        <v>0</v>
      </c>
      <c r="K1467" s="104">
        <f t="shared" si="969"/>
        <v>1.114933694235378</v>
      </c>
      <c r="L1467" s="104">
        <f t="shared" si="964"/>
        <v>1.3937906620656337</v>
      </c>
      <c r="M1467" s="104">
        <f t="shared" si="964"/>
        <v>0</v>
      </c>
      <c r="N1467" s="104">
        <f t="shared" si="970"/>
        <v>1.3937906620656337</v>
      </c>
      <c r="O1467" s="104">
        <f t="shared" si="965"/>
        <v>2.3386053525192843</v>
      </c>
      <c r="P1467" s="104">
        <f t="shared" si="965"/>
        <v>0</v>
      </c>
      <c r="Q1467" s="104">
        <f t="shared" si="971"/>
        <v>2.3386053525192843</v>
      </c>
      <c r="R1467" s="104">
        <f t="shared" si="966"/>
        <v>2.9135882339642429</v>
      </c>
      <c r="S1467" s="104">
        <f t="shared" si="966"/>
        <v>0</v>
      </c>
      <c r="T1467" s="104">
        <f t="shared" si="972"/>
        <v>2.9135882339642429</v>
      </c>
    </row>
    <row r="1468" spans="2:20" x14ac:dyDescent="0.2">
      <c r="B1468" s="114" t="s">
        <v>289</v>
      </c>
      <c r="C1468" s="104">
        <f t="shared" si="961"/>
        <v>1.0477395048439182</v>
      </c>
      <c r="D1468" s="104">
        <f t="shared" si="961"/>
        <v>0</v>
      </c>
      <c r="E1468" s="104">
        <f t="shared" si="967"/>
        <v>1.0477395048439182</v>
      </c>
      <c r="F1468" s="104">
        <f t="shared" si="962"/>
        <v>1.06473266452579</v>
      </c>
      <c r="G1468" s="104">
        <f t="shared" si="962"/>
        <v>0</v>
      </c>
      <c r="H1468" s="104">
        <f t="shared" si="968"/>
        <v>1.06473266452579</v>
      </c>
      <c r="I1468" s="104">
        <f t="shared" si="963"/>
        <v>1.1809950038654111</v>
      </c>
      <c r="J1468" s="104">
        <f t="shared" si="963"/>
        <v>0</v>
      </c>
      <c r="K1468" s="104">
        <f t="shared" si="969"/>
        <v>1.1809950038654111</v>
      </c>
      <c r="L1468" s="104">
        <f t="shared" si="964"/>
        <v>1.29908663735034</v>
      </c>
      <c r="M1468" s="104">
        <f t="shared" si="964"/>
        <v>0</v>
      </c>
      <c r="N1468" s="104">
        <f t="shared" si="970"/>
        <v>1.29908663735034</v>
      </c>
      <c r="O1468" s="104">
        <f t="shared" si="965"/>
        <v>1.4383866532617515</v>
      </c>
      <c r="P1468" s="104">
        <f t="shared" si="965"/>
        <v>0</v>
      </c>
      <c r="Q1468" s="104">
        <f t="shared" si="971"/>
        <v>1.4383866532617515</v>
      </c>
      <c r="R1468" s="104">
        <f t="shared" si="966"/>
        <v>1.5896399909834587</v>
      </c>
      <c r="S1468" s="104">
        <f t="shared" si="966"/>
        <v>0</v>
      </c>
      <c r="T1468" s="104">
        <f t="shared" si="972"/>
        <v>1.5896399909834587</v>
      </c>
    </row>
    <row r="1469" spans="2:20" x14ac:dyDescent="0.2">
      <c r="B1469" s="114" t="s">
        <v>290</v>
      </c>
      <c r="C1469" s="104">
        <f t="shared" si="961"/>
        <v>0</v>
      </c>
      <c r="D1469" s="104">
        <f t="shared" si="961"/>
        <v>0.83486544671689988</v>
      </c>
      <c r="E1469" s="104">
        <f t="shared" si="967"/>
        <v>0.83486544671689988</v>
      </c>
      <c r="F1469" s="104">
        <f t="shared" si="962"/>
        <v>0</v>
      </c>
      <c r="G1469" s="104">
        <f t="shared" si="962"/>
        <v>0.84840602792372488</v>
      </c>
      <c r="H1469" s="104">
        <f t="shared" si="968"/>
        <v>0.84840602792372488</v>
      </c>
      <c r="I1469" s="104">
        <f t="shared" si="963"/>
        <v>0</v>
      </c>
      <c r="J1469" s="104">
        <f t="shared" si="963"/>
        <v>0.94104681260386736</v>
      </c>
      <c r="K1469" s="104">
        <f t="shared" si="969"/>
        <v>0.94104681260386736</v>
      </c>
      <c r="L1469" s="104">
        <f t="shared" si="964"/>
        <v>0</v>
      </c>
      <c r="M1469" s="104">
        <f t="shared" si="964"/>
        <v>1.0351452253172551</v>
      </c>
      <c r="N1469" s="104">
        <f t="shared" si="970"/>
        <v>1.0351452253172551</v>
      </c>
      <c r="O1469" s="104">
        <f t="shared" si="965"/>
        <v>0</v>
      </c>
      <c r="P1469" s="104">
        <f t="shared" si="965"/>
        <v>1.1461430157736496</v>
      </c>
      <c r="Q1469" s="104">
        <f t="shared" si="971"/>
        <v>1.1461430157736496</v>
      </c>
      <c r="R1469" s="104">
        <f t="shared" si="966"/>
        <v>0</v>
      </c>
      <c r="S1469" s="104">
        <f t="shared" si="966"/>
        <v>1.2666655166249148</v>
      </c>
      <c r="T1469" s="104">
        <f t="shared" si="972"/>
        <v>1.2666655166249148</v>
      </c>
    </row>
    <row r="1470" spans="2:20" x14ac:dyDescent="0.2">
      <c r="B1470" s="114" t="s">
        <v>291</v>
      </c>
      <c r="C1470" s="104">
        <f t="shared" si="961"/>
        <v>0</v>
      </c>
      <c r="D1470" s="104">
        <f t="shared" si="961"/>
        <v>0.41576964477933259</v>
      </c>
      <c r="E1470" s="104">
        <f t="shared" si="967"/>
        <v>0.41576964477933259</v>
      </c>
      <c r="F1470" s="104">
        <f t="shared" si="962"/>
        <v>0</v>
      </c>
      <c r="G1470" s="104">
        <f t="shared" si="962"/>
        <v>0.42251296211340877</v>
      </c>
      <c r="H1470" s="104">
        <f t="shared" si="968"/>
        <v>0.42251296211340877</v>
      </c>
      <c r="I1470" s="104">
        <f t="shared" si="963"/>
        <v>0</v>
      </c>
      <c r="J1470" s="104">
        <f t="shared" si="963"/>
        <v>0.46864881105770279</v>
      </c>
      <c r="K1470" s="104">
        <f t="shared" si="969"/>
        <v>0.46864881105770279</v>
      </c>
      <c r="L1470" s="104">
        <f t="shared" si="964"/>
        <v>0</v>
      </c>
      <c r="M1470" s="104">
        <f t="shared" si="964"/>
        <v>0.51551057037711889</v>
      </c>
      <c r="N1470" s="104">
        <f t="shared" si="970"/>
        <v>0.51551057037711889</v>
      </c>
      <c r="O1470" s="104">
        <f t="shared" si="965"/>
        <v>0</v>
      </c>
      <c r="P1470" s="104">
        <f t="shared" si="965"/>
        <v>0.57078835446894893</v>
      </c>
      <c r="Q1470" s="104">
        <f t="shared" si="971"/>
        <v>0.57078835446894893</v>
      </c>
      <c r="R1470" s="104">
        <f t="shared" si="966"/>
        <v>0</v>
      </c>
      <c r="S1470" s="104">
        <f t="shared" si="966"/>
        <v>0.63080952023153114</v>
      </c>
      <c r="T1470" s="104">
        <f t="shared" si="972"/>
        <v>0.63080952023153114</v>
      </c>
    </row>
    <row r="1471" spans="2:20" x14ac:dyDescent="0.2">
      <c r="B1471" s="114" t="s">
        <v>293</v>
      </c>
      <c r="C1471" s="104">
        <f t="shared" si="961"/>
        <v>0</v>
      </c>
      <c r="D1471" s="104">
        <f t="shared" si="961"/>
        <v>0.43722335844994614</v>
      </c>
      <c r="E1471" s="104">
        <f t="shared" si="967"/>
        <v>0.43722335844994614</v>
      </c>
      <c r="F1471" s="104">
        <f t="shared" si="962"/>
        <v>0</v>
      </c>
      <c r="G1471" s="104">
        <f t="shared" si="962"/>
        <v>0.44431463095846069</v>
      </c>
      <c r="H1471" s="104">
        <f t="shared" si="968"/>
        <v>0.44431463095846069</v>
      </c>
      <c r="I1471" s="104">
        <f t="shared" si="963"/>
        <v>0</v>
      </c>
      <c r="J1471" s="104">
        <f t="shared" si="963"/>
        <v>0.49283108970828032</v>
      </c>
      <c r="K1471" s="104">
        <f t="shared" si="969"/>
        <v>0.49283108970828032</v>
      </c>
      <c r="L1471" s="104">
        <f t="shared" si="964"/>
        <v>0</v>
      </c>
      <c r="M1471" s="104">
        <f t="shared" si="964"/>
        <v>0.5421109158085784</v>
      </c>
      <c r="N1471" s="104">
        <f t="shared" si="970"/>
        <v>0.5421109158085784</v>
      </c>
      <c r="O1471" s="104">
        <f t="shared" si="965"/>
        <v>0</v>
      </c>
      <c r="P1471" s="104">
        <f t="shared" si="965"/>
        <v>0.60024103355954683</v>
      </c>
      <c r="Q1471" s="104">
        <f t="shared" si="971"/>
        <v>0.60024103355954683</v>
      </c>
      <c r="R1471" s="104">
        <f t="shared" si="966"/>
        <v>0</v>
      </c>
      <c r="S1471" s="104">
        <f t="shared" si="966"/>
        <v>0.66335929147547823</v>
      </c>
      <c r="T1471" s="104">
        <f t="shared" si="972"/>
        <v>0.66335929147547823</v>
      </c>
    </row>
    <row r="1472" spans="2:20" x14ac:dyDescent="0.2">
      <c r="B1472" s="108" t="s">
        <v>882</v>
      </c>
      <c r="C1472" s="104">
        <f t="shared" ref="C1472:D1474" si="973">C1183*$E$1477</f>
        <v>0</v>
      </c>
      <c r="D1472" s="104">
        <f t="shared" si="973"/>
        <v>0</v>
      </c>
      <c r="E1472" s="104">
        <f t="shared" si="967"/>
        <v>0</v>
      </c>
      <c r="F1472" s="104">
        <f t="shared" ref="F1472:G1474" si="974">+F1183*$H$1477</f>
        <v>15.364107713214864</v>
      </c>
      <c r="G1472" s="104">
        <f t="shared" si="974"/>
        <v>0</v>
      </c>
      <c r="H1472" s="104">
        <f t="shared" si="968"/>
        <v>15.364107713214864</v>
      </c>
      <c r="I1472" s="104">
        <f t="shared" ref="I1472:J1474" si="975">+I1183*$K$1477</f>
        <v>0</v>
      </c>
      <c r="J1472" s="104">
        <f t="shared" si="975"/>
        <v>0</v>
      </c>
      <c r="K1472" s="104">
        <f t="shared" si="969"/>
        <v>0</v>
      </c>
      <c r="L1472" s="104">
        <f t="shared" ref="L1472:M1474" si="976">+L1183*$N$1477</f>
        <v>0</v>
      </c>
      <c r="M1472" s="104">
        <f t="shared" si="976"/>
        <v>0</v>
      </c>
      <c r="N1472" s="104">
        <f t="shared" si="970"/>
        <v>0</v>
      </c>
      <c r="O1472" s="104">
        <f t="shared" ref="O1472:P1474" si="977">+O1183*$Q$1477</f>
        <v>0</v>
      </c>
      <c r="P1472" s="104">
        <f t="shared" si="977"/>
        <v>0</v>
      </c>
      <c r="Q1472" s="104">
        <f t="shared" si="971"/>
        <v>0</v>
      </c>
      <c r="R1472" s="104">
        <f t="shared" ref="R1472:S1474" si="978">+R1183*$T$1477</f>
        <v>0</v>
      </c>
      <c r="S1472" s="104">
        <f t="shared" si="978"/>
        <v>0</v>
      </c>
      <c r="T1472" s="104">
        <f t="shared" si="972"/>
        <v>0</v>
      </c>
    </row>
    <row r="1473" spans="2:20" x14ac:dyDescent="0.2">
      <c r="B1473" s="114" t="s">
        <v>880</v>
      </c>
      <c r="C1473" s="104">
        <f t="shared" si="973"/>
        <v>0</v>
      </c>
      <c r="D1473" s="104">
        <f t="shared" si="973"/>
        <v>0</v>
      </c>
      <c r="E1473" s="104">
        <f t="shared" si="967"/>
        <v>0</v>
      </c>
      <c r="F1473" s="104">
        <f t="shared" si="974"/>
        <v>0</v>
      </c>
      <c r="G1473" s="104">
        <f t="shared" si="974"/>
        <v>0</v>
      </c>
      <c r="H1473" s="104">
        <f t="shared" si="968"/>
        <v>0</v>
      </c>
      <c r="I1473" s="104">
        <f t="shared" si="975"/>
        <v>1.5492522679593483</v>
      </c>
      <c r="J1473" s="104">
        <f t="shared" si="975"/>
        <v>0</v>
      </c>
      <c r="K1473" s="104">
        <f t="shared" si="969"/>
        <v>1.5492522679593483</v>
      </c>
      <c r="L1473" s="104">
        <f t="shared" si="976"/>
        <v>0</v>
      </c>
      <c r="M1473" s="104">
        <f t="shared" si="976"/>
        <v>0</v>
      </c>
      <c r="N1473" s="104">
        <f t="shared" si="970"/>
        <v>0</v>
      </c>
      <c r="O1473" s="104">
        <f t="shared" si="977"/>
        <v>3.1188490101438364</v>
      </c>
      <c r="P1473" s="104">
        <f t="shared" si="977"/>
        <v>0</v>
      </c>
      <c r="Q1473" s="104">
        <f t="shared" si="971"/>
        <v>3.1188490101438364</v>
      </c>
      <c r="R1473" s="104">
        <f t="shared" si="978"/>
        <v>0</v>
      </c>
      <c r="S1473" s="104">
        <f t="shared" si="978"/>
        <v>0</v>
      </c>
      <c r="T1473" s="104">
        <f t="shared" si="972"/>
        <v>0</v>
      </c>
    </row>
    <row r="1474" spans="2:20" x14ac:dyDescent="0.2">
      <c r="B1474" s="114" t="s">
        <v>874</v>
      </c>
      <c r="C1474" s="104">
        <f t="shared" si="973"/>
        <v>0</v>
      </c>
      <c r="D1474" s="104">
        <f t="shared" si="973"/>
        <v>0</v>
      </c>
      <c r="E1474" s="104">
        <f t="shared" si="967"/>
        <v>0</v>
      </c>
      <c r="F1474" s="104">
        <f t="shared" si="974"/>
        <v>15.364107713214864</v>
      </c>
      <c r="G1474" s="104">
        <f t="shared" si="974"/>
        <v>0</v>
      </c>
      <c r="H1474" s="104">
        <f t="shared" si="968"/>
        <v>15.364107713214864</v>
      </c>
      <c r="I1474" s="104">
        <f t="shared" si="975"/>
        <v>21.689531751430874</v>
      </c>
      <c r="J1474" s="104">
        <f t="shared" si="975"/>
        <v>0</v>
      </c>
      <c r="K1474" s="104">
        <f t="shared" si="969"/>
        <v>21.689531751430874</v>
      </c>
      <c r="L1474" s="104">
        <f t="shared" si="976"/>
        <v>30.984857723643515</v>
      </c>
      <c r="M1474" s="104">
        <f t="shared" si="976"/>
        <v>0</v>
      </c>
      <c r="N1474" s="104">
        <f t="shared" si="970"/>
        <v>30.984857723643515</v>
      </c>
      <c r="O1474" s="104">
        <f t="shared" si="977"/>
        <v>31.188490101438365</v>
      </c>
      <c r="P1474" s="104">
        <f t="shared" si="977"/>
        <v>0</v>
      </c>
      <c r="Q1474" s="104">
        <f t="shared" si="971"/>
        <v>31.188490101438365</v>
      </c>
      <c r="R1474" s="104">
        <f t="shared" si="978"/>
        <v>47.001969828056779</v>
      </c>
      <c r="S1474" s="104">
        <f t="shared" si="978"/>
        <v>0</v>
      </c>
      <c r="T1474" s="104">
        <f t="shared" si="972"/>
        <v>47.001969828056779</v>
      </c>
    </row>
    <row r="1475" spans="2:20" x14ac:dyDescent="0.2">
      <c r="B1475" s="114" t="s">
        <v>294</v>
      </c>
      <c r="C1475" s="104">
        <f>C1186*$E$1477</f>
        <v>17.682031065662002</v>
      </c>
      <c r="D1475" s="104">
        <f>D1186*$E$1477</f>
        <v>0</v>
      </c>
      <c r="E1475" s="104">
        <f t="shared" si="967"/>
        <v>17.682031065662002</v>
      </c>
      <c r="F1475" s="104">
        <f>+F1186*$H$1477</f>
        <v>16.335285253053346</v>
      </c>
      <c r="G1475" s="104">
        <f>+G1186*$H$1477</f>
        <v>0</v>
      </c>
      <c r="H1475" s="104">
        <f t="shared" si="968"/>
        <v>16.335285253053346</v>
      </c>
      <c r="I1475" s="104">
        <f>+I1186*$K$1477</f>
        <v>44.358358255456992</v>
      </c>
      <c r="J1475" s="104">
        <f t="shared" ref="J1475" si="979">+J1186*$K$1477</f>
        <v>0</v>
      </c>
      <c r="K1475" s="104">
        <f t="shared" si="969"/>
        <v>44.358358255456992</v>
      </c>
      <c r="L1475" s="104">
        <f>+L1186*$N$1477</f>
        <v>81.539918903771991</v>
      </c>
      <c r="M1475" s="104">
        <f>+M1186*$N$1477</f>
        <v>0</v>
      </c>
      <c r="N1475" s="104">
        <f t="shared" si="970"/>
        <v>81.539918903771991</v>
      </c>
      <c r="O1475" s="104">
        <f>+O1186*$Q$1477</f>
        <v>82.075798968791744</v>
      </c>
      <c r="P1475" s="104">
        <f t="shared" ref="P1475" si="980">+P1186*$Q$1091</f>
        <v>0</v>
      </c>
      <c r="Q1475" s="104">
        <f t="shared" si="971"/>
        <v>82.075798968791744</v>
      </c>
      <c r="R1475" s="104">
        <f>+R1186*$T$1477</f>
        <v>82.460425073434209</v>
      </c>
      <c r="S1475" s="104">
        <f t="shared" ref="S1475" si="981">+S1186*$T$1477</f>
        <v>0</v>
      </c>
      <c r="T1475" s="104">
        <f t="shared" si="972"/>
        <v>82.460425073434209</v>
      </c>
    </row>
    <row r="1476" spans="2:20" x14ac:dyDescent="0.2">
      <c r="B1476" s="278" t="s">
        <v>8</v>
      </c>
      <c r="C1476" s="106">
        <f>SUM(C1458:C1475)</f>
        <v>92.551166103259874</v>
      </c>
      <c r="D1476" s="106">
        <f t="shared" ref="D1476:T1476" si="982">SUM(D1458:D1475)</f>
        <v>69.198394002535409</v>
      </c>
      <c r="E1476" s="106">
        <f t="shared" si="982"/>
        <v>161.74956010579524</v>
      </c>
      <c r="F1476" s="106">
        <f t="shared" si="982"/>
        <v>173.19734035389732</v>
      </c>
      <c r="G1476" s="106">
        <f t="shared" si="982"/>
        <v>107.05582087801434</v>
      </c>
      <c r="H1476" s="106">
        <f t="shared" si="982"/>
        <v>280.25316123191169</v>
      </c>
      <c r="I1476" s="106">
        <f t="shared" si="982"/>
        <v>201.4747666852889</v>
      </c>
      <c r="J1476" s="106">
        <f t="shared" si="982"/>
        <v>140.71157087612309</v>
      </c>
      <c r="K1476" s="106">
        <f t="shared" si="982"/>
        <v>342.18633756141202</v>
      </c>
      <c r="L1476" s="106">
        <f t="shared" si="982"/>
        <v>330.68103893221206</v>
      </c>
      <c r="M1476" s="106">
        <f t="shared" si="982"/>
        <v>182.04414221479362</v>
      </c>
      <c r="N1476" s="106">
        <f t="shared" si="982"/>
        <v>512.72518114700551</v>
      </c>
      <c r="O1476" s="106">
        <f t="shared" si="982"/>
        <v>350.60784764424255</v>
      </c>
      <c r="P1476" s="106">
        <f t="shared" si="982"/>
        <v>249.02158186153039</v>
      </c>
      <c r="Q1476" s="106">
        <f t="shared" si="982"/>
        <v>599.62942950577292</v>
      </c>
      <c r="R1476" s="106">
        <f t="shared" si="982"/>
        <v>498.66874802254051</v>
      </c>
      <c r="S1476" s="106">
        <f t="shared" si="982"/>
        <v>334.5550701782642</v>
      </c>
      <c r="T1476" s="106">
        <f t="shared" si="982"/>
        <v>833.22381820080454</v>
      </c>
    </row>
    <row r="1477" spans="2:20" x14ac:dyDescent="0.2">
      <c r="B1477" s="279" t="s">
        <v>297</v>
      </c>
      <c r="C1477" s="241"/>
      <c r="D1477" s="240"/>
      <c r="E1477" s="285">
        <f>Asignaciones!K109</f>
        <v>2.9206049149338373E-2</v>
      </c>
      <c r="F1477" s="241"/>
      <c r="G1477" s="240"/>
      <c r="H1477" s="285">
        <f>Asignaciones!L109</f>
        <v>3.1203304913421815E-2</v>
      </c>
      <c r="I1477" s="241"/>
      <c r="J1477" s="240"/>
      <c r="K1477" s="285">
        <f>Asignaciones!M109</f>
        <v>3.1230374840130932E-2</v>
      </c>
      <c r="L1477" s="241"/>
      <c r="M1477" s="240"/>
      <c r="N1477" s="285">
        <f>Asignaciones!N109</f>
        <v>3.1231899872474132E-2</v>
      </c>
      <c r="O1477" s="241"/>
      <c r="P1477" s="240"/>
      <c r="Q1477" s="285">
        <f>Asignaciones!O109</f>
        <v>3.1108089644501728E-2</v>
      </c>
      <c r="R1477" s="241"/>
      <c r="S1477" s="240"/>
      <c r="T1477" s="285">
        <f>Asignaciones!P109</f>
        <v>3.1111260041901345E-2</v>
      </c>
    </row>
    <row r="1478" spans="2:20" x14ac:dyDescent="0.2">
      <c r="B1478" s="411"/>
      <c r="C1478" s="215"/>
      <c r="D1478" s="215"/>
      <c r="E1478" s="414"/>
      <c r="F1478" s="215"/>
      <c r="G1478" s="215"/>
      <c r="H1478" s="414"/>
      <c r="I1478" s="215"/>
      <c r="J1478" s="215"/>
      <c r="K1478" s="414"/>
      <c r="L1478" s="215"/>
      <c r="M1478" s="215"/>
      <c r="N1478" s="414"/>
      <c r="O1478" s="215"/>
      <c r="P1478" s="215"/>
      <c r="Q1478" s="414"/>
      <c r="R1478" s="215"/>
      <c r="S1478" s="215"/>
      <c r="T1478" s="414"/>
    </row>
    <row r="1479" spans="2:20" x14ac:dyDescent="0.2">
      <c r="B1479" s="411"/>
      <c r="C1479" s="215"/>
      <c r="D1479" s="215"/>
      <c r="E1479" s="414"/>
      <c r="F1479" s="215"/>
      <c r="G1479" s="215"/>
      <c r="H1479" s="414"/>
      <c r="I1479" s="215"/>
      <c r="J1479" s="215"/>
      <c r="K1479" s="414"/>
      <c r="L1479" s="215"/>
      <c r="M1479" s="215"/>
      <c r="N1479" s="414"/>
      <c r="O1479" s="215"/>
      <c r="P1479" s="215"/>
      <c r="Q1479" s="414"/>
      <c r="R1479" s="215"/>
      <c r="S1479" s="215"/>
      <c r="T1479" s="414"/>
    </row>
    <row r="1480" spans="2:20" x14ac:dyDescent="0.2">
      <c r="B1480" s="411"/>
      <c r="C1480" s="215"/>
      <c r="D1480" s="215"/>
      <c r="E1480" s="414"/>
      <c r="F1480" s="215"/>
      <c r="G1480" s="215"/>
      <c r="H1480" s="414"/>
      <c r="I1480" s="215"/>
      <c r="J1480" s="215"/>
      <c r="K1480" s="414"/>
      <c r="L1480" s="215"/>
      <c r="M1480" s="215"/>
      <c r="N1480" s="414"/>
      <c r="O1480" s="215"/>
      <c r="P1480" s="215"/>
      <c r="Q1480" s="414"/>
      <c r="R1480" s="215"/>
      <c r="S1480" s="215"/>
      <c r="T1480" s="414"/>
    </row>
    <row r="1481" spans="2:20" x14ac:dyDescent="0.2">
      <c r="B1481" s="411"/>
      <c r="C1481" s="215"/>
      <c r="D1481" s="215"/>
      <c r="E1481" s="414"/>
      <c r="F1481" s="215"/>
      <c r="G1481" s="215"/>
      <c r="H1481" s="414"/>
      <c r="I1481" s="215"/>
      <c r="J1481" s="215"/>
      <c r="K1481" s="414"/>
      <c r="L1481" s="215"/>
      <c r="M1481" s="215"/>
      <c r="N1481" s="414"/>
      <c r="O1481" s="215"/>
      <c r="P1481" s="215"/>
      <c r="Q1481" s="414"/>
      <c r="R1481" s="215"/>
      <c r="S1481" s="215"/>
      <c r="T1481" s="414"/>
    </row>
    <row r="1482" spans="2:20" x14ac:dyDescent="0.2">
      <c r="B1482" s="669" t="s">
        <v>465</v>
      </c>
      <c r="C1482" s="400"/>
      <c r="D1482" s="400"/>
      <c r="E1482" s="400"/>
      <c r="F1482" s="400"/>
      <c r="G1482" s="400"/>
      <c r="H1482" s="400"/>
      <c r="I1482" s="400"/>
      <c r="J1482" s="400"/>
      <c r="K1482" s="400"/>
      <c r="L1482" s="400"/>
      <c r="M1482" s="400"/>
      <c r="N1482" s="400"/>
      <c r="O1482" s="400"/>
      <c r="P1482" s="400"/>
      <c r="Q1482" s="400"/>
      <c r="R1482" s="400"/>
      <c r="S1482" s="400"/>
      <c r="T1482" s="400"/>
    </row>
    <row r="1483" spans="2:20" x14ac:dyDescent="0.2">
      <c r="B1483" s="671" t="s">
        <v>20</v>
      </c>
      <c r="C1483" s="672"/>
      <c r="D1483" s="672"/>
      <c r="E1483" s="672"/>
      <c r="F1483" s="672"/>
      <c r="G1483" s="672"/>
      <c r="H1483" s="672"/>
      <c r="I1483" s="672"/>
      <c r="J1483" s="672"/>
      <c r="K1483" s="672"/>
      <c r="L1483" s="672"/>
      <c r="M1483" s="672"/>
      <c r="N1483" s="672"/>
      <c r="O1483" s="672"/>
      <c r="P1483" s="672"/>
      <c r="Q1483" s="672"/>
      <c r="R1483" s="672"/>
      <c r="S1483" s="672"/>
      <c r="T1483" s="672"/>
    </row>
    <row r="1484" spans="2:20" x14ac:dyDescent="0.2">
      <c r="B1484" s="671" t="s">
        <v>910</v>
      </c>
      <c r="C1484" s="672"/>
      <c r="D1484" s="672"/>
      <c r="E1484" s="672"/>
      <c r="F1484" s="672"/>
      <c r="G1484" s="672"/>
      <c r="H1484" s="672"/>
      <c r="I1484" s="672"/>
      <c r="J1484" s="672"/>
      <c r="K1484" s="672"/>
      <c r="L1484" s="672"/>
      <c r="M1484" s="672"/>
      <c r="N1484" s="672"/>
      <c r="O1484" s="672"/>
      <c r="P1484" s="672"/>
      <c r="Q1484" s="672"/>
      <c r="R1484" s="672"/>
      <c r="S1484" s="672"/>
      <c r="T1484" s="672"/>
    </row>
    <row r="1485" spans="2:20" x14ac:dyDescent="0.2">
      <c r="B1485" s="671" t="s">
        <v>2</v>
      </c>
      <c r="C1485" s="672"/>
      <c r="D1485" s="672"/>
      <c r="E1485" s="672"/>
      <c r="F1485" s="672"/>
      <c r="G1485" s="672"/>
      <c r="H1485" s="672"/>
      <c r="I1485" s="672"/>
      <c r="J1485" s="672"/>
      <c r="K1485" s="672"/>
      <c r="L1485" s="672"/>
      <c r="M1485" s="672"/>
      <c r="N1485" s="672"/>
      <c r="O1485" s="672"/>
      <c r="P1485" s="672"/>
      <c r="Q1485" s="672"/>
      <c r="R1485" s="672"/>
      <c r="S1485" s="672"/>
      <c r="T1485" s="672"/>
    </row>
    <row r="1486" spans="2:20" x14ac:dyDescent="0.2">
      <c r="B1486" s="674"/>
      <c r="C1486" s="675"/>
      <c r="D1486" s="675"/>
      <c r="E1486" s="675"/>
      <c r="F1486" s="675"/>
      <c r="G1486" s="675"/>
      <c r="H1486" s="675"/>
      <c r="I1486" s="675"/>
      <c r="J1486" s="675"/>
      <c r="K1486" s="675"/>
      <c r="L1486" s="675"/>
      <c r="M1486" s="675"/>
      <c r="N1486" s="675"/>
      <c r="O1486" s="675"/>
      <c r="P1486" s="675"/>
      <c r="Q1486" s="675"/>
      <c r="R1486" s="675"/>
      <c r="S1486" s="675"/>
      <c r="T1486" s="675"/>
    </row>
    <row r="1487" spans="2:20" x14ac:dyDescent="0.2">
      <c r="B1487" s="264"/>
    </row>
    <row r="1488" spans="2:20" x14ac:dyDescent="0.2">
      <c r="B1488" s="265" t="s">
        <v>282</v>
      </c>
      <c r="C1488" s="267" t="s">
        <v>38</v>
      </c>
      <c r="D1488" s="662"/>
      <c r="E1488" s="299"/>
      <c r="F1488" s="270" t="s">
        <v>39</v>
      </c>
      <c r="G1488" s="663"/>
      <c r="H1488" s="663"/>
      <c r="I1488" s="301" t="s">
        <v>40</v>
      </c>
      <c r="J1488" s="662"/>
      <c r="K1488" s="299"/>
      <c r="L1488" s="267" t="s">
        <v>121</v>
      </c>
      <c r="M1488" s="662"/>
      <c r="N1488" s="299"/>
      <c r="O1488" s="270" t="s">
        <v>122</v>
      </c>
      <c r="P1488" s="662"/>
      <c r="Q1488" s="299"/>
      <c r="R1488" s="301" t="s">
        <v>633</v>
      </c>
      <c r="S1488" s="662"/>
      <c r="T1488" s="299"/>
    </row>
    <row r="1489" spans="2:20" x14ac:dyDescent="0.2">
      <c r="B1489" s="273"/>
      <c r="C1489" s="274" t="s">
        <v>283</v>
      </c>
      <c r="D1489" s="275" t="s">
        <v>284</v>
      </c>
      <c r="E1489" s="275" t="s">
        <v>47</v>
      </c>
      <c r="F1489" s="275" t="s">
        <v>283</v>
      </c>
      <c r="G1489" s="275" t="s">
        <v>284</v>
      </c>
      <c r="H1489" s="275" t="s">
        <v>47</v>
      </c>
      <c r="I1489" s="276" t="s">
        <v>283</v>
      </c>
      <c r="J1489" s="276" t="s">
        <v>284</v>
      </c>
      <c r="K1489" s="276" t="s">
        <v>47</v>
      </c>
      <c r="L1489" s="274" t="s">
        <v>283</v>
      </c>
      <c r="M1489" s="275" t="s">
        <v>284</v>
      </c>
      <c r="N1489" s="275" t="s">
        <v>47</v>
      </c>
      <c r="O1489" s="275" t="s">
        <v>283</v>
      </c>
      <c r="P1489" s="275" t="s">
        <v>284</v>
      </c>
      <c r="Q1489" s="275" t="s">
        <v>47</v>
      </c>
      <c r="R1489" s="276" t="s">
        <v>283</v>
      </c>
      <c r="S1489" s="276" t="s">
        <v>284</v>
      </c>
      <c r="T1489" s="276" t="s">
        <v>47</v>
      </c>
    </row>
    <row r="1490" spans="2:20" x14ac:dyDescent="0.2">
      <c r="B1490" s="125" t="s">
        <v>26</v>
      </c>
      <c r="C1490" s="282"/>
      <c r="D1490" s="282"/>
      <c r="E1490" s="282"/>
      <c r="F1490" s="282"/>
      <c r="G1490" s="282"/>
      <c r="H1490" s="282"/>
      <c r="I1490" s="282"/>
      <c r="J1490" s="282"/>
      <c r="K1490" s="282"/>
      <c r="L1490" s="282"/>
      <c r="M1490" s="282"/>
      <c r="N1490" s="282"/>
      <c r="O1490" s="282"/>
      <c r="P1490" s="282"/>
      <c r="Q1490" s="282"/>
      <c r="R1490" s="282"/>
      <c r="S1490" s="282"/>
      <c r="T1490" s="283"/>
    </row>
    <row r="1491" spans="2:20" x14ac:dyDescent="0.2">
      <c r="B1491" s="665" t="s">
        <v>424</v>
      </c>
      <c r="C1491" s="104">
        <f>+C10*$E$1511</f>
        <v>370.58926083513063</v>
      </c>
      <c r="D1491" s="104">
        <f>+D10*$E$1511</f>
        <v>0</v>
      </c>
      <c r="E1491" s="408">
        <f t="shared" ref="E1491:E1508" si="983">SUM(C1491:D1491)</f>
        <v>370.58926083513063</v>
      </c>
      <c r="F1491" s="104">
        <f>+F10*$H$1511</f>
        <v>606.26590072829151</v>
      </c>
      <c r="G1491" s="104">
        <f>+G10*$H$1511</f>
        <v>0</v>
      </c>
      <c r="H1491" s="408">
        <f t="shared" ref="H1491:H1508" si="984">SUM(F1491:G1491)</f>
        <v>606.26590072829151</v>
      </c>
      <c r="I1491" s="104">
        <f>+I10*$K$1511</f>
        <v>639.93617219663952</v>
      </c>
      <c r="J1491" s="104">
        <f>+J10*$K$1511</f>
        <v>0</v>
      </c>
      <c r="K1491" s="408">
        <f t="shared" ref="K1491:K1508" si="985">SUM(I1491:J1491)</f>
        <v>639.93617219663952</v>
      </c>
      <c r="L1491" s="104">
        <f>+L10*$N$1511</f>
        <v>1059.6549242028311</v>
      </c>
      <c r="M1491" s="104">
        <f>+M10*$N$1511</f>
        <v>0</v>
      </c>
      <c r="N1491" s="408">
        <f t="shared" ref="N1491:N1508" si="986">SUM(L1491:M1491)</f>
        <v>1059.6549242028311</v>
      </c>
      <c r="O1491" s="104">
        <f>+O10*$Q$1511</f>
        <v>1040.3394705777985</v>
      </c>
      <c r="P1491" s="104">
        <f>+P10*$Q$1511</f>
        <v>0</v>
      </c>
      <c r="Q1491" s="408">
        <f t="shared" ref="Q1491:Q1508" si="987">SUM(O1491:P1491)</f>
        <v>1040.3394705777985</v>
      </c>
      <c r="R1491" s="104">
        <f>+R10*$T$1511</f>
        <v>1889.5355397793023</v>
      </c>
      <c r="S1491" s="104">
        <f>+S10*$T$1511</f>
        <v>0</v>
      </c>
      <c r="T1491" s="408">
        <f t="shared" ref="T1491:T1508" si="988">SUM(R1491:S1491)</f>
        <v>1889.5355397793023</v>
      </c>
    </row>
    <row r="1492" spans="2:20" x14ac:dyDescent="0.2">
      <c r="B1492" s="665" t="s">
        <v>425</v>
      </c>
      <c r="C1492" s="104">
        <f>+C11*$E$1511</f>
        <v>125.5384356409749</v>
      </c>
      <c r="D1492" s="104">
        <f>+D11*$E$1511</f>
        <v>0</v>
      </c>
      <c r="E1492" s="408">
        <f t="shared" si="983"/>
        <v>125.5384356409749</v>
      </c>
      <c r="F1492" s="104">
        <f>+F11*$H$1511</f>
        <v>245.54598061069456</v>
      </c>
      <c r="G1492" s="104">
        <f>+G11*$H$1511</f>
        <v>0</v>
      </c>
      <c r="H1492" s="408">
        <f t="shared" si="984"/>
        <v>245.54598061069456</v>
      </c>
      <c r="I1492" s="104">
        <f>+I11*$K$1511</f>
        <v>259.66908233093716</v>
      </c>
      <c r="J1492" s="104">
        <f>+J11*$K$1511</f>
        <v>0</v>
      </c>
      <c r="K1492" s="408">
        <f t="shared" si="985"/>
        <v>259.66908233093716</v>
      </c>
      <c r="L1492" s="104">
        <f>+L11*$N$1511</f>
        <v>431.30552224812806</v>
      </c>
      <c r="M1492" s="104">
        <f>+M11*$N$1511</f>
        <v>0</v>
      </c>
      <c r="N1492" s="408">
        <f t="shared" si="986"/>
        <v>431.30552224812806</v>
      </c>
      <c r="O1492" s="104">
        <f>+O11*$Q$1511</f>
        <v>422.25637304004448</v>
      </c>
      <c r="P1492" s="104">
        <f>+P11*$Q$1511</f>
        <v>0</v>
      </c>
      <c r="Q1492" s="408">
        <f t="shared" si="987"/>
        <v>422.25637304004448</v>
      </c>
      <c r="R1492" s="104">
        <f>+R11*$T$1511</f>
        <v>701.09751144131076</v>
      </c>
      <c r="S1492" s="104">
        <f>+S11*$T$1511</f>
        <v>0</v>
      </c>
      <c r="T1492" s="408">
        <f t="shared" si="988"/>
        <v>701.09751144131076</v>
      </c>
    </row>
    <row r="1493" spans="2:20" x14ac:dyDescent="0.2">
      <c r="B1493" s="665" t="s">
        <v>426</v>
      </c>
      <c r="C1493" s="407">
        <v>0</v>
      </c>
      <c r="D1493" s="97">
        <f>Comisiones!C15</f>
        <v>0</v>
      </c>
      <c r="E1493" s="408">
        <f t="shared" si="983"/>
        <v>0</v>
      </c>
      <c r="F1493" s="97">
        <v>0</v>
      </c>
      <c r="G1493" s="97">
        <f>Comisiones!D15</f>
        <v>0</v>
      </c>
      <c r="H1493" s="408">
        <f t="shared" si="984"/>
        <v>0</v>
      </c>
      <c r="I1493" s="315">
        <v>0</v>
      </c>
      <c r="J1493" s="97">
        <f>Comisiones!E15</f>
        <v>0</v>
      </c>
      <c r="K1493" s="408">
        <f t="shared" si="985"/>
        <v>0</v>
      </c>
      <c r="L1493" s="407">
        <v>0</v>
      </c>
      <c r="M1493" s="97">
        <f>Comisiones!F15</f>
        <v>0</v>
      </c>
      <c r="N1493" s="408">
        <f t="shared" si="986"/>
        <v>0</v>
      </c>
      <c r="O1493" s="97">
        <v>0</v>
      </c>
      <c r="P1493" s="97">
        <f>Comisiones!G15</f>
        <v>98.953966403755302</v>
      </c>
      <c r="Q1493" s="408">
        <f t="shared" si="987"/>
        <v>98.953966403755302</v>
      </c>
      <c r="R1493" s="315">
        <v>0</v>
      </c>
      <c r="S1493" s="97">
        <f>Comisiones!H15</f>
        <v>695.19161955421521</v>
      </c>
      <c r="T1493" s="408">
        <f t="shared" si="988"/>
        <v>695.19161955421521</v>
      </c>
    </row>
    <row r="1494" spans="2:20" x14ac:dyDescent="0.2">
      <c r="B1494" s="660" t="s">
        <v>715</v>
      </c>
      <c r="C1494" s="104">
        <f t="shared" ref="C1494:D1504" si="989">+C13*$E$1510</f>
        <v>0</v>
      </c>
      <c r="D1494" s="104">
        <f t="shared" si="989"/>
        <v>4.3026280947255113</v>
      </c>
      <c r="E1494" s="408">
        <f t="shared" si="983"/>
        <v>4.3026280947255113</v>
      </c>
      <c r="F1494" s="104">
        <f t="shared" ref="F1494:G1504" si="990">+F13*$H$1510</f>
        <v>0</v>
      </c>
      <c r="G1494" s="104">
        <f t="shared" si="990"/>
        <v>4.266425919033316</v>
      </c>
      <c r="H1494" s="408">
        <f t="shared" si="984"/>
        <v>4.266425919033316</v>
      </c>
      <c r="I1494" s="104">
        <f t="shared" ref="I1494:J1504" si="991">+I13*$K$1510</f>
        <v>0</v>
      </c>
      <c r="J1494" s="104">
        <f t="shared" si="991"/>
        <v>4.7153663333599791</v>
      </c>
      <c r="K1494" s="408">
        <f t="shared" si="985"/>
        <v>4.7153663333599791</v>
      </c>
      <c r="L1494" s="104">
        <f t="shared" ref="L1494:M1504" si="992">+L13*$N$1510</f>
        <v>0</v>
      </c>
      <c r="M1494" s="104">
        <f t="shared" si="992"/>
        <v>5.1887370691837331</v>
      </c>
      <c r="N1494" s="408">
        <f t="shared" si="986"/>
        <v>5.1887370691837331</v>
      </c>
      <c r="O1494" s="104">
        <f t="shared" ref="O1494:P1504" si="993">+O13*$Q$1510</f>
        <v>0</v>
      </c>
      <c r="P1494" s="104">
        <f t="shared" si="993"/>
        <v>5.3494934356244581</v>
      </c>
      <c r="Q1494" s="408">
        <f t="shared" si="987"/>
        <v>5.3494934356244581</v>
      </c>
      <c r="R1494" s="104">
        <f t="shared" ref="R1494:S1504" si="994">+R13*$T$1510</f>
        <v>0</v>
      </c>
      <c r="S1494" s="104">
        <f t="shared" si="994"/>
        <v>6.565989877727886</v>
      </c>
      <c r="T1494" s="408">
        <f t="shared" si="988"/>
        <v>6.565989877727886</v>
      </c>
    </row>
    <row r="1495" spans="2:20" x14ac:dyDescent="0.2">
      <c r="B1495" s="660" t="s">
        <v>717</v>
      </c>
      <c r="C1495" s="104">
        <f t="shared" si="989"/>
        <v>3.9596447793326157</v>
      </c>
      <c r="D1495" s="104">
        <f t="shared" si="989"/>
        <v>0</v>
      </c>
      <c r="E1495" s="408">
        <f t="shared" si="983"/>
        <v>3.9596447793326157</v>
      </c>
      <c r="F1495" s="104">
        <f t="shared" si="990"/>
        <v>3.9263284543274852</v>
      </c>
      <c r="G1495" s="104">
        <f t="shared" si="990"/>
        <v>0</v>
      </c>
      <c r="H1495" s="408">
        <f t="shared" si="984"/>
        <v>3.9263284543274852</v>
      </c>
      <c r="I1495" s="104">
        <f t="shared" si="991"/>
        <v>4.339481654809572</v>
      </c>
      <c r="J1495" s="104">
        <f t="shared" si="991"/>
        <v>0</v>
      </c>
      <c r="K1495" s="408">
        <f t="shared" si="985"/>
        <v>4.339481654809572</v>
      </c>
      <c r="L1495" s="104">
        <f t="shared" si="992"/>
        <v>4.7751177175896959</v>
      </c>
      <c r="M1495" s="104">
        <f t="shared" si="992"/>
        <v>0</v>
      </c>
      <c r="N1495" s="408">
        <f t="shared" si="986"/>
        <v>4.7751177175896959</v>
      </c>
      <c r="O1495" s="104">
        <f t="shared" si="993"/>
        <v>4.92305941580475</v>
      </c>
      <c r="P1495" s="104">
        <f t="shared" si="993"/>
        <v>0</v>
      </c>
      <c r="Q1495" s="408">
        <f t="shared" si="987"/>
        <v>4.92305941580475</v>
      </c>
      <c r="R1495" s="104">
        <f t="shared" si="994"/>
        <v>6.0425830371831468</v>
      </c>
      <c r="S1495" s="104">
        <f t="shared" si="994"/>
        <v>0</v>
      </c>
      <c r="T1495" s="408">
        <f t="shared" si="988"/>
        <v>6.0425830371831468</v>
      </c>
    </row>
    <row r="1496" spans="2:20" x14ac:dyDescent="0.2">
      <c r="B1496" s="114" t="s">
        <v>287</v>
      </c>
      <c r="C1496" s="104">
        <f t="shared" si="989"/>
        <v>5.6931512378902047</v>
      </c>
      <c r="D1496" s="104">
        <f t="shared" si="989"/>
        <v>0</v>
      </c>
      <c r="E1496" s="408">
        <f t="shared" si="983"/>
        <v>5.6931512378902047</v>
      </c>
      <c r="F1496" s="104">
        <f t="shared" si="990"/>
        <v>5.6452492447783671</v>
      </c>
      <c r="G1496" s="104">
        <f t="shared" si="990"/>
        <v>0</v>
      </c>
      <c r="H1496" s="408">
        <f t="shared" si="984"/>
        <v>5.6452492447783671</v>
      </c>
      <c r="I1496" s="104">
        <f t="shared" si="991"/>
        <v>6.2392782008705714</v>
      </c>
      <c r="J1496" s="104">
        <f t="shared" si="991"/>
        <v>0</v>
      </c>
      <c r="K1496" s="408">
        <f t="shared" si="985"/>
        <v>6.2392782008705714</v>
      </c>
      <c r="L1496" s="104">
        <f t="shared" si="992"/>
        <v>6.8656328686002084</v>
      </c>
      <c r="M1496" s="104">
        <f t="shared" si="992"/>
        <v>0</v>
      </c>
      <c r="N1496" s="408">
        <f t="shared" si="986"/>
        <v>6.8656328686002084</v>
      </c>
      <c r="O1496" s="104">
        <f t="shared" si="993"/>
        <v>7.0783424699070645</v>
      </c>
      <c r="P1496" s="104">
        <f t="shared" si="993"/>
        <v>0</v>
      </c>
      <c r="Q1496" s="408">
        <f t="shared" si="987"/>
        <v>7.0783424699070645</v>
      </c>
      <c r="R1496" s="104">
        <f t="shared" si="994"/>
        <v>8.6879861743537035</v>
      </c>
      <c r="S1496" s="104">
        <f t="shared" si="994"/>
        <v>0</v>
      </c>
      <c r="T1496" s="408">
        <f t="shared" si="988"/>
        <v>8.6879861743537035</v>
      </c>
    </row>
    <row r="1497" spans="2:20" x14ac:dyDescent="0.2">
      <c r="B1497" s="114" t="s">
        <v>427</v>
      </c>
      <c r="C1497" s="104">
        <f t="shared" si="989"/>
        <v>0</v>
      </c>
      <c r="D1497" s="104">
        <f t="shared" si="989"/>
        <v>16.656533907427342</v>
      </c>
      <c r="E1497" s="408">
        <f t="shared" si="983"/>
        <v>16.656533907427342</v>
      </c>
      <c r="F1497" s="104">
        <f t="shared" si="990"/>
        <v>0</v>
      </c>
      <c r="G1497" s="104">
        <f t="shared" si="990"/>
        <v>16.516386361865855</v>
      </c>
      <c r="H1497" s="408">
        <f t="shared" si="984"/>
        <v>16.516386361865855</v>
      </c>
      <c r="I1497" s="104">
        <f t="shared" si="991"/>
        <v>0</v>
      </c>
      <c r="J1497" s="104">
        <f t="shared" si="991"/>
        <v>18.254345364832758</v>
      </c>
      <c r="K1497" s="408">
        <f t="shared" si="985"/>
        <v>18.254345364832758</v>
      </c>
      <c r="L1497" s="104">
        <f t="shared" si="992"/>
        <v>0</v>
      </c>
      <c r="M1497" s="104">
        <f t="shared" si="992"/>
        <v>20.086880164133184</v>
      </c>
      <c r="N1497" s="408">
        <f t="shared" si="986"/>
        <v>20.086880164133184</v>
      </c>
      <c r="O1497" s="104">
        <f t="shared" si="993"/>
        <v>0</v>
      </c>
      <c r="P1497" s="104">
        <f t="shared" si="993"/>
        <v>20.709207683385245</v>
      </c>
      <c r="Q1497" s="408">
        <f t="shared" si="987"/>
        <v>20.709207683385245</v>
      </c>
      <c r="R1497" s="104">
        <f t="shared" si="994"/>
        <v>0</v>
      </c>
      <c r="S1497" s="104">
        <f t="shared" si="994"/>
        <v>25.418565264394843</v>
      </c>
      <c r="T1497" s="408">
        <f t="shared" si="988"/>
        <v>25.418565264394843</v>
      </c>
    </row>
    <row r="1498" spans="2:20" x14ac:dyDescent="0.2">
      <c r="B1498" s="114" t="s">
        <v>428</v>
      </c>
      <c r="C1498" s="104">
        <f t="shared" si="989"/>
        <v>0</v>
      </c>
      <c r="D1498" s="104">
        <f t="shared" si="989"/>
        <v>9.5923789020452102</v>
      </c>
      <c r="E1498" s="408">
        <f t="shared" si="983"/>
        <v>9.5923789020452102</v>
      </c>
      <c r="F1498" s="104">
        <f t="shared" si="990"/>
        <v>0</v>
      </c>
      <c r="G1498" s="104">
        <f t="shared" si="990"/>
        <v>9.5116689316102452</v>
      </c>
      <c r="H1498" s="408">
        <f t="shared" si="984"/>
        <v>9.5116689316102452</v>
      </c>
      <c r="I1498" s="104">
        <f t="shared" si="991"/>
        <v>0</v>
      </c>
      <c r="J1498" s="104">
        <f t="shared" si="991"/>
        <v>10.512547107426007</v>
      </c>
      <c r="K1498" s="408">
        <f t="shared" si="985"/>
        <v>10.512547107426007</v>
      </c>
      <c r="L1498" s="104">
        <f t="shared" si="992"/>
        <v>0</v>
      </c>
      <c r="M1498" s="104">
        <f t="shared" si="992"/>
        <v>11.567890808808841</v>
      </c>
      <c r="N1498" s="408">
        <f t="shared" si="986"/>
        <v>11.567890808808841</v>
      </c>
      <c r="O1498" s="104">
        <f t="shared" si="993"/>
        <v>0</v>
      </c>
      <c r="P1498" s="104">
        <f t="shared" si="993"/>
        <v>23.85256956389907</v>
      </c>
      <c r="Q1498" s="408">
        <f t="shared" si="987"/>
        <v>23.85256956389907</v>
      </c>
      <c r="R1498" s="104">
        <f t="shared" si="994"/>
        <v>0</v>
      </c>
      <c r="S1498" s="104">
        <f t="shared" si="994"/>
        <v>29.276740349169053</v>
      </c>
      <c r="T1498" s="408">
        <f t="shared" si="988"/>
        <v>29.276740349169053</v>
      </c>
    </row>
    <row r="1499" spans="2:20" x14ac:dyDescent="0.2">
      <c r="B1499" s="114" t="s">
        <v>429</v>
      </c>
      <c r="C1499" s="104">
        <f t="shared" si="989"/>
        <v>13.477664155005382</v>
      </c>
      <c r="D1499" s="104">
        <f t="shared" si="989"/>
        <v>0</v>
      </c>
      <c r="E1499" s="408">
        <f t="shared" si="983"/>
        <v>13.477664155005382</v>
      </c>
      <c r="F1499" s="104">
        <f t="shared" si="990"/>
        <v>13.36426351825083</v>
      </c>
      <c r="G1499" s="104">
        <f t="shared" si="990"/>
        <v>0</v>
      </c>
      <c r="H1499" s="408">
        <f t="shared" si="984"/>
        <v>13.36426351825083</v>
      </c>
      <c r="I1499" s="104">
        <f t="shared" si="991"/>
        <v>14.770536148999721</v>
      </c>
      <c r="J1499" s="104">
        <f t="shared" si="991"/>
        <v>0</v>
      </c>
      <c r="K1499" s="408">
        <f t="shared" si="985"/>
        <v>14.770536148999721</v>
      </c>
      <c r="L1499" s="104">
        <f t="shared" si="992"/>
        <v>16.253334954237232</v>
      </c>
      <c r="M1499" s="104">
        <f t="shared" si="992"/>
        <v>0</v>
      </c>
      <c r="N1499" s="408">
        <f t="shared" si="986"/>
        <v>16.253334954237232</v>
      </c>
      <c r="O1499" s="104">
        <f t="shared" si="993"/>
        <v>33.513784755478355</v>
      </c>
      <c r="P1499" s="104">
        <f t="shared" si="993"/>
        <v>0</v>
      </c>
      <c r="Q1499" s="408">
        <f t="shared" si="987"/>
        <v>33.513784755478355</v>
      </c>
      <c r="R1499" s="104">
        <f t="shared" si="994"/>
        <v>41.134954947960402</v>
      </c>
      <c r="S1499" s="104">
        <f t="shared" si="994"/>
        <v>0</v>
      </c>
      <c r="T1499" s="408">
        <f t="shared" si="988"/>
        <v>41.134954947960402</v>
      </c>
    </row>
    <row r="1500" spans="2:20" x14ac:dyDescent="0.2">
      <c r="B1500" s="114" t="s">
        <v>288</v>
      </c>
      <c r="C1500" s="104">
        <f t="shared" si="989"/>
        <v>0</v>
      </c>
      <c r="D1500" s="104">
        <f t="shared" si="989"/>
        <v>0</v>
      </c>
      <c r="E1500" s="408">
        <f t="shared" si="983"/>
        <v>0</v>
      </c>
      <c r="F1500" s="104">
        <f t="shared" si="990"/>
        <v>4.5594278028893171</v>
      </c>
      <c r="G1500" s="104">
        <f t="shared" si="990"/>
        <v>0</v>
      </c>
      <c r="H1500" s="408">
        <f t="shared" si="984"/>
        <v>4.5594278028893171</v>
      </c>
      <c r="I1500" s="104">
        <f t="shared" si="991"/>
        <v>6.0585652161164436</v>
      </c>
      <c r="J1500" s="104">
        <f t="shared" si="991"/>
        <v>0</v>
      </c>
      <c r="K1500" s="408">
        <f t="shared" si="985"/>
        <v>6.0585652161164436</v>
      </c>
      <c r="L1500" s="104">
        <f t="shared" si="992"/>
        <v>7.5766018859872766</v>
      </c>
      <c r="M1500" s="104">
        <f t="shared" si="992"/>
        <v>0</v>
      </c>
      <c r="N1500" s="408">
        <f t="shared" si="986"/>
        <v>7.5766018859872766</v>
      </c>
      <c r="O1500" s="104">
        <f t="shared" si="993"/>
        <v>11.837154669759787</v>
      </c>
      <c r="P1500" s="104">
        <f t="shared" si="993"/>
        <v>0</v>
      </c>
      <c r="Q1500" s="408">
        <f t="shared" si="987"/>
        <v>11.837154669759787</v>
      </c>
      <c r="R1500" s="104">
        <f t="shared" si="994"/>
        <v>16.378833658091317</v>
      </c>
      <c r="S1500" s="104">
        <f t="shared" si="994"/>
        <v>0</v>
      </c>
      <c r="T1500" s="408">
        <f t="shared" si="988"/>
        <v>16.378833658091317</v>
      </c>
    </row>
    <row r="1501" spans="2:20" x14ac:dyDescent="0.2">
      <c r="B1501" s="114" t="s">
        <v>289</v>
      </c>
      <c r="C1501" s="104">
        <f t="shared" si="989"/>
        <v>5.8558127018299251</v>
      </c>
      <c r="D1501" s="104">
        <f t="shared" si="989"/>
        <v>0</v>
      </c>
      <c r="E1501" s="408">
        <f t="shared" si="983"/>
        <v>5.8558127018299251</v>
      </c>
      <c r="F1501" s="104">
        <f t="shared" si="990"/>
        <v>5.8065420803434638</v>
      </c>
      <c r="G1501" s="104">
        <f t="shared" si="990"/>
        <v>0</v>
      </c>
      <c r="H1501" s="408">
        <f t="shared" si="984"/>
        <v>5.8065420803434638</v>
      </c>
      <c r="I1501" s="104">
        <f t="shared" si="991"/>
        <v>6.4175432923240159</v>
      </c>
      <c r="J1501" s="104">
        <f t="shared" si="991"/>
        <v>0</v>
      </c>
      <c r="K1501" s="408">
        <f t="shared" si="985"/>
        <v>6.4175432923240159</v>
      </c>
      <c r="L1501" s="104">
        <f t="shared" si="992"/>
        <v>7.0617938077030704</v>
      </c>
      <c r="M1501" s="104">
        <f t="shared" si="992"/>
        <v>0</v>
      </c>
      <c r="N1501" s="408">
        <f t="shared" si="986"/>
        <v>7.0617938077030704</v>
      </c>
      <c r="O1501" s="104">
        <f t="shared" si="993"/>
        <v>7.280580826190123</v>
      </c>
      <c r="P1501" s="104">
        <f t="shared" si="993"/>
        <v>0</v>
      </c>
      <c r="Q1501" s="408">
        <f t="shared" si="987"/>
        <v>7.280580826190123</v>
      </c>
      <c r="R1501" s="104">
        <f t="shared" si="994"/>
        <v>8.9362143507638088</v>
      </c>
      <c r="S1501" s="104">
        <f t="shared" si="994"/>
        <v>0</v>
      </c>
      <c r="T1501" s="408">
        <f t="shared" si="988"/>
        <v>8.9362143507638088</v>
      </c>
    </row>
    <row r="1502" spans="2:20" x14ac:dyDescent="0.2">
      <c r="B1502" s="114" t="s">
        <v>290</v>
      </c>
      <c r="C1502" s="104">
        <f t="shared" si="989"/>
        <v>0</v>
      </c>
      <c r="D1502" s="104">
        <f t="shared" si="989"/>
        <v>4.6660602798708286</v>
      </c>
      <c r="E1502" s="408">
        <f t="shared" si="983"/>
        <v>4.6660602798708286</v>
      </c>
      <c r="F1502" s="104">
        <f t="shared" si="990"/>
        <v>0</v>
      </c>
      <c r="G1502" s="104">
        <f t="shared" si="990"/>
        <v>4.6268001973530462</v>
      </c>
      <c r="H1502" s="408">
        <f t="shared" si="984"/>
        <v>4.6268001973530462</v>
      </c>
      <c r="I1502" s="104">
        <f t="shared" si="991"/>
        <v>0</v>
      </c>
      <c r="J1502" s="104">
        <f t="shared" si="991"/>
        <v>5.1136614805502472</v>
      </c>
      <c r="K1502" s="408">
        <f t="shared" si="985"/>
        <v>5.1136614805502472</v>
      </c>
      <c r="L1502" s="104">
        <f t="shared" si="992"/>
        <v>0</v>
      </c>
      <c r="M1502" s="104">
        <f t="shared" si="992"/>
        <v>5.62701665312213</v>
      </c>
      <c r="N1502" s="408">
        <f t="shared" si="986"/>
        <v>5.62701665312213</v>
      </c>
      <c r="O1502" s="104">
        <f t="shared" si="993"/>
        <v>0</v>
      </c>
      <c r="P1502" s="104">
        <f t="shared" si="993"/>
        <v>5.8013517059483215</v>
      </c>
      <c r="Q1502" s="408">
        <f t="shared" si="987"/>
        <v>5.8013517059483215</v>
      </c>
      <c r="R1502" s="104">
        <f t="shared" si="994"/>
        <v>0</v>
      </c>
      <c r="S1502" s="104">
        <f t="shared" si="994"/>
        <v>7.1206025461641786</v>
      </c>
      <c r="T1502" s="408">
        <f t="shared" si="988"/>
        <v>7.1206025461641786</v>
      </c>
    </row>
    <row r="1503" spans="2:20" x14ac:dyDescent="0.2">
      <c r="B1503" s="114" t="s">
        <v>291</v>
      </c>
      <c r="C1503" s="104">
        <f t="shared" si="989"/>
        <v>0</v>
      </c>
      <c r="D1503" s="104">
        <f t="shared" si="989"/>
        <v>2.3237351991388588</v>
      </c>
      <c r="E1503" s="408">
        <f t="shared" si="983"/>
        <v>2.3237351991388588</v>
      </c>
      <c r="F1503" s="104">
        <f t="shared" si="990"/>
        <v>0</v>
      </c>
      <c r="G1503" s="104">
        <f t="shared" si="990"/>
        <v>2.30418336521566</v>
      </c>
      <c r="H1503" s="408">
        <f t="shared" si="984"/>
        <v>2.30418336521566</v>
      </c>
      <c r="I1503" s="104">
        <f t="shared" si="991"/>
        <v>0</v>
      </c>
      <c r="J1503" s="104">
        <f t="shared" si="991"/>
        <v>2.5466441636206407</v>
      </c>
      <c r="K1503" s="408">
        <f t="shared" si="985"/>
        <v>2.5466441636206407</v>
      </c>
      <c r="L1503" s="104">
        <f t="shared" si="992"/>
        <v>0</v>
      </c>
      <c r="M1503" s="104">
        <f t="shared" si="992"/>
        <v>2.8022991300409008</v>
      </c>
      <c r="N1503" s="408">
        <f t="shared" si="986"/>
        <v>2.8022991300409008</v>
      </c>
      <c r="O1503" s="104">
        <f t="shared" si="993"/>
        <v>0</v>
      </c>
      <c r="P1503" s="104">
        <f t="shared" si="993"/>
        <v>2.8891193754722706</v>
      </c>
      <c r="Q1503" s="408">
        <f t="shared" si="987"/>
        <v>2.8891193754722706</v>
      </c>
      <c r="R1503" s="104">
        <f t="shared" si="994"/>
        <v>0</v>
      </c>
      <c r="S1503" s="104">
        <f t="shared" si="994"/>
        <v>3.5461168058586541</v>
      </c>
      <c r="T1503" s="408">
        <f t="shared" si="988"/>
        <v>3.5461168058586541</v>
      </c>
    </row>
    <row r="1504" spans="2:20" x14ac:dyDescent="0.2">
      <c r="B1504" s="114" t="s">
        <v>293</v>
      </c>
      <c r="C1504" s="104">
        <f t="shared" si="989"/>
        <v>0</v>
      </c>
      <c r="D1504" s="104">
        <f t="shared" si="989"/>
        <v>2.4436399354144238</v>
      </c>
      <c r="E1504" s="408">
        <f t="shared" si="983"/>
        <v>2.4436399354144238</v>
      </c>
      <c r="F1504" s="104">
        <f t="shared" si="990"/>
        <v>0</v>
      </c>
      <c r="G1504" s="104">
        <f t="shared" si="990"/>
        <v>2.4230792268607884</v>
      </c>
      <c r="H1504" s="408">
        <f t="shared" si="984"/>
        <v>2.4230792268607884</v>
      </c>
      <c r="I1504" s="104">
        <f t="shared" si="991"/>
        <v>0</v>
      </c>
      <c r="J1504" s="104">
        <f>+J23*$K$1510</f>
        <v>2.6780510024634663</v>
      </c>
      <c r="K1504" s="408">
        <f t="shared" si="985"/>
        <v>2.6780510024634663</v>
      </c>
      <c r="L1504" s="104">
        <f t="shared" si="992"/>
        <v>0</v>
      </c>
      <c r="M1504" s="104">
        <f t="shared" si="992"/>
        <v>2.9468977651510118</v>
      </c>
      <c r="N1504" s="408">
        <f t="shared" si="986"/>
        <v>2.9468977651510118</v>
      </c>
      <c r="O1504" s="104">
        <f t="shared" si="993"/>
        <v>0</v>
      </c>
      <c r="P1504" s="104">
        <f t="shared" si="993"/>
        <v>3.0381979352466404</v>
      </c>
      <c r="Q1504" s="408">
        <f t="shared" si="987"/>
        <v>3.0381979352466404</v>
      </c>
      <c r="R1504" s="104">
        <f t="shared" si="994"/>
        <v>0</v>
      </c>
      <c r="S1504" s="104">
        <f t="shared" si="994"/>
        <v>3.7290964330409606</v>
      </c>
      <c r="T1504" s="408">
        <f t="shared" si="988"/>
        <v>3.7290964330409606</v>
      </c>
    </row>
    <row r="1505" spans="2:20" x14ac:dyDescent="0.2">
      <c r="B1505" s="108" t="s">
        <v>882</v>
      </c>
      <c r="C1505" s="104">
        <f t="shared" ref="C1505:D1505" si="995">+C24*$E$1510</f>
        <v>0</v>
      </c>
      <c r="D1505" s="104">
        <f t="shared" si="995"/>
        <v>0</v>
      </c>
      <c r="E1505" s="408">
        <f t="shared" si="983"/>
        <v>0</v>
      </c>
      <c r="F1505" s="104">
        <f t="shared" ref="F1505:G1505" si="996">+F24*$H$1510</f>
        <v>83.788486007842181</v>
      </c>
      <c r="G1505" s="104">
        <f t="shared" si="996"/>
        <v>0</v>
      </c>
      <c r="H1505" s="408">
        <f t="shared" si="984"/>
        <v>83.788486007842181</v>
      </c>
      <c r="I1505" s="104">
        <f t="shared" ref="I1505:J1505" si="997">+I24*$K$1510</f>
        <v>0</v>
      </c>
      <c r="J1505" s="104">
        <f t="shared" si="997"/>
        <v>0</v>
      </c>
      <c r="K1505" s="408">
        <f t="shared" si="985"/>
        <v>0</v>
      </c>
      <c r="L1505" s="104">
        <f t="shared" ref="L1505:M1505" si="998">+L24*$N$1510</f>
        <v>0</v>
      </c>
      <c r="M1505" s="104">
        <f t="shared" si="998"/>
        <v>0</v>
      </c>
      <c r="N1505" s="408">
        <f t="shared" si="986"/>
        <v>0</v>
      </c>
      <c r="O1505" s="104">
        <f t="shared" ref="O1505:P1505" si="999">+O24*$Q$1510</f>
        <v>0</v>
      </c>
      <c r="P1505" s="104">
        <f t="shared" si="999"/>
        <v>0</v>
      </c>
      <c r="Q1505" s="408">
        <f t="shared" si="987"/>
        <v>0</v>
      </c>
      <c r="R1505" s="104">
        <f t="shared" ref="R1505:S1505" si="1000">+R24*$T$1510</f>
        <v>0</v>
      </c>
      <c r="S1505" s="104">
        <f t="shared" si="1000"/>
        <v>0</v>
      </c>
      <c r="T1505" s="408">
        <f t="shared" si="988"/>
        <v>0</v>
      </c>
    </row>
    <row r="1506" spans="2:20" x14ac:dyDescent="0.2">
      <c r="B1506" s="114" t="s">
        <v>880</v>
      </c>
      <c r="C1506" s="104">
        <f t="shared" ref="C1506:D1506" si="1001">+C25*$E$1510</f>
        <v>0</v>
      </c>
      <c r="D1506" s="104">
        <f t="shared" si="1001"/>
        <v>0</v>
      </c>
      <c r="E1506" s="408">
        <f t="shared" si="983"/>
        <v>0</v>
      </c>
      <c r="F1506" s="104">
        <f t="shared" ref="F1506:G1506" si="1002">+F25*$H$1510</f>
        <v>0</v>
      </c>
      <c r="G1506" s="104">
        <f t="shared" si="1002"/>
        <v>0</v>
      </c>
      <c r="H1506" s="408">
        <f t="shared" si="984"/>
        <v>0</v>
      </c>
      <c r="I1506" s="104">
        <f t="shared" ref="I1506:J1506" si="1003">+I25*$K$1510</f>
        <v>8.4186583921343505</v>
      </c>
      <c r="J1506" s="104">
        <f t="shared" si="1003"/>
        <v>0</v>
      </c>
      <c r="K1506" s="408">
        <f t="shared" si="985"/>
        <v>8.4186583921343505</v>
      </c>
      <c r="L1506" s="104">
        <f t="shared" ref="L1506:M1506" si="1004">+L25*$N$1510</f>
        <v>0</v>
      </c>
      <c r="M1506" s="104">
        <f t="shared" si="1004"/>
        <v>0</v>
      </c>
      <c r="N1506" s="408">
        <f t="shared" si="986"/>
        <v>0</v>
      </c>
      <c r="O1506" s="104">
        <f t="shared" ref="O1506:P1506" si="1005">+O25*$Q$1510</f>
        <v>15.786459260827925</v>
      </c>
      <c r="P1506" s="104">
        <f t="shared" si="1005"/>
        <v>0</v>
      </c>
      <c r="Q1506" s="408">
        <f t="shared" si="987"/>
        <v>15.786459260827925</v>
      </c>
      <c r="R1506" s="104">
        <f t="shared" ref="R1506:S1506" si="1006">+R25*$T$1510</f>
        <v>0</v>
      </c>
      <c r="S1506" s="104">
        <f t="shared" si="1006"/>
        <v>0</v>
      </c>
      <c r="T1506" s="408">
        <f t="shared" si="988"/>
        <v>0</v>
      </c>
    </row>
    <row r="1507" spans="2:20" x14ac:dyDescent="0.2">
      <c r="B1507" s="114" t="s">
        <v>874</v>
      </c>
      <c r="C1507" s="104">
        <f t="shared" ref="C1507:D1507" si="1007">+C26*$E$1510</f>
        <v>0</v>
      </c>
      <c r="D1507" s="104">
        <f t="shared" si="1007"/>
        <v>0</v>
      </c>
      <c r="E1507" s="408">
        <f t="shared" si="983"/>
        <v>0</v>
      </c>
      <c r="F1507" s="104">
        <f t="shared" ref="F1507:G1507" si="1008">+F26*$H$1510</f>
        <v>83.788486007842181</v>
      </c>
      <c r="G1507" s="104">
        <f t="shared" si="1008"/>
        <v>0</v>
      </c>
      <c r="H1507" s="408">
        <f t="shared" si="984"/>
        <v>83.788486007842181</v>
      </c>
      <c r="I1507" s="104">
        <f t="shared" ref="I1507:J1507" si="1009">+I26*$K$1510</f>
        <v>117.8612174898809</v>
      </c>
      <c r="J1507" s="104">
        <f t="shared" si="1009"/>
        <v>0</v>
      </c>
      <c r="K1507" s="408">
        <f t="shared" si="985"/>
        <v>117.8612174898809</v>
      </c>
      <c r="L1507" s="104">
        <f t="shared" ref="L1507:M1507" si="1010">+L26*$N$1510</f>
        <v>168.43270503626752</v>
      </c>
      <c r="M1507" s="104">
        <f t="shared" si="1010"/>
        <v>0</v>
      </c>
      <c r="N1507" s="408">
        <f t="shared" si="986"/>
        <v>168.43270503626752</v>
      </c>
      <c r="O1507" s="104">
        <f t="shared" ref="O1507:P1507" si="1011">+O26*$Q$1510</f>
        <v>157.86459260827925</v>
      </c>
      <c r="P1507" s="104">
        <f t="shared" si="1011"/>
        <v>0</v>
      </c>
      <c r="Q1507" s="408">
        <f t="shared" si="987"/>
        <v>157.86459260827925</v>
      </c>
      <c r="R1507" s="104">
        <f t="shared" ref="R1507:S1507" si="1012">+R26*$T$1510</f>
        <v>264.22314465792726</v>
      </c>
      <c r="S1507" s="104">
        <f t="shared" si="1012"/>
        <v>0</v>
      </c>
      <c r="T1507" s="408">
        <f t="shared" si="988"/>
        <v>264.22314465792726</v>
      </c>
    </row>
    <row r="1508" spans="2:20" s="135" customFormat="1" x14ac:dyDescent="0.2">
      <c r="B1508" s="114" t="s">
        <v>294</v>
      </c>
      <c r="C1508" s="104">
        <f t="shared" ref="C1508" si="1013">+C27*$E$1510</f>
        <v>98.824814402583428</v>
      </c>
      <c r="D1508" s="104">
        <f>+D27*$E$1510</f>
        <v>0</v>
      </c>
      <c r="E1508" s="408">
        <f t="shared" si="983"/>
        <v>98.824814402583428</v>
      </c>
      <c r="F1508" s="104">
        <f t="shared" ref="F1508:G1508" si="1014">+F27*$H$1510</f>
        <v>89.084823239186704</v>
      </c>
      <c r="G1508" s="104">
        <f t="shared" si="1014"/>
        <v>0</v>
      </c>
      <c r="H1508" s="408">
        <f t="shared" si="984"/>
        <v>89.084823239186704</v>
      </c>
      <c r="I1508" s="104">
        <f>+I27*$K$1510</f>
        <v>241.04393629869708</v>
      </c>
      <c r="J1508" s="104">
        <f t="shared" ref="J1508" si="1015">+J27*$K$1510</f>
        <v>0</v>
      </c>
      <c r="K1508" s="408">
        <f t="shared" si="985"/>
        <v>241.04393629869708</v>
      </c>
      <c r="L1508" s="104">
        <f t="shared" ref="L1508" si="1016">+L27*$N$1510</f>
        <v>443.24841611004882</v>
      </c>
      <c r="M1508" s="104">
        <f>+M27*$N$1510</f>
        <v>0</v>
      </c>
      <c r="N1508" s="408">
        <f t="shared" si="986"/>
        <v>443.24841611004882</v>
      </c>
      <c r="O1508" s="104">
        <f t="shared" ref="O1508:P1508" si="1017">+O27*$Q$1510</f>
        <v>415.43731437674774</v>
      </c>
      <c r="P1508" s="104">
        <f t="shared" si="1017"/>
        <v>0</v>
      </c>
      <c r="Q1508" s="408">
        <f t="shared" si="987"/>
        <v>415.43731437674774</v>
      </c>
      <c r="R1508" s="104">
        <f>+R27*$T$1510</f>
        <v>463.55403619118835</v>
      </c>
      <c r="S1508" s="104">
        <f>+S27*$T$1510</f>
        <v>0</v>
      </c>
      <c r="T1508" s="408">
        <f t="shared" si="988"/>
        <v>463.55403619118835</v>
      </c>
    </row>
    <row r="1509" spans="2:20" x14ac:dyDescent="0.2">
      <c r="B1509" s="278" t="s">
        <v>8</v>
      </c>
      <c r="C1509" s="106">
        <f>SUM(C1491:C1508)</f>
        <v>623.9387837527471</v>
      </c>
      <c r="D1509" s="106">
        <f t="shared" ref="D1509:T1509" si="1018">SUM(D1491:D1508)</f>
        <v>39.984976318622174</v>
      </c>
      <c r="E1509" s="106">
        <f t="shared" si="1018"/>
        <v>663.92376007136932</v>
      </c>
      <c r="F1509" s="106">
        <f t="shared" si="1018"/>
        <v>1141.7754876944466</v>
      </c>
      <c r="G1509" s="106">
        <f t="shared" si="1018"/>
        <v>39.648544001938909</v>
      </c>
      <c r="H1509" s="106">
        <f t="shared" si="1018"/>
        <v>1181.4240316963856</v>
      </c>
      <c r="I1509" s="106">
        <f t="shared" si="1018"/>
        <v>1304.7544712214094</v>
      </c>
      <c r="J1509" s="106">
        <f t="shared" si="1018"/>
        <v>43.820615452253108</v>
      </c>
      <c r="K1509" s="106">
        <f t="shared" si="1018"/>
        <v>1348.5750866736621</v>
      </c>
      <c r="L1509" s="106">
        <f t="shared" si="1018"/>
        <v>2145.1740488313926</v>
      </c>
      <c r="M1509" s="106">
        <f t="shared" si="1018"/>
        <v>48.219721590439804</v>
      </c>
      <c r="N1509" s="106">
        <f t="shared" si="1018"/>
        <v>2193.3937704218329</v>
      </c>
      <c r="O1509" s="106">
        <f t="shared" si="1018"/>
        <v>2116.3171320008378</v>
      </c>
      <c r="P1509" s="106">
        <f t="shared" si="1018"/>
        <v>160.59390610333131</v>
      </c>
      <c r="Q1509" s="106">
        <f t="shared" si="1018"/>
        <v>2276.9110381041692</v>
      </c>
      <c r="R1509" s="106">
        <f t="shared" si="1018"/>
        <v>3399.5908042380815</v>
      </c>
      <c r="S1509" s="106">
        <f t="shared" si="1018"/>
        <v>770.84873083057073</v>
      </c>
      <c r="T1509" s="106">
        <f t="shared" si="1018"/>
        <v>4170.4395350686527</v>
      </c>
    </row>
    <row r="1510" spans="2:20" x14ac:dyDescent="0.2">
      <c r="B1510" s="279" t="s">
        <v>297</v>
      </c>
      <c r="C1510" s="241"/>
      <c r="D1510" s="240"/>
      <c r="E1510" s="285">
        <f>Asignaciones!K14</f>
        <v>1.8589881593110872E-2</v>
      </c>
      <c r="F1510" s="241"/>
      <c r="G1510" s="240"/>
      <c r="H1510" s="285">
        <f>Asignaciones!L14</f>
        <v>1.6757697201568438E-2</v>
      </c>
      <c r="I1510" s="241"/>
      <c r="J1510" s="240"/>
      <c r="K1510" s="285">
        <f>Asignaciones!M14</f>
        <v>1.68373167842687E-2</v>
      </c>
      <c r="L1510" s="241"/>
      <c r="M1510" s="240"/>
      <c r="N1510" s="285">
        <f>Asignaciones!N14</f>
        <v>1.6843270503626752E-2</v>
      </c>
      <c r="O1510" s="241"/>
      <c r="P1510" s="240"/>
      <c r="Q1510" s="285">
        <f>Asignaciones!O14</f>
        <v>1.5786459260827924E-2</v>
      </c>
      <c r="R1510" s="241"/>
      <c r="S1510" s="240"/>
      <c r="T1510" s="285">
        <f>Asignaciones!P14</f>
        <v>1.7614876310528483E-2</v>
      </c>
    </row>
    <row r="1511" spans="2:20" x14ac:dyDescent="0.2">
      <c r="B1511" s="279" t="s">
        <v>432</v>
      </c>
      <c r="C1511" s="280"/>
      <c r="D1511" s="240"/>
      <c r="E1511" s="409">
        <f>Asignaciones!AB14</f>
        <v>2.205888457351968E-2</v>
      </c>
      <c r="F1511" s="241"/>
      <c r="G1511" s="240"/>
      <c r="H1511" s="410">
        <f>Asignaciones!AC14</f>
        <v>2.1590665980352263E-2</v>
      </c>
      <c r="I1511" s="241"/>
      <c r="J1511" s="240"/>
      <c r="K1511" s="410">
        <f>Asignaciones!AD14</f>
        <v>2.1704523544859567E-2</v>
      </c>
      <c r="L1511" s="241"/>
      <c r="M1511" s="240"/>
      <c r="N1511" s="410">
        <f>Asignaciones!AE14</f>
        <v>2.1705922611680178E-2</v>
      </c>
      <c r="O1511" s="241"/>
      <c r="P1511" s="240"/>
      <c r="Q1511" s="410">
        <f>Asignaciones!AF14</f>
        <v>2.0295491190637591E-2</v>
      </c>
      <c r="R1511" s="241"/>
      <c r="S1511" s="240"/>
      <c r="T1511" s="410">
        <f>Asignaciones!AG14</f>
        <v>2.2490242546059698E-2</v>
      </c>
    </row>
    <row r="1515" spans="2:20" x14ac:dyDescent="0.2">
      <c r="B1515" s="2" t="s">
        <v>755</v>
      </c>
      <c r="C1515" s="228"/>
      <c r="D1515" s="228"/>
      <c r="E1515" s="228"/>
      <c r="F1515" s="228"/>
      <c r="G1515" s="228"/>
      <c r="H1515" s="228"/>
      <c r="I1515" s="228"/>
      <c r="J1515" s="228"/>
      <c r="K1515" s="228"/>
      <c r="L1515" s="228"/>
      <c r="M1515" s="228"/>
      <c r="N1515" s="228"/>
      <c r="O1515" s="228"/>
      <c r="P1515" s="228"/>
      <c r="Q1515" s="228"/>
      <c r="R1515" s="228"/>
      <c r="S1515" s="228"/>
      <c r="T1515" s="227"/>
    </row>
    <row r="1516" spans="2:20" x14ac:dyDescent="0.2">
      <c r="B1516" s="9" t="s">
        <v>20</v>
      </c>
      <c r="C1516" s="199"/>
      <c r="D1516" s="199"/>
      <c r="E1516" s="199"/>
      <c r="F1516" s="199"/>
      <c r="G1516" s="199"/>
      <c r="H1516" s="199"/>
      <c r="I1516" s="199"/>
      <c r="J1516" s="199"/>
      <c r="K1516" s="199"/>
      <c r="L1516" s="199"/>
      <c r="M1516" s="199"/>
      <c r="N1516" s="199"/>
      <c r="O1516" s="199"/>
      <c r="P1516" s="199"/>
      <c r="Q1516" s="199"/>
      <c r="R1516" s="199"/>
      <c r="S1516" s="199"/>
      <c r="T1516" s="262"/>
    </row>
    <row r="1517" spans="2:20" x14ac:dyDescent="0.2">
      <c r="B1517" s="201" t="s">
        <v>910</v>
      </c>
      <c r="C1517" s="199"/>
      <c r="D1517" s="199"/>
      <c r="E1517" s="199"/>
      <c r="F1517" s="199"/>
      <c r="G1517" s="199"/>
      <c r="H1517" s="199"/>
      <c r="I1517" s="199"/>
      <c r="J1517" s="199"/>
      <c r="K1517" s="199"/>
      <c r="L1517" s="199"/>
      <c r="M1517" s="199"/>
      <c r="N1517" s="199"/>
      <c r="O1517" s="199"/>
      <c r="P1517" s="199"/>
      <c r="Q1517" s="199"/>
      <c r="R1517" s="199"/>
      <c r="S1517" s="199"/>
      <c r="T1517" s="262"/>
    </row>
    <row r="1518" spans="2:20" x14ac:dyDescent="0.2">
      <c r="B1518" s="9" t="s">
        <v>2</v>
      </c>
      <c r="C1518" s="199"/>
      <c r="D1518" s="199"/>
      <c r="E1518" s="199"/>
      <c r="F1518" s="199"/>
      <c r="G1518" s="199"/>
      <c r="H1518" s="199"/>
      <c r="I1518" s="199"/>
      <c r="J1518" s="199"/>
      <c r="K1518" s="199"/>
      <c r="L1518" s="199"/>
      <c r="M1518" s="199"/>
      <c r="N1518" s="199"/>
      <c r="O1518" s="199"/>
      <c r="P1518" s="199"/>
      <c r="Q1518" s="199"/>
      <c r="R1518" s="199"/>
      <c r="S1518" s="199"/>
      <c r="T1518" s="262"/>
    </row>
    <row r="1519" spans="2:20" x14ac:dyDescent="0.2">
      <c r="B1519" s="256"/>
      <c r="C1519" s="197"/>
      <c r="D1519" s="197"/>
      <c r="E1519" s="197"/>
      <c r="F1519" s="197"/>
      <c r="G1519" s="197"/>
      <c r="H1519" s="197"/>
      <c r="I1519" s="197"/>
      <c r="J1519" s="197"/>
      <c r="K1519" s="197"/>
      <c r="L1519" s="197"/>
      <c r="M1519" s="197"/>
      <c r="N1519" s="197"/>
      <c r="O1519" s="197"/>
      <c r="P1519" s="197"/>
      <c r="Q1519" s="197"/>
      <c r="R1519" s="197"/>
      <c r="S1519" s="197"/>
      <c r="T1519" s="263"/>
    </row>
    <row r="1520" spans="2:20" x14ac:dyDescent="0.2">
      <c r="B1520" s="264"/>
    </row>
    <row r="1521" spans="2:20" x14ac:dyDescent="0.2">
      <c r="B1521" s="265" t="s">
        <v>282</v>
      </c>
      <c r="C1521" s="267" t="s">
        <v>38</v>
      </c>
      <c r="D1521" s="662"/>
      <c r="E1521" s="299"/>
      <c r="F1521" s="270" t="s">
        <v>39</v>
      </c>
      <c r="G1521" s="663"/>
      <c r="H1521" s="663"/>
      <c r="I1521" s="301" t="s">
        <v>40</v>
      </c>
      <c r="J1521" s="662"/>
      <c r="K1521" s="299"/>
      <c r="L1521" s="267" t="s">
        <v>121</v>
      </c>
      <c r="M1521" s="662"/>
      <c r="N1521" s="299"/>
      <c r="O1521" s="270" t="s">
        <v>122</v>
      </c>
      <c r="P1521" s="662"/>
      <c r="Q1521" s="299"/>
      <c r="R1521" s="301" t="s">
        <v>633</v>
      </c>
      <c r="S1521" s="662"/>
      <c r="T1521" s="299"/>
    </row>
    <row r="1522" spans="2:20" x14ac:dyDescent="0.2">
      <c r="B1522" s="273"/>
      <c r="C1522" s="274" t="s">
        <v>283</v>
      </c>
      <c r="D1522" s="275" t="s">
        <v>284</v>
      </c>
      <c r="E1522" s="275" t="s">
        <v>47</v>
      </c>
      <c r="F1522" s="275" t="s">
        <v>283</v>
      </c>
      <c r="G1522" s="275" t="s">
        <v>284</v>
      </c>
      <c r="H1522" s="275" t="s">
        <v>47</v>
      </c>
      <c r="I1522" s="276" t="s">
        <v>283</v>
      </c>
      <c r="J1522" s="276" t="s">
        <v>284</v>
      </c>
      <c r="K1522" s="276" t="s">
        <v>47</v>
      </c>
      <c r="L1522" s="274" t="s">
        <v>283</v>
      </c>
      <c r="M1522" s="275" t="s">
        <v>284</v>
      </c>
      <c r="N1522" s="275" t="s">
        <v>47</v>
      </c>
      <c r="O1522" s="275" t="s">
        <v>283</v>
      </c>
      <c r="P1522" s="275" t="s">
        <v>284</v>
      </c>
      <c r="Q1522" s="275" t="s">
        <v>47</v>
      </c>
      <c r="R1522" s="276" t="s">
        <v>283</v>
      </c>
      <c r="S1522" s="276" t="s">
        <v>284</v>
      </c>
      <c r="T1522" s="276" t="s">
        <v>47</v>
      </c>
    </row>
    <row r="1523" spans="2:20" x14ac:dyDescent="0.2">
      <c r="B1523" s="129" t="s">
        <v>45</v>
      </c>
      <c r="C1523" s="234"/>
      <c r="D1523" s="234"/>
      <c r="E1523" s="234"/>
      <c r="F1523" s="234"/>
      <c r="G1523" s="234"/>
      <c r="H1523" s="234"/>
      <c r="I1523" s="234"/>
      <c r="J1523" s="234"/>
      <c r="K1523" s="234"/>
      <c r="L1523" s="234"/>
      <c r="M1523" s="234"/>
      <c r="N1523" s="234"/>
      <c r="O1523" s="234"/>
      <c r="P1523" s="234"/>
      <c r="Q1523" s="234"/>
      <c r="R1523" s="234"/>
      <c r="S1523" s="234"/>
      <c r="T1523" s="232"/>
    </row>
    <row r="1524" spans="2:20" x14ac:dyDescent="0.2">
      <c r="B1524" s="665" t="s">
        <v>424</v>
      </c>
      <c r="C1524" s="104">
        <f t="shared" ref="C1524:D1537" si="1019">+C1491*$E$1543</f>
        <v>171.02469072704059</v>
      </c>
      <c r="D1524" s="104">
        <f t="shared" si="1019"/>
        <v>0</v>
      </c>
      <c r="E1524" s="408">
        <f>+C1524+D1524</f>
        <v>171.02469072704059</v>
      </c>
      <c r="F1524" s="104">
        <f t="shared" ref="F1524:G1537" si="1020">+F1491*$H$1543</f>
        <v>271.19125518114691</v>
      </c>
      <c r="G1524" s="104">
        <f t="shared" si="1020"/>
        <v>0</v>
      </c>
      <c r="H1524" s="408">
        <f>+F1524+G1524</f>
        <v>271.19125518114691</v>
      </c>
      <c r="I1524" s="104">
        <f t="shared" ref="I1524:J1537" si="1021">+I1491*$K$1543</f>
        <v>285.23445299566379</v>
      </c>
      <c r="J1524" s="104">
        <f t="shared" si="1021"/>
        <v>0</v>
      </c>
      <c r="K1524" s="408">
        <f>+I1524+J1524</f>
        <v>285.23445299566379</v>
      </c>
      <c r="L1524" s="104">
        <f t="shared" ref="L1524:M1537" si="1022">+L1491*$N$1543</f>
        <v>472.52404177904674</v>
      </c>
      <c r="M1524" s="104">
        <f t="shared" si="1022"/>
        <v>0</v>
      </c>
      <c r="N1524" s="408">
        <f>+L1524+M1524</f>
        <v>472.52404177904674</v>
      </c>
      <c r="O1524" s="104">
        <f t="shared" ref="O1524:P1537" si="1023">+O1491*$Q$1543</f>
        <v>463.48510848111363</v>
      </c>
      <c r="P1524" s="104">
        <f t="shared" si="1023"/>
        <v>0</v>
      </c>
      <c r="Q1524" s="408">
        <f>+O1524+P1524</f>
        <v>463.48510848111363</v>
      </c>
      <c r="R1524" s="104">
        <f t="shared" ref="R1524:S1537" si="1024">+R1491*$T$1543</f>
        <v>847.4864591075816</v>
      </c>
      <c r="S1524" s="104">
        <f t="shared" si="1024"/>
        <v>0</v>
      </c>
      <c r="T1524" s="408">
        <f>+R1524+S1524</f>
        <v>847.4864591075816</v>
      </c>
    </row>
    <row r="1525" spans="2:20" x14ac:dyDescent="0.2">
      <c r="B1525" s="665" t="s">
        <v>425</v>
      </c>
      <c r="C1525" s="104">
        <f t="shared" si="1019"/>
        <v>57.935224786251879</v>
      </c>
      <c r="D1525" s="104">
        <f t="shared" si="1019"/>
        <v>0</v>
      </c>
      <c r="E1525" s="408">
        <f>+C1525+D1525</f>
        <v>57.935224786251879</v>
      </c>
      <c r="F1525" s="104">
        <f t="shared" si="1020"/>
        <v>109.83616694672597</v>
      </c>
      <c r="G1525" s="104">
        <f t="shared" si="1020"/>
        <v>0</v>
      </c>
      <c r="H1525" s="408">
        <f>+F1525+G1525</f>
        <v>109.83616694672597</v>
      </c>
      <c r="I1525" s="104">
        <f t="shared" si="1021"/>
        <v>115.74055644379433</v>
      </c>
      <c r="J1525" s="104">
        <f t="shared" si="1021"/>
        <v>0</v>
      </c>
      <c r="K1525" s="408">
        <f>+I1525+J1525</f>
        <v>115.74055644379433</v>
      </c>
      <c r="L1525" s="104">
        <f t="shared" si="1022"/>
        <v>192.32886476475031</v>
      </c>
      <c r="M1525" s="104">
        <f t="shared" si="1022"/>
        <v>0</v>
      </c>
      <c r="N1525" s="408">
        <f>+L1525+M1525</f>
        <v>192.32886476475031</v>
      </c>
      <c r="O1525" s="104">
        <f t="shared" si="1023"/>
        <v>188.12084555112637</v>
      </c>
      <c r="P1525" s="104">
        <f t="shared" si="1023"/>
        <v>0</v>
      </c>
      <c r="Q1525" s="408">
        <f>+O1525+P1525</f>
        <v>188.12084555112637</v>
      </c>
      <c r="R1525" s="104">
        <f t="shared" si="1024"/>
        <v>314.45327962972993</v>
      </c>
      <c r="S1525" s="104">
        <f t="shared" si="1024"/>
        <v>0</v>
      </c>
      <c r="T1525" s="408">
        <f>+R1525+S1525</f>
        <v>314.45327962972993</v>
      </c>
    </row>
    <row r="1526" spans="2:20" x14ac:dyDescent="0.2">
      <c r="B1526" s="665" t="s">
        <v>426</v>
      </c>
      <c r="C1526" s="104">
        <f t="shared" si="1019"/>
        <v>0</v>
      </c>
      <c r="D1526" s="104">
        <f t="shared" si="1019"/>
        <v>0</v>
      </c>
      <c r="E1526" s="104">
        <f>+C1526+D1526</f>
        <v>0</v>
      </c>
      <c r="F1526" s="104">
        <f t="shared" si="1020"/>
        <v>0</v>
      </c>
      <c r="G1526" s="104">
        <f t="shared" si="1020"/>
        <v>0</v>
      </c>
      <c r="H1526" s="104">
        <f>+F1526+G1526</f>
        <v>0</v>
      </c>
      <c r="I1526" s="104">
        <f t="shared" si="1021"/>
        <v>0</v>
      </c>
      <c r="J1526" s="104">
        <f t="shared" si="1021"/>
        <v>0</v>
      </c>
      <c r="K1526" s="104">
        <f>+I1526+J1526</f>
        <v>0</v>
      </c>
      <c r="L1526" s="104">
        <f t="shared" si="1022"/>
        <v>0</v>
      </c>
      <c r="M1526" s="104">
        <f t="shared" si="1022"/>
        <v>0</v>
      </c>
      <c r="N1526" s="104">
        <f>+L1526+M1526</f>
        <v>0</v>
      </c>
      <c r="O1526" s="104">
        <f t="shared" si="1023"/>
        <v>0</v>
      </c>
      <c r="P1526" s="104">
        <f t="shared" si="1023"/>
        <v>44.085311718307274</v>
      </c>
      <c r="Q1526" s="104">
        <f>+O1526+P1526</f>
        <v>44.085311718307274</v>
      </c>
      <c r="R1526" s="104">
        <f t="shared" si="1024"/>
        <v>0</v>
      </c>
      <c r="S1526" s="104">
        <f t="shared" si="1024"/>
        <v>311.80439407140301</v>
      </c>
      <c r="T1526" s="104">
        <f>+R1526+S1526</f>
        <v>311.80439407140301</v>
      </c>
    </row>
    <row r="1527" spans="2:20" x14ac:dyDescent="0.2">
      <c r="B1527" s="660" t="s">
        <v>715</v>
      </c>
      <c r="C1527" s="104">
        <f t="shared" si="1019"/>
        <v>0</v>
      </c>
      <c r="D1527" s="104">
        <f t="shared" si="1019"/>
        <v>1.9856367061356297</v>
      </c>
      <c r="E1527" s="104">
        <f>+C1527+D1527</f>
        <v>1.9856367061356297</v>
      </c>
      <c r="F1527" s="104">
        <f t="shared" si="1020"/>
        <v>0</v>
      </c>
      <c r="G1527" s="104">
        <f t="shared" si="1020"/>
        <v>1.9084322551047788</v>
      </c>
      <c r="H1527" s="104">
        <f>+F1527+G1527</f>
        <v>1.9084322551047788</v>
      </c>
      <c r="I1527" s="104">
        <f t="shared" si="1021"/>
        <v>0</v>
      </c>
      <c r="J1527" s="104">
        <f t="shared" si="1021"/>
        <v>2.1017485730699024</v>
      </c>
      <c r="K1527" s="104">
        <f>+I1527+J1527</f>
        <v>2.1017485730699024</v>
      </c>
      <c r="L1527" s="104">
        <f t="shared" si="1022"/>
        <v>0</v>
      </c>
      <c r="M1527" s="104">
        <f t="shared" si="1022"/>
        <v>2.3137749428229499</v>
      </c>
      <c r="N1527" s="104">
        <f>+L1527+M1527</f>
        <v>2.3137749428229499</v>
      </c>
      <c r="O1527" s="104">
        <f t="shared" si="1023"/>
        <v>0</v>
      </c>
      <c r="P1527" s="104">
        <f t="shared" si="1023"/>
        <v>2.3832706683255585</v>
      </c>
      <c r="Q1527" s="104">
        <f>+O1527+P1527</f>
        <v>2.3832706683255585</v>
      </c>
      <c r="R1527" s="104">
        <f t="shared" si="1024"/>
        <v>0</v>
      </c>
      <c r="S1527" s="104">
        <f t="shared" si="1024"/>
        <v>2.9449499069288594</v>
      </c>
      <c r="T1527" s="104">
        <f>+R1527+S1527</f>
        <v>2.9449499069288594</v>
      </c>
    </row>
    <row r="1528" spans="2:20" x14ac:dyDescent="0.2">
      <c r="B1528" s="660" t="s">
        <v>717</v>
      </c>
      <c r="C1528" s="104">
        <f t="shared" si="1019"/>
        <v>1.8273519913885901</v>
      </c>
      <c r="D1528" s="104">
        <f t="shared" si="1019"/>
        <v>0</v>
      </c>
      <c r="E1528" s="104">
        <f t="shared" ref="E1528:E1541" si="1025">+C1528+D1528</f>
        <v>1.8273519913885901</v>
      </c>
      <c r="F1528" s="104">
        <f t="shared" si="1020"/>
        <v>1.7563018809130175</v>
      </c>
      <c r="G1528" s="104">
        <f t="shared" si="1020"/>
        <v>0</v>
      </c>
      <c r="H1528" s="104">
        <f t="shared" ref="H1528:H1541" si="1026">+F1528+G1528</f>
        <v>1.7563018809130175</v>
      </c>
      <c r="I1528" s="104">
        <f t="shared" si="1021"/>
        <v>1.9342080192866242</v>
      </c>
      <c r="J1528" s="104">
        <f t="shared" si="1021"/>
        <v>0</v>
      </c>
      <c r="K1528" s="104">
        <f t="shared" ref="K1528:K1541" si="1027">+I1528+J1528</f>
        <v>1.9342080192866242</v>
      </c>
      <c r="L1528" s="104">
        <f t="shared" si="1022"/>
        <v>2.1293327406406926</v>
      </c>
      <c r="M1528" s="104">
        <f t="shared" si="1022"/>
        <v>0</v>
      </c>
      <c r="N1528" s="104">
        <f t="shared" ref="N1528:N1541" si="1028">+L1528+M1528</f>
        <v>2.1293327406406926</v>
      </c>
      <c r="O1528" s="104">
        <f t="shared" si="1023"/>
        <v>2.1932886254195023</v>
      </c>
      <c r="P1528" s="104">
        <f t="shared" si="1023"/>
        <v>0</v>
      </c>
      <c r="Q1528" s="104">
        <f t="shared" ref="Q1528:Q1541" si="1029">+O1528+P1528</f>
        <v>2.1932886254195023</v>
      </c>
      <c r="R1528" s="104">
        <f t="shared" si="1024"/>
        <v>2.7101936927018659</v>
      </c>
      <c r="S1528" s="104">
        <f t="shared" si="1024"/>
        <v>0</v>
      </c>
      <c r="T1528" s="104">
        <f t="shared" ref="T1528:T1541" si="1030">+R1528+S1528</f>
        <v>2.7101936927018659</v>
      </c>
    </row>
    <row r="1529" spans="2:20" x14ac:dyDescent="0.2">
      <c r="B1529" s="114" t="s">
        <v>287</v>
      </c>
      <c r="C1529" s="104">
        <f t="shared" si="1019"/>
        <v>2.6273546824542522</v>
      </c>
      <c r="D1529" s="104">
        <f t="shared" si="1019"/>
        <v>0</v>
      </c>
      <c r="E1529" s="104">
        <f t="shared" si="1025"/>
        <v>2.6273546824542522</v>
      </c>
      <c r="F1529" s="104">
        <f t="shared" si="1020"/>
        <v>2.5251993006085049</v>
      </c>
      <c r="G1529" s="104">
        <f t="shared" si="1020"/>
        <v>0</v>
      </c>
      <c r="H1529" s="104">
        <f t="shared" si="1026"/>
        <v>2.5251993006085049</v>
      </c>
      <c r="I1529" s="104">
        <f t="shared" si="1021"/>
        <v>2.7809915770259566</v>
      </c>
      <c r="J1529" s="104">
        <f t="shared" si="1021"/>
        <v>0</v>
      </c>
      <c r="K1529" s="104">
        <f t="shared" si="1027"/>
        <v>2.7809915770259566</v>
      </c>
      <c r="L1529" s="104">
        <f t="shared" si="1022"/>
        <v>3.0615406188789303</v>
      </c>
      <c r="M1529" s="104">
        <f t="shared" si="1022"/>
        <v>0</v>
      </c>
      <c r="N1529" s="104">
        <f t="shared" si="1028"/>
        <v>3.0615406188789303</v>
      </c>
      <c r="O1529" s="104">
        <f t="shared" si="1023"/>
        <v>3.1534959696465852</v>
      </c>
      <c r="P1529" s="104">
        <f t="shared" si="1023"/>
        <v>0</v>
      </c>
      <c r="Q1529" s="104">
        <f t="shared" si="1029"/>
        <v>3.1534959696465852</v>
      </c>
      <c r="R1529" s="104">
        <f t="shared" si="1024"/>
        <v>3.8966986778870729</v>
      </c>
      <c r="S1529" s="104">
        <f t="shared" si="1024"/>
        <v>0</v>
      </c>
      <c r="T1529" s="104">
        <f t="shared" si="1030"/>
        <v>3.8966986778870729</v>
      </c>
    </row>
    <row r="1530" spans="2:20" x14ac:dyDescent="0.2">
      <c r="B1530" s="114" t="s">
        <v>427</v>
      </c>
      <c r="C1530" s="104">
        <f t="shared" si="1019"/>
        <v>0</v>
      </c>
      <c r="D1530" s="104">
        <f t="shared" si="1019"/>
        <v>7.6868891280947258</v>
      </c>
      <c r="E1530" s="104">
        <f t="shared" si="1025"/>
        <v>7.6868891280947258</v>
      </c>
      <c r="F1530" s="104">
        <f t="shared" si="1020"/>
        <v>0</v>
      </c>
      <c r="G1530" s="104">
        <f t="shared" si="1020"/>
        <v>7.3880116680660279</v>
      </c>
      <c r="H1530" s="104">
        <f t="shared" si="1026"/>
        <v>7.3880116680660279</v>
      </c>
      <c r="I1530" s="104">
        <f t="shared" si="1021"/>
        <v>0</v>
      </c>
      <c r="J1530" s="104">
        <f t="shared" si="1021"/>
        <v>8.136386785355942</v>
      </c>
      <c r="K1530" s="104">
        <f t="shared" si="1027"/>
        <v>8.136386785355942</v>
      </c>
      <c r="L1530" s="104">
        <f t="shared" si="1022"/>
        <v>0</v>
      </c>
      <c r="M1530" s="104">
        <f t="shared" si="1022"/>
        <v>8.9571931249486418</v>
      </c>
      <c r="N1530" s="104">
        <f t="shared" si="1028"/>
        <v>8.9571931249486418</v>
      </c>
      <c r="O1530" s="104">
        <f t="shared" si="1023"/>
        <v>0</v>
      </c>
      <c r="P1530" s="104">
        <f t="shared" si="1023"/>
        <v>9.2262282083374405</v>
      </c>
      <c r="Q1530" s="104">
        <f t="shared" si="1029"/>
        <v>9.2262282083374405</v>
      </c>
      <c r="R1530" s="104">
        <f t="shared" si="1024"/>
        <v>0</v>
      </c>
      <c r="S1530" s="104">
        <f t="shared" si="1024"/>
        <v>11.400626989018182</v>
      </c>
      <c r="T1530" s="104">
        <f t="shared" si="1030"/>
        <v>11.400626989018182</v>
      </c>
    </row>
    <row r="1531" spans="2:20" x14ac:dyDescent="0.2">
      <c r="B1531" s="114" t="s">
        <v>428</v>
      </c>
      <c r="C1531" s="104">
        <f t="shared" si="1019"/>
        <v>0</v>
      </c>
      <c r="D1531" s="104">
        <f t="shared" si="1019"/>
        <v>4.4268245425188377</v>
      </c>
      <c r="E1531" s="104">
        <f t="shared" si="1025"/>
        <v>4.4268245425188377</v>
      </c>
      <c r="F1531" s="104">
        <f t="shared" si="1020"/>
        <v>0</v>
      </c>
      <c r="G1531" s="104">
        <f t="shared" si="1020"/>
        <v>4.2547031481273097</v>
      </c>
      <c r="H1531" s="104">
        <f t="shared" si="1026"/>
        <v>4.2547031481273097</v>
      </c>
      <c r="I1531" s="104">
        <f t="shared" si="1021"/>
        <v>0</v>
      </c>
      <c r="J1531" s="104">
        <f t="shared" si="1021"/>
        <v>4.68568703263802</v>
      </c>
      <c r="K1531" s="104">
        <f t="shared" si="1027"/>
        <v>4.68568703263802</v>
      </c>
      <c r="L1531" s="104">
        <f t="shared" si="1022"/>
        <v>0</v>
      </c>
      <c r="M1531" s="104">
        <f t="shared" si="1022"/>
        <v>5.15838354070703</v>
      </c>
      <c r="N1531" s="104">
        <f t="shared" si="1028"/>
        <v>5.15838354070703</v>
      </c>
      <c r="O1531" s="104">
        <f t="shared" si="1023"/>
        <v>0</v>
      </c>
      <c r="P1531" s="104">
        <f t="shared" si="1023"/>
        <v>10.626637847102941</v>
      </c>
      <c r="Q1531" s="104">
        <f t="shared" si="1029"/>
        <v>10.626637847102941</v>
      </c>
      <c r="R1531" s="104">
        <f t="shared" si="1024"/>
        <v>0</v>
      </c>
      <c r="S1531" s="104">
        <f t="shared" si="1024"/>
        <v>13.131079299851297</v>
      </c>
      <c r="T1531" s="104">
        <f t="shared" si="1030"/>
        <v>13.131079299851297</v>
      </c>
    </row>
    <row r="1532" spans="2:20" x14ac:dyDescent="0.2">
      <c r="B1532" s="114" t="s">
        <v>429</v>
      </c>
      <c r="C1532" s="104">
        <f t="shared" si="1019"/>
        <v>6.2198600645855757</v>
      </c>
      <c r="D1532" s="104">
        <f t="shared" si="1019"/>
        <v>0</v>
      </c>
      <c r="E1532" s="104">
        <f t="shared" si="1025"/>
        <v>6.2198600645855757</v>
      </c>
      <c r="F1532" s="104">
        <f t="shared" si="1020"/>
        <v>5.9780228340936041</v>
      </c>
      <c r="G1532" s="104">
        <f t="shared" si="1020"/>
        <v>0</v>
      </c>
      <c r="H1532" s="104">
        <f t="shared" si="1026"/>
        <v>5.9780228340936041</v>
      </c>
      <c r="I1532" s="104">
        <f t="shared" si="1021"/>
        <v>6.5835718966328773</v>
      </c>
      <c r="J1532" s="104">
        <f t="shared" si="1021"/>
        <v>0</v>
      </c>
      <c r="K1532" s="104">
        <f t="shared" si="1027"/>
        <v>6.5835718966328773</v>
      </c>
      <c r="L1532" s="104">
        <f t="shared" si="1022"/>
        <v>7.2477288120399184</v>
      </c>
      <c r="M1532" s="104">
        <f t="shared" si="1022"/>
        <v>0</v>
      </c>
      <c r="N1532" s="104">
        <f t="shared" si="1028"/>
        <v>7.2477288120399184</v>
      </c>
      <c r="O1532" s="104">
        <f t="shared" si="1023"/>
        <v>14.93083806036751</v>
      </c>
      <c r="P1532" s="104">
        <f t="shared" si="1023"/>
        <v>0</v>
      </c>
      <c r="Q1532" s="104">
        <f t="shared" si="1029"/>
        <v>14.93083806036751</v>
      </c>
      <c r="R1532" s="104">
        <f t="shared" si="1024"/>
        <v>18.449675372853086</v>
      </c>
      <c r="S1532" s="104">
        <f t="shared" si="1024"/>
        <v>0</v>
      </c>
      <c r="T1532" s="104">
        <f t="shared" si="1030"/>
        <v>18.449675372853086</v>
      </c>
    </row>
    <row r="1533" spans="2:20" x14ac:dyDescent="0.2">
      <c r="B1533" s="114" t="s">
        <v>288</v>
      </c>
      <c r="C1533" s="104">
        <f t="shared" si="1019"/>
        <v>0</v>
      </c>
      <c r="D1533" s="104">
        <f t="shared" si="1019"/>
        <v>0</v>
      </c>
      <c r="E1533" s="104">
        <f t="shared" si="1025"/>
        <v>0</v>
      </c>
      <c r="F1533" s="104">
        <f t="shared" si="1020"/>
        <v>2.0394961143089612</v>
      </c>
      <c r="G1533" s="104">
        <f t="shared" si="1020"/>
        <v>0</v>
      </c>
      <c r="H1533" s="104">
        <f t="shared" si="1026"/>
        <v>2.0394961143089612</v>
      </c>
      <c r="I1533" s="104">
        <f t="shared" si="1021"/>
        <v>2.7004435917813931</v>
      </c>
      <c r="J1533" s="104">
        <f t="shared" si="1021"/>
        <v>0</v>
      </c>
      <c r="K1533" s="104">
        <f t="shared" si="1027"/>
        <v>2.7004435917813931</v>
      </c>
      <c r="L1533" s="104">
        <f t="shared" si="1022"/>
        <v>3.3785777467233054</v>
      </c>
      <c r="M1533" s="104">
        <f t="shared" si="1022"/>
        <v>0</v>
      </c>
      <c r="N1533" s="104">
        <f t="shared" si="1028"/>
        <v>3.3785777467233054</v>
      </c>
      <c r="O1533" s="104">
        <f t="shared" si="1023"/>
        <v>5.2736102698999314</v>
      </c>
      <c r="P1533" s="104">
        <f t="shared" si="1023"/>
        <v>0</v>
      </c>
      <c r="Q1533" s="104">
        <f t="shared" si="1029"/>
        <v>5.2736102698999314</v>
      </c>
      <c r="R1533" s="104">
        <f t="shared" si="1024"/>
        <v>7.3461649431739025</v>
      </c>
      <c r="S1533" s="104">
        <f t="shared" si="1024"/>
        <v>0</v>
      </c>
      <c r="T1533" s="104">
        <f t="shared" si="1030"/>
        <v>7.3461649431739025</v>
      </c>
    </row>
    <row r="1534" spans="2:20" x14ac:dyDescent="0.2">
      <c r="B1534" s="114" t="s">
        <v>289</v>
      </c>
      <c r="C1534" s="104">
        <f t="shared" si="1019"/>
        <v>2.7024219590958021</v>
      </c>
      <c r="D1534" s="104">
        <f t="shared" si="1019"/>
        <v>0</v>
      </c>
      <c r="E1534" s="104">
        <f t="shared" si="1025"/>
        <v>2.7024219590958021</v>
      </c>
      <c r="F1534" s="104">
        <f t="shared" si="1020"/>
        <v>2.5973478520544626</v>
      </c>
      <c r="G1534" s="104">
        <f t="shared" si="1020"/>
        <v>0</v>
      </c>
      <c r="H1534" s="104">
        <f t="shared" si="1026"/>
        <v>2.5973478520544626</v>
      </c>
      <c r="I1534" s="104">
        <f t="shared" si="1021"/>
        <v>2.8604484792266982</v>
      </c>
      <c r="J1534" s="104">
        <f t="shared" si="1021"/>
        <v>0</v>
      </c>
      <c r="K1534" s="104">
        <f t="shared" si="1027"/>
        <v>2.8604484792266982</v>
      </c>
      <c r="L1534" s="104">
        <f t="shared" si="1022"/>
        <v>3.1490132079897561</v>
      </c>
      <c r="M1534" s="104">
        <f t="shared" si="1022"/>
        <v>0</v>
      </c>
      <c r="N1534" s="104">
        <f t="shared" si="1028"/>
        <v>3.1490132079897561</v>
      </c>
      <c r="O1534" s="104">
        <f t="shared" si="1023"/>
        <v>3.2435958544936301</v>
      </c>
      <c r="P1534" s="104">
        <f t="shared" si="1023"/>
        <v>0</v>
      </c>
      <c r="Q1534" s="104">
        <f t="shared" si="1029"/>
        <v>3.2435958544936301</v>
      </c>
      <c r="R1534" s="104">
        <f t="shared" si="1024"/>
        <v>4.0080329258267033</v>
      </c>
      <c r="S1534" s="104">
        <f t="shared" si="1024"/>
        <v>0</v>
      </c>
      <c r="T1534" s="104">
        <f t="shared" si="1030"/>
        <v>4.0080329258267033</v>
      </c>
    </row>
    <row r="1535" spans="2:20" x14ac:dyDescent="0.2">
      <c r="B1535" s="114" t="s">
        <v>290</v>
      </c>
      <c r="C1535" s="104">
        <f t="shared" si="1019"/>
        <v>0</v>
      </c>
      <c r="D1535" s="104">
        <f t="shared" si="1019"/>
        <v>2.1533584499461789</v>
      </c>
      <c r="E1535" s="104">
        <f t="shared" si="1025"/>
        <v>2.1533584499461789</v>
      </c>
      <c r="F1535" s="104">
        <f t="shared" si="1020"/>
        <v>0</v>
      </c>
      <c r="G1535" s="104">
        <f t="shared" si="1020"/>
        <v>2.0696327329068893</v>
      </c>
      <c r="H1535" s="104">
        <f t="shared" si="1026"/>
        <v>2.0696327329068893</v>
      </c>
      <c r="I1535" s="104">
        <f t="shared" si="1021"/>
        <v>0</v>
      </c>
      <c r="J1535" s="104">
        <f t="shared" si="1021"/>
        <v>2.2792779945584165</v>
      </c>
      <c r="K1535" s="104">
        <f t="shared" si="1027"/>
        <v>2.2792779945584165</v>
      </c>
      <c r="L1535" s="104">
        <f t="shared" si="1022"/>
        <v>0</v>
      </c>
      <c r="M1535" s="104">
        <f t="shared" si="1022"/>
        <v>2.5092136990648539</v>
      </c>
      <c r="N1535" s="104">
        <f t="shared" si="1028"/>
        <v>2.5092136990648539</v>
      </c>
      <c r="O1535" s="104">
        <f t="shared" si="1023"/>
        <v>0</v>
      </c>
      <c r="P1535" s="104">
        <f t="shared" si="1023"/>
        <v>2.5845795538980996</v>
      </c>
      <c r="Q1535" s="104">
        <f t="shared" si="1029"/>
        <v>2.5845795538980996</v>
      </c>
      <c r="R1535" s="104">
        <f t="shared" si="1024"/>
        <v>0</v>
      </c>
      <c r="S1535" s="104">
        <f t="shared" si="1024"/>
        <v>3.1937024266111198</v>
      </c>
      <c r="T1535" s="104">
        <f t="shared" si="1030"/>
        <v>3.1937024266111198</v>
      </c>
    </row>
    <row r="1536" spans="2:20" x14ac:dyDescent="0.2">
      <c r="B1536" s="114" t="s">
        <v>291</v>
      </c>
      <c r="C1536" s="104">
        <f t="shared" si="1019"/>
        <v>0</v>
      </c>
      <c r="D1536" s="104">
        <f t="shared" si="1019"/>
        <v>1.0723896663078578</v>
      </c>
      <c r="E1536" s="104">
        <f t="shared" si="1025"/>
        <v>1.0723896663078578</v>
      </c>
      <c r="F1536" s="104">
        <f t="shared" si="1020"/>
        <v>0</v>
      </c>
      <c r="G1536" s="104">
        <f t="shared" si="1020"/>
        <v>1.0306935920851041</v>
      </c>
      <c r="H1536" s="104">
        <f t="shared" si="1026"/>
        <v>1.0306935920851041</v>
      </c>
      <c r="I1536" s="104">
        <f t="shared" si="1021"/>
        <v>0</v>
      </c>
      <c r="J1536" s="104">
        <f t="shared" si="1021"/>
        <v>1.1350986028677372</v>
      </c>
      <c r="K1536" s="104">
        <f t="shared" si="1027"/>
        <v>1.1350986028677372</v>
      </c>
      <c r="L1536" s="104">
        <f t="shared" si="1022"/>
        <v>0</v>
      </c>
      <c r="M1536" s="104">
        <f t="shared" si="1022"/>
        <v>1.2496084158689509</v>
      </c>
      <c r="N1536" s="104">
        <f t="shared" si="1028"/>
        <v>1.2496084158689509</v>
      </c>
      <c r="O1536" s="104">
        <f t="shared" si="1023"/>
        <v>0</v>
      </c>
      <c r="P1536" s="104">
        <f t="shared" si="1023"/>
        <v>1.2871412121006467</v>
      </c>
      <c r="Q1536" s="104">
        <f t="shared" si="1029"/>
        <v>1.2871412121006467</v>
      </c>
      <c r="R1536" s="104">
        <f t="shared" si="1024"/>
        <v>0</v>
      </c>
      <c r="S1536" s="104">
        <f t="shared" si="1024"/>
        <v>1.5904892562804378</v>
      </c>
      <c r="T1536" s="104">
        <f t="shared" si="1030"/>
        <v>1.5904892562804378</v>
      </c>
    </row>
    <row r="1537" spans="2:20" x14ac:dyDescent="0.2">
      <c r="B1537" s="114" t="s">
        <v>293</v>
      </c>
      <c r="C1537" s="104">
        <f t="shared" si="1019"/>
        <v>0</v>
      </c>
      <c r="D1537" s="104">
        <f t="shared" si="1019"/>
        <v>1.1277249730893433</v>
      </c>
      <c r="E1537" s="104">
        <f t="shared" si="1025"/>
        <v>1.1277249730893433</v>
      </c>
      <c r="F1537" s="104">
        <f t="shared" si="1020"/>
        <v>0</v>
      </c>
      <c r="G1537" s="104">
        <f t="shared" si="1020"/>
        <v>1.0838773814366955</v>
      </c>
      <c r="H1537" s="104">
        <f t="shared" si="1026"/>
        <v>1.0838773814366955</v>
      </c>
      <c r="I1537" s="104">
        <f t="shared" si="1021"/>
        <v>0</v>
      </c>
      <c r="J1537" s="104">
        <f t="shared" si="1021"/>
        <v>1.1936696907757125</v>
      </c>
      <c r="K1537" s="104">
        <f t="shared" si="1027"/>
        <v>1.1936696907757125</v>
      </c>
      <c r="L1537" s="104">
        <f t="shared" si="1022"/>
        <v>0</v>
      </c>
      <c r="M1537" s="104">
        <f t="shared" si="1022"/>
        <v>1.3140882101277889</v>
      </c>
      <c r="N1537" s="104">
        <f t="shared" si="1028"/>
        <v>1.3140882101277889</v>
      </c>
      <c r="O1537" s="104">
        <f t="shared" si="1023"/>
        <v>0</v>
      </c>
      <c r="P1537" s="104">
        <f t="shared" si="1023"/>
        <v>1.3535576986450404</v>
      </c>
      <c r="Q1537" s="104">
        <f t="shared" si="1029"/>
        <v>1.3535576986450404</v>
      </c>
      <c r="R1537" s="104">
        <f t="shared" si="1024"/>
        <v>0</v>
      </c>
      <c r="S1537" s="104">
        <f t="shared" si="1024"/>
        <v>1.6725585019045084</v>
      </c>
      <c r="T1537" s="104">
        <f t="shared" si="1030"/>
        <v>1.6725585019045084</v>
      </c>
    </row>
    <row r="1538" spans="2:20" x14ac:dyDescent="0.2">
      <c r="B1538" s="108" t="s">
        <v>882</v>
      </c>
      <c r="C1538" s="104">
        <f t="shared" ref="C1538:D1540" si="1031">+C1505*$E$1543</f>
        <v>0</v>
      </c>
      <c r="D1538" s="104">
        <f t="shared" si="1031"/>
        <v>0</v>
      </c>
      <c r="E1538" s="104">
        <f t="shared" si="1025"/>
        <v>0</v>
      </c>
      <c r="F1538" s="104">
        <f t="shared" ref="F1538:G1540" si="1032">+F1505*$H$1543</f>
        <v>37.479766984912878</v>
      </c>
      <c r="G1538" s="104">
        <f t="shared" si="1032"/>
        <v>0</v>
      </c>
      <c r="H1538" s="104">
        <f t="shared" si="1026"/>
        <v>37.479766984912878</v>
      </c>
      <c r="I1538" s="104">
        <f t="shared" ref="I1538:J1540" si="1033">+I1505*$K$1543</f>
        <v>0</v>
      </c>
      <c r="J1538" s="104">
        <f t="shared" si="1033"/>
        <v>0</v>
      </c>
      <c r="K1538" s="104">
        <f t="shared" si="1027"/>
        <v>0</v>
      </c>
      <c r="L1538" s="104">
        <f t="shared" ref="L1538:M1541" si="1034">+L1505*$N$1543</f>
        <v>0</v>
      </c>
      <c r="M1538" s="104">
        <f t="shared" si="1034"/>
        <v>0</v>
      </c>
      <c r="N1538" s="104">
        <f t="shared" si="1028"/>
        <v>0</v>
      </c>
      <c r="O1538" s="104">
        <f t="shared" ref="O1538:P1540" si="1035">+O1505*$Q$1543</f>
        <v>0</v>
      </c>
      <c r="P1538" s="104">
        <f t="shared" si="1035"/>
        <v>0</v>
      </c>
      <c r="Q1538" s="104">
        <f t="shared" si="1029"/>
        <v>0</v>
      </c>
      <c r="R1538" s="104">
        <f t="shared" ref="R1538:S1540" si="1036">+R1505*$T$1543</f>
        <v>0</v>
      </c>
      <c r="S1538" s="104">
        <f t="shared" si="1036"/>
        <v>0</v>
      </c>
      <c r="T1538" s="104">
        <f t="shared" si="1030"/>
        <v>0</v>
      </c>
    </row>
    <row r="1539" spans="2:20" x14ac:dyDescent="0.2">
      <c r="B1539" s="114" t="s">
        <v>880</v>
      </c>
      <c r="C1539" s="104">
        <f t="shared" si="1031"/>
        <v>0</v>
      </c>
      <c r="D1539" s="104">
        <f t="shared" si="1031"/>
        <v>0</v>
      </c>
      <c r="E1539" s="104">
        <f t="shared" si="1025"/>
        <v>0</v>
      </c>
      <c r="F1539" s="104">
        <f t="shared" si="1032"/>
        <v>0</v>
      </c>
      <c r="G1539" s="104">
        <f t="shared" si="1032"/>
        <v>0</v>
      </c>
      <c r="H1539" s="104">
        <f t="shared" si="1026"/>
        <v>0</v>
      </c>
      <c r="I1539" s="104">
        <f t="shared" si="1033"/>
        <v>3.7523920755958255</v>
      </c>
      <c r="J1539" s="104">
        <f t="shared" si="1033"/>
        <v>0</v>
      </c>
      <c r="K1539" s="104">
        <f t="shared" si="1027"/>
        <v>3.7523920755958255</v>
      </c>
      <c r="L1539" s="104">
        <f t="shared" si="1034"/>
        <v>0</v>
      </c>
      <c r="M1539" s="104">
        <f t="shared" si="1034"/>
        <v>0</v>
      </c>
      <c r="N1539" s="104">
        <f t="shared" si="1028"/>
        <v>0</v>
      </c>
      <c r="O1539" s="104">
        <f t="shared" si="1035"/>
        <v>7.0330781345571847</v>
      </c>
      <c r="P1539" s="104">
        <f t="shared" si="1035"/>
        <v>0</v>
      </c>
      <c r="Q1539" s="104">
        <f t="shared" si="1029"/>
        <v>7.0330781345571847</v>
      </c>
      <c r="R1539" s="104">
        <f t="shared" si="1036"/>
        <v>0</v>
      </c>
      <c r="S1539" s="104">
        <f t="shared" si="1036"/>
        <v>0</v>
      </c>
      <c r="T1539" s="104">
        <f t="shared" si="1030"/>
        <v>0</v>
      </c>
    </row>
    <row r="1540" spans="2:20" x14ac:dyDescent="0.2">
      <c r="B1540" s="114" t="s">
        <v>874</v>
      </c>
      <c r="C1540" s="104">
        <f t="shared" si="1031"/>
        <v>0</v>
      </c>
      <c r="D1540" s="104">
        <f t="shared" si="1031"/>
        <v>0</v>
      </c>
      <c r="E1540" s="104">
        <f t="shared" si="1025"/>
        <v>0</v>
      </c>
      <c r="F1540" s="104">
        <f t="shared" si="1032"/>
        <v>37.479766984912878</v>
      </c>
      <c r="G1540" s="104">
        <f t="shared" si="1032"/>
        <v>0</v>
      </c>
      <c r="H1540" s="104">
        <f t="shared" si="1026"/>
        <v>37.479766984912878</v>
      </c>
      <c r="I1540" s="104">
        <f t="shared" si="1033"/>
        <v>52.533489058341559</v>
      </c>
      <c r="J1540" s="104">
        <f t="shared" si="1033"/>
        <v>0</v>
      </c>
      <c r="K1540" s="104">
        <f t="shared" si="1027"/>
        <v>52.533489058341559</v>
      </c>
      <c r="L1540" s="104">
        <f t="shared" si="1034"/>
        <v>75.107943853881338</v>
      </c>
      <c r="M1540" s="104">
        <f t="shared" si="1034"/>
        <v>0</v>
      </c>
      <c r="N1540" s="104">
        <f t="shared" si="1028"/>
        <v>75.107943853881338</v>
      </c>
      <c r="O1540" s="104">
        <f t="shared" si="1035"/>
        <v>70.33078134557185</v>
      </c>
      <c r="P1540" s="104">
        <f t="shared" si="1035"/>
        <v>0</v>
      </c>
      <c r="Q1540" s="104">
        <f t="shared" si="1029"/>
        <v>70.33078134557185</v>
      </c>
      <c r="R1540" s="104">
        <f t="shared" si="1036"/>
        <v>118.50824319852252</v>
      </c>
      <c r="S1540" s="104">
        <f t="shared" si="1036"/>
        <v>0</v>
      </c>
      <c r="T1540" s="104">
        <f t="shared" si="1030"/>
        <v>118.50824319852252</v>
      </c>
    </row>
    <row r="1541" spans="2:20" x14ac:dyDescent="0.2">
      <c r="B1541" s="114" t="s">
        <v>294</v>
      </c>
      <c r="C1541" s="104">
        <f>+C1508*$E$1543</f>
        <v>45.607051001076428</v>
      </c>
      <c r="D1541" s="104">
        <f>+D1508*$E$1543</f>
        <v>0</v>
      </c>
      <c r="E1541" s="104">
        <f t="shared" si="1025"/>
        <v>45.607051001076428</v>
      </c>
      <c r="F1541" s="104">
        <f>+F1508*$H$1543</f>
        <v>39.848893039842814</v>
      </c>
      <c r="G1541" s="104">
        <f>+G1508*$H$1543</f>
        <v>0</v>
      </c>
      <c r="H1541" s="104">
        <f t="shared" si="1026"/>
        <v>39.848893039842814</v>
      </c>
      <c r="I1541" s="104">
        <f>+I1508*$K$1543</f>
        <v>107.43889516680385</v>
      </c>
      <c r="J1541" s="104">
        <f>+J1508*$K$1543</f>
        <v>0</v>
      </c>
      <c r="K1541" s="104">
        <f t="shared" si="1027"/>
        <v>107.43889516680385</v>
      </c>
      <c r="L1541" s="104">
        <f t="shared" si="1034"/>
        <v>197.65447062877095</v>
      </c>
      <c r="M1541" s="104">
        <f>+M1508*$N$1543</f>
        <v>0</v>
      </c>
      <c r="N1541" s="104">
        <f t="shared" si="1028"/>
        <v>197.65447062877095</v>
      </c>
      <c r="O1541" s="104">
        <f>+O1508*$Q$1543</f>
        <v>185.08286397522613</v>
      </c>
      <c r="P1541" s="104">
        <f>+P1508*$Q$1543</f>
        <v>0</v>
      </c>
      <c r="Q1541" s="104">
        <f t="shared" si="1029"/>
        <v>185.08286397522613</v>
      </c>
      <c r="R1541" s="104">
        <f>+R1508*$T$1543</f>
        <v>207.91128849716341</v>
      </c>
      <c r="S1541" s="104">
        <f>+S1508*$T$1543</f>
        <v>0</v>
      </c>
      <c r="T1541" s="104">
        <f t="shared" si="1030"/>
        <v>207.91128849716341</v>
      </c>
    </row>
    <row r="1542" spans="2:20" x14ac:dyDescent="0.2">
      <c r="B1542" s="278" t="s">
        <v>8</v>
      </c>
      <c r="C1542" s="106">
        <f>SUM(C1524:C1541)</f>
        <v>287.94395521189313</v>
      </c>
      <c r="D1542" s="106">
        <f t="shared" ref="D1542:T1542" si="1037">SUM(D1524:D1541)</f>
        <v>18.452823466092571</v>
      </c>
      <c r="E1542" s="106">
        <f t="shared" si="1037"/>
        <v>306.39677867798571</v>
      </c>
      <c r="F1542" s="106">
        <f t="shared" si="1037"/>
        <v>510.7322171195201</v>
      </c>
      <c r="G1542" s="106">
        <f t="shared" si="1037"/>
        <v>17.735350777726808</v>
      </c>
      <c r="H1542" s="106">
        <f t="shared" si="1037"/>
        <v>528.46756789724691</v>
      </c>
      <c r="I1542" s="106">
        <f t="shared" si="1037"/>
        <v>581.55944930415285</v>
      </c>
      <c r="J1542" s="106">
        <f t="shared" si="1037"/>
        <v>19.531868679265727</v>
      </c>
      <c r="K1542" s="106">
        <f t="shared" si="1037"/>
        <v>601.09131798341866</v>
      </c>
      <c r="L1542" s="106">
        <f t="shared" si="1037"/>
        <v>956.58151415272198</v>
      </c>
      <c r="M1542" s="106">
        <f t="shared" si="1037"/>
        <v>21.502261933540215</v>
      </c>
      <c r="N1542" s="106">
        <f t="shared" si="1037"/>
        <v>978.08377608626222</v>
      </c>
      <c r="O1542" s="106">
        <f t="shared" si="1037"/>
        <v>942.8475062674222</v>
      </c>
      <c r="P1542" s="106">
        <f t="shared" si="1037"/>
        <v>71.546726906716984</v>
      </c>
      <c r="Q1542" s="106">
        <f t="shared" si="1037"/>
        <v>1014.3942331741393</v>
      </c>
      <c r="R1542" s="106">
        <f t="shared" si="1037"/>
        <v>1524.7700360454401</v>
      </c>
      <c r="S1542" s="106">
        <f t="shared" si="1037"/>
        <v>345.73780045199743</v>
      </c>
      <c r="T1542" s="106">
        <f t="shared" si="1037"/>
        <v>1870.5078364974377</v>
      </c>
    </row>
    <row r="1543" spans="2:20" x14ac:dyDescent="0.2">
      <c r="B1543" s="279" t="s">
        <v>297</v>
      </c>
      <c r="C1543" s="241"/>
      <c r="D1543" s="240"/>
      <c r="E1543" s="285">
        <f>Asignaciones!K121</f>
        <v>0.46149392009264623</v>
      </c>
      <c r="F1543" s="241"/>
      <c r="G1543" s="240"/>
      <c r="H1543" s="285">
        <f>Asignaciones!L121</f>
        <v>0.44731404958677684</v>
      </c>
      <c r="I1543" s="241"/>
      <c r="J1543" s="240"/>
      <c r="K1543" s="285">
        <f>Asignaciones!M121</f>
        <v>0.44572328520916454</v>
      </c>
      <c r="L1543" s="241"/>
      <c r="M1543" s="240"/>
      <c r="N1543" s="285">
        <f>Asignaciones!N121</f>
        <v>0.44592256496568666</v>
      </c>
      <c r="O1543" s="241"/>
      <c r="P1543" s="240"/>
      <c r="Q1543" s="285">
        <f>Asignaciones!O121</f>
        <v>0.44551333635711882</v>
      </c>
      <c r="R1543" s="241"/>
      <c r="S1543" s="240"/>
      <c r="T1543" s="285">
        <f>Asignaciones!P121</f>
        <v>0.44851575493868084</v>
      </c>
    </row>
    <row r="1547" spans="2:20" x14ac:dyDescent="0.2">
      <c r="B1547" s="2" t="s">
        <v>756</v>
      </c>
      <c r="C1547" s="228"/>
      <c r="D1547" s="228"/>
      <c r="E1547" s="228"/>
      <c r="F1547" s="228"/>
      <c r="G1547" s="228"/>
      <c r="H1547" s="228"/>
      <c r="I1547" s="228"/>
      <c r="J1547" s="228"/>
      <c r="K1547" s="228"/>
      <c r="L1547" s="228"/>
      <c r="M1547" s="228"/>
      <c r="N1547" s="228"/>
      <c r="O1547" s="228"/>
      <c r="P1547" s="228"/>
      <c r="Q1547" s="228"/>
      <c r="R1547" s="228"/>
      <c r="S1547" s="228"/>
      <c r="T1547" s="227"/>
    </row>
    <row r="1548" spans="2:20" x14ac:dyDescent="0.2">
      <c r="B1548" s="9" t="s">
        <v>20</v>
      </c>
      <c r="C1548" s="199"/>
      <c r="D1548" s="199"/>
      <c r="E1548" s="199"/>
      <c r="F1548" s="199"/>
      <c r="G1548" s="199"/>
      <c r="H1548" s="199"/>
      <c r="I1548" s="199"/>
      <c r="J1548" s="199"/>
      <c r="K1548" s="199"/>
      <c r="L1548" s="199"/>
      <c r="M1548" s="199"/>
      <c r="N1548" s="199"/>
      <c r="O1548" s="199"/>
      <c r="P1548" s="199"/>
      <c r="Q1548" s="199"/>
      <c r="R1548" s="199"/>
      <c r="S1548" s="199"/>
      <c r="T1548" s="262"/>
    </row>
    <row r="1549" spans="2:20" x14ac:dyDescent="0.2">
      <c r="B1549" s="201" t="s">
        <v>910</v>
      </c>
      <c r="C1549" s="199"/>
      <c r="D1549" s="199"/>
      <c r="E1549" s="199"/>
      <c r="F1549" s="199"/>
      <c r="G1549" s="199"/>
      <c r="H1549" s="199"/>
      <c r="I1549" s="199"/>
      <c r="J1549" s="199"/>
      <c r="K1549" s="199"/>
      <c r="L1549" s="199"/>
      <c r="M1549" s="199"/>
      <c r="N1549" s="199"/>
      <c r="O1549" s="199"/>
      <c r="P1549" s="199"/>
      <c r="Q1549" s="199"/>
      <c r="R1549" s="199"/>
      <c r="S1549" s="199"/>
      <c r="T1549" s="262"/>
    </row>
    <row r="1550" spans="2:20" x14ac:dyDescent="0.2">
      <c r="B1550" s="9" t="s">
        <v>2</v>
      </c>
      <c r="C1550" s="199"/>
      <c r="D1550" s="199"/>
      <c r="E1550" s="199"/>
      <c r="F1550" s="199"/>
      <c r="G1550" s="199"/>
      <c r="H1550" s="199"/>
      <c r="I1550" s="199"/>
      <c r="J1550" s="199"/>
      <c r="K1550" s="199"/>
      <c r="L1550" s="199"/>
      <c r="M1550" s="199"/>
      <c r="N1550" s="199"/>
      <c r="O1550" s="199"/>
      <c r="P1550" s="199"/>
      <c r="Q1550" s="199"/>
      <c r="R1550" s="199"/>
      <c r="S1550" s="199"/>
      <c r="T1550" s="262"/>
    </row>
    <row r="1551" spans="2:20" x14ac:dyDescent="0.2">
      <c r="B1551" s="256"/>
      <c r="C1551" s="197"/>
      <c r="D1551" s="197"/>
      <c r="E1551" s="197"/>
      <c r="F1551" s="197"/>
      <c r="G1551" s="197"/>
      <c r="H1551" s="197"/>
      <c r="I1551" s="197"/>
      <c r="J1551" s="197"/>
      <c r="K1551" s="197"/>
      <c r="L1551" s="197"/>
      <c r="M1551" s="197"/>
      <c r="N1551" s="197"/>
      <c r="O1551" s="197"/>
      <c r="P1551" s="197"/>
      <c r="Q1551" s="197"/>
      <c r="R1551" s="197"/>
      <c r="S1551" s="197"/>
      <c r="T1551" s="263"/>
    </row>
    <row r="1552" spans="2:20" x14ac:dyDescent="0.2">
      <c r="B1552" s="264"/>
    </row>
    <row r="1553" spans="2:20" x14ac:dyDescent="0.2">
      <c r="B1553" s="265" t="s">
        <v>282</v>
      </c>
      <c r="C1553" s="267" t="s">
        <v>38</v>
      </c>
      <c r="D1553" s="662"/>
      <c r="E1553" s="299"/>
      <c r="F1553" s="270" t="s">
        <v>39</v>
      </c>
      <c r="G1553" s="663"/>
      <c r="H1553" s="663"/>
      <c r="I1553" s="301" t="s">
        <v>40</v>
      </c>
      <c r="J1553" s="662"/>
      <c r="K1553" s="299"/>
      <c r="L1553" s="267" t="s">
        <v>121</v>
      </c>
      <c r="M1553" s="662"/>
      <c r="N1553" s="299"/>
      <c r="O1553" s="270" t="s">
        <v>122</v>
      </c>
      <c r="P1553" s="662"/>
      <c r="Q1553" s="299"/>
      <c r="R1553" s="301" t="s">
        <v>633</v>
      </c>
      <c r="S1553" s="662"/>
      <c r="T1553" s="299"/>
    </row>
    <row r="1554" spans="2:20" x14ac:dyDescent="0.2">
      <c r="B1554" s="273"/>
      <c r="C1554" s="274" t="s">
        <v>283</v>
      </c>
      <c r="D1554" s="275" t="s">
        <v>284</v>
      </c>
      <c r="E1554" s="275" t="s">
        <v>47</v>
      </c>
      <c r="F1554" s="275" t="s">
        <v>283</v>
      </c>
      <c r="G1554" s="275" t="s">
        <v>284</v>
      </c>
      <c r="H1554" s="275" t="s">
        <v>47</v>
      </c>
      <c r="I1554" s="276" t="s">
        <v>283</v>
      </c>
      <c r="J1554" s="276" t="s">
        <v>284</v>
      </c>
      <c r="K1554" s="276" t="s">
        <v>47</v>
      </c>
      <c r="L1554" s="274" t="s">
        <v>283</v>
      </c>
      <c r="M1554" s="275" t="s">
        <v>284</v>
      </c>
      <c r="N1554" s="275" t="s">
        <v>47</v>
      </c>
      <c r="O1554" s="275" t="s">
        <v>283</v>
      </c>
      <c r="P1554" s="275" t="s">
        <v>284</v>
      </c>
      <c r="Q1554" s="275" t="s">
        <v>47</v>
      </c>
      <c r="R1554" s="276" t="s">
        <v>283</v>
      </c>
      <c r="S1554" s="276" t="s">
        <v>284</v>
      </c>
      <c r="T1554" s="276" t="s">
        <v>47</v>
      </c>
    </row>
    <row r="1555" spans="2:20" x14ac:dyDescent="0.2">
      <c r="B1555" s="129" t="s">
        <v>74</v>
      </c>
      <c r="C1555" s="234"/>
      <c r="D1555" s="234"/>
      <c r="E1555" s="234"/>
      <c r="F1555" s="234"/>
      <c r="G1555" s="234"/>
      <c r="H1555" s="234"/>
      <c r="I1555" s="234"/>
      <c r="J1555" s="234"/>
      <c r="K1555" s="234"/>
      <c r="L1555" s="234"/>
      <c r="M1555" s="234"/>
      <c r="N1555" s="234"/>
      <c r="O1555" s="234"/>
      <c r="P1555" s="234"/>
      <c r="Q1555" s="234"/>
      <c r="R1555" s="234"/>
      <c r="S1555" s="234"/>
      <c r="T1555" s="232"/>
    </row>
    <row r="1556" spans="2:20" x14ac:dyDescent="0.2">
      <c r="B1556" s="665" t="s">
        <v>424</v>
      </c>
      <c r="C1556" s="104">
        <f t="shared" ref="C1556:D1569" si="1038">+C1491*$E$1575</f>
        <v>199.56457010809004</v>
      </c>
      <c r="D1556" s="104">
        <f t="shared" si="1038"/>
        <v>0</v>
      </c>
      <c r="E1556" s="408">
        <f>+C1556+D1556</f>
        <v>199.56457010809004</v>
      </c>
      <c r="F1556" s="104">
        <f t="shared" ref="F1556:G1569" si="1039">+F1491*$H$1575</f>
        <v>335.07464554714454</v>
      </c>
      <c r="G1556" s="104">
        <f t="shared" si="1039"/>
        <v>0</v>
      </c>
      <c r="H1556" s="408">
        <f>+F1556+G1556</f>
        <v>335.07464554714454</v>
      </c>
      <c r="I1556" s="104">
        <f t="shared" ref="I1556:J1569" si="1040">+I1491*$K$1575</f>
        <v>354.70171920097579</v>
      </c>
      <c r="J1556" s="104">
        <f t="shared" si="1040"/>
        <v>0</v>
      </c>
      <c r="K1556" s="408">
        <f>+I1556+J1556</f>
        <v>354.70171920097579</v>
      </c>
      <c r="L1556" s="104">
        <f t="shared" ref="L1556:M1569" si="1041">+L1491*$N$1575</f>
        <v>587.13088242378433</v>
      </c>
      <c r="M1556" s="104">
        <f t="shared" si="1041"/>
        <v>0</v>
      </c>
      <c r="N1556" s="408">
        <f>+L1556+M1556</f>
        <v>587.13088242378433</v>
      </c>
      <c r="O1556" s="104">
        <f t="shared" ref="O1556:P1569" si="1042">+O1491*$Q$1575</f>
        <v>576.85436209668478</v>
      </c>
      <c r="P1556" s="104">
        <f t="shared" si="1042"/>
        <v>0</v>
      </c>
      <c r="Q1556" s="408">
        <f>+O1556+P1556</f>
        <v>576.85436209668478</v>
      </c>
      <c r="R1556" s="104">
        <f t="shared" ref="R1556:S1569" si="1043">+R1491*$T$1575</f>
        <v>1042.0490806717207</v>
      </c>
      <c r="S1556" s="104">
        <f t="shared" si="1043"/>
        <v>0</v>
      </c>
      <c r="T1556" s="408">
        <f>+R1556+S1556</f>
        <v>1042.0490806717207</v>
      </c>
    </row>
    <row r="1557" spans="2:20" x14ac:dyDescent="0.2">
      <c r="B1557" s="665" t="s">
        <v>425</v>
      </c>
      <c r="C1557" s="104">
        <f t="shared" si="1038"/>
        <v>67.603210854723017</v>
      </c>
      <c r="D1557" s="104">
        <f t="shared" si="1038"/>
        <v>0</v>
      </c>
      <c r="E1557" s="408">
        <f>+C1557+D1557</f>
        <v>67.603210854723017</v>
      </c>
      <c r="F1557" s="104">
        <f t="shared" si="1039"/>
        <v>135.70981366396856</v>
      </c>
      <c r="G1557" s="104">
        <f t="shared" si="1039"/>
        <v>0</v>
      </c>
      <c r="H1557" s="408">
        <f>+F1557+G1557</f>
        <v>135.70981366396856</v>
      </c>
      <c r="I1557" s="104">
        <f t="shared" si="1040"/>
        <v>143.92852588714285</v>
      </c>
      <c r="J1557" s="104">
        <f t="shared" si="1040"/>
        <v>0</v>
      </c>
      <c r="K1557" s="408">
        <f>+I1557+J1557</f>
        <v>143.92852588714285</v>
      </c>
      <c r="L1557" s="104">
        <f t="shared" si="1041"/>
        <v>238.97665748337772</v>
      </c>
      <c r="M1557" s="104">
        <f t="shared" si="1041"/>
        <v>0</v>
      </c>
      <c r="N1557" s="408">
        <f>+L1557+M1557</f>
        <v>238.97665748337772</v>
      </c>
      <c r="O1557" s="104">
        <f t="shared" si="1042"/>
        <v>234.13552748891809</v>
      </c>
      <c r="P1557" s="104">
        <f t="shared" si="1042"/>
        <v>0</v>
      </c>
      <c r="Q1557" s="408">
        <f>+O1557+P1557</f>
        <v>234.13552748891809</v>
      </c>
      <c r="R1557" s="104">
        <f t="shared" si="1043"/>
        <v>386.64423181158088</v>
      </c>
      <c r="S1557" s="104">
        <f t="shared" si="1043"/>
        <v>0</v>
      </c>
      <c r="T1557" s="408">
        <f>+R1557+S1557</f>
        <v>386.64423181158088</v>
      </c>
    </row>
    <row r="1558" spans="2:20" x14ac:dyDescent="0.2">
      <c r="B1558" s="665" t="s">
        <v>426</v>
      </c>
      <c r="C1558" s="104">
        <f t="shared" si="1038"/>
        <v>0</v>
      </c>
      <c r="D1558" s="104">
        <f t="shared" si="1038"/>
        <v>0</v>
      </c>
      <c r="E1558" s="104">
        <f>+C1558+D1558</f>
        <v>0</v>
      </c>
      <c r="F1558" s="104">
        <f t="shared" si="1039"/>
        <v>0</v>
      </c>
      <c r="G1558" s="104">
        <f t="shared" si="1039"/>
        <v>0</v>
      </c>
      <c r="H1558" s="104">
        <f>+F1558+G1558</f>
        <v>0</v>
      </c>
      <c r="I1558" s="104">
        <f t="shared" si="1040"/>
        <v>0</v>
      </c>
      <c r="J1558" s="104">
        <f t="shared" si="1040"/>
        <v>0</v>
      </c>
      <c r="K1558" s="104">
        <f>+I1558+J1558</f>
        <v>0</v>
      </c>
      <c r="L1558" s="104">
        <f t="shared" si="1041"/>
        <v>0</v>
      </c>
      <c r="M1558" s="104">
        <f t="shared" si="1041"/>
        <v>0</v>
      </c>
      <c r="N1558" s="104">
        <f>+L1558+M1558</f>
        <v>0</v>
      </c>
      <c r="O1558" s="104">
        <f t="shared" si="1042"/>
        <v>0</v>
      </c>
      <c r="P1558" s="104">
        <f t="shared" si="1042"/>
        <v>54.868654685448028</v>
      </c>
      <c r="Q1558" s="104">
        <f>+O1558+P1558</f>
        <v>54.868654685448028</v>
      </c>
      <c r="R1558" s="104">
        <f t="shared" si="1043"/>
        <v>0</v>
      </c>
      <c r="S1558" s="104">
        <f t="shared" si="1043"/>
        <v>383.3872254828122</v>
      </c>
      <c r="T1558" s="104">
        <f>+R1558+S1558</f>
        <v>383.3872254828122</v>
      </c>
    </row>
    <row r="1559" spans="2:20" x14ac:dyDescent="0.2">
      <c r="B1559" s="660" t="s">
        <v>715</v>
      </c>
      <c r="C1559" s="104">
        <f t="shared" si="1038"/>
        <v>0</v>
      </c>
      <c r="D1559" s="104">
        <f t="shared" si="1038"/>
        <v>2.3169913885898814</v>
      </c>
      <c r="E1559" s="104">
        <f>+C1559+D1559</f>
        <v>2.3169913885898814</v>
      </c>
      <c r="F1559" s="104">
        <f t="shared" si="1039"/>
        <v>0</v>
      </c>
      <c r="G1559" s="104">
        <f t="shared" si="1039"/>
        <v>2.357993663928537</v>
      </c>
      <c r="H1559" s="104">
        <f>+F1559+G1559</f>
        <v>2.357993663928537</v>
      </c>
      <c r="I1559" s="104">
        <f t="shared" si="1040"/>
        <v>0</v>
      </c>
      <c r="J1559" s="104">
        <f t="shared" si="1040"/>
        <v>2.6136177602900768</v>
      </c>
      <c r="K1559" s="104">
        <f>+I1559+J1559</f>
        <v>2.6136177602900768</v>
      </c>
      <c r="L1559" s="104">
        <f t="shared" si="1041"/>
        <v>0</v>
      </c>
      <c r="M1559" s="104">
        <f t="shared" si="1041"/>
        <v>2.8749621263607832</v>
      </c>
      <c r="N1559" s="104">
        <f>+L1559+M1559</f>
        <v>2.8749621263607832</v>
      </c>
      <c r="O1559" s="104">
        <f t="shared" si="1042"/>
        <v>0</v>
      </c>
      <c r="P1559" s="104">
        <f t="shared" si="1042"/>
        <v>2.9662227672988997</v>
      </c>
      <c r="Q1559" s="104">
        <f>+O1559+P1559</f>
        <v>2.9662227672988997</v>
      </c>
      <c r="R1559" s="104">
        <f t="shared" si="1043"/>
        <v>0</v>
      </c>
      <c r="S1559" s="104">
        <f t="shared" si="1043"/>
        <v>3.6210399707990271</v>
      </c>
      <c r="T1559" s="104">
        <f>+R1559+S1559</f>
        <v>3.6210399707990271</v>
      </c>
    </row>
    <row r="1560" spans="2:20" x14ac:dyDescent="0.2">
      <c r="B1560" s="660" t="s">
        <v>717</v>
      </c>
      <c r="C1560" s="104">
        <f t="shared" si="1038"/>
        <v>2.1322927879440257</v>
      </c>
      <c r="D1560" s="104">
        <f t="shared" si="1038"/>
        <v>0</v>
      </c>
      <c r="E1560" s="104">
        <f t="shared" ref="E1560:E1573" si="1044">+C1560+D1560</f>
        <v>2.1322927879440257</v>
      </c>
      <c r="F1560" s="104">
        <f t="shared" si="1039"/>
        <v>2.1700265734144675</v>
      </c>
      <c r="G1560" s="104">
        <f t="shared" si="1039"/>
        <v>0</v>
      </c>
      <c r="H1560" s="104">
        <f t="shared" ref="H1560:H1573" si="1045">+F1560+G1560</f>
        <v>2.1700265734144675</v>
      </c>
      <c r="I1560" s="104">
        <f t="shared" si="1040"/>
        <v>2.4052736355229483</v>
      </c>
      <c r="J1560" s="104">
        <f t="shared" si="1040"/>
        <v>0</v>
      </c>
      <c r="K1560" s="104">
        <f t="shared" ref="K1560:K1573" si="1046">+I1560+J1560</f>
        <v>2.4052736355229483</v>
      </c>
      <c r="L1560" s="104">
        <f t="shared" si="1041"/>
        <v>2.6457849769490029</v>
      </c>
      <c r="M1560" s="104">
        <f t="shared" si="1041"/>
        <v>0</v>
      </c>
      <c r="N1560" s="104">
        <f t="shared" ref="N1560:N1573" si="1047">+L1560+M1560</f>
        <v>2.6457849769490029</v>
      </c>
      <c r="O1560" s="104">
        <f t="shared" si="1042"/>
        <v>2.7297707903852473</v>
      </c>
      <c r="P1560" s="104">
        <f t="shared" si="1042"/>
        <v>0</v>
      </c>
      <c r="Q1560" s="104">
        <f t="shared" ref="Q1560:Q1573" si="1048">+O1560+P1560</f>
        <v>2.7297707903852473</v>
      </c>
      <c r="R1560" s="104">
        <f t="shared" si="1043"/>
        <v>3.3323893444812809</v>
      </c>
      <c r="S1560" s="104">
        <f t="shared" si="1043"/>
        <v>0</v>
      </c>
      <c r="T1560" s="104">
        <f t="shared" ref="T1560:T1573" si="1049">+R1560+S1560</f>
        <v>3.3323893444812809</v>
      </c>
    </row>
    <row r="1561" spans="2:20" x14ac:dyDescent="0.2">
      <c r="B1561" s="114" t="s">
        <v>287</v>
      </c>
      <c r="C1561" s="104">
        <f t="shared" si="1038"/>
        <v>3.0657965554359525</v>
      </c>
      <c r="D1561" s="104">
        <f t="shared" si="1038"/>
        <v>0</v>
      </c>
      <c r="E1561" s="104">
        <f t="shared" si="1044"/>
        <v>3.0657965554359525</v>
      </c>
      <c r="F1561" s="104">
        <f t="shared" si="1039"/>
        <v>3.1200499441698617</v>
      </c>
      <c r="G1561" s="104">
        <f t="shared" si="1039"/>
        <v>0</v>
      </c>
      <c r="H1561" s="104">
        <f t="shared" si="1045"/>
        <v>3.1200499441698617</v>
      </c>
      <c r="I1561" s="104">
        <f t="shared" si="1040"/>
        <v>3.4582866238446148</v>
      </c>
      <c r="J1561" s="104">
        <f t="shared" si="1040"/>
        <v>0</v>
      </c>
      <c r="K1561" s="104">
        <f t="shared" si="1046"/>
        <v>3.4582866238446148</v>
      </c>
      <c r="L1561" s="104">
        <f t="shared" si="1041"/>
        <v>3.8040922497212777</v>
      </c>
      <c r="M1561" s="104">
        <f t="shared" si="1041"/>
        <v>0</v>
      </c>
      <c r="N1561" s="104">
        <f t="shared" si="1047"/>
        <v>3.8040922497212777</v>
      </c>
      <c r="O1561" s="104">
        <f t="shared" si="1042"/>
        <v>3.9248465002604789</v>
      </c>
      <c r="P1561" s="104">
        <f t="shared" si="1042"/>
        <v>0</v>
      </c>
      <c r="Q1561" s="104">
        <f t="shared" si="1048"/>
        <v>3.9248465002604789</v>
      </c>
      <c r="R1561" s="104">
        <f t="shared" si="1043"/>
        <v>4.791287496466631</v>
      </c>
      <c r="S1561" s="104">
        <f t="shared" si="1043"/>
        <v>0</v>
      </c>
      <c r="T1561" s="104">
        <f t="shared" si="1049"/>
        <v>4.791287496466631</v>
      </c>
    </row>
    <row r="1562" spans="2:20" x14ac:dyDescent="0.2">
      <c r="B1562" s="114" t="s">
        <v>427</v>
      </c>
      <c r="C1562" s="104">
        <f t="shared" si="1038"/>
        <v>0</v>
      </c>
      <c r="D1562" s="104">
        <f t="shared" si="1038"/>
        <v>8.9696447793326151</v>
      </c>
      <c r="E1562" s="104">
        <f t="shared" si="1044"/>
        <v>8.9696447793326151</v>
      </c>
      <c r="F1562" s="104">
        <f t="shared" si="1039"/>
        <v>0</v>
      </c>
      <c r="G1562" s="104">
        <f t="shared" si="1039"/>
        <v>9.1283746937998256</v>
      </c>
      <c r="H1562" s="104">
        <f t="shared" si="1045"/>
        <v>9.1283746937998256</v>
      </c>
      <c r="I1562" s="104">
        <f t="shared" si="1040"/>
        <v>0</v>
      </c>
      <c r="J1562" s="104">
        <f t="shared" si="1040"/>
        <v>10.117958579476817</v>
      </c>
      <c r="K1562" s="104">
        <f t="shared" si="1046"/>
        <v>10.117958579476817</v>
      </c>
      <c r="L1562" s="104">
        <f t="shared" si="1041"/>
        <v>0</v>
      </c>
      <c r="M1562" s="104">
        <f t="shared" si="1041"/>
        <v>11.129687039184541</v>
      </c>
      <c r="N1562" s="104">
        <f t="shared" si="1047"/>
        <v>11.129687039184541</v>
      </c>
      <c r="O1562" s="104">
        <f t="shared" si="1042"/>
        <v>0</v>
      </c>
      <c r="P1562" s="104">
        <f t="shared" si="1042"/>
        <v>11.482979475047804</v>
      </c>
      <c r="Q1562" s="104">
        <f t="shared" si="1048"/>
        <v>11.482979475047804</v>
      </c>
      <c r="R1562" s="104">
        <f t="shared" si="1043"/>
        <v>0</v>
      </c>
      <c r="S1562" s="104">
        <f t="shared" si="1043"/>
        <v>14.017938275376661</v>
      </c>
      <c r="T1562" s="104">
        <f t="shared" si="1049"/>
        <v>14.017938275376661</v>
      </c>
    </row>
    <row r="1563" spans="2:20" x14ac:dyDescent="0.2">
      <c r="B1563" s="114" t="s">
        <v>428</v>
      </c>
      <c r="C1563" s="104">
        <f t="shared" si="1038"/>
        <v>0</v>
      </c>
      <c r="D1563" s="104">
        <f t="shared" si="1038"/>
        <v>5.1655543595263724</v>
      </c>
      <c r="E1563" s="104">
        <f t="shared" si="1044"/>
        <v>5.1655543595263724</v>
      </c>
      <c r="F1563" s="104">
        <f t="shared" si="1039"/>
        <v>0</v>
      </c>
      <c r="G1563" s="104">
        <f t="shared" si="1039"/>
        <v>5.2569657834829346</v>
      </c>
      <c r="H1563" s="104">
        <f t="shared" si="1045"/>
        <v>5.2569657834829346</v>
      </c>
      <c r="I1563" s="104">
        <f t="shared" si="1040"/>
        <v>0</v>
      </c>
      <c r="J1563" s="104">
        <f t="shared" si="1040"/>
        <v>5.8268600747879882</v>
      </c>
      <c r="K1563" s="104">
        <f t="shared" si="1046"/>
        <v>5.8268600747879882</v>
      </c>
      <c r="L1563" s="104">
        <f t="shared" si="1041"/>
        <v>0</v>
      </c>
      <c r="M1563" s="104">
        <f t="shared" si="1041"/>
        <v>6.4095072681018097</v>
      </c>
      <c r="N1563" s="104">
        <f t="shared" si="1047"/>
        <v>6.4095072681018097</v>
      </c>
      <c r="O1563" s="104">
        <f t="shared" si="1042"/>
        <v>0</v>
      </c>
      <c r="P1563" s="104">
        <f t="shared" si="1042"/>
        <v>13.225931716796127</v>
      </c>
      <c r="Q1563" s="104">
        <f t="shared" si="1048"/>
        <v>13.225931716796127</v>
      </c>
      <c r="R1563" s="104">
        <f t="shared" si="1043"/>
        <v>0</v>
      </c>
      <c r="S1563" s="104">
        <f t="shared" si="1043"/>
        <v>16.145661049317759</v>
      </c>
      <c r="T1563" s="104">
        <f t="shared" si="1049"/>
        <v>16.145661049317759</v>
      </c>
    </row>
    <row r="1564" spans="2:20" x14ac:dyDescent="0.2">
      <c r="B1564" s="114" t="s">
        <v>429</v>
      </c>
      <c r="C1564" s="104">
        <f t="shared" si="1038"/>
        <v>7.257804090419806</v>
      </c>
      <c r="D1564" s="104">
        <f t="shared" si="1038"/>
        <v>0</v>
      </c>
      <c r="E1564" s="104">
        <f t="shared" si="1044"/>
        <v>7.257804090419806</v>
      </c>
      <c r="F1564" s="104">
        <f t="shared" si="1039"/>
        <v>7.386240684157225</v>
      </c>
      <c r="G1564" s="104">
        <f t="shared" si="1039"/>
        <v>0</v>
      </c>
      <c r="H1564" s="104">
        <f t="shared" si="1045"/>
        <v>7.386240684157225</v>
      </c>
      <c r="I1564" s="104">
        <f t="shared" si="1040"/>
        <v>8.1869642523668436</v>
      </c>
      <c r="J1564" s="104">
        <f t="shared" si="1040"/>
        <v>0</v>
      </c>
      <c r="K1564" s="104">
        <f t="shared" si="1046"/>
        <v>8.1869642523668436</v>
      </c>
      <c r="L1564" s="104">
        <f t="shared" si="1041"/>
        <v>9.0056061421973137</v>
      </c>
      <c r="M1564" s="104">
        <f t="shared" si="1041"/>
        <v>0</v>
      </c>
      <c r="N1564" s="104">
        <f t="shared" si="1047"/>
        <v>9.0056061421973137</v>
      </c>
      <c r="O1564" s="104">
        <f t="shared" si="1042"/>
        <v>18.582946695110845</v>
      </c>
      <c r="P1564" s="104">
        <f t="shared" si="1042"/>
        <v>0</v>
      </c>
      <c r="Q1564" s="104">
        <f t="shared" si="1048"/>
        <v>18.582946695110845</v>
      </c>
      <c r="R1564" s="104">
        <f t="shared" si="1043"/>
        <v>22.68527957510732</v>
      </c>
      <c r="S1564" s="104">
        <f t="shared" si="1043"/>
        <v>0</v>
      </c>
      <c r="T1564" s="104">
        <f t="shared" si="1049"/>
        <v>22.68527957510732</v>
      </c>
    </row>
    <row r="1565" spans="2:20" x14ac:dyDescent="0.2">
      <c r="B1565" s="114" t="s">
        <v>288</v>
      </c>
      <c r="C1565" s="104">
        <f t="shared" si="1038"/>
        <v>0</v>
      </c>
      <c r="D1565" s="104">
        <f t="shared" si="1038"/>
        <v>0</v>
      </c>
      <c r="E1565" s="104">
        <f t="shared" si="1044"/>
        <v>0</v>
      </c>
      <c r="F1565" s="104">
        <f t="shared" si="1039"/>
        <v>2.519931688580356</v>
      </c>
      <c r="G1565" s="104">
        <f t="shared" si="1039"/>
        <v>0</v>
      </c>
      <c r="H1565" s="104">
        <f t="shared" si="1045"/>
        <v>2.519931688580356</v>
      </c>
      <c r="I1565" s="104">
        <f t="shared" si="1040"/>
        <v>3.3581216243350509</v>
      </c>
      <c r="J1565" s="104">
        <f t="shared" si="1040"/>
        <v>0</v>
      </c>
      <c r="K1565" s="104">
        <f t="shared" si="1046"/>
        <v>3.3581216243350509</v>
      </c>
      <c r="L1565" s="104">
        <f t="shared" si="1041"/>
        <v>4.1980241392639703</v>
      </c>
      <c r="M1565" s="104">
        <f t="shared" si="1041"/>
        <v>0</v>
      </c>
      <c r="N1565" s="104">
        <f t="shared" si="1047"/>
        <v>4.1980241392639703</v>
      </c>
      <c r="O1565" s="104">
        <f t="shared" si="1042"/>
        <v>6.5635443998598548</v>
      </c>
      <c r="P1565" s="104">
        <f t="shared" si="1042"/>
        <v>0</v>
      </c>
      <c r="Q1565" s="104">
        <f t="shared" si="1048"/>
        <v>6.5635443998598548</v>
      </c>
      <c r="R1565" s="104">
        <f t="shared" si="1043"/>
        <v>9.0326687149174152</v>
      </c>
      <c r="S1565" s="104">
        <f t="shared" si="1043"/>
        <v>0</v>
      </c>
      <c r="T1565" s="104">
        <f t="shared" si="1049"/>
        <v>9.0326687149174152</v>
      </c>
    </row>
    <row r="1566" spans="2:20" x14ac:dyDescent="0.2">
      <c r="B1566" s="114" t="s">
        <v>289</v>
      </c>
      <c r="C1566" s="104">
        <f t="shared" si="1038"/>
        <v>3.153390742734123</v>
      </c>
      <c r="D1566" s="104">
        <f t="shared" si="1038"/>
        <v>0</v>
      </c>
      <c r="E1566" s="104">
        <f t="shared" si="1044"/>
        <v>3.153390742734123</v>
      </c>
      <c r="F1566" s="104">
        <f t="shared" si="1039"/>
        <v>3.2091942282890011</v>
      </c>
      <c r="G1566" s="104">
        <f t="shared" si="1039"/>
        <v>0</v>
      </c>
      <c r="H1566" s="104">
        <f t="shared" si="1045"/>
        <v>3.2091942282890011</v>
      </c>
      <c r="I1566" s="104">
        <f t="shared" si="1040"/>
        <v>3.5570948130973181</v>
      </c>
      <c r="J1566" s="104">
        <f t="shared" si="1040"/>
        <v>0</v>
      </c>
      <c r="K1566" s="104">
        <f t="shared" si="1046"/>
        <v>3.5570948130973181</v>
      </c>
      <c r="L1566" s="104">
        <f t="shared" si="1041"/>
        <v>3.9127805997133138</v>
      </c>
      <c r="M1566" s="104">
        <f t="shared" si="1041"/>
        <v>0</v>
      </c>
      <c r="N1566" s="104">
        <f t="shared" si="1047"/>
        <v>3.9127805997133138</v>
      </c>
      <c r="O1566" s="104">
        <f t="shared" si="1042"/>
        <v>4.0369849716964925</v>
      </c>
      <c r="P1566" s="104">
        <f t="shared" si="1042"/>
        <v>0</v>
      </c>
      <c r="Q1566" s="104">
        <f t="shared" si="1048"/>
        <v>4.0369849716964925</v>
      </c>
      <c r="R1566" s="104">
        <f t="shared" si="1043"/>
        <v>4.9281814249371054</v>
      </c>
      <c r="S1566" s="104">
        <f t="shared" si="1043"/>
        <v>0</v>
      </c>
      <c r="T1566" s="104">
        <f t="shared" si="1049"/>
        <v>4.9281814249371054</v>
      </c>
    </row>
    <row r="1567" spans="2:20" x14ac:dyDescent="0.2">
      <c r="B1567" s="114" t="s">
        <v>290</v>
      </c>
      <c r="C1567" s="104">
        <f t="shared" si="1038"/>
        <v>0</v>
      </c>
      <c r="D1567" s="104">
        <f t="shared" si="1038"/>
        <v>2.5127018299246497</v>
      </c>
      <c r="E1567" s="104">
        <f t="shared" si="1044"/>
        <v>2.5127018299246497</v>
      </c>
      <c r="F1567" s="104">
        <f t="shared" si="1039"/>
        <v>0</v>
      </c>
      <c r="G1567" s="104">
        <f t="shared" si="1039"/>
        <v>2.5571674644461564</v>
      </c>
      <c r="H1567" s="104">
        <f t="shared" si="1045"/>
        <v>2.5571674644461564</v>
      </c>
      <c r="I1567" s="104">
        <f t="shared" si="1040"/>
        <v>0</v>
      </c>
      <c r="J1567" s="104">
        <f t="shared" si="1040"/>
        <v>2.8343834859918311</v>
      </c>
      <c r="K1567" s="104">
        <f t="shared" si="1046"/>
        <v>2.8343834859918311</v>
      </c>
      <c r="L1567" s="104">
        <f t="shared" si="1041"/>
        <v>0</v>
      </c>
      <c r="M1567" s="104">
        <f t="shared" si="1041"/>
        <v>3.117802954057276</v>
      </c>
      <c r="N1567" s="104">
        <f t="shared" si="1047"/>
        <v>3.117802954057276</v>
      </c>
      <c r="O1567" s="104">
        <f t="shared" si="1042"/>
        <v>0</v>
      </c>
      <c r="P1567" s="104">
        <f t="shared" si="1042"/>
        <v>3.2167721520502215</v>
      </c>
      <c r="Q1567" s="104">
        <f t="shared" si="1048"/>
        <v>3.2167721520502215</v>
      </c>
      <c r="R1567" s="104">
        <f t="shared" si="1043"/>
        <v>0</v>
      </c>
      <c r="S1567" s="104">
        <f t="shared" si="1043"/>
        <v>3.9269001195530593</v>
      </c>
      <c r="T1567" s="104">
        <f t="shared" si="1049"/>
        <v>3.9269001195530593</v>
      </c>
    </row>
    <row r="1568" spans="2:20" x14ac:dyDescent="0.2">
      <c r="B1568" s="114" t="s">
        <v>291</v>
      </c>
      <c r="C1568" s="104">
        <f t="shared" si="1038"/>
        <v>0</v>
      </c>
      <c r="D1568" s="104">
        <f t="shared" si="1038"/>
        <v>1.251345532831001</v>
      </c>
      <c r="E1568" s="104">
        <f t="shared" si="1044"/>
        <v>1.251345532831001</v>
      </c>
      <c r="F1568" s="104">
        <f t="shared" si="1039"/>
        <v>0</v>
      </c>
      <c r="G1568" s="104">
        <f t="shared" si="1039"/>
        <v>1.2734897731305559</v>
      </c>
      <c r="H1568" s="104">
        <f t="shared" si="1045"/>
        <v>1.2734897731305559</v>
      </c>
      <c r="I1568" s="104">
        <f t="shared" si="1040"/>
        <v>0</v>
      </c>
      <c r="J1568" s="104">
        <f t="shared" si="1040"/>
        <v>1.4115455607529037</v>
      </c>
      <c r="K1568" s="104">
        <f t="shared" si="1046"/>
        <v>1.4115455607529037</v>
      </c>
      <c r="L1568" s="104">
        <f t="shared" si="1041"/>
        <v>0</v>
      </c>
      <c r="M1568" s="104">
        <f t="shared" si="1041"/>
        <v>1.5526907141719499</v>
      </c>
      <c r="N1568" s="104">
        <f t="shared" si="1047"/>
        <v>1.5526907141719499</v>
      </c>
      <c r="O1568" s="104">
        <f t="shared" si="1042"/>
        <v>0</v>
      </c>
      <c r="P1568" s="104">
        <f t="shared" si="1042"/>
        <v>1.6019781633716237</v>
      </c>
      <c r="Q1568" s="104">
        <f t="shared" si="1048"/>
        <v>1.6019781633716237</v>
      </c>
      <c r="R1568" s="104">
        <f t="shared" si="1043"/>
        <v>0</v>
      </c>
      <c r="S1568" s="104">
        <f t="shared" si="1043"/>
        <v>1.9556275495782165</v>
      </c>
      <c r="T1568" s="104">
        <f t="shared" si="1049"/>
        <v>1.9556275495782165</v>
      </c>
    </row>
    <row r="1569" spans="2:20" x14ac:dyDescent="0.2">
      <c r="B1569" s="114" t="s">
        <v>293</v>
      </c>
      <c r="C1569" s="104">
        <f t="shared" si="1038"/>
        <v>0</v>
      </c>
      <c r="D1569" s="104">
        <f t="shared" si="1038"/>
        <v>1.3159149623250805</v>
      </c>
      <c r="E1569" s="104">
        <f t="shared" si="1044"/>
        <v>1.3159149623250805</v>
      </c>
      <c r="F1569" s="104">
        <f t="shared" si="1039"/>
        <v>0</v>
      </c>
      <c r="G1569" s="104">
        <f t="shared" si="1039"/>
        <v>1.3392018454240926</v>
      </c>
      <c r="H1569" s="104">
        <f t="shared" si="1045"/>
        <v>1.3392018454240926</v>
      </c>
      <c r="I1569" s="104">
        <f t="shared" si="1040"/>
        <v>0</v>
      </c>
      <c r="J1569" s="104">
        <f t="shared" si="1040"/>
        <v>1.4843813116877538</v>
      </c>
      <c r="K1569" s="104">
        <f t="shared" si="1046"/>
        <v>1.4843813116877538</v>
      </c>
      <c r="L1569" s="104">
        <f t="shared" si="1041"/>
        <v>0</v>
      </c>
      <c r="M1569" s="104">
        <f t="shared" si="1041"/>
        <v>1.6328095550232227</v>
      </c>
      <c r="N1569" s="104">
        <f t="shared" si="1047"/>
        <v>1.6328095550232227</v>
      </c>
      <c r="O1569" s="104">
        <f t="shared" si="1042"/>
        <v>0</v>
      </c>
      <c r="P1569" s="104">
        <f t="shared" si="1042"/>
        <v>1.6846402366015998</v>
      </c>
      <c r="Q1569" s="104">
        <f t="shared" si="1048"/>
        <v>1.6846402366015998</v>
      </c>
      <c r="R1569" s="104">
        <f t="shared" si="1043"/>
        <v>0</v>
      </c>
      <c r="S1569" s="104">
        <f t="shared" si="1043"/>
        <v>2.0565379311364524</v>
      </c>
      <c r="T1569" s="104">
        <f t="shared" si="1049"/>
        <v>2.0565379311364524</v>
      </c>
    </row>
    <row r="1570" spans="2:20" x14ac:dyDescent="0.2">
      <c r="B1570" s="108" t="s">
        <v>882</v>
      </c>
      <c r="C1570" s="104">
        <f t="shared" ref="C1570:D1572" si="1050">+C1505*$E$1575</f>
        <v>0</v>
      </c>
      <c r="D1570" s="104">
        <f t="shared" si="1050"/>
        <v>0</v>
      </c>
      <c r="E1570" s="104">
        <f t="shared" si="1044"/>
        <v>0</v>
      </c>
      <c r="F1570" s="104">
        <f t="shared" ref="F1570:G1572" si="1051">+F1505*$H$1575</f>
        <v>46.308719022929303</v>
      </c>
      <c r="G1570" s="104">
        <f t="shared" si="1051"/>
        <v>0</v>
      </c>
      <c r="H1570" s="104">
        <f t="shared" si="1045"/>
        <v>46.308719022929303</v>
      </c>
      <c r="I1570" s="104">
        <f t="shared" ref="I1570:J1572" si="1052">+I1505*$K$1575</f>
        <v>0</v>
      </c>
      <c r="J1570" s="104">
        <f t="shared" si="1052"/>
        <v>0</v>
      </c>
      <c r="K1570" s="104">
        <f t="shared" si="1046"/>
        <v>0</v>
      </c>
      <c r="L1570" s="104">
        <f t="shared" ref="L1570:M1572" si="1053">+L1505*$N$1575</f>
        <v>0</v>
      </c>
      <c r="M1570" s="104">
        <f t="shared" si="1053"/>
        <v>0</v>
      </c>
      <c r="N1570" s="104">
        <f t="shared" si="1047"/>
        <v>0</v>
      </c>
      <c r="O1570" s="104">
        <f t="shared" ref="O1570:P1572" si="1054">+O1505*$Q$1575</f>
        <v>0</v>
      </c>
      <c r="P1570" s="104">
        <f t="shared" si="1054"/>
        <v>0</v>
      </c>
      <c r="Q1570" s="104">
        <f t="shared" si="1048"/>
        <v>0</v>
      </c>
      <c r="R1570" s="104">
        <f t="shared" ref="R1570:S1572" si="1055">+R1505*$T$1575</f>
        <v>0</v>
      </c>
      <c r="S1570" s="104">
        <f t="shared" si="1055"/>
        <v>0</v>
      </c>
      <c r="T1570" s="104">
        <f t="shared" si="1049"/>
        <v>0</v>
      </c>
    </row>
    <row r="1571" spans="2:20" x14ac:dyDescent="0.2">
      <c r="B1571" s="114" t="s">
        <v>880</v>
      </c>
      <c r="C1571" s="104">
        <f t="shared" si="1050"/>
        <v>0</v>
      </c>
      <c r="D1571" s="104">
        <f t="shared" si="1050"/>
        <v>0</v>
      </c>
      <c r="E1571" s="104">
        <f t="shared" si="1044"/>
        <v>0</v>
      </c>
      <c r="F1571" s="104">
        <f t="shared" si="1051"/>
        <v>0</v>
      </c>
      <c r="G1571" s="104">
        <f t="shared" si="1051"/>
        <v>0</v>
      </c>
      <c r="H1571" s="104">
        <f t="shared" si="1045"/>
        <v>0</v>
      </c>
      <c r="I1571" s="104">
        <f t="shared" si="1052"/>
        <v>4.6662663165385254</v>
      </c>
      <c r="J1571" s="104">
        <f t="shared" si="1052"/>
        <v>0</v>
      </c>
      <c r="K1571" s="104">
        <f t="shared" si="1046"/>
        <v>4.6662663165385254</v>
      </c>
      <c r="L1571" s="104">
        <f t="shared" si="1053"/>
        <v>0</v>
      </c>
      <c r="M1571" s="104">
        <f t="shared" si="1053"/>
        <v>0</v>
      </c>
      <c r="N1571" s="104">
        <f t="shared" si="1047"/>
        <v>0</v>
      </c>
      <c r="O1571" s="104">
        <f t="shared" si="1054"/>
        <v>8.7533811262707388</v>
      </c>
      <c r="P1571" s="104">
        <f t="shared" si="1054"/>
        <v>0</v>
      </c>
      <c r="Q1571" s="104">
        <f t="shared" si="1048"/>
        <v>8.7533811262707388</v>
      </c>
      <c r="R1571" s="104">
        <f t="shared" si="1055"/>
        <v>0</v>
      </c>
      <c r="S1571" s="104">
        <f t="shared" si="1055"/>
        <v>0</v>
      </c>
      <c r="T1571" s="104">
        <f t="shared" si="1049"/>
        <v>0</v>
      </c>
    </row>
    <row r="1572" spans="2:20" x14ac:dyDescent="0.2">
      <c r="B1572" s="114" t="s">
        <v>874</v>
      </c>
      <c r="C1572" s="104">
        <f t="shared" si="1050"/>
        <v>0</v>
      </c>
      <c r="D1572" s="104">
        <f t="shared" si="1050"/>
        <v>0</v>
      </c>
      <c r="E1572" s="104">
        <f t="shared" si="1044"/>
        <v>0</v>
      </c>
      <c r="F1572" s="104">
        <f t="shared" si="1051"/>
        <v>46.308719022929303</v>
      </c>
      <c r="G1572" s="104">
        <f t="shared" si="1051"/>
        <v>0</v>
      </c>
      <c r="H1572" s="104">
        <f t="shared" si="1045"/>
        <v>46.308719022929303</v>
      </c>
      <c r="I1572" s="104">
        <f t="shared" si="1052"/>
        <v>65.327728431539356</v>
      </c>
      <c r="J1572" s="104">
        <f t="shared" si="1052"/>
        <v>0</v>
      </c>
      <c r="K1572" s="104">
        <f t="shared" si="1046"/>
        <v>65.327728431539356</v>
      </c>
      <c r="L1572" s="104">
        <f t="shared" si="1053"/>
        <v>93.324761182386169</v>
      </c>
      <c r="M1572" s="104">
        <f t="shared" si="1053"/>
        <v>0</v>
      </c>
      <c r="N1572" s="104">
        <f t="shared" si="1047"/>
        <v>93.324761182386169</v>
      </c>
      <c r="O1572" s="104">
        <f t="shared" si="1054"/>
        <v>87.533811262707403</v>
      </c>
      <c r="P1572" s="104">
        <f t="shared" si="1054"/>
        <v>0</v>
      </c>
      <c r="Q1572" s="104">
        <f t="shared" si="1048"/>
        <v>87.533811262707403</v>
      </c>
      <c r="R1572" s="104">
        <f t="shared" si="1055"/>
        <v>145.71490145940476</v>
      </c>
      <c r="S1572" s="104">
        <f t="shared" si="1055"/>
        <v>0</v>
      </c>
      <c r="T1572" s="104">
        <f t="shared" si="1049"/>
        <v>145.71490145940476</v>
      </c>
    </row>
    <row r="1573" spans="2:20" x14ac:dyDescent="0.2">
      <c r="B1573" s="114" t="s">
        <v>294</v>
      </c>
      <c r="C1573" s="104">
        <f>+C1508*$E$1575</f>
        <v>53.217763401507</v>
      </c>
      <c r="D1573" s="104">
        <f>+D1508*$E$1575</f>
        <v>0</v>
      </c>
      <c r="E1573" s="104">
        <f t="shared" si="1044"/>
        <v>53.217763401507</v>
      </c>
      <c r="F1573" s="104">
        <f>+F1508*$H$1575</f>
        <v>49.23593019934389</v>
      </c>
      <c r="G1573" s="104">
        <f>+G1508*$H$1575</f>
        <v>0</v>
      </c>
      <c r="H1573" s="104">
        <f t="shared" si="1045"/>
        <v>49.23593019934389</v>
      </c>
      <c r="I1573" s="104">
        <f>+I1508*$K$1575</f>
        <v>133.60504113189324</v>
      </c>
      <c r="J1573" s="104">
        <f>+J1508*$K$1575</f>
        <v>0</v>
      </c>
      <c r="K1573" s="104">
        <f t="shared" si="1046"/>
        <v>133.60504113189324</v>
      </c>
      <c r="L1573" s="104">
        <f>+L1508*$N$1575</f>
        <v>245.59394548127784</v>
      </c>
      <c r="M1573" s="104">
        <f>+M1508*$N$1575</f>
        <v>0</v>
      </c>
      <c r="N1573" s="104">
        <f t="shared" si="1047"/>
        <v>245.59394548127784</v>
      </c>
      <c r="O1573" s="104">
        <f>+O1508*$Q$1575</f>
        <v>230.35445040152158</v>
      </c>
      <c r="P1573" s="104">
        <f>+P1508*$Q$1575</f>
        <v>0</v>
      </c>
      <c r="Q1573" s="104">
        <f t="shared" si="1048"/>
        <v>230.35445040152158</v>
      </c>
      <c r="R1573" s="104">
        <f>+R1508*$T$1575</f>
        <v>255.64274769402496</v>
      </c>
      <c r="S1573" s="104">
        <f>+S1508*$T$1575</f>
        <v>0</v>
      </c>
      <c r="T1573" s="104">
        <f t="shared" si="1049"/>
        <v>255.64274769402496</v>
      </c>
    </row>
    <row r="1574" spans="2:20" x14ac:dyDescent="0.2">
      <c r="B1574" s="278" t="s">
        <v>8</v>
      </c>
      <c r="C1574" s="106">
        <f>SUM(C1556:C1573)</f>
        <v>335.99482854085397</v>
      </c>
      <c r="D1574" s="106">
        <f t="shared" ref="D1574:T1574" si="1056">SUM(D1556:D1573)</f>
        <v>21.532152852529602</v>
      </c>
      <c r="E1574" s="106">
        <f t="shared" si="1056"/>
        <v>357.52698139338355</v>
      </c>
      <c r="F1574" s="106">
        <f t="shared" si="1056"/>
        <v>631.04327057492651</v>
      </c>
      <c r="G1574" s="106">
        <f t="shared" si="1056"/>
        <v>21.913193224212105</v>
      </c>
      <c r="H1574" s="106">
        <f t="shared" si="1056"/>
        <v>652.95646379913853</v>
      </c>
      <c r="I1574" s="106">
        <f t="shared" si="1056"/>
        <v>723.19502191725667</v>
      </c>
      <c r="J1574" s="106">
        <f t="shared" si="1056"/>
        <v>24.288746772987366</v>
      </c>
      <c r="K1574" s="106">
        <f t="shared" si="1056"/>
        <v>747.48376869024389</v>
      </c>
      <c r="L1574" s="106">
        <f t="shared" si="1056"/>
        <v>1188.592534678671</v>
      </c>
      <c r="M1574" s="106">
        <f t="shared" si="1056"/>
        <v>26.717459656899578</v>
      </c>
      <c r="N1574" s="106">
        <f t="shared" si="1056"/>
        <v>1215.3099943355705</v>
      </c>
      <c r="O1574" s="106">
        <f t="shared" si="1056"/>
        <v>1173.4696257334156</v>
      </c>
      <c r="P1574" s="106">
        <f t="shared" si="1056"/>
        <v>89.047179196614309</v>
      </c>
      <c r="Q1574" s="106">
        <f t="shared" si="1056"/>
        <v>1262.5168049300298</v>
      </c>
      <c r="R1574" s="106">
        <f t="shared" si="1056"/>
        <v>1874.8207681926413</v>
      </c>
      <c r="S1574" s="106">
        <f t="shared" si="1056"/>
        <v>425.11093037857336</v>
      </c>
      <c r="T1574" s="106">
        <f t="shared" si="1056"/>
        <v>2299.9316985712148</v>
      </c>
    </row>
    <row r="1575" spans="2:20" x14ac:dyDescent="0.2">
      <c r="B1575" s="279" t="s">
        <v>297</v>
      </c>
      <c r="C1575" s="241"/>
      <c r="D1575" s="240"/>
      <c r="E1575" s="285">
        <f>Asignaciones!K122</f>
        <v>0.53850607990735377</v>
      </c>
      <c r="F1575" s="241"/>
      <c r="G1575" s="240"/>
      <c r="H1575" s="285">
        <f>Asignaciones!L122</f>
        <v>0.5526859504132231</v>
      </c>
      <c r="I1575" s="241"/>
      <c r="J1575" s="240"/>
      <c r="K1575" s="285">
        <f>Asignaciones!M122</f>
        <v>0.55427671479083551</v>
      </c>
      <c r="L1575" s="241"/>
      <c r="M1575" s="240"/>
      <c r="N1575" s="285">
        <f>Asignaciones!N122</f>
        <v>0.55407743503431328</v>
      </c>
      <c r="O1575" s="241"/>
      <c r="P1575" s="240"/>
      <c r="Q1575" s="285">
        <f>Asignaciones!O122</f>
        <v>0.55448666364288113</v>
      </c>
      <c r="R1575" s="241"/>
      <c r="S1575" s="240"/>
      <c r="T1575" s="285">
        <f>Asignaciones!P122</f>
        <v>0.55148424506131921</v>
      </c>
    </row>
  </sheetData>
  <pageMargins left="0.74803149606299213" right="0.74803149606299213" top="0.98425196850393704" bottom="0.98425196850393704" header="0" footer="0"/>
  <pageSetup paperSize="9" scale="31" fitToHeight="10" orientation="landscape" r:id="rId1"/>
  <headerFooter alignWithMargins="0"/>
  <rowBreaks count="10" manualBreakCount="10">
    <brk id="96" max="16383" man="1"/>
    <brk id="258" max="16383" man="1"/>
    <brk id="354" max="16383" man="1"/>
    <brk id="450" max="16383" man="1"/>
    <brk id="546" max="16383" man="1"/>
    <brk id="642" max="16383" man="1"/>
    <brk id="739" max="16383" man="1"/>
    <brk id="805" max="16383" man="1"/>
    <brk id="901" max="16383" man="1"/>
    <brk id="997" max="16383" man="1"/>
  </rowBreaks>
  <ignoredErrors>
    <ignoredError sqref="K27 Q27 H27 N27 N12:N19 H12:H19 Q12:Q19 K12:K19 P17 N20:N23 Q20:Q23 H20:H23 K20:K23 E19:F19 I19 L19 R19 T19 E9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U1819"/>
  <sheetViews>
    <sheetView zoomScale="57" zoomScaleNormal="57" workbookViewId="0"/>
  </sheetViews>
  <sheetFormatPr baseColWidth="10" defaultRowHeight="12.75" x14ac:dyDescent="0.2"/>
  <cols>
    <col min="1" max="1" width="3.5703125" style="101" customWidth="1"/>
    <col min="2" max="2" width="30.85546875" style="101" customWidth="1"/>
    <col min="3" max="20" width="14.7109375" style="101" customWidth="1"/>
    <col min="21" max="16384" width="11.42578125" style="101"/>
  </cols>
  <sheetData>
    <row r="2" spans="1:20" x14ac:dyDescent="0.2">
      <c r="B2" s="83" t="s">
        <v>466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1"/>
    </row>
    <row r="3" spans="1:20" x14ac:dyDescent="0.2">
      <c r="B3" s="73" t="s">
        <v>20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3"/>
    </row>
    <row r="4" spans="1:20" x14ac:dyDescent="0.2">
      <c r="B4" s="73" t="s">
        <v>911</v>
      </c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3"/>
    </row>
    <row r="5" spans="1:20" x14ac:dyDescent="0.2">
      <c r="B5" s="73" t="s">
        <v>2</v>
      </c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2"/>
      <c r="T5" s="493"/>
    </row>
    <row r="6" spans="1:20" x14ac:dyDescent="0.2">
      <c r="B6" s="494"/>
      <c r="C6" s="495"/>
      <c r="D6" s="495"/>
      <c r="E6" s="495"/>
      <c r="F6" s="495"/>
      <c r="G6" s="495"/>
      <c r="H6" s="495"/>
      <c r="I6" s="495"/>
      <c r="J6" s="495"/>
      <c r="K6" s="495"/>
      <c r="L6" s="495"/>
      <c r="M6" s="495"/>
      <c r="N6" s="495"/>
      <c r="O6" s="495"/>
      <c r="P6" s="495"/>
      <c r="Q6" s="495"/>
      <c r="R6" s="495"/>
      <c r="S6" s="495"/>
      <c r="T6" s="496"/>
    </row>
    <row r="7" spans="1:20" x14ac:dyDescent="0.2">
      <c r="B7" s="264"/>
    </row>
    <row r="8" spans="1:20" x14ac:dyDescent="0.2">
      <c r="B8" s="265" t="s">
        <v>282</v>
      </c>
      <c r="C8" s="267" t="s">
        <v>38</v>
      </c>
      <c r="D8" s="662"/>
      <c r="E8" s="299"/>
      <c r="F8" s="270" t="s">
        <v>39</v>
      </c>
      <c r="G8" s="663"/>
      <c r="H8" s="663"/>
      <c r="I8" s="301" t="s">
        <v>40</v>
      </c>
      <c r="J8" s="662"/>
      <c r="K8" s="299"/>
      <c r="L8" s="267" t="s">
        <v>121</v>
      </c>
      <c r="M8" s="662"/>
      <c r="N8" s="299"/>
      <c r="O8" s="270" t="s">
        <v>122</v>
      </c>
      <c r="P8" s="662"/>
      <c r="Q8" s="299"/>
      <c r="R8" s="301" t="s">
        <v>633</v>
      </c>
      <c r="S8" s="662"/>
      <c r="T8" s="299"/>
    </row>
    <row r="9" spans="1:20" x14ac:dyDescent="0.2">
      <c r="B9" s="664"/>
      <c r="C9" s="274" t="s">
        <v>283</v>
      </c>
      <c r="D9" s="275" t="s">
        <v>284</v>
      </c>
      <c r="E9" s="275" t="s">
        <v>47</v>
      </c>
      <c r="F9" s="275" t="s">
        <v>283</v>
      </c>
      <c r="G9" s="275" t="s">
        <v>284</v>
      </c>
      <c r="H9" s="275" t="s">
        <v>47</v>
      </c>
      <c r="I9" s="276" t="s">
        <v>283</v>
      </c>
      <c r="J9" s="276" t="s">
        <v>284</v>
      </c>
      <c r="K9" s="276" t="s">
        <v>47</v>
      </c>
      <c r="L9" s="274" t="s">
        <v>283</v>
      </c>
      <c r="M9" s="275" t="s">
        <v>284</v>
      </c>
      <c r="N9" s="275" t="s">
        <v>47</v>
      </c>
      <c r="O9" s="275" t="s">
        <v>283</v>
      </c>
      <c r="P9" s="275" t="s">
        <v>284</v>
      </c>
      <c r="Q9" s="275" t="s">
        <v>47</v>
      </c>
      <c r="R9" s="276" t="s">
        <v>283</v>
      </c>
      <c r="S9" s="276" t="s">
        <v>284</v>
      </c>
      <c r="T9" s="276" t="s">
        <v>47</v>
      </c>
    </row>
    <row r="10" spans="1:20" x14ac:dyDescent="0.2">
      <c r="B10" s="665" t="s">
        <v>424</v>
      </c>
      <c r="C10" s="407">
        <f>Distr.Sueld!G17</f>
        <v>21840</v>
      </c>
      <c r="D10" s="97">
        <v>0</v>
      </c>
      <c r="E10" s="97">
        <f>SUM(C10:D10)</f>
        <v>21840</v>
      </c>
      <c r="F10" s="97">
        <f>Distr.Sueld!G56</f>
        <v>36600</v>
      </c>
      <c r="G10" s="97">
        <v>0</v>
      </c>
      <c r="H10" s="97">
        <f t="shared" ref="H10:H32" si="0">SUM(F10:G10)</f>
        <v>36600</v>
      </c>
      <c r="I10" s="315">
        <f>Distr.Sueld!G95</f>
        <v>42210</v>
      </c>
      <c r="J10" s="315">
        <v>0</v>
      </c>
      <c r="K10" s="97">
        <f t="shared" ref="K10:K32" si="1">SUM(I10:J10)</f>
        <v>42210</v>
      </c>
      <c r="L10" s="407">
        <f>Distr.Sueld!G135</f>
        <v>52920</v>
      </c>
      <c r="M10" s="97">
        <v>0</v>
      </c>
      <c r="N10" s="97">
        <f t="shared" ref="N10:N32" si="2">SUM(L10:M10)</f>
        <v>52920</v>
      </c>
      <c r="O10" s="97">
        <f>Distr.Sueld!G175</f>
        <v>55566.000000000015</v>
      </c>
      <c r="P10" s="97">
        <v>0</v>
      </c>
      <c r="Q10" s="97">
        <f t="shared" ref="Q10:Q32" si="3">SUM(O10:P10)</f>
        <v>55566.000000000015</v>
      </c>
      <c r="R10" s="315">
        <f>Distr.Sueld!G215</f>
        <v>58344.3</v>
      </c>
      <c r="S10" s="315">
        <v>0</v>
      </c>
      <c r="T10" s="97">
        <f t="shared" ref="T10:T32" si="4">SUM(R10:S10)</f>
        <v>58344.3</v>
      </c>
    </row>
    <row r="11" spans="1:20" x14ac:dyDescent="0.2">
      <c r="B11" s="665" t="s">
        <v>425</v>
      </c>
      <c r="C11" s="407">
        <f>Distr.Sueld!J17</f>
        <v>6923.3279999999986</v>
      </c>
      <c r="D11" s="97">
        <v>0</v>
      </c>
      <c r="E11" s="97">
        <f t="shared" ref="E11:E32" si="5">SUM(C11:D11)</f>
        <v>6923.3279999999986</v>
      </c>
      <c r="F11" s="97">
        <f>Distr.Sueld!J56</f>
        <v>13654.680000000002</v>
      </c>
      <c r="G11" s="97">
        <v>0</v>
      </c>
      <c r="H11" s="97">
        <f t="shared" si="0"/>
        <v>13654.680000000002</v>
      </c>
      <c r="I11" s="315">
        <f>Distr.Sueld!J95</f>
        <v>15880.858</v>
      </c>
      <c r="J11" s="315">
        <v>0</v>
      </c>
      <c r="K11" s="97">
        <f t="shared" si="1"/>
        <v>15880.858</v>
      </c>
      <c r="L11" s="407">
        <f>Distr.Sueld!J135</f>
        <v>19773.016</v>
      </c>
      <c r="M11" s="97">
        <v>0</v>
      </c>
      <c r="N11" s="97">
        <f t="shared" si="2"/>
        <v>19773.016</v>
      </c>
      <c r="O11" s="97">
        <f>Distr.Sueld!J175</f>
        <v>20125.666799999999</v>
      </c>
      <c r="P11" s="97">
        <v>0</v>
      </c>
      <c r="Q11" s="97">
        <f t="shared" si="3"/>
        <v>20125.666799999999</v>
      </c>
      <c r="R11" s="315">
        <f>Distr.Sueld!J215</f>
        <v>21131.950140000001</v>
      </c>
      <c r="S11" s="315">
        <v>0</v>
      </c>
      <c r="T11" s="97">
        <f t="shared" si="4"/>
        <v>21131.950140000001</v>
      </c>
    </row>
    <row r="12" spans="1:20" x14ac:dyDescent="0.2">
      <c r="A12" s="667">
        <v>0.15</v>
      </c>
      <c r="B12" s="660" t="s">
        <v>715</v>
      </c>
      <c r="C12" s="666">
        <v>0</v>
      </c>
      <c r="D12" s="119">
        <v>231.45</v>
      </c>
      <c r="E12" s="97">
        <f t="shared" si="5"/>
        <v>231.45</v>
      </c>
      <c r="F12" s="119">
        <v>0</v>
      </c>
      <c r="G12" s="119">
        <f>D12*1.1</f>
        <v>254.595</v>
      </c>
      <c r="H12" s="97">
        <f t="shared" si="0"/>
        <v>254.595</v>
      </c>
      <c r="I12" s="119">
        <v>0</v>
      </c>
      <c r="J12" s="119">
        <f>G12*1.1</f>
        <v>280.05450000000002</v>
      </c>
      <c r="K12" s="97">
        <f t="shared" si="1"/>
        <v>280.05450000000002</v>
      </c>
      <c r="L12" s="119">
        <v>0</v>
      </c>
      <c r="M12" s="119">
        <f t="shared" ref="M12:M17" si="6">+J12*1.1</f>
        <v>308.05995000000007</v>
      </c>
      <c r="N12" s="97">
        <f t="shared" si="2"/>
        <v>308.05995000000007</v>
      </c>
      <c r="O12" s="119">
        <v>0</v>
      </c>
      <c r="P12" s="119">
        <f>+M12*1.1</f>
        <v>338.86594500000012</v>
      </c>
      <c r="Q12" s="97">
        <f t="shared" si="3"/>
        <v>338.86594500000012</v>
      </c>
      <c r="R12" s="119">
        <v>0</v>
      </c>
      <c r="S12" s="119">
        <f>P12*1.1</f>
        <v>372.75253950000018</v>
      </c>
      <c r="T12" s="97">
        <f t="shared" si="4"/>
        <v>372.75253950000018</v>
      </c>
    </row>
    <row r="13" spans="1:20" x14ac:dyDescent="0.2">
      <c r="A13" s="667">
        <v>0.15</v>
      </c>
      <c r="B13" s="660" t="s">
        <v>717</v>
      </c>
      <c r="C13" s="666">
        <v>213</v>
      </c>
      <c r="D13" s="119">
        <v>0</v>
      </c>
      <c r="E13" s="97">
        <f t="shared" si="5"/>
        <v>213</v>
      </c>
      <c r="F13" s="119">
        <f>+C13*1.1</f>
        <v>234.3</v>
      </c>
      <c r="G13" s="119">
        <f t="shared" ref="G13:G22" si="7">D13*1.1</f>
        <v>0</v>
      </c>
      <c r="H13" s="97">
        <f t="shared" si="0"/>
        <v>234.3</v>
      </c>
      <c r="I13" s="119">
        <f>F13*1.1</f>
        <v>257.73</v>
      </c>
      <c r="J13" s="119">
        <f t="shared" ref="J13:J22" si="8">G13*1.1</f>
        <v>0</v>
      </c>
      <c r="K13" s="97">
        <f t="shared" si="1"/>
        <v>257.73</v>
      </c>
      <c r="L13" s="119">
        <f>+I13*1.1</f>
        <v>283.50300000000004</v>
      </c>
      <c r="M13" s="119">
        <f t="shared" si="6"/>
        <v>0</v>
      </c>
      <c r="N13" s="97">
        <f t="shared" si="2"/>
        <v>283.50300000000004</v>
      </c>
      <c r="O13" s="119">
        <f>+L13*1.1</f>
        <v>311.85330000000005</v>
      </c>
      <c r="P13" s="119">
        <f t="shared" ref="P13:P24" si="9">+M13*1.1</f>
        <v>0</v>
      </c>
      <c r="Q13" s="97">
        <f t="shared" si="3"/>
        <v>311.85330000000005</v>
      </c>
      <c r="R13" s="119">
        <f>O13*1.1</f>
        <v>343.03863000000007</v>
      </c>
      <c r="S13" s="119">
        <f t="shared" ref="S13:S22" si="10">P13*1.1</f>
        <v>0</v>
      </c>
      <c r="T13" s="97">
        <f t="shared" si="4"/>
        <v>343.03863000000007</v>
      </c>
    </row>
    <row r="14" spans="1:20" x14ac:dyDescent="0.2">
      <c r="A14" s="667">
        <v>0.25</v>
      </c>
      <c r="B14" s="660" t="s">
        <v>287</v>
      </c>
      <c r="C14" s="666">
        <v>306.25</v>
      </c>
      <c r="D14" s="119">
        <v>0</v>
      </c>
      <c r="E14" s="97">
        <f t="shared" si="5"/>
        <v>306.25</v>
      </c>
      <c r="F14" s="119">
        <f t="shared" ref="F14:F22" si="11">+C14*1.1</f>
        <v>336.875</v>
      </c>
      <c r="G14" s="119">
        <f t="shared" si="7"/>
        <v>0</v>
      </c>
      <c r="H14" s="97">
        <f t="shared" si="0"/>
        <v>336.875</v>
      </c>
      <c r="I14" s="119">
        <f t="shared" ref="I14:I22" si="12">F14*1.1</f>
        <v>370.56250000000006</v>
      </c>
      <c r="J14" s="119">
        <f t="shared" si="8"/>
        <v>0</v>
      </c>
      <c r="K14" s="97">
        <f t="shared" si="1"/>
        <v>370.56250000000006</v>
      </c>
      <c r="L14" s="119">
        <f t="shared" ref="L14:L22" si="13">+I14*1.1</f>
        <v>407.61875000000009</v>
      </c>
      <c r="M14" s="119">
        <f t="shared" si="6"/>
        <v>0</v>
      </c>
      <c r="N14" s="97">
        <f t="shared" si="2"/>
        <v>407.61875000000009</v>
      </c>
      <c r="O14" s="119">
        <f t="shared" ref="O14:O22" si="14">+L14*1.1</f>
        <v>448.38062500000012</v>
      </c>
      <c r="P14" s="119">
        <f t="shared" si="9"/>
        <v>0</v>
      </c>
      <c r="Q14" s="97">
        <f t="shared" si="3"/>
        <v>448.38062500000012</v>
      </c>
      <c r="R14" s="119">
        <f t="shared" ref="R14:R22" si="15">O14*1.1</f>
        <v>493.21868750000016</v>
      </c>
      <c r="S14" s="119">
        <f t="shared" si="10"/>
        <v>0</v>
      </c>
      <c r="T14" s="97">
        <f t="shared" si="4"/>
        <v>493.21868750000016</v>
      </c>
    </row>
    <row r="15" spans="1:20" s="135" customFormat="1" x14ac:dyDescent="0.2">
      <c r="A15" s="668">
        <v>0.5</v>
      </c>
      <c r="B15" s="114" t="s">
        <v>427</v>
      </c>
      <c r="C15" s="119">
        <v>0</v>
      </c>
      <c r="D15" s="119">
        <v>896</v>
      </c>
      <c r="E15" s="97">
        <f t="shared" si="5"/>
        <v>896</v>
      </c>
      <c r="F15" s="119">
        <f t="shared" si="11"/>
        <v>0</v>
      </c>
      <c r="G15" s="119">
        <f t="shared" si="7"/>
        <v>985.60000000000014</v>
      </c>
      <c r="H15" s="97">
        <f t="shared" si="0"/>
        <v>985.60000000000014</v>
      </c>
      <c r="I15" s="119">
        <f t="shared" si="12"/>
        <v>0</v>
      </c>
      <c r="J15" s="119">
        <f t="shared" si="8"/>
        <v>1084.1600000000003</v>
      </c>
      <c r="K15" s="97">
        <f t="shared" si="1"/>
        <v>1084.1600000000003</v>
      </c>
      <c r="L15" s="119">
        <f t="shared" si="13"/>
        <v>0</v>
      </c>
      <c r="M15" s="119">
        <f t="shared" si="6"/>
        <v>1192.5760000000005</v>
      </c>
      <c r="N15" s="97">
        <f t="shared" si="2"/>
        <v>1192.5760000000005</v>
      </c>
      <c r="O15" s="119">
        <f t="shared" si="14"/>
        <v>0</v>
      </c>
      <c r="P15" s="119">
        <f t="shared" si="9"/>
        <v>1311.8336000000006</v>
      </c>
      <c r="Q15" s="97">
        <f t="shared" si="3"/>
        <v>1311.8336000000006</v>
      </c>
      <c r="R15" s="119">
        <f t="shared" si="15"/>
        <v>0</v>
      </c>
      <c r="S15" s="119">
        <f t="shared" si="10"/>
        <v>1443.0169600000008</v>
      </c>
      <c r="T15" s="97">
        <f t="shared" si="4"/>
        <v>1443.0169600000008</v>
      </c>
    </row>
    <row r="16" spans="1:20" s="135" customFormat="1" x14ac:dyDescent="0.2">
      <c r="A16" s="668">
        <v>0.5</v>
      </c>
      <c r="B16" s="114" t="s">
        <v>428</v>
      </c>
      <c r="C16" s="119">
        <v>0</v>
      </c>
      <c r="D16" s="119">
        <v>516</v>
      </c>
      <c r="E16" s="97">
        <f t="shared" si="5"/>
        <v>516</v>
      </c>
      <c r="F16" s="119">
        <f t="shared" si="11"/>
        <v>0</v>
      </c>
      <c r="G16" s="119">
        <f t="shared" si="7"/>
        <v>567.6</v>
      </c>
      <c r="H16" s="97">
        <f t="shared" si="0"/>
        <v>567.6</v>
      </c>
      <c r="I16" s="119">
        <f t="shared" si="12"/>
        <v>0</v>
      </c>
      <c r="J16" s="119">
        <f t="shared" si="8"/>
        <v>624.36000000000013</v>
      </c>
      <c r="K16" s="97">
        <f t="shared" si="1"/>
        <v>624.36000000000013</v>
      </c>
      <c r="L16" s="119">
        <f t="shared" si="13"/>
        <v>0</v>
      </c>
      <c r="M16" s="119">
        <f t="shared" si="6"/>
        <v>686.79600000000016</v>
      </c>
      <c r="N16" s="97">
        <f t="shared" si="2"/>
        <v>686.79600000000016</v>
      </c>
      <c r="O16" s="119">
        <f t="shared" si="14"/>
        <v>0</v>
      </c>
      <c r="P16" s="119">
        <f>+M16*1.1*2</f>
        <v>1510.9512000000004</v>
      </c>
      <c r="Q16" s="97">
        <f t="shared" si="3"/>
        <v>1510.9512000000004</v>
      </c>
      <c r="R16" s="119">
        <f t="shared" si="15"/>
        <v>0</v>
      </c>
      <c r="S16" s="119">
        <f t="shared" si="10"/>
        <v>1662.0463200000006</v>
      </c>
      <c r="T16" s="97">
        <f t="shared" si="4"/>
        <v>1662.0463200000006</v>
      </c>
    </row>
    <row r="17" spans="1:20" s="135" customFormat="1" x14ac:dyDescent="0.2">
      <c r="A17" s="668">
        <v>0.5</v>
      </c>
      <c r="B17" s="114" t="s">
        <v>429</v>
      </c>
      <c r="C17" s="119">
        <v>725</v>
      </c>
      <c r="D17" s="119">
        <v>0</v>
      </c>
      <c r="E17" s="97">
        <f t="shared" si="5"/>
        <v>725</v>
      </c>
      <c r="F17" s="119">
        <f t="shared" si="11"/>
        <v>797.50000000000011</v>
      </c>
      <c r="G17" s="119">
        <f t="shared" si="7"/>
        <v>0</v>
      </c>
      <c r="H17" s="97">
        <f t="shared" si="0"/>
        <v>797.50000000000011</v>
      </c>
      <c r="I17" s="119">
        <f t="shared" si="12"/>
        <v>877.25000000000023</v>
      </c>
      <c r="J17" s="119">
        <f t="shared" si="8"/>
        <v>0</v>
      </c>
      <c r="K17" s="97">
        <f t="shared" si="1"/>
        <v>877.25000000000023</v>
      </c>
      <c r="L17" s="119">
        <f>+I17*1.1*2</f>
        <v>1929.9500000000007</v>
      </c>
      <c r="M17" s="119">
        <f t="shared" si="6"/>
        <v>0</v>
      </c>
      <c r="N17" s="97">
        <f t="shared" si="2"/>
        <v>1929.9500000000007</v>
      </c>
      <c r="O17" s="119">
        <f t="shared" si="14"/>
        <v>2122.9450000000011</v>
      </c>
      <c r="P17" s="119">
        <f t="shared" si="9"/>
        <v>0</v>
      </c>
      <c r="Q17" s="97">
        <f t="shared" si="3"/>
        <v>2122.9450000000011</v>
      </c>
      <c r="R17" s="119">
        <f t="shared" si="15"/>
        <v>2335.2395000000015</v>
      </c>
      <c r="S17" s="119">
        <f t="shared" si="10"/>
        <v>0</v>
      </c>
      <c r="T17" s="97">
        <f t="shared" si="4"/>
        <v>2335.2395000000015</v>
      </c>
    </row>
    <row r="18" spans="1:20" s="135" customFormat="1" x14ac:dyDescent="0.2">
      <c r="A18" s="668"/>
      <c r="B18" s="114" t="s">
        <v>288</v>
      </c>
      <c r="C18" s="119">
        <v>0</v>
      </c>
      <c r="D18" s="119">
        <v>0</v>
      </c>
      <c r="E18" s="119">
        <f t="shared" ref="E18" si="16">SUM(C18:D18)</f>
        <v>0</v>
      </c>
      <c r="F18" s="119">
        <f>((Inv.Fija!$D$36-Inv.Fija!$D$11)+Inv.Fija!$E$36)*0.01*0.15</f>
        <v>272.07961499999993</v>
      </c>
      <c r="G18" s="119">
        <f t="shared" si="7"/>
        <v>0</v>
      </c>
      <c r="H18" s="119">
        <f t="shared" ref="H18" si="17">SUM(F18:G18)</f>
        <v>272.07961499999993</v>
      </c>
      <c r="I18" s="119">
        <f>((Inv.Fija!$D$36-Inv.Fija!$D$11)+Inv.Fija!$E$36+Inv.Fija!$F$36)*0.01*0.15</f>
        <v>359.82961499999993</v>
      </c>
      <c r="J18" s="119">
        <f t="shared" si="8"/>
        <v>0</v>
      </c>
      <c r="K18" s="119">
        <f t="shared" ref="K18" si="18">SUM(I18:J18)</f>
        <v>359.82961499999993</v>
      </c>
      <c r="L18" s="119">
        <f>((Inv.Fija!$D$36-Inv.Fija!$D$11)+Inv.Fija!$E$36+Inv.Fija!$F$36+Inv.Fija!$G$36)*0.01*0.15</f>
        <v>449.82961499999993</v>
      </c>
      <c r="M18" s="119">
        <f t="shared" ref="M18" si="19">J18*1.1</f>
        <v>0</v>
      </c>
      <c r="N18" s="119">
        <f t="shared" ref="N18" si="20">SUM(L18:M18)</f>
        <v>449.82961499999993</v>
      </c>
      <c r="O18" s="119">
        <f>((Inv.Fija!$D$36-Inv.Fija!$D$11)+Inv.Fija!$E$36+Inv.Fija!$F$36+Inv.Fija!$G$36+Inv.Fija!$H$36)*0.01*0.15</f>
        <v>749.82961499999999</v>
      </c>
      <c r="P18" s="119">
        <v>0</v>
      </c>
      <c r="Q18" s="119">
        <f t="shared" ref="Q18" si="21">SUM(O18:P18)</f>
        <v>749.82961499999999</v>
      </c>
      <c r="R18" s="119">
        <f>((Inv.Fija!$D$36-Inv.Fija!$D$11)+Inv.Fija!$E$36+Inv.Fija!$F$36+Inv.Fija!$G$36+Inv.Fija!$H$36+Inv.Fija!$I$36)*0.01*0.15</f>
        <v>929.82961499999976</v>
      </c>
      <c r="S18" s="119">
        <f t="shared" si="10"/>
        <v>0</v>
      </c>
      <c r="T18" s="97">
        <f t="shared" ref="T18" si="22">SUM(R18:S18)</f>
        <v>929.82961499999976</v>
      </c>
    </row>
    <row r="19" spans="1:20" x14ac:dyDescent="0.2">
      <c r="A19" s="667">
        <v>0.25</v>
      </c>
      <c r="B19" s="114" t="s">
        <v>289</v>
      </c>
      <c r="C19" s="119">
        <v>315</v>
      </c>
      <c r="D19" s="119">
        <v>0</v>
      </c>
      <c r="E19" s="97">
        <f t="shared" si="5"/>
        <v>315</v>
      </c>
      <c r="F19" s="119">
        <f t="shared" si="11"/>
        <v>346.5</v>
      </c>
      <c r="G19" s="119">
        <f t="shared" si="7"/>
        <v>0</v>
      </c>
      <c r="H19" s="97">
        <f t="shared" si="0"/>
        <v>346.5</v>
      </c>
      <c r="I19" s="119">
        <f t="shared" si="12"/>
        <v>381.15000000000003</v>
      </c>
      <c r="J19" s="119">
        <f t="shared" si="8"/>
        <v>0</v>
      </c>
      <c r="K19" s="97">
        <f t="shared" si="1"/>
        <v>381.15000000000003</v>
      </c>
      <c r="L19" s="119">
        <f t="shared" si="13"/>
        <v>419.26500000000004</v>
      </c>
      <c r="M19" s="119">
        <f>+J19*1.1</f>
        <v>0</v>
      </c>
      <c r="N19" s="97">
        <f t="shared" si="2"/>
        <v>419.26500000000004</v>
      </c>
      <c r="O19" s="119">
        <f t="shared" si="14"/>
        <v>461.19150000000008</v>
      </c>
      <c r="P19" s="119">
        <f t="shared" si="9"/>
        <v>0</v>
      </c>
      <c r="Q19" s="97">
        <f t="shared" si="3"/>
        <v>461.19150000000008</v>
      </c>
      <c r="R19" s="119">
        <f t="shared" si="15"/>
        <v>507.31065000000012</v>
      </c>
      <c r="S19" s="119">
        <f t="shared" si="10"/>
        <v>0</v>
      </c>
      <c r="T19" s="97">
        <f t="shared" si="4"/>
        <v>507.31065000000012</v>
      </c>
    </row>
    <row r="20" spans="1:20" x14ac:dyDescent="0.2">
      <c r="A20" s="667">
        <v>0.25</v>
      </c>
      <c r="B20" s="114" t="s">
        <v>290</v>
      </c>
      <c r="C20" s="119">
        <v>0</v>
      </c>
      <c r="D20" s="119">
        <v>251</v>
      </c>
      <c r="E20" s="97">
        <f t="shared" si="5"/>
        <v>251</v>
      </c>
      <c r="F20" s="119">
        <f t="shared" si="11"/>
        <v>0</v>
      </c>
      <c r="G20" s="119">
        <f t="shared" si="7"/>
        <v>276.10000000000002</v>
      </c>
      <c r="H20" s="97">
        <f t="shared" si="0"/>
        <v>276.10000000000002</v>
      </c>
      <c r="I20" s="119">
        <f t="shared" si="12"/>
        <v>0</v>
      </c>
      <c r="J20" s="119">
        <f t="shared" si="8"/>
        <v>303.71000000000004</v>
      </c>
      <c r="K20" s="97">
        <f t="shared" si="1"/>
        <v>303.71000000000004</v>
      </c>
      <c r="L20" s="119">
        <f t="shared" si="13"/>
        <v>0</v>
      </c>
      <c r="M20" s="119">
        <f>+J20*1.1</f>
        <v>334.08100000000007</v>
      </c>
      <c r="N20" s="97">
        <f t="shared" si="2"/>
        <v>334.08100000000007</v>
      </c>
      <c r="O20" s="119">
        <f t="shared" si="14"/>
        <v>0</v>
      </c>
      <c r="P20" s="119">
        <f t="shared" si="9"/>
        <v>367.48910000000012</v>
      </c>
      <c r="Q20" s="97">
        <f t="shared" si="3"/>
        <v>367.48910000000012</v>
      </c>
      <c r="R20" s="119">
        <f t="shared" si="15"/>
        <v>0</v>
      </c>
      <c r="S20" s="119">
        <f t="shared" si="10"/>
        <v>404.23801000000014</v>
      </c>
      <c r="T20" s="97">
        <f t="shared" si="4"/>
        <v>404.23801000000014</v>
      </c>
    </row>
    <row r="21" spans="1:20" x14ac:dyDescent="0.2">
      <c r="A21" s="667">
        <v>0.25</v>
      </c>
      <c r="B21" s="114" t="s">
        <v>291</v>
      </c>
      <c r="C21" s="119">
        <v>0</v>
      </c>
      <c r="D21" s="119">
        <v>125</v>
      </c>
      <c r="E21" s="97">
        <f t="shared" si="5"/>
        <v>125</v>
      </c>
      <c r="F21" s="119">
        <f t="shared" si="11"/>
        <v>0</v>
      </c>
      <c r="G21" s="119">
        <f t="shared" si="7"/>
        <v>137.5</v>
      </c>
      <c r="H21" s="97">
        <f t="shared" si="0"/>
        <v>137.5</v>
      </c>
      <c r="I21" s="119">
        <f t="shared" si="12"/>
        <v>0</v>
      </c>
      <c r="J21" s="119">
        <f t="shared" si="8"/>
        <v>151.25</v>
      </c>
      <c r="K21" s="97">
        <f t="shared" si="1"/>
        <v>151.25</v>
      </c>
      <c r="L21" s="119">
        <f t="shared" si="13"/>
        <v>0</v>
      </c>
      <c r="M21" s="119">
        <f t="shared" ref="M21" si="23">+J21*1.01</f>
        <v>152.76249999999999</v>
      </c>
      <c r="N21" s="97">
        <f t="shared" si="2"/>
        <v>152.76249999999999</v>
      </c>
      <c r="O21" s="119">
        <f t="shared" si="14"/>
        <v>0</v>
      </c>
      <c r="P21" s="119">
        <f t="shared" si="9"/>
        <v>168.03874999999999</v>
      </c>
      <c r="Q21" s="97">
        <f t="shared" si="3"/>
        <v>168.03874999999999</v>
      </c>
      <c r="R21" s="119">
        <f t="shared" si="15"/>
        <v>0</v>
      </c>
      <c r="S21" s="119">
        <f t="shared" si="10"/>
        <v>184.842625</v>
      </c>
      <c r="T21" s="97">
        <f t="shared" si="4"/>
        <v>184.842625</v>
      </c>
    </row>
    <row r="22" spans="1:20" x14ac:dyDescent="0.2">
      <c r="A22" s="667">
        <v>0.25</v>
      </c>
      <c r="B22" s="114" t="s">
        <v>293</v>
      </c>
      <c r="C22" s="119">
        <v>0</v>
      </c>
      <c r="D22" s="119">
        <v>131.44999999999999</v>
      </c>
      <c r="E22" s="97">
        <f t="shared" si="5"/>
        <v>131.44999999999999</v>
      </c>
      <c r="F22" s="119">
        <f t="shared" si="11"/>
        <v>0</v>
      </c>
      <c r="G22" s="119">
        <f t="shared" si="7"/>
        <v>144.595</v>
      </c>
      <c r="H22" s="97">
        <f t="shared" si="0"/>
        <v>144.595</v>
      </c>
      <c r="I22" s="119">
        <f t="shared" si="12"/>
        <v>0</v>
      </c>
      <c r="J22" s="119">
        <f t="shared" si="8"/>
        <v>159.05450000000002</v>
      </c>
      <c r="K22" s="97">
        <f t="shared" si="1"/>
        <v>159.05450000000002</v>
      </c>
      <c r="L22" s="119">
        <f t="shared" si="13"/>
        <v>0</v>
      </c>
      <c r="M22" s="119">
        <f>+J22*1.1</f>
        <v>174.95995000000002</v>
      </c>
      <c r="N22" s="97">
        <f t="shared" si="2"/>
        <v>174.95995000000002</v>
      </c>
      <c r="O22" s="119">
        <f t="shared" si="14"/>
        <v>0</v>
      </c>
      <c r="P22" s="119">
        <f t="shared" si="9"/>
        <v>192.45594500000004</v>
      </c>
      <c r="Q22" s="97">
        <f t="shared" si="3"/>
        <v>192.45594500000004</v>
      </c>
      <c r="R22" s="119">
        <f t="shared" si="15"/>
        <v>0</v>
      </c>
      <c r="S22" s="119">
        <f t="shared" si="10"/>
        <v>211.70153950000005</v>
      </c>
      <c r="T22" s="97">
        <f t="shared" si="4"/>
        <v>211.70153950000005</v>
      </c>
    </row>
    <row r="23" spans="1:20" x14ac:dyDescent="0.2">
      <c r="A23" s="667"/>
      <c r="B23" s="879" t="s">
        <v>872</v>
      </c>
      <c r="C23" s="119">
        <v>0</v>
      </c>
      <c r="D23" s="119">
        <v>0</v>
      </c>
      <c r="E23" s="97">
        <f t="shared" si="5"/>
        <v>0</v>
      </c>
      <c r="F23" s="119">
        <v>0</v>
      </c>
      <c r="G23" s="119">
        <v>0</v>
      </c>
      <c r="H23" s="97">
        <f t="shared" si="0"/>
        <v>0</v>
      </c>
      <c r="I23" s="886">
        <v>3000</v>
      </c>
      <c r="J23" s="886">
        <v>0</v>
      </c>
      <c r="K23" s="885">
        <f t="shared" si="1"/>
        <v>3000</v>
      </c>
      <c r="L23" s="886">
        <v>7000</v>
      </c>
      <c r="M23" s="886">
        <v>0</v>
      </c>
      <c r="N23" s="885">
        <f t="shared" si="2"/>
        <v>7000</v>
      </c>
      <c r="O23" s="119">
        <v>0</v>
      </c>
      <c r="P23" s="119">
        <f t="shared" si="9"/>
        <v>0</v>
      </c>
      <c r="Q23" s="97">
        <f t="shared" si="3"/>
        <v>0</v>
      </c>
      <c r="R23" s="119">
        <v>0</v>
      </c>
      <c r="S23" s="119">
        <v>0</v>
      </c>
      <c r="T23" s="97">
        <f t="shared" si="4"/>
        <v>0</v>
      </c>
    </row>
    <row r="24" spans="1:20" x14ac:dyDescent="0.2">
      <c r="A24" s="667"/>
      <c r="B24" s="884" t="s">
        <v>867</v>
      </c>
      <c r="C24" s="119">
        <v>0</v>
      </c>
      <c r="D24" s="119">
        <v>0</v>
      </c>
      <c r="E24" s="97">
        <f t="shared" si="5"/>
        <v>0</v>
      </c>
      <c r="F24" s="882">
        <v>3000</v>
      </c>
      <c r="G24" s="882">
        <v>0</v>
      </c>
      <c r="H24" s="883">
        <f t="shared" si="0"/>
        <v>3000</v>
      </c>
      <c r="I24" s="882">
        <v>3500</v>
      </c>
      <c r="J24" s="882">
        <v>0</v>
      </c>
      <c r="K24" s="883">
        <f t="shared" si="1"/>
        <v>3500</v>
      </c>
      <c r="L24" s="882">
        <v>6000</v>
      </c>
      <c r="M24" s="882">
        <v>0</v>
      </c>
      <c r="N24" s="883">
        <f t="shared" si="2"/>
        <v>6000</v>
      </c>
      <c r="O24" s="882">
        <v>6500</v>
      </c>
      <c r="P24" s="882">
        <f t="shared" si="9"/>
        <v>0</v>
      </c>
      <c r="Q24" s="883">
        <f t="shared" si="3"/>
        <v>6500</v>
      </c>
      <c r="R24" s="882">
        <v>7500</v>
      </c>
      <c r="S24" s="882">
        <v>0</v>
      </c>
      <c r="T24" s="883">
        <f t="shared" si="4"/>
        <v>7500</v>
      </c>
    </row>
    <row r="25" spans="1:20" x14ac:dyDescent="0.2">
      <c r="A25" s="667"/>
      <c r="B25" s="884" t="s">
        <v>868</v>
      </c>
      <c r="C25" s="119">
        <v>0</v>
      </c>
      <c r="D25" s="119">
        <v>0</v>
      </c>
      <c r="E25" s="97">
        <f t="shared" si="5"/>
        <v>0</v>
      </c>
      <c r="F25" s="119">
        <v>0</v>
      </c>
      <c r="G25" s="119">
        <v>0</v>
      </c>
      <c r="H25" s="97">
        <f t="shared" si="0"/>
        <v>0</v>
      </c>
      <c r="I25" s="882">
        <v>1500</v>
      </c>
      <c r="J25" s="882">
        <v>0</v>
      </c>
      <c r="K25" s="883">
        <f t="shared" si="1"/>
        <v>1500</v>
      </c>
      <c r="L25" s="882">
        <v>3000</v>
      </c>
      <c r="M25" s="882">
        <v>0</v>
      </c>
      <c r="N25" s="883">
        <f t="shared" si="2"/>
        <v>3000</v>
      </c>
      <c r="O25" s="882">
        <v>4000</v>
      </c>
      <c r="P25" s="882">
        <v>0</v>
      </c>
      <c r="Q25" s="883">
        <f t="shared" si="3"/>
        <v>4000</v>
      </c>
      <c r="R25" s="882">
        <v>4500</v>
      </c>
      <c r="S25" s="882">
        <v>0</v>
      </c>
      <c r="T25" s="883">
        <f t="shared" si="4"/>
        <v>4500</v>
      </c>
    </row>
    <row r="26" spans="1:20" x14ac:dyDescent="0.2">
      <c r="A26" s="667"/>
      <c r="B26" s="876" t="s">
        <v>869</v>
      </c>
      <c r="C26" s="119">
        <v>0</v>
      </c>
      <c r="D26" s="119">
        <v>0</v>
      </c>
      <c r="E26" s="97">
        <f t="shared" si="5"/>
        <v>0</v>
      </c>
      <c r="F26" s="877">
        <v>2000</v>
      </c>
      <c r="G26" s="877">
        <v>0</v>
      </c>
      <c r="H26" s="878">
        <f t="shared" si="0"/>
        <v>2000</v>
      </c>
      <c r="I26" s="877">
        <v>2500</v>
      </c>
      <c r="J26" s="877">
        <v>0</v>
      </c>
      <c r="K26" s="878">
        <f t="shared" si="1"/>
        <v>2500</v>
      </c>
      <c r="L26" s="877">
        <v>3500</v>
      </c>
      <c r="M26" s="877">
        <v>0</v>
      </c>
      <c r="N26" s="878">
        <f t="shared" si="2"/>
        <v>3500</v>
      </c>
      <c r="O26" s="877">
        <v>5000</v>
      </c>
      <c r="P26" s="877">
        <v>0</v>
      </c>
      <c r="Q26" s="878">
        <f t="shared" si="3"/>
        <v>5000</v>
      </c>
      <c r="R26" s="877">
        <v>6000</v>
      </c>
      <c r="S26" s="877">
        <v>0</v>
      </c>
      <c r="T26" s="878">
        <f t="shared" si="4"/>
        <v>6000</v>
      </c>
    </row>
    <row r="27" spans="1:20" x14ac:dyDescent="0.2">
      <c r="A27" s="667"/>
      <c r="B27" s="876" t="s">
        <v>870</v>
      </c>
      <c r="C27" s="119">
        <v>0</v>
      </c>
      <c r="D27" s="119">
        <v>0</v>
      </c>
      <c r="E27" s="97">
        <f t="shared" si="5"/>
        <v>0</v>
      </c>
      <c r="F27" s="119">
        <v>0</v>
      </c>
      <c r="G27" s="119">
        <v>0</v>
      </c>
      <c r="H27" s="97">
        <f t="shared" si="0"/>
        <v>0</v>
      </c>
      <c r="I27" s="877">
        <v>6000</v>
      </c>
      <c r="J27" s="877">
        <v>0</v>
      </c>
      <c r="K27" s="878">
        <f t="shared" si="1"/>
        <v>6000</v>
      </c>
      <c r="L27" s="119">
        <v>0</v>
      </c>
      <c r="M27" s="119">
        <v>0</v>
      </c>
      <c r="N27" s="97">
        <f t="shared" si="2"/>
        <v>0</v>
      </c>
      <c r="O27" s="877">
        <v>12000</v>
      </c>
      <c r="P27" s="877">
        <v>0</v>
      </c>
      <c r="Q27" s="878">
        <f t="shared" si="3"/>
        <v>12000</v>
      </c>
      <c r="R27" s="119">
        <v>0</v>
      </c>
      <c r="S27" s="119">
        <v>0</v>
      </c>
      <c r="T27" s="97">
        <f t="shared" si="4"/>
        <v>0</v>
      </c>
    </row>
    <row r="28" spans="1:20" x14ac:dyDescent="0.2">
      <c r="A28" s="667"/>
      <c r="B28" s="876" t="s">
        <v>871</v>
      </c>
      <c r="C28" s="119">
        <v>0</v>
      </c>
      <c r="D28" s="119">
        <v>0</v>
      </c>
      <c r="E28" s="97">
        <f t="shared" si="5"/>
        <v>0</v>
      </c>
      <c r="F28" s="877">
        <v>1000</v>
      </c>
      <c r="G28" s="877">
        <v>0</v>
      </c>
      <c r="H28" s="878">
        <f t="shared" si="0"/>
        <v>1000</v>
      </c>
      <c r="I28" s="877">
        <v>2000</v>
      </c>
      <c r="J28" s="877">
        <v>0</v>
      </c>
      <c r="K28" s="878">
        <f t="shared" si="1"/>
        <v>2000</v>
      </c>
      <c r="L28" s="877">
        <v>2500</v>
      </c>
      <c r="M28" s="877">
        <v>0</v>
      </c>
      <c r="N28" s="878">
        <f t="shared" si="2"/>
        <v>2500</v>
      </c>
      <c r="O28" s="877">
        <v>3500</v>
      </c>
      <c r="P28" s="877">
        <v>0</v>
      </c>
      <c r="Q28" s="878">
        <f t="shared" si="3"/>
        <v>3500</v>
      </c>
      <c r="R28" s="877">
        <v>4000</v>
      </c>
      <c r="S28" s="877">
        <v>0</v>
      </c>
      <c r="T28" s="878">
        <f t="shared" si="4"/>
        <v>4000</v>
      </c>
    </row>
    <row r="29" spans="1:20" x14ac:dyDescent="0.2">
      <c r="A29" s="667"/>
      <c r="B29" s="868" t="s">
        <v>873</v>
      </c>
      <c r="C29" s="119">
        <v>0</v>
      </c>
      <c r="D29" s="119">
        <v>0</v>
      </c>
      <c r="E29" s="97">
        <f t="shared" si="5"/>
        <v>0</v>
      </c>
      <c r="F29" s="119">
        <v>0</v>
      </c>
      <c r="G29" s="119">
        <v>0</v>
      </c>
      <c r="H29" s="97">
        <f t="shared" si="0"/>
        <v>0</v>
      </c>
      <c r="I29" s="874">
        <v>3000</v>
      </c>
      <c r="J29" s="874">
        <v>0</v>
      </c>
      <c r="K29" s="875">
        <f t="shared" si="1"/>
        <v>3000</v>
      </c>
      <c r="L29" s="874">
        <v>7000</v>
      </c>
      <c r="M29" s="874">
        <v>0</v>
      </c>
      <c r="N29" s="875">
        <f t="shared" si="2"/>
        <v>7000</v>
      </c>
      <c r="O29" s="119">
        <v>0</v>
      </c>
      <c r="P29" s="119">
        <v>0</v>
      </c>
      <c r="Q29" s="97">
        <f t="shared" si="3"/>
        <v>0</v>
      </c>
      <c r="R29" s="119">
        <v>0</v>
      </c>
      <c r="S29" s="119">
        <v>0</v>
      </c>
      <c r="T29" s="97">
        <f t="shared" si="4"/>
        <v>0</v>
      </c>
    </row>
    <row r="30" spans="1:20" x14ac:dyDescent="0.2">
      <c r="A30" s="667"/>
      <c r="B30" s="896" t="s">
        <v>881</v>
      </c>
      <c r="C30" s="119">
        <v>0</v>
      </c>
      <c r="D30" s="119">
        <v>0</v>
      </c>
      <c r="E30" s="97">
        <f t="shared" si="5"/>
        <v>0</v>
      </c>
      <c r="F30" s="874">
        <v>7000</v>
      </c>
      <c r="G30" s="874">
        <v>0</v>
      </c>
      <c r="H30" s="875">
        <f t="shared" si="0"/>
        <v>7000</v>
      </c>
      <c r="I30" s="119">
        <v>0</v>
      </c>
      <c r="J30" s="119">
        <v>0</v>
      </c>
      <c r="K30" s="97">
        <f t="shared" si="1"/>
        <v>0</v>
      </c>
      <c r="L30" s="119">
        <v>0</v>
      </c>
      <c r="M30" s="119">
        <v>0</v>
      </c>
      <c r="N30" s="97">
        <f t="shared" si="2"/>
        <v>0</v>
      </c>
      <c r="O30" s="119">
        <v>0</v>
      </c>
      <c r="P30" s="119">
        <v>0</v>
      </c>
      <c r="Q30" s="97">
        <f t="shared" si="3"/>
        <v>0</v>
      </c>
      <c r="R30" s="119">
        <v>0</v>
      </c>
      <c r="S30" s="119">
        <v>0</v>
      </c>
      <c r="T30" s="97">
        <f t="shared" si="4"/>
        <v>0</v>
      </c>
    </row>
    <row r="31" spans="1:20" x14ac:dyDescent="0.2">
      <c r="A31" s="667"/>
      <c r="B31" s="108" t="s">
        <v>912</v>
      </c>
      <c r="C31" s="119">
        <f>10325/5</f>
        <v>2065</v>
      </c>
      <c r="D31" s="119">
        <v>0</v>
      </c>
      <c r="E31" s="97">
        <f t="shared" si="5"/>
        <v>2065</v>
      </c>
      <c r="F31" s="119">
        <f>C31</f>
        <v>2065</v>
      </c>
      <c r="G31" s="119">
        <v>0</v>
      </c>
      <c r="H31" s="97">
        <f t="shared" si="0"/>
        <v>2065</v>
      </c>
      <c r="I31" s="119">
        <f>F31</f>
        <v>2065</v>
      </c>
      <c r="J31" s="119">
        <v>0</v>
      </c>
      <c r="K31" s="97">
        <f t="shared" si="1"/>
        <v>2065</v>
      </c>
      <c r="L31" s="119">
        <f>I31</f>
        <v>2065</v>
      </c>
      <c r="M31" s="119">
        <v>0</v>
      </c>
      <c r="N31" s="97">
        <f t="shared" si="2"/>
        <v>2065</v>
      </c>
      <c r="O31" s="119">
        <f>L31</f>
        <v>2065</v>
      </c>
      <c r="P31" s="119">
        <v>0</v>
      </c>
      <c r="Q31" s="97">
        <f t="shared" si="3"/>
        <v>2065</v>
      </c>
      <c r="R31" s="119">
        <v>0</v>
      </c>
      <c r="S31" s="119">
        <v>0</v>
      </c>
      <c r="T31" s="97">
        <f t="shared" si="4"/>
        <v>0</v>
      </c>
    </row>
    <row r="32" spans="1:20" s="135" customFormat="1" x14ac:dyDescent="0.2">
      <c r="B32" s="114" t="s">
        <v>294</v>
      </c>
      <c r="C32" s="119">
        <f>Inv.Fija!K20</f>
        <v>7022.4193333333333</v>
      </c>
      <c r="D32" s="119">
        <v>0</v>
      </c>
      <c r="E32" s="97">
        <f t="shared" si="5"/>
        <v>7022.4193333333333</v>
      </c>
      <c r="F32" s="119">
        <f>Inv.Fija!L20</f>
        <v>7022.4193333333333</v>
      </c>
      <c r="G32" s="119">
        <v>0</v>
      </c>
      <c r="H32" s="97">
        <f t="shared" si="0"/>
        <v>7022.4193333333333</v>
      </c>
      <c r="I32" s="119">
        <f>Inv.Fija!M20</f>
        <v>11255.752666666667</v>
      </c>
      <c r="J32" s="119">
        <v>0</v>
      </c>
      <c r="K32" s="97">
        <f t="shared" si="1"/>
        <v>11255.752666666667</v>
      </c>
      <c r="L32" s="119">
        <f>Inv.Fija!N20</f>
        <v>10413.209333333334</v>
      </c>
      <c r="M32" s="119">
        <v>0</v>
      </c>
      <c r="N32" s="97">
        <f t="shared" si="2"/>
        <v>10413.209333333334</v>
      </c>
      <c r="O32" s="119">
        <f>Inv.Fija!O20</f>
        <v>14163.209333333334</v>
      </c>
      <c r="P32" s="119">
        <v>0</v>
      </c>
      <c r="Q32" s="97">
        <f t="shared" si="3"/>
        <v>14163.209333333334</v>
      </c>
      <c r="R32" s="119">
        <f>Inv.Fija!P20</f>
        <v>17973.96733333333</v>
      </c>
      <c r="S32" s="119">
        <v>0</v>
      </c>
      <c r="T32" s="97">
        <f t="shared" si="4"/>
        <v>17973.96733333333</v>
      </c>
    </row>
    <row r="33" spans="2:20" x14ac:dyDescent="0.2">
      <c r="B33" s="278" t="s">
        <v>8</v>
      </c>
      <c r="C33" s="62">
        <f t="shared" ref="C33:T33" si="24">SUM(C10:C32)</f>
        <v>39409.997333333333</v>
      </c>
      <c r="D33" s="62">
        <f t="shared" si="24"/>
        <v>2150.9</v>
      </c>
      <c r="E33" s="62">
        <f t="shared" si="24"/>
        <v>41560.897333333334</v>
      </c>
      <c r="F33" s="62">
        <f t="shared" si="24"/>
        <v>74329.353948333344</v>
      </c>
      <c r="G33" s="62">
        <f t="shared" si="24"/>
        <v>2365.9899999999998</v>
      </c>
      <c r="H33" s="62">
        <f t="shared" si="24"/>
        <v>76695.343948333335</v>
      </c>
      <c r="I33" s="62">
        <f t="shared" si="24"/>
        <v>95158.132781666674</v>
      </c>
      <c r="J33" s="62">
        <f t="shared" si="24"/>
        <v>2602.5890000000009</v>
      </c>
      <c r="K33" s="62">
        <f t="shared" si="24"/>
        <v>97760.721781666682</v>
      </c>
      <c r="L33" s="62">
        <f t="shared" si="24"/>
        <v>117661.39169833332</v>
      </c>
      <c r="M33" s="62">
        <f t="shared" si="24"/>
        <v>2849.2354000000005</v>
      </c>
      <c r="N33" s="62">
        <f t="shared" si="24"/>
        <v>120510.62709833332</v>
      </c>
      <c r="O33" s="62">
        <f t="shared" si="24"/>
        <v>127014.07617333335</v>
      </c>
      <c r="P33" s="62">
        <f t="shared" si="24"/>
        <v>3889.6345400000018</v>
      </c>
      <c r="Q33" s="62">
        <f t="shared" si="24"/>
        <v>130903.71071333335</v>
      </c>
      <c r="R33" s="62">
        <f t="shared" si="24"/>
        <v>124058.85455583333</v>
      </c>
      <c r="S33" s="62">
        <f t="shared" si="24"/>
        <v>4278.5979940000016</v>
      </c>
      <c r="T33" s="62">
        <f t="shared" si="24"/>
        <v>128337.45254983332</v>
      </c>
    </row>
    <row r="34" spans="2:20" hidden="1" x14ac:dyDescent="0.2">
      <c r="B34" s="279" t="s">
        <v>295</v>
      </c>
      <c r="C34" s="105"/>
      <c r="D34" s="248"/>
      <c r="E34" s="62"/>
      <c r="F34" s="105"/>
      <c r="G34" s="248"/>
      <c r="H34" s="62"/>
      <c r="I34" s="105"/>
      <c r="J34" s="248"/>
      <c r="K34" s="62"/>
      <c r="L34" s="105"/>
      <c r="M34" s="248"/>
      <c r="N34" s="62"/>
      <c r="O34" s="105"/>
      <c r="P34" s="248"/>
      <c r="Q34" s="62"/>
      <c r="R34" s="105"/>
      <c r="S34" s="248"/>
      <c r="T34" s="62"/>
    </row>
    <row r="35" spans="2:20" x14ac:dyDescent="0.2">
      <c r="B35" s="264"/>
    </row>
    <row r="36" spans="2:20" x14ac:dyDescent="0.2">
      <c r="F36" s="156"/>
      <c r="I36" s="156"/>
    </row>
    <row r="38" spans="2:20" x14ac:dyDescent="0.2">
      <c r="B38" s="669" t="s">
        <v>467</v>
      </c>
      <c r="C38" s="400"/>
      <c r="D38" s="400"/>
      <c r="E38" s="400"/>
      <c r="F38" s="400"/>
      <c r="G38" s="400"/>
      <c r="H38" s="400"/>
      <c r="I38" s="400"/>
      <c r="J38" s="400"/>
      <c r="K38" s="400"/>
      <c r="L38" s="400"/>
      <c r="M38" s="400"/>
      <c r="N38" s="400"/>
      <c r="O38" s="400"/>
      <c r="P38" s="400"/>
      <c r="Q38" s="400"/>
      <c r="R38" s="400"/>
      <c r="S38" s="400"/>
      <c r="T38" s="400"/>
    </row>
    <row r="39" spans="2:20" x14ac:dyDescent="0.2">
      <c r="B39" s="671" t="s">
        <v>20</v>
      </c>
      <c r="C39" s="672"/>
      <c r="D39" s="672"/>
      <c r="E39" s="672"/>
      <c r="F39" s="672"/>
      <c r="G39" s="672"/>
      <c r="H39" s="672"/>
      <c r="I39" s="672"/>
      <c r="J39" s="672"/>
      <c r="K39" s="672"/>
      <c r="L39" s="672"/>
      <c r="M39" s="672"/>
      <c r="N39" s="672"/>
      <c r="O39" s="672"/>
      <c r="P39" s="672"/>
      <c r="Q39" s="672"/>
      <c r="R39" s="672"/>
      <c r="S39" s="672"/>
      <c r="T39" s="672"/>
    </row>
    <row r="40" spans="2:20" x14ac:dyDescent="0.2">
      <c r="B40" s="671" t="s">
        <v>911</v>
      </c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</row>
    <row r="41" spans="2:20" x14ac:dyDescent="0.2">
      <c r="B41" s="671" t="s">
        <v>2</v>
      </c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</row>
    <row r="42" spans="2:20" x14ac:dyDescent="0.2">
      <c r="B42" s="674"/>
      <c r="C42" s="675"/>
      <c r="D42" s="675"/>
      <c r="E42" s="675"/>
      <c r="F42" s="675"/>
      <c r="G42" s="675"/>
      <c r="H42" s="675"/>
      <c r="I42" s="675"/>
      <c r="J42" s="675"/>
      <c r="K42" s="675"/>
      <c r="L42" s="675"/>
      <c r="M42" s="675"/>
      <c r="N42" s="675"/>
      <c r="O42" s="675"/>
      <c r="P42" s="675"/>
      <c r="Q42" s="675"/>
      <c r="R42" s="675"/>
      <c r="S42" s="675"/>
      <c r="T42" s="675"/>
    </row>
    <row r="43" spans="2:20" x14ac:dyDescent="0.2">
      <c r="B43" s="264"/>
      <c r="H43" s="281"/>
    </row>
    <row r="44" spans="2:20" x14ac:dyDescent="0.2">
      <c r="B44" s="265" t="s">
        <v>282</v>
      </c>
      <c r="C44" s="267" t="s">
        <v>38</v>
      </c>
      <c r="D44" s="662"/>
      <c r="E44" s="299"/>
      <c r="F44" s="270" t="s">
        <v>39</v>
      </c>
      <c r="G44" s="663"/>
      <c r="H44" s="663"/>
      <c r="I44" s="301" t="s">
        <v>40</v>
      </c>
      <c r="J44" s="662"/>
      <c r="K44" s="299"/>
      <c r="L44" s="267" t="s">
        <v>121</v>
      </c>
      <c r="M44" s="662"/>
      <c r="N44" s="299"/>
      <c r="O44" s="270" t="s">
        <v>122</v>
      </c>
      <c r="P44" s="662"/>
      <c r="Q44" s="299"/>
      <c r="R44" s="301" t="s">
        <v>633</v>
      </c>
      <c r="S44" s="662"/>
      <c r="T44" s="299"/>
    </row>
    <row r="45" spans="2:20" x14ac:dyDescent="0.2">
      <c r="B45" s="273"/>
      <c r="C45" s="274" t="s">
        <v>283</v>
      </c>
      <c r="D45" s="275" t="s">
        <v>284</v>
      </c>
      <c r="E45" s="275" t="s">
        <v>47</v>
      </c>
      <c r="F45" s="275" t="s">
        <v>283</v>
      </c>
      <c r="G45" s="275" t="s">
        <v>284</v>
      </c>
      <c r="H45" s="275" t="s">
        <v>47</v>
      </c>
      <c r="I45" s="276" t="s">
        <v>283</v>
      </c>
      <c r="J45" s="276" t="s">
        <v>284</v>
      </c>
      <c r="K45" s="276" t="s">
        <v>47</v>
      </c>
      <c r="L45" s="274" t="s">
        <v>283</v>
      </c>
      <c r="M45" s="275" t="s">
        <v>284</v>
      </c>
      <c r="N45" s="275" t="s">
        <v>47</v>
      </c>
      <c r="O45" s="275" t="s">
        <v>283</v>
      </c>
      <c r="P45" s="275" t="s">
        <v>284</v>
      </c>
      <c r="Q45" s="275" t="s">
        <v>47</v>
      </c>
      <c r="R45" s="276" t="s">
        <v>283</v>
      </c>
      <c r="S45" s="276" t="s">
        <v>284</v>
      </c>
      <c r="T45" s="276" t="s">
        <v>47</v>
      </c>
    </row>
    <row r="46" spans="2:20" x14ac:dyDescent="0.2">
      <c r="B46" s="125" t="s">
        <v>21</v>
      </c>
      <c r="C46" s="282"/>
      <c r="D46" s="282"/>
      <c r="E46" s="282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3"/>
    </row>
    <row r="47" spans="2:20" x14ac:dyDescent="0.2">
      <c r="B47" s="665" t="s">
        <v>424</v>
      </c>
      <c r="C47" s="104">
        <f>+C10*E72</f>
        <v>2169.4569839852134</v>
      </c>
      <c r="D47" s="104">
        <f>+D10*E72</f>
        <v>0</v>
      </c>
      <c r="E47" s="408">
        <f>+C47+D47</f>
        <v>2169.4569839852134</v>
      </c>
      <c r="F47" s="104">
        <f>+F10*H72</f>
        <v>3573.4578767764838</v>
      </c>
      <c r="G47" s="104">
        <f>+G10*H72</f>
        <v>0</v>
      </c>
      <c r="H47" s="408">
        <f>+F47+G47</f>
        <v>3573.4578767764838</v>
      </c>
      <c r="I47" s="104">
        <f>+I10*K72</f>
        <v>4144.2453156687743</v>
      </c>
      <c r="J47" s="104">
        <f>+J10*K72</f>
        <v>0</v>
      </c>
      <c r="K47" s="408">
        <f>+I47+J47</f>
        <v>4144.2453156687743</v>
      </c>
      <c r="L47" s="104">
        <f>+L10*N72</f>
        <v>5195.7725920438033</v>
      </c>
      <c r="M47" s="104">
        <f>+M10*N72</f>
        <v>0</v>
      </c>
      <c r="N47" s="408">
        <f>+L47+M47</f>
        <v>5195.7725920438033</v>
      </c>
      <c r="O47" s="104">
        <f>+O10*Q72</f>
        <v>5389.3903327101889</v>
      </c>
      <c r="P47" s="104">
        <f>+P10*Q72</f>
        <v>0</v>
      </c>
      <c r="Q47" s="408">
        <f>+O47+P47</f>
        <v>5389.3903327101889</v>
      </c>
      <c r="R47" s="104">
        <f>+R10*T72</f>
        <v>5593.0368526450229</v>
      </c>
      <c r="S47" s="104">
        <f>+S10*T72</f>
        <v>0</v>
      </c>
      <c r="T47" s="408">
        <f>+R47+S47</f>
        <v>5593.0368526450229</v>
      </c>
    </row>
    <row r="48" spans="2:20" x14ac:dyDescent="0.2">
      <c r="B48" s="665" t="s">
        <v>425</v>
      </c>
      <c r="C48" s="104">
        <f>+C11*E72</f>
        <v>687.72263196063989</v>
      </c>
      <c r="D48" s="104">
        <f>+D11*E72</f>
        <v>0</v>
      </c>
      <c r="E48" s="408">
        <f>+C48+D48</f>
        <v>687.72263196063989</v>
      </c>
      <c r="F48" s="104">
        <f>+F11*H72</f>
        <v>1333.1809781656373</v>
      </c>
      <c r="G48" s="104">
        <f>+G11*H72</f>
        <v>0</v>
      </c>
      <c r="H48" s="408">
        <f>+F48+G48</f>
        <v>1333.1809781656373</v>
      </c>
      <c r="I48" s="104">
        <f>+I11*K72</f>
        <v>1559.2080401634917</v>
      </c>
      <c r="J48" s="104">
        <f>+J11*K72</f>
        <v>0</v>
      </c>
      <c r="K48" s="408">
        <f>+I48+J48</f>
        <v>1559.2080401634917</v>
      </c>
      <c r="L48" s="104">
        <f>+L11*N72</f>
        <v>1941.3472145662054</v>
      </c>
      <c r="M48" s="104">
        <f>+M11*N72</f>
        <v>0</v>
      </c>
      <c r="N48" s="408">
        <f>+L48+M48</f>
        <v>1941.3472145662054</v>
      </c>
      <c r="O48" s="104">
        <f>+O11*Q72</f>
        <v>1952.004356823712</v>
      </c>
      <c r="P48" s="104">
        <f>+P11*Q72</f>
        <v>0</v>
      </c>
      <c r="Q48" s="408">
        <f>+O48+P48</f>
        <v>1952.004356823712</v>
      </c>
      <c r="R48" s="104">
        <f>+R11*T72</f>
        <v>2025.763886125588</v>
      </c>
      <c r="S48" s="104">
        <f>+S11*T72</f>
        <v>0</v>
      </c>
      <c r="T48" s="408">
        <f>+R48+S48</f>
        <v>2025.763886125588</v>
      </c>
    </row>
    <row r="49" spans="2:20" x14ac:dyDescent="0.2">
      <c r="B49" s="660" t="s">
        <v>715</v>
      </c>
      <c r="C49" s="104">
        <f t="shared" ref="C49:D59" si="25">+C12*$E$71</f>
        <v>0</v>
      </c>
      <c r="D49" s="104">
        <f t="shared" si="25"/>
        <v>61.741592034445638</v>
      </c>
      <c r="E49" s="104">
        <f>+C49+D49</f>
        <v>61.741592034445638</v>
      </c>
      <c r="F49" s="104">
        <f t="shared" ref="F49:G59" si="26">+F12*$H$71</f>
        <v>0</v>
      </c>
      <c r="G49" s="104">
        <f t="shared" si="26"/>
        <v>62.804169559158311</v>
      </c>
      <c r="H49" s="104">
        <f>+F49+G49</f>
        <v>62.804169559158311</v>
      </c>
      <c r="I49" s="284">
        <f t="shared" ref="I49:J59" si="27">+I12*$K$71</f>
        <v>0</v>
      </c>
      <c r="J49" s="284">
        <f t="shared" si="27"/>
        <v>69.598969889761719</v>
      </c>
      <c r="K49" s="104">
        <f>+I49+J49</f>
        <v>69.598969889761719</v>
      </c>
      <c r="L49" s="284">
        <f t="shared" ref="L49:M59" si="28">+L12*$N$71</f>
        <v>0</v>
      </c>
      <c r="M49" s="284">
        <f t="shared" si="28"/>
        <v>76.558403262679704</v>
      </c>
      <c r="N49" s="104">
        <f>+L49+M49</f>
        <v>76.558403262679704</v>
      </c>
      <c r="O49" s="284">
        <f>+O12*$Q$71</f>
        <v>0</v>
      </c>
      <c r="P49" s="284">
        <f>+P12*$Q$71</f>
        <v>83.44231193701782</v>
      </c>
      <c r="Q49" s="104">
        <f>+O49+P49</f>
        <v>83.44231193701782</v>
      </c>
      <c r="R49" s="104">
        <f>+R12*$T$71</f>
        <v>0</v>
      </c>
      <c r="S49" s="104">
        <f>+S12*$T$71</f>
        <v>90.941164113291123</v>
      </c>
      <c r="T49" s="104">
        <f>+R49+S49</f>
        <v>90.941164113291123</v>
      </c>
    </row>
    <row r="50" spans="2:20" x14ac:dyDescent="0.2">
      <c r="B50" s="660" t="s">
        <v>717</v>
      </c>
      <c r="C50" s="104">
        <f t="shared" si="25"/>
        <v>56.819870828848224</v>
      </c>
      <c r="D50" s="104">
        <f t="shared" si="25"/>
        <v>0</v>
      </c>
      <c r="E50" s="104">
        <f t="shared" ref="E50:E69" si="29">+C50+D50</f>
        <v>56.819870828848224</v>
      </c>
      <c r="F50" s="104">
        <f t="shared" si="26"/>
        <v>57.797745154896177</v>
      </c>
      <c r="G50" s="104">
        <f t="shared" si="26"/>
        <v>0</v>
      </c>
      <c r="H50" s="104">
        <f t="shared" ref="H50:H69" si="30">+F50+G50</f>
        <v>57.797745154896177</v>
      </c>
      <c r="I50" s="284">
        <f t="shared" si="27"/>
        <v>64.050899056034766</v>
      </c>
      <c r="J50" s="284">
        <f t="shared" si="27"/>
        <v>0</v>
      </c>
      <c r="K50" s="104">
        <f t="shared" ref="K50:K69" si="31">+I50+J50</f>
        <v>64.050899056034766</v>
      </c>
      <c r="L50" s="284">
        <f t="shared" si="28"/>
        <v>70.45556230266051</v>
      </c>
      <c r="M50" s="284">
        <f t="shared" si="28"/>
        <v>0</v>
      </c>
      <c r="N50" s="104">
        <f t="shared" ref="N50:N69" si="32">+L50+M50</f>
        <v>70.45556230266051</v>
      </c>
      <c r="O50" s="284">
        <f>+O13*$Q$71</f>
        <v>76.790721290061754</v>
      </c>
      <c r="P50" s="284">
        <f>+P13*$Q$71</f>
        <v>0</v>
      </c>
      <c r="Q50" s="104">
        <f t="shared" ref="Q50:Q69" si="33">+O50+P50</f>
        <v>76.790721290061754</v>
      </c>
      <c r="R50" s="104">
        <f t="shared" ref="R50:S68" si="34">+R13*$T$71</f>
        <v>83.691803655783119</v>
      </c>
      <c r="S50" s="104">
        <f t="shared" ref="S50:S56" si="35">+S13*$T$71</f>
        <v>0</v>
      </c>
      <c r="T50" s="104">
        <f t="shared" ref="T50:T69" si="36">+R50+S50</f>
        <v>83.691803655783119</v>
      </c>
    </row>
    <row r="51" spans="2:20" x14ac:dyDescent="0.2">
      <c r="B51" s="660" t="s">
        <v>287</v>
      </c>
      <c r="C51" s="104">
        <f t="shared" si="25"/>
        <v>81.695236813778251</v>
      </c>
      <c r="D51" s="104">
        <f t="shared" si="25"/>
        <v>0</v>
      </c>
      <c r="E51" s="104">
        <f t="shared" si="29"/>
        <v>81.695236813778251</v>
      </c>
      <c r="F51" s="104">
        <f t="shared" si="26"/>
        <v>83.101218092427018</v>
      </c>
      <c r="G51" s="104">
        <f t="shared" si="26"/>
        <v>0</v>
      </c>
      <c r="H51" s="104">
        <f t="shared" si="30"/>
        <v>83.101218092427018</v>
      </c>
      <c r="I51" s="284">
        <f t="shared" si="27"/>
        <v>92.091961670942013</v>
      </c>
      <c r="J51" s="284">
        <f t="shared" si="27"/>
        <v>0</v>
      </c>
      <c r="K51" s="104">
        <f t="shared" si="31"/>
        <v>92.091961670942013</v>
      </c>
      <c r="L51" s="284">
        <f t="shared" si="28"/>
        <v>101.30054439056237</v>
      </c>
      <c r="M51" s="284">
        <f t="shared" si="28"/>
        <v>0</v>
      </c>
      <c r="N51" s="104">
        <f t="shared" si="32"/>
        <v>101.30054439056237</v>
      </c>
      <c r="O51" s="284">
        <f t="shared" ref="O51:P58" si="37">+O14*$Q$71</f>
        <v>110.40919434310523</v>
      </c>
      <c r="P51" s="284">
        <f t="shared" si="37"/>
        <v>0</v>
      </c>
      <c r="Q51" s="104">
        <f t="shared" si="33"/>
        <v>110.40919434310523</v>
      </c>
      <c r="R51" s="104">
        <f t="shared" si="34"/>
        <v>120.3315252093126</v>
      </c>
      <c r="S51" s="104">
        <f t="shared" si="35"/>
        <v>0</v>
      </c>
      <c r="T51" s="104">
        <f t="shared" si="36"/>
        <v>120.3315252093126</v>
      </c>
    </row>
    <row r="52" spans="2:20" x14ac:dyDescent="0.2">
      <c r="B52" s="114" t="s">
        <v>427</v>
      </c>
      <c r="C52" s="104">
        <f t="shared" si="25"/>
        <v>0</v>
      </c>
      <c r="D52" s="104">
        <f t="shared" si="25"/>
        <v>239.01692142088268</v>
      </c>
      <c r="E52" s="104">
        <f t="shared" si="29"/>
        <v>239.01692142088268</v>
      </c>
      <c r="F52" s="104">
        <f t="shared" si="26"/>
        <v>0</v>
      </c>
      <c r="G52" s="104">
        <f t="shared" si="26"/>
        <v>243.13042093327221</v>
      </c>
      <c r="H52" s="104">
        <f t="shared" si="30"/>
        <v>243.13042093327221</v>
      </c>
      <c r="I52" s="284">
        <f t="shared" si="27"/>
        <v>0</v>
      </c>
      <c r="J52" s="284">
        <f t="shared" si="27"/>
        <v>269.43476786012752</v>
      </c>
      <c r="K52" s="104">
        <f t="shared" si="31"/>
        <v>269.43476786012752</v>
      </c>
      <c r="L52" s="284">
        <f t="shared" si="28"/>
        <v>0</v>
      </c>
      <c r="M52" s="284">
        <f t="shared" si="28"/>
        <v>296.37644987410255</v>
      </c>
      <c r="N52" s="104">
        <f t="shared" si="32"/>
        <v>296.37644987410255</v>
      </c>
      <c r="O52" s="284">
        <f t="shared" si="37"/>
        <v>0</v>
      </c>
      <c r="P52" s="284">
        <f t="shared" si="37"/>
        <v>323.0257571638279</v>
      </c>
      <c r="Q52" s="104">
        <f t="shared" si="33"/>
        <v>323.0257571638279</v>
      </c>
      <c r="R52" s="104">
        <f t="shared" si="34"/>
        <v>0</v>
      </c>
      <c r="S52" s="104">
        <f t="shared" si="35"/>
        <v>352.05566232667468</v>
      </c>
      <c r="T52" s="104">
        <f t="shared" si="36"/>
        <v>352.05566232667468</v>
      </c>
    </row>
    <row r="53" spans="2:20" x14ac:dyDescent="0.2">
      <c r="B53" s="114" t="s">
        <v>428</v>
      </c>
      <c r="C53" s="104">
        <f t="shared" si="25"/>
        <v>0</v>
      </c>
      <c r="D53" s="104">
        <f t="shared" si="25"/>
        <v>137.64813778256189</v>
      </c>
      <c r="E53" s="104">
        <f t="shared" si="29"/>
        <v>137.64813778256189</v>
      </c>
      <c r="F53" s="104">
        <f t="shared" si="26"/>
        <v>0</v>
      </c>
      <c r="G53" s="104">
        <f t="shared" si="26"/>
        <v>140.01707276960764</v>
      </c>
      <c r="H53" s="104">
        <f t="shared" si="30"/>
        <v>140.01707276960764</v>
      </c>
      <c r="I53" s="284">
        <f t="shared" si="27"/>
        <v>0</v>
      </c>
      <c r="J53" s="284">
        <f t="shared" si="27"/>
        <v>155.1655582765913</v>
      </c>
      <c r="K53" s="104">
        <f t="shared" si="31"/>
        <v>155.1655582765913</v>
      </c>
      <c r="L53" s="284">
        <f t="shared" si="28"/>
        <v>0</v>
      </c>
      <c r="M53" s="284">
        <f t="shared" si="28"/>
        <v>170.68108050785366</v>
      </c>
      <c r="N53" s="104">
        <f t="shared" si="32"/>
        <v>170.68108050785366</v>
      </c>
      <c r="O53" s="284">
        <f t="shared" si="37"/>
        <v>0</v>
      </c>
      <c r="P53" s="284">
        <f t="shared" si="37"/>
        <v>372.05645244762314</v>
      </c>
      <c r="Q53" s="104">
        <f t="shared" si="33"/>
        <v>372.05645244762314</v>
      </c>
      <c r="R53" s="104">
        <f t="shared" si="34"/>
        <v>0</v>
      </c>
      <c r="S53" s="104">
        <f t="shared" si="35"/>
        <v>405.49268250125914</v>
      </c>
      <c r="T53" s="104">
        <f t="shared" si="36"/>
        <v>405.49268250125914</v>
      </c>
    </row>
    <row r="54" spans="2:20" x14ac:dyDescent="0.2">
      <c r="B54" s="114" t="s">
        <v>429</v>
      </c>
      <c r="C54" s="104">
        <f t="shared" si="25"/>
        <v>193.40096878363832</v>
      </c>
      <c r="D54" s="104">
        <f t="shared" si="25"/>
        <v>0</v>
      </c>
      <c r="E54" s="104">
        <f t="shared" si="29"/>
        <v>193.40096878363832</v>
      </c>
      <c r="F54" s="104">
        <f t="shared" si="26"/>
        <v>196.72941425962316</v>
      </c>
      <c r="G54" s="104">
        <f t="shared" si="26"/>
        <v>0</v>
      </c>
      <c r="H54" s="104">
        <f t="shared" si="30"/>
        <v>196.72941425962316</v>
      </c>
      <c r="I54" s="284">
        <f t="shared" si="27"/>
        <v>218.01362354753621</v>
      </c>
      <c r="J54" s="284">
        <f t="shared" si="27"/>
        <v>0</v>
      </c>
      <c r="K54" s="104">
        <f t="shared" si="31"/>
        <v>218.01362354753621</v>
      </c>
      <c r="L54" s="284">
        <f t="shared" si="28"/>
        <v>479.62706731858106</v>
      </c>
      <c r="M54" s="284">
        <f t="shared" si="28"/>
        <v>0</v>
      </c>
      <c r="N54" s="104">
        <f t="shared" si="32"/>
        <v>479.62706731858106</v>
      </c>
      <c r="O54" s="284">
        <f t="shared" si="37"/>
        <v>522.75373648164123</v>
      </c>
      <c r="P54" s="284">
        <f t="shared" si="37"/>
        <v>0</v>
      </c>
      <c r="Q54" s="104">
        <f t="shared" si="33"/>
        <v>522.75373648164123</v>
      </c>
      <c r="R54" s="104">
        <f t="shared" si="34"/>
        <v>569.73293568490885</v>
      </c>
      <c r="S54" s="104">
        <f t="shared" si="35"/>
        <v>0</v>
      </c>
      <c r="T54" s="104">
        <f t="shared" si="36"/>
        <v>569.73293568490885</v>
      </c>
    </row>
    <row r="55" spans="2:20" x14ac:dyDescent="0.2">
      <c r="B55" s="114" t="s">
        <v>288</v>
      </c>
      <c r="C55" s="104">
        <f t="shared" si="25"/>
        <v>0</v>
      </c>
      <c r="D55" s="104">
        <f t="shared" si="25"/>
        <v>0</v>
      </c>
      <c r="E55" s="104">
        <f t="shared" si="29"/>
        <v>0</v>
      </c>
      <c r="F55" s="104">
        <f t="shared" si="26"/>
        <v>67.117320740982777</v>
      </c>
      <c r="G55" s="104">
        <f t="shared" si="26"/>
        <v>0</v>
      </c>
      <c r="H55" s="104">
        <f t="shared" si="30"/>
        <v>67.117320740982777</v>
      </c>
      <c r="I55" s="284">
        <f t="shared" si="27"/>
        <v>89.424631776420469</v>
      </c>
      <c r="J55" s="284">
        <f t="shared" si="27"/>
        <v>0</v>
      </c>
      <c r="K55" s="104">
        <f t="shared" si="31"/>
        <v>89.424631776420469</v>
      </c>
      <c r="L55" s="284">
        <f t="shared" si="28"/>
        <v>111.79069874115717</v>
      </c>
      <c r="M55" s="284">
        <f t="shared" si="28"/>
        <v>0</v>
      </c>
      <c r="N55" s="104">
        <f t="shared" si="32"/>
        <v>111.79069874115717</v>
      </c>
      <c r="O55" s="284">
        <f t="shared" si="37"/>
        <v>184.63795951653964</v>
      </c>
      <c r="P55" s="284">
        <f t="shared" si="37"/>
        <v>0</v>
      </c>
      <c r="Q55" s="104">
        <f t="shared" si="33"/>
        <v>184.63795951653964</v>
      </c>
      <c r="R55" s="104">
        <f t="shared" si="34"/>
        <v>226.85234479834642</v>
      </c>
      <c r="S55" s="104">
        <f t="shared" si="35"/>
        <v>0</v>
      </c>
      <c r="T55" s="104">
        <f t="shared" si="36"/>
        <v>226.85234479834642</v>
      </c>
    </row>
    <row r="56" spans="2:20" x14ac:dyDescent="0.2">
      <c r="B56" s="114" t="s">
        <v>289</v>
      </c>
      <c r="C56" s="104">
        <f t="shared" si="25"/>
        <v>84.029386437029061</v>
      </c>
      <c r="D56" s="104">
        <f t="shared" si="25"/>
        <v>0</v>
      </c>
      <c r="E56" s="104">
        <f t="shared" si="29"/>
        <v>84.029386437029061</v>
      </c>
      <c r="F56" s="104">
        <f t="shared" si="26"/>
        <v>85.475538609353507</v>
      </c>
      <c r="G56" s="104">
        <f t="shared" si="26"/>
        <v>0</v>
      </c>
      <c r="H56" s="104">
        <f t="shared" si="30"/>
        <v>85.475538609353507</v>
      </c>
      <c r="I56" s="284">
        <f t="shared" si="27"/>
        <v>94.723160575826071</v>
      </c>
      <c r="J56" s="284">
        <f t="shared" si="27"/>
        <v>0</v>
      </c>
      <c r="K56" s="104">
        <f t="shared" si="31"/>
        <v>94.723160575826071</v>
      </c>
      <c r="L56" s="284">
        <f t="shared" si="28"/>
        <v>104.19484565886414</v>
      </c>
      <c r="M56" s="284">
        <f t="shared" si="28"/>
        <v>0</v>
      </c>
      <c r="N56" s="104">
        <f t="shared" si="32"/>
        <v>104.19484565886414</v>
      </c>
      <c r="O56" s="284">
        <f t="shared" si="37"/>
        <v>113.56374275290821</v>
      </c>
      <c r="P56" s="284">
        <f t="shared" si="37"/>
        <v>0</v>
      </c>
      <c r="Q56" s="104">
        <f t="shared" si="33"/>
        <v>113.56374275290821</v>
      </c>
      <c r="R56" s="104">
        <f t="shared" si="34"/>
        <v>123.76956878672152</v>
      </c>
      <c r="S56" s="104">
        <f t="shared" si="35"/>
        <v>0</v>
      </c>
      <c r="T56" s="104">
        <f t="shared" si="36"/>
        <v>123.76956878672152</v>
      </c>
    </row>
    <row r="57" spans="2:20" x14ac:dyDescent="0.2">
      <c r="B57" s="114" t="s">
        <v>290</v>
      </c>
      <c r="C57" s="104">
        <f t="shared" si="25"/>
        <v>0</v>
      </c>
      <c r="D57" s="104">
        <f t="shared" si="25"/>
        <v>66.956749192680306</v>
      </c>
      <c r="E57" s="104">
        <f t="shared" si="29"/>
        <v>66.956749192680306</v>
      </c>
      <c r="F57" s="104">
        <f t="shared" si="26"/>
        <v>0</v>
      </c>
      <c r="G57" s="104">
        <f t="shared" si="26"/>
        <v>68.109079971262631</v>
      </c>
      <c r="H57" s="104">
        <f t="shared" si="30"/>
        <v>68.109079971262631</v>
      </c>
      <c r="I57" s="284">
        <f t="shared" si="27"/>
        <v>0</v>
      </c>
      <c r="J57" s="284">
        <f t="shared" si="27"/>
        <v>75.477820014388385</v>
      </c>
      <c r="K57" s="104">
        <f t="shared" si="31"/>
        <v>75.477820014388385</v>
      </c>
      <c r="L57" s="284">
        <f t="shared" si="28"/>
        <v>0</v>
      </c>
      <c r="M57" s="284">
        <f t="shared" si="28"/>
        <v>83.025099239285396</v>
      </c>
      <c r="N57" s="104">
        <f t="shared" si="32"/>
        <v>83.025099239285396</v>
      </c>
      <c r="O57" s="284">
        <f t="shared" si="37"/>
        <v>0</v>
      </c>
      <c r="P57" s="284">
        <f t="shared" si="37"/>
        <v>90.49047438406339</v>
      </c>
      <c r="Q57" s="104">
        <f t="shared" si="33"/>
        <v>90.49047438406339</v>
      </c>
      <c r="R57" s="104">
        <f t="shared" si="34"/>
        <v>0</v>
      </c>
      <c r="S57" s="104">
        <f>+S20*$T$71</f>
        <v>98.622735763387638</v>
      </c>
      <c r="T57" s="104">
        <f t="shared" si="36"/>
        <v>98.622735763387638</v>
      </c>
    </row>
    <row r="58" spans="2:20" x14ac:dyDescent="0.2">
      <c r="B58" s="114" t="s">
        <v>291</v>
      </c>
      <c r="C58" s="104">
        <f t="shared" si="25"/>
        <v>0</v>
      </c>
      <c r="D58" s="104">
        <f t="shared" si="25"/>
        <v>33.344994617868679</v>
      </c>
      <c r="E58" s="104">
        <f t="shared" si="29"/>
        <v>33.344994617868679</v>
      </c>
      <c r="F58" s="104">
        <f t="shared" si="26"/>
        <v>0</v>
      </c>
      <c r="G58" s="104">
        <f t="shared" si="26"/>
        <v>33.918864527521229</v>
      </c>
      <c r="H58" s="104">
        <f t="shared" si="30"/>
        <v>33.918864527521229</v>
      </c>
      <c r="I58" s="284">
        <f t="shared" si="27"/>
        <v>0</v>
      </c>
      <c r="J58" s="284">
        <f t="shared" si="27"/>
        <v>37.588555784057959</v>
      </c>
      <c r="K58" s="104">
        <f t="shared" si="31"/>
        <v>37.588555784057959</v>
      </c>
      <c r="L58" s="284">
        <f t="shared" si="28"/>
        <v>0</v>
      </c>
      <c r="M58" s="284">
        <f t="shared" si="28"/>
        <v>37.964211441361023</v>
      </c>
      <c r="N58" s="104">
        <f t="shared" si="32"/>
        <v>37.964211441361023</v>
      </c>
      <c r="O58" s="284">
        <f t="shared" si="37"/>
        <v>0</v>
      </c>
      <c r="P58" s="284">
        <f t="shared" si="37"/>
        <v>41.377842777935527</v>
      </c>
      <c r="Q58" s="104">
        <f t="shared" si="33"/>
        <v>41.377842777935527</v>
      </c>
      <c r="R58" s="104">
        <f t="shared" si="34"/>
        <v>0</v>
      </c>
      <c r="S58" s="104">
        <f>+S21*$T$71</f>
        <v>45.096415755623632</v>
      </c>
      <c r="T58" s="104">
        <f t="shared" si="36"/>
        <v>45.096415755623632</v>
      </c>
    </row>
    <row r="59" spans="2:20" x14ac:dyDescent="0.2">
      <c r="B59" s="114" t="s">
        <v>293</v>
      </c>
      <c r="C59" s="104">
        <f>+C22*$E$71</f>
        <v>0</v>
      </c>
      <c r="D59" s="104">
        <f t="shared" si="25"/>
        <v>35.065596340150698</v>
      </c>
      <c r="E59" s="104">
        <f t="shared" si="29"/>
        <v>35.065596340150698</v>
      </c>
      <c r="F59" s="104">
        <f t="shared" si="26"/>
        <v>0</v>
      </c>
      <c r="G59" s="104">
        <f t="shared" si="26"/>
        <v>35.669077937141324</v>
      </c>
      <c r="H59" s="104">
        <f t="shared" si="30"/>
        <v>35.669077937141324</v>
      </c>
      <c r="I59" s="284">
        <f t="shared" si="27"/>
        <v>0</v>
      </c>
      <c r="J59" s="284">
        <f t="shared" si="27"/>
        <v>39.528125262515353</v>
      </c>
      <c r="K59" s="104">
        <f t="shared" si="31"/>
        <v>39.528125262515353</v>
      </c>
      <c r="L59" s="284">
        <f t="shared" si="28"/>
        <v>0</v>
      </c>
      <c r="M59" s="284">
        <f t="shared" si="28"/>
        <v>43.480674482087906</v>
      </c>
      <c r="N59" s="104">
        <f t="shared" si="32"/>
        <v>43.480674482087906</v>
      </c>
      <c r="O59" s="284">
        <f>+O22*$Q$71</f>
        <v>0</v>
      </c>
      <c r="P59" s="284">
        <f>+P22*$Q$71</f>
        <v>47.390330110697732</v>
      </c>
      <c r="Q59" s="104">
        <f t="shared" si="33"/>
        <v>47.390330110697732</v>
      </c>
      <c r="R59" s="104">
        <f t="shared" si="34"/>
        <v>0</v>
      </c>
      <c r="S59" s="104">
        <f>+S22*$T$71</f>
        <v>51.649237514331887</v>
      </c>
      <c r="T59" s="104">
        <f t="shared" si="36"/>
        <v>51.649237514331887</v>
      </c>
    </row>
    <row r="60" spans="2:20" x14ac:dyDescent="0.2">
      <c r="B60" s="114" t="s">
        <v>872</v>
      </c>
      <c r="C60" s="104">
        <f t="shared" ref="C60:D68" si="38">+C23*$E$71</f>
        <v>0</v>
      </c>
      <c r="D60" s="104">
        <f t="shared" si="38"/>
        <v>0</v>
      </c>
      <c r="E60" s="104">
        <f t="shared" si="29"/>
        <v>0</v>
      </c>
      <c r="F60" s="104">
        <f t="shared" ref="F60:G60" si="39">+F23*$H$71</f>
        <v>0</v>
      </c>
      <c r="G60" s="104">
        <f t="shared" si="39"/>
        <v>0</v>
      </c>
      <c r="H60" s="104">
        <f t="shared" si="30"/>
        <v>0</v>
      </c>
      <c r="I60" s="284">
        <f t="shared" ref="I60:J60" si="40">+I23*$K$71</f>
        <v>745.55813125404211</v>
      </c>
      <c r="J60" s="284">
        <f t="shared" si="40"/>
        <v>0</v>
      </c>
      <c r="K60" s="104">
        <f t="shared" si="31"/>
        <v>745.55813125404211</v>
      </c>
      <c r="L60" s="284">
        <f t="shared" ref="L60:M60" si="41">+L23*$N$71</f>
        <v>1739.6251049146695</v>
      </c>
      <c r="M60" s="284">
        <f t="shared" si="41"/>
        <v>0</v>
      </c>
      <c r="N60" s="104">
        <f t="shared" si="32"/>
        <v>1739.6251049146695</v>
      </c>
      <c r="O60" s="284">
        <f t="shared" ref="O60:P68" si="42">+O23*$Q$71</f>
        <v>0</v>
      </c>
      <c r="P60" s="284">
        <f t="shared" si="42"/>
        <v>0</v>
      </c>
      <c r="Q60" s="104">
        <f t="shared" si="33"/>
        <v>0</v>
      </c>
      <c r="R60" s="104">
        <f t="shared" si="34"/>
        <v>0</v>
      </c>
      <c r="S60" s="104">
        <f t="shared" si="34"/>
        <v>0</v>
      </c>
      <c r="T60" s="104">
        <f t="shared" si="36"/>
        <v>0</v>
      </c>
    </row>
    <row r="61" spans="2:20" x14ac:dyDescent="0.2">
      <c r="B61" s="114" t="s">
        <v>867</v>
      </c>
      <c r="C61" s="104">
        <f t="shared" si="38"/>
        <v>0</v>
      </c>
      <c r="D61" s="104">
        <f t="shared" si="38"/>
        <v>0</v>
      </c>
      <c r="E61" s="104">
        <f t="shared" si="29"/>
        <v>0</v>
      </c>
      <c r="F61" s="104">
        <f t="shared" ref="F61:G61" si="43">+F24*$H$71</f>
        <v>740.04795332773597</v>
      </c>
      <c r="G61" s="104">
        <f t="shared" si="43"/>
        <v>0</v>
      </c>
      <c r="H61" s="104">
        <f t="shared" si="30"/>
        <v>740.04795332773597</v>
      </c>
      <c r="I61" s="284">
        <f t="shared" ref="I61:J61" si="44">+I24*$K$71</f>
        <v>869.81781979638254</v>
      </c>
      <c r="J61" s="284">
        <f t="shared" si="44"/>
        <v>0</v>
      </c>
      <c r="K61" s="104">
        <f t="shared" si="31"/>
        <v>869.81781979638254</v>
      </c>
      <c r="L61" s="284">
        <f t="shared" ref="L61:M61" si="45">+L24*$N$71</f>
        <v>1491.1072327840025</v>
      </c>
      <c r="M61" s="284">
        <f t="shared" si="45"/>
        <v>0</v>
      </c>
      <c r="N61" s="104">
        <f t="shared" si="32"/>
        <v>1491.1072327840025</v>
      </c>
      <c r="O61" s="284">
        <f t="shared" si="42"/>
        <v>1600.5592641969838</v>
      </c>
      <c r="P61" s="284">
        <f t="shared" si="42"/>
        <v>0</v>
      </c>
      <c r="Q61" s="104">
        <f t="shared" si="33"/>
        <v>1600.5592641969838</v>
      </c>
      <c r="R61" s="104">
        <f t="shared" si="34"/>
        <v>1829.789628702672</v>
      </c>
      <c r="S61" s="104">
        <f t="shared" si="34"/>
        <v>0</v>
      </c>
      <c r="T61" s="104">
        <f t="shared" si="36"/>
        <v>1829.789628702672</v>
      </c>
    </row>
    <row r="62" spans="2:20" x14ac:dyDescent="0.2">
      <c r="B62" s="114" t="s">
        <v>868</v>
      </c>
      <c r="C62" s="104">
        <f t="shared" si="38"/>
        <v>0</v>
      </c>
      <c r="D62" s="104">
        <f t="shared" si="38"/>
        <v>0</v>
      </c>
      <c r="E62" s="104">
        <f t="shared" si="29"/>
        <v>0</v>
      </c>
      <c r="F62" s="104">
        <f t="shared" ref="F62:G62" si="46">+F25*$H$71</f>
        <v>0</v>
      </c>
      <c r="G62" s="104">
        <f t="shared" si="46"/>
        <v>0</v>
      </c>
      <c r="H62" s="104">
        <f t="shared" si="30"/>
        <v>0</v>
      </c>
      <c r="I62" s="284">
        <f t="shared" ref="I62:J62" si="47">+I25*$K$71</f>
        <v>372.77906562702105</v>
      </c>
      <c r="J62" s="284">
        <f t="shared" si="47"/>
        <v>0</v>
      </c>
      <c r="K62" s="104">
        <f t="shared" si="31"/>
        <v>372.77906562702105</v>
      </c>
      <c r="L62" s="284">
        <f t="shared" ref="L62:M62" si="48">+L25*$N$71</f>
        <v>745.55361639200123</v>
      </c>
      <c r="M62" s="284">
        <f t="shared" si="48"/>
        <v>0</v>
      </c>
      <c r="N62" s="104">
        <f t="shared" si="32"/>
        <v>745.55361639200123</v>
      </c>
      <c r="O62" s="284">
        <f t="shared" si="42"/>
        <v>984.95954719814392</v>
      </c>
      <c r="P62" s="284">
        <f t="shared" si="42"/>
        <v>0</v>
      </c>
      <c r="Q62" s="104">
        <f t="shared" si="33"/>
        <v>984.95954719814392</v>
      </c>
      <c r="R62" s="104">
        <f t="shared" si="34"/>
        <v>1097.8737772216032</v>
      </c>
      <c r="S62" s="104">
        <f t="shared" si="34"/>
        <v>0</v>
      </c>
      <c r="T62" s="104">
        <f t="shared" si="36"/>
        <v>1097.8737772216032</v>
      </c>
    </row>
    <row r="63" spans="2:20" x14ac:dyDescent="0.2">
      <c r="B63" s="114" t="s">
        <v>869</v>
      </c>
      <c r="C63" s="104">
        <f t="shared" si="38"/>
        <v>0</v>
      </c>
      <c r="D63" s="104">
        <f t="shared" si="38"/>
        <v>0</v>
      </c>
      <c r="E63" s="104">
        <f t="shared" si="29"/>
        <v>0</v>
      </c>
      <c r="F63" s="104">
        <f t="shared" ref="F63:G63" si="49">+F26*$H$71</f>
        <v>493.36530221849063</v>
      </c>
      <c r="G63" s="104">
        <f t="shared" si="49"/>
        <v>0</v>
      </c>
      <c r="H63" s="104">
        <f t="shared" si="30"/>
        <v>493.36530221849063</v>
      </c>
      <c r="I63" s="284">
        <f t="shared" ref="I63:J63" si="50">+I26*$K$71</f>
        <v>621.2984427117018</v>
      </c>
      <c r="J63" s="284">
        <f t="shared" si="50"/>
        <v>0</v>
      </c>
      <c r="K63" s="104">
        <f t="shared" si="31"/>
        <v>621.2984427117018</v>
      </c>
      <c r="L63" s="284">
        <f t="shared" ref="L63:M63" si="51">+L26*$N$71</f>
        <v>869.81255245733473</v>
      </c>
      <c r="M63" s="284">
        <f t="shared" si="51"/>
        <v>0</v>
      </c>
      <c r="N63" s="104">
        <f t="shared" si="32"/>
        <v>869.81255245733473</v>
      </c>
      <c r="O63" s="284">
        <f t="shared" si="42"/>
        <v>1231.19943399768</v>
      </c>
      <c r="P63" s="284">
        <f t="shared" si="42"/>
        <v>0</v>
      </c>
      <c r="Q63" s="104">
        <f t="shared" si="33"/>
        <v>1231.19943399768</v>
      </c>
      <c r="R63" s="104">
        <f t="shared" si="34"/>
        <v>1463.8317029621376</v>
      </c>
      <c r="S63" s="104">
        <f t="shared" si="34"/>
        <v>0</v>
      </c>
      <c r="T63" s="104">
        <f t="shared" si="36"/>
        <v>1463.8317029621376</v>
      </c>
    </row>
    <row r="64" spans="2:20" x14ac:dyDescent="0.2">
      <c r="B64" s="114" t="s">
        <v>870</v>
      </c>
      <c r="C64" s="104">
        <f t="shared" si="38"/>
        <v>0</v>
      </c>
      <c r="D64" s="104">
        <f t="shared" si="38"/>
        <v>0</v>
      </c>
      <c r="E64" s="104">
        <f t="shared" si="29"/>
        <v>0</v>
      </c>
      <c r="F64" s="104">
        <f t="shared" ref="F64:G64" si="52">+F27*$H$71</f>
        <v>0</v>
      </c>
      <c r="G64" s="104">
        <f t="shared" si="52"/>
        <v>0</v>
      </c>
      <c r="H64" s="104">
        <f t="shared" si="30"/>
        <v>0</v>
      </c>
      <c r="I64" s="284">
        <f t="shared" ref="I64:J64" si="53">+I27*$K$71</f>
        <v>1491.1162625080842</v>
      </c>
      <c r="J64" s="284">
        <f t="shared" si="53"/>
        <v>0</v>
      </c>
      <c r="K64" s="104">
        <f t="shared" si="31"/>
        <v>1491.1162625080842</v>
      </c>
      <c r="L64" s="284">
        <f t="shared" ref="L64:M64" si="54">+L27*$N$71</f>
        <v>0</v>
      </c>
      <c r="M64" s="284">
        <f t="shared" si="54"/>
        <v>0</v>
      </c>
      <c r="N64" s="104">
        <f t="shared" si="32"/>
        <v>0</v>
      </c>
      <c r="O64" s="284">
        <f t="shared" si="42"/>
        <v>2954.8786415944319</v>
      </c>
      <c r="P64" s="284">
        <f t="shared" si="42"/>
        <v>0</v>
      </c>
      <c r="Q64" s="104">
        <f t="shared" si="33"/>
        <v>2954.8786415944319</v>
      </c>
      <c r="R64" s="104">
        <f t="shared" si="34"/>
        <v>0</v>
      </c>
      <c r="S64" s="104">
        <f t="shared" si="34"/>
        <v>0</v>
      </c>
      <c r="T64" s="104">
        <f t="shared" si="36"/>
        <v>0</v>
      </c>
    </row>
    <row r="65" spans="2:20" x14ac:dyDescent="0.2">
      <c r="B65" s="114" t="s">
        <v>871</v>
      </c>
      <c r="C65" s="104">
        <f t="shared" si="38"/>
        <v>0</v>
      </c>
      <c r="D65" s="104">
        <f t="shared" si="38"/>
        <v>0</v>
      </c>
      <c r="E65" s="104">
        <f t="shared" si="29"/>
        <v>0</v>
      </c>
      <c r="F65" s="104">
        <f t="shared" ref="F65:G65" si="55">+F28*$H$71</f>
        <v>246.68265110924531</v>
      </c>
      <c r="G65" s="104">
        <f t="shared" si="55"/>
        <v>0</v>
      </c>
      <c r="H65" s="104">
        <f t="shared" si="30"/>
        <v>246.68265110924531</v>
      </c>
      <c r="I65" s="284">
        <f t="shared" ref="I65:J65" si="56">+I28*$K$71</f>
        <v>497.03875416936143</v>
      </c>
      <c r="J65" s="284">
        <f t="shared" si="56"/>
        <v>0</v>
      </c>
      <c r="K65" s="104">
        <f t="shared" si="31"/>
        <v>497.03875416936143</v>
      </c>
      <c r="L65" s="284">
        <f t="shared" ref="L65:M65" si="57">+L28*$N$71</f>
        <v>621.29468032666762</v>
      </c>
      <c r="M65" s="284">
        <f t="shared" si="57"/>
        <v>0</v>
      </c>
      <c r="N65" s="104">
        <f t="shared" si="32"/>
        <v>621.29468032666762</v>
      </c>
      <c r="O65" s="284">
        <f t="shared" si="42"/>
        <v>861.83960379837595</v>
      </c>
      <c r="P65" s="284">
        <f t="shared" si="42"/>
        <v>0</v>
      </c>
      <c r="Q65" s="104">
        <f t="shared" si="33"/>
        <v>861.83960379837595</v>
      </c>
      <c r="R65" s="104">
        <f t="shared" si="34"/>
        <v>975.88780197475842</v>
      </c>
      <c r="S65" s="104">
        <f t="shared" si="34"/>
        <v>0</v>
      </c>
      <c r="T65" s="104">
        <f t="shared" si="36"/>
        <v>975.88780197475842</v>
      </c>
    </row>
    <row r="66" spans="2:20" x14ac:dyDescent="0.2">
      <c r="B66" s="114" t="s">
        <v>873</v>
      </c>
      <c r="C66" s="104">
        <f t="shared" si="38"/>
        <v>0</v>
      </c>
      <c r="D66" s="104">
        <f t="shared" si="38"/>
        <v>0</v>
      </c>
      <c r="E66" s="104">
        <f t="shared" si="29"/>
        <v>0</v>
      </c>
      <c r="F66" s="104">
        <f t="shared" ref="F66:G66" si="58">+F29*$H$71</f>
        <v>0</v>
      </c>
      <c r="G66" s="104">
        <f t="shared" si="58"/>
        <v>0</v>
      </c>
      <c r="H66" s="104">
        <f t="shared" si="30"/>
        <v>0</v>
      </c>
      <c r="I66" s="284">
        <f t="shared" ref="I66:J66" si="59">+I29*$K$71</f>
        <v>745.55813125404211</v>
      </c>
      <c r="J66" s="284">
        <f t="shared" si="59"/>
        <v>0</v>
      </c>
      <c r="K66" s="104">
        <f t="shared" si="31"/>
        <v>745.55813125404211</v>
      </c>
      <c r="L66" s="284">
        <f t="shared" ref="L66:M66" si="60">+L29*$N$71</f>
        <v>1739.6251049146695</v>
      </c>
      <c r="M66" s="284">
        <f t="shared" si="60"/>
        <v>0</v>
      </c>
      <c r="N66" s="104">
        <f t="shared" si="32"/>
        <v>1739.6251049146695</v>
      </c>
      <c r="O66" s="284">
        <f t="shared" si="42"/>
        <v>0</v>
      </c>
      <c r="P66" s="284">
        <f t="shared" si="42"/>
        <v>0</v>
      </c>
      <c r="Q66" s="104">
        <f t="shared" si="33"/>
        <v>0</v>
      </c>
      <c r="R66" s="104">
        <f t="shared" si="34"/>
        <v>0</v>
      </c>
      <c r="S66" s="104">
        <f t="shared" si="34"/>
        <v>0</v>
      </c>
      <c r="T66" s="104">
        <f t="shared" si="36"/>
        <v>0</v>
      </c>
    </row>
    <row r="67" spans="2:20" x14ac:dyDescent="0.2">
      <c r="B67" s="108" t="s">
        <v>881</v>
      </c>
      <c r="C67" s="104">
        <f t="shared" si="38"/>
        <v>0</v>
      </c>
      <c r="D67" s="104">
        <f t="shared" si="38"/>
        <v>0</v>
      </c>
      <c r="E67" s="104">
        <f t="shared" si="29"/>
        <v>0</v>
      </c>
      <c r="F67" s="104">
        <f t="shared" ref="F67:G68" si="61">+F30*$H$71</f>
        <v>1726.7785577647171</v>
      </c>
      <c r="G67" s="104">
        <f t="shared" si="61"/>
        <v>0</v>
      </c>
      <c r="H67" s="104">
        <f t="shared" si="30"/>
        <v>1726.7785577647171</v>
      </c>
      <c r="I67" s="284">
        <f t="shared" ref="I67:J68" si="62">+I30*$K$71</f>
        <v>0</v>
      </c>
      <c r="J67" s="284">
        <f t="shared" si="62"/>
        <v>0</v>
      </c>
      <c r="K67" s="104">
        <f t="shared" si="31"/>
        <v>0</v>
      </c>
      <c r="L67" s="284">
        <f t="shared" ref="L67:M68" si="63">+L30*$N$71</f>
        <v>0</v>
      </c>
      <c r="M67" s="284">
        <f t="shared" si="63"/>
        <v>0</v>
      </c>
      <c r="N67" s="104">
        <f t="shared" si="32"/>
        <v>0</v>
      </c>
      <c r="O67" s="284">
        <f t="shared" si="42"/>
        <v>0</v>
      </c>
      <c r="P67" s="284">
        <f t="shared" si="42"/>
        <v>0</v>
      </c>
      <c r="Q67" s="104">
        <f t="shared" si="33"/>
        <v>0</v>
      </c>
      <c r="R67" s="104">
        <f t="shared" si="34"/>
        <v>0</v>
      </c>
      <c r="S67" s="104">
        <f t="shared" si="34"/>
        <v>0</v>
      </c>
      <c r="T67" s="104">
        <f t="shared" si="36"/>
        <v>0</v>
      </c>
    </row>
    <row r="68" spans="2:20" x14ac:dyDescent="0.2">
      <c r="B68" s="108" t="s">
        <v>912</v>
      </c>
      <c r="C68" s="104">
        <f t="shared" si="38"/>
        <v>550.85931108719058</v>
      </c>
      <c r="D68" s="104">
        <f t="shared" si="38"/>
        <v>0</v>
      </c>
      <c r="E68" s="104">
        <f t="shared" ref="E68" si="64">+C68+D68</f>
        <v>550.85931108719058</v>
      </c>
      <c r="F68" s="104">
        <f t="shared" si="61"/>
        <v>509.39967454059155</v>
      </c>
      <c r="G68" s="104">
        <f t="shared" si="61"/>
        <v>0</v>
      </c>
      <c r="H68" s="104">
        <f t="shared" ref="H68" si="65">+F68+G68</f>
        <v>509.39967454059155</v>
      </c>
      <c r="I68" s="284">
        <f t="shared" si="62"/>
        <v>513.19251367986567</v>
      </c>
      <c r="J68" s="284">
        <f t="shared" si="62"/>
        <v>0</v>
      </c>
      <c r="K68" s="104">
        <f t="shared" ref="K68" si="66">+I68+J68</f>
        <v>513.19251367986567</v>
      </c>
      <c r="L68" s="284">
        <f t="shared" si="63"/>
        <v>513.18940594982746</v>
      </c>
      <c r="M68" s="284">
        <f t="shared" si="63"/>
        <v>0</v>
      </c>
      <c r="N68" s="104">
        <f t="shared" ref="N68" si="67">+L68+M68</f>
        <v>513.18940594982746</v>
      </c>
      <c r="O68" s="284">
        <f t="shared" si="42"/>
        <v>508.48536624104179</v>
      </c>
      <c r="P68" s="284">
        <f t="shared" si="42"/>
        <v>0</v>
      </c>
      <c r="Q68" s="104">
        <f t="shared" ref="Q68" si="68">+O68+P68</f>
        <v>508.48536624104179</v>
      </c>
      <c r="R68" s="104">
        <f t="shared" si="34"/>
        <v>0</v>
      </c>
      <c r="S68" s="104">
        <f t="shared" si="34"/>
        <v>0</v>
      </c>
      <c r="T68" s="104">
        <f t="shared" ref="T68" si="69">+R68+S68</f>
        <v>0</v>
      </c>
    </row>
    <row r="69" spans="2:20" s="135" customFormat="1" x14ac:dyDescent="0.2">
      <c r="B69" s="114" t="s">
        <v>294</v>
      </c>
      <c r="C69" s="104">
        <f t="shared" ref="C69" si="70">+C32*$E$71</f>
        <v>1873.3002789953355</v>
      </c>
      <c r="D69" s="104">
        <f>+D32*$E$71</f>
        <v>0</v>
      </c>
      <c r="E69" s="104">
        <f t="shared" si="29"/>
        <v>1873.3002789953355</v>
      </c>
      <c r="F69" s="104">
        <f>+F32*$H$71</f>
        <v>1732.3090183474858</v>
      </c>
      <c r="G69" s="104">
        <f>+G32*$H$71</f>
        <v>0</v>
      </c>
      <c r="H69" s="104">
        <f t="shared" si="30"/>
        <v>1732.3090183474858</v>
      </c>
      <c r="I69" s="284">
        <f>+I32*$K$71</f>
        <v>2797.2726413392343</v>
      </c>
      <c r="J69" s="284">
        <f>+J32*$K$71</f>
        <v>0</v>
      </c>
      <c r="K69" s="104">
        <f t="shared" si="31"/>
        <v>2797.2726413392343</v>
      </c>
      <c r="L69" s="284">
        <f>+L32*$N$71</f>
        <v>2587.8686255712023</v>
      </c>
      <c r="M69" s="284">
        <f>+M32*$N$71</f>
        <v>0</v>
      </c>
      <c r="N69" s="104">
        <f t="shared" si="32"/>
        <v>2587.8686255712023</v>
      </c>
      <c r="O69" s="284">
        <f>+O32*$Q$71</f>
        <v>3487.5470629581318</v>
      </c>
      <c r="P69" s="284">
        <f>+P32*$Q$71</f>
        <v>0</v>
      </c>
      <c r="Q69" s="104">
        <f t="shared" si="33"/>
        <v>3487.5470629581318</v>
      </c>
      <c r="R69" s="104">
        <f>+R32*$T$71</f>
        <v>4385.1438684231935</v>
      </c>
      <c r="S69" s="104">
        <f>+S32*$T$71</f>
        <v>0</v>
      </c>
      <c r="T69" s="104">
        <f t="shared" si="36"/>
        <v>4385.1438684231935</v>
      </c>
    </row>
    <row r="70" spans="2:20" x14ac:dyDescent="0.2">
      <c r="B70" s="278" t="s">
        <v>8</v>
      </c>
      <c r="C70" s="106">
        <f t="shared" ref="C70:T70" si="71">SUM(C47:C69)</f>
        <v>5697.2846688916734</v>
      </c>
      <c r="D70" s="106">
        <f t="shared" si="71"/>
        <v>573.77399138858993</v>
      </c>
      <c r="E70" s="106">
        <f t="shared" si="71"/>
        <v>6271.0586602802623</v>
      </c>
      <c r="F70" s="106">
        <f t="shared" si="71"/>
        <v>10845.443249107668</v>
      </c>
      <c r="G70" s="106">
        <f t="shared" si="71"/>
        <v>583.64868569796329</v>
      </c>
      <c r="H70" s="106">
        <f t="shared" si="71"/>
        <v>11429.09193480563</v>
      </c>
      <c r="I70" s="106">
        <f t="shared" si="71"/>
        <v>14915.38939479876</v>
      </c>
      <c r="J70" s="106">
        <f t="shared" si="71"/>
        <v>646.79379708744216</v>
      </c>
      <c r="K70" s="106">
        <f t="shared" si="71"/>
        <v>15562.183191886204</v>
      </c>
      <c r="L70" s="106">
        <f t="shared" si="71"/>
        <v>18312.564848332211</v>
      </c>
      <c r="M70" s="106">
        <f t="shared" si="71"/>
        <v>708.08591880737026</v>
      </c>
      <c r="N70" s="106">
        <f t="shared" si="71"/>
        <v>19020.650767139578</v>
      </c>
      <c r="O70" s="106">
        <f t="shared" si="71"/>
        <v>19979.018963902949</v>
      </c>
      <c r="P70" s="106">
        <f t="shared" si="71"/>
        <v>957.78316882116542</v>
      </c>
      <c r="Q70" s="106">
        <f t="shared" si="71"/>
        <v>20936.802132724115</v>
      </c>
      <c r="R70" s="106">
        <f t="shared" si="71"/>
        <v>18495.705696190049</v>
      </c>
      <c r="S70" s="106">
        <f t="shared" si="71"/>
        <v>1043.857897974568</v>
      </c>
      <c r="T70" s="106">
        <f t="shared" si="71"/>
        <v>19539.563594164614</v>
      </c>
    </row>
    <row r="71" spans="2:20" x14ac:dyDescent="0.2">
      <c r="B71" s="279" t="s">
        <v>431</v>
      </c>
      <c r="C71" s="241"/>
      <c r="D71" s="240"/>
      <c r="E71" s="285">
        <f>Asignaciones!K9</f>
        <v>0.26675995694294941</v>
      </c>
      <c r="F71" s="241"/>
      <c r="G71" s="240"/>
      <c r="H71" s="285">
        <f>Asignaciones!L9</f>
        <v>0.24668265110924531</v>
      </c>
      <c r="I71" s="241"/>
      <c r="J71" s="240"/>
      <c r="K71" s="285">
        <f>Asignaciones!M9</f>
        <v>0.24851937708468072</v>
      </c>
      <c r="L71" s="241"/>
      <c r="M71" s="240"/>
      <c r="N71" s="285">
        <f>Asignaciones!N9</f>
        <v>0.24851787213066706</v>
      </c>
      <c r="O71" s="241"/>
      <c r="P71" s="240"/>
      <c r="Q71" s="285">
        <f>Asignaciones!O9</f>
        <v>0.24623988679953598</v>
      </c>
      <c r="R71" s="241"/>
      <c r="S71" s="240"/>
      <c r="T71" s="285">
        <f>Asignaciones!P9</f>
        <v>0.24397195049368961</v>
      </c>
    </row>
    <row r="72" spans="2:20" x14ac:dyDescent="0.2">
      <c r="B72" s="279" t="s">
        <v>432</v>
      </c>
      <c r="C72" s="280"/>
      <c r="D72" s="240"/>
      <c r="E72" s="409">
        <f>Asignaciones!AB9</f>
        <v>9.9334110988333946E-2</v>
      </c>
      <c r="F72" s="241"/>
      <c r="G72" s="240"/>
      <c r="H72" s="410">
        <f>Asignaciones!AC9</f>
        <v>9.7635461114111574E-2</v>
      </c>
      <c r="I72" s="241"/>
      <c r="J72" s="240"/>
      <c r="K72" s="410">
        <f>Asignaciones!AD9</f>
        <v>9.8181599518331539E-2</v>
      </c>
      <c r="L72" s="241"/>
      <c r="M72" s="240"/>
      <c r="N72" s="410">
        <f>Asignaciones!AE9</f>
        <v>9.818164384058585E-2</v>
      </c>
      <c r="O72" s="241"/>
      <c r="P72" s="240"/>
      <c r="Q72" s="410">
        <f>Asignaciones!AF9</f>
        <v>9.6990791719940031E-2</v>
      </c>
      <c r="R72" s="241"/>
      <c r="S72" s="240"/>
      <c r="T72" s="410">
        <f>Asignaciones!AG9</f>
        <v>9.5862609589026218E-2</v>
      </c>
    </row>
    <row r="73" spans="2:20" x14ac:dyDescent="0.2">
      <c r="B73" s="411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</row>
    <row r="74" spans="2:20" x14ac:dyDescent="0.2">
      <c r="E74" s="412"/>
      <c r="F74" s="413"/>
      <c r="G74" s="413"/>
      <c r="H74" s="413"/>
      <c r="Q74" s="413"/>
      <c r="T74" s="413"/>
    </row>
    <row r="76" spans="2:20" x14ac:dyDescent="0.2">
      <c r="B76" s="2" t="s">
        <v>468</v>
      </c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9"/>
    </row>
    <row r="77" spans="2:20" x14ac:dyDescent="0.2">
      <c r="B77" s="9" t="s">
        <v>20</v>
      </c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90"/>
    </row>
    <row r="78" spans="2:20" x14ac:dyDescent="0.2">
      <c r="B78" s="9" t="s">
        <v>911</v>
      </c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90"/>
    </row>
    <row r="79" spans="2:20" x14ac:dyDescent="0.2">
      <c r="B79" s="9" t="s">
        <v>2</v>
      </c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90"/>
    </row>
    <row r="80" spans="2:20" x14ac:dyDescent="0.2">
      <c r="B80" s="378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2"/>
    </row>
    <row r="81" spans="2:20" x14ac:dyDescent="0.2">
      <c r="B81" s="264"/>
    </row>
    <row r="82" spans="2:20" x14ac:dyDescent="0.2">
      <c r="B82" s="265" t="s">
        <v>282</v>
      </c>
      <c r="C82" s="267" t="s">
        <v>38</v>
      </c>
      <c r="D82" s="662"/>
      <c r="E82" s="299"/>
      <c r="F82" s="270" t="s">
        <v>39</v>
      </c>
      <c r="G82" s="663"/>
      <c r="H82" s="663"/>
      <c r="I82" s="301" t="s">
        <v>40</v>
      </c>
      <c r="J82" s="662"/>
      <c r="K82" s="299"/>
      <c r="L82" s="267" t="s">
        <v>121</v>
      </c>
      <c r="M82" s="662"/>
      <c r="N82" s="299"/>
      <c r="O82" s="270" t="s">
        <v>122</v>
      </c>
      <c r="P82" s="662"/>
      <c r="Q82" s="299"/>
      <c r="R82" s="301" t="s">
        <v>633</v>
      </c>
      <c r="S82" s="662"/>
      <c r="T82" s="299"/>
    </row>
    <row r="83" spans="2:20" x14ac:dyDescent="0.2">
      <c r="B83" s="273"/>
      <c r="C83" s="274" t="s">
        <v>283</v>
      </c>
      <c r="D83" s="275" t="s">
        <v>284</v>
      </c>
      <c r="E83" s="275" t="s">
        <v>47</v>
      </c>
      <c r="F83" s="275" t="s">
        <v>283</v>
      </c>
      <c r="G83" s="275" t="s">
        <v>284</v>
      </c>
      <c r="H83" s="275" t="s">
        <v>47</v>
      </c>
      <c r="I83" s="276" t="s">
        <v>283</v>
      </c>
      <c r="J83" s="276" t="s">
        <v>284</v>
      </c>
      <c r="K83" s="276" t="s">
        <v>47</v>
      </c>
      <c r="L83" s="274" t="s">
        <v>283</v>
      </c>
      <c r="M83" s="275" t="s">
        <v>284</v>
      </c>
      <c r="N83" s="275" t="s">
        <v>47</v>
      </c>
      <c r="O83" s="275" t="s">
        <v>283</v>
      </c>
      <c r="P83" s="275" t="s">
        <v>284</v>
      </c>
      <c r="Q83" s="275" t="s">
        <v>47</v>
      </c>
      <c r="R83" s="276" t="s">
        <v>283</v>
      </c>
      <c r="S83" s="276" t="s">
        <v>284</v>
      </c>
      <c r="T83" s="276" t="s">
        <v>47</v>
      </c>
    </row>
    <row r="84" spans="2:20" x14ac:dyDescent="0.2">
      <c r="B84" s="286" t="s">
        <v>56</v>
      </c>
      <c r="C84" s="23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2"/>
    </row>
    <row r="85" spans="2:20" x14ac:dyDescent="0.2">
      <c r="B85" s="665" t="s">
        <v>424</v>
      </c>
      <c r="C85" s="104">
        <f t="shared" ref="C85:D97" si="72">+C47*$E$109</f>
        <v>732.72354757308665</v>
      </c>
      <c r="D85" s="104">
        <f t="shared" si="72"/>
        <v>0</v>
      </c>
      <c r="E85" s="408">
        <f>+C85+D85</f>
        <v>732.72354757308665</v>
      </c>
      <c r="F85" s="104">
        <f t="shared" ref="F85:G97" si="73">+F47*$H$109</f>
        <v>1206.9934215884921</v>
      </c>
      <c r="G85" s="104">
        <f t="shared" si="73"/>
        <v>0</v>
      </c>
      <c r="H85" s="408">
        <f>+F85+G85</f>
        <v>1206.9934215884921</v>
      </c>
      <c r="I85" s="104">
        <f t="shared" ref="I85:J97" si="74">+I47*$K$109</f>
        <v>1399.6987043881704</v>
      </c>
      <c r="J85" s="104">
        <f t="shared" si="74"/>
        <v>0</v>
      </c>
      <c r="K85" s="408">
        <f>+I85+J85</f>
        <v>1399.6987043881704</v>
      </c>
      <c r="L85" s="104">
        <f t="shared" ref="L85:M97" si="75">+L47*$N$109</f>
        <v>1754.8469290374719</v>
      </c>
      <c r="M85" s="104">
        <f t="shared" si="75"/>
        <v>0</v>
      </c>
      <c r="N85" s="408">
        <f>+L85+M85</f>
        <v>1754.8469290374719</v>
      </c>
      <c r="O85" s="104">
        <f t="shared" ref="O85:P97" si="76">+O47*$Q$109</f>
        <v>1820.2403795006169</v>
      </c>
      <c r="P85" s="104">
        <f t="shared" si="76"/>
        <v>0</v>
      </c>
      <c r="Q85" s="408">
        <f>+O85+P85</f>
        <v>1820.2403795006169</v>
      </c>
      <c r="R85" s="104">
        <f t="shared" ref="R85:S97" si="77">+R47*$T$109</f>
        <v>1889.0210013977419</v>
      </c>
      <c r="S85" s="104">
        <f t="shared" si="77"/>
        <v>0</v>
      </c>
      <c r="T85" s="408">
        <f>+R85+S85</f>
        <v>1889.0210013977419</v>
      </c>
    </row>
    <row r="86" spans="2:20" x14ac:dyDescent="0.2">
      <c r="B86" s="665" t="s">
        <v>425</v>
      </c>
      <c r="C86" s="104">
        <f t="shared" si="72"/>
        <v>232.27497496209165</v>
      </c>
      <c r="D86" s="104">
        <f t="shared" si="72"/>
        <v>0</v>
      </c>
      <c r="E86" s="408">
        <f>+C86+D86</f>
        <v>232.27497496209165</v>
      </c>
      <c r="F86" s="104">
        <f t="shared" si="73"/>
        <v>450.3035227840424</v>
      </c>
      <c r="G86" s="104">
        <f t="shared" si="73"/>
        <v>0</v>
      </c>
      <c r="H86" s="408">
        <f>+F86+G86</f>
        <v>450.3035227840424</v>
      </c>
      <c r="I86" s="104">
        <f t="shared" si="74"/>
        <v>526.61493407184344</v>
      </c>
      <c r="J86" s="104">
        <f t="shared" si="74"/>
        <v>0</v>
      </c>
      <c r="K86" s="408">
        <f>+I86+J86</f>
        <v>526.61493407184344</v>
      </c>
      <c r="L86" s="104">
        <f t="shared" si="75"/>
        <v>655.68058211278901</v>
      </c>
      <c r="M86" s="104">
        <f t="shared" si="75"/>
        <v>0</v>
      </c>
      <c r="N86" s="408">
        <f>+L86+M86</f>
        <v>655.68058211278901</v>
      </c>
      <c r="O86" s="104">
        <f t="shared" si="76"/>
        <v>659.27998009097212</v>
      </c>
      <c r="P86" s="104">
        <f t="shared" si="76"/>
        <v>0</v>
      </c>
      <c r="Q86" s="408">
        <f>+O86+P86</f>
        <v>659.27998009097212</v>
      </c>
      <c r="R86" s="104">
        <f t="shared" si="77"/>
        <v>684.19190246433584</v>
      </c>
      <c r="S86" s="104">
        <f t="shared" si="77"/>
        <v>0</v>
      </c>
      <c r="T86" s="408">
        <f>+R86+S86</f>
        <v>684.19190246433584</v>
      </c>
    </row>
    <row r="87" spans="2:20" x14ac:dyDescent="0.2">
      <c r="B87" s="660" t="s">
        <v>715</v>
      </c>
      <c r="C87" s="104">
        <f t="shared" si="72"/>
        <v>0</v>
      </c>
      <c r="D87" s="104">
        <f t="shared" si="72"/>
        <v>20.852922497308931</v>
      </c>
      <c r="E87" s="104">
        <f>+C87+D87</f>
        <v>20.852922497308931</v>
      </c>
      <c r="F87" s="104">
        <f t="shared" si="73"/>
        <v>0</v>
      </c>
      <c r="G87" s="104">
        <f t="shared" si="73"/>
        <v>21.213128045772059</v>
      </c>
      <c r="H87" s="104">
        <f>+F87+G87</f>
        <v>21.213128045772059</v>
      </c>
      <c r="I87" s="104">
        <f t="shared" si="74"/>
        <v>0</v>
      </c>
      <c r="J87" s="104">
        <f t="shared" si="74"/>
        <v>23.50671366222684</v>
      </c>
      <c r="K87" s="104">
        <f>+I87+J87</f>
        <v>23.50671366222684</v>
      </c>
      <c r="L87" s="104">
        <f t="shared" si="75"/>
        <v>0</v>
      </c>
      <c r="M87" s="104">
        <f t="shared" si="75"/>
        <v>25.857228444380159</v>
      </c>
      <c r="N87" s="104">
        <f>+L87+M87</f>
        <v>25.857228444380159</v>
      </c>
      <c r="O87" s="104">
        <f t="shared" si="76"/>
        <v>0</v>
      </c>
      <c r="P87" s="104">
        <f t="shared" si="76"/>
        <v>28.182235126819435</v>
      </c>
      <c r="Q87" s="104">
        <f>+O87+P87</f>
        <v>28.182235126819435</v>
      </c>
      <c r="R87" s="104">
        <f t="shared" si="77"/>
        <v>0</v>
      </c>
      <c r="S87" s="104">
        <f t="shared" si="77"/>
        <v>30.714935986935949</v>
      </c>
      <c r="T87" s="104">
        <f>+R87+S87</f>
        <v>30.714935986935949</v>
      </c>
    </row>
    <row r="88" spans="2:20" x14ac:dyDescent="0.2">
      <c r="B88" s="660" t="s">
        <v>717</v>
      </c>
      <c r="C88" s="104">
        <f t="shared" si="72"/>
        <v>19.19063509149623</v>
      </c>
      <c r="D88" s="104">
        <f t="shared" si="72"/>
        <v>0</v>
      </c>
      <c r="E88" s="104">
        <f t="shared" ref="E88:E107" si="78">+C88+D88</f>
        <v>19.19063509149623</v>
      </c>
      <c r="F88" s="104">
        <f t="shared" si="73"/>
        <v>19.522126911857629</v>
      </c>
      <c r="G88" s="104">
        <f t="shared" si="73"/>
        <v>0</v>
      </c>
      <c r="H88" s="104">
        <f t="shared" ref="H88:H107" si="79">+F88+G88</f>
        <v>19.522126911857629</v>
      </c>
      <c r="I88" s="104">
        <f t="shared" si="74"/>
        <v>21.632879715075898</v>
      </c>
      <c r="J88" s="104">
        <f t="shared" si="74"/>
        <v>0</v>
      </c>
      <c r="K88" s="104">
        <f t="shared" ref="K88:K107" si="80">+I88+J88</f>
        <v>21.632879715075898</v>
      </c>
      <c r="L88" s="104">
        <f t="shared" si="75"/>
        <v>23.796023584588347</v>
      </c>
      <c r="M88" s="104">
        <f t="shared" si="75"/>
        <v>0</v>
      </c>
      <c r="N88" s="104">
        <f t="shared" ref="N88:N107" si="81">+L88+M88</f>
        <v>23.796023584588347</v>
      </c>
      <c r="O88" s="104">
        <f t="shared" si="76"/>
        <v>25.935692728505241</v>
      </c>
      <c r="P88" s="104">
        <f t="shared" si="76"/>
        <v>0</v>
      </c>
      <c r="Q88" s="104">
        <f t="shared" ref="Q88:Q107" si="82">+O88+P88</f>
        <v>25.935692728505241</v>
      </c>
      <c r="R88" s="104">
        <f t="shared" si="77"/>
        <v>28.266499741703843</v>
      </c>
      <c r="S88" s="104">
        <f t="shared" si="77"/>
        <v>0</v>
      </c>
      <c r="T88" s="104">
        <f t="shared" ref="T88:T107" si="83">+R88+S88</f>
        <v>28.266499741703843</v>
      </c>
    </row>
    <row r="89" spans="2:20" x14ac:dyDescent="0.2">
      <c r="B89" s="660" t="s">
        <v>287</v>
      </c>
      <c r="C89" s="104">
        <f t="shared" si="72"/>
        <v>27.592168998923569</v>
      </c>
      <c r="D89" s="104">
        <f t="shared" si="72"/>
        <v>0</v>
      </c>
      <c r="E89" s="104">
        <f t="shared" si="78"/>
        <v>27.592168998923569</v>
      </c>
      <c r="F89" s="104">
        <f t="shared" si="73"/>
        <v>28.068785759419718</v>
      </c>
      <c r="G89" s="104">
        <f t="shared" si="73"/>
        <v>0</v>
      </c>
      <c r="H89" s="104">
        <f t="shared" si="79"/>
        <v>28.068785759419718</v>
      </c>
      <c r="I89" s="104">
        <f t="shared" si="74"/>
        <v>31.103612266394343</v>
      </c>
      <c r="J89" s="104">
        <f t="shared" si="74"/>
        <v>0</v>
      </c>
      <c r="K89" s="104">
        <f t="shared" si="80"/>
        <v>31.103612266394343</v>
      </c>
      <c r="L89" s="104">
        <f t="shared" si="75"/>
        <v>34.213766304132314</v>
      </c>
      <c r="M89" s="104">
        <f t="shared" si="75"/>
        <v>0</v>
      </c>
      <c r="N89" s="104">
        <f t="shared" si="81"/>
        <v>34.213766304132314</v>
      </c>
      <c r="O89" s="104">
        <f t="shared" si="76"/>
        <v>37.290168535702961</v>
      </c>
      <c r="P89" s="104">
        <f t="shared" si="76"/>
        <v>0</v>
      </c>
      <c r="Q89" s="104">
        <f t="shared" si="82"/>
        <v>37.290168535702961</v>
      </c>
      <c r="R89" s="104">
        <f t="shared" si="77"/>
        <v>40.641387539421615</v>
      </c>
      <c r="S89" s="104">
        <f t="shared" si="77"/>
        <v>0</v>
      </c>
      <c r="T89" s="104">
        <f t="shared" si="83"/>
        <v>40.641387539421615</v>
      </c>
    </row>
    <row r="90" spans="2:20" x14ac:dyDescent="0.2">
      <c r="B90" s="114" t="s">
        <v>427</v>
      </c>
      <c r="C90" s="104">
        <f t="shared" si="72"/>
        <v>0</v>
      </c>
      <c r="D90" s="104">
        <f t="shared" si="72"/>
        <v>80.726803013993546</v>
      </c>
      <c r="E90" s="104">
        <f t="shared" si="78"/>
        <v>80.726803013993546</v>
      </c>
      <c r="F90" s="104">
        <f t="shared" si="73"/>
        <v>0</v>
      </c>
      <c r="G90" s="104">
        <f t="shared" si="73"/>
        <v>82.121247478987982</v>
      </c>
      <c r="H90" s="104">
        <f t="shared" si="79"/>
        <v>82.121247478987982</v>
      </c>
      <c r="I90" s="104">
        <f t="shared" si="74"/>
        <v>0</v>
      </c>
      <c r="J90" s="104">
        <f t="shared" si="74"/>
        <v>91.000282745108024</v>
      </c>
      <c r="K90" s="104">
        <f t="shared" si="80"/>
        <v>91.000282745108024</v>
      </c>
      <c r="L90" s="104">
        <f t="shared" si="75"/>
        <v>0</v>
      </c>
      <c r="M90" s="104">
        <f t="shared" si="75"/>
        <v>100.09970484408998</v>
      </c>
      <c r="N90" s="104">
        <f t="shared" si="81"/>
        <v>100.09970484408998</v>
      </c>
      <c r="O90" s="104">
        <f t="shared" si="76"/>
        <v>0</v>
      </c>
      <c r="P90" s="104">
        <f t="shared" si="76"/>
        <v>109.10037880159955</v>
      </c>
      <c r="Q90" s="104">
        <f t="shared" si="82"/>
        <v>109.10037880159955</v>
      </c>
      <c r="R90" s="104">
        <f t="shared" si="77"/>
        <v>0</v>
      </c>
      <c r="S90" s="104">
        <f t="shared" si="77"/>
        <v>118.90508811533641</v>
      </c>
      <c r="T90" s="104">
        <f t="shared" si="83"/>
        <v>118.90508811533641</v>
      </c>
    </row>
    <row r="91" spans="2:20" x14ac:dyDescent="0.2">
      <c r="B91" s="114" t="s">
        <v>428</v>
      </c>
      <c r="C91" s="104">
        <f t="shared" si="72"/>
        <v>0</v>
      </c>
      <c r="D91" s="104">
        <f t="shared" si="72"/>
        <v>46.489989235737347</v>
      </c>
      <c r="E91" s="104">
        <f t="shared" si="78"/>
        <v>46.489989235737347</v>
      </c>
      <c r="F91" s="104">
        <f t="shared" si="73"/>
        <v>0</v>
      </c>
      <c r="G91" s="104">
        <f t="shared" si="73"/>
        <v>47.293039842810032</v>
      </c>
      <c r="H91" s="104">
        <f t="shared" si="79"/>
        <v>47.293039842810032</v>
      </c>
      <c r="I91" s="104">
        <f t="shared" si="74"/>
        <v>0</v>
      </c>
      <c r="J91" s="104">
        <f t="shared" si="74"/>
        <v>52.406412830888108</v>
      </c>
      <c r="K91" s="104">
        <f t="shared" si="80"/>
        <v>52.406412830888108</v>
      </c>
      <c r="L91" s="104">
        <f t="shared" si="75"/>
        <v>0</v>
      </c>
      <c r="M91" s="104">
        <f t="shared" si="75"/>
        <v>57.64670502181967</v>
      </c>
      <c r="N91" s="104">
        <f t="shared" si="81"/>
        <v>57.64670502181967</v>
      </c>
      <c r="O91" s="104">
        <f t="shared" si="76"/>
        <v>0</v>
      </c>
      <c r="P91" s="104">
        <f t="shared" si="76"/>
        <v>125.6602577268423</v>
      </c>
      <c r="Q91" s="104">
        <f t="shared" si="82"/>
        <v>125.6602577268423</v>
      </c>
      <c r="R91" s="104">
        <f t="shared" si="77"/>
        <v>0</v>
      </c>
      <c r="S91" s="104">
        <f t="shared" si="77"/>
        <v>136.95318184712852</v>
      </c>
      <c r="T91" s="104">
        <f t="shared" si="83"/>
        <v>136.95318184712852</v>
      </c>
    </row>
    <row r="92" spans="2:20" x14ac:dyDescent="0.2">
      <c r="B92" s="114" t="s">
        <v>429</v>
      </c>
      <c r="C92" s="104">
        <f t="shared" si="72"/>
        <v>65.320236813778251</v>
      </c>
      <c r="D92" s="104">
        <f t="shared" si="72"/>
        <v>0</v>
      </c>
      <c r="E92" s="104">
        <f t="shared" si="78"/>
        <v>65.320236813778251</v>
      </c>
      <c r="F92" s="104">
        <f t="shared" si="73"/>
        <v>66.448554042707912</v>
      </c>
      <c r="G92" s="104">
        <f t="shared" si="73"/>
        <v>0</v>
      </c>
      <c r="H92" s="104">
        <f t="shared" si="79"/>
        <v>66.448554042707912</v>
      </c>
      <c r="I92" s="104">
        <f t="shared" si="74"/>
        <v>73.633041283709062</v>
      </c>
      <c r="J92" s="104">
        <f t="shared" si="74"/>
        <v>0</v>
      </c>
      <c r="K92" s="104">
        <f t="shared" si="80"/>
        <v>73.633041283709062</v>
      </c>
      <c r="L92" s="104">
        <f t="shared" si="75"/>
        <v>161.99170984813668</v>
      </c>
      <c r="M92" s="104">
        <f t="shared" si="75"/>
        <v>0</v>
      </c>
      <c r="N92" s="104">
        <f t="shared" si="81"/>
        <v>161.99170984813668</v>
      </c>
      <c r="O92" s="104">
        <f t="shared" si="76"/>
        <v>176.55753265883857</v>
      </c>
      <c r="P92" s="104">
        <f t="shared" si="76"/>
        <v>0</v>
      </c>
      <c r="Q92" s="104">
        <f t="shared" si="82"/>
        <v>176.55753265883857</v>
      </c>
      <c r="R92" s="104">
        <f t="shared" si="77"/>
        <v>192.42452875807791</v>
      </c>
      <c r="S92" s="104">
        <f t="shared" si="77"/>
        <v>0</v>
      </c>
      <c r="T92" s="104">
        <f t="shared" si="83"/>
        <v>192.42452875807791</v>
      </c>
    </row>
    <row r="93" spans="2:20" x14ac:dyDescent="0.2">
      <c r="B93" s="114" t="s">
        <v>288</v>
      </c>
      <c r="C93" s="104">
        <f t="shared" si="72"/>
        <v>0</v>
      </c>
      <c r="D93" s="104">
        <f t="shared" si="72"/>
        <v>0</v>
      </c>
      <c r="E93" s="104">
        <f t="shared" si="78"/>
        <v>0</v>
      </c>
      <c r="F93" s="104">
        <f t="shared" si="73"/>
        <v>22.669964891845336</v>
      </c>
      <c r="G93" s="104">
        <f t="shared" si="73"/>
        <v>0</v>
      </c>
      <c r="H93" s="104">
        <f t="shared" si="79"/>
        <v>22.669964891845336</v>
      </c>
      <c r="I93" s="104">
        <f t="shared" si="74"/>
        <v>30.202734564144915</v>
      </c>
      <c r="J93" s="104">
        <f t="shared" si="74"/>
        <v>0</v>
      </c>
      <c r="K93" s="104">
        <f t="shared" si="80"/>
        <v>30.202734564144915</v>
      </c>
      <c r="L93" s="104">
        <f t="shared" si="75"/>
        <v>37.756764928717836</v>
      </c>
      <c r="M93" s="104">
        <f t="shared" si="75"/>
        <v>0</v>
      </c>
      <c r="N93" s="104">
        <f t="shared" si="81"/>
        <v>37.756764928717836</v>
      </c>
      <c r="O93" s="104">
        <f t="shared" si="76"/>
        <v>62.360573043073074</v>
      </c>
      <c r="P93" s="104">
        <f t="shared" si="76"/>
        <v>0</v>
      </c>
      <c r="Q93" s="104">
        <f t="shared" si="82"/>
        <v>62.360573043073074</v>
      </c>
      <c r="R93" s="104">
        <f t="shared" si="77"/>
        <v>76.618276408770853</v>
      </c>
      <c r="S93" s="104">
        <f t="shared" si="77"/>
        <v>0</v>
      </c>
      <c r="T93" s="104">
        <f t="shared" si="83"/>
        <v>76.618276408770853</v>
      </c>
    </row>
    <row r="94" spans="2:20" x14ac:dyDescent="0.2">
      <c r="B94" s="114" t="s">
        <v>289</v>
      </c>
      <c r="C94" s="104">
        <f t="shared" si="72"/>
        <v>28.380516684607102</v>
      </c>
      <c r="D94" s="104">
        <f t="shared" si="72"/>
        <v>0</v>
      </c>
      <c r="E94" s="104">
        <f t="shared" si="78"/>
        <v>28.380516684607102</v>
      </c>
      <c r="F94" s="104">
        <f t="shared" si="73"/>
        <v>28.870751066831708</v>
      </c>
      <c r="G94" s="104">
        <f t="shared" si="73"/>
        <v>0</v>
      </c>
      <c r="H94" s="104">
        <f t="shared" si="79"/>
        <v>28.870751066831708</v>
      </c>
      <c r="I94" s="104">
        <f t="shared" si="74"/>
        <v>31.992286902577039</v>
      </c>
      <c r="J94" s="104">
        <f t="shared" si="74"/>
        <v>0</v>
      </c>
      <c r="K94" s="104">
        <f t="shared" si="80"/>
        <v>31.992286902577039</v>
      </c>
      <c r="L94" s="104">
        <f t="shared" si="75"/>
        <v>35.191302484250372</v>
      </c>
      <c r="M94" s="104">
        <f t="shared" si="75"/>
        <v>0</v>
      </c>
      <c r="N94" s="104">
        <f t="shared" si="81"/>
        <v>35.191302484250372</v>
      </c>
      <c r="O94" s="104">
        <f t="shared" si="76"/>
        <v>38.355601922437323</v>
      </c>
      <c r="P94" s="104">
        <f t="shared" si="76"/>
        <v>0</v>
      </c>
      <c r="Q94" s="104">
        <f t="shared" si="82"/>
        <v>38.355601922437323</v>
      </c>
      <c r="R94" s="104">
        <f t="shared" si="77"/>
        <v>41.802570040547941</v>
      </c>
      <c r="S94" s="104">
        <f t="shared" si="77"/>
        <v>0</v>
      </c>
      <c r="T94" s="104">
        <f t="shared" si="83"/>
        <v>41.802570040547941</v>
      </c>
    </row>
    <row r="95" spans="2:20" x14ac:dyDescent="0.2">
      <c r="B95" s="114" t="s">
        <v>290</v>
      </c>
      <c r="C95" s="104">
        <f t="shared" si="72"/>
        <v>0</v>
      </c>
      <c r="D95" s="104">
        <f t="shared" si="72"/>
        <v>22.614316469321849</v>
      </c>
      <c r="E95" s="104">
        <f t="shared" si="78"/>
        <v>22.614316469321849</v>
      </c>
      <c r="F95" s="104">
        <f t="shared" si="73"/>
        <v>0</v>
      </c>
      <c r="G95" s="104">
        <f t="shared" si="73"/>
        <v>23.004947675475425</v>
      </c>
      <c r="H95" s="104">
        <f t="shared" si="79"/>
        <v>23.004947675475425</v>
      </c>
      <c r="I95" s="104">
        <f t="shared" si="74"/>
        <v>0</v>
      </c>
      <c r="J95" s="104">
        <f t="shared" si="74"/>
        <v>25.49226670649789</v>
      </c>
      <c r="K95" s="104">
        <f t="shared" si="80"/>
        <v>25.49226670649789</v>
      </c>
      <c r="L95" s="104">
        <f t="shared" si="75"/>
        <v>0</v>
      </c>
      <c r="M95" s="104">
        <f t="shared" si="75"/>
        <v>28.041323566815379</v>
      </c>
      <c r="N95" s="104">
        <f t="shared" si="81"/>
        <v>28.041323566815379</v>
      </c>
      <c r="O95" s="104">
        <f t="shared" si="76"/>
        <v>0</v>
      </c>
      <c r="P95" s="104">
        <f t="shared" si="76"/>
        <v>30.562717722323082</v>
      </c>
      <c r="Q95" s="104">
        <f t="shared" si="82"/>
        <v>30.562717722323082</v>
      </c>
      <c r="R95" s="104">
        <f t="shared" si="77"/>
        <v>0</v>
      </c>
      <c r="S95" s="104">
        <f t="shared" si="77"/>
        <v>33.309349460881059</v>
      </c>
      <c r="T95" s="104">
        <f t="shared" si="83"/>
        <v>33.309349460881059</v>
      </c>
    </row>
    <row r="96" spans="2:20" x14ac:dyDescent="0.2">
      <c r="B96" s="114" t="s">
        <v>291</v>
      </c>
      <c r="C96" s="104">
        <f t="shared" si="72"/>
        <v>0</v>
      </c>
      <c r="D96" s="104">
        <f t="shared" si="72"/>
        <v>11.262109795479009</v>
      </c>
      <c r="E96" s="104">
        <f t="shared" si="78"/>
        <v>11.262109795479009</v>
      </c>
      <c r="F96" s="104">
        <f t="shared" si="73"/>
        <v>0</v>
      </c>
      <c r="G96" s="104">
        <f t="shared" si="73"/>
        <v>11.45664724874274</v>
      </c>
      <c r="H96" s="104">
        <f t="shared" si="79"/>
        <v>11.45664724874274</v>
      </c>
      <c r="I96" s="104">
        <f t="shared" si="74"/>
        <v>0</v>
      </c>
      <c r="J96" s="104">
        <f t="shared" si="74"/>
        <v>12.695351945467078</v>
      </c>
      <c r="K96" s="104">
        <f t="shared" si="80"/>
        <v>12.695351945467078</v>
      </c>
      <c r="L96" s="104">
        <f t="shared" si="75"/>
        <v>0</v>
      </c>
      <c r="M96" s="104">
        <f t="shared" si="75"/>
        <v>12.82222781713307</v>
      </c>
      <c r="N96" s="104">
        <f t="shared" si="81"/>
        <v>12.82222781713307</v>
      </c>
      <c r="O96" s="104">
        <f t="shared" si="76"/>
        <v>0</v>
      </c>
      <c r="P96" s="104">
        <f t="shared" si="76"/>
        <v>13.975165202619658</v>
      </c>
      <c r="Q96" s="104">
        <f t="shared" si="82"/>
        <v>13.975165202619658</v>
      </c>
      <c r="R96" s="104">
        <f t="shared" si="77"/>
        <v>0</v>
      </c>
      <c r="S96" s="104">
        <f t="shared" si="77"/>
        <v>15.231095144644087</v>
      </c>
      <c r="T96" s="104">
        <f t="shared" si="83"/>
        <v>15.231095144644087</v>
      </c>
    </row>
    <row r="97" spans="2:20" x14ac:dyDescent="0.2">
      <c r="B97" s="114" t="s">
        <v>293</v>
      </c>
      <c r="C97" s="104">
        <f t="shared" si="72"/>
        <v>0</v>
      </c>
      <c r="D97" s="104">
        <f t="shared" si="72"/>
        <v>11.843234660925726</v>
      </c>
      <c r="E97" s="104">
        <f t="shared" si="78"/>
        <v>11.843234660925726</v>
      </c>
      <c r="F97" s="104">
        <f t="shared" si="73"/>
        <v>0</v>
      </c>
      <c r="G97" s="104">
        <f t="shared" si="73"/>
        <v>12.047810246777866</v>
      </c>
      <c r="H97" s="104">
        <f t="shared" si="79"/>
        <v>12.047810246777866</v>
      </c>
      <c r="I97" s="104">
        <f t="shared" si="74"/>
        <v>0</v>
      </c>
      <c r="J97" s="104">
        <f t="shared" si="74"/>
        <v>13.350432105853178</v>
      </c>
      <c r="K97" s="104">
        <f t="shared" si="80"/>
        <v>13.350432105853178</v>
      </c>
      <c r="L97" s="104">
        <f t="shared" si="75"/>
        <v>0</v>
      </c>
      <c r="M97" s="104">
        <f t="shared" si="75"/>
        <v>14.685386385887973</v>
      </c>
      <c r="N97" s="104">
        <f t="shared" si="81"/>
        <v>14.685386385887973</v>
      </c>
      <c r="O97" s="104">
        <f t="shared" si="76"/>
        <v>0</v>
      </c>
      <c r="P97" s="104">
        <f t="shared" si="76"/>
        <v>16.00585356414091</v>
      </c>
      <c r="Q97" s="104">
        <f t="shared" si="82"/>
        <v>16.00585356414091</v>
      </c>
      <c r="R97" s="104">
        <f t="shared" si="77"/>
        <v>0</v>
      </c>
      <c r="S97" s="104">
        <f t="shared" si="77"/>
        <v>17.444278831206436</v>
      </c>
      <c r="T97" s="104">
        <f t="shared" si="83"/>
        <v>17.444278831206436</v>
      </c>
    </row>
    <row r="98" spans="2:20" x14ac:dyDescent="0.2">
      <c r="B98" s="114" t="s">
        <v>872</v>
      </c>
      <c r="C98" s="104">
        <f t="shared" ref="C98:D98" si="84">+C60*$E$109</f>
        <v>0</v>
      </c>
      <c r="D98" s="104">
        <f t="shared" si="84"/>
        <v>0</v>
      </c>
      <c r="E98" s="104">
        <f t="shared" si="78"/>
        <v>0</v>
      </c>
      <c r="F98" s="104">
        <f t="shared" ref="F98:G98" si="85">+F60*$H$109</f>
        <v>0</v>
      </c>
      <c r="G98" s="104">
        <f t="shared" si="85"/>
        <v>0</v>
      </c>
      <c r="H98" s="104">
        <f t="shared" si="79"/>
        <v>0</v>
      </c>
      <c r="I98" s="104">
        <f t="shared" ref="I98:J98" si="86">+I60*$K$109</f>
        <v>251.80863362909903</v>
      </c>
      <c r="J98" s="104">
        <f t="shared" si="86"/>
        <v>0</v>
      </c>
      <c r="K98" s="104">
        <f t="shared" si="80"/>
        <v>251.80863362909903</v>
      </c>
      <c r="L98" s="104">
        <f t="shared" ref="L98:M98" si="87">+L60*$N$109</f>
        <v>587.54992043159484</v>
      </c>
      <c r="M98" s="104">
        <f t="shared" si="87"/>
        <v>0</v>
      </c>
      <c r="N98" s="104">
        <f t="shared" si="81"/>
        <v>587.54992043159484</v>
      </c>
      <c r="O98" s="104">
        <f t="shared" ref="O98:P98" si="88">+O60*$Q$109</f>
        <v>0</v>
      </c>
      <c r="P98" s="104">
        <f t="shared" si="88"/>
        <v>0</v>
      </c>
      <c r="Q98" s="104">
        <f t="shared" si="82"/>
        <v>0</v>
      </c>
      <c r="R98" s="104">
        <f t="shared" ref="R98:S98" si="89">+R60*$T$109</f>
        <v>0</v>
      </c>
      <c r="S98" s="104">
        <f t="shared" si="89"/>
        <v>0</v>
      </c>
      <c r="T98" s="104">
        <f t="shared" si="83"/>
        <v>0</v>
      </c>
    </row>
    <row r="99" spans="2:20" x14ac:dyDescent="0.2">
      <c r="B99" s="114" t="s">
        <v>867</v>
      </c>
      <c r="C99" s="104">
        <f t="shared" ref="C99:D99" si="90">+C61*$E$109</f>
        <v>0</v>
      </c>
      <c r="D99" s="104">
        <f t="shared" si="90"/>
        <v>0</v>
      </c>
      <c r="E99" s="104">
        <f t="shared" si="78"/>
        <v>0</v>
      </c>
      <c r="F99" s="104">
        <f t="shared" ref="F99:G99" si="91">+F61*$H$109</f>
        <v>249.96321269984165</v>
      </c>
      <c r="G99" s="104">
        <f t="shared" si="91"/>
        <v>0</v>
      </c>
      <c r="H99" s="104">
        <f t="shared" si="79"/>
        <v>249.96321269984165</v>
      </c>
      <c r="I99" s="104">
        <f t="shared" ref="I99:J99" si="92">+I61*$K$109</f>
        <v>293.77673923394889</v>
      </c>
      <c r="J99" s="104">
        <f t="shared" si="92"/>
        <v>0</v>
      </c>
      <c r="K99" s="104">
        <f t="shared" si="80"/>
        <v>293.77673923394889</v>
      </c>
      <c r="L99" s="104">
        <f t="shared" ref="L99:M99" si="93">+L61*$N$109</f>
        <v>503.61421751279556</v>
      </c>
      <c r="M99" s="104">
        <f t="shared" si="93"/>
        <v>0</v>
      </c>
      <c r="N99" s="104">
        <f t="shared" si="81"/>
        <v>503.61421751279556</v>
      </c>
      <c r="O99" s="104">
        <f t="shared" ref="O99:P99" si="94">+O61*$Q$109</f>
        <v>540.58110892295838</v>
      </c>
      <c r="P99" s="104">
        <f t="shared" si="94"/>
        <v>0</v>
      </c>
      <c r="Q99" s="104">
        <f t="shared" si="82"/>
        <v>540.58110892295838</v>
      </c>
      <c r="R99" s="104">
        <f t="shared" ref="R99:S99" si="95">+R61*$T$109</f>
        <v>618.00254992500049</v>
      </c>
      <c r="S99" s="104">
        <f t="shared" si="95"/>
        <v>0</v>
      </c>
      <c r="T99" s="104">
        <f t="shared" si="83"/>
        <v>618.00254992500049</v>
      </c>
    </row>
    <row r="100" spans="2:20" x14ac:dyDescent="0.2">
      <c r="B100" s="114" t="s">
        <v>868</v>
      </c>
      <c r="C100" s="104">
        <f t="shared" ref="C100:D100" si="96">+C62*$E$109</f>
        <v>0</v>
      </c>
      <c r="D100" s="104">
        <f t="shared" si="96"/>
        <v>0</v>
      </c>
      <c r="E100" s="104">
        <f t="shared" si="78"/>
        <v>0</v>
      </c>
      <c r="F100" s="104">
        <f t="shared" ref="F100:G100" si="97">+F62*$H$109</f>
        <v>0</v>
      </c>
      <c r="G100" s="104">
        <f t="shared" si="97"/>
        <v>0</v>
      </c>
      <c r="H100" s="104">
        <f t="shared" si="79"/>
        <v>0</v>
      </c>
      <c r="I100" s="104">
        <f t="shared" ref="I100:J100" si="98">+I62*$K$109</f>
        <v>125.90431681454952</v>
      </c>
      <c r="J100" s="104">
        <f t="shared" si="98"/>
        <v>0</v>
      </c>
      <c r="K100" s="104">
        <f t="shared" si="80"/>
        <v>125.90431681454952</v>
      </c>
      <c r="L100" s="104">
        <f t="shared" ref="L100:M100" si="99">+L62*$N$109</f>
        <v>251.80710875639778</v>
      </c>
      <c r="M100" s="104">
        <f t="shared" si="99"/>
        <v>0</v>
      </c>
      <c r="N100" s="104">
        <f t="shared" si="81"/>
        <v>251.80710875639778</v>
      </c>
      <c r="O100" s="104">
        <f t="shared" ref="O100:P100" si="100">+O62*$Q$109</f>
        <v>332.66529779874367</v>
      </c>
      <c r="P100" s="104">
        <f t="shared" si="100"/>
        <v>0</v>
      </c>
      <c r="Q100" s="104">
        <f t="shared" si="82"/>
        <v>332.66529779874367</v>
      </c>
      <c r="R100" s="104">
        <f t="shared" ref="R100:S100" si="101">+R62*$T$109</f>
        <v>370.80152995500032</v>
      </c>
      <c r="S100" s="104">
        <f t="shared" si="101"/>
        <v>0</v>
      </c>
      <c r="T100" s="104">
        <f t="shared" si="83"/>
        <v>370.80152995500032</v>
      </c>
    </row>
    <row r="101" spans="2:20" x14ac:dyDescent="0.2">
      <c r="B101" s="114" t="s">
        <v>869</v>
      </c>
      <c r="C101" s="104">
        <f t="shared" ref="C101:D101" si="102">+C63*$E$109</f>
        <v>0</v>
      </c>
      <c r="D101" s="104">
        <f t="shared" si="102"/>
        <v>0</v>
      </c>
      <c r="E101" s="104">
        <f t="shared" si="78"/>
        <v>0</v>
      </c>
      <c r="F101" s="104">
        <f t="shared" ref="F101:G101" si="103">+F63*$H$109</f>
        <v>166.64214179989443</v>
      </c>
      <c r="G101" s="104">
        <f t="shared" si="103"/>
        <v>0</v>
      </c>
      <c r="H101" s="104">
        <f t="shared" si="79"/>
        <v>166.64214179989443</v>
      </c>
      <c r="I101" s="104">
        <f t="shared" ref="I101:J101" si="104">+I63*$K$109</f>
        <v>209.84052802424921</v>
      </c>
      <c r="J101" s="104">
        <f t="shared" si="104"/>
        <v>0</v>
      </c>
      <c r="K101" s="104">
        <f t="shared" si="80"/>
        <v>209.84052802424921</v>
      </c>
      <c r="L101" s="104">
        <f t="shared" ref="L101:M101" si="105">+L63*$N$109</f>
        <v>293.77496021579742</v>
      </c>
      <c r="M101" s="104">
        <f t="shared" si="105"/>
        <v>0</v>
      </c>
      <c r="N101" s="104">
        <f t="shared" si="81"/>
        <v>293.77496021579742</v>
      </c>
      <c r="O101" s="104">
        <f t="shared" ref="O101:P101" si="106">+O63*$Q$109</f>
        <v>415.8316222484296</v>
      </c>
      <c r="P101" s="104">
        <f t="shared" si="106"/>
        <v>0</v>
      </c>
      <c r="Q101" s="104">
        <f t="shared" si="82"/>
        <v>415.8316222484296</v>
      </c>
      <c r="R101" s="104">
        <f t="shared" ref="R101:S101" si="107">+R63*$T$109</f>
        <v>494.40203994000041</v>
      </c>
      <c r="S101" s="104">
        <f t="shared" si="107"/>
        <v>0</v>
      </c>
      <c r="T101" s="104">
        <f t="shared" si="83"/>
        <v>494.40203994000041</v>
      </c>
    </row>
    <row r="102" spans="2:20" x14ac:dyDescent="0.2">
      <c r="B102" s="114" t="s">
        <v>870</v>
      </c>
      <c r="C102" s="104">
        <f t="shared" ref="C102:D102" si="108">+C64*$E$109</f>
        <v>0</v>
      </c>
      <c r="D102" s="104">
        <f t="shared" si="108"/>
        <v>0</v>
      </c>
      <c r="E102" s="104">
        <f t="shared" si="78"/>
        <v>0</v>
      </c>
      <c r="F102" s="104">
        <f t="shared" ref="F102:G102" si="109">+F64*$H$109</f>
        <v>0</v>
      </c>
      <c r="G102" s="104">
        <f t="shared" si="109"/>
        <v>0</v>
      </c>
      <c r="H102" s="104">
        <f t="shared" si="79"/>
        <v>0</v>
      </c>
      <c r="I102" s="104">
        <f t="shared" ref="I102:J102" si="110">+I64*$K$109</f>
        <v>503.61726725819807</v>
      </c>
      <c r="J102" s="104">
        <f t="shared" si="110"/>
        <v>0</v>
      </c>
      <c r="K102" s="104">
        <f t="shared" si="80"/>
        <v>503.61726725819807</v>
      </c>
      <c r="L102" s="104">
        <f t="shared" ref="L102:M102" si="111">+L64*$N$109</f>
        <v>0</v>
      </c>
      <c r="M102" s="104">
        <f t="shared" si="111"/>
        <v>0</v>
      </c>
      <c r="N102" s="104">
        <f t="shared" si="81"/>
        <v>0</v>
      </c>
      <c r="O102" s="104">
        <f t="shared" ref="O102:P102" si="112">+O64*$Q$109</f>
        <v>997.99589339623105</v>
      </c>
      <c r="P102" s="104">
        <f t="shared" si="112"/>
        <v>0</v>
      </c>
      <c r="Q102" s="104">
        <f t="shared" si="82"/>
        <v>997.99589339623105</v>
      </c>
      <c r="R102" s="104">
        <f t="shared" ref="R102:S102" si="113">+R64*$T$109</f>
        <v>0</v>
      </c>
      <c r="S102" s="104">
        <f t="shared" si="113"/>
        <v>0</v>
      </c>
      <c r="T102" s="104">
        <f t="shared" si="83"/>
        <v>0</v>
      </c>
    </row>
    <row r="103" spans="2:20" x14ac:dyDescent="0.2">
      <c r="B103" s="114" t="s">
        <v>871</v>
      </c>
      <c r="C103" s="104">
        <f t="shared" ref="C103:D103" si="114">+C65*$E$109</f>
        <v>0</v>
      </c>
      <c r="D103" s="104">
        <f t="shared" si="114"/>
        <v>0</v>
      </c>
      <c r="E103" s="104">
        <f t="shared" si="78"/>
        <v>0</v>
      </c>
      <c r="F103" s="104">
        <f t="shared" ref="F103:G103" si="115">+F65*$H$109</f>
        <v>83.321070899947216</v>
      </c>
      <c r="G103" s="104">
        <f t="shared" si="115"/>
        <v>0</v>
      </c>
      <c r="H103" s="104">
        <f t="shared" si="79"/>
        <v>83.321070899947216</v>
      </c>
      <c r="I103" s="104">
        <f t="shared" ref="I103:J103" si="116">+I65*$K$109</f>
        <v>167.87242241939936</v>
      </c>
      <c r="J103" s="104">
        <f t="shared" si="116"/>
        <v>0</v>
      </c>
      <c r="K103" s="104">
        <f t="shared" si="80"/>
        <v>167.87242241939936</v>
      </c>
      <c r="L103" s="104">
        <f t="shared" ref="L103:M103" si="117">+L65*$N$109</f>
        <v>209.83925729699811</v>
      </c>
      <c r="M103" s="104">
        <f t="shared" si="117"/>
        <v>0</v>
      </c>
      <c r="N103" s="104">
        <f t="shared" si="81"/>
        <v>209.83925729699811</v>
      </c>
      <c r="O103" s="104">
        <f t="shared" ref="O103:P103" si="118">+O65*$Q$109</f>
        <v>291.0821355739007</v>
      </c>
      <c r="P103" s="104">
        <f t="shared" si="118"/>
        <v>0</v>
      </c>
      <c r="Q103" s="104">
        <f t="shared" si="82"/>
        <v>291.0821355739007</v>
      </c>
      <c r="R103" s="104">
        <f t="shared" ref="R103:S103" si="119">+R65*$T$109</f>
        <v>329.60135996000031</v>
      </c>
      <c r="S103" s="104">
        <f t="shared" si="119"/>
        <v>0</v>
      </c>
      <c r="T103" s="104">
        <f t="shared" si="83"/>
        <v>329.60135996000031</v>
      </c>
    </row>
    <row r="104" spans="2:20" x14ac:dyDescent="0.2">
      <c r="B104" s="114" t="s">
        <v>873</v>
      </c>
      <c r="C104" s="104">
        <f t="shared" ref="C104:D104" si="120">+C66*$E$109</f>
        <v>0</v>
      </c>
      <c r="D104" s="104">
        <f t="shared" si="120"/>
        <v>0</v>
      </c>
      <c r="E104" s="104">
        <f t="shared" si="78"/>
        <v>0</v>
      </c>
      <c r="F104" s="104">
        <f t="shared" ref="F104:G104" si="121">+F66*$H$109</f>
        <v>0</v>
      </c>
      <c r="G104" s="104">
        <f t="shared" si="121"/>
        <v>0</v>
      </c>
      <c r="H104" s="104">
        <f t="shared" si="79"/>
        <v>0</v>
      </c>
      <c r="I104" s="104">
        <f t="shared" ref="I104:J104" si="122">+I66*$K$109</f>
        <v>251.80863362909903</v>
      </c>
      <c r="J104" s="104">
        <f t="shared" si="122"/>
        <v>0</v>
      </c>
      <c r="K104" s="104">
        <f t="shared" si="80"/>
        <v>251.80863362909903</v>
      </c>
      <c r="L104" s="104">
        <f t="shared" ref="L104:M104" si="123">+L66*$N$109</f>
        <v>587.54992043159484</v>
      </c>
      <c r="M104" s="104">
        <f t="shared" si="123"/>
        <v>0</v>
      </c>
      <c r="N104" s="104">
        <f t="shared" si="81"/>
        <v>587.54992043159484</v>
      </c>
      <c r="O104" s="104">
        <f t="shared" ref="O104:P104" si="124">+O66*$Q$109</f>
        <v>0</v>
      </c>
      <c r="P104" s="104">
        <f t="shared" si="124"/>
        <v>0</v>
      </c>
      <c r="Q104" s="104">
        <f t="shared" si="82"/>
        <v>0</v>
      </c>
      <c r="R104" s="104">
        <f t="shared" ref="R104:S104" si="125">+R66*$T$109</f>
        <v>0</v>
      </c>
      <c r="S104" s="104">
        <f t="shared" si="125"/>
        <v>0</v>
      </c>
      <c r="T104" s="104">
        <f t="shared" si="83"/>
        <v>0</v>
      </c>
    </row>
    <row r="105" spans="2:20" x14ac:dyDescent="0.2">
      <c r="B105" s="108" t="s">
        <v>881</v>
      </c>
      <c r="C105" s="104">
        <f t="shared" ref="C105:D106" si="126">+C67*$E$109</f>
        <v>0</v>
      </c>
      <c r="D105" s="104">
        <f t="shared" si="126"/>
        <v>0</v>
      </c>
      <c r="E105" s="104">
        <f t="shared" si="78"/>
        <v>0</v>
      </c>
      <c r="F105" s="104">
        <f t="shared" ref="F105:G106" si="127">+F67*$H$109</f>
        <v>583.24749629963048</v>
      </c>
      <c r="G105" s="104">
        <f t="shared" si="127"/>
        <v>0</v>
      </c>
      <c r="H105" s="104">
        <f t="shared" si="79"/>
        <v>583.24749629963048</v>
      </c>
      <c r="I105" s="104">
        <f t="shared" ref="I105:J106" si="128">+I67*$K$109</f>
        <v>0</v>
      </c>
      <c r="J105" s="104">
        <f t="shared" si="128"/>
        <v>0</v>
      </c>
      <c r="K105" s="104">
        <f t="shared" si="80"/>
        <v>0</v>
      </c>
      <c r="L105" s="104">
        <f t="shared" ref="L105:M106" si="129">+L67*$N$109</f>
        <v>0</v>
      </c>
      <c r="M105" s="104">
        <f t="shared" si="129"/>
        <v>0</v>
      </c>
      <c r="N105" s="104">
        <f t="shared" si="81"/>
        <v>0</v>
      </c>
      <c r="O105" s="104">
        <f t="shared" ref="O105:P106" si="130">+O67*$Q$109</f>
        <v>0</v>
      </c>
      <c r="P105" s="104">
        <f t="shared" si="130"/>
        <v>0</v>
      </c>
      <c r="Q105" s="104">
        <f t="shared" si="82"/>
        <v>0</v>
      </c>
      <c r="R105" s="104">
        <f t="shared" ref="R105:S106" si="131">+R67*$T$109</f>
        <v>0</v>
      </c>
      <c r="S105" s="104">
        <f t="shared" si="131"/>
        <v>0</v>
      </c>
      <c r="T105" s="104">
        <f t="shared" si="83"/>
        <v>0</v>
      </c>
    </row>
    <row r="106" spans="2:20" x14ac:dyDescent="0.2">
      <c r="B106" s="108" t="s">
        <v>912</v>
      </c>
      <c r="C106" s="104">
        <f t="shared" si="126"/>
        <v>186.05005382131324</v>
      </c>
      <c r="D106" s="104">
        <f t="shared" si="126"/>
        <v>0</v>
      </c>
      <c r="E106" s="104">
        <f t="shared" ref="E106" si="132">+C106+D106</f>
        <v>186.05005382131324</v>
      </c>
      <c r="F106" s="104">
        <f t="shared" si="127"/>
        <v>172.05801140839097</v>
      </c>
      <c r="G106" s="104">
        <f t="shared" si="127"/>
        <v>0</v>
      </c>
      <c r="H106" s="104">
        <f t="shared" ref="H106" si="133">+F106+G106</f>
        <v>172.05801140839097</v>
      </c>
      <c r="I106" s="104">
        <f t="shared" si="128"/>
        <v>173.32827614802983</v>
      </c>
      <c r="J106" s="104">
        <f t="shared" si="128"/>
        <v>0</v>
      </c>
      <c r="K106" s="104">
        <f t="shared" ref="K106" si="134">+I106+J106</f>
        <v>173.32827614802983</v>
      </c>
      <c r="L106" s="104">
        <f t="shared" si="129"/>
        <v>173.32722652732045</v>
      </c>
      <c r="M106" s="104">
        <f t="shared" si="129"/>
        <v>0</v>
      </c>
      <c r="N106" s="104">
        <f t="shared" ref="N106" si="135">+L106+M106</f>
        <v>173.32722652732045</v>
      </c>
      <c r="O106" s="104">
        <f t="shared" si="130"/>
        <v>171.73845998860142</v>
      </c>
      <c r="P106" s="104">
        <f t="shared" si="130"/>
        <v>0</v>
      </c>
      <c r="Q106" s="104">
        <f t="shared" ref="Q106" si="136">+O106+P106</f>
        <v>171.73845998860142</v>
      </c>
      <c r="R106" s="104">
        <f t="shared" si="131"/>
        <v>0</v>
      </c>
      <c r="S106" s="104">
        <f t="shared" si="131"/>
        <v>0</v>
      </c>
      <c r="T106" s="104">
        <f t="shared" ref="T106" si="137">+R106+S106</f>
        <v>0</v>
      </c>
    </row>
    <row r="107" spans="2:20" s="135" customFormat="1" x14ac:dyDescent="0.2">
      <c r="B107" s="114" t="s">
        <v>294</v>
      </c>
      <c r="C107" s="104">
        <f>+C69*$E$109</f>
        <v>632.69806049515603</v>
      </c>
      <c r="D107" s="104">
        <f>+D69*$E$109</f>
        <v>0</v>
      </c>
      <c r="E107" s="104">
        <f t="shared" si="78"/>
        <v>632.69806049515603</v>
      </c>
      <c r="F107" s="104">
        <f>+F69*$H$109</f>
        <v>585.11549916182673</v>
      </c>
      <c r="G107" s="104">
        <f t="shared" ref="G107" si="138">+G69*$H$109</f>
        <v>0</v>
      </c>
      <c r="H107" s="104">
        <f t="shared" si="79"/>
        <v>585.11549916182673</v>
      </c>
      <c r="I107" s="104">
        <f>+I69*$K$109</f>
        <v>944.7652331534739</v>
      </c>
      <c r="J107" s="104">
        <f>+J69*$K$109</f>
        <v>0</v>
      </c>
      <c r="K107" s="104">
        <f t="shared" si="80"/>
        <v>944.7652331534739</v>
      </c>
      <c r="L107" s="104">
        <f>+L69*$N$109</f>
        <v>874.04004503393435</v>
      </c>
      <c r="M107" s="104">
        <f>+M69*$N$109</f>
        <v>0</v>
      </c>
      <c r="N107" s="104">
        <f t="shared" si="81"/>
        <v>874.04004503393435</v>
      </c>
      <c r="O107" s="104">
        <f>+O69*$Q$109</f>
        <v>1177.9020626648198</v>
      </c>
      <c r="P107" s="104">
        <f>+P69*$Q$109</f>
        <v>0</v>
      </c>
      <c r="Q107" s="104">
        <f t="shared" si="82"/>
        <v>1177.9020626648198</v>
      </c>
      <c r="R107" s="104">
        <f>+R69*$T$109</f>
        <v>1481.0610192358215</v>
      </c>
      <c r="S107" s="104">
        <f>+S69*$T$109</f>
        <v>0</v>
      </c>
      <c r="T107" s="104">
        <f t="shared" si="83"/>
        <v>1481.0610192358215</v>
      </c>
    </row>
    <row r="108" spans="2:20" x14ac:dyDescent="0.2">
      <c r="B108" s="278" t="s">
        <v>8</v>
      </c>
      <c r="C108" s="106">
        <f>SUM(C85:C107)</f>
        <v>1924.2301944404526</v>
      </c>
      <c r="D108" s="106">
        <f t="shared" ref="D108:T108" si="139">SUM(D85:D107)</f>
        <v>193.78937567276643</v>
      </c>
      <c r="E108" s="106">
        <f t="shared" si="139"/>
        <v>2118.0195701132193</v>
      </c>
      <c r="F108" s="106">
        <f t="shared" si="139"/>
        <v>3663.2245593147286</v>
      </c>
      <c r="G108" s="106">
        <f t="shared" si="139"/>
        <v>197.1368205385661</v>
      </c>
      <c r="H108" s="106">
        <f t="shared" si="139"/>
        <v>3860.3613798532947</v>
      </c>
      <c r="I108" s="106">
        <f t="shared" si="139"/>
        <v>5037.6002435019618</v>
      </c>
      <c r="J108" s="106">
        <f t="shared" si="139"/>
        <v>218.45145999604114</v>
      </c>
      <c r="K108" s="106">
        <f t="shared" si="139"/>
        <v>5256.0517034980021</v>
      </c>
      <c r="L108" s="106">
        <f t="shared" si="139"/>
        <v>6184.9797345065199</v>
      </c>
      <c r="M108" s="106">
        <f t="shared" si="139"/>
        <v>239.15257608012621</v>
      </c>
      <c r="N108" s="106">
        <f t="shared" si="139"/>
        <v>6424.1323105866468</v>
      </c>
      <c r="O108" s="106">
        <f t="shared" si="139"/>
        <v>6747.8165090738312</v>
      </c>
      <c r="P108" s="106">
        <f t="shared" si="139"/>
        <v>323.48660814434498</v>
      </c>
      <c r="Q108" s="106">
        <f t="shared" si="139"/>
        <v>7071.3031172181763</v>
      </c>
      <c r="R108" s="106">
        <f t="shared" si="139"/>
        <v>6246.8346653664221</v>
      </c>
      <c r="S108" s="106">
        <f t="shared" si="139"/>
        <v>352.5579293861324</v>
      </c>
      <c r="T108" s="106">
        <f t="shared" si="139"/>
        <v>6599.3925947525559</v>
      </c>
    </row>
    <row r="109" spans="2:20" x14ac:dyDescent="0.2">
      <c r="B109" s="279" t="s">
        <v>297</v>
      </c>
      <c r="C109" s="241"/>
      <c r="D109" s="240"/>
      <c r="E109" s="285">
        <f>Asignaciones!K26</f>
        <v>0.33774513759987085</v>
      </c>
      <c r="F109" s="241"/>
      <c r="G109" s="240"/>
      <c r="H109" s="285">
        <f>Asignaciones!L26</f>
        <v>0.33776623741183903</v>
      </c>
      <c r="I109" s="241"/>
      <c r="J109" s="240"/>
      <c r="K109" s="285">
        <f>Asignaciones!M26</f>
        <v>0.33774513759987085</v>
      </c>
      <c r="L109" s="241"/>
      <c r="M109" s="240"/>
      <c r="N109" s="285">
        <f>Asignaciones!N26</f>
        <v>0.33774513759987085</v>
      </c>
      <c r="O109" s="241"/>
      <c r="P109" s="240"/>
      <c r="Q109" s="285">
        <f>Asignaciones!O26</f>
        <v>0.3377451375998709</v>
      </c>
      <c r="R109" s="241"/>
      <c r="S109" s="240"/>
      <c r="T109" s="285">
        <f>Asignaciones!P26</f>
        <v>0.33774513759987085</v>
      </c>
    </row>
    <row r="110" spans="2:20" x14ac:dyDescent="0.2">
      <c r="B110" s="411"/>
      <c r="C110" s="215"/>
      <c r="D110" s="215"/>
      <c r="E110" s="414"/>
      <c r="F110" s="215"/>
      <c r="G110" s="215"/>
      <c r="H110" s="414"/>
      <c r="I110" s="215"/>
      <c r="J110" s="215"/>
      <c r="K110" s="414"/>
      <c r="L110" s="215"/>
      <c r="M110" s="215"/>
      <c r="N110" s="414"/>
      <c r="O110" s="215"/>
      <c r="P110" s="215"/>
      <c r="Q110" s="414"/>
      <c r="R110" s="215"/>
      <c r="S110" s="215"/>
      <c r="T110" s="414"/>
    </row>
    <row r="113" spans="2:20" x14ac:dyDescent="0.2">
      <c r="B113" s="2" t="s">
        <v>469</v>
      </c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7"/>
    </row>
    <row r="114" spans="2:20" x14ac:dyDescent="0.2">
      <c r="B114" s="9" t="s">
        <v>20</v>
      </c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262"/>
    </row>
    <row r="115" spans="2:20" x14ac:dyDescent="0.2">
      <c r="B115" s="9" t="s">
        <v>911</v>
      </c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262"/>
    </row>
    <row r="116" spans="2:20" x14ac:dyDescent="0.2">
      <c r="B116" s="9" t="s">
        <v>2</v>
      </c>
      <c r="C116" s="199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262"/>
    </row>
    <row r="117" spans="2:20" x14ac:dyDescent="0.2">
      <c r="B117" s="256"/>
      <c r="C117" s="197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263"/>
    </row>
    <row r="118" spans="2:20" x14ac:dyDescent="0.2">
      <c r="B118" s="264"/>
    </row>
    <row r="119" spans="2:20" x14ac:dyDescent="0.2">
      <c r="B119" s="265" t="s">
        <v>282</v>
      </c>
      <c r="C119" s="267" t="s">
        <v>38</v>
      </c>
      <c r="D119" s="662"/>
      <c r="E119" s="299"/>
      <c r="F119" s="270" t="s">
        <v>39</v>
      </c>
      <c r="G119" s="663"/>
      <c r="H119" s="663"/>
      <c r="I119" s="301" t="s">
        <v>40</v>
      </c>
      <c r="J119" s="662"/>
      <c r="K119" s="299"/>
      <c r="L119" s="267" t="s">
        <v>121</v>
      </c>
      <c r="M119" s="662"/>
      <c r="N119" s="299"/>
      <c r="O119" s="270" t="s">
        <v>122</v>
      </c>
      <c r="P119" s="662"/>
      <c r="Q119" s="299"/>
      <c r="R119" s="301" t="s">
        <v>633</v>
      </c>
      <c r="S119" s="662"/>
      <c r="T119" s="299"/>
    </row>
    <row r="120" spans="2:20" x14ac:dyDescent="0.2">
      <c r="B120" s="273"/>
      <c r="C120" s="274" t="s">
        <v>283</v>
      </c>
      <c r="D120" s="275" t="s">
        <v>284</v>
      </c>
      <c r="E120" s="275" t="s">
        <v>47</v>
      </c>
      <c r="F120" s="275" t="s">
        <v>283</v>
      </c>
      <c r="G120" s="275" t="s">
        <v>284</v>
      </c>
      <c r="H120" s="275" t="s">
        <v>47</v>
      </c>
      <c r="I120" s="276" t="s">
        <v>283</v>
      </c>
      <c r="J120" s="276" t="s">
        <v>284</v>
      </c>
      <c r="K120" s="276" t="s">
        <v>47</v>
      </c>
      <c r="L120" s="274" t="s">
        <v>283</v>
      </c>
      <c r="M120" s="275" t="s">
        <v>284</v>
      </c>
      <c r="N120" s="275" t="s">
        <v>47</v>
      </c>
      <c r="O120" s="275" t="s">
        <v>283</v>
      </c>
      <c r="P120" s="275" t="s">
        <v>284</v>
      </c>
      <c r="Q120" s="275" t="s">
        <v>47</v>
      </c>
      <c r="R120" s="276" t="s">
        <v>283</v>
      </c>
      <c r="S120" s="276" t="s">
        <v>284</v>
      </c>
      <c r="T120" s="276" t="s">
        <v>47</v>
      </c>
    </row>
    <row r="121" spans="2:20" x14ac:dyDescent="0.2">
      <c r="B121" s="286" t="s">
        <v>73</v>
      </c>
      <c r="C121" s="23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2"/>
    </row>
    <row r="122" spans="2:20" x14ac:dyDescent="0.2">
      <c r="B122" s="665" t="s">
        <v>424</v>
      </c>
      <c r="C122" s="104">
        <f t="shared" ref="C122:D133" si="140">+C47*$E$146</f>
        <v>697.61934893786474</v>
      </c>
      <c r="D122" s="104">
        <f t="shared" si="140"/>
        <v>0</v>
      </c>
      <c r="E122" s="408">
        <f>+C122+D122</f>
        <v>697.61934893786474</v>
      </c>
      <c r="F122" s="104">
        <f t="shared" ref="F122:G132" si="141">+F47*$H$146</f>
        <v>1149.0637560187972</v>
      </c>
      <c r="G122" s="104">
        <f t="shared" si="141"/>
        <v>0</v>
      </c>
      <c r="H122" s="408">
        <f>+F122+G122</f>
        <v>1149.0637560187972</v>
      </c>
      <c r="I122" s="104">
        <f t="shared" ref="I122:J133" si="142">+I47*$K$146</f>
        <v>1332.6402598888089</v>
      </c>
      <c r="J122" s="104">
        <f t="shared" si="142"/>
        <v>0</v>
      </c>
      <c r="K122" s="408">
        <f>+I122+J122</f>
        <v>1332.6402598888089</v>
      </c>
      <c r="L122" s="104">
        <f t="shared" ref="L122:M132" si="143">+L47*$N$146</f>
        <v>1670.7736173834664</v>
      </c>
      <c r="M122" s="104">
        <f t="shared" si="143"/>
        <v>0</v>
      </c>
      <c r="N122" s="408">
        <f>+L122+M122</f>
        <v>1670.7736173834664</v>
      </c>
      <c r="O122" s="104">
        <f t="shared" ref="O122:P132" si="144">+O47*$Q$146</f>
        <v>1733.0341199809338</v>
      </c>
      <c r="P122" s="104">
        <f t="shared" si="144"/>
        <v>0</v>
      </c>
      <c r="Q122" s="408">
        <f>+O122+P122</f>
        <v>1733.0341199809338</v>
      </c>
      <c r="R122" s="104">
        <f t="shared" ref="R122:S133" si="145">+R47*$T$146</f>
        <v>1798.5195173403356</v>
      </c>
      <c r="S122" s="104">
        <f t="shared" si="145"/>
        <v>0</v>
      </c>
      <c r="T122" s="408">
        <f>+R122+S122</f>
        <v>1798.5195173403356</v>
      </c>
    </row>
    <row r="123" spans="2:20" x14ac:dyDescent="0.2">
      <c r="B123" s="665" t="s">
        <v>425</v>
      </c>
      <c r="C123" s="104">
        <f>+C48*$E$146</f>
        <v>221.1468668426414</v>
      </c>
      <c r="D123" s="104">
        <f t="shared" si="140"/>
        <v>0</v>
      </c>
      <c r="E123" s="408">
        <f>+C123+D123</f>
        <v>221.1468668426414</v>
      </c>
      <c r="F123" s="104">
        <f t="shared" ref="F123:G143" si="146">+F48*$H$146</f>
        <v>428.69119912663257</v>
      </c>
      <c r="G123" s="104">
        <f t="shared" si="141"/>
        <v>0</v>
      </c>
      <c r="H123" s="408">
        <f>+F123+G123</f>
        <v>428.69119912663257</v>
      </c>
      <c r="I123" s="104">
        <f>+I48*$K$146</f>
        <v>501.38523412407653</v>
      </c>
      <c r="J123" s="104">
        <f t="shared" si="142"/>
        <v>0</v>
      </c>
      <c r="K123" s="408">
        <f>+I123+J123</f>
        <v>501.38523412407653</v>
      </c>
      <c r="L123" s="104">
        <f t="shared" ref="L123:M143" si="147">+L48*$N$146</f>
        <v>624.26745028157893</v>
      </c>
      <c r="M123" s="104">
        <f t="shared" si="143"/>
        <v>0</v>
      </c>
      <c r="N123" s="408">
        <f>+L123+M123</f>
        <v>624.26745028157893</v>
      </c>
      <c r="O123" s="104">
        <f t="shared" ref="O123:P143" si="148">+O48*$Q$146</f>
        <v>627.69440398386587</v>
      </c>
      <c r="P123" s="104">
        <f t="shared" si="144"/>
        <v>0</v>
      </c>
      <c r="Q123" s="408">
        <f>+O123+P123</f>
        <v>627.69440398386587</v>
      </c>
      <c r="R123" s="104">
        <f>+R48*$T$146</f>
        <v>651.41281609776502</v>
      </c>
      <c r="S123" s="104">
        <f t="shared" si="145"/>
        <v>0</v>
      </c>
      <c r="T123" s="408">
        <f>+R123+S123</f>
        <v>651.41281609776502</v>
      </c>
    </row>
    <row r="124" spans="2:20" x14ac:dyDescent="0.2">
      <c r="B124" s="660" t="s">
        <v>715</v>
      </c>
      <c r="C124" s="104">
        <f>+C49*$E$146</f>
        <v>0</v>
      </c>
      <c r="D124" s="104">
        <f t="shared" si="140"/>
        <v>19.853875672766414</v>
      </c>
      <c r="E124" s="104">
        <f>+C124+D124</f>
        <v>19.853875672766414</v>
      </c>
      <c r="F124" s="104">
        <f t="shared" si="146"/>
        <v>0</v>
      </c>
      <c r="G124" s="104">
        <f t="shared" si="141"/>
        <v>20.195003678730018</v>
      </c>
      <c r="H124" s="104">
        <f>+F124+G124</f>
        <v>20.195003678730018</v>
      </c>
      <c r="I124" s="104">
        <f>+I49*$K$146</f>
        <v>0</v>
      </c>
      <c r="J124" s="104">
        <f t="shared" si="142"/>
        <v>22.380525827274276</v>
      </c>
      <c r="K124" s="104">
        <f>+I124+J124</f>
        <v>22.380525827274276</v>
      </c>
      <c r="L124" s="104">
        <f t="shared" si="147"/>
        <v>0</v>
      </c>
      <c r="M124" s="104">
        <f t="shared" si="143"/>
        <v>24.618429327749759</v>
      </c>
      <c r="N124" s="104">
        <f>+L124+M124</f>
        <v>24.618429327749759</v>
      </c>
      <c r="O124" s="104">
        <f t="shared" si="148"/>
        <v>0</v>
      </c>
      <c r="P124" s="104">
        <f t="shared" si="144"/>
        <v>26.832046801149829</v>
      </c>
      <c r="Q124" s="104">
        <f>+O124+P124</f>
        <v>26.832046801149829</v>
      </c>
      <c r="R124" s="104">
        <f>+R49*$T$146</f>
        <v>0</v>
      </c>
      <c r="S124" s="104">
        <f t="shared" si="145"/>
        <v>29.243407990429226</v>
      </c>
      <c r="T124" s="104">
        <f>+R124+S124</f>
        <v>29.243407990429226</v>
      </c>
    </row>
    <row r="125" spans="2:20" x14ac:dyDescent="0.2">
      <c r="B125" s="660" t="s">
        <v>717</v>
      </c>
      <c r="C125" s="104">
        <f>+C50*$E$146</f>
        <v>18.271227125941873</v>
      </c>
      <c r="D125" s="104">
        <f t="shared" si="140"/>
        <v>0</v>
      </c>
      <c r="E125" s="104">
        <f t="shared" ref="E125:E144" si="149">+C125+D125</f>
        <v>18.271227125941873</v>
      </c>
      <c r="F125" s="104">
        <f t="shared" si="146"/>
        <v>18.585162167074937</v>
      </c>
      <c r="G125" s="104">
        <f t="shared" si="141"/>
        <v>0</v>
      </c>
      <c r="H125" s="104">
        <f t="shared" ref="H125:H144" si="150">+F125+G125</f>
        <v>18.585162167074937</v>
      </c>
      <c r="I125" s="104">
        <f>+I50*$K$146</f>
        <v>20.596465764568681</v>
      </c>
      <c r="J125" s="104">
        <f t="shared" si="142"/>
        <v>0</v>
      </c>
      <c r="K125" s="104">
        <f t="shared" ref="K125:K144" si="151">+I125+J125</f>
        <v>20.596465764568681</v>
      </c>
      <c r="L125" s="104">
        <f t="shared" si="147"/>
        <v>22.655975142841644</v>
      </c>
      <c r="M125" s="104">
        <f t="shared" si="143"/>
        <v>0</v>
      </c>
      <c r="N125" s="104">
        <f t="shared" ref="N125:N144" si="152">+L125+M125</f>
        <v>22.655975142841644</v>
      </c>
      <c r="O125" s="104">
        <f t="shared" si="148"/>
        <v>24.693134450831337</v>
      </c>
      <c r="P125" s="104">
        <f t="shared" si="144"/>
        <v>0</v>
      </c>
      <c r="Q125" s="104">
        <f t="shared" ref="Q125:Q144" si="153">+O125+P125</f>
        <v>24.693134450831337</v>
      </c>
      <c r="R125" s="104">
        <f>+R50*$T$146</f>
        <v>26.912274365787095</v>
      </c>
      <c r="S125" s="104">
        <f t="shared" si="145"/>
        <v>0</v>
      </c>
      <c r="T125" s="104">
        <f t="shared" ref="T125:T144" si="154">+R125+S125</f>
        <v>26.912274365787095</v>
      </c>
    </row>
    <row r="126" spans="2:20" x14ac:dyDescent="0.2">
      <c r="B126" s="660" t="s">
        <v>287</v>
      </c>
      <c r="C126" s="104">
        <f t="shared" ref="C126:C133" si="155">+C51*$E$146</f>
        <v>26.270250269106565</v>
      </c>
      <c r="D126" s="104">
        <f t="shared" si="140"/>
        <v>0</v>
      </c>
      <c r="E126" s="104">
        <f t="shared" si="149"/>
        <v>26.270250269106565</v>
      </c>
      <c r="F126" s="104">
        <f t="shared" si="146"/>
        <v>26.721624007824879</v>
      </c>
      <c r="G126" s="104">
        <f t="shared" si="141"/>
        <v>0</v>
      </c>
      <c r="H126" s="104">
        <f t="shared" si="150"/>
        <v>26.721624007824879</v>
      </c>
      <c r="I126" s="104">
        <f t="shared" ref="I126:I133" si="156">+I51*$K$146</f>
        <v>29.613463100465534</v>
      </c>
      <c r="J126" s="104">
        <f t="shared" si="142"/>
        <v>0</v>
      </c>
      <c r="K126" s="104">
        <f t="shared" si="151"/>
        <v>29.613463100465534</v>
      </c>
      <c r="L126" s="104">
        <f t="shared" si="147"/>
        <v>32.574612147865039</v>
      </c>
      <c r="M126" s="104">
        <f t="shared" si="143"/>
        <v>0</v>
      </c>
      <c r="N126" s="104">
        <f t="shared" si="152"/>
        <v>32.574612147865039</v>
      </c>
      <c r="O126" s="104">
        <f t="shared" si="148"/>
        <v>35.503626411113132</v>
      </c>
      <c r="P126" s="104">
        <f t="shared" si="144"/>
        <v>0</v>
      </c>
      <c r="Q126" s="104">
        <f t="shared" si="153"/>
        <v>35.503626411113132</v>
      </c>
      <c r="R126" s="104">
        <f t="shared" ref="R126:R133" si="157">+R51*$T$146</f>
        <v>38.694291194940369</v>
      </c>
      <c r="S126" s="104">
        <f t="shared" si="145"/>
        <v>0</v>
      </c>
      <c r="T126" s="104">
        <f t="shared" si="154"/>
        <v>38.694291194940369</v>
      </c>
    </row>
    <row r="127" spans="2:20" x14ac:dyDescent="0.2">
      <c r="B127" s="114" t="s">
        <v>427</v>
      </c>
      <c r="C127" s="104">
        <f t="shared" si="155"/>
        <v>0</v>
      </c>
      <c r="D127" s="104">
        <f t="shared" si="140"/>
        <v>76.859246501614635</v>
      </c>
      <c r="E127" s="104">
        <f t="shared" si="149"/>
        <v>76.859246501614635</v>
      </c>
      <c r="F127" s="104">
        <f t="shared" si="146"/>
        <v>0</v>
      </c>
      <c r="G127" s="104">
        <f t="shared" si="141"/>
        <v>78.179837097179089</v>
      </c>
      <c r="H127" s="104">
        <f t="shared" si="150"/>
        <v>78.179837097179089</v>
      </c>
      <c r="I127" s="104">
        <f t="shared" si="156"/>
        <v>0</v>
      </c>
      <c r="J127" s="104">
        <f t="shared" si="142"/>
        <v>86.640532042504887</v>
      </c>
      <c r="K127" s="104">
        <f t="shared" si="151"/>
        <v>86.640532042504887</v>
      </c>
      <c r="L127" s="104">
        <f t="shared" si="147"/>
        <v>0</v>
      </c>
      <c r="M127" s="104">
        <f t="shared" si="143"/>
        <v>95.304008112610887</v>
      </c>
      <c r="N127" s="104">
        <f t="shared" si="152"/>
        <v>95.304008112610887</v>
      </c>
      <c r="O127" s="104">
        <f t="shared" si="148"/>
        <v>0</v>
      </c>
      <c r="P127" s="104">
        <f t="shared" si="144"/>
        <v>103.87346698565672</v>
      </c>
      <c r="Q127" s="104">
        <f t="shared" si="153"/>
        <v>103.87346698565672</v>
      </c>
      <c r="R127" s="104">
        <f t="shared" si="157"/>
        <v>0</v>
      </c>
      <c r="S127" s="104">
        <f t="shared" si="145"/>
        <v>113.20844052462557</v>
      </c>
      <c r="T127" s="104">
        <f t="shared" si="154"/>
        <v>113.20844052462557</v>
      </c>
    </row>
    <row r="128" spans="2:20" x14ac:dyDescent="0.2">
      <c r="B128" s="114" t="s">
        <v>428</v>
      </c>
      <c r="C128" s="104">
        <f t="shared" si="155"/>
        <v>0</v>
      </c>
      <c r="D128" s="104">
        <f t="shared" si="140"/>
        <v>44.262691065661997</v>
      </c>
      <c r="E128" s="104">
        <f t="shared" si="149"/>
        <v>44.262691065661997</v>
      </c>
      <c r="F128" s="104">
        <f t="shared" si="146"/>
        <v>0</v>
      </c>
      <c r="G128" s="104">
        <f t="shared" si="141"/>
        <v>45.02320975685759</v>
      </c>
      <c r="H128" s="104">
        <f t="shared" si="150"/>
        <v>45.02320975685759</v>
      </c>
      <c r="I128" s="104">
        <f t="shared" si="156"/>
        <v>0</v>
      </c>
      <c r="J128" s="104">
        <f t="shared" si="142"/>
        <v>49.895663542335406</v>
      </c>
      <c r="K128" s="104">
        <f t="shared" si="151"/>
        <v>49.895663542335406</v>
      </c>
      <c r="L128" s="104">
        <f t="shared" si="147"/>
        <v>0</v>
      </c>
      <c r="M128" s="104">
        <f t="shared" si="143"/>
        <v>54.884897529137511</v>
      </c>
      <c r="N128" s="104">
        <f t="shared" si="152"/>
        <v>54.884897529137511</v>
      </c>
      <c r="O128" s="104">
        <f t="shared" si="148"/>
        <v>0</v>
      </c>
      <c r="P128" s="104">
        <f t="shared" si="144"/>
        <v>119.63997536740817</v>
      </c>
      <c r="Q128" s="104">
        <f t="shared" si="153"/>
        <v>119.63997536740817</v>
      </c>
      <c r="R128" s="104">
        <f t="shared" si="157"/>
        <v>0</v>
      </c>
      <c r="S128" s="104">
        <f t="shared" si="145"/>
        <v>130.39186453282764</v>
      </c>
      <c r="T128" s="104">
        <f t="shared" si="154"/>
        <v>130.39186453282764</v>
      </c>
    </row>
    <row r="129" spans="2:20" x14ac:dyDescent="0.2">
      <c r="B129" s="114" t="s">
        <v>429</v>
      </c>
      <c r="C129" s="104">
        <f t="shared" si="155"/>
        <v>62.190796555435952</v>
      </c>
      <c r="D129" s="104">
        <f t="shared" si="140"/>
        <v>0</v>
      </c>
      <c r="E129" s="104">
        <f t="shared" si="149"/>
        <v>62.190796555435952</v>
      </c>
      <c r="F129" s="104">
        <f t="shared" si="146"/>
        <v>63.259354794034415</v>
      </c>
      <c r="G129" s="104">
        <f t="shared" si="141"/>
        <v>0</v>
      </c>
      <c r="H129" s="104">
        <f t="shared" si="150"/>
        <v>63.259354794034415</v>
      </c>
      <c r="I129" s="104">
        <f t="shared" si="156"/>
        <v>70.105341217428617</v>
      </c>
      <c r="J129" s="104">
        <f t="shared" si="142"/>
        <v>0</v>
      </c>
      <c r="K129" s="104">
        <f t="shared" si="151"/>
        <v>70.105341217428617</v>
      </c>
      <c r="L129" s="104">
        <f t="shared" si="147"/>
        <v>154.23081670009572</v>
      </c>
      <c r="M129" s="104">
        <f t="shared" si="143"/>
        <v>0</v>
      </c>
      <c r="N129" s="104">
        <f t="shared" si="152"/>
        <v>154.23081670009572</v>
      </c>
      <c r="O129" s="104">
        <f t="shared" si="148"/>
        <v>168.09880259955611</v>
      </c>
      <c r="P129" s="104">
        <f t="shared" si="144"/>
        <v>0</v>
      </c>
      <c r="Q129" s="104">
        <f t="shared" si="153"/>
        <v>168.09880259955611</v>
      </c>
      <c r="R129" s="104">
        <f t="shared" si="157"/>
        <v>183.20562361686061</v>
      </c>
      <c r="S129" s="104">
        <f t="shared" si="145"/>
        <v>0</v>
      </c>
      <c r="T129" s="104">
        <f t="shared" si="154"/>
        <v>183.20562361686061</v>
      </c>
    </row>
    <row r="130" spans="2:20" x14ac:dyDescent="0.2">
      <c r="B130" s="114" t="s">
        <v>288</v>
      </c>
      <c r="C130" s="104">
        <f t="shared" si="155"/>
        <v>0</v>
      </c>
      <c r="D130" s="104">
        <f t="shared" si="140"/>
        <v>0</v>
      </c>
      <c r="E130" s="104">
        <f t="shared" si="149"/>
        <v>0</v>
      </c>
      <c r="F130" s="104">
        <f t="shared" si="146"/>
        <v>21.581919620701296</v>
      </c>
      <c r="G130" s="104">
        <f t="shared" si="141"/>
        <v>0</v>
      </c>
      <c r="H130" s="104">
        <f t="shared" si="150"/>
        <v>21.581919620701296</v>
      </c>
      <c r="I130" s="104">
        <f t="shared" si="156"/>
        <v>28.755745727798189</v>
      </c>
      <c r="J130" s="104">
        <f t="shared" si="142"/>
        <v>0</v>
      </c>
      <c r="K130" s="104">
        <f t="shared" si="151"/>
        <v>28.755745727798189</v>
      </c>
      <c r="L130" s="104">
        <f t="shared" si="147"/>
        <v>35.947868544438762</v>
      </c>
      <c r="M130" s="104">
        <f t="shared" si="143"/>
        <v>0</v>
      </c>
      <c r="N130" s="104">
        <f t="shared" si="152"/>
        <v>35.947868544438762</v>
      </c>
      <c r="O130" s="104">
        <f t="shared" si="148"/>
        <v>59.372927906839827</v>
      </c>
      <c r="P130" s="104">
        <f t="shared" si="144"/>
        <v>0</v>
      </c>
      <c r="Q130" s="104">
        <f t="shared" si="153"/>
        <v>59.372927906839827</v>
      </c>
      <c r="R130" s="104">
        <f t="shared" si="157"/>
        <v>72.94755611726346</v>
      </c>
      <c r="S130" s="104">
        <f t="shared" si="145"/>
        <v>0</v>
      </c>
      <c r="T130" s="104">
        <f t="shared" si="154"/>
        <v>72.94755611726346</v>
      </c>
    </row>
    <row r="131" spans="2:20" x14ac:dyDescent="0.2">
      <c r="B131" s="114" t="s">
        <v>289</v>
      </c>
      <c r="C131" s="104">
        <f t="shared" si="155"/>
        <v>27.020828848223896</v>
      </c>
      <c r="D131" s="104">
        <f t="shared" si="140"/>
        <v>0</v>
      </c>
      <c r="E131" s="104">
        <f t="shared" si="149"/>
        <v>27.020828848223896</v>
      </c>
      <c r="F131" s="104">
        <f t="shared" si="146"/>
        <v>27.485098979477019</v>
      </c>
      <c r="G131" s="104">
        <f t="shared" si="141"/>
        <v>0</v>
      </c>
      <c r="H131" s="104">
        <f t="shared" si="150"/>
        <v>27.485098979477019</v>
      </c>
      <c r="I131" s="104">
        <f t="shared" si="156"/>
        <v>30.45956204619312</v>
      </c>
      <c r="J131" s="104">
        <f t="shared" si="142"/>
        <v>0</v>
      </c>
      <c r="K131" s="104">
        <f t="shared" si="151"/>
        <v>30.45956204619312</v>
      </c>
      <c r="L131" s="104">
        <f t="shared" si="147"/>
        <v>33.505315352089752</v>
      </c>
      <c r="M131" s="104">
        <f t="shared" si="143"/>
        <v>0</v>
      </c>
      <c r="N131" s="104">
        <f t="shared" si="152"/>
        <v>33.505315352089752</v>
      </c>
      <c r="O131" s="104">
        <f t="shared" si="148"/>
        <v>36.518015737144928</v>
      </c>
      <c r="P131" s="104">
        <f t="shared" si="144"/>
        <v>0</v>
      </c>
      <c r="Q131" s="104">
        <f t="shared" si="153"/>
        <v>36.518015737144928</v>
      </c>
      <c r="R131" s="104">
        <f t="shared" si="157"/>
        <v>39.799842371938659</v>
      </c>
      <c r="S131" s="104">
        <f t="shared" si="145"/>
        <v>0</v>
      </c>
      <c r="T131" s="104">
        <f t="shared" si="154"/>
        <v>39.799842371938659</v>
      </c>
    </row>
    <row r="132" spans="2:20" x14ac:dyDescent="0.2">
      <c r="B132" s="114" t="s">
        <v>290</v>
      </c>
      <c r="C132" s="104">
        <f t="shared" si="155"/>
        <v>0</v>
      </c>
      <c r="D132" s="104">
        <f t="shared" si="140"/>
        <v>21.530882669537139</v>
      </c>
      <c r="E132" s="104">
        <f t="shared" si="149"/>
        <v>21.530882669537139</v>
      </c>
      <c r="F132" s="104">
        <f t="shared" si="146"/>
        <v>0</v>
      </c>
      <c r="G132" s="104">
        <f t="shared" si="141"/>
        <v>21.900824901107086</v>
      </c>
      <c r="H132" s="104">
        <f t="shared" si="150"/>
        <v>21.900824901107086</v>
      </c>
      <c r="I132" s="104">
        <f t="shared" si="156"/>
        <v>0</v>
      </c>
      <c r="J132" s="104">
        <f t="shared" si="142"/>
        <v>24.270952614585628</v>
      </c>
      <c r="K132" s="104">
        <f t="shared" si="151"/>
        <v>24.270952614585628</v>
      </c>
      <c r="L132" s="104">
        <f t="shared" si="147"/>
        <v>0</v>
      </c>
      <c r="M132" s="104">
        <f t="shared" si="143"/>
        <v>26.697886201188979</v>
      </c>
      <c r="N132" s="104">
        <f t="shared" si="152"/>
        <v>26.697886201188979</v>
      </c>
      <c r="O132" s="104">
        <f t="shared" si="148"/>
        <v>0</v>
      </c>
      <c r="P132" s="104">
        <f t="shared" si="144"/>
        <v>29.098482381026603</v>
      </c>
      <c r="Q132" s="104">
        <f t="shared" si="153"/>
        <v>29.098482381026603</v>
      </c>
      <c r="R132" s="104">
        <f t="shared" si="157"/>
        <v>0</v>
      </c>
      <c r="S132" s="104">
        <f t="shared" si="145"/>
        <v>31.713525191608273</v>
      </c>
      <c r="T132" s="104">
        <f t="shared" si="154"/>
        <v>31.713525191608273</v>
      </c>
    </row>
    <row r="133" spans="2:20" x14ac:dyDescent="0.2">
      <c r="B133" s="114" t="s">
        <v>291</v>
      </c>
      <c r="C133" s="104">
        <f t="shared" si="155"/>
        <v>0</v>
      </c>
      <c r="D133" s="104">
        <f t="shared" si="140"/>
        <v>10.722551130247579</v>
      </c>
      <c r="E133" s="104">
        <f t="shared" si="149"/>
        <v>10.722551130247579</v>
      </c>
      <c r="F133" s="104">
        <f t="shared" si="146"/>
        <v>0</v>
      </c>
      <c r="G133" s="104">
        <f>+G58*$H$146</f>
        <v>10.906785309316277</v>
      </c>
      <c r="H133" s="104">
        <f t="shared" si="150"/>
        <v>10.906785309316277</v>
      </c>
      <c r="I133" s="104">
        <f t="shared" si="156"/>
        <v>0</v>
      </c>
      <c r="J133" s="104">
        <f t="shared" si="142"/>
        <v>12.08712779610838</v>
      </c>
      <c r="K133" s="104">
        <f t="shared" si="151"/>
        <v>12.08712779610838</v>
      </c>
      <c r="L133" s="104">
        <f t="shared" si="147"/>
        <v>0</v>
      </c>
      <c r="M133" s="104">
        <f>+M58*$N$146</f>
        <v>12.207925146324186</v>
      </c>
      <c r="N133" s="104">
        <f t="shared" si="152"/>
        <v>12.207925146324186</v>
      </c>
      <c r="O133" s="104">
        <f t="shared" si="148"/>
        <v>0</v>
      </c>
      <c r="P133" s="104">
        <f>+P58*$Q$146</f>
        <v>13.305626224573007</v>
      </c>
      <c r="Q133" s="104">
        <f t="shared" si="153"/>
        <v>13.305626224573007</v>
      </c>
      <c r="R133" s="104">
        <f t="shared" si="157"/>
        <v>0</v>
      </c>
      <c r="S133" s="104">
        <f t="shared" si="145"/>
        <v>14.501385568419206</v>
      </c>
      <c r="T133" s="104">
        <f t="shared" si="154"/>
        <v>14.501385568419206</v>
      </c>
    </row>
    <row r="134" spans="2:20" x14ac:dyDescent="0.2">
      <c r="B134" s="114" t="s">
        <v>293</v>
      </c>
      <c r="C134" s="104">
        <f>+C59*$E$146</f>
        <v>0</v>
      </c>
      <c r="D134" s="104">
        <f>+D59*$E$146</f>
        <v>11.275834768568352</v>
      </c>
      <c r="E134" s="104">
        <f t="shared" si="149"/>
        <v>11.275834768568352</v>
      </c>
      <c r="F134" s="104">
        <f t="shared" si="146"/>
        <v>0</v>
      </c>
      <c r="G134" s="104">
        <f>+G59*$H$146</f>
        <v>11.469575431276997</v>
      </c>
      <c r="H134" s="104">
        <f t="shared" si="150"/>
        <v>11.469575431276997</v>
      </c>
      <c r="I134" s="104">
        <f>+I59*$K$146</f>
        <v>0</v>
      </c>
      <c r="J134" s="104">
        <f>+J59*$K$146</f>
        <v>12.710823590387573</v>
      </c>
      <c r="K134" s="104">
        <f t="shared" si="151"/>
        <v>12.710823590387573</v>
      </c>
      <c r="L134" s="104">
        <f t="shared" si="147"/>
        <v>0</v>
      </c>
      <c r="M134" s="104">
        <f>+M59*$N$146</f>
        <v>13.981821279467296</v>
      </c>
      <c r="N134" s="104">
        <f t="shared" si="152"/>
        <v>13.981821279467296</v>
      </c>
      <c r="O134" s="104">
        <f t="shared" si="148"/>
        <v>0</v>
      </c>
      <c r="P134" s="104">
        <f>+P59*$Q$146</f>
        <v>15.239025932214926</v>
      </c>
      <c r="Q134" s="104">
        <f t="shared" si="153"/>
        <v>15.239025932214926</v>
      </c>
      <c r="R134" s="104">
        <f>+R59*$T$146</f>
        <v>0</v>
      </c>
      <c r="S134" s="104">
        <f>+S59*$T$146</f>
        <v>16.608537396162976</v>
      </c>
      <c r="T134" s="104">
        <f t="shared" si="154"/>
        <v>16.608537396162976</v>
      </c>
    </row>
    <row r="135" spans="2:20" x14ac:dyDescent="0.2">
      <c r="B135" s="114" t="s">
        <v>872</v>
      </c>
      <c r="C135" s="104">
        <f t="shared" ref="C135:D143" si="158">+C60*$E$146</f>
        <v>0</v>
      </c>
      <c r="D135" s="104">
        <f t="shared" si="158"/>
        <v>0</v>
      </c>
      <c r="E135" s="104">
        <f t="shared" si="149"/>
        <v>0</v>
      </c>
      <c r="F135" s="104">
        <f t="shared" si="146"/>
        <v>0</v>
      </c>
      <c r="G135" s="104">
        <f t="shared" si="146"/>
        <v>0</v>
      </c>
      <c r="H135" s="104">
        <f t="shared" si="150"/>
        <v>0</v>
      </c>
      <c r="I135" s="104">
        <f t="shared" ref="I135:J143" si="159">+I60*$K$146</f>
        <v>239.74468355917446</v>
      </c>
      <c r="J135" s="104">
        <f t="shared" si="159"/>
        <v>0</v>
      </c>
      <c r="K135" s="104">
        <f t="shared" si="151"/>
        <v>239.74468355917446</v>
      </c>
      <c r="L135" s="104">
        <f t="shared" si="147"/>
        <v>559.40087406444195</v>
      </c>
      <c r="M135" s="104">
        <f t="shared" si="147"/>
        <v>0</v>
      </c>
      <c r="N135" s="104">
        <f t="shared" si="152"/>
        <v>559.40087406444195</v>
      </c>
      <c r="O135" s="104">
        <f t="shared" si="148"/>
        <v>0</v>
      </c>
      <c r="P135" s="104">
        <f t="shared" si="148"/>
        <v>0</v>
      </c>
      <c r="Q135" s="104">
        <f t="shared" si="153"/>
        <v>0</v>
      </c>
      <c r="R135" s="104">
        <f t="shared" ref="R135:S143" si="160">+R60*$T$146</f>
        <v>0</v>
      </c>
      <c r="S135" s="104">
        <f t="shared" si="160"/>
        <v>0</v>
      </c>
      <c r="T135" s="104">
        <f t="shared" si="154"/>
        <v>0</v>
      </c>
    </row>
    <row r="136" spans="2:20" x14ac:dyDescent="0.2">
      <c r="B136" s="114" t="s">
        <v>867</v>
      </c>
      <c r="C136" s="104">
        <f t="shared" si="158"/>
        <v>0</v>
      </c>
      <c r="D136" s="104">
        <f t="shared" si="158"/>
        <v>0</v>
      </c>
      <c r="E136" s="104">
        <f t="shared" si="149"/>
        <v>0</v>
      </c>
      <c r="F136" s="104">
        <f t="shared" si="146"/>
        <v>237.96622493053695</v>
      </c>
      <c r="G136" s="104">
        <f t="shared" si="146"/>
        <v>0</v>
      </c>
      <c r="H136" s="104">
        <f t="shared" si="150"/>
        <v>237.96622493053695</v>
      </c>
      <c r="I136" s="104">
        <f t="shared" si="159"/>
        <v>279.70213081903688</v>
      </c>
      <c r="J136" s="104">
        <f t="shared" si="159"/>
        <v>0</v>
      </c>
      <c r="K136" s="104">
        <f t="shared" si="151"/>
        <v>279.70213081903688</v>
      </c>
      <c r="L136" s="104">
        <f t="shared" si="147"/>
        <v>479.48646348380743</v>
      </c>
      <c r="M136" s="104">
        <f t="shared" si="147"/>
        <v>0</v>
      </c>
      <c r="N136" s="104">
        <f t="shared" si="152"/>
        <v>479.48646348380743</v>
      </c>
      <c r="O136" s="104">
        <f t="shared" si="148"/>
        <v>514.68230071768892</v>
      </c>
      <c r="P136" s="104">
        <f t="shared" si="148"/>
        <v>0</v>
      </c>
      <c r="Q136" s="104">
        <f t="shared" si="153"/>
        <v>514.68230071768892</v>
      </c>
      <c r="R136" s="104">
        <f t="shared" si="160"/>
        <v>588.39454245547552</v>
      </c>
      <c r="S136" s="104">
        <f t="shared" si="160"/>
        <v>0</v>
      </c>
      <c r="T136" s="104">
        <f t="shared" si="154"/>
        <v>588.39454245547552</v>
      </c>
    </row>
    <row r="137" spans="2:20" x14ac:dyDescent="0.2">
      <c r="B137" s="114" t="s">
        <v>868</v>
      </c>
      <c r="C137" s="104">
        <f t="shared" si="158"/>
        <v>0</v>
      </c>
      <c r="D137" s="104">
        <f t="shared" si="158"/>
        <v>0</v>
      </c>
      <c r="E137" s="104">
        <f t="shared" si="149"/>
        <v>0</v>
      </c>
      <c r="F137" s="104">
        <f t="shared" si="146"/>
        <v>0</v>
      </c>
      <c r="G137" s="104">
        <f t="shared" si="146"/>
        <v>0</v>
      </c>
      <c r="H137" s="104">
        <f t="shared" si="150"/>
        <v>0</v>
      </c>
      <c r="I137" s="104">
        <f t="shared" si="159"/>
        <v>119.87234177958723</v>
      </c>
      <c r="J137" s="104">
        <f t="shared" si="159"/>
        <v>0</v>
      </c>
      <c r="K137" s="104">
        <f t="shared" si="151"/>
        <v>119.87234177958723</v>
      </c>
      <c r="L137" s="104">
        <f t="shared" si="147"/>
        <v>239.74323174190371</v>
      </c>
      <c r="M137" s="104">
        <f t="shared" si="147"/>
        <v>0</v>
      </c>
      <c r="N137" s="104">
        <f t="shared" si="152"/>
        <v>239.74323174190371</v>
      </c>
      <c r="O137" s="104">
        <f t="shared" si="148"/>
        <v>316.72756967242395</v>
      </c>
      <c r="P137" s="104">
        <f t="shared" si="148"/>
        <v>0</v>
      </c>
      <c r="Q137" s="104">
        <f t="shared" si="153"/>
        <v>316.72756967242395</v>
      </c>
      <c r="R137" s="104">
        <f t="shared" si="160"/>
        <v>353.03672547328534</v>
      </c>
      <c r="S137" s="104">
        <f t="shared" si="160"/>
        <v>0</v>
      </c>
      <c r="T137" s="104">
        <f t="shared" si="154"/>
        <v>353.03672547328534</v>
      </c>
    </row>
    <row r="138" spans="2:20" x14ac:dyDescent="0.2">
      <c r="B138" s="114" t="s">
        <v>869</v>
      </c>
      <c r="C138" s="104">
        <f t="shared" si="158"/>
        <v>0</v>
      </c>
      <c r="D138" s="104">
        <f t="shared" si="158"/>
        <v>0</v>
      </c>
      <c r="E138" s="104">
        <f t="shared" si="149"/>
        <v>0</v>
      </c>
      <c r="F138" s="104">
        <f t="shared" si="146"/>
        <v>158.64414995369131</v>
      </c>
      <c r="G138" s="104">
        <f t="shared" si="146"/>
        <v>0</v>
      </c>
      <c r="H138" s="104">
        <f t="shared" si="150"/>
        <v>158.64414995369131</v>
      </c>
      <c r="I138" s="104">
        <f t="shared" si="159"/>
        <v>199.78723629931207</v>
      </c>
      <c r="J138" s="104">
        <f t="shared" si="159"/>
        <v>0</v>
      </c>
      <c r="K138" s="104">
        <f t="shared" si="151"/>
        <v>199.78723629931207</v>
      </c>
      <c r="L138" s="104">
        <f t="shared" si="147"/>
        <v>279.70043703222098</v>
      </c>
      <c r="M138" s="104">
        <f t="shared" si="147"/>
        <v>0</v>
      </c>
      <c r="N138" s="104">
        <f t="shared" si="152"/>
        <v>279.70043703222098</v>
      </c>
      <c r="O138" s="104">
        <f t="shared" si="148"/>
        <v>395.90946209052993</v>
      </c>
      <c r="P138" s="104">
        <f t="shared" si="148"/>
        <v>0</v>
      </c>
      <c r="Q138" s="104">
        <f t="shared" si="153"/>
        <v>395.90946209052993</v>
      </c>
      <c r="R138" s="104">
        <f t="shared" si="160"/>
        <v>470.71563396438046</v>
      </c>
      <c r="S138" s="104">
        <f t="shared" si="160"/>
        <v>0</v>
      </c>
      <c r="T138" s="104">
        <f t="shared" si="154"/>
        <v>470.71563396438046</v>
      </c>
    </row>
    <row r="139" spans="2:20" x14ac:dyDescent="0.2">
      <c r="B139" s="114" t="s">
        <v>870</v>
      </c>
      <c r="C139" s="104">
        <f t="shared" si="158"/>
        <v>0</v>
      </c>
      <c r="D139" s="104">
        <f t="shared" si="158"/>
        <v>0</v>
      </c>
      <c r="E139" s="104">
        <f t="shared" si="149"/>
        <v>0</v>
      </c>
      <c r="F139" s="104">
        <f t="shared" si="146"/>
        <v>0</v>
      </c>
      <c r="G139" s="104">
        <f t="shared" si="146"/>
        <v>0</v>
      </c>
      <c r="H139" s="104">
        <f t="shared" si="150"/>
        <v>0</v>
      </c>
      <c r="I139" s="104">
        <f t="shared" si="159"/>
        <v>479.48936711834892</v>
      </c>
      <c r="J139" s="104">
        <f t="shared" si="159"/>
        <v>0</v>
      </c>
      <c r="K139" s="104">
        <f t="shared" si="151"/>
        <v>479.48936711834892</v>
      </c>
      <c r="L139" s="104">
        <f t="shared" si="147"/>
        <v>0</v>
      </c>
      <c r="M139" s="104">
        <f t="shared" si="147"/>
        <v>0</v>
      </c>
      <c r="N139" s="104">
        <f t="shared" si="152"/>
        <v>0</v>
      </c>
      <c r="O139" s="104">
        <f t="shared" si="148"/>
        <v>950.1827090172718</v>
      </c>
      <c r="P139" s="104">
        <f t="shared" si="148"/>
        <v>0</v>
      </c>
      <c r="Q139" s="104">
        <f t="shared" si="153"/>
        <v>950.1827090172718</v>
      </c>
      <c r="R139" s="104">
        <f t="shared" si="160"/>
        <v>0</v>
      </c>
      <c r="S139" s="104">
        <f t="shared" si="160"/>
        <v>0</v>
      </c>
      <c r="T139" s="104">
        <f t="shared" si="154"/>
        <v>0</v>
      </c>
    </row>
    <row r="140" spans="2:20" x14ac:dyDescent="0.2">
      <c r="B140" s="114" t="s">
        <v>871</v>
      </c>
      <c r="C140" s="104">
        <f t="shared" si="158"/>
        <v>0</v>
      </c>
      <c r="D140" s="104">
        <f t="shared" si="158"/>
        <v>0</v>
      </c>
      <c r="E140" s="104">
        <f t="shared" si="149"/>
        <v>0</v>
      </c>
      <c r="F140" s="104">
        <f t="shared" si="146"/>
        <v>79.322074976845656</v>
      </c>
      <c r="G140" s="104">
        <f t="shared" si="146"/>
        <v>0</v>
      </c>
      <c r="H140" s="104">
        <f t="shared" si="150"/>
        <v>79.322074976845656</v>
      </c>
      <c r="I140" s="104">
        <f t="shared" si="159"/>
        <v>159.82978903944965</v>
      </c>
      <c r="J140" s="104">
        <f t="shared" si="159"/>
        <v>0</v>
      </c>
      <c r="K140" s="104">
        <f t="shared" si="151"/>
        <v>159.82978903944965</v>
      </c>
      <c r="L140" s="104">
        <f t="shared" si="147"/>
        <v>199.78602645158639</v>
      </c>
      <c r="M140" s="104">
        <f t="shared" si="147"/>
        <v>0</v>
      </c>
      <c r="N140" s="104">
        <f t="shared" si="152"/>
        <v>199.78602645158639</v>
      </c>
      <c r="O140" s="104">
        <f t="shared" si="148"/>
        <v>277.13662346337094</v>
      </c>
      <c r="P140" s="104">
        <f t="shared" si="148"/>
        <v>0</v>
      </c>
      <c r="Q140" s="104">
        <f t="shared" si="153"/>
        <v>277.13662346337094</v>
      </c>
      <c r="R140" s="104">
        <f t="shared" si="160"/>
        <v>313.81042264292029</v>
      </c>
      <c r="S140" s="104">
        <f t="shared" si="160"/>
        <v>0</v>
      </c>
      <c r="T140" s="104">
        <f t="shared" si="154"/>
        <v>313.81042264292029</v>
      </c>
    </row>
    <row r="141" spans="2:20" x14ac:dyDescent="0.2">
      <c r="B141" s="114" t="s">
        <v>873</v>
      </c>
      <c r="C141" s="104">
        <f t="shared" si="158"/>
        <v>0</v>
      </c>
      <c r="D141" s="104">
        <f t="shared" si="158"/>
        <v>0</v>
      </c>
      <c r="E141" s="104">
        <f t="shared" si="149"/>
        <v>0</v>
      </c>
      <c r="F141" s="104">
        <f t="shared" si="146"/>
        <v>0</v>
      </c>
      <c r="G141" s="104">
        <f t="shared" si="146"/>
        <v>0</v>
      </c>
      <c r="H141" s="104">
        <f t="shared" si="150"/>
        <v>0</v>
      </c>
      <c r="I141" s="104">
        <f t="shared" si="159"/>
        <v>239.74468355917446</v>
      </c>
      <c r="J141" s="104">
        <f t="shared" si="159"/>
        <v>0</v>
      </c>
      <c r="K141" s="104">
        <f t="shared" si="151"/>
        <v>239.74468355917446</v>
      </c>
      <c r="L141" s="104">
        <f t="shared" si="147"/>
        <v>559.40087406444195</v>
      </c>
      <c r="M141" s="104">
        <f t="shared" si="147"/>
        <v>0</v>
      </c>
      <c r="N141" s="104">
        <f t="shared" si="152"/>
        <v>559.40087406444195</v>
      </c>
      <c r="O141" s="104">
        <f t="shared" si="148"/>
        <v>0</v>
      </c>
      <c r="P141" s="104">
        <f t="shared" si="148"/>
        <v>0</v>
      </c>
      <c r="Q141" s="104">
        <f t="shared" si="153"/>
        <v>0</v>
      </c>
      <c r="R141" s="104">
        <f t="shared" si="160"/>
        <v>0</v>
      </c>
      <c r="S141" s="104">
        <f t="shared" si="160"/>
        <v>0</v>
      </c>
      <c r="T141" s="104">
        <f t="shared" si="154"/>
        <v>0</v>
      </c>
    </row>
    <row r="142" spans="2:20" x14ac:dyDescent="0.2">
      <c r="B142" s="108" t="s">
        <v>881</v>
      </c>
      <c r="C142" s="104">
        <f t="shared" si="158"/>
        <v>0</v>
      </c>
      <c r="D142" s="104">
        <f t="shared" si="158"/>
        <v>0</v>
      </c>
      <c r="E142" s="104">
        <f t="shared" si="149"/>
        <v>0</v>
      </c>
      <c r="F142" s="104">
        <f t="shared" si="146"/>
        <v>555.25452483791958</v>
      </c>
      <c r="G142" s="104">
        <f t="shared" si="146"/>
        <v>0</v>
      </c>
      <c r="H142" s="104">
        <f t="shared" si="150"/>
        <v>555.25452483791958</v>
      </c>
      <c r="I142" s="104">
        <f t="shared" si="159"/>
        <v>0</v>
      </c>
      <c r="J142" s="104">
        <f t="shared" si="159"/>
        <v>0</v>
      </c>
      <c r="K142" s="104">
        <f t="shared" si="151"/>
        <v>0</v>
      </c>
      <c r="L142" s="104">
        <f t="shared" si="147"/>
        <v>0</v>
      </c>
      <c r="M142" s="104">
        <f t="shared" si="147"/>
        <v>0</v>
      </c>
      <c r="N142" s="104">
        <f t="shared" si="152"/>
        <v>0</v>
      </c>
      <c r="O142" s="104">
        <f t="shared" si="148"/>
        <v>0</v>
      </c>
      <c r="P142" s="104">
        <f t="shared" si="148"/>
        <v>0</v>
      </c>
      <c r="Q142" s="104">
        <f t="shared" si="153"/>
        <v>0</v>
      </c>
      <c r="R142" s="104">
        <f t="shared" si="160"/>
        <v>0</v>
      </c>
      <c r="S142" s="104">
        <f t="shared" si="160"/>
        <v>0</v>
      </c>
      <c r="T142" s="104">
        <f t="shared" si="154"/>
        <v>0</v>
      </c>
    </row>
    <row r="143" spans="2:20" x14ac:dyDescent="0.2">
      <c r="B143" s="108" t="s">
        <v>912</v>
      </c>
      <c r="C143" s="104">
        <f t="shared" si="158"/>
        <v>177.13654467168999</v>
      </c>
      <c r="D143" s="104">
        <f t="shared" si="158"/>
        <v>0</v>
      </c>
      <c r="E143" s="104">
        <f t="shared" ref="E143" si="161">+C143+D143</f>
        <v>177.13654467168999</v>
      </c>
      <c r="F143" s="104">
        <f t="shared" si="146"/>
        <v>163.80008482718625</v>
      </c>
      <c r="G143" s="104">
        <f t="shared" si="146"/>
        <v>0</v>
      </c>
      <c r="H143" s="104">
        <f t="shared" ref="H143" si="162">+F143+G143</f>
        <v>163.80008482718625</v>
      </c>
      <c r="I143" s="104">
        <f t="shared" si="159"/>
        <v>165.02425718323175</v>
      </c>
      <c r="J143" s="104">
        <f t="shared" si="159"/>
        <v>0</v>
      </c>
      <c r="K143" s="104">
        <f t="shared" ref="K143" si="163">+I143+J143</f>
        <v>165.02425718323175</v>
      </c>
      <c r="L143" s="104">
        <f t="shared" si="147"/>
        <v>165.02325784901038</v>
      </c>
      <c r="M143" s="104">
        <f t="shared" si="147"/>
        <v>0</v>
      </c>
      <c r="N143" s="104">
        <f t="shared" ref="N143" si="164">+L143+M143</f>
        <v>165.02325784901038</v>
      </c>
      <c r="O143" s="104">
        <f t="shared" si="148"/>
        <v>163.51060784338887</v>
      </c>
      <c r="P143" s="104">
        <f t="shared" si="148"/>
        <v>0</v>
      </c>
      <c r="Q143" s="104">
        <f t="shared" ref="Q143" si="165">+O143+P143</f>
        <v>163.51060784338887</v>
      </c>
      <c r="R143" s="104">
        <f t="shared" si="160"/>
        <v>0</v>
      </c>
      <c r="S143" s="104">
        <f t="shared" si="160"/>
        <v>0</v>
      </c>
      <c r="T143" s="104">
        <f t="shared" ref="T143" si="166">+R143+S143</f>
        <v>0</v>
      </c>
    </row>
    <row r="144" spans="2:20" s="135" customFormat="1" x14ac:dyDescent="0.2">
      <c r="B144" s="114" t="s">
        <v>294</v>
      </c>
      <c r="C144" s="104">
        <f>+C69*$E$146</f>
        <v>602.38600287764621</v>
      </c>
      <c r="D144" s="104">
        <f>+D69*$E$146</f>
        <v>0</v>
      </c>
      <c r="E144" s="104">
        <f t="shared" si="149"/>
        <v>602.38600287764621</v>
      </c>
      <c r="F144" s="104">
        <f>+F69*$H$146</f>
        <v>557.03287287751709</v>
      </c>
      <c r="G144" s="104">
        <f>+G69*$H$146</f>
        <v>0</v>
      </c>
      <c r="H144" s="104">
        <f t="shared" si="150"/>
        <v>557.03287287751709</v>
      </c>
      <c r="I144" s="104">
        <f>+I69*$K$146</f>
        <v>899.50228709677822</v>
      </c>
      <c r="J144" s="104">
        <f>+J69*$K$146</f>
        <v>0</v>
      </c>
      <c r="K144" s="104">
        <f t="shared" si="151"/>
        <v>899.50228709677822</v>
      </c>
      <c r="L144" s="104">
        <f>+L69*$N$146</f>
        <v>832.16548612609597</v>
      </c>
      <c r="M144" s="104">
        <f>+M69*$N$146</f>
        <v>0</v>
      </c>
      <c r="N144" s="104">
        <f t="shared" si="152"/>
        <v>832.16548612609597</v>
      </c>
      <c r="O144" s="104">
        <f>+O69*$Q$146</f>
        <v>1121.4697177271148</v>
      </c>
      <c r="P144" s="104">
        <f>+P69*$Q$146</f>
        <v>0</v>
      </c>
      <c r="Q144" s="104">
        <f t="shared" si="153"/>
        <v>1121.4697177271148</v>
      </c>
      <c r="R144" s="104">
        <f>+R69*$T$146</f>
        <v>1410.1045713608439</v>
      </c>
      <c r="S144" s="104">
        <f>+S69*$T$146</f>
        <v>0</v>
      </c>
      <c r="T144" s="104">
        <f t="shared" si="154"/>
        <v>1410.1045713608439</v>
      </c>
    </row>
    <row r="145" spans="2:20" x14ac:dyDescent="0.2">
      <c r="B145" s="278" t="s">
        <v>8</v>
      </c>
      <c r="C145" s="106">
        <f>SUM(C122:C144)</f>
        <v>1832.0418661285505</v>
      </c>
      <c r="D145" s="106">
        <f t="shared" ref="D145:T145" si="167">SUM(D122:D144)</f>
        <v>184.50508180839614</v>
      </c>
      <c r="E145" s="106">
        <f t="shared" si="167"/>
        <v>2016.5469479369467</v>
      </c>
      <c r="F145" s="106">
        <f t="shared" si="167"/>
        <v>3487.4080471182392</v>
      </c>
      <c r="G145" s="106">
        <f t="shared" si="167"/>
        <v>187.67523617446705</v>
      </c>
      <c r="H145" s="106">
        <f t="shared" si="167"/>
        <v>3675.0832832927067</v>
      </c>
      <c r="I145" s="106">
        <f t="shared" si="167"/>
        <v>4796.2528483234328</v>
      </c>
      <c r="J145" s="106">
        <f t="shared" si="167"/>
        <v>207.98562541319615</v>
      </c>
      <c r="K145" s="106">
        <f t="shared" si="167"/>
        <v>5004.2384737366283</v>
      </c>
      <c r="L145" s="106">
        <f t="shared" si="167"/>
        <v>5888.6623063658853</v>
      </c>
      <c r="M145" s="106">
        <f t="shared" si="167"/>
        <v>227.69496759647862</v>
      </c>
      <c r="N145" s="106">
        <f t="shared" si="167"/>
        <v>6116.3572739623642</v>
      </c>
      <c r="O145" s="106">
        <f t="shared" si="167"/>
        <v>6424.5340216020741</v>
      </c>
      <c r="P145" s="106">
        <f t="shared" si="167"/>
        <v>307.98862369202925</v>
      </c>
      <c r="Q145" s="106">
        <f t="shared" si="167"/>
        <v>6732.5226452941042</v>
      </c>
      <c r="R145" s="106">
        <f t="shared" si="167"/>
        <v>5947.5538170017962</v>
      </c>
      <c r="S145" s="106">
        <f t="shared" si="167"/>
        <v>335.6671612040729</v>
      </c>
      <c r="T145" s="106">
        <f t="shared" si="167"/>
        <v>6283.220978205869</v>
      </c>
    </row>
    <row r="146" spans="2:20" x14ac:dyDescent="0.2">
      <c r="B146" s="279" t="s">
        <v>297</v>
      </c>
      <c r="C146" s="241"/>
      <c r="D146" s="240"/>
      <c r="E146" s="285">
        <f>Asignaciones!K27</f>
        <v>0.3215640384149786</v>
      </c>
      <c r="F146" s="241"/>
      <c r="G146" s="240"/>
      <c r="H146" s="285">
        <f>Asignaciones!L27</f>
        <v>0.32155514228569426</v>
      </c>
      <c r="I146" s="241"/>
      <c r="J146" s="240"/>
      <c r="K146" s="285">
        <f>Asignaciones!M27</f>
        <v>0.3215640384149786</v>
      </c>
      <c r="L146" s="241"/>
      <c r="M146" s="240"/>
      <c r="N146" s="285">
        <f>Asignaciones!N27</f>
        <v>0.3215640384149786</v>
      </c>
      <c r="O146" s="241"/>
      <c r="P146" s="240"/>
      <c r="Q146" s="285">
        <f>Asignaciones!O27</f>
        <v>0.32156403841497866</v>
      </c>
      <c r="R146" s="241"/>
      <c r="S146" s="240"/>
      <c r="T146" s="285">
        <f>Asignaciones!P27</f>
        <v>0.32156403841497866</v>
      </c>
    </row>
    <row r="150" spans="2:20" x14ac:dyDescent="0.2">
      <c r="B150" s="2" t="s">
        <v>470</v>
      </c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7"/>
    </row>
    <row r="151" spans="2:20" x14ac:dyDescent="0.2">
      <c r="B151" s="9" t="s">
        <v>20</v>
      </c>
      <c r="C151" s="199"/>
      <c r="D151" s="199"/>
      <c r="E151" s="199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262"/>
    </row>
    <row r="152" spans="2:20" x14ac:dyDescent="0.2">
      <c r="B152" s="9" t="s">
        <v>911</v>
      </c>
      <c r="C152" s="199"/>
      <c r="D152" s="199"/>
      <c r="E152" s="199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262"/>
    </row>
    <row r="153" spans="2:20" x14ac:dyDescent="0.2">
      <c r="B153" s="9" t="s">
        <v>2</v>
      </c>
      <c r="C153" s="199"/>
      <c r="D153" s="199"/>
      <c r="E153" s="199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262"/>
    </row>
    <row r="154" spans="2:20" x14ac:dyDescent="0.2">
      <c r="B154" s="256"/>
      <c r="C154" s="197"/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263"/>
    </row>
    <row r="155" spans="2:20" x14ac:dyDescent="0.2">
      <c r="B155" s="264"/>
    </row>
    <row r="156" spans="2:20" x14ac:dyDescent="0.2">
      <c r="B156" s="265" t="s">
        <v>282</v>
      </c>
      <c r="C156" s="267" t="s">
        <v>38</v>
      </c>
      <c r="D156" s="662"/>
      <c r="E156" s="299"/>
      <c r="F156" s="270" t="s">
        <v>39</v>
      </c>
      <c r="G156" s="663"/>
      <c r="H156" s="663"/>
      <c r="I156" s="301" t="s">
        <v>40</v>
      </c>
      <c r="J156" s="662"/>
      <c r="K156" s="299"/>
      <c r="L156" s="267" t="s">
        <v>121</v>
      </c>
      <c r="M156" s="662"/>
      <c r="N156" s="299"/>
      <c r="O156" s="270" t="s">
        <v>122</v>
      </c>
      <c r="P156" s="662"/>
      <c r="Q156" s="299"/>
      <c r="R156" s="301" t="s">
        <v>633</v>
      </c>
      <c r="S156" s="662"/>
      <c r="T156" s="299"/>
    </row>
    <row r="157" spans="2:20" x14ac:dyDescent="0.2">
      <c r="B157" s="273"/>
      <c r="C157" s="274" t="s">
        <v>283</v>
      </c>
      <c r="D157" s="275" t="s">
        <v>284</v>
      </c>
      <c r="E157" s="275" t="s">
        <v>47</v>
      </c>
      <c r="F157" s="275" t="s">
        <v>283</v>
      </c>
      <c r="G157" s="275" t="s">
        <v>284</v>
      </c>
      <c r="H157" s="275" t="s">
        <v>47</v>
      </c>
      <c r="I157" s="276" t="s">
        <v>283</v>
      </c>
      <c r="J157" s="276" t="s">
        <v>284</v>
      </c>
      <c r="K157" s="276" t="s">
        <v>47</v>
      </c>
      <c r="L157" s="274" t="s">
        <v>283</v>
      </c>
      <c r="M157" s="275" t="s">
        <v>284</v>
      </c>
      <c r="N157" s="275" t="s">
        <v>47</v>
      </c>
      <c r="O157" s="275" t="s">
        <v>283</v>
      </c>
      <c r="P157" s="275" t="s">
        <v>284</v>
      </c>
      <c r="Q157" s="275" t="s">
        <v>47</v>
      </c>
      <c r="R157" s="276" t="s">
        <v>283</v>
      </c>
      <c r="S157" s="276" t="s">
        <v>284</v>
      </c>
      <c r="T157" s="276" t="s">
        <v>47</v>
      </c>
    </row>
    <row r="158" spans="2:20" x14ac:dyDescent="0.2">
      <c r="B158" s="286" t="s">
        <v>57</v>
      </c>
      <c r="C158" s="234"/>
      <c r="D158" s="234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2"/>
    </row>
    <row r="159" spans="2:20" x14ac:dyDescent="0.2">
      <c r="B159" s="665" t="s">
        <v>424</v>
      </c>
      <c r="C159" s="104">
        <f t="shared" ref="C159:D171" si="168">+C47*$E$183</f>
        <v>240.03918368523344</v>
      </c>
      <c r="D159" s="104">
        <f t="shared" si="168"/>
        <v>0</v>
      </c>
      <c r="E159" s="408">
        <f>+C159+D159</f>
        <v>240.03918368523344</v>
      </c>
      <c r="F159" s="104">
        <f t="shared" ref="F159:G171" si="169">+F47*$H$183</f>
        <v>395.35115918019062</v>
      </c>
      <c r="G159" s="104">
        <f t="shared" si="169"/>
        <v>0</v>
      </c>
      <c r="H159" s="408">
        <f>+F159+G159</f>
        <v>395.35115918019062</v>
      </c>
      <c r="I159" s="104">
        <f t="shared" ref="I159:J171" si="170">+I47*$K$183</f>
        <v>458.5392888210709</v>
      </c>
      <c r="J159" s="104">
        <f t="shared" si="170"/>
        <v>0</v>
      </c>
      <c r="K159" s="408">
        <f>+I159+J159</f>
        <v>458.5392888210709</v>
      </c>
      <c r="L159" s="104">
        <f t="shared" ref="L159:M171" si="171">+L47*$N$183</f>
        <v>574.88533804310021</v>
      </c>
      <c r="M159" s="104">
        <f t="shared" si="171"/>
        <v>0</v>
      </c>
      <c r="N159" s="408">
        <f>+L159+M159</f>
        <v>574.88533804310021</v>
      </c>
      <c r="O159" s="104">
        <f t="shared" ref="O159:P171" si="172">+O47*$Q$183</f>
        <v>596.30813866077551</v>
      </c>
      <c r="P159" s="104">
        <f t="shared" si="172"/>
        <v>0</v>
      </c>
      <c r="Q159" s="408">
        <f>+O159+P159</f>
        <v>596.30813866077551</v>
      </c>
      <c r="R159" s="104">
        <f t="shared" ref="R159:S171" si="173">+R47*$T$183</f>
        <v>618.84057178406317</v>
      </c>
      <c r="S159" s="104">
        <f t="shared" si="173"/>
        <v>0</v>
      </c>
      <c r="T159" s="408">
        <f>+R159+S159</f>
        <v>618.84057178406317</v>
      </c>
    </row>
    <row r="160" spans="2:20" x14ac:dyDescent="0.2">
      <c r="B160" s="665" t="s">
        <v>425</v>
      </c>
      <c r="C160" s="104">
        <f t="shared" si="168"/>
        <v>76.09294878686444</v>
      </c>
      <c r="D160" s="104">
        <f t="shared" si="168"/>
        <v>0</v>
      </c>
      <c r="E160" s="408">
        <f>+C160+D160</f>
        <v>76.09294878686444</v>
      </c>
      <c r="F160" s="104">
        <f t="shared" si="169"/>
        <v>147.49709197362202</v>
      </c>
      <c r="G160" s="104">
        <f t="shared" si="169"/>
        <v>0</v>
      </c>
      <c r="H160" s="408">
        <f>+F160+G160</f>
        <v>147.49709197362202</v>
      </c>
      <c r="I160" s="104">
        <f t="shared" si="170"/>
        <v>172.51829739844621</v>
      </c>
      <c r="J160" s="104">
        <f t="shared" si="170"/>
        <v>0</v>
      </c>
      <c r="K160" s="408">
        <f>+I160+J160</f>
        <v>172.51829739844621</v>
      </c>
      <c r="L160" s="104">
        <f t="shared" si="171"/>
        <v>214.80001865630439</v>
      </c>
      <c r="M160" s="104">
        <f t="shared" si="171"/>
        <v>0</v>
      </c>
      <c r="N160" s="408">
        <f>+L160+M160</f>
        <v>214.80001865630439</v>
      </c>
      <c r="O160" s="104">
        <f t="shared" si="172"/>
        <v>215.97917627352993</v>
      </c>
      <c r="P160" s="104">
        <f t="shared" si="172"/>
        <v>0</v>
      </c>
      <c r="Q160" s="408">
        <f>+O160+P160</f>
        <v>215.97917627352993</v>
      </c>
      <c r="R160" s="104">
        <f t="shared" si="173"/>
        <v>224.14028632702619</v>
      </c>
      <c r="S160" s="104">
        <f t="shared" si="173"/>
        <v>0</v>
      </c>
      <c r="T160" s="408">
        <f>+R160+S160</f>
        <v>224.14028632702619</v>
      </c>
    </row>
    <row r="161" spans="2:20" x14ac:dyDescent="0.2">
      <c r="B161" s="660" t="s">
        <v>715</v>
      </c>
      <c r="C161" s="104">
        <f t="shared" si="168"/>
        <v>0</v>
      </c>
      <c r="D161" s="104">
        <f t="shared" si="168"/>
        <v>6.8313875134553275</v>
      </c>
      <c r="E161" s="104">
        <f>+C161+D161</f>
        <v>6.8313875134553275</v>
      </c>
      <c r="F161" s="104">
        <f t="shared" si="169"/>
        <v>0</v>
      </c>
      <c r="G161" s="104">
        <f t="shared" si="169"/>
        <v>6.948368245202504</v>
      </c>
      <c r="H161" s="104">
        <f>+F161+G161</f>
        <v>6.948368245202504</v>
      </c>
      <c r="I161" s="104">
        <f t="shared" si="170"/>
        <v>0</v>
      </c>
      <c r="J161" s="104">
        <f t="shared" si="170"/>
        <v>7.7007656943639189</v>
      </c>
      <c r="K161" s="104">
        <f>+I161+J161</f>
        <v>7.7007656943639189</v>
      </c>
      <c r="L161" s="104">
        <f t="shared" si="171"/>
        <v>0</v>
      </c>
      <c r="M161" s="104">
        <f t="shared" si="171"/>
        <v>8.4707909670836798</v>
      </c>
      <c r="N161" s="104">
        <f>+L161+M161</f>
        <v>8.4707909670836798</v>
      </c>
      <c r="O161" s="104">
        <f t="shared" si="172"/>
        <v>0</v>
      </c>
      <c r="P161" s="104">
        <f t="shared" si="172"/>
        <v>9.232459822907872</v>
      </c>
      <c r="Q161" s="104">
        <f>+O161+P161</f>
        <v>9.232459822907872</v>
      </c>
      <c r="R161" s="104">
        <f t="shared" si="173"/>
        <v>0</v>
      </c>
      <c r="S161" s="104">
        <f t="shared" si="173"/>
        <v>10.062168993569699</v>
      </c>
      <c r="T161" s="104">
        <f>+R161+S161</f>
        <v>10.062168993569699</v>
      </c>
    </row>
    <row r="162" spans="2:20" x14ac:dyDescent="0.2">
      <c r="B162" s="660" t="s">
        <v>717</v>
      </c>
      <c r="C162" s="104">
        <f t="shared" si="168"/>
        <v>6.2868245425188372</v>
      </c>
      <c r="D162" s="104">
        <f t="shared" si="168"/>
        <v>0</v>
      </c>
      <c r="E162" s="104">
        <f t="shared" ref="E162:E179" si="174">+C162+D162</f>
        <v>6.2868245425188372</v>
      </c>
      <c r="F162" s="104">
        <f t="shared" si="169"/>
        <v>6.3944801738091739</v>
      </c>
      <c r="G162" s="104">
        <f t="shared" si="169"/>
        <v>0</v>
      </c>
      <c r="H162" s="104">
        <f t="shared" ref="H162:H179" si="175">+F162+G162</f>
        <v>6.3944801738091739</v>
      </c>
      <c r="I162" s="104">
        <f t="shared" si="170"/>
        <v>7.0869003797775534</v>
      </c>
      <c r="J162" s="104">
        <f t="shared" si="170"/>
        <v>0</v>
      </c>
      <c r="K162" s="104">
        <f t="shared" ref="K162:K179" si="176">+I162+J162</f>
        <v>7.0869003797775534</v>
      </c>
      <c r="L162" s="104">
        <f t="shared" si="171"/>
        <v>7.7955432101482991</v>
      </c>
      <c r="M162" s="104">
        <f t="shared" si="171"/>
        <v>0</v>
      </c>
      <c r="N162" s="104">
        <f t="shared" ref="N162:N179" si="177">+L162+M162</f>
        <v>7.7955432101482991</v>
      </c>
      <c r="O162" s="104">
        <f t="shared" si="172"/>
        <v>8.4964957540694588</v>
      </c>
      <c r="P162" s="104">
        <f t="shared" si="172"/>
        <v>0</v>
      </c>
      <c r="Q162" s="104">
        <f t="shared" ref="Q162:Q179" si="178">+O162+P162</f>
        <v>8.4964957540694588</v>
      </c>
      <c r="R162" s="104">
        <f t="shared" si="173"/>
        <v>9.260064789934523</v>
      </c>
      <c r="S162" s="104">
        <f t="shared" si="173"/>
        <v>0</v>
      </c>
      <c r="T162" s="104">
        <f t="shared" ref="T162:T179" si="179">+R162+S162</f>
        <v>9.260064789934523</v>
      </c>
    </row>
    <row r="163" spans="2:20" x14ac:dyDescent="0.2">
      <c r="B163" s="660" t="s">
        <v>287</v>
      </c>
      <c r="C163" s="104">
        <f t="shared" si="168"/>
        <v>9.0391550053821312</v>
      </c>
      <c r="D163" s="104">
        <f t="shared" si="168"/>
        <v>0</v>
      </c>
      <c r="E163" s="104">
        <f t="shared" si="174"/>
        <v>9.0391550053821312</v>
      </c>
      <c r="F163" s="104">
        <f t="shared" si="169"/>
        <v>9.1939415644556792</v>
      </c>
      <c r="G163" s="104">
        <f t="shared" si="169"/>
        <v>0</v>
      </c>
      <c r="H163" s="104">
        <f t="shared" si="175"/>
        <v>9.1939415644556792</v>
      </c>
      <c r="I163" s="104">
        <f t="shared" si="170"/>
        <v>10.189498785478291</v>
      </c>
      <c r="J163" s="104">
        <f t="shared" si="170"/>
        <v>0</v>
      </c>
      <c r="K163" s="104">
        <f t="shared" si="176"/>
        <v>10.189498785478291</v>
      </c>
      <c r="L163" s="104">
        <f t="shared" si="171"/>
        <v>11.208380789239046</v>
      </c>
      <c r="M163" s="104">
        <f t="shared" si="171"/>
        <v>0</v>
      </c>
      <c r="N163" s="104">
        <f t="shared" si="177"/>
        <v>11.208380789239046</v>
      </c>
      <c r="O163" s="104">
        <f t="shared" si="172"/>
        <v>12.21620574968907</v>
      </c>
      <c r="P163" s="104">
        <f t="shared" si="172"/>
        <v>0</v>
      </c>
      <c r="Q163" s="104">
        <f t="shared" si="178"/>
        <v>12.21620574968907</v>
      </c>
      <c r="R163" s="104">
        <f t="shared" si="173"/>
        <v>13.314060290692243</v>
      </c>
      <c r="S163" s="104">
        <f t="shared" si="173"/>
        <v>0</v>
      </c>
      <c r="T163" s="104">
        <f t="shared" si="179"/>
        <v>13.314060290692243</v>
      </c>
    </row>
    <row r="164" spans="2:20" x14ac:dyDescent="0.2">
      <c r="B164" s="114" t="s">
        <v>427</v>
      </c>
      <c r="C164" s="104">
        <f t="shared" si="168"/>
        <v>0</v>
      </c>
      <c r="D164" s="104">
        <f t="shared" si="168"/>
        <v>26.445984930032292</v>
      </c>
      <c r="E164" s="104">
        <f t="shared" si="174"/>
        <v>26.445984930032292</v>
      </c>
      <c r="F164" s="104">
        <f t="shared" si="169"/>
        <v>0</v>
      </c>
      <c r="G164" s="104">
        <f t="shared" si="169"/>
        <v>26.898846177150329</v>
      </c>
      <c r="H164" s="104">
        <f t="shared" si="175"/>
        <v>26.898846177150329</v>
      </c>
      <c r="I164" s="104">
        <f t="shared" si="170"/>
        <v>0</v>
      </c>
      <c r="J164" s="104">
        <f t="shared" si="170"/>
        <v>29.811562160942202</v>
      </c>
      <c r="K164" s="104">
        <f t="shared" si="176"/>
        <v>29.811562160942202</v>
      </c>
      <c r="L164" s="104">
        <f t="shared" si="171"/>
        <v>0</v>
      </c>
      <c r="M164" s="104">
        <f t="shared" si="171"/>
        <v>32.792519794802246</v>
      </c>
      <c r="N164" s="104">
        <f t="shared" si="177"/>
        <v>32.792519794802246</v>
      </c>
      <c r="O164" s="104">
        <f t="shared" si="172"/>
        <v>0</v>
      </c>
      <c r="P164" s="104">
        <f t="shared" si="172"/>
        <v>35.741127679090319</v>
      </c>
      <c r="Q164" s="104">
        <f t="shared" si="178"/>
        <v>35.741127679090319</v>
      </c>
      <c r="R164" s="104">
        <f t="shared" si="173"/>
        <v>0</v>
      </c>
      <c r="S164" s="104">
        <f t="shared" si="173"/>
        <v>38.953136393339605</v>
      </c>
      <c r="T164" s="104">
        <f t="shared" si="179"/>
        <v>38.953136393339605</v>
      </c>
    </row>
    <row r="165" spans="2:20" x14ac:dyDescent="0.2">
      <c r="B165" s="114" t="s">
        <v>428</v>
      </c>
      <c r="C165" s="104">
        <f t="shared" si="168"/>
        <v>0</v>
      </c>
      <c r="D165" s="104">
        <f t="shared" si="168"/>
        <v>15.230053821313239</v>
      </c>
      <c r="E165" s="104">
        <f t="shared" si="174"/>
        <v>15.230053821313239</v>
      </c>
      <c r="F165" s="104">
        <f t="shared" si="169"/>
        <v>0</v>
      </c>
      <c r="G165" s="104">
        <f t="shared" si="169"/>
        <v>15.490853378805323</v>
      </c>
      <c r="H165" s="104">
        <f t="shared" si="175"/>
        <v>15.490853378805323</v>
      </c>
      <c r="I165" s="104">
        <f t="shared" si="170"/>
        <v>0</v>
      </c>
      <c r="J165" s="104">
        <f t="shared" si="170"/>
        <v>17.168265708756895</v>
      </c>
      <c r="K165" s="104">
        <f t="shared" si="176"/>
        <v>17.168265708756895</v>
      </c>
      <c r="L165" s="104">
        <f t="shared" si="171"/>
        <v>0</v>
      </c>
      <c r="M165" s="104">
        <f t="shared" si="171"/>
        <v>18.884977917542361</v>
      </c>
      <c r="N165" s="104">
        <f t="shared" si="177"/>
        <v>18.884977917542361</v>
      </c>
      <c r="O165" s="104">
        <f t="shared" si="172"/>
        <v>0</v>
      </c>
      <c r="P165" s="104">
        <f t="shared" si="172"/>
        <v>41.166120273237944</v>
      </c>
      <c r="Q165" s="104">
        <f t="shared" si="178"/>
        <v>41.166120273237944</v>
      </c>
      <c r="R165" s="104">
        <f t="shared" si="173"/>
        <v>0</v>
      </c>
      <c r="S165" s="104">
        <f t="shared" si="173"/>
        <v>44.865666024471501</v>
      </c>
      <c r="T165" s="104">
        <f t="shared" si="179"/>
        <v>44.865666024471501</v>
      </c>
    </row>
    <row r="166" spans="2:20" x14ac:dyDescent="0.2">
      <c r="B166" s="114" t="s">
        <v>429</v>
      </c>
      <c r="C166" s="104">
        <f t="shared" si="168"/>
        <v>21.398815931108718</v>
      </c>
      <c r="D166" s="104">
        <f t="shared" si="168"/>
        <v>0</v>
      </c>
      <c r="E166" s="104">
        <f t="shared" si="174"/>
        <v>21.398815931108718</v>
      </c>
      <c r="F166" s="104">
        <f t="shared" si="169"/>
        <v>21.765249417895077</v>
      </c>
      <c r="G166" s="104">
        <f t="shared" si="169"/>
        <v>0</v>
      </c>
      <c r="H166" s="104">
        <f t="shared" si="175"/>
        <v>21.765249417895077</v>
      </c>
      <c r="I166" s="104">
        <f t="shared" si="170"/>
        <v>24.122078757458812</v>
      </c>
      <c r="J166" s="104">
        <f t="shared" si="170"/>
        <v>0</v>
      </c>
      <c r="K166" s="104">
        <f t="shared" si="176"/>
        <v>24.122078757458812</v>
      </c>
      <c r="L166" s="104">
        <f t="shared" si="171"/>
        <v>53.068251900070592</v>
      </c>
      <c r="M166" s="104">
        <f t="shared" si="171"/>
        <v>0</v>
      </c>
      <c r="N166" s="104">
        <f t="shared" si="177"/>
        <v>53.068251900070592</v>
      </c>
      <c r="O166" s="104">
        <f t="shared" si="172"/>
        <v>57.839994569956438</v>
      </c>
      <c r="P166" s="104">
        <f t="shared" si="172"/>
        <v>0</v>
      </c>
      <c r="Q166" s="104">
        <f t="shared" si="178"/>
        <v>57.839994569956438</v>
      </c>
      <c r="R166" s="104">
        <f t="shared" si="173"/>
        <v>63.037999743685752</v>
      </c>
      <c r="S166" s="104">
        <f t="shared" si="173"/>
        <v>0</v>
      </c>
      <c r="T166" s="104">
        <f t="shared" si="179"/>
        <v>63.037999743685752</v>
      </c>
    </row>
    <row r="167" spans="2:20" x14ac:dyDescent="0.2">
      <c r="B167" s="114" t="s">
        <v>288</v>
      </c>
      <c r="C167" s="104">
        <f t="shared" si="168"/>
        <v>0</v>
      </c>
      <c r="D167" s="104">
        <f t="shared" si="168"/>
        <v>0</v>
      </c>
      <c r="E167" s="104">
        <f t="shared" si="174"/>
        <v>0</v>
      </c>
      <c r="F167" s="104">
        <f t="shared" si="169"/>
        <v>7.4255557141064141</v>
      </c>
      <c r="G167" s="104">
        <f t="shared" si="169"/>
        <v>0</v>
      </c>
      <c r="H167" s="104">
        <f t="shared" si="175"/>
        <v>7.4255557141064141</v>
      </c>
      <c r="I167" s="104">
        <f t="shared" si="170"/>
        <v>9.8943725418023121</v>
      </c>
      <c r="J167" s="104">
        <f t="shared" si="170"/>
        <v>0</v>
      </c>
      <c r="K167" s="104">
        <f t="shared" si="176"/>
        <v>9.8943725418023121</v>
      </c>
      <c r="L167" s="104">
        <f t="shared" si="171"/>
        <v>12.369062059085344</v>
      </c>
      <c r="M167" s="104">
        <f t="shared" si="171"/>
        <v>0</v>
      </c>
      <c r="N167" s="104">
        <f t="shared" si="177"/>
        <v>12.369062059085344</v>
      </c>
      <c r="O167" s="104">
        <f t="shared" si="172"/>
        <v>20.429234323071253</v>
      </c>
      <c r="P167" s="104">
        <f t="shared" si="172"/>
        <v>0</v>
      </c>
      <c r="Q167" s="104">
        <f t="shared" si="178"/>
        <v>20.429234323071253</v>
      </c>
      <c r="R167" s="104">
        <f t="shared" si="173"/>
        <v>25.100037504522071</v>
      </c>
      <c r="S167" s="104">
        <f t="shared" si="173"/>
        <v>0</v>
      </c>
      <c r="T167" s="104">
        <f t="shared" si="179"/>
        <v>25.100037504522071</v>
      </c>
    </row>
    <row r="168" spans="2:20" x14ac:dyDescent="0.2">
      <c r="B168" s="114" t="s">
        <v>289</v>
      </c>
      <c r="C168" s="104">
        <f t="shared" si="168"/>
        <v>9.2974165769644781</v>
      </c>
      <c r="D168" s="104">
        <f t="shared" si="168"/>
        <v>0</v>
      </c>
      <c r="E168" s="104">
        <f t="shared" si="174"/>
        <v>9.2974165769644781</v>
      </c>
      <c r="F168" s="104">
        <f t="shared" si="169"/>
        <v>9.456625609154413</v>
      </c>
      <c r="G168" s="104">
        <f t="shared" si="169"/>
        <v>0</v>
      </c>
      <c r="H168" s="104">
        <f t="shared" si="175"/>
        <v>9.456625609154413</v>
      </c>
      <c r="I168" s="104">
        <f t="shared" si="170"/>
        <v>10.480627322206242</v>
      </c>
      <c r="J168" s="104">
        <f t="shared" si="170"/>
        <v>0</v>
      </c>
      <c r="K168" s="104">
        <f t="shared" si="176"/>
        <v>10.480627322206242</v>
      </c>
      <c r="L168" s="104">
        <f t="shared" si="171"/>
        <v>11.52862024036016</v>
      </c>
      <c r="M168" s="104">
        <f t="shared" si="171"/>
        <v>0</v>
      </c>
      <c r="N168" s="104">
        <f t="shared" si="177"/>
        <v>11.52862024036016</v>
      </c>
      <c r="O168" s="104">
        <f t="shared" si="172"/>
        <v>12.565240199680185</v>
      </c>
      <c r="P168" s="104">
        <f t="shared" si="172"/>
        <v>0</v>
      </c>
      <c r="Q168" s="104">
        <f t="shared" si="178"/>
        <v>12.565240199680185</v>
      </c>
      <c r="R168" s="104">
        <f t="shared" si="173"/>
        <v>13.694462013283449</v>
      </c>
      <c r="S168" s="104">
        <f t="shared" si="173"/>
        <v>0</v>
      </c>
      <c r="T168" s="104">
        <f t="shared" si="179"/>
        <v>13.694462013283449</v>
      </c>
    </row>
    <row r="169" spans="2:20" x14ac:dyDescent="0.2">
      <c r="B169" s="114" t="s">
        <v>290</v>
      </c>
      <c r="C169" s="104">
        <f t="shared" si="168"/>
        <v>0</v>
      </c>
      <c r="D169" s="104">
        <f t="shared" si="168"/>
        <v>7.4084176533907433</v>
      </c>
      <c r="E169" s="104">
        <f t="shared" si="174"/>
        <v>7.4084176533907433</v>
      </c>
      <c r="F169" s="104">
        <f t="shared" si="169"/>
        <v>0</v>
      </c>
      <c r="G169" s="104">
        <f t="shared" si="169"/>
        <v>7.5352794536436747</v>
      </c>
      <c r="H169" s="104">
        <f t="shared" si="175"/>
        <v>7.5352794536436747</v>
      </c>
      <c r="I169" s="104">
        <f t="shared" si="170"/>
        <v>0</v>
      </c>
      <c r="J169" s="104">
        <f t="shared" si="170"/>
        <v>8.3512300249960845</v>
      </c>
      <c r="K169" s="104">
        <f t="shared" si="176"/>
        <v>8.3512300249960845</v>
      </c>
      <c r="L169" s="104">
        <f t="shared" si="171"/>
        <v>0</v>
      </c>
      <c r="M169" s="104">
        <f t="shared" si="171"/>
        <v>9.1862973978742861</v>
      </c>
      <c r="N169" s="104">
        <f t="shared" si="177"/>
        <v>9.1862973978742861</v>
      </c>
      <c r="O169" s="104">
        <f t="shared" si="172"/>
        <v>0</v>
      </c>
      <c r="P169" s="104">
        <f t="shared" si="172"/>
        <v>10.012302508316594</v>
      </c>
      <c r="Q169" s="104">
        <f t="shared" si="178"/>
        <v>10.012302508316594</v>
      </c>
      <c r="R169" s="104">
        <f t="shared" si="173"/>
        <v>0</v>
      </c>
      <c r="S169" s="104">
        <f t="shared" si="173"/>
        <v>10.912095128044909</v>
      </c>
      <c r="T169" s="104">
        <f t="shared" si="179"/>
        <v>10.912095128044909</v>
      </c>
    </row>
    <row r="170" spans="2:20" x14ac:dyDescent="0.2">
      <c r="B170" s="114" t="s">
        <v>291</v>
      </c>
      <c r="C170" s="104">
        <f t="shared" si="168"/>
        <v>0</v>
      </c>
      <c r="D170" s="104">
        <f t="shared" si="168"/>
        <v>3.6894510226049517</v>
      </c>
      <c r="E170" s="104">
        <f t="shared" si="174"/>
        <v>3.6894510226049517</v>
      </c>
      <c r="F170" s="104">
        <f t="shared" si="169"/>
        <v>0</v>
      </c>
      <c r="G170" s="104">
        <f t="shared" si="169"/>
        <v>3.7526292099819094</v>
      </c>
      <c r="H170" s="104">
        <f t="shared" si="175"/>
        <v>3.7526292099819094</v>
      </c>
      <c r="I170" s="104">
        <f t="shared" si="170"/>
        <v>0</v>
      </c>
      <c r="J170" s="104">
        <f t="shared" si="170"/>
        <v>4.1589790961135877</v>
      </c>
      <c r="K170" s="104">
        <f t="shared" si="176"/>
        <v>4.1589790961135877</v>
      </c>
      <c r="L170" s="104">
        <f t="shared" si="171"/>
        <v>0</v>
      </c>
      <c r="M170" s="104">
        <f t="shared" si="171"/>
        <v>4.2005434497704757</v>
      </c>
      <c r="N170" s="104">
        <f t="shared" si="177"/>
        <v>4.2005434497704757</v>
      </c>
      <c r="O170" s="104">
        <f t="shared" si="172"/>
        <v>0</v>
      </c>
      <c r="P170" s="104">
        <f t="shared" si="172"/>
        <v>4.5782440842990564</v>
      </c>
      <c r="Q170" s="104">
        <f t="shared" si="178"/>
        <v>4.5782440842990564</v>
      </c>
      <c r="R170" s="104">
        <f t="shared" si="173"/>
        <v>0</v>
      </c>
      <c r="S170" s="104">
        <f t="shared" si="173"/>
        <v>4.9896849326898556</v>
      </c>
      <c r="T170" s="104">
        <f t="shared" si="179"/>
        <v>4.9896849326898556</v>
      </c>
    </row>
    <row r="171" spans="2:20" x14ac:dyDescent="0.2">
      <c r="B171" s="114" t="s">
        <v>293</v>
      </c>
      <c r="C171" s="104">
        <f t="shared" si="168"/>
        <v>0</v>
      </c>
      <c r="D171" s="104">
        <f t="shared" si="168"/>
        <v>3.8798266953713667</v>
      </c>
      <c r="E171" s="104">
        <f t="shared" si="174"/>
        <v>3.8798266953713667</v>
      </c>
      <c r="F171" s="104">
        <f t="shared" si="169"/>
        <v>0</v>
      </c>
      <c r="G171" s="104">
        <f t="shared" si="169"/>
        <v>3.9462648772169757</v>
      </c>
      <c r="H171" s="104">
        <f t="shared" si="175"/>
        <v>3.9462648772169757</v>
      </c>
      <c r="I171" s="104">
        <f t="shared" si="170"/>
        <v>0</v>
      </c>
      <c r="J171" s="104">
        <f t="shared" si="170"/>
        <v>4.3735824174730489</v>
      </c>
      <c r="K171" s="104">
        <f t="shared" si="176"/>
        <v>4.3735824174730489</v>
      </c>
      <c r="L171" s="104">
        <f t="shared" si="171"/>
        <v>0</v>
      </c>
      <c r="M171" s="104">
        <f t="shared" si="171"/>
        <v>4.8109115256995016</v>
      </c>
      <c r="N171" s="104">
        <f t="shared" si="177"/>
        <v>4.8109115256995016</v>
      </c>
      <c r="O171" s="104">
        <f t="shared" si="172"/>
        <v>0</v>
      </c>
      <c r="P171" s="104">
        <f t="shared" si="172"/>
        <v>5.2434946801522555</v>
      </c>
      <c r="Q171" s="104">
        <f t="shared" si="178"/>
        <v>5.2434946801522555</v>
      </c>
      <c r="R171" s="104">
        <f t="shared" si="173"/>
        <v>0</v>
      </c>
      <c r="S171" s="104">
        <f t="shared" si="173"/>
        <v>5.7147207353844749</v>
      </c>
      <c r="T171" s="104">
        <f t="shared" si="179"/>
        <v>5.7147207353844749</v>
      </c>
    </row>
    <row r="172" spans="2:20" x14ac:dyDescent="0.2">
      <c r="B172" s="114" t="s">
        <v>872</v>
      </c>
      <c r="C172" s="104">
        <f t="shared" ref="C172:D172" si="180">+C60*$E$183</f>
        <v>0</v>
      </c>
      <c r="D172" s="104">
        <f t="shared" si="180"/>
        <v>0</v>
      </c>
      <c r="E172" s="104">
        <f t="shared" si="174"/>
        <v>0</v>
      </c>
      <c r="F172" s="104">
        <f t="shared" ref="F172:G172" si="181">+F60*$H$183</f>
        <v>0</v>
      </c>
      <c r="G172" s="104">
        <f t="shared" si="181"/>
        <v>0</v>
      </c>
      <c r="H172" s="104">
        <f t="shared" si="175"/>
        <v>0</v>
      </c>
      <c r="I172" s="104">
        <f t="shared" ref="I172:J172" si="182">+I60*$K$183</f>
        <v>82.492147360930645</v>
      </c>
      <c r="J172" s="104">
        <f t="shared" si="182"/>
        <v>0</v>
      </c>
      <c r="K172" s="104">
        <f t="shared" si="176"/>
        <v>82.492147360930645</v>
      </c>
      <c r="L172" s="104">
        <f t="shared" ref="L172:M172" si="183">+L60*$N$183</f>
        <v>192.48051156791317</v>
      </c>
      <c r="M172" s="104">
        <f t="shared" si="183"/>
        <v>0</v>
      </c>
      <c r="N172" s="104">
        <f t="shared" si="177"/>
        <v>192.48051156791317</v>
      </c>
      <c r="O172" s="104">
        <f t="shared" ref="O172:P172" si="184">+O60*$Q$183</f>
        <v>0</v>
      </c>
      <c r="P172" s="104">
        <f t="shared" si="184"/>
        <v>0</v>
      </c>
      <c r="Q172" s="104">
        <f t="shared" si="178"/>
        <v>0</v>
      </c>
      <c r="R172" s="104">
        <f t="shared" ref="R172:S172" si="185">+R60*$T$183</f>
        <v>0</v>
      </c>
      <c r="S172" s="104">
        <f t="shared" si="185"/>
        <v>0</v>
      </c>
      <c r="T172" s="104">
        <f t="shared" si="179"/>
        <v>0</v>
      </c>
    </row>
    <row r="173" spans="2:20" x14ac:dyDescent="0.2">
      <c r="B173" s="114" t="s">
        <v>867</v>
      </c>
      <c r="C173" s="104">
        <f t="shared" ref="C173:D173" si="186">+C61*$E$183</f>
        <v>0</v>
      </c>
      <c r="D173" s="104">
        <f t="shared" si="186"/>
        <v>0</v>
      </c>
      <c r="E173" s="104">
        <f t="shared" si="174"/>
        <v>0</v>
      </c>
      <c r="F173" s="104">
        <f t="shared" ref="F173:G173" si="187">+F61*$H$183</f>
        <v>81.875546399605298</v>
      </c>
      <c r="G173" s="104">
        <f t="shared" si="187"/>
        <v>0</v>
      </c>
      <c r="H173" s="104">
        <f t="shared" si="175"/>
        <v>81.875546399605298</v>
      </c>
      <c r="I173" s="104">
        <f t="shared" ref="I173:J173" si="188">+I61*$K$183</f>
        <v>96.240838587752435</v>
      </c>
      <c r="J173" s="104">
        <f t="shared" si="188"/>
        <v>0</v>
      </c>
      <c r="K173" s="104">
        <f t="shared" si="176"/>
        <v>96.240838587752435</v>
      </c>
      <c r="L173" s="104">
        <f t="shared" ref="L173:M173" si="189">+L61*$N$183</f>
        <v>164.98329562963985</v>
      </c>
      <c r="M173" s="104">
        <f t="shared" si="189"/>
        <v>0</v>
      </c>
      <c r="N173" s="104">
        <f t="shared" si="177"/>
        <v>164.98329562963985</v>
      </c>
      <c r="O173" s="104">
        <f t="shared" ref="O173:P173" si="190">+O61*$Q$183</f>
        <v>177.09359625648173</v>
      </c>
      <c r="P173" s="104">
        <f t="shared" si="190"/>
        <v>0</v>
      </c>
      <c r="Q173" s="104">
        <f t="shared" si="178"/>
        <v>177.09359625648173</v>
      </c>
      <c r="R173" s="104">
        <f t="shared" ref="R173:S173" si="191">+R61*$T$183</f>
        <v>202.45674933026902</v>
      </c>
      <c r="S173" s="104">
        <f t="shared" si="191"/>
        <v>0</v>
      </c>
      <c r="T173" s="104">
        <f t="shared" si="179"/>
        <v>202.45674933026902</v>
      </c>
    </row>
    <row r="174" spans="2:20" x14ac:dyDescent="0.2">
      <c r="B174" s="114" t="s">
        <v>868</v>
      </c>
      <c r="C174" s="104">
        <f t="shared" ref="C174:D174" si="192">+C62*$E$183</f>
        <v>0</v>
      </c>
      <c r="D174" s="104">
        <f t="shared" si="192"/>
        <v>0</v>
      </c>
      <c r="E174" s="104">
        <f t="shared" si="174"/>
        <v>0</v>
      </c>
      <c r="F174" s="104">
        <f t="shared" ref="F174:G174" si="193">+F62*$H$183</f>
        <v>0</v>
      </c>
      <c r="G174" s="104">
        <f t="shared" si="193"/>
        <v>0</v>
      </c>
      <c r="H174" s="104">
        <f t="shared" si="175"/>
        <v>0</v>
      </c>
      <c r="I174" s="104">
        <f t="shared" ref="I174:J174" si="194">+I62*$K$183</f>
        <v>41.246073680465322</v>
      </c>
      <c r="J174" s="104">
        <f t="shared" si="194"/>
        <v>0</v>
      </c>
      <c r="K174" s="104">
        <f t="shared" si="176"/>
        <v>41.246073680465322</v>
      </c>
      <c r="L174" s="104">
        <f t="shared" ref="L174:M174" si="195">+L62*$N$183</f>
        <v>82.491647814819927</v>
      </c>
      <c r="M174" s="104">
        <f t="shared" si="195"/>
        <v>0</v>
      </c>
      <c r="N174" s="104">
        <f t="shared" si="177"/>
        <v>82.491647814819927</v>
      </c>
      <c r="O174" s="104">
        <f t="shared" ref="O174:P174" si="196">+O62*$Q$183</f>
        <v>108.98067461937337</v>
      </c>
      <c r="P174" s="104">
        <f t="shared" si="196"/>
        <v>0</v>
      </c>
      <c r="Q174" s="104">
        <f t="shared" si="178"/>
        <v>108.98067461937337</v>
      </c>
      <c r="R174" s="104">
        <f t="shared" ref="R174:S174" si="197">+R62*$T$183</f>
        <v>121.47404959816141</v>
      </c>
      <c r="S174" s="104">
        <f t="shared" si="197"/>
        <v>0</v>
      </c>
      <c r="T174" s="104">
        <f t="shared" si="179"/>
        <v>121.47404959816141</v>
      </c>
    </row>
    <row r="175" spans="2:20" x14ac:dyDescent="0.2">
      <c r="B175" s="114" t="s">
        <v>869</v>
      </c>
      <c r="C175" s="104">
        <f t="shared" ref="C175:D175" si="198">+C63*$E$183</f>
        <v>0</v>
      </c>
      <c r="D175" s="104">
        <f t="shared" si="198"/>
        <v>0</v>
      </c>
      <c r="E175" s="104">
        <f t="shared" si="174"/>
        <v>0</v>
      </c>
      <c r="F175" s="104">
        <f t="shared" ref="F175:G175" si="199">+F63*$H$183</f>
        <v>54.583697599736865</v>
      </c>
      <c r="G175" s="104">
        <f t="shared" si="199"/>
        <v>0</v>
      </c>
      <c r="H175" s="104">
        <f t="shared" si="175"/>
        <v>54.583697599736865</v>
      </c>
      <c r="I175" s="104">
        <f t="shared" ref="I175:J175" si="200">+I63*$K$183</f>
        <v>68.743456134108882</v>
      </c>
      <c r="J175" s="104">
        <f t="shared" si="200"/>
        <v>0</v>
      </c>
      <c r="K175" s="104">
        <f t="shared" si="176"/>
        <v>68.743456134108882</v>
      </c>
      <c r="L175" s="104">
        <f t="shared" ref="L175:M175" si="201">+L63*$N$183</f>
        <v>96.240255783956584</v>
      </c>
      <c r="M175" s="104">
        <f t="shared" si="201"/>
        <v>0</v>
      </c>
      <c r="N175" s="104">
        <f t="shared" si="177"/>
        <v>96.240255783956584</v>
      </c>
      <c r="O175" s="104">
        <f t="shared" ref="O175:P175" si="202">+O63*$Q$183</f>
        <v>136.22584327421671</v>
      </c>
      <c r="P175" s="104">
        <f t="shared" si="202"/>
        <v>0</v>
      </c>
      <c r="Q175" s="104">
        <f t="shared" si="178"/>
        <v>136.22584327421671</v>
      </c>
      <c r="R175" s="104">
        <f t="shared" ref="R175:S175" si="203">+R63*$T$183</f>
        <v>161.96539946421521</v>
      </c>
      <c r="S175" s="104">
        <f t="shared" si="203"/>
        <v>0</v>
      </c>
      <c r="T175" s="104">
        <f t="shared" si="179"/>
        <v>161.96539946421521</v>
      </c>
    </row>
    <row r="176" spans="2:20" x14ac:dyDescent="0.2">
      <c r="B176" s="114" t="s">
        <v>870</v>
      </c>
      <c r="C176" s="104">
        <f t="shared" ref="C176:D176" si="204">+C64*$E$183</f>
        <v>0</v>
      </c>
      <c r="D176" s="104">
        <f t="shared" si="204"/>
        <v>0</v>
      </c>
      <c r="E176" s="104">
        <f t="shared" si="174"/>
        <v>0</v>
      </c>
      <c r="F176" s="104">
        <f t="shared" ref="F176:G176" si="205">+F64*$H$183</f>
        <v>0</v>
      </c>
      <c r="G176" s="104">
        <f t="shared" si="205"/>
        <v>0</v>
      </c>
      <c r="H176" s="104">
        <f t="shared" si="175"/>
        <v>0</v>
      </c>
      <c r="I176" s="104">
        <f t="shared" ref="I176:J176" si="206">+I64*$K$183</f>
        <v>164.98429472186129</v>
      </c>
      <c r="J176" s="104">
        <f t="shared" si="206"/>
        <v>0</v>
      </c>
      <c r="K176" s="104">
        <f t="shared" si="176"/>
        <v>164.98429472186129</v>
      </c>
      <c r="L176" s="104">
        <f t="shared" ref="L176:M176" si="207">+L64*$N$183</f>
        <v>0</v>
      </c>
      <c r="M176" s="104">
        <f t="shared" si="207"/>
        <v>0</v>
      </c>
      <c r="N176" s="104">
        <f t="shared" si="177"/>
        <v>0</v>
      </c>
      <c r="O176" s="104">
        <f t="shared" ref="O176:P176" si="208">+O64*$Q$183</f>
        <v>326.94202385812014</v>
      </c>
      <c r="P176" s="104">
        <f t="shared" si="208"/>
        <v>0</v>
      </c>
      <c r="Q176" s="104">
        <f t="shared" si="178"/>
        <v>326.94202385812014</v>
      </c>
      <c r="R176" s="104">
        <f t="shared" ref="R176:S176" si="209">+R64*$T$183</f>
        <v>0</v>
      </c>
      <c r="S176" s="104">
        <f t="shared" si="209"/>
        <v>0</v>
      </c>
      <c r="T176" s="104">
        <f t="shared" si="179"/>
        <v>0</v>
      </c>
    </row>
    <row r="177" spans="2:20" x14ac:dyDescent="0.2">
      <c r="B177" s="114" t="s">
        <v>871</v>
      </c>
      <c r="C177" s="104">
        <f t="shared" ref="C177:D177" si="210">+C65*$E$183</f>
        <v>0</v>
      </c>
      <c r="D177" s="104">
        <f t="shared" si="210"/>
        <v>0</v>
      </c>
      <c r="E177" s="104">
        <f t="shared" si="174"/>
        <v>0</v>
      </c>
      <c r="F177" s="104">
        <f t="shared" ref="F177:G177" si="211">+F65*$H$183</f>
        <v>27.291848799868433</v>
      </c>
      <c r="G177" s="104">
        <f t="shared" si="211"/>
        <v>0</v>
      </c>
      <c r="H177" s="104">
        <f t="shared" si="175"/>
        <v>27.291848799868433</v>
      </c>
      <c r="I177" s="104">
        <f t="shared" ref="I177:J177" si="212">+I65*$K$183</f>
        <v>54.994764907287106</v>
      </c>
      <c r="J177" s="104">
        <f t="shared" si="212"/>
        <v>0</v>
      </c>
      <c r="K177" s="104">
        <f t="shared" si="176"/>
        <v>54.994764907287106</v>
      </c>
      <c r="L177" s="104">
        <f t="shared" ref="L177:M177" si="213">+L65*$N$183</f>
        <v>68.743039845683271</v>
      </c>
      <c r="M177" s="104">
        <f t="shared" si="213"/>
        <v>0</v>
      </c>
      <c r="N177" s="104">
        <f t="shared" si="177"/>
        <v>68.743039845683271</v>
      </c>
      <c r="O177" s="104">
        <f t="shared" ref="O177:P177" si="214">+O65*$Q$183</f>
        <v>95.358090291951697</v>
      </c>
      <c r="P177" s="104">
        <f t="shared" si="214"/>
        <v>0</v>
      </c>
      <c r="Q177" s="104">
        <f t="shared" si="178"/>
        <v>95.358090291951697</v>
      </c>
      <c r="R177" s="104">
        <f t="shared" ref="R177:S177" si="215">+R65*$T$183</f>
        <v>107.97693297614349</v>
      </c>
      <c r="S177" s="104">
        <f t="shared" si="215"/>
        <v>0</v>
      </c>
      <c r="T177" s="104">
        <f t="shared" si="179"/>
        <v>107.97693297614349</v>
      </c>
    </row>
    <row r="178" spans="2:20" x14ac:dyDescent="0.2">
      <c r="B178" s="114" t="s">
        <v>873</v>
      </c>
      <c r="C178" s="104">
        <f t="shared" ref="C178:D178" si="216">+C66*$E$183</f>
        <v>0</v>
      </c>
      <c r="D178" s="104">
        <f t="shared" si="216"/>
        <v>0</v>
      </c>
      <c r="E178" s="104">
        <f t="shared" si="174"/>
        <v>0</v>
      </c>
      <c r="F178" s="104">
        <f t="shared" ref="F178:G178" si="217">+F66*$H$183</f>
        <v>0</v>
      </c>
      <c r="G178" s="104">
        <f t="shared" si="217"/>
        <v>0</v>
      </c>
      <c r="H178" s="104">
        <f t="shared" si="175"/>
        <v>0</v>
      </c>
      <c r="I178" s="104">
        <f t="shared" ref="I178:J178" si="218">+I66*$K$183</f>
        <v>82.492147360930645</v>
      </c>
      <c r="J178" s="104">
        <f t="shared" si="218"/>
        <v>0</v>
      </c>
      <c r="K178" s="104">
        <f t="shared" si="176"/>
        <v>82.492147360930645</v>
      </c>
      <c r="L178" s="104">
        <f t="shared" ref="L178:M178" si="219">+L66*$N$183</f>
        <v>192.48051156791317</v>
      </c>
      <c r="M178" s="104">
        <f t="shared" si="219"/>
        <v>0</v>
      </c>
      <c r="N178" s="104">
        <f t="shared" si="177"/>
        <v>192.48051156791317</v>
      </c>
      <c r="O178" s="104">
        <f t="shared" ref="O178:P178" si="220">+O66*$Q$183</f>
        <v>0</v>
      </c>
      <c r="P178" s="104">
        <f t="shared" si="220"/>
        <v>0</v>
      </c>
      <c r="Q178" s="104">
        <f t="shared" si="178"/>
        <v>0</v>
      </c>
      <c r="R178" s="104">
        <f t="shared" ref="R178:S178" si="221">+R66*$T$183</f>
        <v>0</v>
      </c>
      <c r="S178" s="104">
        <f t="shared" si="221"/>
        <v>0</v>
      </c>
      <c r="T178" s="104">
        <f t="shared" si="179"/>
        <v>0</v>
      </c>
    </row>
    <row r="179" spans="2:20" x14ac:dyDescent="0.2">
      <c r="B179" s="108" t="s">
        <v>881</v>
      </c>
      <c r="C179" s="104">
        <f t="shared" ref="C179:D179" si="222">+C67*$E$183</f>
        <v>0</v>
      </c>
      <c r="D179" s="104">
        <f t="shared" si="222"/>
        <v>0</v>
      </c>
      <c r="E179" s="104">
        <f t="shared" si="174"/>
        <v>0</v>
      </c>
      <c r="F179" s="104">
        <f t="shared" ref="F179:G179" si="223">+F67*$H$183</f>
        <v>191.04294159907903</v>
      </c>
      <c r="G179" s="104">
        <f t="shared" si="223"/>
        <v>0</v>
      </c>
      <c r="H179" s="104">
        <f t="shared" si="175"/>
        <v>191.04294159907903</v>
      </c>
      <c r="I179" s="104">
        <f t="shared" ref="I179:J179" si="224">+I67*$K$183</f>
        <v>0</v>
      </c>
      <c r="J179" s="104">
        <f t="shared" si="224"/>
        <v>0</v>
      </c>
      <c r="K179" s="104">
        <f t="shared" si="176"/>
        <v>0</v>
      </c>
      <c r="L179" s="104">
        <f t="shared" ref="L179:M179" si="225">+L67*$N$183</f>
        <v>0</v>
      </c>
      <c r="M179" s="104">
        <f t="shared" si="225"/>
        <v>0</v>
      </c>
      <c r="N179" s="104">
        <f t="shared" si="177"/>
        <v>0</v>
      </c>
      <c r="O179" s="104">
        <f t="shared" ref="O179:P179" si="226">+O67*$Q$183</f>
        <v>0</v>
      </c>
      <c r="P179" s="104">
        <f t="shared" si="226"/>
        <v>0</v>
      </c>
      <c r="Q179" s="104">
        <f t="shared" si="178"/>
        <v>0</v>
      </c>
      <c r="R179" s="104">
        <f t="shared" ref="R179:S179" si="227">+R67*$T$183</f>
        <v>0</v>
      </c>
      <c r="S179" s="104">
        <f t="shared" si="227"/>
        <v>0</v>
      </c>
      <c r="T179" s="104">
        <f t="shared" si="179"/>
        <v>0</v>
      </c>
    </row>
    <row r="180" spans="2:20" x14ac:dyDescent="0.2">
      <c r="B180" s="108" t="s">
        <v>912</v>
      </c>
      <c r="C180" s="104">
        <f t="shared" ref="C180" si="228">+C68*$E$183</f>
        <v>60.949730893433802</v>
      </c>
      <c r="D180" s="104">
        <f t="shared" ref="D180" si="229">+D68*$E$183</f>
        <v>0</v>
      </c>
      <c r="E180" s="104">
        <f t="shared" ref="E180:E181" si="230">+C180+D180</f>
        <v>60.949730893433802</v>
      </c>
      <c r="F180" s="104">
        <f t="shared" ref="F180:G180" si="231">+F68*$H$183</f>
        <v>56.357667771728309</v>
      </c>
      <c r="G180" s="104">
        <f t="shared" si="231"/>
        <v>0</v>
      </c>
      <c r="H180" s="104">
        <f t="shared" ref="H180:H181" si="232">+F180+G180</f>
        <v>56.357667771728309</v>
      </c>
      <c r="I180" s="104">
        <f t="shared" ref="I180:J180" si="233">+I68*$K$183</f>
        <v>56.78209476677393</v>
      </c>
      <c r="J180" s="104">
        <f t="shared" si="233"/>
        <v>0</v>
      </c>
      <c r="K180" s="104">
        <f t="shared" ref="K180:K181" si="234">+I180+J180</f>
        <v>56.78209476677393</v>
      </c>
      <c r="L180" s="104">
        <f t="shared" ref="L180:M180" si="235">+L68*$N$183</f>
        <v>56.781750912534378</v>
      </c>
      <c r="M180" s="104">
        <f t="shared" si="235"/>
        <v>0</v>
      </c>
      <c r="N180" s="104">
        <f t="shared" ref="N180:N181" si="236">+L180+M180</f>
        <v>56.781750912534378</v>
      </c>
      <c r="O180" s="104">
        <f t="shared" ref="O180:P180" si="237">+O68*$Q$183</f>
        <v>56.261273272251501</v>
      </c>
      <c r="P180" s="104">
        <f t="shared" si="237"/>
        <v>0</v>
      </c>
      <c r="Q180" s="104">
        <f t="shared" ref="Q180:Q181" si="238">+O180+P180</f>
        <v>56.261273272251501</v>
      </c>
      <c r="R180" s="104">
        <f t="shared" ref="R180:S180" si="239">+R68*$T$183</f>
        <v>0</v>
      </c>
      <c r="S180" s="104">
        <f t="shared" si="239"/>
        <v>0</v>
      </c>
      <c r="T180" s="104">
        <f t="shared" ref="T180:T181" si="240">+R180+S180</f>
        <v>0</v>
      </c>
    </row>
    <row r="181" spans="2:20" s="135" customFormat="1" x14ac:dyDescent="0.2">
      <c r="B181" s="114" t="s">
        <v>294</v>
      </c>
      <c r="C181" s="104">
        <f t="shared" ref="C181" si="241">+C69*$E$183</f>
        <v>207.27097752421957</v>
      </c>
      <c r="D181" s="104">
        <f t="shared" ref="D181" si="242">+D69*$E$183</f>
        <v>0</v>
      </c>
      <c r="E181" s="104">
        <f t="shared" si="230"/>
        <v>207.27097752421957</v>
      </c>
      <c r="F181" s="104">
        <f t="shared" ref="F181:G181" si="243">+F69*$H$183</f>
        <v>191.65480665460623</v>
      </c>
      <c r="G181" s="104">
        <f t="shared" si="243"/>
        <v>0</v>
      </c>
      <c r="H181" s="104">
        <f t="shared" si="232"/>
        <v>191.65480665460623</v>
      </c>
      <c r="I181" s="104">
        <f t="shared" ref="I181:J181" si="244">+I69*$K$183</f>
        <v>309.50373587895166</v>
      </c>
      <c r="J181" s="104">
        <f t="shared" si="244"/>
        <v>0</v>
      </c>
      <c r="K181" s="104">
        <f t="shared" si="234"/>
        <v>309.50373587895166</v>
      </c>
      <c r="L181" s="104">
        <f t="shared" ref="L181:M181" si="245">+L69*$N$183</f>
        <v>286.33426564910974</v>
      </c>
      <c r="M181" s="104">
        <f t="shared" si="245"/>
        <v>0</v>
      </c>
      <c r="N181" s="104">
        <f t="shared" si="236"/>
        <v>286.33426564910974</v>
      </c>
      <c r="O181" s="104">
        <f t="shared" ref="O181:P181" si="246">+O69*$Q$183</f>
        <v>385.87902698051806</v>
      </c>
      <c r="P181" s="104">
        <f t="shared" si="246"/>
        <v>0</v>
      </c>
      <c r="Q181" s="104">
        <f t="shared" si="238"/>
        <v>385.87902698051806</v>
      </c>
      <c r="R181" s="104">
        <f t="shared" ref="R181:S181" si="247">+R69*$T$183</f>
        <v>485.19346651668138</v>
      </c>
      <c r="S181" s="104">
        <f t="shared" si="247"/>
        <v>0</v>
      </c>
      <c r="T181" s="104">
        <f t="shared" si="240"/>
        <v>485.19346651668138</v>
      </c>
    </row>
    <row r="182" spans="2:20" x14ac:dyDescent="0.2">
      <c r="B182" s="278" t="s">
        <v>8</v>
      </c>
      <c r="C182" s="106">
        <f>SUM(C159:C181)</f>
        <v>630.37505294572543</v>
      </c>
      <c r="D182" s="106">
        <f t="shared" ref="D182:T182" si="248">SUM(D159:D181)</f>
        <v>63.485121636167918</v>
      </c>
      <c r="E182" s="106">
        <f t="shared" si="248"/>
        <v>693.86017458189338</v>
      </c>
      <c r="F182" s="106">
        <f t="shared" si="248"/>
        <v>1199.8906124578577</v>
      </c>
      <c r="G182" s="106">
        <f t="shared" si="248"/>
        <v>64.572241342000723</v>
      </c>
      <c r="H182" s="106">
        <f t="shared" si="248"/>
        <v>1264.4628537998585</v>
      </c>
      <c r="I182" s="106">
        <f t="shared" si="248"/>
        <v>1650.3106174053023</v>
      </c>
      <c r="J182" s="106">
        <f t="shared" si="248"/>
        <v>71.56438510264573</v>
      </c>
      <c r="K182" s="106">
        <f t="shared" si="248"/>
        <v>1721.875002507948</v>
      </c>
      <c r="L182" s="106">
        <f t="shared" si="248"/>
        <v>2026.1904936698782</v>
      </c>
      <c r="M182" s="106">
        <f t="shared" si="248"/>
        <v>78.346041052772549</v>
      </c>
      <c r="N182" s="106">
        <f t="shared" si="248"/>
        <v>2104.5365347226507</v>
      </c>
      <c r="O182" s="106">
        <f t="shared" si="248"/>
        <v>2210.5750140836844</v>
      </c>
      <c r="P182" s="106">
        <f t="shared" si="248"/>
        <v>105.97374904800404</v>
      </c>
      <c r="Q182" s="106">
        <f t="shared" si="248"/>
        <v>2316.5487631316887</v>
      </c>
      <c r="R182" s="106">
        <f t="shared" si="248"/>
        <v>2046.4540803386778</v>
      </c>
      <c r="S182" s="106">
        <f t="shared" si="248"/>
        <v>115.49747220750005</v>
      </c>
      <c r="T182" s="106">
        <f t="shared" si="248"/>
        <v>2161.9515525461779</v>
      </c>
    </row>
    <row r="183" spans="2:20" x14ac:dyDescent="0.2">
      <c r="B183" s="279" t="s">
        <v>297</v>
      </c>
      <c r="C183" s="241"/>
      <c r="D183" s="240"/>
      <c r="E183" s="285">
        <f>Asignaciones!K28</f>
        <v>0.1106448228552982</v>
      </c>
      <c r="F183" s="241"/>
      <c r="G183" s="240"/>
      <c r="H183" s="285">
        <f>Asignaciones!L28</f>
        <v>0.11063546089336468</v>
      </c>
      <c r="I183" s="241"/>
      <c r="J183" s="240"/>
      <c r="K183" s="285">
        <f>Asignaciones!M28</f>
        <v>0.1106448228552982</v>
      </c>
      <c r="L183" s="241"/>
      <c r="M183" s="240"/>
      <c r="N183" s="285">
        <f>Asignaciones!N28</f>
        <v>0.11064482285529821</v>
      </c>
      <c r="O183" s="241"/>
      <c r="P183" s="240"/>
      <c r="Q183" s="285">
        <f>Asignaciones!O28</f>
        <v>0.11064482285529821</v>
      </c>
      <c r="R183" s="241"/>
      <c r="S183" s="240"/>
      <c r="T183" s="285">
        <f>Asignaciones!P28</f>
        <v>0.11064482285529821</v>
      </c>
    </row>
    <row r="187" spans="2:20" x14ac:dyDescent="0.2">
      <c r="B187" s="2" t="s">
        <v>471</v>
      </c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7"/>
    </row>
    <row r="188" spans="2:20" x14ac:dyDescent="0.2">
      <c r="B188" s="9" t="s">
        <v>20</v>
      </c>
      <c r="C188" s="199"/>
      <c r="D188" s="199"/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262"/>
    </row>
    <row r="189" spans="2:20" x14ac:dyDescent="0.2">
      <c r="B189" s="9" t="s">
        <v>911</v>
      </c>
      <c r="C189" s="199"/>
      <c r="D189" s="199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262"/>
    </row>
    <row r="190" spans="2:20" x14ac:dyDescent="0.2">
      <c r="B190" s="9" t="s">
        <v>2</v>
      </c>
      <c r="C190" s="199"/>
      <c r="D190" s="199"/>
      <c r="E190" s="199"/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262"/>
    </row>
    <row r="191" spans="2:20" x14ac:dyDescent="0.2">
      <c r="B191" s="256"/>
      <c r="C191" s="197"/>
      <c r="D191" s="197"/>
      <c r="E191" s="197"/>
      <c r="F191" s="197"/>
      <c r="G191" s="197"/>
      <c r="H191" s="197"/>
      <c r="I191" s="197"/>
      <c r="J191" s="197"/>
      <c r="K191" s="197"/>
      <c r="L191" s="197"/>
      <c r="M191" s="197"/>
      <c r="N191" s="197"/>
      <c r="O191" s="197"/>
      <c r="P191" s="197"/>
      <c r="Q191" s="197"/>
      <c r="R191" s="197"/>
      <c r="S191" s="197"/>
      <c r="T191" s="263"/>
    </row>
    <row r="192" spans="2:20" x14ac:dyDescent="0.2">
      <c r="B192" s="264"/>
    </row>
    <row r="193" spans="2:20" x14ac:dyDescent="0.2">
      <c r="B193" s="265" t="s">
        <v>282</v>
      </c>
      <c r="C193" s="267" t="s">
        <v>38</v>
      </c>
      <c r="D193" s="662"/>
      <c r="E193" s="299"/>
      <c r="F193" s="270" t="s">
        <v>39</v>
      </c>
      <c r="G193" s="663"/>
      <c r="H193" s="663"/>
      <c r="I193" s="301" t="s">
        <v>40</v>
      </c>
      <c r="J193" s="662"/>
      <c r="K193" s="299"/>
      <c r="L193" s="267" t="s">
        <v>121</v>
      </c>
      <c r="M193" s="662"/>
      <c r="N193" s="299"/>
      <c r="O193" s="270" t="s">
        <v>122</v>
      </c>
      <c r="P193" s="662"/>
      <c r="Q193" s="299"/>
      <c r="R193" s="301" t="s">
        <v>633</v>
      </c>
      <c r="S193" s="662"/>
      <c r="T193" s="299"/>
    </row>
    <row r="194" spans="2:20" x14ac:dyDescent="0.2">
      <c r="B194" s="273"/>
      <c r="C194" s="274" t="s">
        <v>283</v>
      </c>
      <c r="D194" s="275" t="s">
        <v>284</v>
      </c>
      <c r="E194" s="275" t="s">
        <v>47</v>
      </c>
      <c r="F194" s="275" t="s">
        <v>283</v>
      </c>
      <c r="G194" s="275" t="s">
        <v>284</v>
      </c>
      <c r="H194" s="275" t="s">
        <v>47</v>
      </c>
      <c r="I194" s="276" t="s">
        <v>283</v>
      </c>
      <c r="J194" s="276" t="s">
        <v>284</v>
      </c>
      <c r="K194" s="276" t="s">
        <v>47</v>
      </c>
      <c r="L194" s="274" t="s">
        <v>283</v>
      </c>
      <c r="M194" s="275" t="s">
        <v>284</v>
      </c>
      <c r="N194" s="275" t="s">
        <v>47</v>
      </c>
      <c r="O194" s="275" t="s">
        <v>283</v>
      </c>
      <c r="P194" s="275" t="s">
        <v>284</v>
      </c>
      <c r="Q194" s="275" t="s">
        <v>47</v>
      </c>
      <c r="R194" s="276" t="s">
        <v>283</v>
      </c>
      <c r="S194" s="276" t="s">
        <v>284</v>
      </c>
      <c r="T194" s="276" t="s">
        <v>47</v>
      </c>
    </row>
    <row r="195" spans="2:20" x14ac:dyDescent="0.2">
      <c r="B195" s="286" t="s">
        <v>74</v>
      </c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2"/>
    </row>
    <row r="196" spans="2:20" x14ac:dyDescent="0.2">
      <c r="B196" s="665" t="s">
        <v>424</v>
      </c>
      <c r="C196" s="104">
        <f t="shared" ref="C196:D208" si="249">+C47*$E$220</f>
        <v>499.07490378902838</v>
      </c>
      <c r="D196" s="104">
        <f t="shared" si="249"/>
        <v>0</v>
      </c>
      <c r="E196" s="408">
        <f>+C196+D196</f>
        <v>499.07490378902838</v>
      </c>
      <c r="F196" s="104">
        <f t="shared" ref="F196:G208" si="250">+F47*$H$220</f>
        <v>822.04953998900407</v>
      </c>
      <c r="G196" s="104">
        <f t="shared" si="250"/>
        <v>0</v>
      </c>
      <c r="H196" s="408">
        <f>+F196+G196</f>
        <v>822.04953998900407</v>
      </c>
      <c r="I196" s="104">
        <f t="shared" ref="I196:J208" si="251">+I47*$K$220</f>
        <v>953.3670625707241</v>
      </c>
      <c r="J196" s="104">
        <f t="shared" si="251"/>
        <v>0</v>
      </c>
      <c r="K196" s="408">
        <f>+I196+J196</f>
        <v>953.3670625707241</v>
      </c>
      <c r="L196" s="104">
        <f t="shared" ref="L196:M208" si="252">+L47*$N$220</f>
        <v>1195.2667075797644</v>
      </c>
      <c r="M196" s="104">
        <f t="shared" si="252"/>
        <v>0</v>
      </c>
      <c r="N196" s="408">
        <f>+L196+M196</f>
        <v>1195.2667075797644</v>
      </c>
      <c r="O196" s="104">
        <f t="shared" ref="O196:P208" si="253">+O47*$Q$220</f>
        <v>1239.8076945678636</v>
      </c>
      <c r="P196" s="104">
        <f t="shared" si="253"/>
        <v>0</v>
      </c>
      <c r="Q196" s="408">
        <f>+O196+P196</f>
        <v>1239.8076945678636</v>
      </c>
      <c r="R196" s="104">
        <f t="shared" ref="R196:S208" si="254">+R47*$T$220</f>
        <v>1286.6557621228828</v>
      </c>
      <c r="S196" s="104">
        <f t="shared" si="254"/>
        <v>0</v>
      </c>
      <c r="T196" s="408">
        <f>+R196+S196</f>
        <v>1286.6557621228828</v>
      </c>
    </row>
    <row r="197" spans="2:20" x14ac:dyDescent="0.2">
      <c r="B197" s="665" t="s">
        <v>425</v>
      </c>
      <c r="C197" s="104">
        <f t="shared" si="249"/>
        <v>158.20784136904237</v>
      </c>
      <c r="D197" s="104">
        <f t="shared" si="249"/>
        <v>0</v>
      </c>
      <c r="E197" s="408">
        <f>+C197+D197</f>
        <v>158.20784136904237</v>
      </c>
      <c r="F197" s="104">
        <f t="shared" si="250"/>
        <v>306.68916428134031</v>
      </c>
      <c r="G197" s="104">
        <f t="shared" si="250"/>
        <v>0</v>
      </c>
      <c r="H197" s="408">
        <f>+F197+G197</f>
        <v>306.68916428134031</v>
      </c>
      <c r="I197" s="104">
        <f t="shared" si="251"/>
        <v>358.68957456912545</v>
      </c>
      <c r="J197" s="104">
        <f t="shared" si="251"/>
        <v>0</v>
      </c>
      <c r="K197" s="408">
        <f>+I197+J197</f>
        <v>358.68957456912545</v>
      </c>
      <c r="L197" s="104">
        <f t="shared" si="252"/>
        <v>446.59916351553295</v>
      </c>
      <c r="M197" s="104">
        <f t="shared" si="252"/>
        <v>0</v>
      </c>
      <c r="N197" s="408">
        <f>+L197+M197</f>
        <v>446.59916351553295</v>
      </c>
      <c r="O197" s="104">
        <f t="shared" si="253"/>
        <v>449.05079647534438</v>
      </c>
      <c r="P197" s="104">
        <f t="shared" si="253"/>
        <v>0</v>
      </c>
      <c r="Q197" s="408">
        <f>+O197+P197</f>
        <v>449.05079647534438</v>
      </c>
      <c r="R197" s="104">
        <f t="shared" si="254"/>
        <v>466.01888123646108</v>
      </c>
      <c r="S197" s="104">
        <f t="shared" si="254"/>
        <v>0</v>
      </c>
      <c r="T197" s="408">
        <f>+R197+S197</f>
        <v>466.01888123646108</v>
      </c>
    </row>
    <row r="198" spans="2:20" x14ac:dyDescent="0.2">
      <c r="B198" s="660" t="s">
        <v>715</v>
      </c>
      <c r="C198" s="104">
        <f t="shared" si="249"/>
        <v>0</v>
      </c>
      <c r="D198" s="104">
        <f t="shared" si="249"/>
        <v>14.203406350914962</v>
      </c>
      <c r="E198" s="104">
        <f>+C198+D198</f>
        <v>14.203406350914962</v>
      </c>
      <c r="F198" s="104">
        <f t="shared" si="250"/>
        <v>0</v>
      </c>
      <c r="G198" s="104">
        <f t="shared" si="250"/>
        <v>14.447669589453731</v>
      </c>
      <c r="H198" s="104">
        <f>+F198+G198</f>
        <v>14.447669589453731</v>
      </c>
      <c r="I198" s="104">
        <f t="shared" si="251"/>
        <v>0</v>
      </c>
      <c r="J198" s="104">
        <f t="shared" si="251"/>
        <v>16.010964705896683</v>
      </c>
      <c r="K198" s="104">
        <f>+I198+J198</f>
        <v>16.010964705896683</v>
      </c>
      <c r="L198" s="104">
        <f t="shared" si="252"/>
        <v>0</v>
      </c>
      <c r="M198" s="104">
        <f t="shared" si="252"/>
        <v>17.611954523466103</v>
      </c>
      <c r="N198" s="104">
        <f>+L198+M198</f>
        <v>17.611954523466103</v>
      </c>
      <c r="O198" s="104">
        <f t="shared" si="253"/>
        <v>0</v>
      </c>
      <c r="P198" s="104">
        <f t="shared" si="253"/>
        <v>19.195570186140692</v>
      </c>
      <c r="Q198" s="104">
        <f>+O198+P198</f>
        <v>19.195570186140692</v>
      </c>
      <c r="R198" s="104">
        <f t="shared" si="254"/>
        <v>0</v>
      </c>
      <c r="S198" s="104">
        <f t="shared" si="254"/>
        <v>20.920651142356256</v>
      </c>
      <c r="T198" s="104">
        <f>+R198+S198</f>
        <v>20.920651142356256</v>
      </c>
    </row>
    <row r="199" spans="2:20" x14ac:dyDescent="0.2">
      <c r="B199" s="660" t="s">
        <v>717</v>
      </c>
      <c r="C199" s="104">
        <f t="shared" si="249"/>
        <v>13.071184068891281</v>
      </c>
      <c r="D199" s="104">
        <f t="shared" si="249"/>
        <v>0</v>
      </c>
      <c r="E199" s="104">
        <f t="shared" ref="E199:E216" si="255">+C199+D199</f>
        <v>13.071184068891281</v>
      </c>
      <c r="F199" s="104">
        <f t="shared" si="250"/>
        <v>13.295975902154439</v>
      </c>
      <c r="G199" s="104">
        <f t="shared" si="250"/>
        <v>0</v>
      </c>
      <c r="H199" s="104">
        <f t="shared" ref="H199:H216" si="256">+F199+G199</f>
        <v>13.295975902154439</v>
      </c>
      <c r="I199" s="104">
        <f t="shared" si="251"/>
        <v>14.73465319661263</v>
      </c>
      <c r="J199" s="104">
        <f t="shared" si="251"/>
        <v>0</v>
      </c>
      <c r="K199" s="104">
        <f t="shared" ref="K199:K216" si="257">+I199+J199</f>
        <v>14.73465319661263</v>
      </c>
      <c r="L199" s="104">
        <f t="shared" si="252"/>
        <v>16.20802036508222</v>
      </c>
      <c r="M199" s="104">
        <f t="shared" si="252"/>
        <v>0</v>
      </c>
      <c r="N199" s="104">
        <f t="shared" ref="N199:N216" si="258">+L199+M199</f>
        <v>16.20802036508222</v>
      </c>
      <c r="O199" s="104">
        <f t="shared" si="253"/>
        <v>17.665398356655722</v>
      </c>
      <c r="P199" s="104">
        <f t="shared" si="253"/>
        <v>0</v>
      </c>
      <c r="Q199" s="104">
        <f t="shared" ref="Q199:Q216" si="259">+O199+P199</f>
        <v>17.665398356655722</v>
      </c>
      <c r="R199" s="104">
        <f t="shared" si="254"/>
        <v>19.252964758357663</v>
      </c>
      <c r="S199" s="104">
        <f t="shared" si="254"/>
        <v>0</v>
      </c>
      <c r="T199" s="104">
        <f t="shared" ref="T199:T216" si="260">+R199+S199</f>
        <v>19.252964758357663</v>
      </c>
    </row>
    <row r="200" spans="2:20" x14ac:dyDescent="0.2">
      <c r="B200" s="660" t="s">
        <v>287</v>
      </c>
      <c r="C200" s="104">
        <f t="shared" si="249"/>
        <v>18.793662540365986</v>
      </c>
      <c r="D200" s="104">
        <f t="shared" si="249"/>
        <v>0</v>
      </c>
      <c r="E200" s="104">
        <f t="shared" si="255"/>
        <v>18.793662540365986</v>
      </c>
      <c r="F200" s="104">
        <f t="shared" si="250"/>
        <v>19.116866760726747</v>
      </c>
      <c r="G200" s="104">
        <f t="shared" si="250"/>
        <v>0</v>
      </c>
      <c r="H200" s="104">
        <f t="shared" si="256"/>
        <v>19.116866760726747</v>
      </c>
      <c r="I200" s="104">
        <f t="shared" si="251"/>
        <v>21.185387518603843</v>
      </c>
      <c r="J200" s="104">
        <f t="shared" si="251"/>
        <v>0</v>
      </c>
      <c r="K200" s="104">
        <f t="shared" si="257"/>
        <v>21.185387518603843</v>
      </c>
      <c r="L200" s="104">
        <f t="shared" si="252"/>
        <v>23.303785149325964</v>
      </c>
      <c r="M200" s="104">
        <f t="shared" si="252"/>
        <v>0</v>
      </c>
      <c r="N200" s="104">
        <f t="shared" si="258"/>
        <v>23.303785149325964</v>
      </c>
      <c r="O200" s="104">
        <f t="shared" si="253"/>
        <v>25.399193646600072</v>
      </c>
      <c r="P200" s="104">
        <f t="shared" si="253"/>
        <v>0</v>
      </c>
      <c r="Q200" s="104">
        <f t="shared" si="259"/>
        <v>25.399193646600072</v>
      </c>
      <c r="R200" s="104">
        <f t="shared" si="254"/>
        <v>27.681786184258385</v>
      </c>
      <c r="S200" s="104">
        <f t="shared" si="254"/>
        <v>0</v>
      </c>
      <c r="T200" s="104">
        <f t="shared" si="260"/>
        <v>27.681786184258385</v>
      </c>
    </row>
    <row r="201" spans="2:20" x14ac:dyDescent="0.2">
      <c r="B201" s="114" t="s">
        <v>427</v>
      </c>
      <c r="C201" s="104">
        <f t="shared" si="249"/>
        <v>0</v>
      </c>
      <c r="D201" s="104">
        <f t="shared" si="249"/>
        <v>54.984886975242205</v>
      </c>
      <c r="E201" s="104">
        <f t="shared" si="255"/>
        <v>54.984886975242205</v>
      </c>
      <c r="F201" s="104">
        <f t="shared" si="250"/>
        <v>0</v>
      </c>
      <c r="G201" s="104">
        <f t="shared" si="250"/>
        <v>55.93049017995483</v>
      </c>
      <c r="H201" s="104">
        <f t="shared" si="256"/>
        <v>55.93049017995483</v>
      </c>
      <c r="I201" s="104">
        <f t="shared" si="251"/>
        <v>0</v>
      </c>
      <c r="J201" s="104">
        <f t="shared" si="251"/>
        <v>61.982390911572395</v>
      </c>
      <c r="K201" s="104">
        <f t="shared" si="257"/>
        <v>61.982390911572395</v>
      </c>
      <c r="L201" s="104">
        <f t="shared" si="252"/>
        <v>0</v>
      </c>
      <c r="M201" s="104">
        <f t="shared" si="252"/>
        <v>68.180217122599416</v>
      </c>
      <c r="N201" s="104">
        <f t="shared" si="258"/>
        <v>68.180217122599416</v>
      </c>
      <c r="O201" s="104">
        <f t="shared" si="253"/>
        <v>0</v>
      </c>
      <c r="P201" s="104">
        <f t="shared" si="253"/>
        <v>74.310783697481369</v>
      </c>
      <c r="Q201" s="104">
        <f t="shared" si="259"/>
        <v>74.310783697481369</v>
      </c>
      <c r="R201" s="104">
        <f t="shared" si="254"/>
        <v>0</v>
      </c>
      <c r="S201" s="104">
        <f t="shared" si="254"/>
        <v>80.988997293373117</v>
      </c>
      <c r="T201" s="104">
        <f t="shared" si="260"/>
        <v>80.988997293373117</v>
      </c>
    </row>
    <row r="202" spans="2:20" x14ac:dyDescent="0.2">
      <c r="B202" s="114" t="s">
        <v>428</v>
      </c>
      <c r="C202" s="104">
        <f t="shared" si="249"/>
        <v>0</v>
      </c>
      <c r="D202" s="104">
        <f t="shared" si="249"/>
        <v>31.6654036598493</v>
      </c>
      <c r="E202" s="104">
        <f t="shared" si="255"/>
        <v>31.6654036598493</v>
      </c>
      <c r="F202" s="104">
        <f t="shared" si="250"/>
        <v>0</v>
      </c>
      <c r="G202" s="104">
        <f t="shared" si="250"/>
        <v>32.209969791134696</v>
      </c>
      <c r="H202" s="104">
        <f t="shared" si="256"/>
        <v>32.209969791134696</v>
      </c>
      <c r="I202" s="104">
        <f t="shared" si="251"/>
        <v>0</v>
      </c>
      <c r="J202" s="104">
        <f t="shared" si="251"/>
        <v>35.695216194610886</v>
      </c>
      <c r="K202" s="104">
        <f t="shared" si="257"/>
        <v>35.695216194610886</v>
      </c>
      <c r="L202" s="104">
        <f t="shared" si="252"/>
        <v>0</v>
      </c>
      <c r="M202" s="104">
        <f t="shared" si="252"/>
        <v>39.264500039354118</v>
      </c>
      <c r="N202" s="104">
        <f t="shared" si="258"/>
        <v>39.264500039354118</v>
      </c>
      <c r="O202" s="104">
        <f t="shared" si="253"/>
        <v>0</v>
      </c>
      <c r="P202" s="104">
        <f t="shared" si="253"/>
        <v>85.590099080134777</v>
      </c>
      <c r="Q202" s="104">
        <f t="shared" si="259"/>
        <v>85.590099080134777</v>
      </c>
      <c r="R202" s="104">
        <f t="shared" si="254"/>
        <v>0</v>
      </c>
      <c r="S202" s="104">
        <f t="shared" si="254"/>
        <v>93.281970096831515</v>
      </c>
      <c r="T202" s="104">
        <f t="shared" si="260"/>
        <v>93.281970096831515</v>
      </c>
    </row>
    <row r="203" spans="2:20" x14ac:dyDescent="0.2">
      <c r="B203" s="114" t="s">
        <v>429</v>
      </c>
      <c r="C203" s="104">
        <f t="shared" si="249"/>
        <v>44.491119483315394</v>
      </c>
      <c r="D203" s="104">
        <f t="shared" si="249"/>
        <v>0</v>
      </c>
      <c r="E203" s="104">
        <f t="shared" si="255"/>
        <v>44.491119483315394</v>
      </c>
      <c r="F203" s="104">
        <f t="shared" si="250"/>
        <v>45.256256004985772</v>
      </c>
      <c r="G203" s="104">
        <f t="shared" si="250"/>
        <v>0</v>
      </c>
      <c r="H203" s="104">
        <f t="shared" si="256"/>
        <v>45.256256004985772</v>
      </c>
      <c r="I203" s="104">
        <f t="shared" si="251"/>
        <v>50.153162288939711</v>
      </c>
      <c r="J203" s="104">
        <f t="shared" si="251"/>
        <v>0</v>
      </c>
      <c r="K203" s="104">
        <f t="shared" si="257"/>
        <v>50.153162288939711</v>
      </c>
      <c r="L203" s="104">
        <f t="shared" si="252"/>
        <v>110.33628887027805</v>
      </c>
      <c r="M203" s="104">
        <f t="shared" si="252"/>
        <v>0</v>
      </c>
      <c r="N203" s="104">
        <f t="shared" si="258"/>
        <v>110.33628887027805</v>
      </c>
      <c r="O203" s="104">
        <f t="shared" si="253"/>
        <v>120.25740665329018</v>
      </c>
      <c r="P203" s="104">
        <f t="shared" si="253"/>
        <v>0</v>
      </c>
      <c r="Q203" s="104">
        <f t="shared" si="259"/>
        <v>120.25740665329018</v>
      </c>
      <c r="R203" s="104">
        <f t="shared" si="254"/>
        <v>131.06478356628463</v>
      </c>
      <c r="S203" s="104">
        <f t="shared" si="254"/>
        <v>0</v>
      </c>
      <c r="T203" s="104">
        <f t="shared" si="260"/>
        <v>131.06478356628463</v>
      </c>
    </row>
    <row r="204" spans="2:20" x14ac:dyDescent="0.2">
      <c r="B204" s="114" t="s">
        <v>288</v>
      </c>
      <c r="C204" s="104">
        <f t="shared" si="249"/>
        <v>0</v>
      </c>
      <c r="D204" s="104">
        <f t="shared" si="249"/>
        <v>0</v>
      </c>
      <c r="E204" s="104">
        <f t="shared" si="255"/>
        <v>0</v>
      </c>
      <c r="F204" s="104">
        <f t="shared" si="250"/>
        <v>15.439880514329735</v>
      </c>
      <c r="G204" s="104">
        <f t="shared" si="250"/>
        <v>0</v>
      </c>
      <c r="H204" s="104">
        <f t="shared" si="256"/>
        <v>15.439880514329735</v>
      </c>
      <c r="I204" s="104">
        <f t="shared" si="251"/>
        <v>20.571778942675053</v>
      </c>
      <c r="J204" s="104">
        <f t="shared" si="251"/>
        <v>0</v>
      </c>
      <c r="K204" s="104">
        <f t="shared" si="257"/>
        <v>20.571778942675053</v>
      </c>
      <c r="L204" s="104">
        <f t="shared" si="252"/>
        <v>25.717003208915223</v>
      </c>
      <c r="M204" s="104">
        <f t="shared" si="252"/>
        <v>0</v>
      </c>
      <c r="N204" s="104">
        <f t="shared" si="258"/>
        <v>25.717003208915223</v>
      </c>
      <c r="O204" s="104">
        <f t="shared" si="253"/>
        <v>42.475224243555509</v>
      </c>
      <c r="P204" s="104">
        <f t="shared" si="253"/>
        <v>0</v>
      </c>
      <c r="Q204" s="104">
        <f t="shared" si="259"/>
        <v>42.475224243555509</v>
      </c>
      <c r="R204" s="104">
        <f t="shared" si="254"/>
        <v>52.18647476779006</v>
      </c>
      <c r="S204" s="104">
        <f t="shared" si="254"/>
        <v>0</v>
      </c>
      <c r="T204" s="104">
        <f t="shared" si="260"/>
        <v>52.18647476779006</v>
      </c>
    </row>
    <row r="205" spans="2:20" x14ac:dyDescent="0.2">
      <c r="B205" s="114" t="s">
        <v>289</v>
      </c>
      <c r="C205" s="104">
        <f t="shared" si="249"/>
        <v>19.330624327233586</v>
      </c>
      <c r="D205" s="104">
        <f t="shared" si="249"/>
        <v>0</v>
      </c>
      <c r="E205" s="104">
        <f t="shared" si="255"/>
        <v>19.330624327233586</v>
      </c>
      <c r="F205" s="104">
        <f t="shared" si="250"/>
        <v>19.663062953890368</v>
      </c>
      <c r="G205" s="104">
        <f t="shared" si="250"/>
        <v>0</v>
      </c>
      <c r="H205" s="104">
        <f t="shared" si="256"/>
        <v>19.663062953890368</v>
      </c>
      <c r="I205" s="104">
        <f t="shared" si="251"/>
        <v>21.790684304849666</v>
      </c>
      <c r="J205" s="104">
        <f t="shared" si="251"/>
        <v>0</v>
      </c>
      <c r="K205" s="104">
        <f t="shared" si="257"/>
        <v>21.790684304849666</v>
      </c>
      <c r="L205" s="104">
        <f t="shared" si="252"/>
        <v>23.969607582163849</v>
      </c>
      <c r="M205" s="104">
        <f t="shared" si="252"/>
        <v>0</v>
      </c>
      <c r="N205" s="104">
        <f t="shared" si="258"/>
        <v>23.969607582163849</v>
      </c>
      <c r="O205" s="104">
        <f t="shared" si="253"/>
        <v>26.124884893645785</v>
      </c>
      <c r="P205" s="104">
        <f t="shared" si="253"/>
        <v>0</v>
      </c>
      <c r="Q205" s="104">
        <f t="shared" si="259"/>
        <v>26.124884893645785</v>
      </c>
      <c r="R205" s="104">
        <f t="shared" si="254"/>
        <v>28.472694360951479</v>
      </c>
      <c r="S205" s="104">
        <f t="shared" si="254"/>
        <v>0</v>
      </c>
      <c r="T205" s="104">
        <f t="shared" si="260"/>
        <v>28.472694360951479</v>
      </c>
    </row>
    <row r="206" spans="2:20" x14ac:dyDescent="0.2">
      <c r="B206" s="114" t="s">
        <v>290</v>
      </c>
      <c r="C206" s="104">
        <f t="shared" si="249"/>
        <v>0</v>
      </c>
      <c r="D206" s="104">
        <f t="shared" si="249"/>
        <v>15.403132400430572</v>
      </c>
      <c r="E206" s="104">
        <f t="shared" si="255"/>
        <v>15.403132400430572</v>
      </c>
      <c r="F206" s="104">
        <f t="shared" si="250"/>
        <v>0</v>
      </c>
      <c r="G206" s="104">
        <f t="shared" si="250"/>
        <v>15.668027941036451</v>
      </c>
      <c r="H206" s="104">
        <f t="shared" si="256"/>
        <v>15.668027941036451</v>
      </c>
      <c r="I206" s="104">
        <f t="shared" si="251"/>
        <v>0</v>
      </c>
      <c r="J206" s="104">
        <f t="shared" si="251"/>
        <v>17.363370668308782</v>
      </c>
      <c r="K206" s="104">
        <f t="shared" si="257"/>
        <v>17.363370668308782</v>
      </c>
      <c r="L206" s="104">
        <f t="shared" si="252"/>
        <v>0</v>
      </c>
      <c r="M206" s="104">
        <f t="shared" si="252"/>
        <v>19.09959207340675</v>
      </c>
      <c r="N206" s="104">
        <f t="shared" si="258"/>
        <v>19.09959207340675</v>
      </c>
      <c r="O206" s="104">
        <f t="shared" si="253"/>
        <v>0</v>
      </c>
      <c r="P206" s="104">
        <f t="shared" si="253"/>
        <v>20.816971772397121</v>
      </c>
      <c r="Q206" s="104">
        <f t="shared" si="259"/>
        <v>20.816971772397121</v>
      </c>
      <c r="R206" s="104">
        <f t="shared" si="254"/>
        <v>0</v>
      </c>
      <c r="S206" s="104">
        <f t="shared" si="254"/>
        <v>22.687765982853403</v>
      </c>
      <c r="T206" s="104">
        <f t="shared" si="260"/>
        <v>22.687765982853403</v>
      </c>
    </row>
    <row r="207" spans="2:20" x14ac:dyDescent="0.2">
      <c r="B207" s="114" t="s">
        <v>291</v>
      </c>
      <c r="C207" s="104">
        <f t="shared" si="249"/>
        <v>0</v>
      </c>
      <c r="D207" s="104">
        <f t="shared" si="249"/>
        <v>7.6708826695371375</v>
      </c>
      <c r="E207" s="104">
        <f t="shared" si="255"/>
        <v>7.6708826695371375</v>
      </c>
      <c r="F207" s="104">
        <f t="shared" si="250"/>
        <v>0</v>
      </c>
      <c r="G207" s="104">
        <f t="shared" si="250"/>
        <v>7.8028027594803042</v>
      </c>
      <c r="H207" s="104">
        <f t="shared" si="256"/>
        <v>7.8028027594803042</v>
      </c>
      <c r="I207" s="104">
        <f t="shared" si="251"/>
        <v>0</v>
      </c>
      <c r="J207" s="104">
        <f t="shared" si="251"/>
        <v>8.6470969463689151</v>
      </c>
      <c r="K207" s="104">
        <f t="shared" si="257"/>
        <v>8.6470969463689151</v>
      </c>
      <c r="L207" s="104">
        <f t="shared" si="252"/>
        <v>0</v>
      </c>
      <c r="M207" s="104">
        <f t="shared" si="252"/>
        <v>8.7335150281332901</v>
      </c>
      <c r="N207" s="104">
        <f t="shared" si="258"/>
        <v>8.7335150281332901</v>
      </c>
      <c r="O207" s="104">
        <f t="shared" si="253"/>
        <v>0</v>
      </c>
      <c r="P207" s="104">
        <f t="shared" si="253"/>
        <v>9.5188072664438099</v>
      </c>
      <c r="Q207" s="104">
        <f t="shared" si="259"/>
        <v>9.5188072664438099</v>
      </c>
      <c r="R207" s="104">
        <f t="shared" si="254"/>
        <v>0</v>
      </c>
      <c r="S207" s="104">
        <f t="shared" si="254"/>
        <v>10.374250109870486</v>
      </c>
      <c r="T207" s="104">
        <f t="shared" si="260"/>
        <v>10.374250109870486</v>
      </c>
    </row>
    <row r="208" spans="2:20" x14ac:dyDescent="0.2">
      <c r="B208" s="114" t="s">
        <v>293</v>
      </c>
      <c r="C208" s="104">
        <f t="shared" si="249"/>
        <v>0</v>
      </c>
      <c r="D208" s="104">
        <f t="shared" si="249"/>
        <v>8.0667002152852536</v>
      </c>
      <c r="E208" s="104">
        <f t="shared" si="255"/>
        <v>8.0667002152852536</v>
      </c>
      <c r="F208" s="104">
        <f t="shared" si="250"/>
        <v>0</v>
      </c>
      <c r="G208" s="104">
        <f t="shared" si="250"/>
        <v>8.2054273818694874</v>
      </c>
      <c r="H208" s="104">
        <f t="shared" si="256"/>
        <v>8.2054273818694874</v>
      </c>
      <c r="I208" s="104">
        <f t="shared" si="251"/>
        <v>0</v>
      </c>
      <c r="J208" s="104">
        <f t="shared" si="251"/>
        <v>9.0932871488015508</v>
      </c>
      <c r="K208" s="104">
        <f t="shared" si="257"/>
        <v>9.0932871488015508</v>
      </c>
      <c r="L208" s="104">
        <f t="shared" si="252"/>
        <v>0</v>
      </c>
      <c r="M208" s="104">
        <f t="shared" si="252"/>
        <v>10.002555291033136</v>
      </c>
      <c r="N208" s="104">
        <f t="shared" si="258"/>
        <v>10.002555291033136</v>
      </c>
      <c r="O208" s="104">
        <f t="shared" si="253"/>
        <v>0</v>
      </c>
      <c r="P208" s="104">
        <f t="shared" si="253"/>
        <v>10.901955934189646</v>
      </c>
      <c r="Q208" s="104">
        <f t="shared" si="259"/>
        <v>10.901955934189646</v>
      </c>
      <c r="R208" s="104">
        <f t="shared" si="254"/>
        <v>0</v>
      </c>
      <c r="S208" s="104">
        <f t="shared" si="254"/>
        <v>11.881700551578005</v>
      </c>
      <c r="T208" s="104">
        <f t="shared" si="260"/>
        <v>11.881700551578005</v>
      </c>
    </row>
    <row r="209" spans="2:20" x14ac:dyDescent="0.2">
      <c r="B209" s="114" t="s">
        <v>872</v>
      </c>
      <c r="C209" s="104">
        <f t="shared" ref="C209:D209" si="261">+C60*$E$220</f>
        <v>0</v>
      </c>
      <c r="D209" s="104">
        <f t="shared" si="261"/>
        <v>0</v>
      </c>
      <c r="E209" s="104">
        <f t="shared" si="255"/>
        <v>0</v>
      </c>
      <c r="F209" s="104">
        <f t="shared" ref="F209:G209" si="262">+F60*$H$220</f>
        <v>0</v>
      </c>
      <c r="G209" s="104">
        <f t="shared" si="262"/>
        <v>0</v>
      </c>
      <c r="H209" s="104">
        <f t="shared" si="256"/>
        <v>0</v>
      </c>
      <c r="I209" s="104">
        <f t="shared" ref="I209:J209" si="263">+I60*$K$220</f>
        <v>171.51266670483795</v>
      </c>
      <c r="J209" s="104">
        <f t="shared" si="263"/>
        <v>0</v>
      </c>
      <c r="K209" s="104">
        <f t="shared" si="257"/>
        <v>171.51266670483795</v>
      </c>
      <c r="L209" s="104">
        <f t="shared" ref="L209:M209" si="264">+L60*$N$220</f>
        <v>400.19379885071953</v>
      </c>
      <c r="M209" s="104">
        <f t="shared" si="264"/>
        <v>0</v>
      </c>
      <c r="N209" s="104">
        <f t="shared" si="258"/>
        <v>400.19379885071953</v>
      </c>
      <c r="O209" s="104">
        <f t="shared" ref="O209:P209" si="265">+O60*$Q$220</f>
        <v>0</v>
      </c>
      <c r="P209" s="104">
        <f t="shared" si="265"/>
        <v>0</v>
      </c>
      <c r="Q209" s="104">
        <f t="shared" si="259"/>
        <v>0</v>
      </c>
      <c r="R209" s="104">
        <f t="shared" ref="R209:S209" si="266">+R60*$T$220</f>
        <v>0</v>
      </c>
      <c r="S209" s="104">
        <f t="shared" si="266"/>
        <v>0</v>
      </c>
      <c r="T209" s="104">
        <f t="shared" si="260"/>
        <v>0</v>
      </c>
    </row>
    <row r="210" spans="2:20" x14ac:dyDescent="0.2">
      <c r="B210" s="114" t="s">
        <v>867</v>
      </c>
      <c r="C210" s="104">
        <f t="shared" ref="C210:D210" si="267">+C61*$E$220</f>
        <v>0</v>
      </c>
      <c r="D210" s="104">
        <f t="shared" si="267"/>
        <v>0</v>
      </c>
      <c r="E210" s="104">
        <f t="shared" si="255"/>
        <v>0</v>
      </c>
      <c r="F210" s="104">
        <f t="shared" ref="F210:G210" si="268">+F61*$H$220</f>
        <v>170.2429692977521</v>
      </c>
      <c r="G210" s="104">
        <f t="shared" si="268"/>
        <v>0</v>
      </c>
      <c r="H210" s="104">
        <f t="shared" si="256"/>
        <v>170.2429692977521</v>
      </c>
      <c r="I210" s="104">
        <f t="shared" ref="I210:J210" si="269">+I61*$K$220</f>
        <v>200.09811115564429</v>
      </c>
      <c r="J210" s="104">
        <f t="shared" si="269"/>
        <v>0</v>
      </c>
      <c r="K210" s="104">
        <f t="shared" si="257"/>
        <v>200.09811115564429</v>
      </c>
      <c r="L210" s="104">
        <f t="shared" ref="L210:M210" si="270">+L61*$N$220</f>
        <v>343.02325615775959</v>
      </c>
      <c r="M210" s="104">
        <f t="shared" si="270"/>
        <v>0</v>
      </c>
      <c r="N210" s="104">
        <f t="shared" si="258"/>
        <v>343.02325615775959</v>
      </c>
      <c r="O210" s="104">
        <f t="shared" ref="O210:P210" si="271">+O61*$Q$220</f>
        <v>368.20225829985498</v>
      </c>
      <c r="P210" s="104">
        <f t="shared" si="271"/>
        <v>0</v>
      </c>
      <c r="Q210" s="104">
        <f t="shared" si="259"/>
        <v>368.20225829985498</v>
      </c>
      <c r="R210" s="104">
        <f t="shared" ref="R210:S210" si="272">+R61*$T$220</f>
        <v>420.93578699192699</v>
      </c>
      <c r="S210" s="104">
        <f t="shared" si="272"/>
        <v>0</v>
      </c>
      <c r="T210" s="104">
        <f t="shared" si="260"/>
        <v>420.93578699192699</v>
      </c>
    </row>
    <row r="211" spans="2:20" x14ac:dyDescent="0.2">
      <c r="B211" s="114" t="s">
        <v>868</v>
      </c>
      <c r="C211" s="104">
        <f t="shared" ref="C211:D211" si="273">+C62*$E$220</f>
        <v>0</v>
      </c>
      <c r="D211" s="104">
        <f t="shared" si="273"/>
        <v>0</v>
      </c>
      <c r="E211" s="104">
        <f t="shared" si="255"/>
        <v>0</v>
      </c>
      <c r="F211" s="104">
        <f t="shared" ref="F211:G211" si="274">+F62*$H$220</f>
        <v>0</v>
      </c>
      <c r="G211" s="104">
        <f t="shared" si="274"/>
        <v>0</v>
      </c>
      <c r="H211" s="104">
        <f t="shared" si="256"/>
        <v>0</v>
      </c>
      <c r="I211" s="104">
        <f t="shared" ref="I211:J211" si="275">+I62*$K$220</f>
        <v>85.756333352418977</v>
      </c>
      <c r="J211" s="104">
        <f t="shared" si="275"/>
        <v>0</v>
      </c>
      <c r="K211" s="104">
        <f t="shared" si="257"/>
        <v>85.756333352418977</v>
      </c>
      <c r="L211" s="104">
        <f t="shared" ref="L211:M211" si="276">+L62*$N$220</f>
        <v>171.5116280788798</v>
      </c>
      <c r="M211" s="104">
        <f t="shared" si="276"/>
        <v>0</v>
      </c>
      <c r="N211" s="104">
        <f t="shared" si="258"/>
        <v>171.5116280788798</v>
      </c>
      <c r="O211" s="104">
        <f t="shared" ref="O211:P211" si="277">+O62*$Q$220</f>
        <v>226.58600510760309</v>
      </c>
      <c r="P211" s="104">
        <f t="shared" si="277"/>
        <v>0</v>
      </c>
      <c r="Q211" s="104">
        <f t="shared" si="259"/>
        <v>226.58600510760309</v>
      </c>
      <c r="R211" s="104">
        <f t="shared" ref="R211:S211" si="278">+R62*$T$220</f>
        <v>252.5614721951562</v>
      </c>
      <c r="S211" s="104">
        <f t="shared" si="278"/>
        <v>0</v>
      </c>
      <c r="T211" s="104">
        <f t="shared" si="260"/>
        <v>252.5614721951562</v>
      </c>
    </row>
    <row r="212" spans="2:20" x14ac:dyDescent="0.2">
      <c r="B212" s="114" t="s">
        <v>869</v>
      </c>
      <c r="C212" s="104">
        <f t="shared" ref="C212:D212" si="279">+C63*$E$220</f>
        <v>0</v>
      </c>
      <c r="D212" s="104">
        <f t="shared" si="279"/>
        <v>0</v>
      </c>
      <c r="E212" s="104">
        <f t="shared" si="255"/>
        <v>0</v>
      </c>
      <c r="F212" s="104">
        <f t="shared" ref="F212:G212" si="280">+F63*$H$220</f>
        <v>113.49531286516806</v>
      </c>
      <c r="G212" s="104">
        <f t="shared" si="280"/>
        <v>0</v>
      </c>
      <c r="H212" s="104">
        <f t="shared" si="256"/>
        <v>113.49531286516806</v>
      </c>
      <c r="I212" s="104">
        <f t="shared" ref="I212:J212" si="281">+I63*$K$220</f>
        <v>142.92722225403165</v>
      </c>
      <c r="J212" s="104">
        <f t="shared" si="281"/>
        <v>0</v>
      </c>
      <c r="K212" s="104">
        <f t="shared" si="257"/>
        <v>142.92722225403165</v>
      </c>
      <c r="L212" s="104">
        <f t="shared" ref="L212:M212" si="282">+L63*$N$220</f>
        <v>200.09689942535977</v>
      </c>
      <c r="M212" s="104">
        <f t="shared" si="282"/>
        <v>0</v>
      </c>
      <c r="N212" s="104">
        <f t="shared" si="258"/>
        <v>200.09689942535977</v>
      </c>
      <c r="O212" s="104">
        <f t="shared" ref="O212:P212" si="283">+O63*$Q$220</f>
        <v>283.23250638450389</v>
      </c>
      <c r="P212" s="104">
        <f t="shared" si="283"/>
        <v>0</v>
      </c>
      <c r="Q212" s="104">
        <f t="shared" si="259"/>
        <v>283.23250638450389</v>
      </c>
      <c r="R212" s="104">
        <f t="shared" ref="R212:S212" si="284">+R63*$T$220</f>
        <v>336.74862959354158</v>
      </c>
      <c r="S212" s="104">
        <f t="shared" si="284"/>
        <v>0</v>
      </c>
      <c r="T212" s="104">
        <f t="shared" si="260"/>
        <v>336.74862959354158</v>
      </c>
    </row>
    <row r="213" spans="2:20" x14ac:dyDescent="0.2">
      <c r="B213" s="114" t="s">
        <v>870</v>
      </c>
      <c r="C213" s="104">
        <f t="shared" ref="C213:D213" si="285">+C64*$E$220</f>
        <v>0</v>
      </c>
      <c r="D213" s="104">
        <f t="shared" si="285"/>
        <v>0</v>
      </c>
      <c r="E213" s="104">
        <f t="shared" si="255"/>
        <v>0</v>
      </c>
      <c r="F213" s="104">
        <f t="shared" ref="F213:G213" si="286">+F64*$H$220</f>
        <v>0</v>
      </c>
      <c r="G213" s="104">
        <f t="shared" si="286"/>
        <v>0</v>
      </c>
      <c r="H213" s="104">
        <f t="shared" si="256"/>
        <v>0</v>
      </c>
      <c r="I213" s="104">
        <f t="shared" ref="I213:J213" si="287">+I64*$K$220</f>
        <v>343.02533340967591</v>
      </c>
      <c r="J213" s="104">
        <f t="shared" si="287"/>
        <v>0</v>
      </c>
      <c r="K213" s="104">
        <f t="shared" si="257"/>
        <v>343.02533340967591</v>
      </c>
      <c r="L213" s="104">
        <f t="shared" ref="L213:M213" si="288">+L64*$N$220</f>
        <v>0</v>
      </c>
      <c r="M213" s="104">
        <f t="shared" si="288"/>
        <v>0</v>
      </c>
      <c r="N213" s="104">
        <f t="shared" si="258"/>
        <v>0</v>
      </c>
      <c r="O213" s="104">
        <f t="shared" ref="O213:P213" si="289">+O64*$Q$220</f>
        <v>679.75801532280923</v>
      </c>
      <c r="P213" s="104">
        <f t="shared" si="289"/>
        <v>0</v>
      </c>
      <c r="Q213" s="104">
        <f t="shared" si="259"/>
        <v>679.75801532280923</v>
      </c>
      <c r="R213" s="104">
        <f t="shared" ref="R213:S213" si="290">+R64*$T$220</f>
        <v>0</v>
      </c>
      <c r="S213" s="104">
        <f t="shared" si="290"/>
        <v>0</v>
      </c>
      <c r="T213" s="104">
        <f t="shared" si="260"/>
        <v>0</v>
      </c>
    </row>
    <row r="214" spans="2:20" x14ac:dyDescent="0.2">
      <c r="B214" s="114" t="s">
        <v>871</v>
      </c>
      <c r="C214" s="104">
        <f t="shared" ref="C214:D214" si="291">+C65*$E$220</f>
        <v>0</v>
      </c>
      <c r="D214" s="104">
        <f t="shared" si="291"/>
        <v>0</v>
      </c>
      <c r="E214" s="104">
        <f t="shared" si="255"/>
        <v>0</v>
      </c>
      <c r="F214" s="104">
        <f t="shared" ref="F214:G214" si="292">+F65*$H$220</f>
        <v>56.74765643258403</v>
      </c>
      <c r="G214" s="104">
        <f t="shared" si="292"/>
        <v>0</v>
      </c>
      <c r="H214" s="104">
        <f t="shared" si="256"/>
        <v>56.74765643258403</v>
      </c>
      <c r="I214" s="104">
        <f t="shared" ref="I214:J214" si="293">+I65*$K$220</f>
        <v>114.34177780322531</v>
      </c>
      <c r="J214" s="104">
        <f t="shared" si="293"/>
        <v>0</v>
      </c>
      <c r="K214" s="104">
        <f t="shared" si="257"/>
        <v>114.34177780322531</v>
      </c>
      <c r="L214" s="104">
        <f t="shared" ref="L214:M214" si="294">+L65*$N$220</f>
        <v>142.92635673239982</v>
      </c>
      <c r="M214" s="104">
        <f t="shared" si="294"/>
        <v>0</v>
      </c>
      <c r="N214" s="104">
        <f t="shared" si="258"/>
        <v>142.92635673239982</v>
      </c>
      <c r="O214" s="104">
        <f t="shared" ref="O214:P214" si="295">+O65*$Q$220</f>
        <v>198.2627544691527</v>
      </c>
      <c r="P214" s="104">
        <f t="shared" si="295"/>
        <v>0</v>
      </c>
      <c r="Q214" s="104">
        <f t="shared" si="259"/>
        <v>198.2627544691527</v>
      </c>
      <c r="R214" s="104">
        <f t="shared" ref="R214:S214" si="296">+R65*$T$220</f>
        <v>224.49908639569441</v>
      </c>
      <c r="S214" s="104">
        <f t="shared" si="296"/>
        <v>0</v>
      </c>
      <c r="T214" s="104">
        <f t="shared" si="260"/>
        <v>224.49908639569441</v>
      </c>
    </row>
    <row r="215" spans="2:20" x14ac:dyDescent="0.2">
      <c r="B215" s="114" t="s">
        <v>873</v>
      </c>
      <c r="C215" s="104">
        <f t="shared" ref="C215:D215" si="297">+C66*$E$220</f>
        <v>0</v>
      </c>
      <c r="D215" s="104">
        <f t="shared" si="297"/>
        <v>0</v>
      </c>
      <c r="E215" s="104">
        <f t="shared" si="255"/>
        <v>0</v>
      </c>
      <c r="F215" s="104">
        <f t="shared" ref="F215:G215" si="298">+F66*$H$220</f>
        <v>0</v>
      </c>
      <c r="G215" s="104">
        <f t="shared" si="298"/>
        <v>0</v>
      </c>
      <c r="H215" s="104">
        <f t="shared" si="256"/>
        <v>0</v>
      </c>
      <c r="I215" s="104">
        <f t="shared" ref="I215:J215" si="299">+I66*$K$220</f>
        <v>171.51266670483795</v>
      </c>
      <c r="J215" s="104">
        <f t="shared" si="299"/>
        <v>0</v>
      </c>
      <c r="K215" s="104">
        <f t="shared" si="257"/>
        <v>171.51266670483795</v>
      </c>
      <c r="L215" s="104">
        <f t="shared" ref="L215:M215" si="300">+L66*$N$220</f>
        <v>400.19379885071953</v>
      </c>
      <c r="M215" s="104">
        <f t="shared" si="300"/>
        <v>0</v>
      </c>
      <c r="N215" s="104">
        <f t="shared" si="258"/>
        <v>400.19379885071953</v>
      </c>
      <c r="O215" s="104">
        <f t="shared" ref="O215:P215" si="301">+O66*$Q$220</f>
        <v>0</v>
      </c>
      <c r="P215" s="104">
        <f t="shared" si="301"/>
        <v>0</v>
      </c>
      <c r="Q215" s="104">
        <f t="shared" si="259"/>
        <v>0</v>
      </c>
      <c r="R215" s="104">
        <f t="shared" ref="R215:S215" si="302">+R66*$T$220</f>
        <v>0</v>
      </c>
      <c r="S215" s="104">
        <f t="shared" si="302"/>
        <v>0</v>
      </c>
      <c r="T215" s="104">
        <f t="shared" si="260"/>
        <v>0</v>
      </c>
    </row>
    <row r="216" spans="2:20" x14ac:dyDescent="0.2">
      <c r="B216" s="108" t="s">
        <v>881</v>
      </c>
      <c r="C216" s="104">
        <f t="shared" ref="C216:D216" si="303">+C67*$E$220</f>
        <v>0</v>
      </c>
      <c r="D216" s="104">
        <f t="shared" si="303"/>
        <v>0</v>
      </c>
      <c r="E216" s="104">
        <f t="shared" si="255"/>
        <v>0</v>
      </c>
      <c r="F216" s="104">
        <f t="shared" ref="F216:G216" si="304">+F67*$H$220</f>
        <v>397.23359502808819</v>
      </c>
      <c r="G216" s="104">
        <f t="shared" si="304"/>
        <v>0</v>
      </c>
      <c r="H216" s="104">
        <f t="shared" si="256"/>
        <v>397.23359502808819</v>
      </c>
      <c r="I216" s="104">
        <f t="shared" ref="I216:J216" si="305">+I67*$K$220</f>
        <v>0</v>
      </c>
      <c r="J216" s="104">
        <f t="shared" si="305"/>
        <v>0</v>
      </c>
      <c r="K216" s="104">
        <f t="shared" si="257"/>
        <v>0</v>
      </c>
      <c r="L216" s="104">
        <f t="shared" ref="L216:M216" si="306">+L67*$N$220</f>
        <v>0</v>
      </c>
      <c r="M216" s="104">
        <f t="shared" si="306"/>
        <v>0</v>
      </c>
      <c r="N216" s="104">
        <f t="shared" si="258"/>
        <v>0</v>
      </c>
      <c r="O216" s="104">
        <f t="shared" ref="O216:P216" si="307">+O67*$Q$220</f>
        <v>0</v>
      </c>
      <c r="P216" s="104">
        <f t="shared" si="307"/>
        <v>0</v>
      </c>
      <c r="Q216" s="104">
        <f t="shared" si="259"/>
        <v>0</v>
      </c>
      <c r="R216" s="104">
        <f t="shared" ref="R216:S216" si="308">+R67*$T$220</f>
        <v>0</v>
      </c>
      <c r="S216" s="104">
        <f t="shared" si="308"/>
        <v>0</v>
      </c>
      <c r="T216" s="104">
        <f t="shared" si="260"/>
        <v>0</v>
      </c>
    </row>
    <row r="217" spans="2:20" x14ac:dyDescent="0.2">
      <c r="B217" s="108" t="s">
        <v>912</v>
      </c>
      <c r="C217" s="104">
        <f t="shared" ref="C217:D217" si="309">+C68*$E$220</f>
        <v>126.72298170075352</v>
      </c>
      <c r="D217" s="104">
        <f t="shared" si="309"/>
        <v>0</v>
      </c>
      <c r="E217" s="104">
        <f t="shared" ref="E217:E218" si="310">+C217+D217</f>
        <v>126.72298170075352</v>
      </c>
      <c r="F217" s="104">
        <f t="shared" ref="F217:G217" si="311">+F68*$H$220</f>
        <v>117.18391053328602</v>
      </c>
      <c r="G217" s="104">
        <f t="shared" si="311"/>
        <v>0</v>
      </c>
      <c r="H217" s="104">
        <f t="shared" ref="H217:H218" si="312">+F217+G217</f>
        <v>117.18391053328602</v>
      </c>
      <c r="I217" s="104">
        <f t="shared" ref="I217:J217" si="313">+I68*$K$220</f>
        <v>118.05788558183013</v>
      </c>
      <c r="J217" s="104">
        <f t="shared" si="313"/>
        <v>0</v>
      </c>
      <c r="K217" s="104">
        <f t="shared" ref="K217:K218" si="314">+I217+J217</f>
        <v>118.05788558183013</v>
      </c>
      <c r="L217" s="104">
        <f t="shared" ref="L217:M217" si="315">+L68*$N$220</f>
        <v>118.05717066096226</v>
      </c>
      <c r="M217" s="104">
        <f t="shared" si="315"/>
        <v>0</v>
      </c>
      <c r="N217" s="104">
        <f t="shared" ref="N217:N218" si="316">+L217+M217</f>
        <v>118.05717066096226</v>
      </c>
      <c r="O217" s="104">
        <f t="shared" ref="O217:P217" si="317">+O68*$Q$220</f>
        <v>116.97502513680008</v>
      </c>
      <c r="P217" s="104">
        <f t="shared" si="317"/>
        <v>0</v>
      </c>
      <c r="Q217" s="104">
        <f t="shared" ref="Q217:Q218" si="318">+O217+P217</f>
        <v>116.97502513680008</v>
      </c>
      <c r="R217" s="104">
        <f t="shared" ref="R217:S217" si="319">+R68*$T$220</f>
        <v>0</v>
      </c>
      <c r="S217" s="104">
        <f t="shared" si="319"/>
        <v>0</v>
      </c>
      <c r="T217" s="104">
        <f t="shared" ref="T217:T218" si="320">+R217+S217</f>
        <v>0</v>
      </c>
    </row>
    <row r="218" spans="2:20" s="135" customFormat="1" x14ac:dyDescent="0.2">
      <c r="B218" s="114" t="s">
        <v>294</v>
      </c>
      <c r="C218" s="104">
        <f t="shared" ref="C218:D218" si="321">+C69*$E$220</f>
        <v>430.94523809831361</v>
      </c>
      <c r="D218" s="104">
        <f t="shared" si="321"/>
        <v>0</v>
      </c>
      <c r="E218" s="104">
        <f t="shared" si="310"/>
        <v>430.94523809831361</v>
      </c>
      <c r="F218" s="104">
        <f t="shared" ref="F218:G218" si="322">+F69*$H$220</f>
        <v>398.50583965353582</v>
      </c>
      <c r="G218" s="104">
        <f t="shared" si="322"/>
        <v>0</v>
      </c>
      <c r="H218" s="104">
        <f t="shared" si="312"/>
        <v>398.50583965353582</v>
      </c>
      <c r="I218" s="104">
        <f t="shared" ref="I218:J218" si="323">+I69*$K$220</f>
        <v>643.50138521003043</v>
      </c>
      <c r="J218" s="104">
        <f t="shared" si="323"/>
        <v>0</v>
      </c>
      <c r="K218" s="104">
        <f t="shared" si="314"/>
        <v>643.50138521003043</v>
      </c>
      <c r="L218" s="104">
        <f t="shared" ref="L218:M218" si="324">+L69*$N$220</f>
        <v>595.32882876206213</v>
      </c>
      <c r="M218" s="104">
        <f t="shared" si="324"/>
        <v>0</v>
      </c>
      <c r="N218" s="104">
        <f t="shared" si="316"/>
        <v>595.32882876206213</v>
      </c>
      <c r="O218" s="104">
        <f t="shared" ref="O218:P218" si="325">+O69*$Q$220</f>
        <v>802.29625558567966</v>
      </c>
      <c r="P218" s="104">
        <f t="shared" si="325"/>
        <v>0</v>
      </c>
      <c r="Q218" s="104">
        <f t="shared" si="318"/>
        <v>802.29625558567966</v>
      </c>
      <c r="R218" s="104">
        <f t="shared" ref="R218:S218" si="326">+R69*$T$220</f>
        <v>1008.7848113098471</v>
      </c>
      <c r="S218" s="104">
        <f t="shared" si="326"/>
        <v>0</v>
      </c>
      <c r="T218" s="104">
        <f t="shared" si="320"/>
        <v>1008.7848113098471</v>
      </c>
    </row>
    <row r="219" spans="2:20" x14ac:dyDescent="0.2">
      <c r="B219" s="278" t="s">
        <v>8</v>
      </c>
      <c r="C219" s="106">
        <f>SUM(C196:C218)</f>
        <v>1310.6375553769442</v>
      </c>
      <c r="D219" s="106">
        <f t="shared" ref="D219:T219" si="327">SUM(D196:D218)</f>
        <v>131.99441227125942</v>
      </c>
      <c r="E219" s="106">
        <f t="shared" si="327"/>
        <v>1442.6319676482035</v>
      </c>
      <c r="F219" s="106">
        <f t="shared" si="327"/>
        <v>2494.920030216846</v>
      </c>
      <c r="G219" s="106">
        <f t="shared" si="327"/>
        <v>134.26438764292951</v>
      </c>
      <c r="H219" s="106">
        <f t="shared" si="327"/>
        <v>2629.1844178597753</v>
      </c>
      <c r="I219" s="106">
        <f t="shared" si="327"/>
        <v>3431.2256855680639</v>
      </c>
      <c r="J219" s="106">
        <f t="shared" si="327"/>
        <v>148.79232657555923</v>
      </c>
      <c r="K219" s="106">
        <f t="shared" si="327"/>
        <v>3580.0180121436229</v>
      </c>
      <c r="L219" s="106">
        <f t="shared" si="327"/>
        <v>4212.7323137899248</v>
      </c>
      <c r="M219" s="106">
        <f t="shared" si="327"/>
        <v>162.89233407799281</v>
      </c>
      <c r="N219" s="106">
        <f t="shared" si="327"/>
        <v>4375.6246478679177</v>
      </c>
      <c r="O219" s="106">
        <f t="shared" si="327"/>
        <v>4596.093419143358</v>
      </c>
      <c r="P219" s="106">
        <f t="shared" si="327"/>
        <v>220.33418793678746</v>
      </c>
      <c r="Q219" s="106">
        <f t="shared" si="327"/>
        <v>4816.4276070801452</v>
      </c>
      <c r="R219" s="106">
        <f t="shared" si="327"/>
        <v>4254.8631334831525</v>
      </c>
      <c r="S219" s="106">
        <f t="shared" si="327"/>
        <v>240.13533517686275</v>
      </c>
      <c r="T219" s="106">
        <f t="shared" si="327"/>
        <v>4494.9984686600146</v>
      </c>
    </row>
    <row r="220" spans="2:20" x14ac:dyDescent="0.2">
      <c r="B220" s="279" t="s">
        <v>297</v>
      </c>
      <c r="C220" s="241"/>
      <c r="D220" s="240"/>
      <c r="E220" s="285">
        <f>Asignaciones!K29</f>
        <v>0.23004600112985232</v>
      </c>
      <c r="F220" s="241"/>
      <c r="G220" s="240"/>
      <c r="H220" s="285">
        <f>Asignaciones!L29</f>
        <v>0.23004315940910208</v>
      </c>
      <c r="I220" s="241"/>
      <c r="J220" s="240"/>
      <c r="K220" s="285">
        <f>Asignaciones!M29</f>
        <v>0.23004600112985232</v>
      </c>
      <c r="L220" s="241"/>
      <c r="M220" s="240"/>
      <c r="N220" s="285">
        <f>Asignaciones!N29</f>
        <v>0.23004600112985232</v>
      </c>
      <c r="O220" s="241"/>
      <c r="P220" s="240"/>
      <c r="Q220" s="285">
        <f>Asignaciones!O29</f>
        <v>0.23004600112985235</v>
      </c>
      <c r="R220" s="241"/>
      <c r="S220" s="240"/>
      <c r="T220" s="285">
        <f>Asignaciones!P29</f>
        <v>0.23004600112985235</v>
      </c>
    </row>
    <row r="225" spans="2:20" x14ac:dyDescent="0.2">
      <c r="B225" s="669" t="s">
        <v>472</v>
      </c>
      <c r="C225" s="400"/>
      <c r="D225" s="400"/>
      <c r="E225" s="400"/>
      <c r="F225" s="400"/>
      <c r="G225" s="400"/>
      <c r="H225" s="400"/>
      <c r="I225" s="400"/>
      <c r="J225" s="400"/>
      <c r="K225" s="400"/>
      <c r="L225" s="400"/>
      <c r="M225" s="400"/>
      <c r="N225" s="400"/>
      <c r="O225" s="400"/>
      <c r="P225" s="400"/>
      <c r="Q225" s="400"/>
      <c r="R225" s="400"/>
      <c r="S225" s="400"/>
      <c r="T225" s="670"/>
    </row>
    <row r="226" spans="2:20" x14ac:dyDescent="0.2">
      <c r="B226" s="671" t="s">
        <v>20</v>
      </c>
      <c r="C226" s="672"/>
      <c r="D226" s="672"/>
      <c r="E226" s="672"/>
      <c r="F226" s="672"/>
      <c r="G226" s="672"/>
      <c r="H226" s="672"/>
      <c r="I226" s="672"/>
      <c r="J226" s="672"/>
      <c r="K226" s="672"/>
      <c r="L226" s="672"/>
      <c r="M226" s="672"/>
      <c r="N226" s="672"/>
      <c r="O226" s="672"/>
      <c r="P226" s="672"/>
      <c r="Q226" s="672"/>
      <c r="R226" s="672"/>
      <c r="S226" s="672"/>
      <c r="T226" s="673"/>
    </row>
    <row r="227" spans="2:20" x14ac:dyDescent="0.2">
      <c r="B227" s="671" t="s">
        <v>911</v>
      </c>
      <c r="C227" s="672"/>
      <c r="D227" s="672"/>
      <c r="E227" s="672"/>
      <c r="F227" s="672"/>
      <c r="G227" s="672"/>
      <c r="H227" s="672"/>
      <c r="I227" s="672"/>
      <c r="J227" s="672"/>
      <c r="K227" s="672"/>
      <c r="L227" s="672"/>
      <c r="M227" s="672"/>
      <c r="N227" s="672"/>
      <c r="O227" s="672"/>
      <c r="P227" s="672"/>
      <c r="Q227" s="672"/>
      <c r="R227" s="672"/>
      <c r="S227" s="672"/>
      <c r="T227" s="673"/>
    </row>
    <row r="228" spans="2:20" x14ac:dyDescent="0.2">
      <c r="B228" s="671" t="s">
        <v>2</v>
      </c>
      <c r="C228" s="672"/>
      <c r="D228" s="672"/>
      <c r="E228" s="672"/>
      <c r="F228" s="672"/>
      <c r="G228" s="672"/>
      <c r="H228" s="672"/>
      <c r="I228" s="672"/>
      <c r="J228" s="672"/>
      <c r="K228" s="672"/>
      <c r="L228" s="672"/>
      <c r="M228" s="672"/>
      <c r="N228" s="672"/>
      <c r="O228" s="672"/>
      <c r="P228" s="672"/>
      <c r="Q228" s="672"/>
      <c r="R228" s="672"/>
      <c r="S228" s="672"/>
      <c r="T228" s="673"/>
    </row>
    <row r="229" spans="2:20" x14ac:dyDescent="0.2">
      <c r="B229" s="674"/>
      <c r="C229" s="675"/>
      <c r="D229" s="675"/>
      <c r="E229" s="675"/>
      <c r="F229" s="675"/>
      <c r="G229" s="675"/>
      <c r="H229" s="675"/>
      <c r="I229" s="675"/>
      <c r="J229" s="675"/>
      <c r="K229" s="675"/>
      <c r="L229" s="675"/>
      <c r="M229" s="675"/>
      <c r="N229" s="675"/>
      <c r="O229" s="675"/>
      <c r="P229" s="675"/>
      <c r="Q229" s="675"/>
      <c r="R229" s="675"/>
      <c r="S229" s="675"/>
      <c r="T229" s="676"/>
    </row>
    <row r="230" spans="2:20" x14ac:dyDescent="0.2">
      <c r="B230" s="264"/>
    </row>
    <row r="231" spans="2:20" x14ac:dyDescent="0.2">
      <c r="B231" s="265" t="s">
        <v>282</v>
      </c>
      <c r="C231" s="267" t="s">
        <v>38</v>
      </c>
      <c r="D231" s="662"/>
      <c r="E231" s="299"/>
      <c r="F231" s="270" t="s">
        <v>39</v>
      </c>
      <c r="G231" s="663"/>
      <c r="H231" s="663"/>
      <c r="I231" s="301" t="s">
        <v>40</v>
      </c>
      <c r="J231" s="662"/>
      <c r="K231" s="299"/>
      <c r="L231" s="267" t="s">
        <v>121</v>
      </c>
      <c r="M231" s="662"/>
      <c r="N231" s="299"/>
      <c r="O231" s="270" t="s">
        <v>122</v>
      </c>
      <c r="P231" s="662"/>
      <c r="Q231" s="299"/>
      <c r="R231" s="301" t="s">
        <v>633</v>
      </c>
      <c r="S231" s="662"/>
      <c r="T231" s="299"/>
    </row>
    <row r="232" spans="2:20" x14ac:dyDescent="0.2">
      <c r="B232" s="273"/>
      <c r="C232" s="274" t="s">
        <v>283</v>
      </c>
      <c r="D232" s="275" t="s">
        <v>284</v>
      </c>
      <c r="E232" s="275" t="s">
        <v>47</v>
      </c>
      <c r="F232" s="275" t="s">
        <v>283</v>
      </c>
      <c r="G232" s="275" t="s">
        <v>284</v>
      </c>
      <c r="H232" s="275" t="s">
        <v>47</v>
      </c>
      <c r="I232" s="276" t="s">
        <v>283</v>
      </c>
      <c r="J232" s="276" t="s">
        <v>284</v>
      </c>
      <c r="K232" s="276" t="s">
        <v>47</v>
      </c>
      <c r="L232" s="274" t="s">
        <v>283</v>
      </c>
      <c r="M232" s="275" t="s">
        <v>284</v>
      </c>
      <c r="N232" s="275" t="s">
        <v>47</v>
      </c>
      <c r="O232" s="275" t="s">
        <v>283</v>
      </c>
      <c r="P232" s="275" t="s">
        <v>284</v>
      </c>
      <c r="Q232" s="275" t="s">
        <v>47</v>
      </c>
      <c r="R232" s="276" t="s">
        <v>283</v>
      </c>
      <c r="S232" s="276" t="s">
        <v>284</v>
      </c>
      <c r="T232" s="276" t="s">
        <v>47</v>
      </c>
    </row>
    <row r="233" spans="2:20" x14ac:dyDescent="0.2">
      <c r="B233" s="125" t="s">
        <v>22</v>
      </c>
      <c r="C233" s="282"/>
      <c r="D233" s="282"/>
      <c r="E233" s="282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3"/>
    </row>
    <row r="234" spans="2:20" x14ac:dyDescent="0.2">
      <c r="B234" s="665" t="s">
        <v>424</v>
      </c>
      <c r="C234" s="104">
        <f>+C10*E259</f>
        <v>9448.79532110334</v>
      </c>
      <c r="D234" s="104">
        <f>+D10*E259</f>
        <v>0</v>
      </c>
      <c r="E234" s="408">
        <f>+C234+D234</f>
        <v>9448.79532110334</v>
      </c>
      <c r="F234" s="104">
        <f>+F10*H259</f>
        <v>14623.886064323216</v>
      </c>
      <c r="G234" s="104">
        <f>+G10*H259</f>
        <v>0</v>
      </c>
      <c r="H234" s="408">
        <f>+F234+G234</f>
        <v>14623.886064323216</v>
      </c>
      <c r="I234" s="104">
        <f>+I10*K259</f>
        <v>16930.028789361611</v>
      </c>
      <c r="J234" s="104">
        <f>+J10*K259</f>
        <v>0</v>
      </c>
      <c r="K234" s="408">
        <f>+I234+J234</f>
        <v>16930.028789361611</v>
      </c>
      <c r="L234" s="104">
        <f>+L10*N259</f>
        <v>21225.575921632673</v>
      </c>
      <c r="M234" s="104">
        <f>+M10*N259</f>
        <v>0</v>
      </c>
      <c r="N234" s="408">
        <f>+L234+M234</f>
        <v>21225.575921632673</v>
      </c>
      <c r="O234" s="104">
        <f>+O10*Q259</f>
        <v>22389.486970463193</v>
      </c>
      <c r="P234" s="104">
        <f>+P10*Q259</f>
        <v>0</v>
      </c>
      <c r="Q234" s="408">
        <f>+O234+P234</f>
        <v>22389.486970463193</v>
      </c>
      <c r="R234" s="104">
        <f>+R10*T259</f>
        <v>23509.806727835425</v>
      </c>
      <c r="S234" s="104">
        <f>+S10*T259</f>
        <v>0</v>
      </c>
      <c r="T234" s="408">
        <f>+R234+S234</f>
        <v>23509.806727835425</v>
      </c>
    </row>
    <row r="235" spans="2:20" x14ac:dyDescent="0.2">
      <c r="B235" s="665" t="s">
        <v>425</v>
      </c>
      <c r="C235" s="104">
        <f>+C11*E259</f>
        <v>2995.2888833728816</v>
      </c>
      <c r="D235" s="104">
        <f>+D11*E259</f>
        <v>0</v>
      </c>
      <c r="E235" s="408">
        <f>+C235+D235</f>
        <v>2995.2888833728816</v>
      </c>
      <c r="F235" s="104">
        <f>+F11*H259</f>
        <v>5455.8602340107363</v>
      </c>
      <c r="G235" s="104">
        <f>+G11*H259</f>
        <v>0</v>
      </c>
      <c r="H235" s="408">
        <f>+F235+G235</f>
        <v>5455.8602340107363</v>
      </c>
      <c r="I235" s="104">
        <f>+I11*K259</f>
        <v>6369.6608182839063</v>
      </c>
      <c r="J235" s="104">
        <f>+J11*K259</f>
        <v>0</v>
      </c>
      <c r="K235" s="408">
        <f>+I235+J235</f>
        <v>6369.6608182839063</v>
      </c>
      <c r="L235" s="104">
        <f>+L11*N259</f>
        <v>7930.7190534326837</v>
      </c>
      <c r="M235" s="104">
        <f>+M11*N259</f>
        <v>0</v>
      </c>
      <c r="N235" s="408">
        <f>+L235+M235</f>
        <v>7930.7190534326837</v>
      </c>
      <c r="O235" s="104">
        <f>+O11*Q259</f>
        <v>8109.3358274931352</v>
      </c>
      <c r="P235" s="104">
        <f>+P11*Q259</f>
        <v>0</v>
      </c>
      <c r="Q235" s="408">
        <f>+O235+P235</f>
        <v>8109.3358274931352</v>
      </c>
      <c r="R235" s="104">
        <f>+R11*T259</f>
        <v>8515.108820804342</v>
      </c>
      <c r="S235" s="104">
        <f>+S11*T259</f>
        <v>0</v>
      </c>
      <c r="T235" s="408">
        <f>+R235+S235</f>
        <v>8515.108820804342</v>
      </c>
    </row>
    <row r="236" spans="2:20" x14ac:dyDescent="0.2">
      <c r="B236" s="660" t="s">
        <v>715</v>
      </c>
      <c r="C236" s="104">
        <f>+C12*E258</f>
        <v>0</v>
      </c>
      <c r="D236" s="104">
        <f t="shared" ref="D236:D255" si="328">+D12*$E$258</f>
        <v>28.631037674919266</v>
      </c>
      <c r="E236" s="104">
        <f>+C236+D236</f>
        <v>28.631037674919266</v>
      </c>
      <c r="F236" s="104">
        <f>+F12*H258</f>
        <v>0</v>
      </c>
      <c r="G236" s="104">
        <f t="shared" ref="G236:G255" si="329">+G12*$H$258</f>
        <v>27.363745163552007</v>
      </c>
      <c r="H236" s="104">
        <f>+F236+G236</f>
        <v>27.363745163552007</v>
      </c>
      <c r="I236" s="104">
        <f>+I12*K258</f>
        <v>0</v>
      </c>
      <c r="J236" s="104">
        <f t="shared" ref="J236:J255" si="330">+J12*$K$258</f>
        <v>30.284577646409087</v>
      </c>
      <c r="K236" s="104">
        <f>+I236+J236</f>
        <v>30.284577646409087</v>
      </c>
      <c r="L236" s="104">
        <f>+L12*N258</f>
        <v>0</v>
      </c>
      <c r="M236" s="104">
        <f t="shared" ref="M236:M255" si="331">+M12*$N$258</f>
        <v>33.313206780485217</v>
      </c>
      <c r="N236" s="104">
        <f>+L236+M236</f>
        <v>33.313206780485217</v>
      </c>
      <c r="O236" s="104">
        <f>+O12*Q258</f>
        <v>0</v>
      </c>
      <c r="P236" s="104">
        <f t="shared" ref="P236:P255" si="332">+P12*$Q$258</f>
        <v>36.92129036453246</v>
      </c>
      <c r="Q236" s="104">
        <f>+O236+P236</f>
        <v>36.92129036453246</v>
      </c>
      <c r="R236" s="104">
        <f>+R12*T258</f>
        <v>0</v>
      </c>
      <c r="S236" s="104">
        <f t="shared" ref="S236:S255" si="333">+S12*$T$258</f>
        <v>40.714256922129444</v>
      </c>
      <c r="T236" s="104">
        <f>+R236+S236</f>
        <v>40.714256922129444</v>
      </c>
    </row>
    <row r="237" spans="2:20" x14ac:dyDescent="0.2">
      <c r="B237" s="660" t="s">
        <v>717</v>
      </c>
      <c r="C237" s="104">
        <f t="shared" ref="C237:C255" si="334">+C13*$E$258</f>
        <v>26.348719052744887</v>
      </c>
      <c r="D237" s="104">
        <f t="shared" si="328"/>
        <v>0</v>
      </c>
      <c r="E237" s="104">
        <f t="shared" ref="E237:E256" si="335">+C237+D237</f>
        <v>26.348719052744887</v>
      </c>
      <c r="F237" s="104">
        <f t="shared" ref="F237:F255" si="336">+F13*$H$258</f>
        <v>25.182448562698543</v>
      </c>
      <c r="G237" s="104">
        <f t="shared" si="329"/>
        <v>0</v>
      </c>
      <c r="H237" s="104">
        <f t="shared" ref="H237:H256" si="337">+F237+G237</f>
        <v>25.182448562698543</v>
      </c>
      <c r="I237" s="104">
        <f t="shared" ref="I237:I255" si="338">+I13*$K$258</f>
        <v>27.870447347959107</v>
      </c>
      <c r="J237" s="104">
        <f t="shared" si="330"/>
        <v>0</v>
      </c>
      <c r="K237" s="104">
        <f t="shared" ref="K237:K256" si="339">+I237+J237</f>
        <v>27.870447347959107</v>
      </c>
      <c r="L237" s="104">
        <f t="shared" ref="L237:L255" si="340">+L13*$N$258</f>
        <v>30.657649791502916</v>
      </c>
      <c r="M237" s="104">
        <f t="shared" si="331"/>
        <v>0</v>
      </c>
      <c r="N237" s="104">
        <f t="shared" ref="N237:N256" si="341">+L237+M237</f>
        <v>30.657649791502916</v>
      </c>
      <c r="O237" s="104">
        <f t="shared" ref="O237:O255" si="342">+O13*$Q$258</f>
        <v>33.978115565545096</v>
      </c>
      <c r="P237" s="104">
        <f t="shared" si="332"/>
        <v>0</v>
      </c>
      <c r="Q237" s="104">
        <f t="shared" ref="Q237:Q256" si="343">+O237+P237</f>
        <v>33.978115565545096</v>
      </c>
      <c r="R237" s="104">
        <f t="shared" ref="R237:R255" si="344">+R13*$T$258</f>
        <v>37.468726396256514</v>
      </c>
      <c r="S237" s="104">
        <f t="shared" si="333"/>
        <v>0</v>
      </c>
      <c r="T237" s="104">
        <f t="shared" ref="T237:T256" si="345">+R237+S237</f>
        <v>37.468726396256514</v>
      </c>
    </row>
    <row r="238" spans="2:20" x14ac:dyDescent="0.2">
      <c r="B238" s="660" t="s">
        <v>287</v>
      </c>
      <c r="C238" s="104">
        <f t="shared" si="334"/>
        <v>37.88401506996771</v>
      </c>
      <c r="D238" s="104">
        <f t="shared" si="328"/>
        <v>0</v>
      </c>
      <c r="E238" s="104">
        <f t="shared" si="335"/>
        <v>37.88401506996771</v>
      </c>
      <c r="F238" s="104">
        <f t="shared" si="336"/>
        <v>36.20715902500671</v>
      </c>
      <c r="G238" s="104">
        <f t="shared" si="329"/>
        <v>0</v>
      </c>
      <c r="H238" s="104">
        <f t="shared" si="337"/>
        <v>36.20715902500671</v>
      </c>
      <c r="I238" s="104">
        <f t="shared" si="338"/>
        <v>40.071946010856699</v>
      </c>
      <c r="J238" s="104">
        <f t="shared" si="330"/>
        <v>0</v>
      </c>
      <c r="K238" s="104">
        <f t="shared" si="339"/>
        <v>40.071946010856699</v>
      </c>
      <c r="L238" s="104">
        <f t="shared" si="340"/>
        <v>44.079367364543515</v>
      </c>
      <c r="M238" s="104">
        <f t="shared" si="331"/>
        <v>0</v>
      </c>
      <c r="N238" s="104">
        <f t="shared" si="341"/>
        <v>44.079367364543515</v>
      </c>
      <c r="O238" s="104">
        <f t="shared" si="342"/>
        <v>48.853511229803694</v>
      </c>
      <c r="P238" s="104">
        <f t="shared" si="332"/>
        <v>0</v>
      </c>
      <c r="Q238" s="104">
        <f t="shared" si="343"/>
        <v>48.853511229803694</v>
      </c>
      <c r="R238" s="104">
        <f t="shared" si="344"/>
        <v>53.87228853921858</v>
      </c>
      <c r="S238" s="104">
        <f t="shared" si="333"/>
        <v>0</v>
      </c>
      <c r="T238" s="104">
        <f t="shared" si="345"/>
        <v>53.87228853921858</v>
      </c>
    </row>
    <row r="239" spans="2:20" x14ac:dyDescent="0.2">
      <c r="B239" s="114" t="s">
        <v>427</v>
      </c>
      <c r="C239" s="104">
        <f t="shared" si="334"/>
        <v>0</v>
      </c>
      <c r="D239" s="104">
        <f t="shared" si="328"/>
        <v>110.83780409041981</v>
      </c>
      <c r="E239" s="104">
        <f t="shared" si="335"/>
        <v>110.83780409041981</v>
      </c>
      <c r="F239" s="104">
        <f t="shared" si="336"/>
        <v>0</v>
      </c>
      <c r="G239" s="104">
        <f t="shared" si="329"/>
        <v>105.93180240459107</v>
      </c>
      <c r="H239" s="104">
        <f t="shared" si="337"/>
        <v>105.93180240459107</v>
      </c>
      <c r="I239" s="104">
        <f t="shared" si="338"/>
        <v>0</v>
      </c>
      <c r="J239" s="104">
        <f t="shared" si="330"/>
        <v>117.23906490033505</v>
      </c>
      <c r="K239" s="104">
        <f t="shared" si="339"/>
        <v>117.23906490033505</v>
      </c>
      <c r="L239" s="104">
        <f t="shared" si="340"/>
        <v>0</v>
      </c>
      <c r="M239" s="104">
        <f t="shared" si="331"/>
        <v>128.96363480369305</v>
      </c>
      <c r="N239" s="104">
        <f t="shared" si="341"/>
        <v>128.96363480369305</v>
      </c>
      <c r="O239" s="104">
        <f t="shared" si="342"/>
        <v>0</v>
      </c>
      <c r="P239" s="104">
        <f t="shared" si="332"/>
        <v>142.93141571233997</v>
      </c>
      <c r="Q239" s="104">
        <f t="shared" si="343"/>
        <v>142.93141571233997</v>
      </c>
      <c r="R239" s="104">
        <f t="shared" si="344"/>
        <v>0</v>
      </c>
      <c r="S239" s="104">
        <f t="shared" si="333"/>
        <v>157.61492418331383</v>
      </c>
      <c r="T239" s="104">
        <f t="shared" si="345"/>
        <v>157.61492418331383</v>
      </c>
    </row>
    <row r="240" spans="2:20" x14ac:dyDescent="0.2">
      <c r="B240" s="114" t="s">
        <v>428</v>
      </c>
      <c r="C240" s="104">
        <f t="shared" si="334"/>
        <v>0</v>
      </c>
      <c r="D240" s="104">
        <f t="shared" si="328"/>
        <v>63.830699677072118</v>
      </c>
      <c r="E240" s="104">
        <f t="shared" si="335"/>
        <v>63.830699677072118</v>
      </c>
      <c r="F240" s="104">
        <f t="shared" si="336"/>
        <v>0</v>
      </c>
      <c r="G240" s="104">
        <f t="shared" si="329"/>
        <v>61.005368349072526</v>
      </c>
      <c r="H240" s="104">
        <f t="shared" si="337"/>
        <v>61.005368349072526</v>
      </c>
      <c r="I240" s="104">
        <f t="shared" si="338"/>
        <v>0</v>
      </c>
      <c r="J240" s="104">
        <f t="shared" si="330"/>
        <v>67.517140054210799</v>
      </c>
      <c r="K240" s="104">
        <f t="shared" si="339"/>
        <v>67.517140054210799</v>
      </c>
      <c r="L240" s="104">
        <f t="shared" si="340"/>
        <v>0</v>
      </c>
      <c r="M240" s="104">
        <f t="shared" si="331"/>
        <v>74.269236114626793</v>
      </c>
      <c r="N240" s="104">
        <f t="shared" si="341"/>
        <v>74.269236114626793</v>
      </c>
      <c r="O240" s="104">
        <f t="shared" si="342"/>
        <v>0</v>
      </c>
      <c r="P240" s="104">
        <f t="shared" si="332"/>
        <v>164.62636274010583</v>
      </c>
      <c r="Q240" s="104">
        <f t="shared" si="343"/>
        <v>164.62636274010583</v>
      </c>
      <c r="R240" s="104">
        <f t="shared" si="344"/>
        <v>0</v>
      </c>
      <c r="S240" s="104">
        <f t="shared" si="333"/>
        <v>181.5386180325668</v>
      </c>
      <c r="T240" s="104">
        <f t="shared" si="345"/>
        <v>181.5386180325668</v>
      </c>
    </row>
    <row r="241" spans="2:20" x14ac:dyDescent="0.2">
      <c r="B241" s="114" t="s">
        <v>429</v>
      </c>
      <c r="C241" s="104">
        <f t="shared" si="334"/>
        <v>89.684607104413345</v>
      </c>
      <c r="D241" s="104">
        <f t="shared" si="328"/>
        <v>0</v>
      </c>
      <c r="E241" s="104">
        <f t="shared" si="335"/>
        <v>89.684607104413345</v>
      </c>
      <c r="F241" s="104">
        <f t="shared" si="336"/>
        <v>85.714907079607727</v>
      </c>
      <c r="G241" s="104">
        <f t="shared" si="329"/>
        <v>0</v>
      </c>
      <c r="H241" s="104">
        <f t="shared" si="337"/>
        <v>85.714907079607727</v>
      </c>
      <c r="I241" s="104">
        <f t="shared" si="338"/>
        <v>94.864198719579136</v>
      </c>
      <c r="J241" s="104">
        <f t="shared" si="330"/>
        <v>0</v>
      </c>
      <c r="K241" s="104">
        <f t="shared" si="339"/>
        <v>94.864198719579136</v>
      </c>
      <c r="L241" s="104">
        <f t="shared" si="340"/>
        <v>208.70231078722648</v>
      </c>
      <c r="M241" s="104">
        <f t="shared" si="331"/>
        <v>0</v>
      </c>
      <c r="N241" s="104">
        <f t="shared" si="341"/>
        <v>208.70231078722648</v>
      </c>
      <c r="O241" s="104">
        <f t="shared" si="342"/>
        <v>231.30642051662161</v>
      </c>
      <c r="P241" s="104">
        <f t="shared" si="332"/>
        <v>0</v>
      </c>
      <c r="Q241" s="104">
        <f t="shared" si="343"/>
        <v>231.30642051662161</v>
      </c>
      <c r="R241" s="104">
        <f t="shared" si="344"/>
        <v>255.06879471630032</v>
      </c>
      <c r="S241" s="104">
        <f t="shared" si="333"/>
        <v>0</v>
      </c>
      <c r="T241" s="104">
        <f t="shared" si="345"/>
        <v>255.06879471630032</v>
      </c>
    </row>
    <row r="242" spans="2:20" x14ac:dyDescent="0.2">
      <c r="B242" s="114" t="s">
        <v>288</v>
      </c>
      <c r="C242" s="104">
        <f t="shared" si="334"/>
        <v>0</v>
      </c>
      <c r="D242" s="104">
        <f t="shared" si="328"/>
        <v>0</v>
      </c>
      <c r="E242" s="104">
        <f t="shared" si="335"/>
        <v>0</v>
      </c>
      <c r="F242" s="104">
        <f t="shared" si="336"/>
        <v>29.242982969254466</v>
      </c>
      <c r="G242" s="104">
        <f t="shared" si="329"/>
        <v>0</v>
      </c>
      <c r="H242" s="104">
        <f t="shared" si="337"/>
        <v>29.242982969254466</v>
      </c>
      <c r="I242" s="104">
        <f t="shared" si="338"/>
        <v>38.911311601652486</v>
      </c>
      <c r="J242" s="104">
        <f t="shared" si="330"/>
        <v>0</v>
      </c>
      <c r="K242" s="104">
        <f t="shared" si="339"/>
        <v>38.911311601652486</v>
      </c>
      <c r="L242" s="104">
        <f t="shared" si="340"/>
        <v>48.64399601597367</v>
      </c>
      <c r="M242" s="104">
        <f t="shared" si="331"/>
        <v>0</v>
      </c>
      <c r="N242" s="104">
        <f t="shared" si="341"/>
        <v>48.64399601597367</v>
      </c>
      <c r="O242" s="104">
        <f t="shared" si="342"/>
        <v>81.6980205530555</v>
      </c>
      <c r="P242" s="104">
        <f t="shared" si="332"/>
        <v>0</v>
      </c>
      <c r="Q242" s="104">
        <f t="shared" si="343"/>
        <v>81.6980205530555</v>
      </c>
      <c r="R242" s="104">
        <f t="shared" si="344"/>
        <v>101.56153970056234</v>
      </c>
      <c r="S242" s="104">
        <f t="shared" si="333"/>
        <v>0</v>
      </c>
      <c r="T242" s="104">
        <f t="shared" si="345"/>
        <v>101.56153970056234</v>
      </c>
    </row>
    <row r="243" spans="2:20" x14ac:dyDescent="0.2">
      <c r="B243" s="114" t="s">
        <v>289</v>
      </c>
      <c r="C243" s="104">
        <f t="shared" si="334"/>
        <v>38.966415500538211</v>
      </c>
      <c r="D243" s="104">
        <f t="shared" si="328"/>
        <v>0</v>
      </c>
      <c r="E243" s="104">
        <f t="shared" si="335"/>
        <v>38.966415500538211</v>
      </c>
      <c r="F243" s="104">
        <f t="shared" si="336"/>
        <v>37.241649282864046</v>
      </c>
      <c r="G243" s="104">
        <f t="shared" si="329"/>
        <v>0</v>
      </c>
      <c r="H243" s="104">
        <f t="shared" si="337"/>
        <v>37.241649282864046</v>
      </c>
      <c r="I243" s="104">
        <f t="shared" si="338"/>
        <v>41.216858754024031</v>
      </c>
      <c r="J243" s="104">
        <f t="shared" si="330"/>
        <v>0</v>
      </c>
      <c r="K243" s="104">
        <f t="shared" si="339"/>
        <v>41.216858754024031</v>
      </c>
      <c r="L243" s="104">
        <f t="shared" si="340"/>
        <v>45.338777860673325</v>
      </c>
      <c r="M243" s="104">
        <f t="shared" si="331"/>
        <v>0</v>
      </c>
      <c r="N243" s="104">
        <f t="shared" si="341"/>
        <v>45.338777860673325</v>
      </c>
      <c r="O243" s="104">
        <f t="shared" si="342"/>
        <v>50.249325836369508</v>
      </c>
      <c r="P243" s="104">
        <f t="shared" si="332"/>
        <v>0</v>
      </c>
      <c r="Q243" s="104">
        <f t="shared" si="343"/>
        <v>50.249325836369508</v>
      </c>
      <c r="R243" s="104">
        <f t="shared" si="344"/>
        <v>55.411496783196249</v>
      </c>
      <c r="S243" s="104">
        <f t="shared" si="333"/>
        <v>0</v>
      </c>
      <c r="T243" s="104">
        <f t="shared" si="345"/>
        <v>55.411496783196249</v>
      </c>
    </row>
    <row r="244" spans="2:20" x14ac:dyDescent="0.2">
      <c r="B244" s="114" t="s">
        <v>290</v>
      </c>
      <c r="C244" s="104">
        <f t="shared" si="334"/>
        <v>0</v>
      </c>
      <c r="D244" s="104">
        <f t="shared" si="328"/>
        <v>31.049429494079657</v>
      </c>
      <c r="E244" s="104">
        <f t="shared" si="335"/>
        <v>31.049429494079657</v>
      </c>
      <c r="F244" s="104">
        <f t="shared" si="336"/>
        <v>0</v>
      </c>
      <c r="G244" s="104">
        <f t="shared" si="329"/>
        <v>29.675091968250399</v>
      </c>
      <c r="H244" s="104">
        <f t="shared" si="337"/>
        <v>29.675091968250399</v>
      </c>
      <c r="I244" s="104">
        <f t="shared" si="338"/>
        <v>0</v>
      </c>
      <c r="J244" s="104">
        <f t="shared" si="330"/>
        <v>32.842639832571535</v>
      </c>
      <c r="K244" s="104">
        <f t="shared" si="339"/>
        <v>32.842639832571535</v>
      </c>
      <c r="L244" s="104">
        <f t="shared" si="340"/>
        <v>0</v>
      </c>
      <c r="M244" s="104">
        <f t="shared" si="331"/>
        <v>36.127089660409546</v>
      </c>
      <c r="N244" s="104">
        <f t="shared" si="341"/>
        <v>36.127089660409546</v>
      </c>
      <c r="O244" s="104">
        <f t="shared" si="342"/>
        <v>0</v>
      </c>
      <c r="P244" s="104">
        <f t="shared" si="332"/>
        <v>40.039938999773803</v>
      </c>
      <c r="Q244" s="104">
        <f t="shared" si="343"/>
        <v>40.039938999773803</v>
      </c>
      <c r="R244" s="104">
        <f t="shared" si="344"/>
        <v>0</v>
      </c>
      <c r="S244" s="104">
        <f t="shared" si="333"/>
        <v>44.153287912959556</v>
      </c>
      <c r="T244" s="104">
        <f t="shared" si="345"/>
        <v>44.153287912959556</v>
      </c>
    </row>
    <row r="245" spans="2:20" x14ac:dyDescent="0.2">
      <c r="B245" s="114" t="s">
        <v>291</v>
      </c>
      <c r="C245" s="104">
        <f t="shared" si="334"/>
        <v>0</v>
      </c>
      <c r="D245" s="104">
        <f t="shared" si="328"/>
        <v>15.46286329386437</v>
      </c>
      <c r="E245" s="104">
        <f t="shared" si="335"/>
        <v>15.46286329386437</v>
      </c>
      <c r="F245" s="104">
        <f t="shared" si="336"/>
        <v>0</v>
      </c>
      <c r="G245" s="104">
        <f t="shared" si="329"/>
        <v>14.778432255104779</v>
      </c>
      <c r="H245" s="104">
        <f t="shared" si="337"/>
        <v>14.778432255104779</v>
      </c>
      <c r="I245" s="104">
        <f t="shared" si="338"/>
        <v>0</v>
      </c>
      <c r="J245" s="104">
        <f t="shared" si="330"/>
        <v>16.355896330961915</v>
      </c>
      <c r="K245" s="104">
        <f t="shared" si="339"/>
        <v>16.355896330961915</v>
      </c>
      <c r="L245" s="104">
        <f t="shared" si="340"/>
        <v>0</v>
      </c>
      <c r="M245" s="104">
        <f t="shared" si="331"/>
        <v>16.51954027391055</v>
      </c>
      <c r="N245" s="104">
        <f t="shared" si="341"/>
        <v>16.51954027391055</v>
      </c>
      <c r="O245" s="104">
        <f t="shared" si="342"/>
        <v>0</v>
      </c>
      <c r="P245" s="104">
        <f t="shared" si="332"/>
        <v>18.308737047162047</v>
      </c>
      <c r="Q245" s="104">
        <f t="shared" si="343"/>
        <v>18.308737047162047</v>
      </c>
      <c r="R245" s="104">
        <f t="shared" si="344"/>
        <v>0</v>
      </c>
      <c r="S245" s="104">
        <f t="shared" si="333"/>
        <v>20.189614628798051</v>
      </c>
      <c r="T245" s="104">
        <f t="shared" si="345"/>
        <v>20.189614628798051</v>
      </c>
    </row>
    <row r="246" spans="2:20" x14ac:dyDescent="0.2">
      <c r="B246" s="114" t="s">
        <v>293</v>
      </c>
      <c r="C246" s="104">
        <f t="shared" si="334"/>
        <v>0</v>
      </c>
      <c r="D246" s="104">
        <f t="shared" si="328"/>
        <v>16.26074703982777</v>
      </c>
      <c r="E246" s="104">
        <f t="shared" si="335"/>
        <v>16.26074703982777</v>
      </c>
      <c r="F246" s="104">
        <f t="shared" si="336"/>
        <v>0</v>
      </c>
      <c r="G246" s="104">
        <f t="shared" si="329"/>
        <v>15.540999359468186</v>
      </c>
      <c r="H246" s="104">
        <f t="shared" si="337"/>
        <v>15.540999359468186</v>
      </c>
      <c r="I246" s="104">
        <f t="shared" si="338"/>
        <v>0</v>
      </c>
      <c r="J246" s="104">
        <f t="shared" si="330"/>
        <v>17.199860581639552</v>
      </c>
      <c r="K246" s="104">
        <f t="shared" si="339"/>
        <v>17.199860581639552</v>
      </c>
      <c r="L246" s="104">
        <f t="shared" si="340"/>
        <v>0</v>
      </c>
      <c r="M246" s="104">
        <f t="shared" si="331"/>
        <v>18.919943967573044</v>
      </c>
      <c r="N246" s="104">
        <f t="shared" si="341"/>
        <v>18.919943967573044</v>
      </c>
      <c r="O246" s="104">
        <f t="shared" si="342"/>
        <v>0</v>
      </c>
      <c r="P246" s="104">
        <f t="shared" si="332"/>
        <v>20.969123432351658</v>
      </c>
      <c r="Q246" s="104">
        <f t="shared" si="343"/>
        <v>20.969123432351658</v>
      </c>
      <c r="R246" s="104">
        <f t="shared" si="344"/>
        <v>0</v>
      </c>
      <c r="S246" s="104">
        <f t="shared" si="333"/>
        <v>23.123305562384594</v>
      </c>
      <c r="T246" s="104">
        <f t="shared" si="345"/>
        <v>23.123305562384594</v>
      </c>
    </row>
    <row r="247" spans="2:20" x14ac:dyDescent="0.2">
      <c r="B247" s="114" t="s">
        <v>872</v>
      </c>
      <c r="C247" s="104">
        <f t="shared" si="334"/>
        <v>0</v>
      </c>
      <c r="D247" s="104">
        <f t="shared" si="328"/>
        <v>0</v>
      </c>
      <c r="E247" s="104">
        <f t="shared" si="335"/>
        <v>0</v>
      </c>
      <c r="F247" s="104">
        <f t="shared" si="336"/>
        <v>0</v>
      </c>
      <c r="G247" s="104">
        <f t="shared" si="329"/>
        <v>0</v>
      </c>
      <c r="H247" s="104">
        <f t="shared" si="337"/>
        <v>0</v>
      </c>
      <c r="I247" s="104">
        <f t="shared" si="338"/>
        <v>324.41447268023637</v>
      </c>
      <c r="J247" s="104">
        <f t="shared" si="330"/>
        <v>0</v>
      </c>
      <c r="K247" s="104">
        <f t="shared" si="339"/>
        <v>324.41447268023637</v>
      </c>
      <c r="L247" s="104">
        <f t="shared" si="340"/>
        <v>756.97099692250299</v>
      </c>
      <c r="M247" s="104">
        <f t="shared" si="331"/>
        <v>0</v>
      </c>
      <c r="N247" s="104">
        <f t="shared" si="341"/>
        <v>756.97099692250299</v>
      </c>
      <c r="O247" s="104">
        <f t="shared" si="342"/>
        <v>0</v>
      </c>
      <c r="P247" s="104">
        <f t="shared" si="332"/>
        <v>0</v>
      </c>
      <c r="Q247" s="104">
        <f t="shared" si="343"/>
        <v>0</v>
      </c>
      <c r="R247" s="104">
        <f t="shared" si="344"/>
        <v>0</v>
      </c>
      <c r="S247" s="104">
        <f t="shared" si="333"/>
        <v>0</v>
      </c>
      <c r="T247" s="104">
        <f t="shared" si="345"/>
        <v>0</v>
      </c>
    </row>
    <row r="248" spans="2:20" x14ac:dyDescent="0.2">
      <c r="B248" s="114" t="s">
        <v>867</v>
      </c>
      <c r="C248" s="104">
        <f t="shared" si="334"/>
        <v>0</v>
      </c>
      <c r="D248" s="104">
        <f t="shared" si="328"/>
        <v>0</v>
      </c>
      <c r="E248" s="104">
        <f t="shared" si="335"/>
        <v>0</v>
      </c>
      <c r="F248" s="104">
        <f t="shared" si="336"/>
        <v>322.43852192955882</v>
      </c>
      <c r="G248" s="104">
        <f t="shared" si="329"/>
        <v>0</v>
      </c>
      <c r="H248" s="104">
        <f t="shared" si="337"/>
        <v>322.43852192955882</v>
      </c>
      <c r="I248" s="104">
        <f t="shared" si="338"/>
        <v>378.48355146027575</v>
      </c>
      <c r="J248" s="104">
        <f t="shared" si="330"/>
        <v>0</v>
      </c>
      <c r="K248" s="104">
        <f t="shared" si="339"/>
        <v>378.48355146027575</v>
      </c>
      <c r="L248" s="104">
        <f t="shared" si="340"/>
        <v>648.83228307643117</v>
      </c>
      <c r="M248" s="104">
        <f t="shared" si="331"/>
        <v>0</v>
      </c>
      <c r="N248" s="104">
        <f t="shared" si="341"/>
        <v>648.83228307643117</v>
      </c>
      <c r="O248" s="104">
        <f t="shared" si="342"/>
        <v>708.21040269909952</v>
      </c>
      <c r="P248" s="104">
        <f t="shared" si="332"/>
        <v>0</v>
      </c>
      <c r="Q248" s="104">
        <f t="shared" si="343"/>
        <v>708.21040269909952</v>
      </c>
      <c r="R248" s="104">
        <f t="shared" si="344"/>
        <v>819.19475941215069</v>
      </c>
      <c r="S248" s="104">
        <f t="shared" si="333"/>
        <v>0</v>
      </c>
      <c r="T248" s="104">
        <f t="shared" si="345"/>
        <v>819.19475941215069</v>
      </c>
    </row>
    <row r="249" spans="2:20" x14ac:dyDescent="0.2">
      <c r="B249" s="114" t="s">
        <v>868</v>
      </c>
      <c r="C249" s="104">
        <f t="shared" si="334"/>
        <v>0</v>
      </c>
      <c r="D249" s="104">
        <f t="shared" si="328"/>
        <v>0</v>
      </c>
      <c r="E249" s="104">
        <f t="shared" si="335"/>
        <v>0</v>
      </c>
      <c r="F249" s="104">
        <f t="shared" si="336"/>
        <v>0</v>
      </c>
      <c r="G249" s="104">
        <f t="shared" si="329"/>
        <v>0</v>
      </c>
      <c r="H249" s="104">
        <f t="shared" si="337"/>
        <v>0</v>
      </c>
      <c r="I249" s="104">
        <f t="shared" si="338"/>
        <v>162.20723634011819</v>
      </c>
      <c r="J249" s="104">
        <f t="shared" si="330"/>
        <v>0</v>
      </c>
      <c r="K249" s="104">
        <f t="shared" si="339"/>
        <v>162.20723634011819</v>
      </c>
      <c r="L249" s="104">
        <f t="shared" si="340"/>
        <v>324.41614153821558</v>
      </c>
      <c r="M249" s="104">
        <f t="shared" si="331"/>
        <v>0</v>
      </c>
      <c r="N249" s="104">
        <f t="shared" si="341"/>
        <v>324.41614153821558</v>
      </c>
      <c r="O249" s="104">
        <f t="shared" si="342"/>
        <v>435.82178627636893</v>
      </c>
      <c r="P249" s="104">
        <f t="shared" si="332"/>
        <v>0</v>
      </c>
      <c r="Q249" s="104">
        <f t="shared" si="343"/>
        <v>435.82178627636893</v>
      </c>
      <c r="R249" s="104">
        <f t="shared" si="344"/>
        <v>491.51685564729041</v>
      </c>
      <c r="S249" s="104">
        <f t="shared" si="333"/>
        <v>0</v>
      </c>
      <c r="T249" s="104">
        <f t="shared" si="345"/>
        <v>491.51685564729041</v>
      </c>
    </row>
    <row r="250" spans="2:20" x14ac:dyDescent="0.2">
      <c r="B250" s="114" t="s">
        <v>869</v>
      </c>
      <c r="C250" s="104">
        <f t="shared" si="334"/>
        <v>0</v>
      </c>
      <c r="D250" s="104">
        <f t="shared" si="328"/>
        <v>0</v>
      </c>
      <c r="E250" s="104">
        <f t="shared" si="335"/>
        <v>0</v>
      </c>
      <c r="F250" s="104">
        <f t="shared" si="336"/>
        <v>214.95901461970587</v>
      </c>
      <c r="G250" s="104">
        <f t="shared" si="329"/>
        <v>0</v>
      </c>
      <c r="H250" s="104">
        <f t="shared" si="337"/>
        <v>214.95901461970587</v>
      </c>
      <c r="I250" s="104">
        <f t="shared" si="338"/>
        <v>270.345393900197</v>
      </c>
      <c r="J250" s="104">
        <f t="shared" si="330"/>
        <v>0</v>
      </c>
      <c r="K250" s="104">
        <f t="shared" si="339"/>
        <v>270.345393900197</v>
      </c>
      <c r="L250" s="104">
        <f t="shared" si="340"/>
        <v>378.4854984612515</v>
      </c>
      <c r="M250" s="104">
        <f t="shared" si="331"/>
        <v>0</v>
      </c>
      <c r="N250" s="104">
        <f t="shared" si="341"/>
        <v>378.4854984612515</v>
      </c>
      <c r="O250" s="104">
        <f t="shared" si="342"/>
        <v>544.77723284546119</v>
      </c>
      <c r="P250" s="104">
        <f t="shared" si="332"/>
        <v>0</v>
      </c>
      <c r="Q250" s="104">
        <f t="shared" si="343"/>
        <v>544.77723284546119</v>
      </c>
      <c r="R250" s="104">
        <f t="shared" si="344"/>
        <v>655.35580752972055</v>
      </c>
      <c r="S250" s="104">
        <f t="shared" si="333"/>
        <v>0</v>
      </c>
      <c r="T250" s="104">
        <f t="shared" si="345"/>
        <v>655.35580752972055</v>
      </c>
    </row>
    <row r="251" spans="2:20" x14ac:dyDescent="0.2">
      <c r="B251" s="114" t="s">
        <v>870</v>
      </c>
      <c r="C251" s="104">
        <f t="shared" si="334"/>
        <v>0</v>
      </c>
      <c r="D251" s="104">
        <f t="shared" si="328"/>
        <v>0</v>
      </c>
      <c r="E251" s="104">
        <f t="shared" si="335"/>
        <v>0</v>
      </c>
      <c r="F251" s="104">
        <f t="shared" si="336"/>
        <v>0</v>
      </c>
      <c r="G251" s="104">
        <f t="shared" si="329"/>
        <v>0</v>
      </c>
      <c r="H251" s="104">
        <f t="shared" si="337"/>
        <v>0</v>
      </c>
      <c r="I251" s="104">
        <f t="shared" si="338"/>
        <v>648.82894536047274</v>
      </c>
      <c r="J251" s="104">
        <f t="shared" si="330"/>
        <v>0</v>
      </c>
      <c r="K251" s="104">
        <f t="shared" si="339"/>
        <v>648.82894536047274</v>
      </c>
      <c r="L251" s="104">
        <f t="shared" si="340"/>
        <v>0</v>
      </c>
      <c r="M251" s="104">
        <f t="shared" si="331"/>
        <v>0</v>
      </c>
      <c r="N251" s="104">
        <f t="shared" si="341"/>
        <v>0</v>
      </c>
      <c r="O251" s="104">
        <f t="shared" si="342"/>
        <v>1307.4653588291067</v>
      </c>
      <c r="P251" s="104">
        <f t="shared" si="332"/>
        <v>0</v>
      </c>
      <c r="Q251" s="104">
        <f t="shared" si="343"/>
        <v>1307.4653588291067</v>
      </c>
      <c r="R251" s="104">
        <f t="shared" si="344"/>
        <v>0</v>
      </c>
      <c r="S251" s="104">
        <f t="shared" si="333"/>
        <v>0</v>
      </c>
      <c r="T251" s="104">
        <f t="shared" si="345"/>
        <v>0</v>
      </c>
    </row>
    <row r="252" spans="2:20" x14ac:dyDescent="0.2">
      <c r="B252" s="114" t="s">
        <v>871</v>
      </c>
      <c r="C252" s="104">
        <f t="shared" si="334"/>
        <v>0</v>
      </c>
      <c r="D252" s="104">
        <f t="shared" si="328"/>
        <v>0</v>
      </c>
      <c r="E252" s="104">
        <f t="shared" si="335"/>
        <v>0</v>
      </c>
      <c r="F252" s="104">
        <f t="shared" si="336"/>
        <v>107.47950730985293</v>
      </c>
      <c r="G252" s="104">
        <f t="shared" si="329"/>
        <v>0</v>
      </c>
      <c r="H252" s="104">
        <f t="shared" si="337"/>
        <v>107.47950730985293</v>
      </c>
      <c r="I252" s="104">
        <f t="shared" si="338"/>
        <v>216.27631512015756</v>
      </c>
      <c r="J252" s="104">
        <f t="shared" si="330"/>
        <v>0</v>
      </c>
      <c r="K252" s="104">
        <f t="shared" si="339"/>
        <v>216.27631512015756</v>
      </c>
      <c r="L252" s="104">
        <f t="shared" si="340"/>
        <v>270.34678461517967</v>
      </c>
      <c r="M252" s="104">
        <f t="shared" si="331"/>
        <v>0</v>
      </c>
      <c r="N252" s="104">
        <f t="shared" si="341"/>
        <v>270.34678461517967</v>
      </c>
      <c r="O252" s="104">
        <f t="shared" si="342"/>
        <v>381.3440629918228</v>
      </c>
      <c r="P252" s="104">
        <f t="shared" si="332"/>
        <v>0</v>
      </c>
      <c r="Q252" s="104">
        <f t="shared" si="343"/>
        <v>381.3440629918228</v>
      </c>
      <c r="R252" s="104">
        <f t="shared" si="344"/>
        <v>436.90387168648039</v>
      </c>
      <c r="S252" s="104">
        <f t="shared" si="333"/>
        <v>0</v>
      </c>
      <c r="T252" s="104">
        <f t="shared" si="345"/>
        <v>436.90387168648039</v>
      </c>
    </row>
    <row r="253" spans="2:20" x14ac:dyDescent="0.2">
      <c r="B253" s="114" t="s">
        <v>873</v>
      </c>
      <c r="C253" s="104">
        <f t="shared" si="334"/>
        <v>0</v>
      </c>
      <c r="D253" s="104">
        <f t="shared" si="328"/>
        <v>0</v>
      </c>
      <c r="E253" s="104">
        <f t="shared" si="335"/>
        <v>0</v>
      </c>
      <c r="F253" s="104">
        <f t="shared" si="336"/>
        <v>0</v>
      </c>
      <c r="G253" s="104">
        <f t="shared" si="329"/>
        <v>0</v>
      </c>
      <c r="H253" s="104">
        <f t="shared" si="337"/>
        <v>0</v>
      </c>
      <c r="I253" s="104">
        <f t="shared" si="338"/>
        <v>324.41447268023637</v>
      </c>
      <c r="J253" s="104">
        <f t="shared" si="330"/>
        <v>0</v>
      </c>
      <c r="K253" s="104">
        <f t="shared" si="339"/>
        <v>324.41447268023637</v>
      </c>
      <c r="L253" s="104">
        <f t="shared" si="340"/>
        <v>756.97099692250299</v>
      </c>
      <c r="M253" s="104">
        <f t="shared" si="331"/>
        <v>0</v>
      </c>
      <c r="N253" s="104">
        <f t="shared" si="341"/>
        <v>756.97099692250299</v>
      </c>
      <c r="O253" s="104">
        <f t="shared" si="342"/>
        <v>0</v>
      </c>
      <c r="P253" s="104">
        <f t="shared" si="332"/>
        <v>0</v>
      </c>
      <c r="Q253" s="104">
        <f t="shared" si="343"/>
        <v>0</v>
      </c>
      <c r="R253" s="104">
        <f t="shared" si="344"/>
        <v>0</v>
      </c>
      <c r="S253" s="104">
        <f t="shared" si="333"/>
        <v>0</v>
      </c>
      <c r="T253" s="104">
        <f t="shared" si="345"/>
        <v>0</v>
      </c>
    </row>
    <row r="254" spans="2:20" x14ac:dyDescent="0.2">
      <c r="B254" s="108" t="s">
        <v>881</v>
      </c>
      <c r="C254" s="104">
        <f t="shared" si="334"/>
        <v>0</v>
      </c>
      <c r="D254" s="104">
        <f t="shared" si="328"/>
        <v>0</v>
      </c>
      <c r="E254" s="104">
        <f t="shared" si="335"/>
        <v>0</v>
      </c>
      <c r="F254" s="104">
        <f t="shared" si="336"/>
        <v>752.35655116897055</v>
      </c>
      <c r="G254" s="104">
        <f t="shared" si="329"/>
        <v>0</v>
      </c>
      <c r="H254" s="104">
        <f t="shared" si="337"/>
        <v>752.35655116897055</v>
      </c>
      <c r="I254" s="104">
        <f t="shared" si="338"/>
        <v>0</v>
      </c>
      <c r="J254" s="104">
        <f t="shared" si="330"/>
        <v>0</v>
      </c>
      <c r="K254" s="104">
        <f t="shared" si="339"/>
        <v>0</v>
      </c>
      <c r="L254" s="104">
        <f t="shared" si="340"/>
        <v>0</v>
      </c>
      <c r="M254" s="104">
        <f t="shared" si="331"/>
        <v>0</v>
      </c>
      <c r="N254" s="104">
        <f t="shared" si="341"/>
        <v>0</v>
      </c>
      <c r="O254" s="104">
        <f t="shared" si="342"/>
        <v>0</v>
      </c>
      <c r="P254" s="104">
        <f t="shared" si="332"/>
        <v>0</v>
      </c>
      <c r="Q254" s="104">
        <f t="shared" si="343"/>
        <v>0</v>
      </c>
      <c r="R254" s="104">
        <f t="shared" si="344"/>
        <v>0</v>
      </c>
      <c r="S254" s="104">
        <f t="shared" si="333"/>
        <v>0</v>
      </c>
      <c r="T254" s="104">
        <f t="shared" si="345"/>
        <v>0</v>
      </c>
    </row>
    <row r="255" spans="2:20" x14ac:dyDescent="0.2">
      <c r="B255" s="108" t="s">
        <v>912</v>
      </c>
      <c r="C255" s="104">
        <f t="shared" si="334"/>
        <v>255.4465016146394</v>
      </c>
      <c r="D255" s="104">
        <f t="shared" si="328"/>
        <v>0</v>
      </c>
      <c r="E255" s="104">
        <f t="shared" ref="E255" si="346">+C255+D255</f>
        <v>255.4465016146394</v>
      </c>
      <c r="F255" s="104">
        <f t="shared" si="336"/>
        <v>221.9451825948463</v>
      </c>
      <c r="G255" s="104">
        <f t="shared" si="329"/>
        <v>0</v>
      </c>
      <c r="H255" s="104">
        <f t="shared" ref="H255" si="347">+F255+G255</f>
        <v>221.9451825948463</v>
      </c>
      <c r="I255" s="104">
        <f t="shared" si="338"/>
        <v>223.30529536156268</v>
      </c>
      <c r="J255" s="104">
        <f t="shared" si="330"/>
        <v>0</v>
      </c>
      <c r="K255" s="104">
        <f t="shared" ref="K255" si="348">+I255+J255</f>
        <v>223.30529536156268</v>
      </c>
      <c r="L255" s="104">
        <f t="shared" si="340"/>
        <v>223.30644409213841</v>
      </c>
      <c r="M255" s="104">
        <f t="shared" si="331"/>
        <v>0</v>
      </c>
      <c r="N255" s="104">
        <f t="shared" ref="N255" si="349">+L255+M255</f>
        <v>223.30644409213841</v>
      </c>
      <c r="O255" s="104">
        <f t="shared" si="342"/>
        <v>224.99299716517547</v>
      </c>
      <c r="P255" s="104">
        <f t="shared" si="332"/>
        <v>0</v>
      </c>
      <c r="Q255" s="104">
        <f t="shared" ref="Q255" si="350">+O255+P255</f>
        <v>224.99299716517547</v>
      </c>
      <c r="R255" s="104">
        <f t="shared" si="344"/>
        <v>0</v>
      </c>
      <c r="S255" s="104">
        <f t="shared" si="333"/>
        <v>0</v>
      </c>
      <c r="T255" s="104">
        <f t="shared" ref="T255" si="351">+R255+S255</f>
        <v>0</v>
      </c>
    </row>
    <row r="256" spans="2:20" s="135" customFormat="1" x14ac:dyDescent="0.2">
      <c r="B256" s="114" t="s">
        <v>294</v>
      </c>
      <c r="C256" s="104">
        <f>+C32*$E$258</f>
        <v>868.69368114818803</v>
      </c>
      <c r="D256" s="104">
        <f>+D32*$E$258</f>
        <v>0</v>
      </c>
      <c r="E256" s="104">
        <f t="shared" si="335"/>
        <v>868.69368114818803</v>
      </c>
      <c r="F256" s="104">
        <f>+F32*$H$258</f>
        <v>754.76617006985259</v>
      </c>
      <c r="G256" s="104">
        <f>+G32*$H$258</f>
        <v>0</v>
      </c>
      <c r="H256" s="104">
        <f t="shared" si="337"/>
        <v>754.76617006985259</v>
      </c>
      <c r="I256" s="104">
        <f>+I32*$K$258</f>
        <v>1217.176355325277</v>
      </c>
      <c r="J256" s="104">
        <f>+J32*$K$258</f>
        <v>0</v>
      </c>
      <c r="K256" s="104">
        <f t="shared" si="339"/>
        <v>1217.176355325277</v>
      </c>
      <c r="L256" s="104">
        <f>+L32*$N$258</f>
        <v>1126.0710643165783</v>
      </c>
      <c r="M256" s="104">
        <f>+M32*$N$258</f>
        <v>0</v>
      </c>
      <c r="N256" s="104">
        <f t="shared" si="341"/>
        <v>1126.0710643165783</v>
      </c>
      <c r="O256" s="104">
        <f>+O32*$Q$258</f>
        <v>1543.1587977648685</v>
      </c>
      <c r="P256" s="104">
        <f>+P32*$Q$258</f>
        <v>0</v>
      </c>
      <c r="Q256" s="104">
        <f t="shared" si="343"/>
        <v>1543.1587977648685</v>
      </c>
      <c r="R256" s="104">
        <f>+R32*$T$258</f>
        <v>1963.2239793749138</v>
      </c>
      <c r="S256" s="104">
        <f>+S32*$T$258</f>
        <v>0</v>
      </c>
      <c r="T256" s="104">
        <f t="shared" si="345"/>
        <v>1963.2239793749138</v>
      </c>
    </row>
    <row r="257" spans="2:20" x14ac:dyDescent="0.2">
      <c r="B257" s="278" t="s">
        <v>8</v>
      </c>
      <c r="C257" s="106">
        <f>SUM(C234:C256)</f>
        <v>13761.10814396671</v>
      </c>
      <c r="D257" s="106">
        <f t="shared" ref="D257:T257" si="352">SUM(D234:D256)</f>
        <v>266.07258127018298</v>
      </c>
      <c r="E257" s="106">
        <f t="shared" si="352"/>
        <v>14027.180725236891</v>
      </c>
      <c r="F257" s="106">
        <f t="shared" si="352"/>
        <v>22667.28039294617</v>
      </c>
      <c r="G257" s="106">
        <f t="shared" si="352"/>
        <v>254.29543950003895</v>
      </c>
      <c r="H257" s="106">
        <f t="shared" si="352"/>
        <v>22921.575832446208</v>
      </c>
      <c r="I257" s="106">
        <f t="shared" si="352"/>
        <v>27308.076408308123</v>
      </c>
      <c r="J257" s="106">
        <f t="shared" si="352"/>
        <v>281.4391793461279</v>
      </c>
      <c r="K257" s="106">
        <f t="shared" si="352"/>
        <v>27589.515587654252</v>
      </c>
      <c r="L257" s="106">
        <f t="shared" si="352"/>
        <v>34019.117286830078</v>
      </c>
      <c r="M257" s="106">
        <f t="shared" si="352"/>
        <v>308.11265160069814</v>
      </c>
      <c r="N257" s="106">
        <f t="shared" si="352"/>
        <v>34327.22993843077</v>
      </c>
      <c r="O257" s="106">
        <f t="shared" si="352"/>
        <v>36090.678830229626</v>
      </c>
      <c r="P257" s="106">
        <f t="shared" si="352"/>
        <v>423.79686829626576</v>
      </c>
      <c r="Q257" s="106">
        <f t="shared" si="352"/>
        <v>36514.475698525886</v>
      </c>
      <c r="R257" s="106">
        <f t="shared" si="352"/>
        <v>36894.49366842585</v>
      </c>
      <c r="S257" s="106">
        <f t="shared" si="352"/>
        <v>467.33400724215227</v>
      </c>
      <c r="T257" s="106">
        <f t="shared" si="352"/>
        <v>37361.827675668006</v>
      </c>
    </row>
    <row r="258" spans="2:20" x14ac:dyDescent="0.2">
      <c r="B258" s="279" t="s">
        <v>297</v>
      </c>
      <c r="C258" s="241"/>
      <c r="D258" s="240"/>
      <c r="E258" s="285">
        <f>Asignaciones!K10</f>
        <v>0.12370290635091497</v>
      </c>
      <c r="F258" s="241"/>
      <c r="G258" s="240"/>
      <c r="H258" s="285">
        <f>Asignaciones!L10</f>
        <v>0.10747950730985294</v>
      </c>
      <c r="I258" s="241"/>
      <c r="J258" s="240"/>
      <c r="K258" s="285">
        <f>Asignaciones!M10</f>
        <v>0.10813815756007879</v>
      </c>
      <c r="L258" s="241"/>
      <c r="M258" s="240"/>
      <c r="N258" s="285">
        <f>Asignaciones!N10</f>
        <v>0.10813871384607186</v>
      </c>
      <c r="O258" s="241"/>
      <c r="P258" s="240"/>
      <c r="Q258" s="285">
        <f>Asignaciones!O10</f>
        <v>0.10895544656909223</v>
      </c>
      <c r="R258" s="241"/>
      <c r="S258" s="240"/>
      <c r="T258" s="285">
        <f>Asignaciones!P10</f>
        <v>0.10922596792162009</v>
      </c>
    </row>
    <row r="259" spans="2:20" x14ac:dyDescent="0.2">
      <c r="B259" s="279" t="s">
        <v>432</v>
      </c>
      <c r="C259" s="280"/>
      <c r="D259" s="240"/>
      <c r="E259" s="409">
        <f>Asignaciones!AB10</f>
        <v>0.4326371484021676</v>
      </c>
      <c r="F259" s="241"/>
      <c r="G259" s="240"/>
      <c r="H259" s="410">
        <f>Asignaciones!AC10</f>
        <v>0.3995597285334212</v>
      </c>
      <c r="I259" s="241"/>
      <c r="J259" s="240"/>
      <c r="K259" s="410">
        <f>Asignaciones!AD10</f>
        <v>0.40109047120022773</v>
      </c>
      <c r="L259" s="241"/>
      <c r="M259" s="240"/>
      <c r="N259" s="410">
        <f>Asignaciones!AE10</f>
        <v>0.40108798037854637</v>
      </c>
      <c r="O259" s="241"/>
      <c r="P259" s="240"/>
      <c r="Q259" s="410">
        <f>Asignaciones!AF10</f>
        <v>0.40293501368576445</v>
      </c>
      <c r="R259" s="241"/>
      <c r="S259" s="240"/>
      <c r="T259" s="410">
        <f>Asignaciones!AG10</f>
        <v>0.40294950368477167</v>
      </c>
    </row>
    <row r="263" spans="2:20" x14ac:dyDescent="0.2">
      <c r="B263" s="2" t="s">
        <v>473</v>
      </c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7"/>
    </row>
    <row r="264" spans="2:20" x14ac:dyDescent="0.2">
      <c r="B264" s="9" t="s">
        <v>20</v>
      </c>
      <c r="C264" s="199"/>
      <c r="D264" s="199"/>
      <c r="E264" s="199"/>
      <c r="F264" s="199"/>
      <c r="G264" s="199"/>
      <c r="H264" s="199"/>
      <c r="I264" s="199"/>
      <c r="J264" s="199"/>
      <c r="K264" s="199"/>
      <c r="L264" s="199"/>
      <c r="M264" s="199"/>
      <c r="N264" s="199"/>
      <c r="O264" s="199"/>
      <c r="P264" s="199"/>
      <c r="Q264" s="199"/>
      <c r="R264" s="199"/>
      <c r="S264" s="199"/>
      <c r="T264" s="262"/>
    </row>
    <row r="265" spans="2:20" x14ac:dyDescent="0.2">
      <c r="B265" s="9" t="s">
        <v>911</v>
      </c>
      <c r="C265" s="199"/>
      <c r="D265" s="199"/>
      <c r="E265" s="199"/>
      <c r="F265" s="199"/>
      <c r="G265" s="199"/>
      <c r="H265" s="199"/>
      <c r="I265" s="199"/>
      <c r="J265" s="199"/>
      <c r="K265" s="199"/>
      <c r="L265" s="199"/>
      <c r="M265" s="199"/>
      <c r="N265" s="199"/>
      <c r="O265" s="199"/>
      <c r="P265" s="199"/>
      <c r="Q265" s="199"/>
      <c r="R265" s="199"/>
      <c r="S265" s="199"/>
      <c r="T265" s="262"/>
    </row>
    <row r="266" spans="2:20" x14ac:dyDescent="0.2">
      <c r="B266" s="9" t="s">
        <v>2</v>
      </c>
      <c r="C266" s="199"/>
      <c r="D266" s="199"/>
      <c r="E266" s="199"/>
      <c r="F266" s="199"/>
      <c r="G266" s="199"/>
      <c r="H266" s="199"/>
      <c r="I266" s="199"/>
      <c r="J266" s="199"/>
      <c r="K266" s="199"/>
      <c r="L266" s="199"/>
      <c r="M266" s="199"/>
      <c r="N266" s="199"/>
      <c r="O266" s="199"/>
      <c r="P266" s="199"/>
      <c r="Q266" s="199"/>
      <c r="R266" s="199"/>
      <c r="S266" s="199"/>
      <c r="T266" s="262"/>
    </row>
    <row r="267" spans="2:20" x14ac:dyDescent="0.2">
      <c r="B267" s="256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263"/>
    </row>
    <row r="268" spans="2:20" x14ac:dyDescent="0.2">
      <c r="B268" s="264"/>
    </row>
    <row r="269" spans="2:20" x14ac:dyDescent="0.2">
      <c r="B269" s="265" t="s">
        <v>282</v>
      </c>
      <c r="C269" s="267" t="s">
        <v>38</v>
      </c>
      <c r="D269" s="662"/>
      <c r="E269" s="299"/>
      <c r="F269" s="270" t="s">
        <v>39</v>
      </c>
      <c r="G269" s="663"/>
      <c r="H269" s="663"/>
      <c r="I269" s="301" t="s">
        <v>40</v>
      </c>
      <c r="J269" s="662"/>
      <c r="K269" s="299"/>
      <c r="L269" s="267" t="s">
        <v>121</v>
      </c>
      <c r="M269" s="662"/>
      <c r="N269" s="299"/>
      <c r="O269" s="270" t="s">
        <v>122</v>
      </c>
      <c r="P269" s="662"/>
      <c r="Q269" s="299"/>
      <c r="R269" s="301" t="s">
        <v>633</v>
      </c>
      <c r="S269" s="662"/>
      <c r="T269" s="299"/>
    </row>
    <row r="270" spans="2:20" x14ac:dyDescent="0.2">
      <c r="B270" s="273"/>
      <c r="C270" s="274" t="s">
        <v>283</v>
      </c>
      <c r="D270" s="275" t="s">
        <v>284</v>
      </c>
      <c r="E270" s="275" t="s">
        <v>47</v>
      </c>
      <c r="F270" s="275" t="s">
        <v>283</v>
      </c>
      <c r="G270" s="275" t="s">
        <v>284</v>
      </c>
      <c r="H270" s="275" t="s">
        <v>47</v>
      </c>
      <c r="I270" s="276" t="s">
        <v>283</v>
      </c>
      <c r="J270" s="276" t="s">
        <v>284</v>
      </c>
      <c r="K270" s="276" t="s">
        <v>47</v>
      </c>
      <c r="L270" s="274" t="s">
        <v>283</v>
      </c>
      <c r="M270" s="275" t="s">
        <v>284</v>
      </c>
      <c r="N270" s="275" t="s">
        <v>47</v>
      </c>
      <c r="O270" s="275" t="s">
        <v>283</v>
      </c>
      <c r="P270" s="275" t="s">
        <v>284</v>
      </c>
      <c r="Q270" s="275" t="s">
        <v>47</v>
      </c>
      <c r="R270" s="276" t="s">
        <v>283</v>
      </c>
      <c r="S270" s="276" t="s">
        <v>284</v>
      </c>
      <c r="T270" s="276" t="s">
        <v>47</v>
      </c>
    </row>
    <row r="271" spans="2:20" x14ac:dyDescent="0.2">
      <c r="B271" s="129" t="s">
        <v>75</v>
      </c>
      <c r="C271" s="234"/>
      <c r="D271" s="234"/>
      <c r="E271" s="234"/>
      <c r="F271" s="234"/>
      <c r="G271" s="234"/>
      <c r="H271" s="234"/>
      <c r="I271" s="234"/>
      <c r="J271" s="234"/>
      <c r="K271" s="234"/>
      <c r="L271" s="234"/>
      <c r="M271" s="234"/>
      <c r="N271" s="234"/>
      <c r="O271" s="234"/>
      <c r="P271" s="234"/>
      <c r="Q271" s="234"/>
      <c r="R271" s="234"/>
      <c r="S271" s="234"/>
      <c r="T271" s="232"/>
    </row>
    <row r="272" spans="2:20" x14ac:dyDescent="0.2">
      <c r="B272" s="665" t="s">
        <v>424</v>
      </c>
      <c r="C272" s="104">
        <f t="shared" ref="C272:D284" si="353">+C234*$E$296</f>
        <v>42.754729959743621</v>
      </c>
      <c r="D272" s="104">
        <f t="shared" si="353"/>
        <v>0</v>
      </c>
      <c r="E272" s="408">
        <f>+C272+D272</f>
        <v>42.754729959743621</v>
      </c>
      <c r="F272" s="104">
        <f t="shared" ref="F272:G284" si="354">+F234*$H$296</f>
        <v>65.952937070314903</v>
      </c>
      <c r="G272" s="104">
        <f t="shared" si="354"/>
        <v>0</v>
      </c>
      <c r="H272" s="408">
        <f>+F272+G272</f>
        <v>65.952937070314903</v>
      </c>
      <c r="I272" s="104">
        <f t="shared" ref="I272:J284" si="355">+I234*$K$296</f>
        <v>76.497742519353935</v>
      </c>
      <c r="J272" s="104">
        <f t="shared" si="355"/>
        <v>0</v>
      </c>
      <c r="K272" s="408">
        <f>+I272+J272</f>
        <v>76.497742519353935</v>
      </c>
      <c r="L272" s="104">
        <f t="shared" ref="L272:M284" si="356">+L234*$N$296</f>
        <v>95.66822471843723</v>
      </c>
      <c r="M272" s="104">
        <f t="shared" si="356"/>
        <v>0</v>
      </c>
      <c r="N272" s="408">
        <f>+L272+M272</f>
        <v>95.66822471843723</v>
      </c>
      <c r="O272" s="104">
        <f t="shared" ref="O272:P284" si="357">+O234*$Q$296</f>
        <v>101.2821353239168</v>
      </c>
      <c r="P272" s="104">
        <f t="shared" si="357"/>
        <v>0</v>
      </c>
      <c r="Q272" s="408">
        <f>+O272+P272</f>
        <v>101.2821353239168</v>
      </c>
      <c r="R272" s="104">
        <f t="shared" ref="R272:S284" si="358">+R234*$T$296</f>
        <v>106.72670479239265</v>
      </c>
      <c r="S272" s="104">
        <f t="shared" si="358"/>
        <v>0</v>
      </c>
      <c r="T272" s="408">
        <f>+R272+S272</f>
        <v>106.72670479239265</v>
      </c>
    </row>
    <row r="273" spans="2:20" x14ac:dyDescent="0.2">
      <c r="B273" s="665" t="s">
        <v>425</v>
      </c>
      <c r="C273" s="104">
        <f t="shared" si="353"/>
        <v>13.553343363678199</v>
      </c>
      <c r="D273" s="104">
        <f t="shared" si="353"/>
        <v>0</v>
      </c>
      <c r="E273" s="408">
        <f>+C273+D273</f>
        <v>13.553343363678199</v>
      </c>
      <c r="F273" s="104">
        <f t="shared" si="354"/>
        <v>24.605635266537913</v>
      </c>
      <c r="G273" s="104">
        <f t="shared" si="354"/>
        <v>0</v>
      </c>
      <c r="H273" s="408">
        <f>+F273+G273</f>
        <v>24.605635266537913</v>
      </c>
      <c r="I273" s="104">
        <f t="shared" si="355"/>
        <v>28.781089463881127</v>
      </c>
      <c r="J273" s="104">
        <f t="shared" si="355"/>
        <v>0</v>
      </c>
      <c r="K273" s="408">
        <f>+I273+J273</f>
        <v>28.781089463881127</v>
      </c>
      <c r="L273" s="104">
        <f t="shared" si="356"/>
        <v>35.745452344090232</v>
      </c>
      <c r="M273" s="104">
        <f t="shared" si="356"/>
        <v>0</v>
      </c>
      <c r="N273" s="408">
        <f>+L273+M273</f>
        <v>35.745452344090232</v>
      </c>
      <c r="O273" s="104">
        <f t="shared" si="357"/>
        <v>36.683772600540962</v>
      </c>
      <c r="P273" s="104">
        <f t="shared" si="357"/>
        <v>0</v>
      </c>
      <c r="Q273" s="408">
        <f>+O273+P273</f>
        <v>36.683772600540962</v>
      </c>
      <c r="R273" s="104">
        <f t="shared" si="358"/>
        <v>38.655762504295033</v>
      </c>
      <c r="S273" s="104">
        <f t="shared" si="358"/>
        <v>0</v>
      </c>
      <c r="T273" s="408">
        <f>+R273+S273</f>
        <v>38.655762504295033</v>
      </c>
    </row>
    <row r="274" spans="2:20" x14ac:dyDescent="0.2">
      <c r="B274" s="660" t="s">
        <v>715</v>
      </c>
      <c r="C274" s="104">
        <f t="shared" si="353"/>
        <v>0</v>
      </c>
      <c r="D274" s="104">
        <f t="shared" si="353"/>
        <v>0.12955220667384285</v>
      </c>
      <c r="E274" s="104">
        <f>+C274+D274</f>
        <v>0.12955220667384285</v>
      </c>
      <c r="F274" s="104">
        <f t="shared" si="354"/>
        <v>0</v>
      </c>
      <c r="G274" s="104">
        <f t="shared" si="354"/>
        <v>0.12340901418691411</v>
      </c>
      <c r="H274" s="104">
        <f>+F274+G274</f>
        <v>0.12340901418691411</v>
      </c>
      <c r="I274" s="104">
        <f t="shared" si="355"/>
        <v>0</v>
      </c>
      <c r="J274" s="104">
        <f t="shared" si="355"/>
        <v>0.13683980410937868</v>
      </c>
      <c r="K274" s="104">
        <f>+I274+J274</f>
        <v>0.13683980410937868</v>
      </c>
      <c r="L274" s="104">
        <f t="shared" si="356"/>
        <v>0</v>
      </c>
      <c r="M274" s="104">
        <f t="shared" si="356"/>
        <v>0.15014977045306394</v>
      </c>
      <c r="N274" s="104">
        <f>+L274+M274</f>
        <v>0.15014977045306394</v>
      </c>
      <c r="O274" s="104">
        <f t="shared" si="357"/>
        <v>0</v>
      </c>
      <c r="P274" s="104">
        <f t="shared" si="357"/>
        <v>0.16701888399530579</v>
      </c>
      <c r="Q274" s="104">
        <f>+O274+P274</f>
        <v>0.16701888399530579</v>
      </c>
      <c r="R274" s="104">
        <f t="shared" si="358"/>
        <v>0</v>
      </c>
      <c r="S274" s="104">
        <f t="shared" si="358"/>
        <v>0.18482918765235698</v>
      </c>
      <c r="T274" s="104">
        <f>+R274+S274</f>
        <v>0.18482918765235698</v>
      </c>
    </row>
    <row r="275" spans="2:20" x14ac:dyDescent="0.2">
      <c r="B275" s="660" t="s">
        <v>717</v>
      </c>
      <c r="C275" s="104">
        <f t="shared" si="353"/>
        <v>0.11922497308934339</v>
      </c>
      <c r="D275" s="104">
        <f t="shared" si="353"/>
        <v>0</v>
      </c>
      <c r="E275" s="104">
        <f t="shared" ref="E275:E294" si="359">+C275+D275</f>
        <v>0.11922497308934339</v>
      </c>
      <c r="F275" s="104">
        <f t="shared" si="354"/>
        <v>0.11357148421608428</v>
      </c>
      <c r="G275" s="104">
        <f t="shared" si="354"/>
        <v>0</v>
      </c>
      <c r="H275" s="104">
        <f t="shared" ref="H275:H294" si="360">+F275+G275</f>
        <v>0.11357148421608428</v>
      </c>
      <c r="I275" s="104">
        <f t="shared" si="355"/>
        <v>0.12593164085244182</v>
      </c>
      <c r="J275" s="104">
        <f t="shared" si="355"/>
        <v>0</v>
      </c>
      <c r="K275" s="104">
        <f>+I275+J275</f>
        <v>0.12593164085244182</v>
      </c>
      <c r="L275" s="104">
        <f t="shared" si="356"/>
        <v>0.13818060534241786</v>
      </c>
      <c r="M275" s="104">
        <f t="shared" si="356"/>
        <v>0</v>
      </c>
      <c r="N275" s="104">
        <f t="shared" ref="N275:N294" si="361">+L275+M275</f>
        <v>0.13818060534241786</v>
      </c>
      <c r="O275" s="104">
        <f t="shared" si="357"/>
        <v>0.15370500017714464</v>
      </c>
      <c r="P275" s="104">
        <f t="shared" si="357"/>
        <v>0</v>
      </c>
      <c r="Q275" s="104">
        <f t="shared" ref="Q275:Q294" si="362">+O275+P275</f>
        <v>0.15370500017714464</v>
      </c>
      <c r="R275" s="104">
        <f t="shared" si="358"/>
        <v>0.17009555830612241</v>
      </c>
      <c r="S275" s="104">
        <f t="shared" si="358"/>
        <v>0</v>
      </c>
      <c r="T275" s="104">
        <f t="shared" ref="T275:T294" si="363">+R275+S275</f>
        <v>0.17009555830612241</v>
      </c>
    </row>
    <row r="276" spans="2:20" x14ac:dyDescent="0.2">
      <c r="B276" s="660" t="s">
        <v>287</v>
      </c>
      <c r="C276" s="104">
        <f t="shared" si="353"/>
        <v>0.17142088266953717</v>
      </c>
      <c r="D276" s="104">
        <f t="shared" si="353"/>
        <v>0</v>
      </c>
      <c r="E276" s="104">
        <f t="shared" si="359"/>
        <v>0.17142088266953717</v>
      </c>
      <c r="F276" s="104">
        <f t="shared" si="354"/>
        <v>0.16329233352664702</v>
      </c>
      <c r="G276" s="104">
        <f t="shared" si="354"/>
        <v>0</v>
      </c>
      <c r="H276" s="104">
        <f t="shared" si="360"/>
        <v>0.16329233352664702</v>
      </c>
      <c r="I276" s="104">
        <f t="shared" si="355"/>
        <v>0.18106368549793572</v>
      </c>
      <c r="J276" s="104">
        <f t="shared" si="355"/>
        <v>0</v>
      </c>
      <c r="K276" s="104">
        <f t="shared" ref="K276:K294" si="364">+I276+J276</f>
        <v>0.18106368549793572</v>
      </c>
      <c r="L276" s="104">
        <f t="shared" si="356"/>
        <v>0.19867516613199751</v>
      </c>
      <c r="M276" s="104">
        <f t="shared" si="356"/>
        <v>0</v>
      </c>
      <c r="N276" s="104">
        <f t="shared" si="361"/>
        <v>0.19867516613199751</v>
      </c>
      <c r="O276" s="104">
        <f t="shared" si="357"/>
        <v>0.22099603898709178</v>
      </c>
      <c r="P276" s="104">
        <f t="shared" si="357"/>
        <v>0</v>
      </c>
      <c r="Q276" s="104">
        <f t="shared" si="362"/>
        <v>0.22099603898709178</v>
      </c>
      <c r="R276" s="104">
        <f t="shared" si="358"/>
        <v>0.24456227573356801</v>
      </c>
      <c r="S276" s="104">
        <f t="shared" si="358"/>
        <v>0</v>
      </c>
      <c r="T276" s="104">
        <f t="shared" si="363"/>
        <v>0.24456227573356801</v>
      </c>
    </row>
    <row r="277" spans="2:20" x14ac:dyDescent="0.2">
      <c r="B277" s="114" t="s">
        <v>427</v>
      </c>
      <c r="C277" s="104">
        <f t="shared" si="353"/>
        <v>0</v>
      </c>
      <c r="D277" s="104">
        <f t="shared" si="353"/>
        <v>0.50152852529601732</v>
      </c>
      <c r="E277" s="104">
        <f t="shared" si="359"/>
        <v>0.50152852529601732</v>
      </c>
      <c r="F277" s="104">
        <f t="shared" si="354"/>
        <v>0</v>
      </c>
      <c r="G277" s="104">
        <f t="shared" si="354"/>
        <v>0.47774671294653298</v>
      </c>
      <c r="H277" s="104">
        <f t="shared" si="360"/>
        <v>0.47774671294653298</v>
      </c>
      <c r="I277" s="104">
        <f t="shared" si="355"/>
        <v>0</v>
      </c>
      <c r="J277" s="104">
        <f t="shared" si="355"/>
        <v>0.52974061128538918</v>
      </c>
      <c r="K277" s="104">
        <f t="shared" si="364"/>
        <v>0.52974061128538918</v>
      </c>
      <c r="L277" s="104">
        <f t="shared" si="356"/>
        <v>0</v>
      </c>
      <c r="M277" s="104">
        <f t="shared" si="356"/>
        <v>0.58126677176904429</v>
      </c>
      <c r="N277" s="104">
        <f t="shared" si="361"/>
        <v>0.58126677176904429</v>
      </c>
      <c r="O277" s="104">
        <f t="shared" si="357"/>
        <v>0</v>
      </c>
      <c r="P277" s="104">
        <f t="shared" si="357"/>
        <v>0.64657126835080569</v>
      </c>
      <c r="Q277" s="104">
        <f t="shared" si="362"/>
        <v>0.64657126835080569</v>
      </c>
      <c r="R277" s="104">
        <f t="shared" si="358"/>
        <v>0</v>
      </c>
      <c r="S277" s="104">
        <f t="shared" si="358"/>
        <v>0.71551934386049632</v>
      </c>
      <c r="T277" s="104">
        <f t="shared" si="363"/>
        <v>0.71551934386049632</v>
      </c>
    </row>
    <row r="278" spans="2:20" x14ac:dyDescent="0.2">
      <c r="B278" s="114" t="s">
        <v>428</v>
      </c>
      <c r="C278" s="104">
        <f t="shared" si="353"/>
        <v>0</v>
      </c>
      <c r="D278" s="104">
        <f t="shared" si="353"/>
        <v>0.28882669537136707</v>
      </c>
      <c r="E278" s="104">
        <f t="shared" si="359"/>
        <v>0.28882669537136707</v>
      </c>
      <c r="F278" s="104">
        <f t="shared" si="354"/>
        <v>0</v>
      </c>
      <c r="G278" s="104">
        <f t="shared" si="354"/>
        <v>0.27513091950938728</v>
      </c>
      <c r="H278" s="104">
        <f t="shared" si="360"/>
        <v>0.27513091950938728</v>
      </c>
      <c r="I278" s="104">
        <f t="shared" si="355"/>
        <v>0</v>
      </c>
      <c r="J278" s="104">
        <f t="shared" si="355"/>
        <v>0.30507383417774636</v>
      </c>
      <c r="K278" s="104">
        <f t="shared" si="364"/>
        <v>0.30507383417774636</v>
      </c>
      <c r="L278" s="104">
        <f t="shared" si="356"/>
        <v>0</v>
      </c>
      <c r="M278" s="104">
        <f t="shared" si="356"/>
        <v>0.3347473819562799</v>
      </c>
      <c r="N278" s="104">
        <f t="shared" si="361"/>
        <v>0.3347473819562799</v>
      </c>
      <c r="O278" s="104">
        <f t="shared" si="357"/>
        <v>0</v>
      </c>
      <c r="P278" s="104">
        <f t="shared" si="357"/>
        <v>0.74471155015405288</v>
      </c>
      <c r="Q278" s="104">
        <f t="shared" si="362"/>
        <v>0.74471155015405288</v>
      </c>
      <c r="R278" s="104">
        <f t="shared" si="358"/>
        <v>0</v>
      </c>
      <c r="S278" s="104">
        <f t="shared" si="358"/>
        <v>0.82412495855360723</v>
      </c>
      <c r="T278" s="104">
        <f t="shared" si="363"/>
        <v>0.82412495855360723</v>
      </c>
    </row>
    <row r="279" spans="2:20" x14ac:dyDescent="0.2">
      <c r="B279" s="114" t="s">
        <v>429</v>
      </c>
      <c r="C279" s="104">
        <f t="shared" si="353"/>
        <v>0.40581270182992468</v>
      </c>
      <c r="D279" s="104">
        <f t="shared" si="353"/>
        <v>0</v>
      </c>
      <c r="E279" s="104">
        <f t="shared" si="359"/>
        <v>0.40581270182992468</v>
      </c>
      <c r="F279" s="104">
        <f t="shared" si="354"/>
        <v>0.38656960589981743</v>
      </c>
      <c r="G279" s="104">
        <f t="shared" si="354"/>
        <v>0</v>
      </c>
      <c r="H279" s="104">
        <f t="shared" si="360"/>
        <v>0.38656960589981743</v>
      </c>
      <c r="I279" s="104">
        <f t="shared" si="355"/>
        <v>0.42864056158694991</v>
      </c>
      <c r="J279" s="104">
        <f t="shared" si="355"/>
        <v>0</v>
      </c>
      <c r="K279" s="104">
        <f t="shared" si="364"/>
        <v>0.42864056158694991</v>
      </c>
      <c r="L279" s="104">
        <f t="shared" si="356"/>
        <v>0.94066609270660062</v>
      </c>
      <c r="M279" s="104">
        <f t="shared" si="356"/>
        <v>0</v>
      </c>
      <c r="N279" s="104">
        <f t="shared" si="361"/>
        <v>0.94066609270660062</v>
      </c>
      <c r="O279" s="104">
        <f t="shared" si="357"/>
        <v>1.0463485927552103</v>
      </c>
      <c r="P279" s="104">
        <f t="shared" si="357"/>
        <v>0</v>
      </c>
      <c r="Q279" s="104">
        <f t="shared" si="362"/>
        <v>1.0463485927552103</v>
      </c>
      <c r="R279" s="104">
        <f t="shared" si="358"/>
        <v>1.1579275095956694</v>
      </c>
      <c r="S279" s="104">
        <f t="shared" si="358"/>
        <v>0</v>
      </c>
      <c r="T279" s="104">
        <f t="shared" si="363"/>
        <v>1.1579275095956694</v>
      </c>
    </row>
    <row r="280" spans="2:20" x14ac:dyDescent="0.2">
      <c r="B280" s="114" t="s">
        <v>288</v>
      </c>
      <c r="C280" s="104">
        <f t="shared" si="353"/>
        <v>0</v>
      </c>
      <c r="D280" s="104">
        <f t="shared" si="353"/>
        <v>0</v>
      </c>
      <c r="E280" s="104">
        <f t="shared" si="359"/>
        <v>0</v>
      </c>
      <c r="F280" s="104">
        <f t="shared" si="354"/>
        <v>0.13188427529018687</v>
      </c>
      <c r="G280" s="104">
        <f t="shared" si="354"/>
        <v>0</v>
      </c>
      <c r="H280" s="104">
        <f t="shared" si="360"/>
        <v>0.13188427529018687</v>
      </c>
      <c r="I280" s="104">
        <f t="shared" si="355"/>
        <v>0.17581939954313586</v>
      </c>
      <c r="J280" s="104">
        <f t="shared" si="355"/>
        <v>0</v>
      </c>
      <c r="K280" s="104">
        <f t="shared" si="364"/>
        <v>0.17581939954313586</v>
      </c>
      <c r="L280" s="104">
        <f t="shared" si="356"/>
        <v>0.21924892682492511</v>
      </c>
      <c r="M280" s="104">
        <f t="shared" si="356"/>
        <v>0</v>
      </c>
      <c r="N280" s="104">
        <f t="shared" si="361"/>
        <v>0.21924892682492511</v>
      </c>
      <c r="O280" s="104">
        <f t="shared" si="357"/>
        <v>0.36957300469933546</v>
      </c>
      <c r="P280" s="104">
        <f t="shared" si="357"/>
        <v>0</v>
      </c>
      <c r="Q280" s="104">
        <f t="shared" si="362"/>
        <v>0.36957300469933546</v>
      </c>
      <c r="R280" s="104">
        <f t="shared" si="358"/>
        <v>0.4610556178264581</v>
      </c>
      <c r="S280" s="104">
        <f t="shared" si="358"/>
        <v>0</v>
      </c>
      <c r="T280" s="104">
        <f t="shared" si="363"/>
        <v>0.4610556178264581</v>
      </c>
    </row>
    <row r="281" spans="2:20" x14ac:dyDescent="0.2">
      <c r="B281" s="114" t="s">
        <v>289</v>
      </c>
      <c r="C281" s="104">
        <f t="shared" si="353"/>
        <v>0.17631862217438107</v>
      </c>
      <c r="D281" s="104">
        <f t="shared" si="353"/>
        <v>0</v>
      </c>
      <c r="E281" s="104">
        <f t="shared" si="359"/>
        <v>0.17631862217438107</v>
      </c>
      <c r="F281" s="104">
        <f t="shared" si="354"/>
        <v>0.16795782877026549</v>
      </c>
      <c r="G281" s="104">
        <f t="shared" si="354"/>
        <v>0</v>
      </c>
      <c r="H281" s="104">
        <f t="shared" si="360"/>
        <v>0.16795782877026549</v>
      </c>
      <c r="I281" s="104">
        <f t="shared" si="355"/>
        <v>0.18623693365501959</v>
      </c>
      <c r="J281" s="104">
        <f t="shared" si="355"/>
        <v>0</v>
      </c>
      <c r="K281" s="104">
        <f t="shared" si="364"/>
        <v>0.18623693365501959</v>
      </c>
      <c r="L281" s="104">
        <f t="shared" si="356"/>
        <v>0.20435159945005454</v>
      </c>
      <c r="M281" s="104">
        <f t="shared" si="356"/>
        <v>0</v>
      </c>
      <c r="N281" s="104">
        <f t="shared" si="361"/>
        <v>0.20435159945005454</v>
      </c>
      <c r="O281" s="104">
        <f t="shared" si="357"/>
        <v>0.22731021152958009</v>
      </c>
      <c r="P281" s="104">
        <f t="shared" si="357"/>
        <v>0</v>
      </c>
      <c r="Q281" s="104">
        <f t="shared" si="362"/>
        <v>0.22731021152958009</v>
      </c>
      <c r="R281" s="104">
        <f t="shared" si="358"/>
        <v>0.25154976932595563</v>
      </c>
      <c r="S281" s="104">
        <f t="shared" si="358"/>
        <v>0</v>
      </c>
      <c r="T281" s="104">
        <f t="shared" si="363"/>
        <v>0.25154976932595563</v>
      </c>
    </row>
    <row r="282" spans="2:20" x14ac:dyDescent="0.2">
      <c r="B282" s="114" t="s">
        <v>290</v>
      </c>
      <c r="C282" s="104">
        <f t="shared" si="353"/>
        <v>0</v>
      </c>
      <c r="D282" s="104">
        <f t="shared" si="353"/>
        <v>0.1404951560818084</v>
      </c>
      <c r="E282" s="104">
        <f t="shared" si="359"/>
        <v>0.1404951560818084</v>
      </c>
      <c r="F282" s="104">
        <f t="shared" si="354"/>
        <v>0</v>
      </c>
      <c r="G282" s="104">
        <f t="shared" si="354"/>
        <v>0.13383306355979888</v>
      </c>
      <c r="H282" s="104">
        <f t="shared" si="360"/>
        <v>0.13383306355979888</v>
      </c>
      <c r="I282" s="104">
        <f t="shared" si="355"/>
        <v>0</v>
      </c>
      <c r="J282" s="104">
        <f t="shared" si="355"/>
        <v>0.14839831856320609</v>
      </c>
      <c r="K282" s="104">
        <f t="shared" si="364"/>
        <v>0.14839831856320609</v>
      </c>
      <c r="L282" s="104">
        <f t="shared" si="356"/>
        <v>0</v>
      </c>
      <c r="M282" s="104">
        <f t="shared" si="356"/>
        <v>0.16283254432369429</v>
      </c>
      <c r="N282" s="104">
        <f t="shared" si="361"/>
        <v>0.16283254432369429</v>
      </c>
      <c r="O282" s="104">
        <f t="shared" si="357"/>
        <v>0</v>
      </c>
      <c r="P282" s="104">
        <f t="shared" si="357"/>
        <v>0.18112654950452256</v>
      </c>
      <c r="Q282" s="104">
        <f t="shared" si="362"/>
        <v>0.18112654950452256</v>
      </c>
      <c r="R282" s="104">
        <f t="shared" si="358"/>
        <v>0</v>
      </c>
      <c r="S282" s="104">
        <f t="shared" si="358"/>
        <v>0.20044124476449166</v>
      </c>
      <c r="T282" s="104">
        <f t="shared" si="363"/>
        <v>0.20044124476449166</v>
      </c>
    </row>
    <row r="283" spans="2:20" x14ac:dyDescent="0.2">
      <c r="B283" s="114" t="s">
        <v>291</v>
      </c>
      <c r="C283" s="104">
        <f t="shared" si="353"/>
        <v>0</v>
      </c>
      <c r="D283" s="104">
        <f t="shared" si="353"/>
        <v>6.9967707212055974E-2</v>
      </c>
      <c r="E283" s="104">
        <f t="shared" si="359"/>
        <v>6.9967707212055974E-2</v>
      </c>
      <c r="F283" s="104">
        <f t="shared" si="354"/>
        <v>0</v>
      </c>
      <c r="G283" s="104">
        <f t="shared" si="354"/>
        <v>6.6649932051692659E-2</v>
      </c>
      <c r="H283" s="104">
        <f t="shared" si="360"/>
        <v>6.6649932051692659E-2</v>
      </c>
      <c r="I283" s="104">
        <f t="shared" si="355"/>
        <v>0</v>
      </c>
      <c r="J283" s="104">
        <f t="shared" si="355"/>
        <v>7.3903545101198231E-2</v>
      </c>
      <c r="K283" s="104">
        <f t="shared" si="364"/>
        <v>7.3903545101198231E-2</v>
      </c>
      <c r="L283" s="104">
        <f t="shared" si="356"/>
        <v>0</v>
      </c>
      <c r="M283" s="104">
        <f t="shared" si="356"/>
        <v>7.4457112353735588E-2</v>
      </c>
      <c r="N283" s="104">
        <f t="shared" si="361"/>
        <v>7.4457112353735588E-2</v>
      </c>
      <c r="O283" s="104">
        <f t="shared" si="357"/>
        <v>0</v>
      </c>
      <c r="P283" s="104">
        <f t="shared" si="357"/>
        <v>8.2822263219652179E-2</v>
      </c>
      <c r="Q283" s="104">
        <f t="shared" si="362"/>
        <v>8.2822263219652179E-2</v>
      </c>
      <c r="R283" s="104">
        <f t="shared" si="358"/>
        <v>0</v>
      </c>
      <c r="S283" s="104">
        <f t="shared" si="358"/>
        <v>9.1654136731318586E-2</v>
      </c>
      <c r="T283" s="104">
        <f t="shared" si="363"/>
        <v>9.1654136731318586E-2</v>
      </c>
    </row>
    <row r="284" spans="2:20" x14ac:dyDescent="0.2">
      <c r="B284" s="114" t="s">
        <v>293</v>
      </c>
      <c r="C284" s="104">
        <f t="shared" si="353"/>
        <v>0</v>
      </c>
      <c r="D284" s="104">
        <f t="shared" si="353"/>
        <v>7.3578040904198061E-2</v>
      </c>
      <c r="E284" s="104">
        <f t="shared" si="359"/>
        <v>7.3578040904198061E-2</v>
      </c>
      <c r="F284" s="104">
        <f t="shared" si="354"/>
        <v>0</v>
      </c>
      <c r="G284" s="104">
        <f t="shared" si="354"/>
        <v>7.0089068545560004E-2</v>
      </c>
      <c r="H284" s="104">
        <f t="shared" si="360"/>
        <v>7.0089068545560004E-2</v>
      </c>
      <c r="I284" s="104">
        <f t="shared" si="355"/>
        <v>0</v>
      </c>
      <c r="J284" s="104">
        <f t="shared" si="355"/>
        <v>7.7716968028420069E-2</v>
      </c>
      <c r="K284" s="104">
        <f t="shared" si="364"/>
        <v>7.7716968028420069E-2</v>
      </c>
      <c r="L284" s="104">
        <f t="shared" si="356"/>
        <v>0</v>
      </c>
      <c r="M284" s="104">
        <f t="shared" si="356"/>
        <v>8.5276246818125942E-2</v>
      </c>
      <c r="N284" s="104">
        <f t="shared" si="361"/>
        <v>8.5276246818125942E-2</v>
      </c>
      <c r="O284" s="104">
        <f t="shared" si="357"/>
        <v>0</v>
      </c>
      <c r="P284" s="104">
        <f t="shared" si="357"/>
        <v>9.4856912081153349E-2</v>
      </c>
      <c r="Q284" s="104">
        <f t="shared" si="362"/>
        <v>9.4856912081153349E-2</v>
      </c>
      <c r="R284" s="104">
        <f t="shared" si="358"/>
        <v>0</v>
      </c>
      <c r="S284" s="104">
        <f t="shared" si="358"/>
        <v>0.10497211802506944</v>
      </c>
      <c r="T284" s="104">
        <f t="shared" si="363"/>
        <v>0.10497211802506944</v>
      </c>
    </row>
    <row r="285" spans="2:20" x14ac:dyDescent="0.2">
      <c r="B285" s="114" t="s">
        <v>872</v>
      </c>
      <c r="C285" s="104">
        <f t="shared" ref="C285:D293" si="365">+C247*$E$296</f>
        <v>0</v>
      </c>
      <c r="D285" s="104">
        <f t="shared" si="365"/>
        <v>0</v>
      </c>
      <c r="E285" s="104">
        <f t="shared" si="359"/>
        <v>0</v>
      </c>
      <c r="F285" s="104">
        <f t="shared" ref="F285:G293" si="366">+F247*$H$296</f>
        <v>0</v>
      </c>
      <c r="G285" s="104">
        <f t="shared" si="366"/>
        <v>0</v>
      </c>
      <c r="H285" s="104">
        <f t="shared" si="360"/>
        <v>0</v>
      </c>
      <c r="I285" s="104">
        <f t="shared" ref="I285:J293" si="367">+I247*$K$296</f>
        <v>1.4658554400237669</v>
      </c>
      <c r="J285" s="104">
        <f t="shared" si="367"/>
        <v>0</v>
      </c>
      <c r="K285" s="104">
        <f t="shared" si="364"/>
        <v>1.4658554400237669</v>
      </c>
      <c r="L285" s="104">
        <f t="shared" ref="L285:M293" si="368">+L247*$N$296</f>
        <v>3.4118306945497041</v>
      </c>
      <c r="M285" s="104">
        <f t="shared" si="368"/>
        <v>0</v>
      </c>
      <c r="N285" s="104">
        <f t="shared" si="361"/>
        <v>3.4118306945497041</v>
      </c>
      <c r="O285" s="104">
        <f t="shared" ref="O285:P293" si="369">+O247*$Q$296</f>
        <v>0</v>
      </c>
      <c r="P285" s="104">
        <f t="shared" si="369"/>
        <v>0</v>
      </c>
      <c r="Q285" s="104">
        <f t="shared" si="362"/>
        <v>0</v>
      </c>
      <c r="R285" s="104">
        <f t="shared" ref="R285:S293" si="370">+R247*$T$296</f>
        <v>0</v>
      </c>
      <c r="S285" s="104">
        <f t="shared" si="370"/>
        <v>0</v>
      </c>
      <c r="T285" s="104">
        <f t="shared" si="363"/>
        <v>0</v>
      </c>
    </row>
    <row r="286" spans="2:20" x14ac:dyDescent="0.2">
      <c r="B286" s="114" t="s">
        <v>867</v>
      </c>
      <c r="C286" s="104">
        <f t="shared" si="365"/>
        <v>0</v>
      </c>
      <c r="D286" s="104">
        <f t="shared" si="365"/>
        <v>0</v>
      </c>
      <c r="E286" s="104">
        <f t="shared" si="359"/>
        <v>0</v>
      </c>
      <c r="F286" s="104">
        <f t="shared" si="366"/>
        <v>1.4541803356732943</v>
      </c>
      <c r="G286" s="104">
        <f t="shared" si="366"/>
        <v>0</v>
      </c>
      <c r="H286" s="104">
        <f t="shared" si="360"/>
        <v>1.4541803356732943</v>
      </c>
      <c r="I286" s="104">
        <f t="shared" si="367"/>
        <v>1.7101646800277279</v>
      </c>
      <c r="J286" s="104">
        <f t="shared" si="367"/>
        <v>0</v>
      </c>
      <c r="K286" s="104">
        <f t="shared" si="364"/>
        <v>1.7101646800277279</v>
      </c>
      <c r="L286" s="104">
        <f t="shared" si="368"/>
        <v>2.9244263096140322</v>
      </c>
      <c r="M286" s="104">
        <f t="shared" si="368"/>
        <v>0</v>
      </c>
      <c r="N286" s="104">
        <f t="shared" si="361"/>
        <v>2.9244263096140322</v>
      </c>
      <c r="O286" s="104">
        <f t="shared" si="369"/>
        <v>3.203693855897757</v>
      </c>
      <c r="P286" s="104">
        <f t="shared" si="369"/>
        <v>0</v>
      </c>
      <c r="Q286" s="104">
        <f t="shared" si="362"/>
        <v>3.203693855897757</v>
      </c>
      <c r="R286" s="104">
        <f t="shared" si="370"/>
        <v>3.7188717996451817</v>
      </c>
      <c r="S286" s="104">
        <f t="shared" si="370"/>
        <v>0</v>
      </c>
      <c r="T286" s="104">
        <f t="shared" si="363"/>
        <v>3.7188717996451817</v>
      </c>
    </row>
    <row r="287" spans="2:20" x14ac:dyDescent="0.2">
      <c r="B287" s="114" t="s">
        <v>868</v>
      </c>
      <c r="C287" s="104">
        <f t="shared" si="365"/>
        <v>0</v>
      </c>
      <c r="D287" s="104">
        <f t="shared" si="365"/>
        <v>0</v>
      </c>
      <c r="E287" s="104">
        <f t="shared" si="359"/>
        <v>0</v>
      </c>
      <c r="F287" s="104">
        <f t="shared" si="366"/>
        <v>0</v>
      </c>
      <c r="G287" s="104">
        <f t="shared" si="366"/>
        <v>0</v>
      </c>
      <c r="H287" s="104">
        <f t="shared" si="360"/>
        <v>0</v>
      </c>
      <c r="I287" s="104">
        <f t="shared" si="367"/>
        <v>0.73292772001188344</v>
      </c>
      <c r="J287" s="104">
        <f t="shared" si="367"/>
        <v>0</v>
      </c>
      <c r="K287" s="104">
        <f t="shared" si="364"/>
        <v>0.73292772001188344</v>
      </c>
      <c r="L287" s="104">
        <f t="shared" si="368"/>
        <v>1.4622131548070161</v>
      </c>
      <c r="M287" s="104">
        <f t="shared" si="368"/>
        <v>0</v>
      </c>
      <c r="N287" s="104">
        <f t="shared" si="361"/>
        <v>1.4622131548070161</v>
      </c>
      <c r="O287" s="104">
        <f t="shared" si="369"/>
        <v>1.9715039113216966</v>
      </c>
      <c r="P287" s="104">
        <f t="shared" si="369"/>
        <v>0</v>
      </c>
      <c r="Q287" s="104">
        <f t="shared" si="362"/>
        <v>1.9715039113216966</v>
      </c>
      <c r="R287" s="104">
        <f t="shared" si="370"/>
        <v>2.2313230797871091</v>
      </c>
      <c r="S287" s="104">
        <f t="shared" si="370"/>
        <v>0</v>
      </c>
      <c r="T287" s="104">
        <f t="shared" si="363"/>
        <v>2.2313230797871091</v>
      </c>
    </row>
    <row r="288" spans="2:20" x14ac:dyDescent="0.2">
      <c r="B288" s="114" t="s">
        <v>869</v>
      </c>
      <c r="C288" s="104">
        <f t="shared" si="365"/>
        <v>0</v>
      </c>
      <c r="D288" s="104">
        <f t="shared" si="365"/>
        <v>0</v>
      </c>
      <c r="E288" s="104">
        <f t="shared" si="359"/>
        <v>0</v>
      </c>
      <c r="F288" s="104">
        <f t="shared" si="366"/>
        <v>0.9694535571155295</v>
      </c>
      <c r="G288" s="104">
        <f t="shared" si="366"/>
        <v>0</v>
      </c>
      <c r="H288" s="104">
        <f t="shared" si="360"/>
        <v>0.9694535571155295</v>
      </c>
      <c r="I288" s="104">
        <f t="shared" si="367"/>
        <v>1.2215462000198059</v>
      </c>
      <c r="J288" s="104">
        <f t="shared" si="367"/>
        <v>0</v>
      </c>
      <c r="K288" s="104">
        <f t="shared" si="364"/>
        <v>1.2215462000198059</v>
      </c>
      <c r="L288" s="104">
        <f t="shared" si="368"/>
        <v>1.7059153472748521</v>
      </c>
      <c r="M288" s="104">
        <f t="shared" si="368"/>
        <v>0</v>
      </c>
      <c r="N288" s="104">
        <f t="shared" si="361"/>
        <v>1.7059153472748521</v>
      </c>
      <c r="O288" s="104">
        <f t="shared" si="369"/>
        <v>2.4643798891521209</v>
      </c>
      <c r="P288" s="104">
        <f t="shared" si="369"/>
        <v>0</v>
      </c>
      <c r="Q288" s="104">
        <f t="shared" si="362"/>
        <v>2.4643798891521209</v>
      </c>
      <c r="R288" s="104">
        <f t="shared" si="370"/>
        <v>2.9750974397161456</v>
      </c>
      <c r="S288" s="104">
        <f t="shared" si="370"/>
        <v>0</v>
      </c>
      <c r="T288" s="104">
        <f t="shared" si="363"/>
        <v>2.9750974397161456</v>
      </c>
    </row>
    <row r="289" spans="2:21" x14ac:dyDescent="0.2">
      <c r="B289" s="114" t="s">
        <v>870</v>
      </c>
      <c r="C289" s="104">
        <f t="shared" si="365"/>
        <v>0</v>
      </c>
      <c r="D289" s="104">
        <f t="shared" si="365"/>
        <v>0</v>
      </c>
      <c r="E289" s="104">
        <f t="shared" si="359"/>
        <v>0</v>
      </c>
      <c r="F289" s="104">
        <f t="shared" si="366"/>
        <v>0</v>
      </c>
      <c r="G289" s="104">
        <f t="shared" si="366"/>
        <v>0</v>
      </c>
      <c r="H289" s="104">
        <f t="shared" si="360"/>
        <v>0</v>
      </c>
      <c r="I289" s="104">
        <f t="shared" si="367"/>
        <v>2.9317108800475338</v>
      </c>
      <c r="J289" s="104">
        <f t="shared" si="367"/>
        <v>0</v>
      </c>
      <c r="K289" s="104">
        <f t="shared" si="364"/>
        <v>2.9317108800475338</v>
      </c>
      <c r="L289" s="104">
        <f t="shared" si="368"/>
        <v>0</v>
      </c>
      <c r="M289" s="104">
        <f t="shared" si="368"/>
        <v>0</v>
      </c>
      <c r="N289" s="104">
        <f t="shared" si="361"/>
        <v>0</v>
      </c>
      <c r="O289" s="104">
        <f t="shared" si="369"/>
        <v>5.9145117339650888</v>
      </c>
      <c r="P289" s="104">
        <f t="shared" si="369"/>
        <v>0</v>
      </c>
      <c r="Q289" s="104">
        <f t="shared" si="362"/>
        <v>5.9145117339650888</v>
      </c>
      <c r="R289" s="104">
        <f t="shared" si="370"/>
        <v>0</v>
      </c>
      <c r="S289" s="104">
        <f t="shared" si="370"/>
        <v>0</v>
      </c>
      <c r="T289" s="104">
        <f t="shared" si="363"/>
        <v>0</v>
      </c>
    </row>
    <row r="290" spans="2:21" x14ac:dyDescent="0.2">
      <c r="B290" s="114" t="s">
        <v>871</v>
      </c>
      <c r="C290" s="104">
        <f t="shared" si="365"/>
        <v>0</v>
      </c>
      <c r="D290" s="104">
        <f t="shared" si="365"/>
        <v>0</v>
      </c>
      <c r="E290" s="104">
        <f t="shared" si="359"/>
        <v>0</v>
      </c>
      <c r="F290" s="104">
        <f t="shared" si="366"/>
        <v>0.48472677855776475</v>
      </c>
      <c r="G290" s="104">
        <f t="shared" si="366"/>
        <v>0</v>
      </c>
      <c r="H290" s="104">
        <f t="shared" si="360"/>
        <v>0.48472677855776475</v>
      </c>
      <c r="I290" s="104">
        <f t="shared" si="367"/>
        <v>0.97723696001584448</v>
      </c>
      <c r="J290" s="104">
        <f t="shared" si="367"/>
        <v>0</v>
      </c>
      <c r="K290" s="104">
        <f t="shared" si="364"/>
        <v>0.97723696001584448</v>
      </c>
      <c r="L290" s="104">
        <f t="shared" si="368"/>
        <v>1.2185109623391801</v>
      </c>
      <c r="M290" s="104">
        <f t="shared" si="368"/>
        <v>0</v>
      </c>
      <c r="N290" s="104">
        <f t="shared" si="361"/>
        <v>1.2185109623391801</v>
      </c>
      <c r="O290" s="104">
        <f t="shared" si="369"/>
        <v>1.7250659224064844</v>
      </c>
      <c r="P290" s="104">
        <f t="shared" si="369"/>
        <v>0</v>
      </c>
      <c r="Q290" s="104">
        <f t="shared" si="362"/>
        <v>1.7250659224064844</v>
      </c>
      <c r="R290" s="104">
        <f t="shared" si="370"/>
        <v>1.983398293144097</v>
      </c>
      <c r="S290" s="104">
        <f t="shared" si="370"/>
        <v>0</v>
      </c>
      <c r="T290" s="104">
        <f t="shared" si="363"/>
        <v>1.983398293144097</v>
      </c>
    </row>
    <row r="291" spans="2:21" x14ac:dyDescent="0.2">
      <c r="B291" s="114" t="s">
        <v>873</v>
      </c>
      <c r="C291" s="104">
        <f t="shared" si="365"/>
        <v>0</v>
      </c>
      <c r="D291" s="104">
        <f t="shared" si="365"/>
        <v>0</v>
      </c>
      <c r="E291" s="104">
        <f t="shared" si="359"/>
        <v>0</v>
      </c>
      <c r="F291" s="104">
        <f t="shared" si="366"/>
        <v>0</v>
      </c>
      <c r="G291" s="104">
        <f t="shared" si="366"/>
        <v>0</v>
      </c>
      <c r="H291" s="104">
        <f t="shared" si="360"/>
        <v>0</v>
      </c>
      <c r="I291" s="104">
        <f t="shared" si="367"/>
        <v>1.4658554400237669</v>
      </c>
      <c r="J291" s="104">
        <f t="shared" si="367"/>
        <v>0</v>
      </c>
      <c r="K291" s="104">
        <f t="shared" si="364"/>
        <v>1.4658554400237669</v>
      </c>
      <c r="L291" s="104">
        <f t="shared" si="368"/>
        <v>3.4118306945497041</v>
      </c>
      <c r="M291" s="104">
        <f t="shared" si="368"/>
        <v>0</v>
      </c>
      <c r="N291" s="104">
        <f t="shared" si="361"/>
        <v>3.4118306945497041</v>
      </c>
      <c r="O291" s="104">
        <f t="shared" si="369"/>
        <v>0</v>
      </c>
      <c r="P291" s="104">
        <f t="shared" si="369"/>
        <v>0</v>
      </c>
      <c r="Q291" s="104">
        <f t="shared" si="362"/>
        <v>0</v>
      </c>
      <c r="R291" s="104">
        <f t="shared" si="370"/>
        <v>0</v>
      </c>
      <c r="S291" s="104">
        <f t="shared" si="370"/>
        <v>0</v>
      </c>
      <c r="T291" s="104">
        <f t="shared" si="363"/>
        <v>0</v>
      </c>
    </row>
    <row r="292" spans="2:21" x14ac:dyDescent="0.2">
      <c r="B292" s="108" t="s">
        <v>881</v>
      </c>
      <c r="C292" s="104">
        <f t="shared" si="365"/>
        <v>0</v>
      </c>
      <c r="D292" s="104">
        <f t="shared" si="365"/>
        <v>0</v>
      </c>
      <c r="E292" s="104">
        <f t="shared" si="359"/>
        <v>0</v>
      </c>
      <c r="F292" s="104">
        <f t="shared" si="366"/>
        <v>3.3930874499043533</v>
      </c>
      <c r="G292" s="104">
        <f t="shared" si="366"/>
        <v>0</v>
      </c>
      <c r="H292" s="104">
        <f t="shared" si="360"/>
        <v>3.3930874499043533</v>
      </c>
      <c r="I292" s="104">
        <f t="shared" si="367"/>
        <v>0</v>
      </c>
      <c r="J292" s="104">
        <f t="shared" si="367"/>
        <v>0</v>
      </c>
      <c r="K292" s="104">
        <f t="shared" si="364"/>
        <v>0</v>
      </c>
      <c r="L292" s="104">
        <f t="shared" si="368"/>
        <v>0</v>
      </c>
      <c r="M292" s="104">
        <f t="shared" si="368"/>
        <v>0</v>
      </c>
      <c r="N292" s="104">
        <f t="shared" si="361"/>
        <v>0</v>
      </c>
      <c r="O292" s="104">
        <f t="shared" si="369"/>
        <v>0</v>
      </c>
      <c r="P292" s="104">
        <f t="shared" si="369"/>
        <v>0</v>
      </c>
      <c r="Q292" s="104">
        <f t="shared" si="362"/>
        <v>0</v>
      </c>
      <c r="R292" s="104">
        <f t="shared" si="370"/>
        <v>0</v>
      </c>
      <c r="S292" s="104">
        <f t="shared" si="370"/>
        <v>0</v>
      </c>
      <c r="T292" s="104">
        <f t="shared" si="363"/>
        <v>0</v>
      </c>
    </row>
    <row r="293" spans="2:21" x14ac:dyDescent="0.2">
      <c r="B293" s="108" t="s">
        <v>912</v>
      </c>
      <c r="C293" s="104">
        <f t="shared" si="365"/>
        <v>1.1558665231431648</v>
      </c>
      <c r="D293" s="104">
        <f t="shared" si="365"/>
        <v>0</v>
      </c>
      <c r="E293" s="104">
        <f t="shared" ref="E293" si="371">+C293+D293</f>
        <v>1.1558665231431648</v>
      </c>
      <c r="F293" s="104">
        <f t="shared" si="366"/>
        <v>1.0009607977217843</v>
      </c>
      <c r="G293" s="104">
        <f t="shared" si="366"/>
        <v>0</v>
      </c>
      <c r="H293" s="104">
        <f t="shared" ref="H293" si="372">+F293+G293</f>
        <v>1.0009607977217843</v>
      </c>
      <c r="I293" s="104">
        <f t="shared" si="367"/>
        <v>1.0089971612163595</v>
      </c>
      <c r="J293" s="104">
        <f t="shared" si="367"/>
        <v>0</v>
      </c>
      <c r="K293" s="104">
        <f t="shared" ref="K293" si="373">+I293+J293</f>
        <v>1.0089971612163595</v>
      </c>
      <c r="L293" s="104">
        <f t="shared" si="368"/>
        <v>1.0064900548921627</v>
      </c>
      <c r="M293" s="104">
        <f t="shared" si="368"/>
        <v>0</v>
      </c>
      <c r="N293" s="104">
        <f t="shared" ref="N293" si="374">+L293+M293</f>
        <v>1.0064900548921627</v>
      </c>
      <c r="O293" s="104">
        <f t="shared" si="369"/>
        <v>1.0177888942198259</v>
      </c>
      <c r="P293" s="104">
        <f t="shared" si="369"/>
        <v>0</v>
      </c>
      <c r="Q293" s="104">
        <f t="shared" ref="Q293" si="375">+O293+P293</f>
        <v>1.0177888942198259</v>
      </c>
      <c r="R293" s="104">
        <f t="shared" si="370"/>
        <v>0</v>
      </c>
      <c r="S293" s="104">
        <f t="shared" si="370"/>
        <v>0</v>
      </c>
      <c r="T293" s="104">
        <f t="shared" ref="T293" si="376">+R293+S293</f>
        <v>0</v>
      </c>
    </row>
    <row r="294" spans="2:21" s="135" customFormat="1" x14ac:dyDescent="0.2">
      <c r="B294" s="114" t="s">
        <v>294</v>
      </c>
      <c r="C294" s="104">
        <f>+C256*$E$296</f>
        <v>3.930740638679584</v>
      </c>
      <c r="D294" s="104">
        <f>+D256*$E$296</f>
        <v>0</v>
      </c>
      <c r="E294" s="104">
        <f t="shared" si="359"/>
        <v>3.930740638679584</v>
      </c>
      <c r="F294" s="104">
        <f>+F256*$H$296</f>
        <v>3.4039547011284328</v>
      </c>
      <c r="G294" s="104">
        <f>+G256*$H$296</f>
        <v>0</v>
      </c>
      <c r="H294" s="104">
        <f t="shared" si="360"/>
        <v>3.4039547011284328</v>
      </c>
      <c r="I294" s="104">
        <f>+I256*$K$296</f>
        <v>5.4997687593317846</v>
      </c>
      <c r="J294" s="104">
        <f>+J256*$K$296</f>
        <v>0</v>
      </c>
      <c r="K294" s="104">
        <f t="shared" si="364"/>
        <v>5.4997687593317846</v>
      </c>
      <c r="L294" s="104">
        <f>+L256*$N$296</f>
        <v>5.0754438903197334</v>
      </c>
      <c r="M294" s="104">
        <f>+M256*$N$296</f>
        <v>0</v>
      </c>
      <c r="N294" s="104">
        <f t="shared" si="361"/>
        <v>5.0754438903197334</v>
      </c>
      <c r="O294" s="104">
        <f>+O256*$Q$296</f>
        <v>6.9807056493836566</v>
      </c>
      <c r="P294" s="104">
        <f>+P256*$Q$296</f>
        <v>0</v>
      </c>
      <c r="Q294" s="104">
        <f t="shared" si="362"/>
        <v>6.9807056493836566</v>
      </c>
      <c r="R294" s="104">
        <f>+R256*$T$296</f>
        <v>8.9123840324902712</v>
      </c>
      <c r="S294" s="104">
        <f>+S256*$T$296</f>
        <v>0</v>
      </c>
      <c r="T294" s="104">
        <f t="shared" si="363"/>
        <v>8.9123840324902712</v>
      </c>
    </row>
    <row r="295" spans="2:21" x14ac:dyDescent="0.2">
      <c r="B295" s="278" t="s">
        <v>8</v>
      </c>
      <c r="C295" s="106">
        <f>SUM(C272:C294)</f>
        <v>62.267457665007754</v>
      </c>
      <c r="D295" s="106">
        <f t="shared" ref="D295:T295" si="377">SUM(D272:D294)</f>
        <v>1.2039483315392894</v>
      </c>
      <c r="E295" s="106">
        <f t="shared" si="377"/>
        <v>63.471405996547048</v>
      </c>
      <c r="F295" s="106">
        <f t="shared" si="377"/>
        <v>102.228211484657</v>
      </c>
      <c r="G295" s="106">
        <f t="shared" si="377"/>
        <v>1.146858710799886</v>
      </c>
      <c r="H295" s="106">
        <f t="shared" si="377"/>
        <v>103.37507019545689</v>
      </c>
      <c r="I295" s="106">
        <f t="shared" si="377"/>
        <v>123.39058744508903</v>
      </c>
      <c r="J295" s="106">
        <f t="shared" si="377"/>
        <v>1.2716730812653385</v>
      </c>
      <c r="K295" s="106">
        <f t="shared" si="377"/>
        <v>124.66226052635439</v>
      </c>
      <c r="L295" s="106">
        <f t="shared" si="377"/>
        <v>153.33146056132986</v>
      </c>
      <c r="M295" s="106">
        <f t="shared" si="377"/>
        <v>1.3887298276739437</v>
      </c>
      <c r="N295" s="106">
        <f t="shared" si="377"/>
        <v>154.72019038900379</v>
      </c>
      <c r="O295" s="106">
        <f t="shared" si="377"/>
        <v>163.2614906289528</v>
      </c>
      <c r="P295" s="106">
        <f t="shared" si="377"/>
        <v>1.9171074273054927</v>
      </c>
      <c r="Q295" s="106">
        <f t="shared" si="377"/>
        <v>165.17859805625827</v>
      </c>
      <c r="R295" s="106">
        <f t="shared" si="377"/>
        <v>167.48873267225821</v>
      </c>
      <c r="S295" s="106">
        <f t="shared" si="377"/>
        <v>2.1215409895873401</v>
      </c>
      <c r="T295" s="106">
        <f t="shared" si="377"/>
        <v>169.61027366184555</v>
      </c>
    </row>
    <row r="296" spans="2:21" x14ac:dyDescent="0.2">
      <c r="B296" s="279" t="s">
        <v>297</v>
      </c>
      <c r="C296" s="241"/>
      <c r="D296" s="240"/>
      <c r="E296" s="285">
        <f>Asignaciones!K41</f>
        <v>4.5248868778280547E-3</v>
      </c>
      <c r="F296" s="241"/>
      <c r="G296" s="240"/>
      <c r="H296" s="285">
        <f>Asignaciones!L41</f>
        <v>4.5099460417170013E-3</v>
      </c>
      <c r="I296" s="241"/>
      <c r="J296" s="240"/>
      <c r="K296" s="285">
        <f>Asignaciones!M41</f>
        <v>4.5184649991512789E-3</v>
      </c>
      <c r="L296" s="241"/>
      <c r="M296" s="240"/>
      <c r="N296" s="285">
        <f>Asignaciones!N41</f>
        <v>4.5072145543496953E-3</v>
      </c>
      <c r="O296" s="241"/>
      <c r="P296" s="240"/>
      <c r="Q296" s="285">
        <f>Asignaciones!O41</f>
        <v>4.5236469892110925E-3</v>
      </c>
      <c r="R296" s="241"/>
      <c r="S296" s="240"/>
      <c r="T296" s="285">
        <f>Asignaciones!P41</f>
        <v>4.5396674684708947E-3</v>
      </c>
    </row>
    <row r="298" spans="2:21" x14ac:dyDescent="0.2">
      <c r="E298" s="412"/>
      <c r="H298" s="412"/>
      <c r="K298" s="412"/>
      <c r="N298" s="412"/>
      <c r="Q298" s="412"/>
      <c r="T298" s="412"/>
      <c r="U298" s="412"/>
    </row>
    <row r="300" spans="2:21" x14ac:dyDescent="0.2">
      <c r="B300" s="2" t="s">
        <v>474</v>
      </c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7"/>
    </row>
    <row r="301" spans="2:21" x14ac:dyDescent="0.2">
      <c r="B301" s="9" t="s">
        <v>20</v>
      </c>
      <c r="C301" s="199"/>
      <c r="D301" s="199"/>
      <c r="E301" s="199"/>
      <c r="F301" s="199"/>
      <c r="G301" s="199"/>
      <c r="H301" s="199"/>
      <c r="I301" s="199"/>
      <c r="J301" s="199"/>
      <c r="K301" s="199"/>
      <c r="L301" s="199"/>
      <c r="M301" s="199"/>
      <c r="N301" s="199"/>
      <c r="O301" s="199"/>
      <c r="P301" s="199"/>
      <c r="Q301" s="199"/>
      <c r="R301" s="199"/>
      <c r="S301" s="199"/>
      <c r="T301" s="262"/>
    </row>
    <row r="302" spans="2:21" x14ac:dyDescent="0.2">
      <c r="B302" s="9" t="s">
        <v>911</v>
      </c>
      <c r="C302" s="199"/>
      <c r="D302" s="199"/>
      <c r="E302" s="199"/>
      <c r="F302" s="199"/>
      <c r="G302" s="199"/>
      <c r="H302" s="199"/>
      <c r="I302" s="199"/>
      <c r="J302" s="199"/>
      <c r="K302" s="199"/>
      <c r="L302" s="199"/>
      <c r="M302" s="199"/>
      <c r="N302" s="199"/>
      <c r="O302" s="199"/>
      <c r="P302" s="199"/>
      <c r="Q302" s="199"/>
      <c r="R302" s="199"/>
      <c r="S302" s="199"/>
      <c r="T302" s="262"/>
    </row>
    <row r="303" spans="2:21" x14ac:dyDescent="0.2">
      <c r="B303" s="9" t="s">
        <v>2</v>
      </c>
      <c r="C303" s="199"/>
      <c r="D303" s="199"/>
      <c r="E303" s="199"/>
      <c r="F303" s="199"/>
      <c r="G303" s="199"/>
      <c r="H303" s="199"/>
      <c r="I303" s="199"/>
      <c r="J303" s="199"/>
      <c r="K303" s="199"/>
      <c r="L303" s="199"/>
      <c r="M303" s="199"/>
      <c r="N303" s="199"/>
      <c r="O303" s="199"/>
      <c r="P303" s="199"/>
      <c r="Q303" s="199"/>
      <c r="R303" s="199"/>
      <c r="S303" s="199"/>
      <c r="T303" s="262"/>
    </row>
    <row r="304" spans="2:21" x14ac:dyDescent="0.2">
      <c r="B304" s="256"/>
      <c r="C304" s="197"/>
      <c r="D304" s="197"/>
      <c r="E304" s="19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263"/>
    </row>
    <row r="305" spans="2:20" x14ac:dyDescent="0.2">
      <c r="B305" s="264"/>
    </row>
    <row r="306" spans="2:20" x14ac:dyDescent="0.2">
      <c r="B306" s="265" t="s">
        <v>282</v>
      </c>
      <c r="C306" s="267" t="s">
        <v>38</v>
      </c>
      <c r="D306" s="662"/>
      <c r="E306" s="299"/>
      <c r="F306" s="270" t="s">
        <v>39</v>
      </c>
      <c r="G306" s="663"/>
      <c r="H306" s="663"/>
      <c r="I306" s="301" t="s">
        <v>40</v>
      </c>
      <c r="J306" s="662"/>
      <c r="K306" s="299"/>
      <c r="L306" s="267" t="s">
        <v>121</v>
      </c>
      <c r="M306" s="662"/>
      <c r="N306" s="299"/>
      <c r="O306" s="270" t="s">
        <v>122</v>
      </c>
      <c r="P306" s="662"/>
      <c r="Q306" s="299"/>
      <c r="R306" s="301" t="s">
        <v>633</v>
      </c>
      <c r="S306" s="662"/>
      <c r="T306" s="299"/>
    </row>
    <row r="307" spans="2:20" x14ac:dyDescent="0.2">
      <c r="B307" s="273"/>
      <c r="C307" s="274" t="s">
        <v>283</v>
      </c>
      <c r="D307" s="275" t="s">
        <v>284</v>
      </c>
      <c r="E307" s="275" t="s">
        <v>47</v>
      </c>
      <c r="F307" s="275" t="s">
        <v>283</v>
      </c>
      <c r="G307" s="275" t="s">
        <v>284</v>
      </c>
      <c r="H307" s="275" t="s">
        <v>47</v>
      </c>
      <c r="I307" s="276" t="s">
        <v>283</v>
      </c>
      <c r="J307" s="276" t="s">
        <v>284</v>
      </c>
      <c r="K307" s="276" t="s">
        <v>47</v>
      </c>
      <c r="L307" s="274" t="s">
        <v>283</v>
      </c>
      <c r="M307" s="275" t="s">
        <v>284</v>
      </c>
      <c r="N307" s="275" t="s">
        <v>47</v>
      </c>
      <c r="O307" s="275" t="s">
        <v>283</v>
      </c>
      <c r="P307" s="275" t="s">
        <v>284</v>
      </c>
      <c r="Q307" s="275" t="s">
        <v>47</v>
      </c>
      <c r="R307" s="276" t="s">
        <v>283</v>
      </c>
      <c r="S307" s="276" t="s">
        <v>284</v>
      </c>
      <c r="T307" s="276" t="s">
        <v>47</v>
      </c>
    </row>
    <row r="308" spans="2:20" x14ac:dyDescent="0.2">
      <c r="B308" s="129" t="s">
        <v>76</v>
      </c>
      <c r="C308" s="234"/>
      <c r="D308" s="234"/>
      <c r="E308" s="234"/>
      <c r="F308" s="234"/>
      <c r="G308" s="234"/>
      <c r="H308" s="234"/>
      <c r="I308" s="234"/>
      <c r="J308" s="234"/>
      <c r="K308" s="234"/>
      <c r="L308" s="234"/>
      <c r="M308" s="234"/>
      <c r="N308" s="234"/>
      <c r="O308" s="234"/>
      <c r="P308" s="234"/>
      <c r="Q308" s="234"/>
      <c r="R308" s="234"/>
      <c r="S308" s="234"/>
      <c r="T308" s="232"/>
    </row>
    <row r="309" spans="2:20" x14ac:dyDescent="0.2">
      <c r="B309" s="665" t="s">
        <v>424</v>
      </c>
      <c r="C309" s="104">
        <f t="shared" ref="C309:D321" si="378">+C234*$E$333</f>
        <v>600.21063212717013</v>
      </c>
      <c r="D309" s="104">
        <f t="shared" si="378"/>
        <v>0</v>
      </c>
      <c r="E309" s="408">
        <f>+C309+D309</f>
        <v>600.21063212717013</v>
      </c>
      <c r="F309" s="104">
        <f t="shared" ref="F309:G321" si="379">+F234*$H$333</f>
        <v>942.18481529021278</v>
      </c>
      <c r="G309" s="104">
        <f t="shared" si="379"/>
        <v>0</v>
      </c>
      <c r="H309" s="408">
        <f>+F309+G309</f>
        <v>942.18481529021278</v>
      </c>
      <c r="I309" s="104">
        <f t="shared" ref="I309:J321" si="380">+I234*$K$333</f>
        <v>1080.3884012991216</v>
      </c>
      <c r="J309" s="104">
        <f t="shared" si="380"/>
        <v>0</v>
      </c>
      <c r="K309" s="408">
        <f>+I309+J309</f>
        <v>1080.3884012991216</v>
      </c>
      <c r="L309" s="104">
        <f t="shared" ref="L309:M321" si="381">+L234*$N$333</f>
        <v>1354.7309426626418</v>
      </c>
      <c r="M309" s="104">
        <f t="shared" si="381"/>
        <v>0</v>
      </c>
      <c r="N309" s="408">
        <f>+L309+M309</f>
        <v>1354.7309426626418</v>
      </c>
      <c r="O309" s="104">
        <f t="shared" ref="O309:P321" si="382">+O234*$Q$333</f>
        <v>1429.3738835674253</v>
      </c>
      <c r="P309" s="104">
        <f t="shared" si="382"/>
        <v>0</v>
      </c>
      <c r="Q309" s="408">
        <f>+O309+P309</f>
        <v>1429.3738835674253</v>
      </c>
      <c r="R309" s="104">
        <f t="shared" ref="R309:S321" si="383">+R234*$T$333</f>
        <v>1500.6372511653146</v>
      </c>
      <c r="S309" s="104">
        <f t="shared" si="383"/>
        <v>0</v>
      </c>
      <c r="T309" s="408">
        <f>+R309+S309</f>
        <v>1500.6372511653146</v>
      </c>
    </row>
    <row r="310" spans="2:20" x14ac:dyDescent="0.2">
      <c r="B310" s="665" t="s">
        <v>425</v>
      </c>
      <c r="C310" s="104">
        <f t="shared" si="378"/>
        <v>190.26808952855933</v>
      </c>
      <c r="D310" s="104">
        <f t="shared" si="378"/>
        <v>0</v>
      </c>
      <c r="E310" s="408">
        <f>+C310+D310</f>
        <v>190.26808952855933</v>
      </c>
      <c r="F310" s="104">
        <f t="shared" si="379"/>
        <v>351.50907523625585</v>
      </c>
      <c r="G310" s="104">
        <f t="shared" si="379"/>
        <v>0</v>
      </c>
      <c r="H310" s="408">
        <f>+F310+G310</f>
        <v>351.50907523625585</v>
      </c>
      <c r="I310" s="104">
        <f t="shared" si="380"/>
        <v>406.47938369766331</v>
      </c>
      <c r="J310" s="104">
        <f t="shared" si="380"/>
        <v>0</v>
      </c>
      <c r="K310" s="408">
        <f>+I310+J310</f>
        <v>406.47938369766331</v>
      </c>
      <c r="L310" s="104">
        <f t="shared" si="381"/>
        <v>506.18134174156279</v>
      </c>
      <c r="M310" s="104">
        <f t="shared" si="381"/>
        <v>0</v>
      </c>
      <c r="N310" s="408">
        <f>+L310+M310</f>
        <v>506.18134174156279</v>
      </c>
      <c r="O310" s="104">
        <f t="shared" si="382"/>
        <v>517.71051566245524</v>
      </c>
      <c r="P310" s="104">
        <f t="shared" si="382"/>
        <v>0</v>
      </c>
      <c r="Q310" s="408">
        <f>+O310+P310</f>
        <v>517.71051566245524</v>
      </c>
      <c r="R310" s="104">
        <f t="shared" si="383"/>
        <v>543.52167340857784</v>
      </c>
      <c r="S310" s="104">
        <f t="shared" si="383"/>
        <v>0</v>
      </c>
      <c r="T310" s="408">
        <f>+R310+S310</f>
        <v>543.52167340857784</v>
      </c>
    </row>
    <row r="311" spans="2:20" x14ac:dyDescent="0.2">
      <c r="B311" s="660" t="s">
        <v>715</v>
      </c>
      <c r="C311" s="104">
        <f t="shared" si="378"/>
        <v>0</v>
      </c>
      <c r="D311" s="104">
        <f t="shared" si="378"/>
        <v>1.8187136706135629</v>
      </c>
      <c r="E311" s="104">
        <f>+C311+D311</f>
        <v>1.8187136706135629</v>
      </c>
      <c r="F311" s="104">
        <f t="shared" si="379"/>
        <v>0</v>
      </c>
      <c r="G311" s="104">
        <f t="shared" si="379"/>
        <v>1.7629859169559157</v>
      </c>
      <c r="H311" s="104">
        <f>+F311+G311</f>
        <v>1.7629859169559157</v>
      </c>
      <c r="I311" s="104">
        <f t="shared" si="380"/>
        <v>0</v>
      </c>
      <c r="J311" s="104">
        <f t="shared" si="380"/>
        <v>1.932607843406791</v>
      </c>
      <c r="K311" s="104">
        <f>+I311+J311</f>
        <v>1.932607843406791</v>
      </c>
      <c r="L311" s="104">
        <f t="shared" si="381"/>
        <v>0</v>
      </c>
      <c r="M311" s="104">
        <f t="shared" si="381"/>
        <v>2.1262288567089591</v>
      </c>
      <c r="N311" s="104">
        <f>+L311+M311</f>
        <v>2.1262288567089591</v>
      </c>
      <c r="O311" s="104">
        <f t="shared" si="382"/>
        <v>0</v>
      </c>
      <c r="P311" s="104">
        <f t="shared" si="382"/>
        <v>2.3571030575329224</v>
      </c>
      <c r="Q311" s="104">
        <f>+O311+P311</f>
        <v>2.3571030575329224</v>
      </c>
      <c r="R311" s="104">
        <f t="shared" si="383"/>
        <v>0</v>
      </c>
      <c r="S311" s="104">
        <f t="shared" si="383"/>
        <v>2.5988019084190919</v>
      </c>
      <c r="T311" s="104">
        <f>+R311+S311</f>
        <v>2.5988019084190919</v>
      </c>
    </row>
    <row r="312" spans="2:20" x14ac:dyDescent="0.2">
      <c r="B312" s="660" t="s">
        <v>717</v>
      </c>
      <c r="C312" s="104">
        <f t="shared" si="378"/>
        <v>1.6737351991388592</v>
      </c>
      <c r="D312" s="104">
        <f t="shared" si="378"/>
        <v>0</v>
      </c>
      <c r="E312" s="104">
        <f t="shared" ref="E312:E331" si="384">+C312+D312</f>
        <v>1.6737351991388592</v>
      </c>
      <c r="F312" s="104">
        <f t="shared" si="379"/>
        <v>1.6224497745154896</v>
      </c>
      <c r="G312" s="104">
        <f t="shared" si="379"/>
        <v>0</v>
      </c>
      <c r="H312" s="104">
        <f t="shared" ref="H312:H331" si="385">+F312+G312</f>
        <v>1.6224497745154896</v>
      </c>
      <c r="I312" s="104">
        <f t="shared" si="380"/>
        <v>1.7785503160321732</v>
      </c>
      <c r="J312" s="104">
        <f t="shared" si="380"/>
        <v>0</v>
      </c>
      <c r="K312" s="104">
        <f t="shared" ref="K312:K331" si="386">+I312+J312</f>
        <v>1.7785503160321732</v>
      </c>
      <c r="L312" s="104">
        <f t="shared" si="381"/>
        <v>1.9567368610024118</v>
      </c>
      <c r="M312" s="104">
        <f t="shared" si="381"/>
        <v>0</v>
      </c>
      <c r="N312" s="104">
        <f t="shared" ref="N312:N331" si="387">+L312+M312</f>
        <v>1.9567368610024118</v>
      </c>
      <c r="O312" s="104">
        <f t="shared" si="382"/>
        <v>2.1692069615662666</v>
      </c>
      <c r="P312" s="104">
        <f t="shared" si="382"/>
        <v>0</v>
      </c>
      <c r="Q312" s="104">
        <f t="shared" ref="Q312:Q331" si="388">+O312+P312</f>
        <v>2.1692069615662666</v>
      </c>
      <c r="R312" s="104">
        <f t="shared" si="383"/>
        <v>2.391638826931374</v>
      </c>
      <c r="S312" s="104">
        <f t="shared" si="383"/>
        <v>0</v>
      </c>
      <c r="T312" s="104">
        <f t="shared" ref="T312:T331" si="389">+R312+S312</f>
        <v>2.391638826931374</v>
      </c>
    </row>
    <row r="313" spans="2:20" x14ac:dyDescent="0.2">
      <c r="B313" s="660" t="s">
        <v>287</v>
      </c>
      <c r="C313" s="104">
        <f t="shared" si="378"/>
        <v>2.4064854682454255</v>
      </c>
      <c r="D313" s="104">
        <f t="shared" si="378"/>
        <v>0</v>
      </c>
      <c r="E313" s="104">
        <f t="shared" si="384"/>
        <v>2.4064854682454255</v>
      </c>
      <c r="F313" s="104">
        <f t="shared" si="379"/>
        <v>2.3327476218092427</v>
      </c>
      <c r="G313" s="104">
        <f t="shared" si="379"/>
        <v>0</v>
      </c>
      <c r="H313" s="104">
        <f t="shared" si="385"/>
        <v>2.3327476218092427</v>
      </c>
      <c r="I313" s="104">
        <f t="shared" si="380"/>
        <v>2.5571879543889815</v>
      </c>
      <c r="J313" s="104">
        <f t="shared" si="380"/>
        <v>0</v>
      </c>
      <c r="K313" s="104">
        <f t="shared" si="386"/>
        <v>2.5571879543889815</v>
      </c>
      <c r="L313" s="104">
        <f t="shared" si="381"/>
        <v>2.813383397568022</v>
      </c>
      <c r="M313" s="104">
        <f t="shared" si="381"/>
        <v>0</v>
      </c>
      <c r="N313" s="104">
        <f t="shared" si="387"/>
        <v>2.813383397568022</v>
      </c>
      <c r="O313" s="104">
        <f t="shared" si="382"/>
        <v>3.1188715116416397</v>
      </c>
      <c r="P313" s="104">
        <f t="shared" si="382"/>
        <v>0</v>
      </c>
      <c r="Q313" s="104">
        <f t="shared" si="388"/>
        <v>3.1188715116416397</v>
      </c>
      <c r="R313" s="104">
        <f t="shared" si="383"/>
        <v>3.4386825856701093</v>
      </c>
      <c r="S313" s="104">
        <f t="shared" si="383"/>
        <v>0</v>
      </c>
      <c r="T313" s="104">
        <f t="shared" si="389"/>
        <v>3.4386825856701093</v>
      </c>
    </row>
    <row r="314" spans="2:20" x14ac:dyDescent="0.2">
      <c r="B314" s="114" t="s">
        <v>427</v>
      </c>
      <c r="C314" s="104">
        <f t="shared" si="378"/>
        <v>0</v>
      </c>
      <c r="D314" s="104">
        <f t="shared" si="378"/>
        <v>7.0406889128094727</v>
      </c>
      <c r="E314" s="104">
        <f t="shared" si="384"/>
        <v>7.0406889128094727</v>
      </c>
      <c r="F314" s="104">
        <f t="shared" si="379"/>
        <v>0</v>
      </c>
      <c r="G314" s="104">
        <f t="shared" si="379"/>
        <v>6.8249530420933278</v>
      </c>
      <c r="H314" s="104">
        <f t="shared" si="385"/>
        <v>6.8249530420933278</v>
      </c>
      <c r="I314" s="104">
        <f t="shared" si="380"/>
        <v>0</v>
      </c>
      <c r="J314" s="104">
        <f t="shared" si="380"/>
        <v>7.481601329412336</v>
      </c>
      <c r="K314" s="104">
        <f t="shared" si="386"/>
        <v>7.481601329412336</v>
      </c>
      <c r="L314" s="104">
        <f t="shared" si="381"/>
        <v>0</v>
      </c>
      <c r="M314" s="104">
        <f t="shared" si="381"/>
        <v>8.2311559974561579</v>
      </c>
      <c r="N314" s="104">
        <f t="shared" si="387"/>
        <v>8.2311559974561579</v>
      </c>
      <c r="O314" s="104">
        <f t="shared" si="382"/>
        <v>0</v>
      </c>
      <c r="P314" s="104">
        <f t="shared" si="382"/>
        <v>9.1249269369172552</v>
      </c>
      <c r="Q314" s="104">
        <f t="shared" si="388"/>
        <v>9.1249269369172552</v>
      </c>
      <c r="R314" s="104">
        <f t="shared" si="383"/>
        <v>0</v>
      </c>
      <c r="S314" s="104">
        <f t="shared" si="383"/>
        <v>10.06060276493198</v>
      </c>
      <c r="T314" s="104">
        <f t="shared" si="389"/>
        <v>10.06060276493198</v>
      </c>
    </row>
    <row r="315" spans="2:20" x14ac:dyDescent="0.2">
      <c r="B315" s="114" t="s">
        <v>428</v>
      </c>
      <c r="C315" s="104">
        <f t="shared" si="378"/>
        <v>0</v>
      </c>
      <c r="D315" s="104">
        <f t="shared" si="378"/>
        <v>4.0546824542518838</v>
      </c>
      <c r="E315" s="104">
        <f t="shared" si="384"/>
        <v>4.0546824542518838</v>
      </c>
      <c r="F315" s="104">
        <f t="shared" si="379"/>
        <v>0</v>
      </c>
      <c r="G315" s="104">
        <f t="shared" si="379"/>
        <v>3.9304417072769606</v>
      </c>
      <c r="H315" s="104">
        <f t="shared" si="385"/>
        <v>3.9304417072769606</v>
      </c>
      <c r="I315" s="104">
        <f t="shared" si="380"/>
        <v>0</v>
      </c>
      <c r="J315" s="104">
        <f t="shared" si="380"/>
        <v>4.3086007655990679</v>
      </c>
      <c r="K315" s="104">
        <f t="shared" si="386"/>
        <v>4.3086007655990679</v>
      </c>
      <c r="L315" s="104">
        <f t="shared" si="381"/>
        <v>0</v>
      </c>
      <c r="M315" s="104">
        <f t="shared" si="381"/>
        <v>4.7402639449635897</v>
      </c>
      <c r="N315" s="104">
        <f t="shared" si="387"/>
        <v>4.7402639449635897</v>
      </c>
      <c r="O315" s="104">
        <f t="shared" si="382"/>
        <v>0</v>
      </c>
      <c r="P315" s="104">
        <f t="shared" si="382"/>
        <v>10.509960489842195</v>
      </c>
      <c r="Q315" s="104">
        <f t="shared" si="388"/>
        <v>10.509960489842195</v>
      </c>
      <c r="R315" s="104">
        <f t="shared" si="383"/>
        <v>0</v>
      </c>
      <c r="S315" s="104">
        <f t="shared" si="383"/>
        <v>11.587658541752011</v>
      </c>
      <c r="T315" s="104">
        <f t="shared" si="389"/>
        <v>11.587658541752011</v>
      </c>
    </row>
    <row r="316" spans="2:20" x14ac:dyDescent="0.2">
      <c r="B316" s="114" t="s">
        <v>429</v>
      </c>
      <c r="C316" s="104">
        <f t="shared" si="378"/>
        <v>5.696986006458558</v>
      </c>
      <c r="D316" s="104">
        <f t="shared" si="378"/>
        <v>0</v>
      </c>
      <c r="E316" s="104">
        <f t="shared" si="384"/>
        <v>5.696986006458558</v>
      </c>
      <c r="F316" s="104">
        <f t="shared" si="379"/>
        <v>5.5224229414259627</v>
      </c>
      <c r="G316" s="104">
        <f t="shared" si="379"/>
        <v>0</v>
      </c>
      <c r="H316" s="104">
        <f t="shared" si="385"/>
        <v>5.5224229414259627</v>
      </c>
      <c r="I316" s="104">
        <f t="shared" si="380"/>
        <v>6.0537510756963648</v>
      </c>
      <c r="J316" s="104">
        <f t="shared" si="380"/>
        <v>0</v>
      </c>
      <c r="K316" s="104">
        <f t="shared" si="386"/>
        <v>6.0537510756963648</v>
      </c>
      <c r="L316" s="104">
        <f t="shared" si="381"/>
        <v>13.320509147669004</v>
      </c>
      <c r="M316" s="104">
        <f t="shared" si="381"/>
        <v>0</v>
      </c>
      <c r="N316" s="104">
        <f t="shared" si="387"/>
        <v>13.320509147669004</v>
      </c>
      <c r="O316" s="104">
        <f t="shared" si="382"/>
        <v>14.76690185103797</v>
      </c>
      <c r="P316" s="104">
        <f t="shared" si="382"/>
        <v>0</v>
      </c>
      <c r="Q316" s="104">
        <f t="shared" si="388"/>
        <v>14.76690185103797</v>
      </c>
      <c r="R316" s="104">
        <f t="shared" si="383"/>
        <v>16.281109385213586</v>
      </c>
      <c r="S316" s="104">
        <f t="shared" si="383"/>
        <v>0</v>
      </c>
      <c r="T316" s="104">
        <f t="shared" si="389"/>
        <v>16.281109385213586</v>
      </c>
    </row>
    <row r="317" spans="2:20" x14ac:dyDescent="0.2">
      <c r="B317" s="114" t="s">
        <v>288</v>
      </c>
      <c r="C317" s="104">
        <f t="shared" si="378"/>
        <v>0</v>
      </c>
      <c r="D317" s="104">
        <f t="shared" si="378"/>
        <v>0</v>
      </c>
      <c r="E317" s="104">
        <f t="shared" si="384"/>
        <v>0</v>
      </c>
      <c r="F317" s="104">
        <f t="shared" si="379"/>
        <v>1.8840610755740979</v>
      </c>
      <c r="G317" s="104">
        <f t="shared" si="379"/>
        <v>0</v>
      </c>
      <c r="H317" s="104">
        <f t="shared" si="385"/>
        <v>1.8840610755740979</v>
      </c>
      <c r="I317" s="104">
        <f t="shared" si="380"/>
        <v>2.4831221645752728</v>
      </c>
      <c r="J317" s="104">
        <f t="shared" si="380"/>
        <v>0</v>
      </c>
      <c r="K317" s="104">
        <f t="shared" si="386"/>
        <v>2.4831221645752728</v>
      </c>
      <c r="L317" s="104">
        <f t="shared" si="381"/>
        <v>3.1047226619860218</v>
      </c>
      <c r="M317" s="104">
        <f t="shared" si="381"/>
        <v>0</v>
      </c>
      <c r="N317" s="104">
        <f t="shared" si="387"/>
        <v>3.1047226619860218</v>
      </c>
      <c r="O317" s="104">
        <f t="shared" si="382"/>
        <v>5.215707580604577</v>
      </c>
      <c r="P317" s="104">
        <f t="shared" si="382"/>
        <v>0</v>
      </c>
      <c r="Q317" s="104">
        <f t="shared" si="388"/>
        <v>5.215707580604577</v>
      </c>
      <c r="R317" s="104">
        <f t="shared" si="383"/>
        <v>6.4827002418492929</v>
      </c>
      <c r="S317" s="104">
        <f t="shared" si="383"/>
        <v>0</v>
      </c>
      <c r="T317" s="104">
        <f t="shared" si="389"/>
        <v>6.4827002418492929</v>
      </c>
    </row>
    <row r="318" spans="2:20" x14ac:dyDescent="0.2">
      <c r="B318" s="114" t="s">
        <v>289</v>
      </c>
      <c r="C318" s="104">
        <f t="shared" si="378"/>
        <v>2.4752421959095803</v>
      </c>
      <c r="D318" s="104">
        <f t="shared" si="378"/>
        <v>0</v>
      </c>
      <c r="E318" s="104">
        <f t="shared" si="384"/>
        <v>2.4752421959095803</v>
      </c>
      <c r="F318" s="104">
        <f t="shared" si="379"/>
        <v>2.3993975538609353</v>
      </c>
      <c r="G318" s="104">
        <f t="shared" si="379"/>
        <v>0</v>
      </c>
      <c r="H318" s="104">
        <f t="shared" si="385"/>
        <v>2.3993975538609353</v>
      </c>
      <c r="I318" s="104">
        <f t="shared" si="380"/>
        <v>2.6302504673715235</v>
      </c>
      <c r="J318" s="104">
        <f t="shared" si="380"/>
        <v>0</v>
      </c>
      <c r="K318" s="104">
        <f t="shared" si="386"/>
        <v>2.6302504673715235</v>
      </c>
      <c r="L318" s="104">
        <f t="shared" si="381"/>
        <v>2.8937657803556793</v>
      </c>
      <c r="M318" s="104">
        <f t="shared" si="381"/>
        <v>0</v>
      </c>
      <c r="N318" s="104">
        <f t="shared" si="387"/>
        <v>2.8937657803556793</v>
      </c>
      <c r="O318" s="104">
        <f t="shared" si="382"/>
        <v>3.2079821262599717</v>
      </c>
      <c r="P318" s="104">
        <f t="shared" si="382"/>
        <v>0</v>
      </c>
      <c r="Q318" s="104">
        <f t="shared" si="388"/>
        <v>3.2079821262599717</v>
      </c>
      <c r="R318" s="104">
        <f t="shared" si="383"/>
        <v>3.5369306595463978</v>
      </c>
      <c r="S318" s="104">
        <f t="shared" si="383"/>
        <v>0</v>
      </c>
      <c r="T318" s="104">
        <f t="shared" si="389"/>
        <v>3.5369306595463978</v>
      </c>
    </row>
    <row r="319" spans="2:20" x14ac:dyDescent="0.2">
      <c r="B319" s="114" t="s">
        <v>290</v>
      </c>
      <c r="C319" s="104">
        <f t="shared" si="378"/>
        <v>0</v>
      </c>
      <c r="D319" s="104">
        <f t="shared" si="378"/>
        <v>1.972335844994618</v>
      </c>
      <c r="E319" s="104">
        <f t="shared" si="384"/>
        <v>1.972335844994618</v>
      </c>
      <c r="F319" s="104">
        <f t="shared" si="379"/>
        <v>0</v>
      </c>
      <c r="G319" s="104">
        <f t="shared" si="379"/>
        <v>1.9119009079971263</v>
      </c>
      <c r="H319" s="104">
        <f t="shared" si="385"/>
        <v>1.9119009079971263</v>
      </c>
      <c r="I319" s="104">
        <f t="shared" si="380"/>
        <v>0</v>
      </c>
      <c r="J319" s="104">
        <f t="shared" si="380"/>
        <v>2.0958503724135</v>
      </c>
      <c r="K319" s="104">
        <f t="shared" si="386"/>
        <v>2.0958503724135</v>
      </c>
      <c r="L319" s="104">
        <f t="shared" si="381"/>
        <v>0</v>
      </c>
      <c r="M319" s="104">
        <f t="shared" si="381"/>
        <v>2.3058260662516687</v>
      </c>
      <c r="N319" s="104">
        <f t="shared" si="387"/>
        <v>2.3058260662516687</v>
      </c>
      <c r="O319" s="104">
        <f t="shared" si="382"/>
        <v>0</v>
      </c>
      <c r="P319" s="104">
        <f t="shared" si="382"/>
        <v>2.5562016307658824</v>
      </c>
      <c r="Q319" s="104">
        <f t="shared" si="388"/>
        <v>2.5562016307658824</v>
      </c>
      <c r="R319" s="104">
        <f t="shared" si="383"/>
        <v>0</v>
      </c>
      <c r="S319" s="104">
        <f t="shared" si="383"/>
        <v>2.8183161763369715</v>
      </c>
      <c r="T319" s="104">
        <f t="shared" si="389"/>
        <v>2.8183161763369715</v>
      </c>
    </row>
    <row r="320" spans="2:20" x14ac:dyDescent="0.2">
      <c r="B320" s="114" t="s">
        <v>291</v>
      </c>
      <c r="C320" s="104">
        <f t="shared" si="378"/>
        <v>0</v>
      </c>
      <c r="D320" s="104">
        <f t="shared" si="378"/>
        <v>0.9822389666307858</v>
      </c>
      <c r="E320" s="104">
        <f t="shared" si="384"/>
        <v>0.9822389666307858</v>
      </c>
      <c r="F320" s="104">
        <f t="shared" si="379"/>
        <v>0</v>
      </c>
      <c r="G320" s="104">
        <f t="shared" si="379"/>
        <v>0.95214188645275211</v>
      </c>
      <c r="H320" s="104">
        <f t="shared" si="385"/>
        <v>0.95214188645275211</v>
      </c>
      <c r="I320" s="104">
        <f t="shared" si="380"/>
        <v>0</v>
      </c>
      <c r="J320" s="104">
        <f t="shared" si="380"/>
        <v>1.0437501854648903</v>
      </c>
      <c r="K320" s="104">
        <f t="shared" si="386"/>
        <v>1.0437501854648903</v>
      </c>
      <c r="L320" s="104">
        <f t="shared" si="381"/>
        <v>0</v>
      </c>
      <c r="M320" s="104">
        <f t="shared" si="381"/>
        <v>1.0543663196822639</v>
      </c>
      <c r="N320" s="104">
        <f t="shared" si="387"/>
        <v>1.0543663196822639</v>
      </c>
      <c r="O320" s="104">
        <f t="shared" si="382"/>
        <v>0</v>
      </c>
      <c r="P320" s="104">
        <f t="shared" si="382"/>
        <v>1.168853516422284</v>
      </c>
      <c r="Q320" s="104">
        <f t="shared" si="388"/>
        <v>1.168853516422284</v>
      </c>
      <c r="R320" s="104">
        <f t="shared" si="383"/>
        <v>0</v>
      </c>
      <c r="S320" s="104">
        <f t="shared" si="383"/>
        <v>1.2887085014941779</v>
      </c>
      <c r="T320" s="104">
        <f t="shared" si="389"/>
        <v>1.2887085014941779</v>
      </c>
    </row>
    <row r="321" spans="2:20" x14ac:dyDescent="0.2">
      <c r="B321" s="114" t="s">
        <v>293</v>
      </c>
      <c r="C321" s="104">
        <f t="shared" si="378"/>
        <v>0</v>
      </c>
      <c r="D321" s="104">
        <f t="shared" si="378"/>
        <v>1.0329224973089342</v>
      </c>
      <c r="E321" s="104">
        <f t="shared" si="384"/>
        <v>1.0329224973089342</v>
      </c>
      <c r="F321" s="104">
        <f t="shared" si="379"/>
        <v>0</v>
      </c>
      <c r="G321" s="104">
        <f t="shared" si="379"/>
        <v>1.0012724077937141</v>
      </c>
      <c r="H321" s="104">
        <f t="shared" si="385"/>
        <v>1.0012724077937141</v>
      </c>
      <c r="I321" s="104">
        <f t="shared" si="380"/>
        <v>0</v>
      </c>
      <c r="J321" s="104">
        <f t="shared" si="380"/>
        <v>1.0976076950348785</v>
      </c>
      <c r="K321" s="104">
        <f t="shared" si="386"/>
        <v>1.0976076950348785</v>
      </c>
      <c r="L321" s="104">
        <f t="shared" si="381"/>
        <v>0</v>
      </c>
      <c r="M321" s="104">
        <f t="shared" si="381"/>
        <v>1.2075730534214415</v>
      </c>
      <c r="N321" s="104">
        <f t="shared" si="387"/>
        <v>1.2075730534214415</v>
      </c>
      <c r="O321" s="104">
        <f t="shared" si="382"/>
        <v>0</v>
      </c>
      <c r="P321" s="104">
        <f t="shared" si="382"/>
        <v>1.3386960333234073</v>
      </c>
      <c r="Q321" s="104">
        <f t="shared" si="388"/>
        <v>1.3386960333234073</v>
      </c>
      <c r="R321" s="104">
        <f t="shared" si="383"/>
        <v>0</v>
      </c>
      <c r="S321" s="104">
        <f t="shared" si="383"/>
        <v>1.475966778404362</v>
      </c>
      <c r="T321" s="104">
        <f t="shared" si="389"/>
        <v>1.475966778404362</v>
      </c>
    </row>
    <row r="322" spans="2:20" x14ac:dyDescent="0.2">
      <c r="B322" s="114" t="s">
        <v>872</v>
      </c>
      <c r="C322" s="104">
        <f t="shared" ref="C322:D330" si="390">+C247*$E$333</f>
        <v>0</v>
      </c>
      <c r="D322" s="104">
        <f t="shared" si="390"/>
        <v>0</v>
      </c>
      <c r="E322" s="104">
        <f t="shared" si="384"/>
        <v>0</v>
      </c>
      <c r="F322" s="104">
        <f t="shared" ref="F322:G330" si="391">+F247*$H$333</f>
        <v>0</v>
      </c>
      <c r="G322" s="104">
        <f t="shared" si="391"/>
        <v>0</v>
      </c>
      <c r="H322" s="104">
        <f t="shared" si="385"/>
        <v>0</v>
      </c>
      <c r="I322" s="104">
        <f t="shared" ref="I322:J330" si="392">+I247*$K$333</f>
        <v>20.702483017485427</v>
      </c>
      <c r="J322" s="104">
        <f t="shared" si="392"/>
        <v>0</v>
      </c>
      <c r="K322" s="104">
        <f t="shared" si="386"/>
        <v>20.702483017485427</v>
      </c>
      <c r="L322" s="104">
        <f t="shared" ref="L322:M330" si="393">+L247*$N$333</f>
        <v>48.313979136082793</v>
      </c>
      <c r="M322" s="104">
        <f t="shared" si="393"/>
        <v>0</v>
      </c>
      <c r="N322" s="104">
        <f t="shared" si="387"/>
        <v>48.313979136082793</v>
      </c>
      <c r="O322" s="104">
        <f t="shared" ref="O322:P330" si="394">+O247*$Q$333</f>
        <v>0</v>
      </c>
      <c r="P322" s="104">
        <f t="shared" si="394"/>
        <v>0</v>
      </c>
      <c r="Q322" s="104">
        <f t="shared" si="388"/>
        <v>0</v>
      </c>
      <c r="R322" s="104">
        <f t="shared" ref="R322:S330" si="395">+R247*$T$333</f>
        <v>0</v>
      </c>
      <c r="S322" s="104">
        <f t="shared" si="395"/>
        <v>0</v>
      </c>
      <c r="T322" s="104">
        <f t="shared" si="389"/>
        <v>0</v>
      </c>
    </row>
    <row r="323" spans="2:20" x14ac:dyDescent="0.2">
      <c r="B323" s="114" t="s">
        <v>867</v>
      </c>
      <c r="C323" s="104">
        <f t="shared" si="390"/>
        <v>0</v>
      </c>
      <c r="D323" s="104">
        <f t="shared" si="390"/>
        <v>0</v>
      </c>
      <c r="E323" s="104">
        <f t="shared" si="384"/>
        <v>0</v>
      </c>
      <c r="F323" s="104">
        <f t="shared" si="391"/>
        <v>20.774004795332772</v>
      </c>
      <c r="G323" s="104">
        <f t="shared" si="391"/>
        <v>0</v>
      </c>
      <c r="H323" s="104">
        <f t="shared" si="385"/>
        <v>20.774004795332772</v>
      </c>
      <c r="I323" s="104">
        <f t="shared" si="392"/>
        <v>24.152896853732997</v>
      </c>
      <c r="J323" s="104">
        <f t="shared" si="392"/>
        <v>0</v>
      </c>
      <c r="K323" s="104">
        <f t="shared" si="386"/>
        <v>24.152896853732997</v>
      </c>
      <c r="L323" s="104">
        <f t="shared" si="393"/>
        <v>41.411982116642392</v>
      </c>
      <c r="M323" s="104">
        <f t="shared" si="393"/>
        <v>0</v>
      </c>
      <c r="N323" s="104">
        <f t="shared" si="387"/>
        <v>41.411982116642392</v>
      </c>
      <c r="O323" s="104">
        <f t="shared" si="394"/>
        <v>45.213070537270987</v>
      </c>
      <c r="P323" s="104">
        <f t="shared" si="394"/>
        <v>0</v>
      </c>
      <c r="Q323" s="104">
        <f t="shared" si="388"/>
        <v>45.213070537270987</v>
      </c>
      <c r="R323" s="104">
        <f t="shared" si="395"/>
        <v>52.289420587953316</v>
      </c>
      <c r="S323" s="104">
        <f t="shared" si="395"/>
        <v>0</v>
      </c>
      <c r="T323" s="104">
        <f t="shared" si="389"/>
        <v>52.289420587953316</v>
      </c>
    </row>
    <row r="324" spans="2:20" x14ac:dyDescent="0.2">
      <c r="B324" s="114" t="s">
        <v>868</v>
      </c>
      <c r="C324" s="104">
        <f t="shared" si="390"/>
        <v>0</v>
      </c>
      <c r="D324" s="104">
        <f t="shared" si="390"/>
        <v>0</v>
      </c>
      <c r="E324" s="104">
        <f t="shared" si="384"/>
        <v>0</v>
      </c>
      <c r="F324" s="104">
        <f t="shared" si="391"/>
        <v>0</v>
      </c>
      <c r="G324" s="104">
        <f t="shared" si="391"/>
        <v>0</v>
      </c>
      <c r="H324" s="104">
        <f t="shared" si="385"/>
        <v>0</v>
      </c>
      <c r="I324" s="104">
        <f t="shared" si="392"/>
        <v>10.351241508742714</v>
      </c>
      <c r="J324" s="104">
        <f t="shared" si="392"/>
        <v>0</v>
      </c>
      <c r="K324" s="104">
        <f t="shared" si="386"/>
        <v>10.351241508742714</v>
      </c>
      <c r="L324" s="104">
        <f t="shared" si="393"/>
        <v>20.705991058321196</v>
      </c>
      <c r="M324" s="104">
        <f t="shared" si="393"/>
        <v>0</v>
      </c>
      <c r="N324" s="104">
        <f t="shared" si="387"/>
        <v>20.705991058321196</v>
      </c>
      <c r="O324" s="104">
        <f t="shared" si="394"/>
        <v>27.823428022935992</v>
      </c>
      <c r="P324" s="104">
        <f t="shared" si="394"/>
        <v>0</v>
      </c>
      <c r="Q324" s="104">
        <f t="shared" si="388"/>
        <v>27.823428022935992</v>
      </c>
      <c r="R324" s="104">
        <f t="shared" si="395"/>
        <v>31.373652352771991</v>
      </c>
      <c r="S324" s="104">
        <f t="shared" si="395"/>
        <v>0</v>
      </c>
      <c r="T324" s="104">
        <f t="shared" si="389"/>
        <v>31.373652352771991</v>
      </c>
    </row>
    <row r="325" spans="2:20" x14ac:dyDescent="0.2">
      <c r="B325" s="114" t="s">
        <v>869</v>
      </c>
      <c r="C325" s="104">
        <f t="shared" si="390"/>
        <v>0</v>
      </c>
      <c r="D325" s="104">
        <f t="shared" si="390"/>
        <v>0</v>
      </c>
      <c r="E325" s="104">
        <f t="shared" si="384"/>
        <v>0</v>
      </c>
      <c r="F325" s="104">
        <f t="shared" si="391"/>
        <v>13.849336530221848</v>
      </c>
      <c r="G325" s="104">
        <f t="shared" si="391"/>
        <v>0</v>
      </c>
      <c r="H325" s="104">
        <f t="shared" si="385"/>
        <v>13.849336530221848</v>
      </c>
      <c r="I325" s="104">
        <f t="shared" si="392"/>
        <v>17.252069181237857</v>
      </c>
      <c r="J325" s="104">
        <f t="shared" si="392"/>
        <v>0</v>
      </c>
      <c r="K325" s="104">
        <f t="shared" si="386"/>
        <v>17.252069181237857</v>
      </c>
      <c r="L325" s="104">
        <f t="shared" si="393"/>
        <v>24.156989568041396</v>
      </c>
      <c r="M325" s="104">
        <f t="shared" si="393"/>
        <v>0</v>
      </c>
      <c r="N325" s="104">
        <f t="shared" si="387"/>
        <v>24.156989568041396</v>
      </c>
      <c r="O325" s="104">
        <f t="shared" si="394"/>
        <v>34.779285028669989</v>
      </c>
      <c r="P325" s="104">
        <f t="shared" si="394"/>
        <v>0</v>
      </c>
      <c r="Q325" s="104">
        <f t="shared" si="388"/>
        <v>34.779285028669989</v>
      </c>
      <c r="R325" s="104">
        <f t="shared" si="395"/>
        <v>41.83153647036265</v>
      </c>
      <c r="S325" s="104">
        <f t="shared" si="395"/>
        <v>0</v>
      </c>
      <c r="T325" s="104">
        <f t="shared" si="389"/>
        <v>41.83153647036265</v>
      </c>
    </row>
    <row r="326" spans="2:20" x14ac:dyDescent="0.2">
      <c r="B326" s="114" t="s">
        <v>870</v>
      </c>
      <c r="C326" s="104">
        <f t="shared" si="390"/>
        <v>0</v>
      </c>
      <c r="D326" s="104">
        <f t="shared" si="390"/>
        <v>0</v>
      </c>
      <c r="E326" s="104">
        <f t="shared" si="384"/>
        <v>0</v>
      </c>
      <c r="F326" s="104">
        <f t="shared" si="391"/>
        <v>0</v>
      </c>
      <c r="G326" s="104">
        <f t="shared" si="391"/>
        <v>0</v>
      </c>
      <c r="H326" s="104">
        <f t="shared" si="385"/>
        <v>0</v>
      </c>
      <c r="I326" s="104">
        <f t="shared" si="392"/>
        <v>41.404966034970855</v>
      </c>
      <c r="J326" s="104">
        <f t="shared" si="392"/>
        <v>0</v>
      </c>
      <c r="K326" s="104">
        <f t="shared" si="386"/>
        <v>41.404966034970855</v>
      </c>
      <c r="L326" s="104">
        <f t="shared" si="393"/>
        <v>0</v>
      </c>
      <c r="M326" s="104">
        <f t="shared" si="393"/>
        <v>0</v>
      </c>
      <c r="N326" s="104">
        <f t="shared" si="387"/>
        <v>0</v>
      </c>
      <c r="O326" s="104">
        <f t="shared" si="394"/>
        <v>83.47028406880797</v>
      </c>
      <c r="P326" s="104">
        <f t="shared" si="394"/>
        <v>0</v>
      </c>
      <c r="Q326" s="104">
        <f t="shared" si="388"/>
        <v>83.47028406880797</v>
      </c>
      <c r="R326" s="104">
        <f t="shared" si="395"/>
        <v>0</v>
      </c>
      <c r="S326" s="104">
        <f t="shared" si="395"/>
        <v>0</v>
      </c>
      <c r="T326" s="104">
        <f t="shared" si="389"/>
        <v>0</v>
      </c>
    </row>
    <row r="327" spans="2:20" x14ac:dyDescent="0.2">
      <c r="B327" s="114" t="s">
        <v>871</v>
      </c>
      <c r="C327" s="104">
        <f t="shared" si="390"/>
        <v>0</v>
      </c>
      <c r="D327" s="104">
        <f t="shared" si="390"/>
        <v>0</v>
      </c>
      <c r="E327" s="104">
        <f t="shared" si="384"/>
        <v>0</v>
      </c>
      <c r="F327" s="104">
        <f t="shared" si="391"/>
        <v>6.9246682651109239</v>
      </c>
      <c r="G327" s="104">
        <f t="shared" si="391"/>
        <v>0</v>
      </c>
      <c r="H327" s="104">
        <f t="shared" si="385"/>
        <v>6.9246682651109239</v>
      </c>
      <c r="I327" s="104">
        <f t="shared" si="392"/>
        <v>13.801655344990284</v>
      </c>
      <c r="J327" s="104">
        <f t="shared" si="392"/>
        <v>0</v>
      </c>
      <c r="K327" s="104">
        <f t="shared" si="386"/>
        <v>13.801655344990284</v>
      </c>
      <c r="L327" s="104">
        <f t="shared" si="393"/>
        <v>17.254992548600999</v>
      </c>
      <c r="M327" s="104">
        <f t="shared" si="393"/>
        <v>0</v>
      </c>
      <c r="N327" s="104">
        <f t="shared" si="387"/>
        <v>17.254992548600999</v>
      </c>
      <c r="O327" s="104">
        <f t="shared" si="394"/>
        <v>24.345499520068991</v>
      </c>
      <c r="P327" s="104">
        <f t="shared" si="394"/>
        <v>0</v>
      </c>
      <c r="Q327" s="104">
        <f t="shared" si="388"/>
        <v>24.345499520068991</v>
      </c>
      <c r="R327" s="104">
        <f t="shared" si="395"/>
        <v>27.887690980241771</v>
      </c>
      <c r="S327" s="104">
        <f t="shared" si="395"/>
        <v>0</v>
      </c>
      <c r="T327" s="104">
        <f t="shared" si="389"/>
        <v>27.887690980241771</v>
      </c>
    </row>
    <row r="328" spans="2:20" x14ac:dyDescent="0.2">
      <c r="B328" s="114" t="s">
        <v>873</v>
      </c>
      <c r="C328" s="104">
        <f t="shared" si="390"/>
        <v>0</v>
      </c>
      <c r="D328" s="104">
        <f t="shared" si="390"/>
        <v>0</v>
      </c>
      <c r="E328" s="104">
        <f t="shared" si="384"/>
        <v>0</v>
      </c>
      <c r="F328" s="104">
        <f t="shared" si="391"/>
        <v>0</v>
      </c>
      <c r="G328" s="104">
        <f t="shared" si="391"/>
        <v>0</v>
      </c>
      <c r="H328" s="104">
        <f t="shared" si="385"/>
        <v>0</v>
      </c>
      <c r="I328" s="104">
        <f t="shared" si="392"/>
        <v>20.702483017485427</v>
      </c>
      <c r="J328" s="104">
        <f t="shared" si="392"/>
        <v>0</v>
      </c>
      <c r="K328" s="104">
        <f t="shared" si="386"/>
        <v>20.702483017485427</v>
      </c>
      <c r="L328" s="104">
        <f t="shared" si="393"/>
        <v>48.313979136082793</v>
      </c>
      <c r="M328" s="104">
        <f t="shared" si="393"/>
        <v>0</v>
      </c>
      <c r="N328" s="104">
        <f t="shared" si="387"/>
        <v>48.313979136082793</v>
      </c>
      <c r="O328" s="104">
        <f t="shared" si="394"/>
        <v>0</v>
      </c>
      <c r="P328" s="104">
        <f t="shared" si="394"/>
        <v>0</v>
      </c>
      <c r="Q328" s="104">
        <f t="shared" si="388"/>
        <v>0</v>
      </c>
      <c r="R328" s="104">
        <f t="shared" si="395"/>
        <v>0</v>
      </c>
      <c r="S328" s="104">
        <f t="shared" si="395"/>
        <v>0</v>
      </c>
      <c r="T328" s="104">
        <f t="shared" si="389"/>
        <v>0</v>
      </c>
    </row>
    <row r="329" spans="2:20" x14ac:dyDescent="0.2">
      <c r="B329" s="108" t="s">
        <v>881</v>
      </c>
      <c r="C329" s="104">
        <f t="shared" si="390"/>
        <v>0</v>
      </c>
      <c r="D329" s="104">
        <f t="shared" si="390"/>
        <v>0</v>
      </c>
      <c r="E329" s="104">
        <f t="shared" si="384"/>
        <v>0</v>
      </c>
      <c r="F329" s="104">
        <f t="shared" si="391"/>
        <v>48.472677855776467</v>
      </c>
      <c r="G329" s="104">
        <f t="shared" si="391"/>
        <v>0</v>
      </c>
      <c r="H329" s="104">
        <f t="shared" si="385"/>
        <v>48.472677855776467</v>
      </c>
      <c r="I329" s="104">
        <f t="shared" si="392"/>
        <v>0</v>
      </c>
      <c r="J329" s="104">
        <f t="shared" si="392"/>
        <v>0</v>
      </c>
      <c r="K329" s="104">
        <f t="shared" si="386"/>
        <v>0</v>
      </c>
      <c r="L329" s="104">
        <f t="shared" si="393"/>
        <v>0</v>
      </c>
      <c r="M329" s="104">
        <f t="shared" si="393"/>
        <v>0</v>
      </c>
      <c r="N329" s="104">
        <f t="shared" si="387"/>
        <v>0</v>
      </c>
      <c r="O329" s="104">
        <f t="shared" si="394"/>
        <v>0</v>
      </c>
      <c r="P329" s="104">
        <f t="shared" si="394"/>
        <v>0</v>
      </c>
      <c r="Q329" s="104">
        <f t="shared" si="388"/>
        <v>0</v>
      </c>
      <c r="R329" s="104">
        <f t="shared" si="395"/>
        <v>0</v>
      </c>
      <c r="S329" s="104">
        <f t="shared" si="395"/>
        <v>0</v>
      </c>
      <c r="T329" s="104">
        <f t="shared" si="389"/>
        <v>0</v>
      </c>
    </row>
    <row r="330" spans="2:20" x14ac:dyDescent="0.2">
      <c r="B330" s="108" t="s">
        <v>912</v>
      </c>
      <c r="C330" s="104">
        <f t="shared" si="390"/>
        <v>16.226587728740583</v>
      </c>
      <c r="D330" s="104">
        <f t="shared" si="390"/>
        <v>0</v>
      </c>
      <c r="E330" s="104">
        <f t="shared" ref="E330" si="396">+C330+D330</f>
        <v>16.226587728740583</v>
      </c>
      <c r="F330" s="104">
        <f t="shared" si="391"/>
        <v>14.299439967454058</v>
      </c>
      <c r="G330" s="104">
        <f t="shared" si="391"/>
        <v>0</v>
      </c>
      <c r="H330" s="104">
        <f t="shared" ref="H330" si="397">+F330+G330</f>
        <v>14.299439967454058</v>
      </c>
      <c r="I330" s="104">
        <f t="shared" si="392"/>
        <v>14.250209143702468</v>
      </c>
      <c r="J330" s="104">
        <f t="shared" si="392"/>
        <v>0</v>
      </c>
      <c r="K330" s="104">
        <f t="shared" ref="K330" si="398">+I330+J330</f>
        <v>14.250209143702468</v>
      </c>
      <c r="L330" s="104">
        <f t="shared" si="393"/>
        <v>14.252623845144425</v>
      </c>
      <c r="M330" s="104">
        <f t="shared" si="393"/>
        <v>0</v>
      </c>
      <c r="N330" s="104">
        <f t="shared" ref="N330" si="399">+L330+M330</f>
        <v>14.252623845144425</v>
      </c>
      <c r="O330" s="104">
        <f t="shared" si="394"/>
        <v>14.363844716840706</v>
      </c>
      <c r="P330" s="104">
        <f t="shared" si="394"/>
        <v>0</v>
      </c>
      <c r="Q330" s="104">
        <f t="shared" ref="Q330" si="400">+O330+P330</f>
        <v>14.363844716840706</v>
      </c>
      <c r="R330" s="104">
        <f t="shared" si="395"/>
        <v>0</v>
      </c>
      <c r="S330" s="104">
        <f t="shared" si="395"/>
        <v>0</v>
      </c>
      <c r="T330" s="104">
        <f t="shared" ref="T330" si="401">+R330+S330</f>
        <v>0</v>
      </c>
    </row>
    <row r="331" spans="2:20" s="135" customFormat="1" x14ac:dyDescent="0.2">
      <c r="B331" s="114" t="s">
        <v>294</v>
      </c>
      <c r="C331" s="104">
        <f>+C256*$E$333</f>
        <v>55.181551273771085</v>
      </c>
      <c r="D331" s="104">
        <f>+D256*$E$333</f>
        <v>0</v>
      </c>
      <c r="E331" s="104">
        <f t="shared" si="384"/>
        <v>55.181551273771085</v>
      </c>
      <c r="F331" s="104">
        <f>+F256*$H$333</f>
        <v>48.627924301834746</v>
      </c>
      <c r="G331" s="104">
        <f>+G256*$H$333</f>
        <v>0</v>
      </c>
      <c r="H331" s="104">
        <f t="shared" si="385"/>
        <v>48.627924301834746</v>
      </c>
      <c r="I331" s="104">
        <f>+I256*$K$333</f>
        <v>77.674009476894327</v>
      </c>
      <c r="J331" s="104">
        <f>+J256*$K$333</f>
        <v>0</v>
      </c>
      <c r="K331" s="104">
        <f t="shared" si="386"/>
        <v>77.674009476894327</v>
      </c>
      <c r="L331" s="104">
        <f>+L256*$N$333</f>
        <v>71.871939781475618</v>
      </c>
      <c r="M331" s="104">
        <f>+M256*$N$333</f>
        <v>0</v>
      </c>
      <c r="N331" s="104">
        <f t="shared" si="387"/>
        <v>71.871939781475618</v>
      </c>
      <c r="O331" s="104">
        <f>+O256*$Q$333</f>
        <v>98.517258864943827</v>
      </c>
      <c r="P331" s="104">
        <f>+P256*$Q$333</f>
        <v>0</v>
      </c>
      <c r="Q331" s="104">
        <f t="shared" si="388"/>
        <v>98.517258864943827</v>
      </c>
      <c r="R331" s="104">
        <f>+R256*$T$333</f>
        <v>125.31311167024003</v>
      </c>
      <c r="S331" s="104">
        <f>+S256*$T$333</f>
        <v>0</v>
      </c>
      <c r="T331" s="104">
        <f t="shared" si="389"/>
        <v>125.31311167024003</v>
      </c>
    </row>
    <row r="332" spans="2:20" x14ac:dyDescent="0.2">
      <c r="B332" s="278" t="s">
        <v>8</v>
      </c>
      <c r="C332" s="106">
        <f>SUM(C309:C331)</f>
        <v>874.13930952799365</v>
      </c>
      <c r="D332" s="106">
        <f t="shared" ref="D332:T332" si="402">SUM(D309:D331)</f>
        <v>16.901582346609256</v>
      </c>
      <c r="E332" s="106">
        <f t="shared" si="402"/>
        <v>891.04089187460295</v>
      </c>
      <c r="F332" s="106">
        <f t="shared" si="402"/>
        <v>1460.4030212093853</v>
      </c>
      <c r="G332" s="106">
        <f t="shared" si="402"/>
        <v>16.383695868569795</v>
      </c>
      <c r="H332" s="106">
        <f t="shared" si="402"/>
        <v>1476.786717077955</v>
      </c>
      <c r="I332" s="106">
        <f t="shared" si="402"/>
        <v>1742.6626605540914</v>
      </c>
      <c r="J332" s="106">
        <f t="shared" si="402"/>
        <v>17.960018191331461</v>
      </c>
      <c r="K332" s="106">
        <f t="shared" si="402"/>
        <v>1760.6226787454227</v>
      </c>
      <c r="L332" s="106">
        <f t="shared" si="402"/>
        <v>2171.2838794431773</v>
      </c>
      <c r="M332" s="106">
        <f t="shared" si="402"/>
        <v>19.665414238484079</v>
      </c>
      <c r="N332" s="106">
        <f t="shared" si="402"/>
        <v>2190.9492936816614</v>
      </c>
      <c r="O332" s="106">
        <f t="shared" si="402"/>
        <v>2304.0757400205293</v>
      </c>
      <c r="P332" s="106">
        <f t="shared" si="402"/>
        <v>27.05574166480395</v>
      </c>
      <c r="Q332" s="106">
        <f t="shared" si="402"/>
        <v>2331.1314816853333</v>
      </c>
      <c r="R332" s="106">
        <f t="shared" si="402"/>
        <v>2354.9853983346725</v>
      </c>
      <c r="S332" s="106">
        <f t="shared" si="402"/>
        <v>29.830054671338594</v>
      </c>
      <c r="T332" s="106">
        <f t="shared" si="402"/>
        <v>2384.8154530060106</v>
      </c>
    </row>
    <row r="333" spans="2:20" x14ac:dyDescent="0.2">
      <c r="B333" s="279" t="s">
        <v>297</v>
      </c>
      <c r="C333" s="241"/>
      <c r="D333" s="240"/>
      <c r="E333" s="285">
        <f>Asignaciones!K42</f>
        <v>6.3522450400278457E-2</v>
      </c>
      <c r="F333" s="241"/>
      <c r="G333" s="240"/>
      <c r="H333" s="285">
        <f>Asignaciones!L42</f>
        <v>6.4427800595957152E-2</v>
      </c>
      <c r="I333" s="241"/>
      <c r="J333" s="240"/>
      <c r="K333" s="285">
        <f>Asignaciones!M42</f>
        <v>6.3814918139891735E-2</v>
      </c>
      <c r="L333" s="241"/>
      <c r="M333" s="240"/>
      <c r="N333" s="285">
        <f>Asignaciones!N42</f>
        <v>6.3825403261822816E-2</v>
      </c>
      <c r="O333" s="241"/>
      <c r="P333" s="240"/>
      <c r="Q333" s="285">
        <f>Asignaciones!O42</f>
        <v>6.3841296830655092E-2</v>
      </c>
      <c r="R333" s="241"/>
      <c r="S333" s="240"/>
      <c r="T333" s="285">
        <f>Asignaciones!P42</f>
        <v>6.3830267451266284E-2</v>
      </c>
    </row>
    <row r="337" spans="2:20" x14ac:dyDescent="0.2">
      <c r="B337" s="2" t="s">
        <v>475</v>
      </c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7"/>
    </row>
    <row r="338" spans="2:20" x14ac:dyDescent="0.2">
      <c r="B338" s="9" t="s">
        <v>20</v>
      </c>
      <c r="C338" s="199"/>
      <c r="D338" s="199"/>
      <c r="E338" s="199"/>
      <c r="F338" s="199"/>
      <c r="G338" s="199"/>
      <c r="H338" s="199"/>
      <c r="I338" s="199"/>
      <c r="J338" s="199"/>
      <c r="K338" s="199"/>
      <c r="L338" s="199"/>
      <c r="M338" s="199"/>
      <c r="N338" s="199"/>
      <c r="O338" s="199"/>
      <c r="P338" s="199"/>
      <c r="Q338" s="199"/>
      <c r="R338" s="199"/>
      <c r="S338" s="199"/>
      <c r="T338" s="262"/>
    </row>
    <row r="339" spans="2:20" x14ac:dyDescent="0.2">
      <c r="B339" s="9" t="s">
        <v>911</v>
      </c>
      <c r="C339" s="199"/>
      <c r="D339" s="199"/>
      <c r="E339" s="199"/>
      <c r="F339" s="199"/>
      <c r="G339" s="199"/>
      <c r="H339" s="199"/>
      <c r="I339" s="199"/>
      <c r="J339" s="199"/>
      <c r="K339" s="199"/>
      <c r="L339" s="199"/>
      <c r="M339" s="199"/>
      <c r="N339" s="199"/>
      <c r="O339" s="199"/>
      <c r="P339" s="199"/>
      <c r="Q339" s="199"/>
      <c r="R339" s="199"/>
      <c r="S339" s="199"/>
      <c r="T339" s="262"/>
    </row>
    <row r="340" spans="2:20" x14ac:dyDescent="0.2">
      <c r="B340" s="9" t="s">
        <v>2</v>
      </c>
      <c r="C340" s="199"/>
      <c r="D340" s="199"/>
      <c r="E340" s="199"/>
      <c r="F340" s="199"/>
      <c r="G340" s="199"/>
      <c r="H340" s="199"/>
      <c r="I340" s="199"/>
      <c r="J340" s="199"/>
      <c r="K340" s="199"/>
      <c r="L340" s="199"/>
      <c r="M340" s="199"/>
      <c r="N340" s="199"/>
      <c r="O340" s="199"/>
      <c r="P340" s="199"/>
      <c r="Q340" s="199"/>
      <c r="R340" s="199"/>
      <c r="S340" s="199"/>
      <c r="T340" s="262"/>
    </row>
    <row r="341" spans="2:20" x14ac:dyDescent="0.2">
      <c r="B341" s="256"/>
      <c r="C341" s="197"/>
      <c r="D341" s="197"/>
      <c r="E341" s="19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263"/>
    </row>
    <row r="342" spans="2:20" x14ac:dyDescent="0.2">
      <c r="B342" s="264"/>
    </row>
    <row r="343" spans="2:20" x14ac:dyDescent="0.2">
      <c r="B343" s="265" t="s">
        <v>282</v>
      </c>
      <c r="C343" s="267" t="s">
        <v>38</v>
      </c>
      <c r="D343" s="662"/>
      <c r="E343" s="299"/>
      <c r="F343" s="270" t="s">
        <v>39</v>
      </c>
      <c r="G343" s="663"/>
      <c r="H343" s="663"/>
      <c r="I343" s="301" t="s">
        <v>40</v>
      </c>
      <c r="J343" s="662"/>
      <c r="K343" s="299"/>
      <c r="L343" s="267" t="s">
        <v>121</v>
      </c>
      <c r="M343" s="662"/>
      <c r="N343" s="299"/>
      <c r="O343" s="270" t="s">
        <v>122</v>
      </c>
      <c r="P343" s="662"/>
      <c r="Q343" s="299"/>
      <c r="R343" s="301" t="s">
        <v>633</v>
      </c>
      <c r="S343" s="662"/>
      <c r="T343" s="299"/>
    </row>
    <row r="344" spans="2:20" x14ac:dyDescent="0.2">
      <c r="B344" s="273"/>
      <c r="C344" s="274" t="s">
        <v>283</v>
      </c>
      <c r="D344" s="275" t="s">
        <v>284</v>
      </c>
      <c r="E344" s="275" t="s">
        <v>47</v>
      </c>
      <c r="F344" s="275" t="s">
        <v>283</v>
      </c>
      <c r="G344" s="275" t="s">
        <v>284</v>
      </c>
      <c r="H344" s="275" t="s">
        <v>47</v>
      </c>
      <c r="I344" s="276" t="s">
        <v>283</v>
      </c>
      <c r="J344" s="276" t="s">
        <v>284</v>
      </c>
      <c r="K344" s="276" t="s">
        <v>47</v>
      </c>
      <c r="L344" s="274" t="s">
        <v>283</v>
      </c>
      <c r="M344" s="275" t="s">
        <v>284</v>
      </c>
      <c r="N344" s="275" t="s">
        <v>47</v>
      </c>
      <c r="O344" s="275" t="s">
        <v>283</v>
      </c>
      <c r="P344" s="275" t="s">
        <v>284</v>
      </c>
      <c r="Q344" s="275" t="s">
        <v>47</v>
      </c>
      <c r="R344" s="276" t="s">
        <v>283</v>
      </c>
      <c r="S344" s="276" t="s">
        <v>284</v>
      </c>
      <c r="T344" s="276" t="s">
        <v>47</v>
      </c>
    </row>
    <row r="345" spans="2:20" x14ac:dyDescent="0.2">
      <c r="B345" s="129" t="s">
        <v>77</v>
      </c>
      <c r="C345" s="234"/>
      <c r="D345" s="234"/>
      <c r="E345" s="234"/>
      <c r="F345" s="234"/>
      <c r="G345" s="234"/>
      <c r="H345" s="234"/>
      <c r="I345" s="234"/>
      <c r="J345" s="234"/>
      <c r="K345" s="234"/>
      <c r="L345" s="234"/>
      <c r="M345" s="234"/>
      <c r="N345" s="234"/>
      <c r="O345" s="234"/>
      <c r="P345" s="234"/>
      <c r="Q345" s="234"/>
      <c r="R345" s="234"/>
      <c r="S345" s="234"/>
      <c r="T345" s="232"/>
    </row>
    <row r="346" spans="2:20" x14ac:dyDescent="0.2">
      <c r="B346" s="665" t="s">
        <v>424</v>
      </c>
      <c r="C346" s="104">
        <f t="shared" ref="C346:D358" si="403">+C234*$E$370</f>
        <v>157.86361831289952</v>
      </c>
      <c r="D346" s="104">
        <f t="shared" si="403"/>
        <v>0</v>
      </c>
      <c r="E346" s="408">
        <f>+C346+D346</f>
        <v>157.86361831289952</v>
      </c>
      <c r="F346" s="104">
        <f t="shared" ref="F346:G358" si="404">+F234*$H$370</f>
        <v>252.03443809013194</v>
      </c>
      <c r="G346" s="104">
        <f t="shared" si="404"/>
        <v>0</v>
      </c>
      <c r="H346" s="408">
        <f>+F346+G346</f>
        <v>252.03443809013194</v>
      </c>
      <c r="I346" s="104">
        <f t="shared" ref="I346:J358" si="405">+I234*$K$370</f>
        <v>287.15095802108323</v>
      </c>
      <c r="J346" s="104">
        <f t="shared" si="405"/>
        <v>0</v>
      </c>
      <c r="K346" s="408">
        <f>+I346+J346</f>
        <v>287.15095802108323</v>
      </c>
      <c r="L346" s="104">
        <f t="shared" ref="L346:M358" si="406">+L234*$N$370</f>
        <v>359.05299647802798</v>
      </c>
      <c r="M346" s="104">
        <f t="shared" si="406"/>
        <v>0</v>
      </c>
      <c r="N346" s="408">
        <f>+L346+M346</f>
        <v>359.05299647802798</v>
      </c>
      <c r="O346" s="104">
        <f t="shared" ref="O346:P358" si="407">+O234*$Q$370</f>
        <v>380.30251861784791</v>
      </c>
      <c r="P346" s="104">
        <f t="shared" si="407"/>
        <v>0</v>
      </c>
      <c r="Q346" s="408">
        <f>+O346+P346</f>
        <v>380.30251861784791</v>
      </c>
      <c r="R346" s="104">
        <f t="shared" ref="R346:S358" si="408">+R234*$T$370</f>
        <v>398.37746875520128</v>
      </c>
      <c r="S346" s="104">
        <f t="shared" si="408"/>
        <v>0</v>
      </c>
      <c r="T346" s="408">
        <f>+R346+S346</f>
        <v>398.37746875520128</v>
      </c>
    </row>
    <row r="347" spans="2:20" x14ac:dyDescent="0.2">
      <c r="B347" s="665" t="s">
        <v>425</v>
      </c>
      <c r="C347" s="104">
        <f t="shared" si="403"/>
        <v>50.043113958196422</v>
      </c>
      <c r="D347" s="104">
        <f t="shared" si="403"/>
        <v>0</v>
      </c>
      <c r="E347" s="408">
        <f>+C347+D347</f>
        <v>50.043113958196422</v>
      </c>
      <c r="F347" s="104">
        <f t="shared" si="404"/>
        <v>94.02867762569845</v>
      </c>
      <c r="G347" s="104">
        <f t="shared" si="404"/>
        <v>0</v>
      </c>
      <c r="H347" s="408">
        <f>+F347+G347</f>
        <v>94.02867762569845</v>
      </c>
      <c r="I347" s="104">
        <f t="shared" si="405"/>
        <v>108.03609544886956</v>
      </c>
      <c r="J347" s="104">
        <f t="shared" si="405"/>
        <v>0</v>
      </c>
      <c r="K347" s="408">
        <f>+I347+J347</f>
        <v>108.03609544886956</v>
      </c>
      <c r="L347" s="104">
        <f t="shared" si="406"/>
        <v>134.15647475827649</v>
      </c>
      <c r="M347" s="104">
        <f t="shared" si="406"/>
        <v>0</v>
      </c>
      <c r="N347" s="408">
        <f>+L347+M347</f>
        <v>134.15647475827649</v>
      </c>
      <c r="O347" s="104">
        <f t="shared" si="407"/>
        <v>137.74325618010297</v>
      </c>
      <c r="P347" s="104">
        <f t="shared" si="407"/>
        <v>0</v>
      </c>
      <c r="Q347" s="408">
        <f>+O347+P347</f>
        <v>137.74325618010297</v>
      </c>
      <c r="R347" s="104">
        <f t="shared" si="408"/>
        <v>144.28989304241068</v>
      </c>
      <c r="S347" s="104">
        <f t="shared" si="408"/>
        <v>0</v>
      </c>
      <c r="T347" s="408">
        <f>+R347+S347</f>
        <v>144.28989304241068</v>
      </c>
    </row>
    <row r="348" spans="2:20" x14ac:dyDescent="0.2">
      <c r="B348" s="660" t="s">
        <v>715</v>
      </c>
      <c r="C348" s="104">
        <f t="shared" si="403"/>
        <v>0</v>
      </c>
      <c r="D348" s="104">
        <f t="shared" si="403"/>
        <v>0.47834660925726585</v>
      </c>
      <c r="E348" s="104">
        <f>+C348+D348</f>
        <v>0.47834660925726585</v>
      </c>
      <c r="F348" s="104">
        <f t="shared" si="404"/>
        <v>0</v>
      </c>
      <c r="G348" s="104">
        <f t="shared" si="404"/>
        <v>0.47159873278570746</v>
      </c>
      <c r="H348" s="104">
        <f>+F348+G348</f>
        <v>0.47159873278570746</v>
      </c>
      <c r="I348" s="104">
        <f t="shared" si="405"/>
        <v>0</v>
      </c>
      <c r="J348" s="104">
        <f t="shared" si="405"/>
        <v>0.5136580446865362</v>
      </c>
      <c r="K348" s="104">
        <f>+I348+J348</f>
        <v>0.5136580446865362</v>
      </c>
      <c r="L348" s="104">
        <f t="shared" si="406"/>
        <v>0</v>
      </c>
      <c r="M348" s="104">
        <f t="shared" si="406"/>
        <v>0.56352801737807068</v>
      </c>
      <c r="N348" s="104">
        <f>+L348+M348</f>
        <v>0.56352801737807068</v>
      </c>
      <c r="O348" s="104">
        <f t="shared" si="407"/>
        <v>0</v>
      </c>
      <c r="P348" s="104">
        <f t="shared" si="407"/>
        <v>0.62713628654270548</v>
      </c>
      <c r="Q348" s="104">
        <f>+O348+P348</f>
        <v>0.62713628654270548</v>
      </c>
      <c r="R348" s="104">
        <f t="shared" si="408"/>
        <v>0</v>
      </c>
      <c r="S348" s="104">
        <f t="shared" si="408"/>
        <v>0.68990965356099387</v>
      </c>
      <c r="T348" s="104">
        <f>+R348+S348</f>
        <v>0.68990965356099387</v>
      </c>
    </row>
    <row r="349" spans="2:20" x14ac:dyDescent="0.2">
      <c r="B349" s="660" t="s">
        <v>717</v>
      </c>
      <c r="C349" s="104">
        <f t="shared" si="403"/>
        <v>0.44021528525296016</v>
      </c>
      <c r="D349" s="104">
        <f t="shared" si="403"/>
        <v>0</v>
      </c>
      <c r="E349" s="104">
        <f t="shared" ref="E349:E368" si="409">+C349+D349</f>
        <v>0.44021528525296016</v>
      </c>
      <c r="F349" s="104">
        <f t="shared" si="404"/>
        <v>0.43400531468289349</v>
      </c>
      <c r="G349" s="104">
        <f t="shared" si="404"/>
        <v>0</v>
      </c>
      <c r="H349" s="104">
        <f t="shared" ref="H349:H368" si="410">+F349+G349</f>
        <v>0.43400531468289349</v>
      </c>
      <c r="I349" s="104">
        <f t="shared" si="405"/>
        <v>0.47271187521379221</v>
      </c>
      <c r="J349" s="104">
        <f t="shared" si="405"/>
        <v>0</v>
      </c>
      <c r="K349" s="104">
        <f t="shared" ref="K349:K368" si="411">+I349+J349</f>
        <v>0.47271187521379221</v>
      </c>
      <c r="L349" s="104">
        <f t="shared" si="406"/>
        <v>0.51860647095065471</v>
      </c>
      <c r="M349" s="104">
        <f t="shared" si="406"/>
        <v>0</v>
      </c>
      <c r="N349" s="104">
        <f t="shared" ref="N349:N368" si="412">+L349+M349</f>
        <v>0.51860647095065471</v>
      </c>
      <c r="O349" s="104">
        <f t="shared" si="407"/>
        <v>0.57714421703865304</v>
      </c>
      <c r="P349" s="104">
        <f t="shared" si="407"/>
        <v>0</v>
      </c>
      <c r="Q349" s="104">
        <f t="shared" ref="Q349:Q368" si="413">+O349+P349</f>
        <v>0.57714421703865304</v>
      </c>
      <c r="R349" s="104">
        <f t="shared" si="408"/>
        <v>0.6349136150723339</v>
      </c>
      <c r="S349" s="104">
        <f t="shared" si="408"/>
        <v>0</v>
      </c>
      <c r="T349" s="104">
        <f t="shared" ref="T349:T368" si="414">+R349+S349</f>
        <v>0.6349136150723339</v>
      </c>
    </row>
    <row r="350" spans="2:20" x14ac:dyDescent="0.2">
      <c r="B350" s="660" t="s">
        <v>287</v>
      </c>
      <c r="C350" s="104">
        <f t="shared" si="403"/>
        <v>0.63293864370290642</v>
      </c>
      <c r="D350" s="104">
        <f t="shared" si="403"/>
        <v>0</v>
      </c>
      <c r="E350" s="104">
        <f t="shared" si="409"/>
        <v>0.63293864370290642</v>
      </c>
      <c r="F350" s="104">
        <f t="shared" si="404"/>
        <v>0.62400998883397252</v>
      </c>
      <c r="G350" s="104">
        <f t="shared" si="404"/>
        <v>0</v>
      </c>
      <c r="H350" s="104">
        <f t="shared" si="410"/>
        <v>0.62400998883397252</v>
      </c>
      <c r="I350" s="104">
        <f t="shared" si="405"/>
        <v>0.67966202715598067</v>
      </c>
      <c r="J350" s="104">
        <f t="shared" si="405"/>
        <v>0</v>
      </c>
      <c r="K350" s="104">
        <f t="shared" si="411"/>
        <v>0.67966202715598067</v>
      </c>
      <c r="L350" s="104">
        <f t="shared" si="406"/>
        <v>0.74564897525182172</v>
      </c>
      <c r="M350" s="104">
        <f t="shared" si="406"/>
        <v>0</v>
      </c>
      <c r="N350" s="104">
        <f t="shared" si="412"/>
        <v>0.74564897525182172</v>
      </c>
      <c r="O350" s="104">
        <f t="shared" si="407"/>
        <v>0.82981416182200707</v>
      </c>
      <c r="P350" s="104">
        <f t="shared" si="407"/>
        <v>0</v>
      </c>
      <c r="Q350" s="104">
        <f t="shared" si="413"/>
        <v>0.82981416182200707</v>
      </c>
      <c r="R350" s="104">
        <f t="shared" si="408"/>
        <v>0.91287462260986973</v>
      </c>
      <c r="S350" s="104">
        <f t="shared" si="408"/>
        <v>0</v>
      </c>
      <c r="T350" s="104">
        <f t="shared" si="414"/>
        <v>0.91287462260986973</v>
      </c>
    </row>
    <row r="351" spans="2:20" x14ac:dyDescent="0.2">
      <c r="B351" s="114" t="s">
        <v>427</v>
      </c>
      <c r="C351" s="104">
        <f t="shared" si="403"/>
        <v>0</v>
      </c>
      <c r="D351" s="104">
        <f t="shared" si="403"/>
        <v>1.8517976318622176</v>
      </c>
      <c r="E351" s="104">
        <f t="shared" si="409"/>
        <v>1.8517976318622176</v>
      </c>
      <c r="F351" s="104">
        <f t="shared" si="404"/>
        <v>0</v>
      </c>
      <c r="G351" s="104">
        <f t="shared" si="404"/>
        <v>1.8256749387599653</v>
      </c>
      <c r="H351" s="104">
        <f t="shared" si="410"/>
        <v>1.8256749387599653</v>
      </c>
      <c r="I351" s="104">
        <f t="shared" si="405"/>
        <v>0</v>
      </c>
      <c r="J351" s="104">
        <f t="shared" si="405"/>
        <v>1.9884969023077839</v>
      </c>
      <c r="K351" s="104">
        <f t="shared" si="411"/>
        <v>1.9884969023077839</v>
      </c>
      <c r="L351" s="104">
        <f t="shared" si="406"/>
        <v>0</v>
      </c>
      <c r="M351" s="104">
        <f t="shared" si="406"/>
        <v>2.1815558590224731</v>
      </c>
      <c r="N351" s="104">
        <f t="shared" si="412"/>
        <v>2.1815558590224731</v>
      </c>
      <c r="O351" s="104">
        <f t="shared" si="407"/>
        <v>0</v>
      </c>
      <c r="P351" s="104">
        <f t="shared" si="407"/>
        <v>2.4277991477306724</v>
      </c>
      <c r="Q351" s="104">
        <f t="shared" si="413"/>
        <v>2.4277991477306724</v>
      </c>
      <c r="R351" s="104">
        <f t="shared" si="408"/>
        <v>0</v>
      </c>
      <c r="S351" s="104">
        <f t="shared" si="408"/>
        <v>2.6708103244357337</v>
      </c>
      <c r="T351" s="104">
        <f t="shared" si="414"/>
        <v>2.6708103244357337</v>
      </c>
    </row>
    <row r="352" spans="2:20" x14ac:dyDescent="0.2">
      <c r="B352" s="114" t="s">
        <v>428</v>
      </c>
      <c r="C352" s="104">
        <f t="shared" si="403"/>
        <v>0</v>
      </c>
      <c r="D352" s="104">
        <f t="shared" si="403"/>
        <v>1.0664370290635092</v>
      </c>
      <c r="E352" s="104">
        <f t="shared" si="409"/>
        <v>1.0664370290635092</v>
      </c>
      <c r="F352" s="104">
        <f t="shared" si="404"/>
        <v>0</v>
      </c>
      <c r="G352" s="104">
        <f t="shared" si="404"/>
        <v>1.0513931566965871</v>
      </c>
      <c r="H352" s="104">
        <f t="shared" si="410"/>
        <v>1.0513931566965871</v>
      </c>
      <c r="I352" s="104">
        <f t="shared" si="405"/>
        <v>0</v>
      </c>
      <c r="J352" s="104">
        <f t="shared" si="405"/>
        <v>1.1451611624897502</v>
      </c>
      <c r="K352" s="104">
        <f t="shared" si="411"/>
        <v>1.1451611624897502</v>
      </c>
      <c r="L352" s="104">
        <f t="shared" si="406"/>
        <v>0</v>
      </c>
      <c r="M352" s="104">
        <f t="shared" si="406"/>
        <v>1.256342436669192</v>
      </c>
      <c r="N352" s="104">
        <f t="shared" si="412"/>
        <v>1.256342436669192</v>
      </c>
      <c r="O352" s="104">
        <f t="shared" si="407"/>
        <v>0</v>
      </c>
      <c r="P352" s="104">
        <f t="shared" si="407"/>
        <v>2.7963043755112205</v>
      </c>
      <c r="Q352" s="104">
        <f t="shared" si="413"/>
        <v>2.7963043755112205</v>
      </c>
      <c r="R352" s="104">
        <f t="shared" si="408"/>
        <v>0</v>
      </c>
      <c r="S352" s="104">
        <f t="shared" si="408"/>
        <v>3.0762011772518716</v>
      </c>
      <c r="T352" s="104">
        <f t="shared" si="414"/>
        <v>3.0762011772518716</v>
      </c>
    </row>
    <row r="353" spans="2:20" x14ac:dyDescent="0.2">
      <c r="B353" s="114" t="s">
        <v>429</v>
      </c>
      <c r="C353" s="104">
        <f t="shared" si="403"/>
        <v>1.4983853606027988</v>
      </c>
      <c r="D353" s="104">
        <f t="shared" si="403"/>
        <v>0</v>
      </c>
      <c r="E353" s="104">
        <f t="shared" si="409"/>
        <v>1.4983853606027988</v>
      </c>
      <c r="F353" s="104">
        <f t="shared" si="404"/>
        <v>1.4772481368314452</v>
      </c>
      <c r="G353" s="104">
        <f t="shared" si="404"/>
        <v>0</v>
      </c>
      <c r="H353" s="104">
        <f t="shared" si="410"/>
        <v>1.4772481368314452</v>
      </c>
      <c r="I353" s="104">
        <f t="shared" si="405"/>
        <v>1.6089958193896687</v>
      </c>
      <c r="J353" s="104">
        <f t="shared" si="405"/>
        <v>0</v>
      </c>
      <c r="K353" s="104">
        <f t="shared" si="411"/>
        <v>1.6089958193896687</v>
      </c>
      <c r="L353" s="104">
        <f t="shared" si="406"/>
        <v>3.5304196379269932</v>
      </c>
      <c r="M353" s="104">
        <f t="shared" si="406"/>
        <v>0</v>
      </c>
      <c r="N353" s="104">
        <f t="shared" si="412"/>
        <v>3.5304196379269932</v>
      </c>
      <c r="O353" s="104">
        <f t="shared" si="407"/>
        <v>3.928916031483789</v>
      </c>
      <c r="P353" s="104">
        <f t="shared" si="407"/>
        <v>0</v>
      </c>
      <c r="Q353" s="104">
        <f t="shared" si="413"/>
        <v>3.928916031483789</v>
      </c>
      <c r="R353" s="104">
        <f t="shared" si="408"/>
        <v>4.3221818866426505</v>
      </c>
      <c r="S353" s="104">
        <f t="shared" si="408"/>
        <v>0</v>
      </c>
      <c r="T353" s="104">
        <f t="shared" si="414"/>
        <v>4.3221818866426505</v>
      </c>
    </row>
    <row r="354" spans="2:20" x14ac:dyDescent="0.2">
      <c r="B354" s="114" t="s">
        <v>288</v>
      </c>
      <c r="C354" s="104">
        <f t="shared" si="403"/>
        <v>0</v>
      </c>
      <c r="D354" s="104">
        <f t="shared" si="403"/>
        <v>0</v>
      </c>
      <c r="E354" s="104">
        <f t="shared" si="409"/>
        <v>0</v>
      </c>
      <c r="F354" s="104">
        <f t="shared" si="404"/>
        <v>0.50398633771607115</v>
      </c>
      <c r="G354" s="104">
        <f t="shared" si="404"/>
        <v>0</v>
      </c>
      <c r="H354" s="104">
        <f t="shared" si="410"/>
        <v>0.50398633771607115</v>
      </c>
      <c r="I354" s="104">
        <f t="shared" si="405"/>
        <v>0.65997645622980206</v>
      </c>
      <c r="J354" s="104">
        <f t="shared" si="405"/>
        <v>0</v>
      </c>
      <c r="K354" s="104">
        <f t="shared" si="411"/>
        <v>0.65997645622980206</v>
      </c>
      <c r="L354" s="104">
        <f t="shared" si="406"/>
        <v>0.82286448173120441</v>
      </c>
      <c r="M354" s="104">
        <f t="shared" si="406"/>
        <v>0</v>
      </c>
      <c r="N354" s="104">
        <f t="shared" si="412"/>
        <v>0.82286448173120441</v>
      </c>
      <c r="O354" s="104">
        <f t="shared" si="407"/>
        <v>1.387703211931923</v>
      </c>
      <c r="P354" s="104">
        <f t="shared" si="407"/>
        <v>0</v>
      </c>
      <c r="Q354" s="104">
        <f t="shared" si="413"/>
        <v>1.387703211931923</v>
      </c>
      <c r="R354" s="104">
        <f t="shared" si="408"/>
        <v>1.7209766791016103</v>
      </c>
      <c r="S354" s="104">
        <f t="shared" si="408"/>
        <v>0</v>
      </c>
      <c r="T354" s="104">
        <f t="shared" si="414"/>
        <v>1.7209766791016103</v>
      </c>
    </row>
    <row r="355" spans="2:20" x14ac:dyDescent="0.2">
      <c r="B355" s="114" t="s">
        <v>289</v>
      </c>
      <c r="C355" s="104">
        <f t="shared" si="403"/>
        <v>0.65102260495156083</v>
      </c>
      <c r="D355" s="104">
        <f t="shared" si="403"/>
        <v>0</v>
      </c>
      <c r="E355" s="104">
        <f t="shared" si="409"/>
        <v>0.65102260495156083</v>
      </c>
      <c r="F355" s="104">
        <f t="shared" si="404"/>
        <v>0.64183884565780025</v>
      </c>
      <c r="G355" s="104">
        <f t="shared" si="404"/>
        <v>0</v>
      </c>
      <c r="H355" s="104">
        <f t="shared" si="410"/>
        <v>0.64183884565780025</v>
      </c>
      <c r="I355" s="104">
        <f t="shared" si="405"/>
        <v>0.6990809422175801</v>
      </c>
      <c r="J355" s="104">
        <f t="shared" si="405"/>
        <v>0</v>
      </c>
      <c r="K355" s="104">
        <f t="shared" si="411"/>
        <v>0.6990809422175801</v>
      </c>
      <c r="L355" s="104">
        <f t="shared" si="406"/>
        <v>0.766953231687588</v>
      </c>
      <c r="M355" s="104">
        <f t="shared" si="406"/>
        <v>0</v>
      </c>
      <c r="N355" s="104">
        <f t="shared" si="412"/>
        <v>0.766953231687588</v>
      </c>
      <c r="O355" s="104">
        <f t="shared" si="407"/>
        <v>0.85352313787406431</v>
      </c>
      <c r="P355" s="104">
        <f t="shared" si="407"/>
        <v>0</v>
      </c>
      <c r="Q355" s="104">
        <f t="shared" si="413"/>
        <v>0.85352313787406431</v>
      </c>
      <c r="R355" s="104">
        <f t="shared" si="408"/>
        <v>0.93895675468443729</v>
      </c>
      <c r="S355" s="104">
        <f t="shared" si="408"/>
        <v>0</v>
      </c>
      <c r="T355" s="104">
        <f t="shared" si="414"/>
        <v>0.93895675468443729</v>
      </c>
    </row>
    <row r="356" spans="2:20" x14ac:dyDescent="0.2">
      <c r="B356" s="114" t="s">
        <v>290</v>
      </c>
      <c r="C356" s="104">
        <f t="shared" si="403"/>
        <v>0</v>
      </c>
      <c r="D356" s="104">
        <f t="shared" si="403"/>
        <v>0.51875134553283109</v>
      </c>
      <c r="E356" s="104">
        <f t="shared" si="409"/>
        <v>0.51875134553283109</v>
      </c>
      <c r="F356" s="104">
        <f t="shared" si="404"/>
        <v>0</v>
      </c>
      <c r="G356" s="104">
        <f t="shared" si="404"/>
        <v>0.51143349288923134</v>
      </c>
      <c r="H356" s="104">
        <f t="shared" si="410"/>
        <v>0.51143349288923134</v>
      </c>
      <c r="I356" s="104">
        <f t="shared" si="405"/>
        <v>0</v>
      </c>
      <c r="J356" s="104">
        <f t="shared" si="405"/>
        <v>0.55704544919559562</v>
      </c>
      <c r="K356" s="104">
        <f t="shared" si="411"/>
        <v>0.55704544919559562</v>
      </c>
      <c r="L356" s="104">
        <f t="shared" si="406"/>
        <v>0</v>
      </c>
      <c r="M356" s="104">
        <f t="shared" si="406"/>
        <v>0.61112781318598286</v>
      </c>
      <c r="N356" s="104">
        <f t="shared" si="412"/>
        <v>0.61112781318598286</v>
      </c>
      <c r="O356" s="104">
        <f t="shared" si="407"/>
        <v>0</v>
      </c>
      <c r="P356" s="104">
        <f t="shared" si="407"/>
        <v>0.68010891303615928</v>
      </c>
      <c r="Q356" s="104">
        <f t="shared" si="413"/>
        <v>0.68010891303615928</v>
      </c>
      <c r="R356" s="104">
        <f t="shared" si="408"/>
        <v>0</v>
      </c>
      <c r="S356" s="104">
        <f t="shared" si="408"/>
        <v>0.74818458865331361</v>
      </c>
      <c r="T356" s="104">
        <f t="shared" si="414"/>
        <v>0.74818458865331361</v>
      </c>
    </row>
    <row r="357" spans="2:20" x14ac:dyDescent="0.2">
      <c r="B357" s="114" t="s">
        <v>291</v>
      </c>
      <c r="C357" s="104">
        <f t="shared" si="403"/>
        <v>0</v>
      </c>
      <c r="D357" s="104">
        <f t="shared" si="403"/>
        <v>0.25834230355220666</v>
      </c>
      <c r="E357" s="104">
        <f t="shared" si="409"/>
        <v>0.25834230355220666</v>
      </c>
      <c r="F357" s="104">
        <f t="shared" si="404"/>
        <v>0</v>
      </c>
      <c r="G357" s="104">
        <f t="shared" si="404"/>
        <v>0.25469795462611117</v>
      </c>
      <c r="H357" s="104">
        <f t="shared" si="410"/>
        <v>0.25469795462611117</v>
      </c>
      <c r="I357" s="104">
        <f t="shared" si="405"/>
        <v>0</v>
      </c>
      <c r="J357" s="104">
        <f t="shared" si="405"/>
        <v>0.27741307230856349</v>
      </c>
      <c r="K357" s="104">
        <f t="shared" si="411"/>
        <v>0.27741307230856349</v>
      </c>
      <c r="L357" s="104">
        <f t="shared" si="406"/>
        <v>0</v>
      </c>
      <c r="M357" s="104">
        <f t="shared" si="406"/>
        <v>0.2794454415600518</v>
      </c>
      <c r="N357" s="104">
        <f t="shared" si="412"/>
        <v>0.2794454415600518</v>
      </c>
      <c r="O357" s="104">
        <f t="shared" si="407"/>
        <v>0</v>
      </c>
      <c r="P357" s="104">
        <f t="shared" si="407"/>
        <v>0.31098786769581704</v>
      </c>
      <c r="Q357" s="104">
        <f t="shared" si="413"/>
        <v>0.31098786769581704</v>
      </c>
      <c r="R357" s="104">
        <f t="shared" si="408"/>
        <v>0</v>
      </c>
      <c r="S357" s="104">
        <f t="shared" si="408"/>
        <v>0.34211627786121263</v>
      </c>
      <c r="T357" s="104">
        <f t="shared" si="414"/>
        <v>0.34211627786121263</v>
      </c>
    </row>
    <row r="358" spans="2:20" x14ac:dyDescent="0.2">
      <c r="B358" s="114" t="s">
        <v>293</v>
      </c>
      <c r="C358" s="104">
        <f t="shared" si="403"/>
        <v>0</v>
      </c>
      <c r="D358" s="104">
        <f t="shared" si="403"/>
        <v>0.27167276641550053</v>
      </c>
      <c r="E358" s="104">
        <f t="shared" si="409"/>
        <v>0.27167276641550053</v>
      </c>
      <c r="F358" s="104">
        <f t="shared" si="404"/>
        <v>0</v>
      </c>
      <c r="G358" s="104">
        <f t="shared" si="404"/>
        <v>0.26784036908481856</v>
      </c>
      <c r="H358" s="104">
        <f t="shared" si="410"/>
        <v>0.26784036908481856</v>
      </c>
      <c r="I358" s="104">
        <f t="shared" si="405"/>
        <v>0</v>
      </c>
      <c r="J358" s="104">
        <f t="shared" si="405"/>
        <v>0.29172758683968536</v>
      </c>
      <c r="K358" s="104">
        <f t="shared" si="411"/>
        <v>0.29172758683968536</v>
      </c>
      <c r="L358" s="104">
        <f t="shared" si="406"/>
        <v>0</v>
      </c>
      <c r="M358" s="104">
        <f t="shared" si="406"/>
        <v>0.32005080096931249</v>
      </c>
      <c r="N358" s="104">
        <f t="shared" si="412"/>
        <v>0.32005080096931249</v>
      </c>
      <c r="O358" s="104">
        <f t="shared" si="407"/>
        <v>0</v>
      </c>
      <c r="P358" s="104">
        <f t="shared" si="407"/>
        <v>0.3561765602334786</v>
      </c>
      <c r="Q358" s="104">
        <f t="shared" si="413"/>
        <v>0.3561765602334786</v>
      </c>
      <c r="R358" s="104">
        <f t="shared" si="408"/>
        <v>0</v>
      </c>
      <c r="S358" s="104">
        <f t="shared" si="408"/>
        <v>0.39182814413736283</v>
      </c>
      <c r="T358" s="104">
        <f t="shared" si="414"/>
        <v>0.39182814413736283</v>
      </c>
    </row>
    <row r="359" spans="2:20" x14ac:dyDescent="0.2">
      <c r="B359" s="114" t="s">
        <v>872</v>
      </c>
      <c r="C359" s="104">
        <f t="shared" ref="C359:D367" si="415">+C247*$E$370</f>
        <v>0</v>
      </c>
      <c r="D359" s="104">
        <f t="shared" si="415"/>
        <v>0</v>
      </c>
      <c r="E359" s="104">
        <f t="shared" si="409"/>
        <v>0</v>
      </c>
      <c r="F359" s="104">
        <f t="shared" ref="F359:G367" si="416">+F247*$H$370</f>
        <v>0</v>
      </c>
      <c r="G359" s="104">
        <f t="shared" si="416"/>
        <v>0</v>
      </c>
      <c r="H359" s="104">
        <f t="shared" si="410"/>
        <v>0</v>
      </c>
      <c r="I359" s="104">
        <f t="shared" ref="I359:J367" si="417">+I247*$K$370</f>
        <v>5.5024080457896893</v>
      </c>
      <c r="J359" s="104">
        <f t="shared" si="417"/>
        <v>0</v>
      </c>
      <c r="K359" s="104">
        <f t="shared" si="411"/>
        <v>5.5024080457896893</v>
      </c>
      <c r="L359" s="104">
        <f t="shared" ref="L359:M367" si="418">+L247*$N$370</f>
        <v>12.804962545915149</v>
      </c>
      <c r="M359" s="104">
        <f t="shared" si="418"/>
        <v>0</v>
      </c>
      <c r="N359" s="104">
        <f t="shared" si="412"/>
        <v>12.804962545915149</v>
      </c>
      <c r="O359" s="104">
        <f t="shared" ref="O359:P367" si="419">+O247*$Q$370</f>
        <v>0</v>
      </c>
      <c r="P359" s="104">
        <f t="shared" si="419"/>
        <v>0</v>
      </c>
      <c r="Q359" s="104">
        <f t="shared" si="413"/>
        <v>0</v>
      </c>
      <c r="R359" s="104">
        <f t="shared" ref="R359:S367" si="420">+R247*$T$370</f>
        <v>0</v>
      </c>
      <c r="S359" s="104">
        <f t="shared" si="420"/>
        <v>0</v>
      </c>
      <c r="T359" s="104">
        <f t="shared" si="414"/>
        <v>0</v>
      </c>
    </row>
    <row r="360" spans="2:20" x14ac:dyDescent="0.2">
      <c r="B360" s="114" t="s">
        <v>867</v>
      </c>
      <c r="C360" s="104">
        <f t="shared" si="415"/>
        <v>0</v>
      </c>
      <c r="D360" s="104">
        <f t="shared" si="415"/>
        <v>0</v>
      </c>
      <c r="E360" s="104">
        <f t="shared" si="409"/>
        <v>0</v>
      </c>
      <c r="F360" s="104">
        <f t="shared" si="416"/>
        <v>5.557046282751517</v>
      </c>
      <c r="G360" s="104">
        <f t="shared" si="416"/>
        <v>0</v>
      </c>
      <c r="H360" s="104">
        <f t="shared" si="410"/>
        <v>5.557046282751517</v>
      </c>
      <c r="I360" s="104">
        <f t="shared" si="417"/>
        <v>6.4194760534213042</v>
      </c>
      <c r="J360" s="104">
        <f t="shared" si="417"/>
        <v>0</v>
      </c>
      <c r="K360" s="104">
        <f t="shared" si="411"/>
        <v>6.4194760534213042</v>
      </c>
      <c r="L360" s="104">
        <f t="shared" si="418"/>
        <v>10.975682182212985</v>
      </c>
      <c r="M360" s="104">
        <f t="shared" si="418"/>
        <v>0</v>
      </c>
      <c r="N360" s="104">
        <f t="shared" si="412"/>
        <v>10.975682182212985</v>
      </c>
      <c r="O360" s="104">
        <f t="shared" si="419"/>
        <v>12.029494030530522</v>
      </c>
      <c r="P360" s="104">
        <f t="shared" si="419"/>
        <v>0</v>
      </c>
      <c r="Q360" s="104">
        <f t="shared" si="413"/>
        <v>12.029494030530522</v>
      </c>
      <c r="R360" s="104">
        <f t="shared" si="420"/>
        <v>13.881387390809317</v>
      </c>
      <c r="S360" s="104">
        <f t="shared" si="420"/>
        <v>0</v>
      </c>
      <c r="T360" s="104">
        <f t="shared" si="414"/>
        <v>13.881387390809317</v>
      </c>
    </row>
    <row r="361" spans="2:20" x14ac:dyDescent="0.2">
      <c r="B361" s="114" t="s">
        <v>868</v>
      </c>
      <c r="C361" s="104">
        <f t="shared" si="415"/>
        <v>0</v>
      </c>
      <c r="D361" s="104">
        <f t="shared" si="415"/>
        <v>0</v>
      </c>
      <c r="E361" s="104">
        <f t="shared" si="409"/>
        <v>0</v>
      </c>
      <c r="F361" s="104">
        <f t="shared" si="416"/>
        <v>0</v>
      </c>
      <c r="G361" s="104">
        <f t="shared" si="416"/>
        <v>0</v>
      </c>
      <c r="H361" s="104">
        <f t="shared" si="410"/>
        <v>0</v>
      </c>
      <c r="I361" s="104">
        <f t="shared" si="417"/>
        <v>2.7512040228948447</v>
      </c>
      <c r="J361" s="104">
        <f t="shared" si="417"/>
        <v>0</v>
      </c>
      <c r="K361" s="104">
        <f t="shared" si="411"/>
        <v>2.7512040228948447</v>
      </c>
      <c r="L361" s="104">
        <f t="shared" si="418"/>
        <v>5.4878410911064925</v>
      </c>
      <c r="M361" s="104">
        <f t="shared" si="418"/>
        <v>0</v>
      </c>
      <c r="N361" s="104">
        <f t="shared" si="412"/>
        <v>5.4878410911064925</v>
      </c>
      <c r="O361" s="104">
        <f t="shared" si="419"/>
        <v>7.4027655572495519</v>
      </c>
      <c r="P361" s="104">
        <f t="shared" si="419"/>
        <v>0</v>
      </c>
      <c r="Q361" s="104">
        <f t="shared" si="413"/>
        <v>7.4027655572495519</v>
      </c>
      <c r="R361" s="104">
        <f t="shared" si="420"/>
        <v>8.3288324344855909</v>
      </c>
      <c r="S361" s="104">
        <f t="shared" si="420"/>
        <v>0</v>
      </c>
      <c r="T361" s="104">
        <f t="shared" si="414"/>
        <v>8.3288324344855909</v>
      </c>
    </row>
    <row r="362" spans="2:20" x14ac:dyDescent="0.2">
      <c r="B362" s="114" t="s">
        <v>869</v>
      </c>
      <c r="C362" s="104">
        <f t="shared" si="415"/>
        <v>0</v>
      </c>
      <c r="D362" s="104">
        <f t="shared" si="415"/>
        <v>0</v>
      </c>
      <c r="E362" s="104">
        <f t="shared" si="409"/>
        <v>0</v>
      </c>
      <c r="F362" s="104">
        <f t="shared" si="416"/>
        <v>3.7046975218343445</v>
      </c>
      <c r="G362" s="104">
        <f t="shared" si="416"/>
        <v>0</v>
      </c>
      <c r="H362" s="104">
        <f t="shared" si="410"/>
        <v>3.7046975218343445</v>
      </c>
      <c r="I362" s="104">
        <f t="shared" si="417"/>
        <v>4.5853400381580753</v>
      </c>
      <c r="J362" s="104">
        <f t="shared" si="417"/>
        <v>0</v>
      </c>
      <c r="K362" s="104">
        <f t="shared" si="411"/>
        <v>4.5853400381580753</v>
      </c>
      <c r="L362" s="104">
        <f t="shared" si="418"/>
        <v>6.4024812729575746</v>
      </c>
      <c r="M362" s="104">
        <f t="shared" si="418"/>
        <v>0</v>
      </c>
      <c r="N362" s="104">
        <f t="shared" si="412"/>
        <v>6.4024812729575746</v>
      </c>
      <c r="O362" s="104">
        <f t="shared" si="419"/>
        <v>9.2534569465619398</v>
      </c>
      <c r="P362" s="104">
        <f t="shared" si="419"/>
        <v>0</v>
      </c>
      <c r="Q362" s="104">
        <f t="shared" si="413"/>
        <v>9.2534569465619398</v>
      </c>
      <c r="R362" s="104">
        <f t="shared" si="420"/>
        <v>11.105109912647453</v>
      </c>
      <c r="S362" s="104">
        <f t="shared" si="420"/>
        <v>0</v>
      </c>
      <c r="T362" s="104">
        <f t="shared" si="414"/>
        <v>11.105109912647453</v>
      </c>
    </row>
    <row r="363" spans="2:20" x14ac:dyDescent="0.2">
      <c r="B363" s="114" t="s">
        <v>870</v>
      </c>
      <c r="C363" s="104">
        <f t="shared" si="415"/>
        <v>0</v>
      </c>
      <c r="D363" s="104">
        <f t="shared" si="415"/>
        <v>0</v>
      </c>
      <c r="E363" s="104">
        <f t="shared" si="409"/>
        <v>0</v>
      </c>
      <c r="F363" s="104">
        <f t="shared" si="416"/>
        <v>0</v>
      </c>
      <c r="G363" s="104">
        <f t="shared" si="416"/>
        <v>0</v>
      </c>
      <c r="H363" s="104">
        <f t="shared" si="410"/>
        <v>0</v>
      </c>
      <c r="I363" s="104">
        <f t="shared" si="417"/>
        <v>11.004816091579379</v>
      </c>
      <c r="J363" s="104">
        <f t="shared" si="417"/>
        <v>0</v>
      </c>
      <c r="K363" s="104">
        <f t="shared" si="411"/>
        <v>11.004816091579379</v>
      </c>
      <c r="L363" s="104">
        <f t="shared" si="418"/>
        <v>0</v>
      </c>
      <c r="M363" s="104">
        <f t="shared" si="418"/>
        <v>0</v>
      </c>
      <c r="N363" s="104">
        <f t="shared" si="412"/>
        <v>0</v>
      </c>
      <c r="O363" s="104">
        <f t="shared" si="419"/>
        <v>22.208296671748652</v>
      </c>
      <c r="P363" s="104">
        <f t="shared" si="419"/>
        <v>0</v>
      </c>
      <c r="Q363" s="104">
        <f t="shared" si="413"/>
        <v>22.208296671748652</v>
      </c>
      <c r="R363" s="104">
        <f t="shared" si="420"/>
        <v>0</v>
      </c>
      <c r="S363" s="104">
        <f t="shared" si="420"/>
        <v>0</v>
      </c>
      <c r="T363" s="104">
        <f t="shared" si="414"/>
        <v>0</v>
      </c>
    </row>
    <row r="364" spans="2:20" x14ac:dyDescent="0.2">
      <c r="B364" s="114" t="s">
        <v>871</v>
      </c>
      <c r="C364" s="104">
        <f t="shared" si="415"/>
        <v>0</v>
      </c>
      <c r="D364" s="104">
        <f t="shared" si="415"/>
        <v>0</v>
      </c>
      <c r="E364" s="104">
        <f t="shared" si="409"/>
        <v>0</v>
      </c>
      <c r="F364" s="104">
        <f t="shared" si="416"/>
        <v>1.8523487609171723</v>
      </c>
      <c r="G364" s="104">
        <f t="shared" si="416"/>
        <v>0</v>
      </c>
      <c r="H364" s="104">
        <f t="shared" si="410"/>
        <v>1.8523487609171723</v>
      </c>
      <c r="I364" s="104">
        <f t="shared" si="417"/>
        <v>3.6682720305264596</v>
      </c>
      <c r="J364" s="104">
        <f t="shared" si="417"/>
        <v>0</v>
      </c>
      <c r="K364" s="104">
        <f t="shared" si="411"/>
        <v>3.6682720305264596</v>
      </c>
      <c r="L364" s="104">
        <f t="shared" si="418"/>
        <v>4.5732009092554105</v>
      </c>
      <c r="M364" s="104">
        <f t="shared" si="418"/>
        <v>0</v>
      </c>
      <c r="N364" s="104">
        <f t="shared" si="412"/>
        <v>4.5732009092554105</v>
      </c>
      <c r="O364" s="104">
        <f t="shared" si="419"/>
        <v>6.477419862593357</v>
      </c>
      <c r="P364" s="104">
        <f t="shared" si="419"/>
        <v>0</v>
      </c>
      <c r="Q364" s="104">
        <f t="shared" si="413"/>
        <v>6.477419862593357</v>
      </c>
      <c r="R364" s="104">
        <f t="shared" si="420"/>
        <v>7.4034066084316361</v>
      </c>
      <c r="S364" s="104">
        <f t="shared" si="420"/>
        <v>0</v>
      </c>
      <c r="T364" s="104">
        <f t="shared" si="414"/>
        <v>7.4034066084316361</v>
      </c>
    </row>
    <row r="365" spans="2:20" x14ac:dyDescent="0.2">
      <c r="B365" s="114" t="s">
        <v>873</v>
      </c>
      <c r="C365" s="104">
        <f t="shared" si="415"/>
        <v>0</v>
      </c>
      <c r="D365" s="104">
        <f t="shared" si="415"/>
        <v>0</v>
      </c>
      <c r="E365" s="104">
        <f t="shared" si="409"/>
        <v>0</v>
      </c>
      <c r="F365" s="104">
        <f t="shared" si="416"/>
        <v>0</v>
      </c>
      <c r="G365" s="104">
        <f t="shared" si="416"/>
        <v>0</v>
      </c>
      <c r="H365" s="104">
        <f t="shared" si="410"/>
        <v>0</v>
      </c>
      <c r="I365" s="104">
        <f t="shared" si="417"/>
        <v>5.5024080457896893</v>
      </c>
      <c r="J365" s="104">
        <f t="shared" si="417"/>
        <v>0</v>
      </c>
      <c r="K365" s="104">
        <f t="shared" si="411"/>
        <v>5.5024080457896893</v>
      </c>
      <c r="L365" s="104">
        <f t="shared" si="418"/>
        <v>12.804962545915149</v>
      </c>
      <c r="M365" s="104">
        <f t="shared" si="418"/>
        <v>0</v>
      </c>
      <c r="N365" s="104">
        <f t="shared" si="412"/>
        <v>12.804962545915149</v>
      </c>
      <c r="O365" s="104">
        <f t="shared" si="419"/>
        <v>0</v>
      </c>
      <c r="P365" s="104">
        <f t="shared" si="419"/>
        <v>0</v>
      </c>
      <c r="Q365" s="104">
        <f t="shared" si="413"/>
        <v>0</v>
      </c>
      <c r="R365" s="104">
        <f t="shared" si="420"/>
        <v>0</v>
      </c>
      <c r="S365" s="104">
        <f t="shared" si="420"/>
        <v>0</v>
      </c>
      <c r="T365" s="104">
        <f t="shared" si="414"/>
        <v>0</v>
      </c>
    </row>
    <row r="366" spans="2:20" x14ac:dyDescent="0.2">
      <c r="B366" s="108" t="s">
        <v>881</v>
      </c>
      <c r="C366" s="104">
        <f t="shared" si="415"/>
        <v>0</v>
      </c>
      <c r="D366" s="104">
        <f t="shared" si="415"/>
        <v>0</v>
      </c>
      <c r="E366" s="104">
        <f t="shared" si="409"/>
        <v>0</v>
      </c>
      <c r="F366" s="104">
        <f t="shared" si="416"/>
        <v>12.966441326420206</v>
      </c>
      <c r="G366" s="104">
        <f t="shared" si="416"/>
        <v>0</v>
      </c>
      <c r="H366" s="104">
        <f t="shared" si="410"/>
        <v>12.966441326420206</v>
      </c>
      <c r="I366" s="104">
        <f t="shared" si="417"/>
        <v>0</v>
      </c>
      <c r="J366" s="104">
        <f t="shared" si="417"/>
        <v>0</v>
      </c>
      <c r="K366" s="104">
        <f t="shared" si="411"/>
        <v>0</v>
      </c>
      <c r="L366" s="104">
        <f t="shared" si="418"/>
        <v>0</v>
      </c>
      <c r="M366" s="104">
        <f t="shared" si="418"/>
        <v>0</v>
      </c>
      <c r="N366" s="104">
        <f t="shared" si="412"/>
        <v>0</v>
      </c>
      <c r="O366" s="104">
        <f t="shared" si="419"/>
        <v>0</v>
      </c>
      <c r="P366" s="104">
        <f t="shared" si="419"/>
        <v>0</v>
      </c>
      <c r="Q366" s="104">
        <f t="shared" si="413"/>
        <v>0</v>
      </c>
      <c r="R366" s="104">
        <f t="shared" si="420"/>
        <v>0</v>
      </c>
      <c r="S366" s="104">
        <f t="shared" si="420"/>
        <v>0</v>
      </c>
      <c r="T366" s="104">
        <f t="shared" si="414"/>
        <v>0</v>
      </c>
    </row>
    <row r="367" spans="2:20" x14ac:dyDescent="0.2">
      <c r="B367" s="108" t="s">
        <v>912</v>
      </c>
      <c r="C367" s="104">
        <f t="shared" si="415"/>
        <v>4.2678148546824541</v>
      </c>
      <c r="D367" s="104">
        <f t="shared" si="415"/>
        <v>0</v>
      </c>
      <c r="E367" s="104">
        <f t="shared" ref="E367" si="421">+C367+D367</f>
        <v>4.2678148546824541</v>
      </c>
      <c r="F367" s="104">
        <f t="shared" si="416"/>
        <v>3.8251001912939606</v>
      </c>
      <c r="G367" s="104">
        <f t="shared" si="416"/>
        <v>0</v>
      </c>
      <c r="H367" s="104">
        <f t="shared" ref="H367" si="422">+F367+G367</f>
        <v>3.8251001912939606</v>
      </c>
      <c r="I367" s="104">
        <f t="shared" si="417"/>
        <v>3.7874908715185693</v>
      </c>
      <c r="J367" s="104">
        <f t="shared" si="417"/>
        <v>0</v>
      </c>
      <c r="K367" s="104">
        <f t="shared" ref="K367" si="423">+I367+J367</f>
        <v>3.7874908715185693</v>
      </c>
      <c r="L367" s="104">
        <f t="shared" si="418"/>
        <v>3.777463951044969</v>
      </c>
      <c r="M367" s="104">
        <f t="shared" si="418"/>
        <v>0</v>
      </c>
      <c r="N367" s="104">
        <f t="shared" ref="N367" si="424">+L367+M367</f>
        <v>3.777463951044969</v>
      </c>
      <c r="O367" s="104">
        <f t="shared" si="419"/>
        <v>3.821677718930081</v>
      </c>
      <c r="P367" s="104">
        <f t="shared" si="419"/>
        <v>0</v>
      </c>
      <c r="Q367" s="104">
        <f t="shared" ref="Q367" si="425">+O367+P367</f>
        <v>3.821677718930081</v>
      </c>
      <c r="R367" s="104">
        <f t="shared" si="420"/>
        <v>0</v>
      </c>
      <c r="S367" s="104">
        <f t="shared" si="420"/>
        <v>0</v>
      </c>
      <c r="T367" s="104">
        <f t="shared" ref="T367" si="426">+R367+S367</f>
        <v>0</v>
      </c>
    </row>
    <row r="368" spans="2:20" s="135" customFormat="1" x14ac:dyDescent="0.2">
      <c r="B368" s="114" t="s">
        <v>294</v>
      </c>
      <c r="C368" s="104">
        <f>+C256*$E$370</f>
        <v>14.51350389666308</v>
      </c>
      <c r="D368" s="104">
        <f>+D256*$E$370</f>
        <v>0</v>
      </c>
      <c r="E368" s="104">
        <f t="shared" si="409"/>
        <v>14.51350389666308</v>
      </c>
      <c r="F368" s="104">
        <f>+F256*$H$370</f>
        <v>13.007969750740795</v>
      </c>
      <c r="G368" s="104">
        <f>+G256*$H$370</f>
        <v>0</v>
      </c>
      <c r="H368" s="104">
        <f t="shared" si="410"/>
        <v>13.007969750740795</v>
      </c>
      <c r="I368" s="104">
        <f>+I256*$K$370</f>
        <v>20.644581344828474</v>
      </c>
      <c r="J368" s="104">
        <f>+J256*$K$370</f>
        <v>0</v>
      </c>
      <c r="K368" s="104">
        <f t="shared" si="411"/>
        <v>20.644581344828474</v>
      </c>
      <c r="L368" s="104">
        <f>+L256*$N$370</f>
        <v>19.048679356586774</v>
      </c>
      <c r="M368" s="104">
        <f>+M256*$N$370</f>
        <v>0</v>
      </c>
      <c r="N368" s="104">
        <f t="shared" si="412"/>
        <v>19.048679356586774</v>
      </c>
      <c r="O368" s="104">
        <f>+O256*$Q$370</f>
        <v>26.211729558228846</v>
      </c>
      <c r="P368" s="104">
        <f>+P256*$Q$370</f>
        <v>0</v>
      </c>
      <c r="Q368" s="104">
        <f t="shared" si="413"/>
        <v>26.211729558228846</v>
      </c>
      <c r="R368" s="104">
        <f>+R256*$T$370</f>
        <v>33.267147133833582</v>
      </c>
      <c r="S368" s="104">
        <f>+S256*$T$370</f>
        <v>0</v>
      </c>
      <c r="T368" s="104">
        <f t="shared" si="414"/>
        <v>33.267147133833582</v>
      </c>
    </row>
    <row r="369" spans="2:20" x14ac:dyDescent="0.2">
      <c r="B369" s="278" t="s">
        <v>8</v>
      </c>
      <c r="C369" s="106">
        <f>SUM(C346:C368)</f>
        <v>229.91061291695169</v>
      </c>
      <c r="D369" s="106">
        <f t="shared" ref="D369:T369" si="427">SUM(D346:D368)</f>
        <v>4.4453476856835312</v>
      </c>
      <c r="E369" s="106">
        <f t="shared" si="427"/>
        <v>234.35596060263521</v>
      </c>
      <c r="F369" s="106">
        <f t="shared" si="427"/>
        <v>390.6578081735106</v>
      </c>
      <c r="G369" s="106">
        <f t="shared" si="427"/>
        <v>4.3826386448424213</v>
      </c>
      <c r="H369" s="106">
        <f t="shared" si="427"/>
        <v>395.04044681835302</v>
      </c>
      <c r="I369" s="106">
        <f t="shared" si="427"/>
        <v>463.17347713466609</v>
      </c>
      <c r="J369" s="106">
        <f t="shared" si="427"/>
        <v>4.7735022178279154</v>
      </c>
      <c r="K369" s="106">
        <f t="shared" si="427"/>
        <v>467.94697935249388</v>
      </c>
      <c r="L369" s="106">
        <f t="shared" si="427"/>
        <v>575.46923788884715</v>
      </c>
      <c r="M369" s="106">
        <f t="shared" si="427"/>
        <v>5.212050368785083</v>
      </c>
      <c r="N369" s="106">
        <f t="shared" si="427"/>
        <v>580.68128825763233</v>
      </c>
      <c r="O369" s="106">
        <f t="shared" si="427"/>
        <v>613.02771590394434</v>
      </c>
      <c r="P369" s="106">
        <f t="shared" si="427"/>
        <v>7.1985131507500535</v>
      </c>
      <c r="Q369" s="106">
        <f t="shared" si="427"/>
        <v>620.2262290546945</v>
      </c>
      <c r="R369" s="106">
        <f t="shared" si="427"/>
        <v>625.1831488359303</v>
      </c>
      <c r="S369" s="106">
        <f t="shared" si="427"/>
        <v>7.9190501659004893</v>
      </c>
      <c r="T369" s="106">
        <f t="shared" si="427"/>
        <v>633.10219900183074</v>
      </c>
    </row>
    <row r="370" spans="2:20" x14ac:dyDescent="0.2">
      <c r="B370" s="279" t="s">
        <v>297</v>
      </c>
      <c r="C370" s="241"/>
      <c r="D370" s="240"/>
      <c r="E370" s="285">
        <f>Asignaciones!K43</f>
        <v>1.6707274625826662E-2</v>
      </c>
      <c r="F370" s="241"/>
      <c r="G370" s="240"/>
      <c r="H370" s="285">
        <f>Asignaciones!L43</f>
        <v>1.7234436659418539E-2</v>
      </c>
      <c r="I370" s="241"/>
      <c r="J370" s="240"/>
      <c r="K370" s="285">
        <f>Asignaciones!M43</f>
        <v>1.6961043693057475E-2</v>
      </c>
      <c r="L370" s="241"/>
      <c r="M370" s="240"/>
      <c r="N370" s="285">
        <f>Asignaciones!N43</f>
        <v>1.691605437721426E-2</v>
      </c>
      <c r="O370" s="241"/>
      <c r="P370" s="240"/>
      <c r="Q370" s="285">
        <f>Asignaciones!O43</f>
        <v>1.6985762966322236E-2</v>
      </c>
      <c r="R370" s="241"/>
      <c r="S370" s="240"/>
      <c r="T370" s="285">
        <f>Asignaciones!P43</f>
        <v>1.6945161368916127E-2</v>
      </c>
    </row>
    <row r="374" spans="2:20" x14ac:dyDescent="0.2">
      <c r="B374" s="2" t="s">
        <v>476</v>
      </c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7"/>
    </row>
    <row r="375" spans="2:20" x14ac:dyDescent="0.2">
      <c r="B375" s="9" t="s">
        <v>20</v>
      </c>
      <c r="C375" s="199"/>
      <c r="D375" s="199"/>
      <c r="E375" s="199"/>
      <c r="F375" s="199"/>
      <c r="G375" s="199"/>
      <c r="H375" s="199"/>
      <c r="I375" s="199"/>
      <c r="J375" s="199"/>
      <c r="K375" s="199"/>
      <c r="L375" s="199"/>
      <c r="M375" s="199"/>
      <c r="N375" s="199"/>
      <c r="O375" s="199"/>
      <c r="P375" s="199"/>
      <c r="Q375" s="199"/>
      <c r="R375" s="199"/>
      <c r="S375" s="199"/>
      <c r="T375" s="262"/>
    </row>
    <row r="376" spans="2:20" x14ac:dyDescent="0.2">
      <c r="B376" s="9" t="s">
        <v>911</v>
      </c>
      <c r="C376" s="199"/>
      <c r="D376" s="199"/>
      <c r="E376" s="199"/>
      <c r="F376" s="199"/>
      <c r="G376" s="199"/>
      <c r="H376" s="199"/>
      <c r="I376" s="199"/>
      <c r="J376" s="199"/>
      <c r="K376" s="199"/>
      <c r="L376" s="199"/>
      <c r="M376" s="199"/>
      <c r="N376" s="199"/>
      <c r="O376" s="199"/>
      <c r="P376" s="199"/>
      <c r="Q376" s="199"/>
      <c r="R376" s="199"/>
      <c r="S376" s="199"/>
      <c r="T376" s="262"/>
    </row>
    <row r="377" spans="2:20" x14ac:dyDescent="0.2">
      <c r="B377" s="9" t="s">
        <v>2</v>
      </c>
      <c r="C377" s="199"/>
      <c r="D377" s="199"/>
      <c r="E377" s="199"/>
      <c r="F377" s="199"/>
      <c r="G377" s="199"/>
      <c r="H377" s="199"/>
      <c r="I377" s="199"/>
      <c r="J377" s="199"/>
      <c r="K377" s="199"/>
      <c r="L377" s="199"/>
      <c r="M377" s="199"/>
      <c r="N377" s="199"/>
      <c r="O377" s="199"/>
      <c r="P377" s="199"/>
      <c r="Q377" s="199"/>
      <c r="R377" s="199"/>
      <c r="S377" s="199"/>
      <c r="T377" s="262"/>
    </row>
    <row r="378" spans="2:20" x14ac:dyDescent="0.2">
      <c r="B378" s="256"/>
      <c r="C378" s="197"/>
      <c r="D378" s="197"/>
      <c r="E378" s="197"/>
      <c r="F378" s="197"/>
      <c r="G378" s="197"/>
      <c r="H378" s="197"/>
      <c r="I378" s="197"/>
      <c r="J378" s="197"/>
      <c r="K378" s="197"/>
      <c r="L378" s="197"/>
      <c r="M378" s="197"/>
      <c r="N378" s="197"/>
      <c r="O378" s="197"/>
      <c r="P378" s="197"/>
      <c r="Q378" s="197"/>
      <c r="R378" s="197"/>
      <c r="S378" s="197"/>
      <c r="T378" s="263"/>
    </row>
    <row r="379" spans="2:20" x14ac:dyDescent="0.2">
      <c r="B379" s="264"/>
    </row>
    <row r="380" spans="2:20" x14ac:dyDescent="0.2">
      <c r="B380" s="265" t="s">
        <v>282</v>
      </c>
      <c r="C380" s="267" t="s">
        <v>38</v>
      </c>
      <c r="D380" s="662"/>
      <c r="E380" s="299"/>
      <c r="F380" s="270" t="s">
        <v>39</v>
      </c>
      <c r="G380" s="663"/>
      <c r="H380" s="663"/>
      <c r="I380" s="301" t="s">
        <v>40</v>
      </c>
      <c r="J380" s="662"/>
      <c r="K380" s="299"/>
      <c r="L380" s="267" t="s">
        <v>121</v>
      </c>
      <c r="M380" s="662"/>
      <c r="N380" s="299"/>
      <c r="O380" s="270" t="s">
        <v>122</v>
      </c>
      <c r="P380" s="662"/>
      <c r="Q380" s="299"/>
      <c r="R380" s="301" t="s">
        <v>633</v>
      </c>
      <c r="S380" s="662"/>
      <c r="T380" s="299"/>
    </row>
    <row r="381" spans="2:20" x14ac:dyDescent="0.2">
      <c r="B381" s="273"/>
      <c r="C381" s="274" t="s">
        <v>283</v>
      </c>
      <c r="D381" s="275" t="s">
        <v>284</v>
      </c>
      <c r="E381" s="275" t="s">
        <v>47</v>
      </c>
      <c r="F381" s="275" t="s">
        <v>283</v>
      </c>
      <c r="G381" s="275" t="s">
        <v>284</v>
      </c>
      <c r="H381" s="275" t="s">
        <v>47</v>
      </c>
      <c r="I381" s="276" t="s">
        <v>283</v>
      </c>
      <c r="J381" s="276" t="s">
        <v>284</v>
      </c>
      <c r="K381" s="276" t="s">
        <v>47</v>
      </c>
      <c r="L381" s="274" t="s">
        <v>283</v>
      </c>
      <c r="M381" s="275" t="s">
        <v>284</v>
      </c>
      <c r="N381" s="275" t="s">
        <v>47</v>
      </c>
      <c r="O381" s="275" t="s">
        <v>283</v>
      </c>
      <c r="P381" s="275" t="s">
        <v>284</v>
      </c>
      <c r="Q381" s="275" t="s">
        <v>47</v>
      </c>
      <c r="R381" s="276" t="s">
        <v>283</v>
      </c>
      <c r="S381" s="276" t="s">
        <v>284</v>
      </c>
      <c r="T381" s="276" t="s">
        <v>47</v>
      </c>
    </row>
    <row r="382" spans="2:20" x14ac:dyDescent="0.2">
      <c r="B382" s="129" t="s">
        <v>78</v>
      </c>
      <c r="C382" s="234"/>
      <c r="D382" s="234"/>
      <c r="E382" s="234"/>
      <c r="F382" s="234"/>
      <c r="G382" s="234"/>
      <c r="H382" s="234"/>
      <c r="I382" s="234"/>
      <c r="J382" s="234"/>
      <c r="K382" s="234"/>
      <c r="L382" s="234"/>
      <c r="M382" s="234"/>
      <c r="N382" s="234"/>
      <c r="O382" s="234"/>
      <c r="P382" s="234"/>
      <c r="Q382" s="234"/>
      <c r="R382" s="234"/>
      <c r="S382" s="234"/>
      <c r="T382" s="232"/>
    </row>
    <row r="383" spans="2:20" x14ac:dyDescent="0.2">
      <c r="B383" s="665" t="s">
        <v>424</v>
      </c>
      <c r="C383" s="104">
        <f t="shared" ref="C383:D395" si="428">+C234*$E$407</f>
        <v>52.621206104299844</v>
      </c>
      <c r="D383" s="104">
        <f t="shared" si="428"/>
        <v>0</v>
      </c>
      <c r="E383" s="408">
        <f>+C383+D383</f>
        <v>52.621206104299844</v>
      </c>
      <c r="F383" s="104">
        <f t="shared" ref="F383:G395" si="429">+F234*$H$407</f>
        <v>81.263440318780852</v>
      </c>
      <c r="G383" s="104">
        <f t="shared" si="429"/>
        <v>0</v>
      </c>
      <c r="H383" s="408">
        <f>+F383+G383</f>
        <v>81.263440318780852</v>
      </c>
      <c r="I383" s="104">
        <f t="shared" ref="I383:J395" si="430">+I234*$K$407</f>
        <v>93.767753570992198</v>
      </c>
      <c r="J383" s="104">
        <f t="shared" si="430"/>
        <v>0</v>
      </c>
      <c r="K383" s="408">
        <f>+I383+J383</f>
        <v>93.767753570992198</v>
      </c>
      <c r="L383" s="104">
        <f t="shared" ref="L383:M395" si="431">+L234*$N$407</f>
        <v>118.50841705006823</v>
      </c>
      <c r="M383" s="104">
        <f t="shared" si="431"/>
        <v>0</v>
      </c>
      <c r="N383" s="408">
        <f>+L383+M383</f>
        <v>118.50841705006823</v>
      </c>
      <c r="O383" s="104">
        <f t="shared" ref="O383:P395" si="432">+O234*$Q$407</f>
        <v>124.03932277858462</v>
      </c>
      <c r="P383" s="104">
        <f t="shared" si="432"/>
        <v>0</v>
      </c>
      <c r="Q383" s="408">
        <f>+O383+P383</f>
        <v>124.03932277858462</v>
      </c>
      <c r="R383" s="104">
        <f t="shared" ref="R383:S395" si="433">+R234*$T$407</f>
        <v>130.62034085234421</v>
      </c>
      <c r="S383" s="104">
        <f t="shared" si="433"/>
        <v>0</v>
      </c>
      <c r="T383" s="408">
        <f>+R383+S383</f>
        <v>130.62034085234421</v>
      </c>
    </row>
    <row r="384" spans="2:20" x14ac:dyDescent="0.2">
      <c r="B384" s="665" t="s">
        <v>425</v>
      </c>
      <c r="C384" s="104">
        <f t="shared" si="428"/>
        <v>16.681037986065476</v>
      </c>
      <c r="D384" s="104">
        <f t="shared" si="428"/>
        <v>0</v>
      </c>
      <c r="E384" s="408">
        <f>+C384+D384</f>
        <v>16.681037986065476</v>
      </c>
      <c r="F384" s="104">
        <f t="shared" si="429"/>
        <v>30.317657739127068</v>
      </c>
      <c r="G384" s="104">
        <f t="shared" si="429"/>
        <v>0</v>
      </c>
      <c r="H384" s="408">
        <f>+F384+G384</f>
        <v>30.317657739127068</v>
      </c>
      <c r="I384" s="104">
        <f t="shared" si="430"/>
        <v>35.278663336648194</v>
      </c>
      <c r="J384" s="104">
        <f t="shared" si="430"/>
        <v>0</v>
      </c>
      <c r="K384" s="408">
        <f>+I384+J384</f>
        <v>35.278663336648194</v>
      </c>
      <c r="L384" s="104">
        <f t="shared" si="431"/>
        <v>44.279456282420107</v>
      </c>
      <c r="M384" s="104">
        <f t="shared" si="431"/>
        <v>0</v>
      </c>
      <c r="N384" s="408">
        <f>+L384+M384</f>
        <v>44.279456282420107</v>
      </c>
      <c r="O384" s="104">
        <f t="shared" si="432"/>
        <v>44.92628730409681</v>
      </c>
      <c r="P384" s="104">
        <f t="shared" si="432"/>
        <v>0</v>
      </c>
      <c r="Q384" s="408">
        <f>+O384+P384</f>
        <v>44.92628730409681</v>
      </c>
      <c r="R384" s="104">
        <f t="shared" si="433"/>
        <v>47.309891971650075</v>
      </c>
      <c r="S384" s="104">
        <f t="shared" si="433"/>
        <v>0</v>
      </c>
      <c r="T384" s="408">
        <f>+R384+S384</f>
        <v>47.309891971650075</v>
      </c>
    </row>
    <row r="385" spans="2:20" x14ac:dyDescent="0.2">
      <c r="B385" s="660" t="s">
        <v>715</v>
      </c>
      <c r="C385" s="104">
        <f t="shared" si="428"/>
        <v>0</v>
      </c>
      <c r="D385" s="104">
        <f t="shared" si="428"/>
        <v>0.15944886975242195</v>
      </c>
      <c r="E385" s="104">
        <f>+C385+D385</f>
        <v>0.15944886975242195</v>
      </c>
      <c r="F385" s="104">
        <f t="shared" si="429"/>
        <v>0</v>
      </c>
      <c r="G385" s="104">
        <f t="shared" si="429"/>
        <v>0.15205753533744773</v>
      </c>
      <c r="H385" s="104">
        <f>+F385+G385</f>
        <v>0.15205753533744773</v>
      </c>
      <c r="I385" s="104">
        <f t="shared" si="430"/>
        <v>0</v>
      </c>
      <c r="J385" s="104">
        <f t="shared" si="430"/>
        <v>0.16773254488110914</v>
      </c>
      <c r="K385" s="104">
        <f>+I385+J385</f>
        <v>0.16773254488110914</v>
      </c>
      <c r="L385" s="104">
        <f t="shared" si="431"/>
        <v>0</v>
      </c>
      <c r="M385" s="104">
        <f t="shared" si="431"/>
        <v>0.18599709223405753</v>
      </c>
      <c r="N385" s="104">
        <f>+L385+M385</f>
        <v>0.18599709223405753</v>
      </c>
      <c r="O385" s="104">
        <f t="shared" si="432"/>
        <v>0</v>
      </c>
      <c r="P385" s="104">
        <f t="shared" si="432"/>
        <v>0.20454652931394718</v>
      </c>
      <c r="Q385" s="104">
        <f>+O385+P385</f>
        <v>0.20454652931394718</v>
      </c>
      <c r="R385" s="104">
        <f t="shared" si="433"/>
        <v>0</v>
      </c>
      <c r="S385" s="104">
        <f t="shared" si="433"/>
        <v>0.22620815978133341</v>
      </c>
      <c r="T385" s="104">
        <f>+R385+S385</f>
        <v>0.22620815978133341</v>
      </c>
    </row>
    <row r="386" spans="2:20" x14ac:dyDescent="0.2">
      <c r="B386" s="660" t="s">
        <v>717</v>
      </c>
      <c r="C386" s="104">
        <f t="shared" si="428"/>
        <v>0.14673842841765339</v>
      </c>
      <c r="D386" s="104">
        <f t="shared" si="428"/>
        <v>0</v>
      </c>
      <c r="E386" s="104">
        <f t="shared" ref="E386:E405" si="434">+C386+D386</f>
        <v>0.14673842841765339</v>
      </c>
      <c r="F386" s="104">
        <f t="shared" si="429"/>
        <v>0.13993629305196098</v>
      </c>
      <c r="G386" s="104">
        <f t="shared" si="429"/>
        <v>0</v>
      </c>
      <c r="H386" s="104">
        <f t="shared" ref="H386:H405" si="435">+F386+G386</f>
        <v>0.13993629305196098</v>
      </c>
      <c r="I386" s="104">
        <f t="shared" si="430"/>
        <v>0.1543617716987524</v>
      </c>
      <c r="J386" s="104">
        <f t="shared" si="430"/>
        <v>0</v>
      </c>
      <c r="K386" s="104">
        <f t="shared" ref="K386:K405" si="436">+I386+J386</f>
        <v>0.1543617716987524</v>
      </c>
      <c r="L386" s="104">
        <f t="shared" si="431"/>
        <v>0.17117036355953444</v>
      </c>
      <c r="M386" s="104">
        <f t="shared" si="431"/>
        <v>0</v>
      </c>
      <c r="N386" s="104">
        <f t="shared" ref="N386:N405" si="437">+L386+M386</f>
        <v>0.17117036355953444</v>
      </c>
      <c r="O386" s="104">
        <f t="shared" si="432"/>
        <v>0.18824113520790986</v>
      </c>
      <c r="P386" s="104">
        <f t="shared" si="432"/>
        <v>0</v>
      </c>
      <c r="Q386" s="104">
        <f t="shared" ref="Q386:Q405" si="438">+O386+P386</f>
        <v>0.18824113520790986</v>
      </c>
      <c r="R386" s="104">
        <f t="shared" si="433"/>
        <v>0.20817601224205665</v>
      </c>
      <c r="S386" s="104">
        <f t="shared" si="433"/>
        <v>0</v>
      </c>
      <c r="T386" s="104">
        <f t="shared" ref="T386:T405" si="439">+R386+S386</f>
        <v>0.20817601224205665</v>
      </c>
    </row>
    <row r="387" spans="2:20" x14ac:dyDescent="0.2">
      <c r="B387" s="660" t="s">
        <v>287</v>
      </c>
      <c r="C387" s="104">
        <f t="shared" si="428"/>
        <v>0.21097954790096882</v>
      </c>
      <c r="D387" s="104">
        <f t="shared" si="428"/>
        <v>0</v>
      </c>
      <c r="E387" s="104">
        <f t="shared" si="434"/>
        <v>0.21097954790096882</v>
      </c>
      <c r="F387" s="104">
        <f t="shared" si="429"/>
        <v>0.20119948238104718</v>
      </c>
      <c r="G387" s="104">
        <f t="shared" si="429"/>
        <v>0</v>
      </c>
      <c r="H387" s="104">
        <f t="shared" si="435"/>
        <v>0.20119948238104718</v>
      </c>
      <c r="I387" s="104">
        <f t="shared" si="430"/>
        <v>0.22194034076405131</v>
      </c>
      <c r="J387" s="104">
        <f t="shared" si="430"/>
        <v>0</v>
      </c>
      <c r="K387" s="104">
        <f t="shared" si="436"/>
        <v>0.22194034076405131</v>
      </c>
      <c r="L387" s="104">
        <f t="shared" si="431"/>
        <v>0.24610762366247618</v>
      </c>
      <c r="M387" s="104">
        <f t="shared" si="431"/>
        <v>0</v>
      </c>
      <c r="N387" s="104">
        <f t="shared" si="437"/>
        <v>0.24610762366247618</v>
      </c>
      <c r="O387" s="104">
        <f t="shared" si="432"/>
        <v>0.27065186693625543</v>
      </c>
      <c r="P387" s="104">
        <f t="shared" si="432"/>
        <v>0</v>
      </c>
      <c r="Q387" s="104">
        <f t="shared" si="438"/>
        <v>0.27065186693625543</v>
      </c>
      <c r="R387" s="104">
        <f t="shared" si="433"/>
        <v>0.29931410210859083</v>
      </c>
      <c r="S387" s="104">
        <f t="shared" si="433"/>
        <v>0</v>
      </c>
      <c r="T387" s="104">
        <f t="shared" si="439"/>
        <v>0.29931410210859083</v>
      </c>
    </row>
    <row r="388" spans="2:20" x14ac:dyDescent="0.2">
      <c r="B388" s="114" t="s">
        <v>427</v>
      </c>
      <c r="C388" s="104">
        <f t="shared" si="428"/>
        <v>0</v>
      </c>
      <c r="D388" s="104">
        <f t="shared" si="428"/>
        <v>0.6172658772874059</v>
      </c>
      <c r="E388" s="104">
        <f t="shared" si="434"/>
        <v>0.6172658772874059</v>
      </c>
      <c r="F388" s="104">
        <f t="shared" si="429"/>
        <v>0</v>
      </c>
      <c r="G388" s="104">
        <f t="shared" si="429"/>
        <v>0.58865219988054951</v>
      </c>
      <c r="H388" s="104">
        <f t="shared" si="435"/>
        <v>0.58865219988054951</v>
      </c>
      <c r="I388" s="104">
        <f t="shared" si="430"/>
        <v>0</v>
      </c>
      <c r="J388" s="104">
        <f t="shared" si="430"/>
        <v>0.64933402554968167</v>
      </c>
      <c r="K388" s="104">
        <f t="shared" si="436"/>
        <v>0.64933402554968167</v>
      </c>
      <c r="L388" s="104">
        <f t="shared" si="431"/>
        <v>0</v>
      </c>
      <c r="M388" s="104">
        <f t="shared" si="431"/>
        <v>0.7200405903725019</v>
      </c>
      <c r="N388" s="104">
        <f t="shared" si="437"/>
        <v>0.7200405903725019</v>
      </c>
      <c r="O388" s="104">
        <f t="shared" si="432"/>
        <v>0</v>
      </c>
      <c r="P388" s="104">
        <f t="shared" si="432"/>
        <v>0.79185003355064454</v>
      </c>
      <c r="Q388" s="104">
        <f t="shared" si="438"/>
        <v>0.79185003355064454</v>
      </c>
      <c r="R388" s="104">
        <f t="shared" si="433"/>
        <v>0</v>
      </c>
      <c r="S388" s="104">
        <f t="shared" si="433"/>
        <v>0.87570754445484889</v>
      </c>
      <c r="T388" s="104">
        <f t="shared" si="439"/>
        <v>0.87570754445484889</v>
      </c>
    </row>
    <row r="389" spans="2:20" x14ac:dyDescent="0.2">
      <c r="B389" s="114" t="s">
        <v>428</v>
      </c>
      <c r="C389" s="104">
        <f t="shared" si="428"/>
        <v>0</v>
      </c>
      <c r="D389" s="104">
        <f t="shared" si="428"/>
        <v>0.35547900968783641</v>
      </c>
      <c r="E389" s="104">
        <f t="shared" si="434"/>
        <v>0.35547900968783641</v>
      </c>
      <c r="F389" s="104">
        <f t="shared" si="429"/>
        <v>0</v>
      </c>
      <c r="G389" s="104">
        <f t="shared" si="429"/>
        <v>0.33900059725263787</v>
      </c>
      <c r="H389" s="104">
        <f t="shared" si="435"/>
        <v>0.33900059725263787</v>
      </c>
      <c r="I389" s="104">
        <f t="shared" si="430"/>
        <v>0</v>
      </c>
      <c r="J389" s="104">
        <f t="shared" si="430"/>
        <v>0.37394682721387912</v>
      </c>
      <c r="K389" s="104">
        <f t="shared" si="436"/>
        <v>0.37394682721387912</v>
      </c>
      <c r="L389" s="104">
        <f t="shared" si="431"/>
        <v>0</v>
      </c>
      <c r="M389" s="104">
        <f t="shared" si="431"/>
        <v>0.41466623284844967</v>
      </c>
      <c r="N389" s="104">
        <f t="shared" si="437"/>
        <v>0.41466623284844967</v>
      </c>
      <c r="O389" s="104">
        <f t="shared" si="432"/>
        <v>0</v>
      </c>
      <c r="P389" s="104">
        <f t="shared" si="432"/>
        <v>0.91204155650029584</v>
      </c>
      <c r="Q389" s="104">
        <f t="shared" si="438"/>
        <v>0.91204155650029584</v>
      </c>
      <c r="R389" s="104">
        <f t="shared" si="433"/>
        <v>0</v>
      </c>
      <c r="S389" s="104">
        <f t="shared" si="433"/>
        <v>1.0086274395953168</v>
      </c>
      <c r="T389" s="104">
        <f t="shared" si="439"/>
        <v>1.0086274395953168</v>
      </c>
    </row>
    <row r="390" spans="2:20" x14ac:dyDescent="0.2">
      <c r="B390" s="114" t="s">
        <v>429</v>
      </c>
      <c r="C390" s="104">
        <f t="shared" si="428"/>
        <v>0.49946178686759962</v>
      </c>
      <c r="D390" s="104">
        <f t="shared" si="428"/>
        <v>0</v>
      </c>
      <c r="E390" s="104">
        <f t="shared" si="434"/>
        <v>0.49946178686759962</v>
      </c>
      <c r="F390" s="104">
        <f t="shared" si="429"/>
        <v>0.47630897869798927</v>
      </c>
      <c r="G390" s="104">
        <f t="shared" si="429"/>
        <v>0</v>
      </c>
      <c r="H390" s="104">
        <f t="shared" si="435"/>
        <v>0.47630897869798927</v>
      </c>
      <c r="I390" s="104">
        <f t="shared" si="430"/>
        <v>0.52540978629857049</v>
      </c>
      <c r="J390" s="104">
        <f t="shared" si="430"/>
        <v>0</v>
      </c>
      <c r="K390" s="104">
        <f t="shared" si="436"/>
        <v>0.52540978629857049</v>
      </c>
      <c r="L390" s="104">
        <f t="shared" si="431"/>
        <v>1.1652442589733569</v>
      </c>
      <c r="M390" s="104">
        <f t="shared" si="431"/>
        <v>0</v>
      </c>
      <c r="N390" s="104">
        <f t="shared" si="437"/>
        <v>1.1652442589733569</v>
      </c>
      <c r="O390" s="104">
        <f t="shared" si="432"/>
        <v>1.2814537373308423</v>
      </c>
      <c r="P390" s="104">
        <f t="shared" si="432"/>
        <v>0</v>
      </c>
      <c r="Q390" s="104">
        <f t="shared" si="438"/>
        <v>1.2814537373308423</v>
      </c>
      <c r="R390" s="104">
        <f t="shared" si="433"/>
        <v>1.4171606467182265</v>
      </c>
      <c r="S390" s="104">
        <f t="shared" si="433"/>
        <v>0</v>
      </c>
      <c r="T390" s="104">
        <f t="shared" si="439"/>
        <v>1.4171606467182265</v>
      </c>
    </row>
    <row r="391" spans="2:20" x14ac:dyDescent="0.2">
      <c r="B391" s="114" t="s">
        <v>288</v>
      </c>
      <c r="C391" s="104">
        <f t="shared" si="428"/>
        <v>0</v>
      </c>
      <c r="D391" s="104">
        <f t="shared" si="428"/>
        <v>0</v>
      </c>
      <c r="E391" s="104">
        <f t="shared" si="434"/>
        <v>0</v>
      </c>
      <c r="F391" s="104">
        <f t="shared" si="429"/>
        <v>0.16250026776826593</v>
      </c>
      <c r="G391" s="104">
        <f t="shared" si="429"/>
        <v>0</v>
      </c>
      <c r="H391" s="104">
        <f t="shared" si="435"/>
        <v>0.16250026776826593</v>
      </c>
      <c r="I391" s="104">
        <f t="shared" si="430"/>
        <v>0.21551211299064901</v>
      </c>
      <c r="J391" s="104">
        <f t="shared" si="430"/>
        <v>0</v>
      </c>
      <c r="K391" s="104">
        <f t="shared" si="436"/>
        <v>0.21551211299064901</v>
      </c>
      <c r="L391" s="104">
        <f t="shared" si="431"/>
        <v>0.27159324148032077</v>
      </c>
      <c r="M391" s="104">
        <f t="shared" si="431"/>
        <v>0</v>
      </c>
      <c r="N391" s="104">
        <f t="shared" si="437"/>
        <v>0.27159324148032077</v>
      </c>
      <c r="O391" s="104">
        <f t="shared" si="432"/>
        <v>0.45261274432596987</v>
      </c>
      <c r="P391" s="104">
        <f t="shared" si="432"/>
        <v>0</v>
      </c>
      <c r="Q391" s="104">
        <f t="shared" si="438"/>
        <v>0.45261274432596987</v>
      </c>
      <c r="R391" s="104">
        <f t="shared" si="433"/>
        <v>0.56427528676658578</v>
      </c>
      <c r="S391" s="104">
        <f t="shared" si="433"/>
        <v>0</v>
      </c>
      <c r="T391" s="104">
        <f t="shared" si="439"/>
        <v>0.56427528676658578</v>
      </c>
    </row>
    <row r="392" spans="2:20" x14ac:dyDescent="0.2">
      <c r="B392" s="114" t="s">
        <v>289</v>
      </c>
      <c r="C392" s="104">
        <f t="shared" si="428"/>
        <v>0.21700753498385361</v>
      </c>
      <c r="D392" s="104">
        <f t="shared" si="428"/>
        <v>0</v>
      </c>
      <c r="E392" s="104">
        <f t="shared" si="434"/>
        <v>0.21700753498385361</v>
      </c>
      <c r="F392" s="104">
        <f t="shared" si="429"/>
        <v>0.20694803902050568</v>
      </c>
      <c r="G392" s="104">
        <f t="shared" si="429"/>
        <v>0</v>
      </c>
      <c r="H392" s="104">
        <f t="shared" si="435"/>
        <v>0.20694803902050568</v>
      </c>
      <c r="I392" s="104">
        <f t="shared" si="430"/>
        <v>0.22828149335730991</v>
      </c>
      <c r="J392" s="104">
        <f t="shared" si="430"/>
        <v>0</v>
      </c>
      <c r="K392" s="104">
        <f t="shared" si="436"/>
        <v>0.22828149335730991</v>
      </c>
      <c r="L392" s="104">
        <f t="shared" si="431"/>
        <v>0.2531392700528326</v>
      </c>
      <c r="M392" s="104">
        <f t="shared" si="431"/>
        <v>0</v>
      </c>
      <c r="N392" s="104">
        <f t="shared" si="437"/>
        <v>0.2531392700528326</v>
      </c>
      <c r="O392" s="104">
        <f t="shared" si="432"/>
        <v>0.27838477742014839</v>
      </c>
      <c r="P392" s="104">
        <f t="shared" si="432"/>
        <v>0</v>
      </c>
      <c r="Q392" s="104">
        <f t="shared" si="438"/>
        <v>0.27838477742014839</v>
      </c>
      <c r="R392" s="104">
        <f t="shared" si="433"/>
        <v>0.30786593359740766</v>
      </c>
      <c r="S392" s="104">
        <f t="shared" si="433"/>
        <v>0</v>
      </c>
      <c r="T392" s="104">
        <f t="shared" si="439"/>
        <v>0.30786593359740766</v>
      </c>
    </row>
    <row r="393" spans="2:20" x14ac:dyDescent="0.2">
      <c r="B393" s="114" t="s">
        <v>290</v>
      </c>
      <c r="C393" s="104">
        <f t="shared" si="428"/>
        <v>0</v>
      </c>
      <c r="D393" s="104">
        <f t="shared" si="428"/>
        <v>0.17291711517761035</v>
      </c>
      <c r="E393" s="104">
        <f t="shared" si="434"/>
        <v>0.17291711517761035</v>
      </c>
      <c r="F393" s="104">
        <f t="shared" si="429"/>
        <v>0</v>
      </c>
      <c r="G393" s="104">
        <f t="shared" si="429"/>
        <v>0.16490145331475214</v>
      </c>
      <c r="H393" s="104">
        <f t="shared" si="435"/>
        <v>0.16490145331475214</v>
      </c>
      <c r="I393" s="104">
        <f t="shared" si="430"/>
        <v>0</v>
      </c>
      <c r="J393" s="104">
        <f t="shared" si="430"/>
        <v>0.18190049153233268</v>
      </c>
      <c r="K393" s="104">
        <f t="shared" si="436"/>
        <v>0.18190049153233268</v>
      </c>
      <c r="L393" s="104">
        <f t="shared" si="431"/>
        <v>0</v>
      </c>
      <c r="M393" s="104">
        <f t="shared" si="431"/>
        <v>0.20170779931193969</v>
      </c>
      <c r="N393" s="104">
        <f t="shared" si="437"/>
        <v>0.20170779931193969</v>
      </c>
      <c r="O393" s="104">
        <f t="shared" si="432"/>
        <v>0</v>
      </c>
      <c r="P393" s="104">
        <f t="shared" si="432"/>
        <v>0.22182406073795954</v>
      </c>
      <c r="Q393" s="104">
        <f t="shared" si="438"/>
        <v>0.22182406073795954</v>
      </c>
      <c r="R393" s="104">
        <f t="shared" si="433"/>
        <v>0</v>
      </c>
      <c r="S393" s="104">
        <f t="shared" si="433"/>
        <v>0.24531539470777566</v>
      </c>
      <c r="T393" s="104">
        <f t="shared" si="439"/>
        <v>0.24531539470777566</v>
      </c>
    </row>
    <row r="394" spans="2:20" x14ac:dyDescent="0.2">
      <c r="B394" s="114" t="s">
        <v>291</v>
      </c>
      <c r="C394" s="104">
        <f t="shared" si="428"/>
        <v>0</v>
      </c>
      <c r="D394" s="104">
        <f t="shared" si="428"/>
        <v>8.6114101184068897E-2</v>
      </c>
      <c r="E394" s="104">
        <f t="shared" si="434"/>
        <v>8.6114101184068897E-2</v>
      </c>
      <c r="F394" s="104">
        <f t="shared" si="429"/>
        <v>0</v>
      </c>
      <c r="G394" s="104">
        <f t="shared" si="429"/>
        <v>8.2122237706549861E-2</v>
      </c>
      <c r="H394" s="104">
        <f t="shared" si="435"/>
        <v>8.2122237706549861E-2</v>
      </c>
      <c r="I394" s="104">
        <f t="shared" si="430"/>
        <v>0</v>
      </c>
      <c r="J394" s="104">
        <f t="shared" si="430"/>
        <v>9.0587894189408685E-2</v>
      </c>
      <c r="K394" s="104">
        <f t="shared" si="436"/>
        <v>9.0587894189408685E-2</v>
      </c>
      <c r="L394" s="104">
        <f t="shared" si="431"/>
        <v>0</v>
      </c>
      <c r="M394" s="104">
        <f t="shared" si="431"/>
        <v>9.2233283821558751E-2</v>
      </c>
      <c r="N394" s="104">
        <f t="shared" si="437"/>
        <v>9.2233283821558751E-2</v>
      </c>
      <c r="O394" s="104">
        <f t="shared" si="432"/>
        <v>0</v>
      </c>
      <c r="P394" s="104">
        <f t="shared" si="432"/>
        <v>0.10143168297054468</v>
      </c>
      <c r="Q394" s="104">
        <f t="shared" si="438"/>
        <v>0.10143168297054468</v>
      </c>
      <c r="R394" s="104">
        <f t="shared" si="433"/>
        <v>0</v>
      </c>
      <c r="S394" s="104">
        <f t="shared" si="433"/>
        <v>0.11217337407409152</v>
      </c>
      <c r="T394" s="104">
        <f t="shared" si="439"/>
        <v>0.11217337407409152</v>
      </c>
    </row>
    <row r="395" spans="2:20" x14ac:dyDescent="0.2">
      <c r="B395" s="114" t="s">
        <v>293</v>
      </c>
      <c r="C395" s="104">
        <f t="shared" si="428"/>
        <v>0</v>
      </c>
      <c r="D395" s="104">
        <f t="shared" si="428"/>
        <v>9.0557588805166844E-2</v>
      </c>
      <c r="E395" s="104">
        <f t="shared" si="434"/>
        <v>9.0557588805166844E-2</v>
      </c>
      <c r="F395" s="104">
        <f t="shared" si="429"/>
        <v>0</v>
      </c>
      <c r="G395" s="104">
        <f t="shared" si="429"/>
        <v>8.6359745172207847E-2</v>
      </c>
      <c r="H395" s="104">
        <f t="shared" si="435"/>
        <v>8.6359745172207847E-2</v>
      </c>
      <c r="I395" s="104">
        <f t="shared" si="430"/>
        <v>0</v>
      </c>
      <c r="J395" s="104">
        <f t="shared" si="430"/>
        <v>9.5262229529582174E-2</v>
      </c>
      <c r="K395" s="104">
        <f t="shared" si="436"/>
        <v>9.5262229529582174E-2</v>
      </c>
      <c r="L395" s="104">
        <f t="shared" si="431"/>
        <v>0</v>
      </c>
      <c r="M395" s="104">
        <f t="shared" si="431"/>
        <v>0.10563541920141221</v>
      </c>
      <c r="N395" s="104">
        <f t="shared" si="437"/>
        <v>0.10563541920141221</v>
      </c>
      <c r="O395" s="104">
        <f t="shared" si="432"/>
        <v>0</v>
      </c>
      <c r="P395" s="104">
        <f t="shared" si="432"/>
        <v>0.11617040949802701</v>
      </c>
      <c r="Q395" s="104">
        <f t="shared" si="438"/>
        <v>0.11617040949802701</v>
      </c>
      <c r="R395" s="104">
        <f t="shared" si="433"/>
        <v>0</v>
      </c>
      <c r="S395" s="104">
        <f t="shared" si="433"/>
        <v>0.12847294276628329</v>
      </c>
      <c r="T395" s="104">
        <f t="shared" si="439"/>
        <v>0.12847294276628329</v>
      </c>
    </row>
    <row r="396" spans="2:20" x14ac:dyDescent="0.2">
      <c r="B396" s="114" t="s">
        <v>872</v>
      </c>
      <c r="C396" s="104">
        <f t="shared" ref="C396:D404" si="440">+C247*$E$407</f>
        <v>0</v>
      </c>
      <c r="D396" s="104">
        <f t="shared" si="440"/>
        <v>0</v>
      </c>
      <c r="E396" s="104">
        <f t="shared" si="434"/>
        <v>0</v>
      </c>
      <c r="F396" s="104">
        <f t="shared" ref="F396:G404" si="441">+F247*$H$407</f>
        <v>0</v>
      </c>
      <c r="G396" s="104">
        <f t="shared" si="441"/>
        <v>0</v>
      </c>
      <c r="H396" s="104">
        <f t="shared" si="435"/>
        <v>0</v>
      </c>
      <c r="I396" s="104">
        <f t="shared" ref="I396:J404" si="442">+I247*$K$407</f>
        <v>1.7967846781370318</v>
      </c>
      <c r="J396" s="104">
        <f t="shared" si="442"/>
        <v>0</v>
      </c>
      <c r="K396" s="104">
        <f t="shared" si="436"/>
        <v>1.7967846781370318</v>
      </c>
      <c r="L396" s="104">
        <f t="shared" ref="L396:M404" si="443">+L247*$N$407</f>
        <v>4.2263840062247695</v>
      </c>
      <c r="M396" s="104">
        <f t="shared" si="443"/>
        <v>0</v>
      </c>
      <c r="N396" s="104">
        <f t="shared" si="437"/>
        <v>4.2263840062247695</v>
      </c>
      <c r="O396" s="104">
        <f t="shared" ref="O396:P404" si="444">+O247*$Q$407</f>
        <v>0</v>
      </c>
      <c r="P396" s="104">
        <f t="shared" si="444"/>
        <v>0</v>
      </c>
      <c r="Q396" s="104">
        <f t="shared" si="438"/>
        <v>0</v>
      </c>
      <c r="R396" s="104">
        <f t="shared" ref="R396:S404" si="445">+R247*$T$407</f>
        <v>0</v>
      </c>
      <c r="S396" s="104">
        <f t="shared" si="445"/>
        <v>0</v>
      </c>
      <c r="T396" s="104">
        <f t="shared" si="439"/>
        <v>0</v>
      </c>
    </row>
    <row r="397" spans="2:20" x14ac:dyDescent="0.2">
      <c r="B397" s="114" t="s">
        <v>867</v>
      </c>
      <c r="C397" s="104">
        <f t="shared" si="440"/>
        <v>0</v>
      </c>
      <c r="D397" s="104">
        <f t="shared" si="440"/>
        <v>0</v>
      </c>
      <c r="E397" s="104">
        <f t="shared" si="434"/>
        <v>0</v>
      </c>
      <c r="F397" s="104">
        <f t="shared" si="441"/>
        <v>1.7917579135974517</v>
      </c>
      <c r="G397" s="104">
        <f t="shared" si="441"/>
        <v>0</v>
      </c>
      <c r="H397" s="104">
        <f t="shared" si="435"/>
        <v>1.7917579135974517</v>
      </c>
      <c r="I397" s="104">
        <f t="shared" si="442"/>
        <v>2.0962487911598706</v>
      </c>
      <c r="J397" s="104">
        <f t="shared" si="442"/>
        <v>0</v>
      </c>
      <c r="K397" s="104">
        <f t="shared" si="436"/>
        <v>2.0962487911598706</v>
      </c>
      <c r="L397" s="104">
        <f t="shared" si="443"/>
        <v>3.6226148624783741</v>
      </c>
      <c r="M397" s="104">
        <f t="shared" si="443"/>
        <v>0</v>
      </c>
      <c r="N397" s="104">
        <f t="shared" si="437"/>
        <v>3.6226148624783741</v>
      </c>
      <c r="O397" s="104">
        <f t="shared" si="444"/>
        <v>3.9235351328698909</v>
      </c>
      <c r="P397" s="104">
        <f t="shared" si="444"/>
        <v>0</v>
      </c>
      <c r="Q397" s="104">
        <f t="shared" si="438"/>
        <v>3.9235351328698909</v>
      </c>
      <c r="R397" s="104">
        <f t="shared" si="445"/>
        <v>4.5514410193843897</v>
      </c>
      <c r="S397" s="104">
        <f t="shared" si="445"/>
        <v>0</v>
      </c>
      <c r="T397" s="104">
        <f t="shared" si="439"/>
        <v>4.5514410193843897</v>
      </c>
    </row>
    <row r="398" spans="2:20" x14ac:dyDescent="0.2">
      <c r="B398" s="114" t="s">
        <v>868</v>
      </c>
      <c r="C398" s="104">
        <f t="shared" si="440"/>
        <v>0</v>
      </c>
      <c r="D398" s="104">
        <f t="shared" si="440"/>
        <v>0</v>
      </c>
      <c r="E398" s="104">
        <f t="shared" si="434"/>
        <v>0</v>
      </c>
      <c r="F398" s="104">
        <f t="shared" si="441"/>
        <v>0</v>
      </c>
      <c r="G398" s="104">
        <f t="shared" si="441"/>
        <v>0</v>
      </c>
      <c r="H398" s="104">
        <f t="shared" si="435"/>
        <v>0</v>
      </c>
      <c r="I398" s="104">
        <f t="shared" si="442"/>
        <v>0.8983923390685159</v>
      </c>
      <c r="J398" s="104">
        <f t="shared" si="442"/>
        <v>0</v>
      </c>
      <c r="K398" s="104">
        <f t="shared" si="436"/>
        <v>0.8983923390685159</v>
      </c>
      <c r="L398" s="104">
        <f t="shared" si="443"/>
        <v>1.811307431239187</v>
      </c>
      <c r="M398" s="104">
        <f t="shared" si="443"/>
        <v>0</v>
      </c>
      <c r="N398" s="104">
        <f t="shared" si="437"/>
        <v>1.811307431239187</v>
      </c>
      <c r="O398" s="104">
        <f t="shared" si="444"/>
        <v>2.4144831586891637</v>
      </c>
      <c r="P398" s="104">
        <f t="shared" si="444"/>
        <v>0</v>
      </c>
      <c r="Q398" s="104">
        <f t="shared" si="438"/>
        <v>2.4144831586891637</v>
      </c>
      <c r="R398" s="104">
        <f t="shared" si="445"/>
        <v>2.7308646116306337</v>
      </c>
      <c r="S398" s="104">
        <f t="shared" si="445"/>
        <v>0</v>
      </c>
      <c r="T398" s="104">
        <f t="shared" si="439"/>
        <v>2.7308646116306337</v>
      </c>
    </row>
    <row r="399" spans="2:20" x14ac:dyDescent="0.2">
      <c r="B399" s="114" t="s">
        <v>869</v>
      </c>
      <c r="C399" s="104">
        <f t="shared" si="440"/>
        <v>0</v>
      </c>
      <c r="D399" s="104">
        <f t="shared" si="440"/>
        <v>0</v>
      </c>
      <c r="E399" s="104">
        <f t="shared" si="434"/>
        <v>0</v>
      </c>
      <c r="F399" s="104">
        <f t="shared" si="441"/>
        <v>1.1945052757316343</v>
      </c>
      <c r="G399" s="104">
        <f t="shared" si="441"/>
        <v>0</v>
      </c>
      <c r="H399" s="104">
        <f t="shared" si="435"/>
        <v>1.1945052757316343</v>
      </c>
      <c r="I399" s="104">
        <f t="shared" si="442"/>
        <v>1.4973205651141934</v>
      </c>
      <c r="J399" s="104">
        <f t="shared" si="442"/>
        <v>0</v>
      </c>
      <c r="K399" s="104">
        <f t="shared" si="436"/>
        <v>1.4973205651141934</v>
      </c>
      <c r="L399" s="104">
        <f t="shared" si="443"/>
        <v>2.1131920031123848</v>
      </c>
      <c r="M399" s="104">
        <f t="shared" si="443"/>
        <v>0</v>
      </c>
      <c r="N399" s="104">
        <f t="shared" si="437"/>
        <v>2.1131920031123848</v>
      </c>
      <c r="O399" s="104">
        <f t="shared" si="444"/>
        <v>3.0181039483614547</v>
      </c>
      <c r="P399" s="104">
        <f t="shared" si="444"/>
        <v>0</v>
      </c>
      <c r="Q399" s="104">
        <f t="shared" si="438"/>
        <v>3.0181039483614547</v>
      </c>
      <c r="R399" s="104">
        <f t="shared" si="445"/>
        <v>3.6411528155075117</v>
      </c>
      <c r="S399" s="104">
        <f t="shared" si="445"/>
        <v>0</v>
      </c>
      <c r="T399" s="104">
        <f t="shared" si="439"/>
        <v>3.6411528155075117</v>
      </c>
    </row>
    <row r="400" spans="2:20" x14ac:dyDescent="0.2">
      <c r="B400" s="114" t="s">
        <v>870</v>
      </c>
      <c r="C400" s="104">
        <f t="shared" si="440"/>
        <v>0</v>
      </c>
      <c r="D400" s="104">
        <f t="shared" si="440"/>
        <v>0</v>
      </c>
      <c r="E400" s="104">
        <f t="shared" si="434"/>
        <v>0</v>
      </c>
      <c r="F400" s="104">
        <f t="shared" si="441"/>
        <v>0</v>
      </c>
      <c r="G400" s="104">
        <f t="shared" si="441"/>
        <v>0</v>
      </c>
      <c r="H400" s="104">
        <f t="shared" si="435"/>
        <v>0</v>
      </c>
      <c r="I400" s="104">
        <f t="shared" si="442"/>
        <v>3.5935693562740636</v>
      </c>
      <c r="J400" s="104">
        <f t="shared" si="442"/>
        <v>0</v>
      </c>
      <c r="K400" s="104">
        <f t="shared" si="436"/>
        <v>3.5935693562740636</v>
      </c>
      <c r="L400" s="104">
        <f t="shared" si="443"/>
        <v>0</v>
      </c>
      <c r="M400" s="104">
        <f t="shared" si="443"/>
        <v>0</v>
      </c>
      <c r="N400" s="104">
        <f t="shared" si="437"/>
        <v>0</v>
      </c>
      <c r="O400" s="104">
        <f t="shared" si="444"/>
        <v>7.2434494760674903</v>
      </c>
      <c r="P400" s="104">
        <f t="shared" si="444"/>
        <v>0</v>
      </c>
      <c r="Q400" s="104">
        <f t="shared" si="438"/>
        <v>7.2434494760674903</v>
      </c>
      <c r="R400" s="104">
        <f t="shared" si="445"/>
        <v>0</v>
      </c>
      <c r="S400" s="104">
        <f t="shared" si="445"/>
        <v>0</v>
      </c>
      <c r="T400" s="104">
        <f t="shared" si="439"/>
        <v>0</v>
      </c>
    </row>
    <row r="401" spans="2:20" x14ac:dyDescent="0.2">
      <c r="B401" s="114" t="s">
        <v>871</v>
      </c>
      <c r="C401" s="104">
        <f t="shared" si="440"/>
        <v>0</v>
      </c>
      <c r="D401" s="104">
        <f t="shared" si="440"/>
        <v>0</v>
      </c>
      <c r="E401" s="104">
        <f t="shared" si="434"/>
        <v>0</v>
      </c>
      <c r="F401" s="104">
        <f t="shared" si="441"/>
        <v>0.59725263786581717</v>
      </c>
      <c r="G401" s="104">
        <f t="shared" si="441"/>
        <v>0</v>
      </c>
      <c r="H401" s="104">
        <f t="shared" si="435"/>
        <v>0.59725263786581717</v>
      </c>
      <c r="I401" s="104">
        <f t="shared" si="442"/>
        <v>1.1978564520913544</v>
      </c>
      <c r="J401" s="104">
        <f t="shared" si="442"/>
        <v>0</v>
      </c>
      <c r="K401" s="104">
        <f t="shared" si="436"/>
        <v>1.1978564520913544</v>
      </c>
      <c r="L401" s="104">
        <f t="shared" si="443"/>
        <v>1.5094228593659893</v>
      </c>
      <c r="M401" s="104">
        <f t="shared" si="443"/>
        <v>0</v>
      </c>
      <c r="N401" s="104">
        <f t="shared" si="437"/>
        <v>1.5094228593659893</v>
      </c>
      <c r="O401" s="104">
        <f t="shared" si="444"/>
        <v>2.1126727638530181</v>
      </c>
      <c r="P401" s="104">
        <f t="shared" si="444"/>
        <v>0</v>
      </c>
      <c r="Q401" s="104">
        <f t="shared" si="438"/>
        <v>2.1126727638530181</v>
      </c>
      <c r="R401" s="104">
        <f t="shared" si="445"/>
        <v>2.427435210338341</v>
      </c>
      <c r="S401" s="104">
        <f t="shared" si="445"/>
        <v>0</v>
      </c>
      <c r="T401" s="104">
        <f t="shared" si="439"/>
        <v>2.427435210338341</v>
      </c>
    </row>
    <row r="402" spans="2:20" x14ac:dyDescent="0.2">
      <c r="B402" s="114" t="s">
        <v>873</v>
      </c>
      <c r="C402" s="104">
        <f t="shared" si="440"/>
        <v>0</v>
      </c>
      <c r="D402" s="104">
        <f t="shared" si="440"/>
        <v>0</v>
      </c>
      <c r="E402" s="104">
        <f t="shared" si="434"/>
        <v>0</v>
      </c>
      <c r="F402" s="104">
        <f t="shared" si="441"/>
        <v>0</v>
      </c>
      <c r="G402" s="104">
        <f t="shared" si="441"/>
        <v>0</v>
      </c>
      <c r="H402" s="104">
        <f t="shared" si="435"/>
        <v>0</v>
      </c>
      <c r="I402" s="104">
        <f t="shared" si="442"/>
        <v>1.7967846781370318</v>
      </c>
      <c r="J402" s="104">
        <f t="shared" si="442"/>
        <v>0</v>
      </c>
      <c r="K402" s="104">
        <f t="shared" si="436"/>
        <v>1.7967846781370318</v>
      </c>
      <c r="L402" s="104">
        <f t="shared" si="443"/>
        <v>4.2263840062247695</v>
      </c>
      <c r="M402" s="104">
        <f t="shared" si="443"/>
        <v>0</v>
      </c>
      <c r="N402" s="104">
        <f t="shared" si="437"/>
        <v>4.2263840062247695</v>
      </c>
      <c r="O402" s="104">
        <f t="shared" si="444"/>
        <v>0</v>
      </c>
      <c r="P402" s="104">
        <f t="shared" si="444"/>
        <v>0</v>
      </c>
      <c r="Q402" s="104">
        <f t="shared" si="438"/>
        <v>0</v>
      </c>
      <c r="R402" s="104">
        <f t="shared" si="445"/>
        <v>0</v>
      </c>
      <c r="S402" s="104">
        <f t="shared" si="445"/>
        <v>0</v>
      </c>
      <c r="T402" s="104">
        <f t="shared" si="439"/>
        <v>0</v>
      </c>
    </row>
    <row r="403" spans="2:20" x14ac:dyDescent="0.2">
      <c r="B403" s="108" t="s">
        <v>881</v>
      </c>
      <c r="C403" s="104">
        <f t="shared" si="440"/>
        <v>0</v>
      </c>
      <c r="D403" s="104">
        <f t="shared" si="440"/>
        <v>0</v>
      </c>
      <c r="E403" s="104">
        <f t="shared" si="434"/>
        <v>0</v>
      </c>
      <c r="F403" s="104">
        <f t="shared" si="441"/>
        <v>4.1807684650607202</v>
      </c>
      <c r="G403" s="104">
        <f t="shared" si="441"/>
        <v>0</v>
      </c>
      <c r="H403" s="104">
        <f t="shared" si="435"/>
        <v>4.1807684650607202</v>
      </c>
      <c r="I403" s="104">
        <f t="shared" si="442"/>
        <v>0</v>
      </c>
      <c r="J403" s="104">
        <f t="shared" si="442"/>
        <v>0</v>
      </c>
      <c r="K403" s="104">
        <f t="shared" si="436"/>
        <v>0</v>
      </c>
      <c r="L403" s="104">
        <f t="shared" si="443"/>
        <v>0</v>
      </c>
      <c r="M403" s="104">
        <f t="shared" si="443"/>
        <v>0</v>
      </c>
      <c r="N403" s="104">
        <f t="shared" si="437"/>
        <v>0</v>
      </c>
      <c r="O403" s="104">
        <f t="shared" si="444"/>
        <v>0</v>
      </c>
      <c r="P403" s="104">
        <f t="shared" si="444"/>
        <v>0</v>
      </c>
      <c r="Q403" s="104">
        <f t="shared" si="438"/>
        <v>0</v>
      </c>
      <c r="R403" s="104">
        <f t="shared" si="445"/>
        <v>0</v>
      </c>
      <c r="S403" s="104">
        <f t="shared" si="445"/>
        <v>0</v>
      </c>
      <c r="T403" s="104">
        <f t="shared" si="439"/>
        <v>0</v>
      </c>
    </row>
    <row r="404" spans="2:20" x14ac:dyDescent="0.2">
      <c r="B404" s="108" t="s">
        <v>912</v>
      </c>
      <c r="C404" s="104">
        <f t="shared" si="440"/>
        <v>1.4226049515608181</v>
      </c>
      <c r="D404" s="104">
        <f t="shared" si="440"/>
        <v>0</v>
      </c>
      <c r="E404" s="104">
        <f t="shared" ref="E404" si="446">+C404+D404</f>
        <v>1.4226049515608181</v>
      </c>
      <c r="F404" s="104">
        <f t="shared" si="441"/>
        <v>1.2333266971929124</v>
      </c>
      <c r="G404" s="104">
        <f t="shared" si="441"/>
        <v>0</v>
      </c>
      <c r="H404" s="104">
        <f t="shared" ref="H404" si="447">+F404+G404</f>
        <v>1.2333266971929124</v>
      </c>
      <c r="I404" s="104">
        <f t="shared" si="442"/>
        <v>1.2367867867843234</v>
      </c>
      <c r="J404" s="104">
        <f t="shared" si="442"/>
        <v>0</v>
      </c>
      <c r="K404" s="104">
        <f t="shared" ref="K404" si="448">+I404+J404</f>
        <v>1.2367867867843234</v>
      </c>
      <c r="L404" s="104">
        <f t="shared" si="443"/>
        <v>1.2467832818363072</v>
      </c>
      <c r="M404" s="104">
        <f t="shared" si="443"/>
        <v>0</v>
      </c>
      <c r="N404" s="104">
        <f t="shared" ref="N404" si="449">+L404+M404</f>
        <v>1.2467832818363072</v>
      </c>
      <c r="O404" s="104">
        <f t="shared" si="444"/>
        <v>1.2464769306732808</v>
      </c>
      <c r="P404" s="104">
        <f t="shared" si="444"/>
        <v>0</v>
      </c>
      <c r="Q404" s="104">
        <f t="shared" ref="Q404" si="450">+O404+P404</f>
        <v>1.2464769306732808</v>
      </c>
      <c r="R404" s="104">
        <f t="shared" si="445"/>
        <v>0</v>
      </c>
      <c r="S404" s="104">
        <f t="shared" si="445"/>
        <v>0</v>
      </c>
      <c r="T404" s="104">
        <f t="shared" ref="T404" si="451">+R404+S404</f>
        <v>0</v>
      </c>
    </row>
    <row r="405" spans="2:20" s="135" customFormat="1" x14ac:dyDescent="0.2">
      <c r="B405" s="114" t="s">
        <v>294</v>
      </c>
      <c r="C405" s="104">
        <f>+C256*$E$407</f>
        <v>4.8378346322210266</v>
      </c>
      <c r="D405" s="104">
        <f>+D256*$E$407</f>
        <v>0</v>
      </c>
      <c r="E405" s="104">
        <f t="shared" si="434"/>
        <v>4.8378346322210266</v>
      </c>
      <c r="F405" s="104">
        <f>+F256*$H$407</f>
        <v>4.1941584710332469</v>
      </c>
      <c r="G405" s="104">
        <f>+G256*$H$407</f>
        <v>0</v>
      </c>
      <c r="H405" s="104">
        <f t="shared" si="435"/>
        <v>4.1941584710332469</v>
      </c>
      <c r="I405" s="104">
        <f>+I256*$K$407</f>
        <v>6.7413879774555685</v>
      </c>
      <c r="J405" s="104">
        <f>+J256*$K$407</f>
        <v>0</v>
      </c>
      <c r="K405" s="104">
        <f t="shared" si="436"/>
        <v>6.7413879774555685</v>
      </c>
      <c r="L405" s="104">
        <f>+L256*$N$407</f>
        <v>6.2871744828386431</v>
      </c>
      <c r="M405" s="104">
        <f>+M256*$N$407</f>
        <v>0</v>
      </c>
      <c r="N405" s="104">
        <f t="shared" si="437"/>
        <v>6.2871744828386431</v>
      </c>
      <c r="O405" s="104">
        <f>+O256*$Q$407</f>
        <v>8.549207602080628</v>
      </c>
      <c r="P405" s="104">
        <f t="shared" ref="P405" si="452">+P256*$Q$407</f>
        <v>0</v>
      </c>
      <c r="Q405" s="104">
        <f t="shared" si="438"/>
        <v>8.549207602080628</v>
      </c>
      <c r="R405" s="104">
        <f>+R256*$T$407</f>
        <v>10.907660293601117</v>
      </c>
      <c r="S405" s="104">
        <f>+S256*$T$407</f>
        <v>0</v>
      </c>
      <c r="T405" s="104">
        <f t="shared" si="439"/>
        <v>10.907660293601117</v>
      </c>
    </row>
    <row r="406" spans="2:20" x14ac:dyDescent="0.2">
      <c r="B406" s="278" t="s">
        <v>8</v>
      </c>
      <c r="C406" s="106">
        <f>SUM(C383:C405)</f>
        <v>76.636870972317226</v>
      </c>
      <c r="D406" s="106">
        <f t="shared" ref="D406:T406" si="453">SUM(D383:D405)</f>
        <v>1.4817825618945104</v>
      </c>
      <c r="E406" s="106">
        <f t="shared" si="453"/>
        <v>78.118653534211745</v>
      </c>
      <c r="F406" s="106">
        <f t="shared" si="453"/>
        <v>125.95976057930946</v>
      </c>
      <c r="G406" s="106">
        <f t="shared" si="453"/>
        <v>1.4130937686641447</v>
      </c>
      <c r="H406" s="106">
        <f t="shared" si="453"/>
        <v>127.37285434797361</v>
      </c>
      <c r="I406" s="106">
        <f t="shared" si="453"/>
        <v>151.24705403697169</v>
      </c>
      <c r="J406" s="106">
        <f t="shared" si="453"/>
        <v>1.5587640128959936</v>
      </c>
      <c r="K406" s="106">
        <f t="shared" si="453"/>
        <v>152.8058180498677</v>
      </c>
      <c r="L406" s="106">
        <f t="shared" si="453"/>
        <v>189.93839102353732</v>
      </c>
      <c r="M406" s="106">
        <f t="shared" si="453"/>
        <v>1.7202804177899196</v>
      </c>
      <c r="N406" s="106">
        <f t="shared" si="453"/>
        <v>191.65867144132724</v>
      </c>
      <c r="O406" s="106">
        <f t="shared" si="453"/>
        <v>199.94488335649746</v>
      </c>
      <c r="P406" s="106">
        <f t="shared" si="453"/>
        <v>2.3478642725714187</v>
      </c>
      <c r="Q406" s="106">
        <f t="shared" si="453"/>
        <v>202.29274762906888</v>
      </c>
      <c r="R406" s="106">
        <f t="shared" si="453"/>
        <v>204.98557875588915</v>
      </c>
      <c r="S406" s="106">
        <f t="shared" si="453"/>
        <v>2.5965048553796493</v>
      </c>
      <c r="T406" s="106">
        <f t="shared" si="453"/>
        <v>207.58208361126881</v>
      </c>
    </row>
    <row r="407" spans="2:20" x14ac:dyDescent="0.2">
      <c r="B407" s="279" t="s">
        <v>297</v>
      </c>
      <c r="C407" s="241"/>
      <c r="D407" s="240"/>
      <c r="E407" s="285">
        <f>Asignaciones!K44</f>
        <v>5.5690915419422211E-3</v>
      </c>
      <c r="F407" s="241"/>
      <c r="G407" s="240"/>
      <c r="H407" s="285">
        <f>Asignaciones!L44</f>
        <v>5.5568978014013046E-3</v>
      </c>
      <c r="I407" s="241"/>
      <c r="J407" s="240"/>
      <c r="K407" s="285">
        <f>Asignaciones!M44</f>
        <v>5.5385466107366228E-3</v>
      </c>
      <c r="L407" s="241"/>
      <c r="M407" s="240"/>
      <c r="N407" s="285">
        <f>Asignaciones!N44</f>
        <v>5.5832839347971178E-3</v>
      </c>
      <c r="O407" s="241"/>
      <c r="P407" s="240"/>
      <c r="Q407" s="285">
        <f>Asignaciones!O44</f>
        <v>5.5400698971897209E-3</v>
      </c>
      <c r="R407" s="241"/>
      <c r="S407" s="240"/>
      <c r="T407" s="285">
        <f>Asignaciones!P44</f>
        <v>5.5559938184302797E-3</v>
      </c>
    </row>
    <row r="411" spans="2:20" x14ac:dyDescent="0.2">
      <c r="B411" s="2" t="s">
        <v>477</v>
      </c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7"/>
    </row>
    <row r="412" spans="2:20" x14ac:dyDescent="0.2">
      <c r="B412" s="9" t="s">
        <v>20</v>
      </c>
      <c r="C412" s="199"/>
      <c r="D412" s="199"/>
      <c r="E412" s="199"/>
      <c r="F412" s="199"/>
      <c r="G412" s="199"/>
      <c r="H412" s="199"/>
      <c r="I412" s="199"/>
      <c r="J412" s="199"/>
      <c r="K412" s="199"/>
      <c r="L412" s="199"/>
      <c r="M412" s="199"/>
      <c r="N412" s="199"/>
      <c r="O412" s="199"/>
      <c r="P412" s="199"/>
      <c r="Q412" s="199"/>
      <c r="R412" s="199"/>
      <c r="S412" s="199"/>
      <c r="T412" s="262"/>
    </row>
    <row r="413" spans="2:20" x14ac:dyDescent="0.2">
      <c r="B413" s="9" t="s">
        <v>911</v>
      </c>
      <c r="C413" s="199"/>
      <c r="D413" s="199"/>
      <c r="E413" s="199"/>
      <c r="F413" s="199"/>
      <c r="G413" s="199"/>
      <c r="H413" s="199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99"/>
      <c r="T413" s="262"/>
    </row>
    <row r="414" spans="2:20" x14ac:dyDescent="0.2">
      <c r="B414" s="9" t="s">
        <v>2</v>
      </c>
      <c r="C414" s="199"/>
      <c r="D414" s="199"/>
      <c r="E414" s="199"/>
      <c r="F414" s="199"/>
      <c r="G414" s="199"/>
      <c r="H414" s="199"/>
      <c r="I414" s="199"/>
      <c r="J414" s="199"/>
      <c r="K414" s="199"/>
      <c r="L414" s="199"/>
      <c r="M414" s="199"/>
      <c r="N414" s="199"/>
      <c r="O414" s="199"/>
      <c r="P414" s="199"/>
      <c r="Q414" s="199"/>
      <c r="R414" s="199"/>
      <c r="S414" s="199"/>
      <c r="T414" s="262"/>
    </row>
    <row r="415" spans="2:20" x14ac:dyDescent="0.2">
      <c r="B415" s="256"/>
      <c r="C415" s="197"/>
      <c r="D415" s="197"/>
      <c r="E415" s="197"/>
      <c r="F415" s="197"/>
      <c r="G415" s="197"/>
      <c r="H415" s="197"/>
      <c r="I415" s="197"/>
      <c r="J415" s="197"/>
      <c r="K415" s="197"/>
      <c r="L415" s="197"/>
      <c r="M415" s="197"/>
      <c r="N415" s="197"/>
      <c r="O415" s="197"/>
      <c r="P415" s="197"/>
      <c r="Q415" s="197"/>
      <c r="R415" s="197"/>
      <c r="S415" s="197"/>
      <c r="T415" s="263"/>
    </row>
    <row r="416" spans="2:20" x14ac:dyDescent="0.2">
      <c r="B416" s="264"/>
    </row>
    <row r="417" spans="2:20" x14ac:dyDescent="0.2">
      <c r="B417" s="265" t="s">
        <v>282</v>
      </c>
      <c r="C417" s="267" t="s">
        <v>38</v>
      </c>
      <c r="D417" s="662"/>
      <c r="E417" s="299"/>
      <c r="F417" s="270" t="s">
        <v>39</v>
      </c>
      <c r="G417" s="663"/>
      <c r="H417" s="663"/>
      <c r="I417" s="301" t="s">
        <v>40</v>
      </c>
      <c r="J417" s="662"/>
      <c r="K417" s="299"/>
      <c r="L417" s="267" t="s">
        <v>121</v>
      </c>
      <c r="M417" s="662"/>
      <c r="N417" s="299"/>
      <c r="O417" s="270" t="s">
        <v>122</v>
      </c>
      <c r="P417" s="662"/>
      <c r="Q417" s="299"/>
      <c r="R417" s="301" t="s">
        <v>633</v>
      </c>
      <c r="S417" s="662"/>
      <c r="T417" s="299"/>
    </row>
    <row r="418" spans="2:20" x14ac:dyDescent="0.2">
      <c r="B418" s="273"/>
      <c r="C418" s="274" t="s">
        <v>283</v>
      </c>
      <c r="D418" s="275" t="s">
        <v>284</v>
      </c>
      <c r="E418" s="275" t="s">
        <v>47</v>
      </c>
      <c r="F418" s="275" t="s">
        <v>283</v>
      </c>
      <c r="G418" s="275" t="s">
        <v>284</v>
      </c>
      <c r="H418" s="275" t="s">
        <v>47</v>
      </c>
      <c r="I418" s="276" t="s">
        <v>283</v>
      </c>
      <c r="J418" s="276" t="s">
        <v>284</v>
      </c>
      <c r="K418" s="276" t="s">
        <v>47</v>
      </c>
      <c r="L418" s="274" t="s">
        <v>283</v>
      </c>
      <c r="M418" s="275" t="s">
        <v>284</v>
      </c>
      <c r="N418" s="275" t="s">
        <v>47</v>
      </c>
      <c r="O418" s="275" t="s">
        <v>283</v>
      </c>
      <c r="P418" s="275" t="s">
        <v>284</v>
      </c>
      <c r="Q418" s="275" t="s">
        <v>47</v>
      </c>
      <c r="R418" s="276" t="s">
        <v>283</v>
      </c>
      <c r="S418" s="276" t="s">
        <v>284</v>
      </c>
      <c r="T418" s="276" t="s">
        <v>47</v>
      </c>
    </row>
    <row r="419" spans="2:20" x14ac:dyDescent="0.2">
      <c r="B419" s="129" t="s">
        <v>79</v>
      </c>
      <c r="C419" s="234"/>
      <c r="D419" s="234"/>
      <c r="E419" s="234"/>
      <c r="F419" s="234"/>
      <c r="G419" s="234"/>
      <c r="H419" s="234"/>
      <c r="I419" s="234"/>
      <c r="J419" s="234"/>
      <c r="K419" s="234"/>
      <c r="L419" s="234"/>
      <c r="M419" s="234"/>
      <c r="N419" s="234"/>
      <c r="O419" s="234"/>
      <c r="P419" s="234"/>
      <c r="Q419" s="234"/>
      <c r="R419" s="234"/>
      <c r="S419" s="234"/>
      <c r="T419" s="232"/>
    </row>
    <row r="420" spans="2:20" x14ac:dyDescent="0.2">
      <c r="B420" s="665" t="s">
        <v>424</v>
      </c>
      <c r="C420" s="104">
        <f t="shared" ref="C420:D432" si="454">+C234*$E$444</f>
        <v>349.43769678636613</v>
      </c>
      <c r="D420" s="104">
        <f t="shared" si="454"/>
        <v>0</v>
      </c>
      <c r="E420" s="408">
        <f>+C420+D420</f>
        <v>349.43769678636613</v>
      </c>
      <c r="F420" s="104">
        <f t="shared" ref="F420:G432" si="455">+F234*$H$444</f>
        <v>540.57853777275966</v>
      </c>
      <c r="G420" s="104">
        <f t="shared" si="455"/>
        <v>0</v>
      </c>
      <c r="H420" s="408">
        <f>+F420+G420</f>
        <v>540.57853777275966</v>
      </c>
      <c r="I420" s="104">
        <f t="shared" ref="I420:J432" si="456">+I234*$K$444</f>
        <v>625.6796424864101</v>
      </c>
      <c r="J420" s="104">
        <f t="shared" si="456"/>
        <v>0</v>
      </c>
      <c r="K420" s="408">
        <f>+I420+J420</f>
        <v>625.6796424864101</v>
      </c>
      <c r="L420" s="104">
        <f t="shared" ref="L420:M432" si="457">+L234*$N$444</f>
        <v>783.46962961575196</v>
      </c>
      <c r="M420" s="104">
        <f t="shared" si="457"/>
        <v>0</v>
      </c>
      <c r="N420" s="408">
        <f>+L420+M420</f>
        <v>783.46962961575196</v>
      </c>
      <c r="O420" s="104">
        <f t="shared" ref="O420:P432" si="458">+O234*$Q$444</f>
        <v>825.81874207022781</v>
      </c>
      <c r="P420" s="104">
        <f t="shared" si="458"/>
        <v>0</v>
      </c>
      <c r="Q420" s="408">
        <f>+O420+P420</f>
        <v>825.81874207022781</v>
      </c>
      <c r="R420" s="104">
        <f t="shared" ref="R420:S432" si="459">+R234*$T$444</f>
        <v>867.90607403866431</v>
      </c>
      <c r="S420" s="104">
        <f t="shared" si="459"/>
        <v>0</v>
      </c>
      <c r="T420" s="408">
        <f>+R420+S420</f>
        <v>867.90607403866431</v>
      </c>
    </row>
    <row r="421" spans="2:20" x14ac:dyDescent="0.2">
      <c r="B421" s="665" t="s">
        <v>425</v>
      </c>
      <c r="C421" s="104">
        <f t="shared" si="454"/>
        <v>110.77251787621604</v>
      </c>
      <c r="D421" s="104">
        <f t="shared" si="454"/>
        <v>0</v>
      </c>
      <c r="E421" s="408">
        <f>+C421+D421</f>
        <v>110.77251787621604</v>
      </c>
      <c r="F421" s="104">
        <f t="shared" si="455"/>
        <v>201.6783319168018</v>
      </c>
      <c r="G421" s="104">
        <f t="shared" si="455"/>
        <v>0</v>
      </c>
      <c r="H421" s="408">
        <f>+F421+G421</f>
        <v>201.6783319168018</v>
      </c>
      <c r="I421" s="104">
        <f t="shared" si="456"/>
        <v>235.40226381941358</v>
      </c>
      <c r="J421" s="104">
        <f t="shared" si="456"/>
        <v>0</v>
      </c>
      <c r="K421" s="408">
        <f>+I421+J421</f>
        <v>235.40226381941358</v>
      </c>
      <c r="L421" s="104">
        <f t="shared" si="457"/>
        <v>292.73540290828305</v>
      </c>
      <c r="M421" s="104">
        <f t="shared" si="457"/>
        <v>0</v>
      </c>
      <c r="N421" s="408">
        <f>+L421+M421</f>
        <v>292.73540290828305</v>
      </c>
      <c r="O421" s="104">
        <f t="shared" si="458"/>
        <v>299.1065190962197</v>
      </c>
      <c r="P421" s="104">
        <f t="shared" si="458"/>
        <v>0</v>
      </c>
      <c r="Q421" s="408">
        <f>+O421+P421</f>
        <v>299.1065190962197</v>
      </c>
      <c r="R421" s="104">
        <f t="shared" si="459"/>
        <v>314.35029442101808</v>
      </c>
      <c r="S421" s="104">
        <f t="shared" si="459"/>
        <v>0</v>
      </c>
      <c r="T421" s="408">
        <f>+R421+S421</f>
        <v>314.35029442101808</v>
      </c>
    </row>
    <row r="422" spans="2:20" x14ac:dyDescent="0.2">
      <c r="B422" s="660" t="s">
        <v>715</v>
      </c>
      <c r="C422" s="104">
        <f t="shared" si="454"/>
        <v>0</v>
      </c>
      <c r="D422" s="104">
        <f t="shared" si="454"/>
        <v>1.058840150699677</v>
      </c>
      <c r="E422" s="104">
        <f>+C422+D422</f>
        <v>1.058840150699677</v>
      </c>
      <c r="F422" s="104">
        <f t="shared" si="455"/>
        <v>0</v>
      </c>
      <c r="G422" s="104">
        <f t="shared" si="455"/>
        <v>1.0115131698534567</v>
      </c>
      <c r="H422" s="104">
        <f>+F422+G422</f>
        <v>1.0115131698534567</v>
      </c>
      <c r="I422" s="104">
        <f t="shared" si="456"/>
        <v>0</v>
      </c>
      <c r="J422" s="104">
        <f t="shared" si="456"/>
        <v>1.1192209978144794</v>
      </c>
      <c r="K422" s="104">
        <f>+I422+J422</f>
        <v>1.1192209978144794</v>
      </c>
      <c r="L422" s="104">
        <f t="shared" si="457"/>
        <v>0</v>
      </c>
      <c r="M422" s="104">
        <f t="shared" si="457"/>
        <v>1.2296432320132826</v>
      </c>
      <c r="N422" s="104">
        <f>+L422+M422</f>
        <v>1.2296432320132826</v>
      </c>
      <c r="O422" s="104">
        <f t="shared" si="458"/>
        <v>0</v>
      </c>
      <c r="P422" s="104">
        <f t="shared" si="458"/>
        <v>1.361812961800841</v>
      </c>
      <c r="Q422" s="104">
        <f>+O422+P422</f>
        <v>1.361812961800841</v>
      </c>
      <c r="R422" s="104">
        <f t="shared" si="459"/>
        <v>0</v>
      </c>
      <c r="S422" s="104">
        <f t="shared" si="459"/>
        <v>1.5030387655568922</v>
      </c>
      <c r="T422" s="104">
        <f>+R422+S422</f>
        <v>1.5030387655568922</v>
      </c>
    </row>
    <row r="423" spans="2:20" x14ac:dyDescent="0.2">
      <c r="B423" s="660" t="s">
        <v>717</v>
      </c>
      <c r="C423" s="104">
        <f t="shared" si="454"/>
        <v>0.97443487621097957</v>
      </c>
      <c r="D423" s="104">
        <f t="shared" si="454"/>
        <v>0</v>
      </c>
      <c r="E423" s="104">
        <f t="shared" ref="E423:E440" si="460">+C423+D423</f>
        <v>0.97443487621097957</v>
      </c>
      <c r="F423" s="104">
        <f t="shared" si="455"/>
        <v>0.9308805581282622</v>
      </c>
      <c r="G423" s="104">
        <f t="shared" si="455"/>
        <v>0</v>
      </c>
      <c r="H423" s="104">
        <f t="shared" ref="H423:H440" si="461">+F423+G423</f>
        <v>0.9308805581282622</v>
      </c>
      <c r="I423" s="104">
        <f t="shared" si="456"/>
        <v>1.0300024736853925</v>
      </c>
      <c r="J423" s="104">
        <f t="shared" si="456"/>
        <v>0</v>
      </c>
      <c r="K423" s="104">
        <f t="shared" ref="K423:K440" si="462">+I423+J423</f>
        <v>1.0300024736853925</v>
      </c>
      <c r="L423" s="104">
        <f t="shared" si="457"/>
        <v>1.1316224170180564</v>
      </c>
      <c r="M423" s="104">
        <f t="shared" si="457"/>
        <v>0</v>
      </c>
      <c r="N423" s="104">
        <f t="shared" ref="N423:N440" si="463">+L423+M423</f>
        <v>1.1316224170180564</v>
      </c>
      <c r="O423" s="104">
        <f t="shared" si="458"/>
        <v>1.2532562577817199</v>
      </c>
      <c r="P423" s="104">
        <f t="shared" si="458"/>
        <v>0</v>
      </c>
      <c r="Q423" s="104">
        <f t="shared" ref="Q423:Q440" si="464">+O423+P423</f>
        <v>1.2532562577817199</v>
      </c>
      <c r="R423" s="104">
        <f t="shared" si="459"/>
        <v>1.383224269015416</v>
      </c>
      <c r="S423" s="104">
        <f t="shared" si="459"/>
        <v>0</v>
      </c>
      <c r="T423" s="104">
        <f t="shared" ref="T423:T440" si="465">+R423+S423</f>
        <v>1.383224269015416</v>
      </c>
    </row>
    <row r="424" spans="2:20" x14ac:dyDescent="0.2">
      <c r="B424" s="660" t="s">
        <v>287</v>
      </c>
      <c r="C424" s="104">
        <f t="shared" si="454"/>
        <v>1.401036060279871</v>
      </c>
      <c r="D424" s="104">
        <f t="shared" si="454"/>
        <v>0</v>
      </c>
      <c r="E424" s="104">
        <f t="shared" si="460"/>
        <v>1.401036060279871</v>
      </c>
      <c r="F424" s="104">
        <f t="shared" si="455"/>
        <v>1.338413948013053</v>
      </c>
      <c r="G424" s="104">
        <f t="shared" si="455"/>
        <v>0</v>
      </c>
      <c r="H424" s="104">
        <f t="shared" si="461"/>
        <v>1.338413948013053</v>
      </c>
      <c r="I424" s="104">
        <f t="shared" si="456"/>
        <v>1.480930786695547</v>
      </c>
      <c r="J424" s="104">
        <f t="shared" si="456"/>
        <v>0</v>
      </c>
      <c r="K424" s="104">
        <f t="shared" si="462"/>
        <v>1.480930786695547</v>
      </c>
      <c r="L424" s="104">
        <f t="shared" si="457"/>
        <v>1.6270392732947407</v>
      </c>
      <c r="M424" s="104">
        <f t="shared" si="457"/>
        <v>0</v>
      </c>
      <c r="N424" s="104">
        <f t="shared" si="463"/>
        <v>1.6270392732947407</v>
      </c>
      <c r="O424" s="104">
        <f t="shared" si="458"/>
        <v>1.8019236100734823</v>
      </c>
      <c r="P424" s="104">
        <f t="shared" si="458"/>
        <v>0</v>
      </c>
      <c r="Q424" s="104">
        <f t="shared" si="464"/>
        <v>1.8019236100734823</v>
      </c>
      <c r="R424" s="104">
        <f t="shared" si="459"/>
        <v>1.9887907623754513</v>
      </c>
      <c r="S424" s="104">
        <f t="shared" si="459"/>
        <v>0</v>
      </c>
      <c r="T424" s="104">
        <f t="shared" si="465"/>
        <v>1.9887907623754513</v>
      </c>
    </row>
    <row r="425" spans="2:20" x14ac:dyDescent="0.2">
      <c r="B425" s="114" t="s">
        <v>427</v>
      </c>
      <c r="C425" s="104">
        <f t="shared" si="454"/>
        <v>0</v>
      </c>
      <c r="D425" s="104">
        <f t="shared" si="454"/>
        <v>4.0990312163616798</v>
      </c>
      <c r="E425" s="104">
        <f t="shared" si="460"/>
        <v>4.0990312163616798</v>
      </c>
      <c r="F425" s="104">
        <f t="shared" si="455"/>
        <v>0</v>
      </c>
      <c r="G425" s="104">
        <f t="shared" si="455"/>
        <v>3.9158168079010469</v>
      </c>
      <c r="H425" s="104">
        <f t="shared" si="461"/>
        <v>3.9158168079010469</v>
      </c>
      <c r="I425" s="104">
        <f t="shared" si="456"/>
        <v>0</v>
      </c>
      <c r="J425" s="104">
        <f t="shared" si="456"/>
        <v>4.3327803587892584</v>
      </c>
      <c r="K425" s="104">
        <f t="shared" si="462"/>
        <v>4.3327803587892584</v>
      </c>
      <c r="L425" s="104">
        <f t="shared" si="457"/>
        <v>0</v>
      </c>
      <c r="M425" s="104">
        <f t="shared" si="457"/>
        <v>4.7602520452966139</v>
      </c>
      <c r="N425" s="104">
        <f t="shared" si="463"/>
        <v>4.7602520452966139</v>
      </c>
      <c r="O425" s="104">
        <f t="shared" si="458"/>
        <v>0</v>
      </c>
      <c r="P425" s="104">
        <f t="shared" si="458"/>
        <v>5.2719136477578461</v>
      </c>
      <c r="Q425" s="104">
        <f t="shared" si="464"/>
        <v>5.2719136477578461</v>
      </c>
      <c r="R425" s="104">
        <f t="shared" si="459"/>
        <v>0</v>
      </c>
      <c r="S425" s="104">
        <f t="shared" si="459"/>
        <v>5.8186335447784652</v>
      </c>
      <c r="T425" s="104">
        <f t="shared" si="465"/>
        <v>5.8186335447784652</v>
      </c>
    </row>
    <row r="426" spans="2:20" x14ac:dyDescent="0.2">
      <c r="B426" s="114" t="s">
        <v>428</v>
      </c>
      <c r="C426" s="104">
        <f t="shared" si="454"/>
        <v>0</v>
      </c>
      <c r="D426" s="104">
        <f t="shared" si="454"/>
        <v>2.3606027987082885</v>
      </c>
      <c r="E426" s="104">
        <f t="shared" si="460"/>
        <v>2.3606027987082885</v>
      </c>
      <c r="F426" s="104">
        <f t="shared" si="455"/>
        <v>0</v>
      </c>
      <c r="G426" s="104">
        <f t="shared" si="455"/>
        <v>2.255090929550156</v>
      </c>
      <c r="H426" s="104">
        <f t="shared" si="461"/>
        <v>2.255090929550156</v>
      </c>
      <c r="I426" s="104">
        <f t="shared" si="456"/>
        <v>0</v>
      </c>
      <c r="J426" s="104">
        <f t="shared" si="456"/>
        <v>2.4952172601955991</v>
      </c>
      <c r="K426" s="104">
        <f t="shared" si="462"/>
        <v>2.4952172601955991</v>
      </c>
      <c r="L426" s="104">
        <f t="shared" si="457"/>
        <v>0</v>
      </c>
      <c r="M426" s="104">
        <f t="shared" si="457"/>
        <v>2.741395151085996</v>
      </c>
      <c r="N426" s="104">
        <f t="shared" si="463"/>
        <v>2.741395151085996</v>
      </c>
      <c r="O426" s="104">
        <f t="shared" si="458"/>
        <v>0</v>
      </c>
      <c r="P426" s="104">
        <f t="shared" si="458"/>
        <v>6.0721148264353761</v>
      </c>
      <c r="Q426" s="104">
        <f t="shared" si="464"/>
        <v>6.0721148264353761</v>
      </c>
      <c r="R426" s="104">
        <f t="shared" si="459"/>
        <v>0</v>
      </c>
      <c r="S426" s="104">
        <f t="shared" si="459"/>
        <v>6.7018189935394812</v>
      </c>
      <c r="T426" s="104">
        <f t="shared" si="465"/>
        <v>6.7018189935394812</v>
      </c>
    </row>
    <row r="427" spans="2:20" x14ac:dyDescent="0.2">
      <c r="B427" s="114" t="s">
        <v>429</v>
      </c>
      <c r="C427" s="104">
        <f t="shared" si="454"/>
        <v>3.3167384284176533</v>
      </c>
      <c r="D427" s="104">
        <f t="shared" si="454"/>
        <v>0</v>
      </c>
      <c r="E427" s="104">
        <f t="shared" si="460"/>
        <v>3.3167384284176533</v>
      </c>
      <c r="F427" s="104">
        <f t="shared" si="455"/>
        <v>3.1684901626431463</v>
      </c>
      <c r="G427" s="104">
        <f t="shared" si="455"/>
        <v>0</v>
      </c>
      <c r="H427" s="104">
        <f t="shared" si="461"/>
        <v>3.1684901626431463</v>
      </c>
      <c r="I427" s="104">
        <f t="shared" si="456"/>
        <v>3.5058769644221113</v>
      </c>
      <c r="J427" s="104">
        <f t="shared" si="456"/>
        <v>0</v>
      </c>
      <c r="K427" s="104">
        <f t="shared" si="462"/>
        <v>3.5058769644221113</v>
      </c>
      <c r="L427" s="104">
        <f t="shared" si="457"/>
        <v>7.7035328858036722</v>
      </c>
      <c r="M427" s="104">
        <f t="shared" si="457"/>
        <v>0</v>
      </c>
      <c r="N427" s="104">
        <f t="shared" si="463"/>
        <v>7.7035328858036722</v>
      </c>
      <c r="O427" s="104">
        <f t="shared" si="458"/>
        <v>8.5315566844295514</v>
      </c>
      <c r="P427" s="104">
        <f t="shared" si="458"/>
        <v>0</v>
      </c>
      <c r="Q427" s="104">
        <f t="shared" si="464"/>
        <v>8.5315566844295514</v>
      </c>
      <c r="R427" s="104">
        <f t="shared" si="459"/>
        <v>9.4163154463490795</v>
      </c>
      <c r="S427" s="104">
        <f t="shared" si="459"/>
        <v>0</v>
      </c>
      <c r="T427" s="104">
        <f t="shared" si="465"/>
        <v>9.4163154463490795</v>
      </c>
    </row>
    <row r="428" spans="2:20" x14ac:dyDescent="0.2">
      <c r="B428" s="114" t="s">
        <v>288</v>
      </c>
      <c r="C428" s="104">
        <f t="shared" si="454"/>
        <v>0</v>
      </c>
      <c r="D428" s="104">
        <f t="shared" si="454"/>
        <v>0</v>
      </c>
      <c r="E428" s="104">
        <f t="shared" si="460"/>
        <v>0</v>
      </c>
      <c r="F428" s="104">
        <f t="shared" si="455"/>
        <v>1.0809800421106386</v>
      </c>
      <c r="G428" s="104">
        <f t="shared" si="455"/>
        <v>0</v>
      </c>
      <c r="H428" s="104">
        <f t="shared" si="461"/>
        <v>1.0809800421106386</v>
      </c>
      <c r="I428" s="104">
        <f t="shared" si="456"/>
        <v>1.4380374560790843</v>
      </c>
      <c r="J428" s="104">
        <f t="shared" si="456"/>
        <v>0</v>
      </c>
      <c r="K428" s="104">
        <f t="shared" si="462"/>
        <v>1.4380374560790843</v>
      </c>
      <c r="L428" s="104">
        <f t="shared" si="457"/>
        <v>1.7955269474136133</v>
      </c>
      <c r="M428" s="104">
        <f t="shared" si="457"/>
        <v>0</v>
      </c>
      <c r="N428" s="104">
        <f t="shared" si="463"/>
        <v>1.7955269474136133</v>
      </c>
      <c r="O428" s="104">
        <f t="shared" si="458"/>
        <v>3.0133676868861343</v>
      </c>
      <c r="P428" s="104">
        <f t="shared" si="458"/>
        <v>0</v>
      </c>
      <c r="Q428" s="104">
        <f t="shared" si="464"/>
        <v>3.0133676868861343</v>
      </c>
      <c r="R428" s="104">
        <f t="shared" si="459"/>
        <v>3.7493237700875262</v>
      </c>
      <c r="S428" s="104">
        <f t="shared" si="459"/>
        <v>0</v>
      </c>
      <c r="T428" s="104">
        <f t="shared" si="465"/>
        <v>3.7493237700875262</v>
      </c>
    </row>
    <row r="429" spans="2:20" x14ac:dyDescent="0.2">
      <c r="B429" s="114" t="s">
        <v>289</v>
      </c>
      <c r="C429" s="104">
        <f t="shared" si="454"/>
        <v>1.4410656620021529</v>
      </c>
      <c r="D429" s="104">
        <f t="shared" si="454"/>
        <v>0</v>
      </c>
      <c r="E429" s="104">
        <f t="shared" si="460"/>
        <v>1.4410656620021529</v>
      </c>
      <c r="F429" s="104">
        <f t="shared" si="455"/>
        <v>1.3766543465277117</v>
      </c>
      <c r="G429" s="104">
        <f t="shared" si="455"/>
        <v>0</v>
      </c>
      <c r="H429" s="104">
        <f t="shared" si="461"/>
        <v>1.3766543465277117</v>
      </c>
      <c r="I429" s="104">
        <f t="shared" si="456"/>
        <v>1.5232430948868481</v>
      </c>
      <c r="J429" s="104">
        <f t="shared" si="456"/>
        <v>0</v>
      </c>
      <c r="K429" s="104">
        <f t="shared" si="462"/>
        <v>1.5232430948868481</v>
      </c>
      <c r="L429" s="104">
        <f t="shared" si="457"/>
        <v>1.6735261096745904</v>
      </c>
      <c r="M429" s="104">
        <f t="shared" si="457"/>
        <v>0</v>
      </c>
      <c r="N429" s="104">
        <f t="shared" si="463"/>
        <v>1.6735261096745904</v>
      </c>
      <c r="O429" s="104">
        <f t="shared" si="458"/>
        <v>1.8534071417898674</v>
      </c>
      <c r="P429" s="104">
        <f t="shared" si="458"/>
        <v>0</v>
      </c>
      <c r="Q429" s="104">
        <f t="shared" si="464"/>
        <v>1.8534071417898674</v>
      </c>
      <c r="R429" s="104">
        <f t="shared" si="459"/>
        <v>2.0456133555861782</v>
      </c>
      <c r="S429" s="104">
        <f t="shared" si="459"/>
        <v>0</v>
      </c>
      <c r="T429" s="104">
        <f t="shared" si="465"/>
        <v>2.0456133555861782</v>
      </c>
    </row>
    <row r="430" spans="2:20" x14ac:dyDescent="0.2">
      <c r="B430" s="114" t="s">
        <v>290</v>
      </c>
      <c r="C430" s="104">
        <f t="shared" si="454"/>
        <v>0</v>
      </c>
      <c r="D430" s="104">
        <f t="shared" si="454"/>
        <v>1.1482777179763188</v>
      </c>
      <c r="E430" s="104">
        <f t="shared" si="460"/>
        <v>1.1482777179763188</v>
      </c>
      <c r="F430" s="104">
        <f t="shared" si="455"/>
        <v>0</v>
      </c>
      <c r="G430" s="104">
        <f t="shared" si="455"/>
        <v>1.0969531459633513</v>
      </c>
      <c r="H430" s="104">
        <f t="shared" si="461"/>
        <v>1.0969531459633513</v>
      </c>
      <c r="I430" s="104">
        <f t="shared" si="456"/>
        <v>0</v>
      </c>
      <c r="J430" s="104">
        <f t="shared" si="456"/>
        <v>1.2137587835447585</v>
      </c>
      <c r="K430" s="104">
        <f t="shared" si="462"/>
        <v>1.2137587835447585</v>
      </c>
      <c r="L430" s="104">
        <f t="shared" si="457"/>
        <v>0</v>
      </c>
      <c r="M430" s="104">
        <f t="shared" si="457"/>
        <v>1.3335081064391183</v>
      </c>
      <c r="N430" s="104">
        <f t="shared" si="463"/>
        <v>1.3335081064391183</v>
      </c>
      <c r="O430" s="104">
        <f t="shared" si="458"/>
        <v>0</v>
      </c>
      <c r="P430" s="104">
        <f t="shared" si="458"/>
        <v>1.4768418812357358</v>
      </c>
      <c r="Q430" s="104">
        <f t="shared" si="464"/>
        <v>1.4768418812357358</v>
      </c>
      <c r="R430" s="104">
        <f t="shared" si="459"/>
        <v>0</v>
      </c>
      <c r="S430" s="104">
        <f t="shared" si="459"/>
        <v>1.6299966738162883</v>
      </c>
      <c r="T430" s="104">
        <f t="shared" si="465"/>
        <v>1.6299966738162883</v>
      </c>
    </row>
    <row r="431" spans="2:20" x14ac:dyDescent="0.2">
      <c r="B431" s="114" t="s">
        <v>291</v>
      </c>
      <c r="C431" s="104">
        <f t="shared" si="454"/>
        <v>0</v>
      </c>
      <c r="D431" s="104">
        <f t="shared" si="454"/>
        <v>0.57185145317545749</v>
      </c>
      <c r="E431" s="104">
        <f t="shared" si="460"/>
        <v>0.57185145317545749</v>
      </c>
      <c r="F431" s="104">
        <f t="shared" si="455"/>
        <v>0</v>
      </c>
      <c r="G431" s="104">
        <f t="shared" si="455"/>
        <v>0.54629140735226656</v>
      </c>
      <c r="H431" s="104">
        <f t="shared" si="461"/>
        <v>0.54629140735226656</v>
      </c>
      <c r="I431" s="104">
        <f t="shared" si="456"/>
        <v>0</v>
      </c>
      <c r="J431" s="104">
        <f t="shared" si="456"/>
        <v>0.60446154559001908</v>
      </c>
      <c r="K431" s="104">
        <f t="shared" si="462"/>
        <v>0.60446154559001908</v>
      </c>
      <c r="L431" s="104">
        <f t="shared" si="457"/>
        <v>0</v>
      </c>
      <c r="M431" s="104">
        <f t="shared" si="457"/>
        <v>0.60976239926815867</v>
      </c>
      <c r="N431" s="104">
        <f t="shared" si="463"/>
        <v>0.60976239926815867</v>
      </c>
      <c r="O431" s="104">
        <f t="shared" si="458"/>
        <v>0</v>
      </c>
      <c r="P431" s="104">
        <f t="shared" si="458"/>
        <v>0.67530346796816954</v>
      </c>
      <c r="Q431" s="104">
        <f t="shared" si="464"/>
        <v>0.67530346796816954</v>
      </c>
      <c r="R431" s="104">
        <f t="shared" si="459"/>
        <v>0</v>
      </c>
      <c r="S431" s="104">
        <f t="shared" si="459"/>
        <v>0.74533531354330429</v>
      </c>
      <c r="T431" s="104">
        <f t="shared" si="465"/>
        <v>0.74533531354330429</v>
      </c>
    </row>
    <row r="432" spans="2:20" x14ac:dyDescent="0.2">
      <c r="B432" s="114" t="s">
        <v>293</v>
      </c>
      <c r="C432" s="104">
        <f t="shared" si="454"/>
        <v>0</v>
      </c>
      <c r="D432" s="104">
        <f t="shared" si="454"/>
        <v>0.60135898815931099</v>
      </c>
      <c r="E432" s="104">
        <f t="shared" si="460"/>
        <v>0.60135898815931099</v>
      </c>
      <c r="F432" s="104">
        <f t="shared" si="455"/>
        <v>0</v>
      </c>
      <c r="G432" s="104">
        <f t="shared" si="455"/>
        <v>0.57448004397164354</v>
      </c>
      <c r="H432" s="104">
        <f t="shared" si="461"/>
        <v>0.57448004397164354</v>
      </c>
      <c r="I432" s="104">
        <f t="shared" si="456"/>
        <v>0</v>
      </c>
      <c r="J432" s="104">
        <f t="shared" si="456"/>
        <v>0.63565176134246404</v>
      </c>
      <c r="K432" s="104">
        <f t="shared" si="462"/>
        <v>0.63565176134246404</v>
      </c>
      <c r="L432" s="104">
        <f t="shared" si="457"/>
        <v>0</v>
      </c>
      <c r="M432" s="104">
        <f t="shared" si="457"/>
        <v>0.69836510195785684</v>
      </c>
      <c r="N432" s="104">
        <f t="shared" si="463"/>
        <v>0.69836510195785684</v>
      </c>
      <c r="O432" s="104">
        <f t="shared" si="458"/>
        <v>0</v>
      </c>
      <c r="P432" s="104">
        <f t="shared" si="458"/>
        <v>0.77342974218500982</v>
      </c>
      <c r="Q432" s="104">
        <f t="shared" si="464"/>
        <v>0.77342974218500982</v>
      </c>
      <c r="R432" s="104">
        <f t="shared" si="459"/>
        <v>0</v>
      </c>
      <c r="S432" s="104">
        <f t="shared" si="459"/>
        <v>0.85363770029143859</v>
      </c>
      <c r="T432" s="104">
        <f t="shared" si="465"/>
        <v>0.85363770029143859</v>
      </c>
    </row>
    <row r="433" spans="2:20" x14ac:dyDescent="0.2">
      <c r="B433" s="114" t="s">
        <v>872</v>
      </c>
      <c r="C433" s="104">
        <f t="shared" ref="C433:D442" si="466">+C247*$E$444</f>
        <v>0</v>
      </c>
      <c r="D433" s="104">
        <f t="shared" si="466"/>
        <v>0</v>
      </c>
      <c r="E433" s="104">
        <f t="shared" si="460"/>
        <v>0</v>
      </c>
      <c r="F433" s="104">
        <f t="shared" ref="F433:G442" si="467">+F247*$H$444</f>
        <v>0</v>
      </c>
      <c r="G433" s="104">
        <f t="shared" si="467"/>
        <v>0</v>
      </c>
      <c r="H433" s="104">
        <f t="shared" si="461"/>
        <v>0</v>
      </c>
      <c r="I433" s="104">
        <f t="shared" ref="I433:J442" si="468">+I247*$K$444</f>
        <v>11.989319912529306</v>
      </c>
      <c r="J433" s="104">
        <f t="shared" si="468"/>
        <v>0</v>
      </c>
      <c r="K433" s="104">
        <f t="shared" si="462"/>
        <v>11.989319912529306</v>
      </c>
      <c r="L433" s="104">
        <f t="shared" ref="L433:M442" si="469">+L247*$N$444</f>
        <v>27.940998575416813</v>
      </c>
      <c r="M433" s="104">
        <f t="shared" si="469"/>
        <v>0</v>
      </c>
      <c r="N433" s="104">
        <f t="shared" si="463"/>
        <v>27.940998575416813</v>
      </c>
      <c r="O433" s="104">
        <f t="shared" ref="O433:P442" si="470">+O247*$Q$444</f>
        <v>0</v>
      </c>
      <c r="P433" s="104">
        <f t="shared" si="470"/>
        <v>0</v>
      </c>
      <c r="Q433" s="104">
        <f t="shared" si="464"/>
        <v>0</v>
      </c>
      <c r="R433" s="104">
        <f t="shared" ref="R433:S442" si="471">+R247*$T$444</f>
        <v>0</v>
      </c>
      <c r="S433" s="104">
        <f t="shared" si="471"/>
        <v>0</v>
      </c>
      <c r="T433" s="104">
        <f t="shared" si="465"/>
        <v>0</v>
      </c>
    </row>
    <row r="434" spans="2:20" x14ac:dyDescent="0.2">
      <c r="B434" s="114" t="s">
        <v>867</v>
      </c>
      <c r="C434" s="104">
        <f t="shared" si="466"/>
        <v>0</v>
      </c>
      <c r="D434" s="104">
        <f t="shared" si="466"/>
        <v>0</v>
      </c>
      <c r="E434" s="104">
        <f t="shared" si="460"/>
        <v>0</v>
      </c>
      <c r="F434" s="104">
        <f t="shared" si="467"/>
        <v>11.91908525132218</v>
      </c>
      <c r="G434" s="104">
        <f t="shared" si="467"/>
        <v>0</v>
      </c>
      <c r="H434" s="104">
        <f t="shared" si="461"/>
        <v>11.91908525132218</v>
      </c>
      <c r="I434" s="104">
        <f t="shared" si="468"/>
        <v>13.987539897950855</v>
      </c>
      <c r="J434" s="104">
        <f t="shared" si="468"/>
        <v>0</v>
      </c>
      <c r="K434" s="104">
        <f t="shared" si="462"/>
        <v>13.987539897950855</v>
      </c>
      <c r="L434" s="104">
        <f t="shared" si="469"/>
        <v>23.949427350357269</v>
      </c>
      <c r="M434" s="104">
        <f t="shared" si="469"/>
        <v>0</v>
      </c>
      <c r="N434" s="104">
        <f t="shared" si="463"/>
        <v>23.949427350357269</v>
      </c>
      <c r="O434" s="104">
        <f t="shared" si="470"/>
        <v>26.121787634061203</v>
      </c>
      <c r="P434" s="104">
        <f t="shared" si="470"/>
        <v>0</v>
      </c>
      <c r="Q434" s="104">
        <f t="shared" si="464"/>
        <v>26.121787634061203</v>
      </c>
      <c r="R434" s="104">
        <f t="shared" si="471"/>
        <v>30.242022648048753</v>
      </c>
      <c r="S434" s="104">
        <f t="shared" si="471"/>
        <v>0</v>
      </c>
      <c r="T434" s="104">
        <f t="shared" si="465"/>
        <v>30.242022648048753</v>
      </c>
    </row>
    <row r="435" spans="2:20" x14ac:dyDescent="0.2">
      <c r="B435" s="114" t="s">
        <v>868</v>
      </c>
      <c r="C435" s="104">
        <f t="shared" si="466"/>
        <v>0</v>
      </c>
      <c r="D435" s="104">
        <f t="shared" si="466"/>
        <v>0</v>
      </c>
      <c r="E435" s="104">
        <f t="shared" si="460"/>
        <v>0</v>
      </c>
      <c r="F435" s="104">
        <f t="shared" si="467"/>
        <v>0</v>
      </c>
      <c r="G435" s="104">
        <f t="shared" si="467"/>
        <v>0</v>
      </c>
      <c r="H435" s="104">
        <f t="shared" si="461"/>
        <v>0</v>
      </c>
      <c r="I435" s="104">
        <f t="shared" si="468"/>
        <v>5.9946599562646528</v>
      </c>
      <c r="J435" s="104">
        <f t="shared" si="468"/>
        <v>0</v>
      </c>
      <c r="K435" s="104">
        <f t="shared" si="462"/>
        <v>5.9946599562646528</v>
      </c>
      <c r="L435" s="104">
        <f t="shared" si="469"/>
        <v>11.974713675178634</v>
      </c>
      <c r="M435" s="104">
        <f t="shared" si="469"/>
        <v>0</v>
      </c>
      <c r="N435" s="104">
        <f t="shared" si="463"/>
        <v>11.974713675178634</v>
      </c>
      <c r="O435" s="104">
        <f t="shared" si="470"/>
        <v>16.074946236345355</v>
      </c>
      <c r="P435" s="104">
        <f t="shared" si="470"/>
        <v>0</v>
      </c>
      <c r="Q435" s="104">
        <f t="shared" si="464"/>
        <v>16.074946236345355</v>
      </c>
      <c r="R435" s="104">
        <f t="shared" si="471"/>
        <v>18.14521358882925</v>
      </c>
      <c r="S435" s="104">
        <f t="shared" si="471"/>
        <v>0</v>
      </c>
      <c r="T435" s="104">
        <f t="shared" si="465"/>
        <v>18.14521358882925</v>
      </c>
    </row>
    <row r="436" spans="2:20" x14ac:dyDescent="0.2">
      <c r="B436" s="114" t="s">
        <v>869</v>
      </c>
      <c r="C436" s="104">
        <f t="shared" si="466"/>
        <v>0</v>
      </c>
      <c r="D436" s="104">
        <f t="shared" si="466"/>
        <v>0</v>
      </c>
      <c r="E436" s="104">
        <f t="shared" si="460"/>
        <v>0</v>
      </c>
      <c r="F436" s="104">
        <f t="shared" si="467"/>
        <v>7.9460568342147857</v>
      </c>
      <c r="G436" s="104">
        <f t="shared" si="467"/>
        <v>0</v>
      </c>
      <c r="H436" s="104">
        <f t="shared" si="461"/>
        <v>7.9460568342147857</v>
      </c>
      <c r="I436" s="104">
        <f t="shared" si="468"/>
        <v>9.9910999271077543</v>
      </c>
      <c r="J436" s="104">
        <f t="shared" si="468"/>
        <v>0</v>
      </c>
      <c r="K436" s="104">
        <f t="shared" si="462"/>
        <v>9.9910999271077543</v>
      </c>
      <c r="L436" s="104">
        <f t="shared" si="469"/>
        <v>13.970499287708407</v>
      </c>
      <c r="M436" s="104">
        <f t="shared" si="469"/>
        <v>0</v>
      </c>
      <c r="N436" s="104">
        <f t="shared" si="463"/>
        <v>13.970499287708407</v>
      </c>
      <c r="O436" s="104">
        <f t="shared" si="470"/>
        <v>20.093682795431693</v>
      </c>
      <c r="P436" s="104">
        <f t="shared" si="470"/>
        <v>0</v>
      </c>
      <c r="Q436" s="104">
        <f t="shared" si="464"/>
        <v>20.093682795431693</v>
      </c>
      <c r="R436" s="104">
        <f t="shared" si="471"/>
        <v>24.193618118439002</v>
      </c>
      <c r="S436" s="104">
        <f t="shared" si="471"/>
        <v>0</v>
      </c>
      <c r="T436" s="104">
        <f t="shared" si="465"/>
        <v>24.193618118439002</v>
      </c>
    </row>
    <row r="437" spans="2:20" x14ac:dyDescent="0.2">
      <c r="B437" s="114" t="s">
        <v>870</v>
      </c>
      <c r="C437" s="104">
        <f t="shared" si="466"/>
        <v>0</v>
      </c>
      <c r="D437" s="104">
        <f t="shared" si="466"/>
        <v>0</v>
      </c>
      <c r="E437" s="104">
        <f t="shared" si="460"/>
        <v>0</v>
      </c>
      <c r="F437" s="104">
        <f t="shared" si="467"/>
        <v>0</v>
      </c>
      <c r="G437" s="104">
        <f t="shared" si="467"/>
        <v>0</v>
      </c>
      <c r="H437" s="104">
        <f t="shared" si="461"/>
        <v>0</v>
      </c>
      <c r="I437" s="104">
        <f t="shared" si="468"/>
        <v>23.978639825058611</v>
      </c>
      <c r="J437" s="104">
        <f t="shared" si="468"/>
        <v>0</v>
      </c>
      <c r="K437" s="104">
        <f t="shared" si="462"/>
        <v>23.978639825058611</v>
      </c>
      <c r="L437" s="104">
        <f t="shared" si="469"/>
        <v>0</v>
      </c>
      <c r="M437" s="104">
        <f t="shared" si="469"/>
        <v>0</v>
      </c>
      <c r="N437" s="104">
        <f t="shared" si="463"/>
        <v>0</v>
      </c>
      <c r="O437" s="104">
        <f t="shared" si="470"/>
        <v>48.224838709036057</v>
      </c>
      <c r="P437" s="104">
        <f t="shared" si="470"/>
        <v>0</v>
      </c>
      <c r="Q437" s="104">
        <f t="shared" si="464"/>
        <v>48.224838709036057</v>
      </c>
      <c r="R437" s="104">
        <f t="shared" si="471"/>
        <v>0</v>
      </c>
      <c r="S437" s="104">
        <f t="shared" si="471"/>
        <v>0</v>
      </c>
      <c r="T437" s="104">
        <f t="shared" si="465"/>
        <v>0</v>
      </c>
    </row>
    <row r="438" spans="2:20" x14ac:dyDescent="0.2">
      <c r="B438" s="114" t="s">
        <v>871</v>
      </c>
      <c r="C438" s="104">
        <f t="shared" si="466"/>
        <v>0</v>
      </c>
      <c r="D438" s="104">
        <f t="shared" si="466"/>
        <v>0</v>
      </c>
      <c r="E438" s="104">
        <f t="shared" si="460"/>
        <v>0</v>
      </c>
      <c r="F438" s="104">
        <f t="shared" si="467"/>
        <v>3.9730284171073929</v>
      </c>
      <c r="G438" s="104">
        <f t="shared" si="467"/>
        <v>0</v>
      </c>
      <c r="H438" s="104">
        <f t="shared" si="461"/>
        <v>3.9730284171073929</v>
      </c>
      <c r="I438" s="104">
        <f t="shared" si="468"/>
        <v>7.9928799416862022</v>
      </c>
      <c r="J438" s="104">
        <f t="shared" si="468"/>
        <v>0</v>
      </c>
      <c r="K438" s="104">
        <f t="shared" si="462"/>
        <v>7.9928799416862022</v>
      </c>
      <c r="L438" s="104">
        <f t="shared" si="469"/>
        <v>9.9789280626488637</v>
      </c>
      <c r="M438" s="104">
        <f t="shared" si="469"/>
        <v>0</v>
      </c>
      <c r="N438" s="104">
        <f t="shared" si="463"/>
        <v>9.9789280626488637</v>
      </c>
      <c r="O438" s="104">
        <f t="shared" si="470"/>
        <v>14.065577956802185</v>
      </c>
      <c r="P438" s="104">
        <f t="shared" si="470"/>
        <v>0</v>
      </c>
      <c r="Q438" s="104">
        <f t="shared" si="464"/>
        <v>14.065577956802185</v>
      </c>
      <c r="R438" s="104">
        <f t="shared" si="471"/>
        <v>16.129078745626003</v>
      </c>
      <c r="S438" s="104">
        <f t="shared" si="471"/>
        <v>0</v>
      </c>
      <c r="T438" s="104">
        <f t="shared" si="465"/>
        <v>16.129078745626003</v>
      </c>
    </row>
    <row r="439" spans="2:20" x14ac:dyDescent="0.2">
      <c r="B439" s="114" t="s">
        <v>873</v>
      </c>
      <c r="C439" s="104">
        <f t="shared" si="466"/>
        <v>0</v>
      </c>
      <c r="D439" s="104">
        <f t="shared" si="466"/>
        <v>0</v>
      </c>
      <c r="E439" s="104">
        <f t="shared" si="460"/>
        <v>0</v>
      </c>
      <c r="F439" s="104">
        <f t="shared" si="467"/>
        <v>0</v>
      </c>
      <c r="G439" s="104">
        <f t="shared" si="467"/>
        <v>0</v>
      </c>
      <c r="H439" s="104">
        <f t="shared" si="461"/>
        <v>0</v>
      </c>
      <c r="I439" s="104">
        <f t="shared" si="468"/>
        <v>11.989319912529306</v>
      </c>
      <c r="J439" s="104">
        <f t="shared" si="468"/>
        <v>0</v>
      </c>
      <c r="K439" s="104">
        <f t="shared" si="462"/>
        <v>11.989319912529306</v>
      </c>
      <c r="L439" s="104">
        <f t="shared" si="469"/>
        <v>27.940998575416813</v>
      </c>
      <c r="M439" s="104">
        <f t="shared" si="469"/>
        <v>0</v>
      </c>
      <c r="N439" s="104">
        <f t="shared" si="463"/>
        <v>27.940998575416813</v>
      </c>
      <c r="O439" s="104">
        <f t="shared" si="470"/>
        <v>0</v>
      </c>
      <c r="P439" s="104">
        <f t="shared" si="470"/>
        <v>0</v>
      </c>
      <c r="Q439" s="104">
        <f t="shared" si="464"/>
        <v>0</v>
      </c>
      <c r="R439" s="104">
        <f t="shared" si="471"/>
        <v>0</v>
      </c>
      <c r="S439" s="104">
        <f t="shared" si="471"/>
        <v>0</v>
      </c>
      <c r="T439" s="104">
        <f t="shared" si="465"/>
        <v>0</v>
      </c>
    </row>
    <row r="440" spans="2:20" x14ac:dyDescent="0.2">
      <c r="B440" s="108" t="s">
        <v>881</v>
      </c>
      <c r="C440" s="104">
        <f t="shared" si="466"/>
        <v>0</v>
      </c>
      <c r="D440" s="104">
        <f t="shared" si="466"/>
        <v>0</v>
      </c>
      <c r="E440" s="104">
        <f t="shared" si="460"/>
        <v>0</v>
      </c>
      <c r="F440" s="104">
        <f t="shared" si="467"/>
        <v>27.81119891975175</v>
      </c>
      <c r="G440" s="104">
        <f t="shared" si="467"/>
        <v>0</v>
      </c>
      <c r="H440" s="104">
        <f t="shared" si="461"/>
        <v>27.81119891975175</v>
      </c>
      <c r="I440" s="104">
        <f t="shared" si="468"/>
        <v>0</v>
      </c>
      <c r="J440" s="104">
        <f t="shared" si="468"/>
        <v>0</v>
      </c>
      <c r="K440" s="104">
        <f t="shared" si="462"/>
        <v>0</v>
      </c>
      <c r="L440" s="104">
        <f t="shared" si="469"/>
        <v>0</v>
      </c>
      <c r="M440" s="104">
        <f t="shared" si="469"/>
        <v>0</v>
      </c>
      <c r="N440" s="104">
        <f t="shared" si="463"/>
        <v>0</v>
      </c>
      <c r="O440" s="104">
        <f t="shared" si="470"/>
        <v>0</v>
      </c>
      <c r="P440" s="104">
        <f t="shared" si="470"/>
        <v>0</v>
      </c>
      <c r="Q440" s="104">
        <f t="shared" si="464"/>
        <v>0</v>
      </c>
      <c r="R440" s="104">
        <f t="shared" si="471"/>
        <v>0</v>
      </c>
      <c r="S440" s="104">
        <f t="shared" si="471"/>
        <v>0</v>
      </c>
      <c r="T440" s="104">
        <f t="shared" si="465"/>
        <v>0</v>
      </c>
    </row>
    <row r="441" spans="2:20" x14ac:dyDescent="0.2">
      <c r="B441" s="108" t="s">
        <v>912</v>
      </c>
      <c r="C441" s="104">
        <f t="shared" si="466"/>
        <v>9.4469860064585589</v>
      </c>
      <c r="D441" s="104">
        <f t="shared" si="466"/>
        <v>0</v>
      </c>
      <c r="E441" s="104">
        <f t="shared" ref="E441:E442" si="472">+C441+D441</f>
        <v>9.4469860064585589</v>
      </c>
      <c r="F441" s="104">
        <f t="shared" si="467"/>
        <v>8.2043036813267651</v>
      </c>
      <c r="G441" s="104">
        <f t="shared" si="467"/>
        <v>0</v>
      </c>
      <c r="H441" s="104">
        <f t="shared" ref="H441:H442" si="473">+F441+G441</f>
        <v>8.2043036813267651</v>
      </c>
      <c r="I441" s="104">
        <f t="shared" si="468"/>
        <v>8.2526485397910037</v>
      </c>
      <c r="J441" s="104">
        <f t="shared" si="468"/>
        <v>0</v>
      </c>
      <c r="K441" s="104">
        <f t="shared" ref="K441:K442" si="474">+I441+J441</f>
        <v>8.2526485397910037</v>
      </c>
      <c r="L441" s="104">
        <f t="shared" si="469"/>
        <v>8.2425945797479603</v>
      </c>
      <c r="M441" s="104">
        <f t="shared" si="469"/>
        <v>0</v>
      </c>
      <c r="N441" s="104">
        <f t="shared" ref="N441:N442" si="475">+L441+M441</f>
        <v>8.2425945797479603</v>
      </c>
      <c r="O441" s="104">
        <f t="shared" si="470"/>
        <v>8.2986909945132901</v>
      </c>
      <c r="P441" s="104">
        <f t="shared" si="470"/>
        <v>0</v>
      </c>
      <c r="Q441" s="104">
        <f t="shared" ref="Q441:Q442" si="476">+O441+P441</f>
        <v>8.2986909945132901</v>
      </c>
      <c r="R441" s="104">
        <f t="shared" si="471"/>
        <v>0</v>
      </c>
      <c r="S441" s="104">
        <f t="shared" si="471"/>
        <v>0</v>
      </c>
      <c r="T441" s="104">
        <f t="shared" ref="T441:T442" si="477">+R441+S441</f>
        <v>0</v>
      </c>
    </row>
    <row r="442" spans="2:20" s="135" customFormat="1" x14ac:dyDescent="0.2">
      <c r="B442" s="114" t="s">
        <v>294</v>
      </c>
      <c r="C442" s="104">
        <f t="shared" si="466"/>
        <v>32.126245604592754</v>
      </c>
      <c r="D442" s="104">
        <f t="shared" si="466"/>
        <v>0</v>
      </c>
      <c r="E442" s="104">
        <f t="shared" si="472"/>
        <v>32.126245604592754</v>
      </c>
      <c r="F442" s="104">
        <f t="shared" si="467"/>
        <v>27.900271568177686</v>
      </c>
      <c r="G442" s="104">
        <f t="shared" si="467"/>
        <v>0</v>
      </c>
      <c r="H442" s="104">
        <f t="shared" si="473"/>
        <v>27.900271568177686</v>
      </c>
      <c r="I442" s="104">
        <f t="shared" si="468"/>
        <v>44.982939858990491</v>
      </c>
      <c r="J442" s="104">
        <f t="shared" si="468"/>
        <v>0</v>
      </c>
      <c r="K442" s="104">
        <f t="shared" si="474"/>
        <v>44.982939858990491</v>
      </c>
      <c r="L442" s="104">
        <f t="shared" si="469"/>
        <v>41.565066735454828</v>
      </c>
      <c r="M442" s="104">
        <f t="shared" si="469"/>
        <v>0</v>
      </c>
      <c r="N442" s="104">
        <f t="shared" si="475"/>
        <v>41.565066735454828</v>
      </c>
      <c r="O442" s="104">
        <f t="shared" si="470"/>
        <v>56.918207141859519</v>
      </c>
      <c r="P442" s="104">
        <f t="shared" si="470"/>
        <v>0</v>
      </c>
      <c r="Q442" s="104">
        <f t="shared" si="476"/>
        <v>56.918207141859519</v>
      </c>
      <c r="R442" s="104">
        <f t="shared" si="471"/>
        <v>72.475883622660675</v>
      </c>
      <c r="S442" s="104">
        <f t="shared" si="471"/>
        <v>0</v>
      </c>
      <c r="T442" s="104">
        <f t="shared" si="477"/>
        <v>72.475883622660675</v>
      </c>
    </row>
    <row r="443" spans="2:20" x14ac:dyDescent="0.2">
      <c r="B443" s="278" t="s">
        <v>8</v>
      </c>
      <c r="C443" s="106">
        <f>SUM(C420:C442)</f>
        <v>508.91672130054417</v>
      </c>
      <c r="D443" s="106">
        <f t="shared" ref="D443:T443" si="478">SUM(D420:D442)</f>
        <v>9.8399623250807302</v>
      </c>
      <c r="E443" s="106">
        <f t="shared" si="478"/>
        <v>518.75668362562476</v>
      </c>
      <c r="F443" s="106">
        <f t="shared" si="478"/>
        <v>837.90623341888465</v>
      </c>
      <c r="G443" s="106">
        <f t="shared" si="478"/>
        <v>9.4001455045919204</v>
      </c>
      <c r="H443" s="106">
        <f t="shared" si="478"/>
        <v>847.30637892347647</v>
      </c>
      <c r="I443" s="106">
        <f t="shared" si="478"/>
        <v>1009.2190448535007</v>
      </c>
      <c r="J443" s="106">
        <f t="shared" si="478"/>
        <v>10.401090707276579</v>
      </c>
      <c r="K443" s="106">
        <f t="shared" si="478"/>
        <v>1019.6201355607773</v>
      </c>
      <c r="L443" s="106">
        <f t="shared" si="478"/>
        <v>1255.6995069991694</v>
      </c>
      <c r="M443" s="106">
        <f t="shared" si="478"/>
        <v>11.372926036061026</v>
      </c>
      <c r="N443" s="106">
        <f t="shared" si="478"/>
        <v>1267.0724330352305</v>
      </c>
      <c r="O443" s="106">
        <f t="shared" si="478"/>
        <v>1331.1765040154571</v>
      </c>
      <c r="P443" s="106">
        <f t="shared" si="478"/>
        <v>15.63141652738298</v>
      </c>
      <c r="Q443" s="106">
        <f t="shared" si="478"/>
        <v>1346.8079205428401</v>
      </c>
      <c r="R443" s="106">
        <f t="shared" si="478"/>
        <v>1362.0254527866996</v>
      </c>
      <c r="S443" s="106">
        <f t="shared" si="478"/>
        <v>17.252460991525872</v>
      </c>
      <c r="T443" s="106">
        <f t="shared" si="478"/>
        <v>1379.2779137782259</v>
      </c>
    </row>
    <row r="444" spans="2:20" x14ac:dyDescent="0.2">
      <c r="B444" s="279" t="s">
        <v>297</v>
      </c>
      <c r="C444" s="241"/>
      <c r="D444" s="240"/>
      <c r="E444" s="285">
        <f>Asignaciones!K45</f>
        <v>3.6982248520710061E-2</v>
      </c>
      <c r="F444" s="241"/>
      <c r="G444" s="240"/>
      <c r="H444" s="285">
        <f>Asignaciones!L45</f>
        <v>3.6965450591930418E-2</v>
      </c>
      <c r="I444" s="241"/>
      <c r="J444" s="240"/>
      <c r="K444" s="285">
        <f>Asignaciones!M45</f>
        <v>3.6956797313869361E-2</v>
      </c>
      <c r="L444" s="241"/>
      <c r="M444" s="240"/>
      <c r="N444" s="285">
        <f>Asignaciones!N45</f>
        <v>3.691158404881046E-2</v>
      </c>
      <c r="O444" s="241"/>
      <c r="P444" s="240"/>
      <c r="Q444" s="285">
        <f>Asignaciones!O45</f>
        <v>3.6884219060475565E-2</v>
      </c>
      <c r="R444" s="241"/>
      <c r="S444" s="240"/>
      <c r="T444" s="285">
        <f>Asignaciones!P45</f>
        <v>3.6916767716812848E-2</v>
      </c>
    </row>
    <row r="448" spans="2:20" x14ac:dyDescent="0.2">
      <c r="B448" s="2" t="s">
        <v>478</v>
      </c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7"/>
    </row>
    <row r="449" spans="2:20" x14ac:dyDescent="0.2">
      <c r="B449" s="9" t="s">
        <v>20</v>
      </c>
      <c r="C449" s="199"/>
      <c r="D449" s="199"/>
      <c r="E449" s="199"/>
      <c r="F449" s="199"/>
      <c r="G449" s="199"/>
      <c r="H449" s="199"/>
      <c r="I449" s="199"/>
      <c r="J449" s="199"/>
      <c r="K449" s="199"/>
      <c r="L449" s="199"/>
      <c r="M449" s="199"/>
      <c r="N449" s="199"/>
      <c r="O449" s="199"/>
      <c r="P449" s="199"/>
      <c r="Q449" s="199"/>
      <c r="R449" s="199"/>
      <c r="S449" s="199"/>
      <c r="T449" s="262"/>
    </row>
    <row r="450" spans="2:20" x14ac:dyDescent="0.2">
      <c r="B450" s="9" t="s">
        <v>911</v>
      </c>
      <c r="C450" s="199"/>
      <c r="D450" s="199"/>
      <c r="E450" s="199"/>
      <c r="F450" s="199"/>
      <c r="G450" s="199"/>
      <c r="H450" s="199"/>
      <c r="I450" s="199"/>
      <c r="J450" s="199"/>
      <c r="K450" s="199"/>
      <c r="L450" s="199"/>
      <c r="M450" s="199"/>
      <c r="N450" s="199"/>
      <c r="O450" s="199"/>
      <c r="P450" s="199"/>
      <c r="Q450" s="199"/>
      <c r="R450" s="199"/>
      <c r="S450" s="199"/>
      <c r="T450" s="262"/>
    </row>
    <row r="451" spans="2:20" x14ac:dyDescent="0.2">
      <c r="B451" s="9" t="s">
        <v>2</v>
      </c>
      <c r="C451" s="199"/>
      <c r="D451" s="199"/>
      <c r="E451" s="199"/>
      <c r="F451" s="199"/>
      <c r="G451" s="199"/>
      <c r="H451" s="199"/>
      <c r="I451" s="199"/>
      <c r="J451" s="199"/>
      <c r="K451" s="199"/>
      <c r="L451" s="199"/>
      <c r="M451" s="199"/>
      <c r="N451" s="199"/>
      <c r="O451" s="199"/>
      <c r="P451" s="199"/>
      <c r="Q451" s="199"/>
      <c r="R451" s="199"/>
      <c r="S451" s="199"/>
      <c r="T451" s="262"/>
    </row>
    <row r="452" spans="2:20" x14ac:dyDescent="0.2">
      <c r="B452" s="256"/>
      <c r="C452" s="197"/>
      <c r="D452" s="197"/>
      <c r="E452" s="197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263"/>
    </row>
    <row r="453" spans="2:20" x14ac:dyDescent="0.2">
      <c r="B453" s="264"/>
    </row>
    <row r="454" spans="2:20" x14ac:dyDescent="0.2">
      <c r="B454" s="265" t="s">
        <v>282</v>
      </c>
      <c r="C454" s="267" t="s">
        <v>38</v>
      </c>
      <c r="D454" s="662"/>
      <c r="E454" s="299"/>
      <c r="F454" s="270" t="s">
        <v>39</v>
      </c>
      <c r="G454" s="663"/>
      <c r="H454" s="663"/>
      <c r="I454" s="301" t="s">
        <v>40</v>
      </c>
      <c r="J454" s="662"/>
      <c r="K454" s="299"/>
      <c r="L454" s="267" t="s">
        <v>121</v>
      </c>
      <c r="M454" s="662"/>
      <c r="N454" s="299"/>
      <c r="O454" s="270" t="s">
        <v>122</v>
      </c>
      <c r="P454" s="662"/>
      <c r="Q454" s="299"/>
      <c r="R454" s="301" t="s">
        <v>633</v>
      </c>
      <c r="S454" s="662"/>
      <c r="T454" s="299"/>
    </row>
    <row r="455" spans="2:20" x14ac:dyDescent="0.2">
      <c r="B455" s="273"/>
      <c r="C455" s="274" t="s">
        <v>283</v>
      </c>
      <c r="D455" s="275" t="s">
        <v>284</v>
      </c>
      <c r="E455" s="275" t="s">
        <v>47</v>
      </c>
      <c r="F455" s="275" t="s">
        <v>283</v>
      </c>
      <c r="G455" s="275" t="s">
        <v>284</v>
      </c>
      <c r="H455" s="275" t="s">
        <v>47</v>
      </c>
      <c r="I455" s="276" t="s">
        <v>283</v>
      </c>
      <c r="J455" s="276" t="s">
        <v>284</v>
      </c>
      <c r="K455" s="276" t="s">
        <v>47</v>
      </c>
      <c r="L455" s="274" t="s">
        <v>283</v>
      </c>
      <c r="M455" s="275" t="s">
        <v>284</v>
      </c>
      <c r="N455" s="275" t="s">
        <v>47</v>
      </c>
      <c r="O455" s="275" t="s">
        <v>283</v>
      </c>
      <c r="P455" s="275" t="s">
        <v>284</v>
      </c>
      <c r="Q455" s="275" t="s">
        <v>47</v>
      </c>
      <c r="R455" s="276" t="s">
        <v>283</v>
      </c>
      <c r="S455" s="276" t="s">
        <v>284</v>
      </c>
      <c r="T455" s="276" t="s">
        <v>47</v>
      </c>
    </row>
    <row r="456" spans="2:20" x14ac:dyDescent="0.2">
      <c r="B456" s="129" t="s">
        <v>80</v>
      </c>
      <c r="C456" s="234"/>
      <c r="D456" s="234"/>
      <c r="E456" s="234"/>
      <c r="F456" s="234"/>
      <c r="G456" s="234"/>
      <c r="H456" s="234"/>
      <c r="I456" s="234"/>
      <c r="J456" s="234"/>
      <c r="K456" s="234"/>
      <c r="L456" s="234"/>
      <c r="M456" s="234"/>
      <c r="N456" s="234"/>
      <c r="O456" s="234"/>
      <c r="P456" s="234"/>
      <c r="Q456" s="234"/>
      <c r="R456" s="234"/>
      <c r="S456" s="234"/>
      <c r="T456" s="232"/>
    </row>
    <row r="457" spans="2:20" x14ac:dyDescent="0.2">
      <c r="B457" s="665" t="s">
        <v>424</v>
      </c>
      <c r="C457" s="104">
        <f t="shared" ref="C457:D469" si="479">+C234*$E$481</f>
        <v>2127.8700218426247</v>
      </c>
      <c r="D457" s="104">
        <f t="shared" si="479"/>
        <v>0</v>
      </c>
      <c r="E457" s="408">
        <f>+C457+D457</f>
        <v>2127.8700218426247</v>
      </c>
      <c r="F457" s="104">
        <f t="shared" ref="F457:G469" si="480">+F234*$H$481</f>
        <v>3295.2913914775195</v>
      </c>
      <c r="G457" s="104">
        <f t="shared" si="480"/>
        <v>0</v>
      </c>
      <c r="H457" s="408">
        <f>+F457+G457</f>
        <v>3295.2913914775195</v>
      </c>
      <c r="I457" s="104">
        <f t="shared" ref="I457:J469" si="481">+I234*$K$481</f>
        <v>3806.0471139113652</v>
      </c>
      <c r="J457" s="104">
        <f t="shared" si="481"/>
        <v>0</v>
      </c>
      <c r="K457" s="408">
        <f>+I457+J457</f>
        <v>3806.0471139113652</v>
      </c>
      <c r="L457" s="104">
        <f t="shared" ref="L457:M469" si="482">+L234*$N$481</f>
        <v>4771.6774848816749</v>
      </c>
      <c r="M457" s="104">
        <f t="shared" si="482"/>
        <v>0</v>
      </c>
      <c r="N457" s="408">
        <f>+L457+M457</f>
        <v>4771.6774848816749</v>
      </c>
      <c r="O457" s="104">
        <f t="shared" ref="O457:P469" si="483">+O234*$Q$481</f>
        <v>5035.3246542927427</v>
      </c>
      <c r="P457" s="104">
        <f t="shared" si="483"/>
        <v>0</v>
      </c>
      <c r="Q457" s="408">
        <f>+O457+P457</f>
        <v>5035.3246542927427</v>
      </c>
      <c r="R457" s="104">
        <f t="shared" ref="R457:S469" si="484">+R234*$T$481</f>
        <v>5286.4549871505733</v>
      </c>
      <c r="S457" s="104">
        <f t="shared" si="484"/>
        <v>0</v>
      </c>
      <c r="T457" s="408">
        <f>+R457+S457</f>
        <v>5286.4549871505733</v>
      </c>
    </row>
    <row r="458" spans="2:20" x14ac:dyDescent="0.2">
      <c r="B458" s="665" t="s">
        <v>425</v>
      </c>
      <c r="C458" s="104">
        <f t="shared" si="479"/>
        <v>674.53947356152253</v>
      </c>
      <c r="D458" s="104">
        <f t="shared" si="479"/>
        <v>0</v>
      </c>
      <c r="E458" s="408">
        <f>+C458+D458</f>
        <v>674.53947356152253</v>
      </c>
      <c r="F458" s="104">
        <f t="shared" si="480"/>
        <v>1229.4029906388048</v>
      </c>
      <c r="G458" s="104">
        <f t="shared" si="480"/>
        <v>0</v>
      </c>
      <c r="H458" s="408">
        <f>+F458+G458</f>
        <v>1229.4029906388048</v>
      </c>
      <c r="I458" s="104">
        <f t="shared" si="481"/>
        <v>1431.9662107874017</v>
      </c>
      <c r="J458" s="104">
        <f t="shared" si="481"/>
        <v>0</v>
      </c>
      <c r="K458" s="408">
        <f>+I458+J458</f>
        <v>1431.9662107874017</v>
      </c>
      <c r="L458" s="104">
        <f t="shared" si="482"/>
        <v>1782.8884213039516</v>
      </c>
      <c r="M458" s="104">
        <f t="shared" si="482"/>
        <v>0</v>
      </c>
      <c r="N458" s="408">
        <f>+L458+M458</f>
        <v>1782.8884213039516</v>
      </c>
      <c r="O458" s="104">
        <f t="shared" si="483"/>
        <v>1823.7639243803928</v>
      </c>
      <c r="P458" s="104">
        <f t="shared" si="483"/>
        <v>0</v>
      </c>
      <c r="Q458" s="408">
        <f>+O458+P458</f>
        <v>1823.7639243803928</v>
      </c>
      <c r="R458" s="104">
        <f t="shared" si="484"/>
        <v>1914.721801543943</v>
      </c>
      <c r="S458" s="104">
        <f t="shared" si="484"/>
        <v>0</v>
      </c>
      <c r="T458" s="408">
        <f>+R458+S458</f>
        <v>1914.721801543943</v>
      </c>
    </row>
    <row r="459" spans="2:20" x14ac:dyDescent="0.2">
      <c r="B459" s="660" t="s">
        <v>715</v>
      </c>
      <c r="C459" s="104">
        <f t="shared" si="479"/>
        <v>0</v>
      </c>
      <c r="D459" s="104">
        <f t="shared" si="479"/>
        <v>6.4477136706135623</v>
      </c>
      <c r="E459" s="104">
        <f>+C459+D459</f>
        <v>6.4477136706135623</v>
      </c>
      <c r="F459" s="104">
        <f t="shared" si="480"/>
        <v>0</v>
      </c>
      <c r="G459" s="104">
        <f t="shared" si="480"/>
        <v>6.1660432445533147</v>
      </c>
      <c r="H459" s="104">
        <f>+F459+G459</f>
        <v>6.1660432445533147</v>
      </c>
      <c r="I459" s="104">
        <f t="shared" si="481"/>
        <v>0</v>
      </c>
      <c r="J459" s="104">
        <f t="shared" si="481"/>
        <v>6.8082890337179567</v>
      </c>
      <c r="K459" s="104">
        <f>+I459+J459</f>
        <v>6.8082890337179567</v>
      </c>
      <c r="L459" s="104">
        <f t="shared" si="482"/>
        <v>0</v>
      </c>
      <c r="M459" s="104">
        <f t="shared" si="482"/>
        <v>7.4890725853822504</v>
      </c>
      <c r="N459" s="104">
        <f>+L459+M459</f>
        <v>7.4890725853822504</v>
      </c>
      <c r="O459" s="104">
        <f t="shared" si="483"/>
        <v>0</v>
      </c>
      <c r="P459" s="104">
        <f t="shared" si="483"/>
        <v>8.3034811778443025</v>
      </c>
      <c r="Q459" s="104">
        <f>+O459+P459</f>
        <v>8.3034811778443025</v>
      </c>
      <c r="R459" s="104">
        <f t="shared" si="484"/>
        <v>0</v>
      </c>
      <c r="S459" s="104">
        <f t="shared" si="484"/>
        <v>9.1550768173387631</v>
      </c>
      <c r="T459" s="104">
        <f>+R459+S459</f>
        <v>9.1550768173387631</v>
      </c>
    </row>
    <row r="460" spans="2:20" x14ac:dyDescent="0.2">
      <c r="B460" s="660" t="s">
        <v>717</v>
      </c>
      <c r="C460" s="104">
        <f t="shared" si="479"/>
        <v>5.9337351991388587</v>
      </c>
      <c r="D460" s="104">
        <f t="shared" si="479"/>
        <v>0</v>
      </c>
      <c r="E460" s="104">
        <f t="shared" ref="E460:E479" si="485">+C460+D460</f>
        <v>5.9337351991388587</v>
      </c>
      <c r="F460" s="104">
        <f t="shared" si="480"/>
        <v>5.6745180863679243</v>
      </c>
      <c r="G460" s="104">
        <f t="shared" si="480"/>
        <v>0</v>
      </c>
      <c r="H460" s="104">
        <f t="shared" ref="H460:H479" si="486">+F460+G460</f>
        <v>5.6745180863679243</v>
      </c>
      <c r="I460" s="104">
        <f t="shared" si="481"/>
        <v>6.2655673544261168</v>
      </c>
      <c r="J460" s="104">
        <f t="shared" si="481"/>
        <v>0</v>
      </c>
      <c r="K460" s="104">
        <f t="shared" ref="K460:K479" si="487">+I460+J460</f>
        <v>6.2655673544261168</v>
      </c>
      <c r="L460" s="104">
        <f t="shared" si="482"/>
        <v>6.8920823533653879</v>
      </c>
      <c r="M460" s="104">
        <f t="shared" si="482"/>
        <v>0</v>
      </c>
      <c r="N460" s="104">
        <f t="shared" ref="N460:N479" si="488">+L460+M460</f>
        <v>6.8920823533653879</v>
      </c>
      <c r="O460" s="104">
        <f t="shared" si="483"/>
        <v>7.6415704941924227</v>
      </c>
      <c r="P460" s="104">
        <f t="shared" si="483"/>
        <v>0</v>
      </c>
      <c r="Q460" s="104">
        <f t="shared" ref="Q460:Q479" si="489">+O460+P460</f>
        <v>7.6415704941924227</v>
      </c>
      <c r="R460" s="104">
        <f t="shared" si="484"/>
        <v>8.4252813225022951</v>
      </c>
      <c r="S460" s="104">
        <f t="shared" si="484"/>
        <v>0</v>
      </c>
      <c r="T460" s="104">
        <f t="shared" ref="T460:T479" si="490">+R460+S460</f>
        <v>8.4252813225022951</v>
      </c>
    </row>
    <row r="461" spans="2:20" x14ac:dyDescent="0.2">
      <c r="B461" s="660" t="s">
        <v>287</v>
      </c>
      <c r="C461" s="104">
        <f t="shared" si="479"/>
        <v>8.5314854682454246</v>
      </c>
      <c r="D461" s="104">
        <f t="shared" si="479"/>
        <v>0</v>
      </c>
      <c r="E461" s="104">
        <f t="shared" si="485"/>
        <v>8.5314854682454246</v>
      </c>
      <c r="F461" s="104">
        <f t="shared" si="480"/>
        <v>8.1587848072778257</v>
      </c>
      <c r="G461" s="104">
        <f t="shared" si="480"/>
        <v>0</v>
      </c>
      <c r="H461" s="104">
        <f t="shared" si="486"/>
        <v>8.1587848072778257</v>
      </c>
      <c r="I461" s="104">
        <f t="shared" si="481"/>
        <v>9.0085915600610242</v>
      </c>
      <c r="J461" s="104">
        <f t="shared" si="481"/>
        <v>0</v>
      </c>
      <c r="K461" s="104">
        <f t="shared" si="487"/>
        <v>9.0085915600610242</v>
      </c>
      <c r="L461" s="104">
        <f t="shared" si="482"/>
        <v>9.9093907075969501</v>
      </c>
      <c r="M461" s="104">
        <f t="shared" si="482"/>
        <v>0</v>
      </c>
      <c r="N461" s="104">
        <f t="shared" si="488"/>
        <v>9.9093907075969501</v>
      </c>
      <c r="O461" s="104">
        <f t="shared" si="483"/>
        <v>10.986999830264928</v>
      </c>
      <c r="P461" s="104">
        <f t="shared" si="483"/>
        <v>0</v>
      </c>
      <c r="Q461" s="104">
        <f t="shared" si="489"/>
        <v>10.986999830264928</v>
      </c>
      <c r="R461" s="104">
        <f t="shared" si="484"/>
        <v>12.113814108057877</v>
      </c>
      <c r="S461" s="104">
        <f t="shared" si="484"/>
        <v>0</v>
      </c>
      <c r="T461" s="104">
        <f t="shared" si="490"/>
        <v>12.113814108057877</v>
      </c>
    </row>
    <row r="462" spans="2:20" x14ac:dyDescent="0.2">
      <c r="B462" s="114" t="s">
        <v>427</v>
      </c>
      <c r="C462" s="104">
        <f t="shared" si="479"/>
        <v>0</v>
      </c>
      <c r="D462" s="104">
        <f t="shared" si="479"/>
        <v>24.960688912809474</v>
      </c>
      <c r="E462" s="104">
        <f t="shared" si="485"/>
        <v>24.960688912809474</v>
      </c>
      <c r="F462" s="104">
        <f t="shared" si="480"/>
        <v>0</v>
      </c>
      <c r="G462" s="104">
        <f t="shared" si="480"/>
        <v>23.870273264721412</v>
      </c>
      <c r="H462" s="104">
        <f t="shared" si="486"/>
        <v>23.870273264721412</v>
      </c>
      <c r="I462" s="104">
        <f t="shared" si="481"/>
        <v>0</v>
      </c>
      <c r="J462" s="104">
        <f t="shared" si="481"/>
        <v>26.356565021435689</v>
      </c>
      <c r="K462" s="104">
        <f t="shared" si="487"/>
        <v>26.356565021435689</v>
      </c>
      <c r="L462" s="104">
        <f t="shared" si="482"/>
        <v>0</v>
      </c>
      <c r="M462" s="104">
        <f t="shared" si="482"/>
        <v>28.992045955940796</v>
      </c>
      <c r="N462" s="104">
        <f t="shared" si="488"/>
        <v>28.992045955940796</v>
      </c>
      <c r="O462" s="104">
        <f t="shared" si="483"/>
        <v>0</v>
      </c>
      <c r="P462" s="104">
        <f t="shared" si="483"/>
        <v>32.144822360546534</v>
      </c>
      <c r="Q462" s="104">
        <f t="shared" si="489"/>
        <v>32.144822360546534</v>
      </c>
      <c r="R462" s="104">
        <f t="shared" si="484"/>
        <v>0</v>
      </c>
      <c r="S462" s="104">
        <f t="shared" si="484"/>
        <v>35.441558990432199</v>
      </c>
      <c r="T462" s="104">
        <f t="shared" si="490"/>
        <v>35.441558990432199</v>
      </c>
    </row>
    <row r="463" spans="2:20" x14ac:dyDescent="0.2">
      <c r="B463" s="114" t="s">
        <v>428</v>
      </c>
      <c r="C463" s="104">
        <f t="shared" si="479"/>
        <v>0</v>
      </c>
      <c r="D463" s="104">
        <f t="shared" si="479"/>
        <v>14.374682454251882</v>
      </c>
      <c r="E463" s="104">
        <f t="shared" si="485"/>
        <v>14.374682454251882</v>
      </c>
      <c r="F463" s="104">
        <f t="shared" si="480"/>
        <v>0</v>
      </c>
      <c r="G463" s="104">
        <f t="shared" si="480"/>
        <v>13.746719871201169</v>
      </c>
      <c r="H463" s="104">
        <f t="shared" si="486"/>
        <v>13.746719871201169</v>
      </c>
      <c r="I463" s="104">
        <f t="shared" si="481"/>
        <v>0</v>
      </c>
      <c r="J463" s="104">
        <f t="shared" si="481"/>
        <v>15.178557534666087</v>
      </c>
      <c r="K463" s="104">
        <f t="shared" si="487"/>
        <v>15.178557534666087</v>
      </c>
      <c r="L463" s="104">
        <f t="shared" si="482"/>
        <v>0</v>
      </c>
      <c r="M463" s="104">
        <f t="shared" si="482"/>
        <v>16.69631217998376</v>
      </c>
      <c r="N463" s="104">
        <f t="shared" si="488"/>
        <v>16.69631217998376</v>
      </c>
      <c r="O463" s="104">
        <f t="shared" si="483"/>
        <v>0</v>
      </c>
      <c r="P463" s="104">
        <f t="shared" si="483"/>
        <v>37.023947183129486</v>
      </c>
      <c r="Q463" s="104">
        <f t="shared" si="489"/>
        <v>37.023947183129486</v>
      </c>
      <c r="R463" s="104">
        <f t="shared" si="484"/>
        <v>0</v>
      </c>
      <c r="S463" s="104">
        <f t="shared" si="484"/>
        <v>40.821081337194222</v>
      </c>
      <c r="T463" s="104">
        <f t="shared" si="490"/>
        <v>40.821081337194222</v>
      </c>
    </row>
    <row r="464" spans="2:20" x14ac:dyDescent="0.2">
      <c r="B464" s="114" t="s">
        <v>429</v>
      </c>
      <c r="C464" s="104">
        <f t="shared" si="479"/>
        <v>20.196986006458555</v>
      </c>
      <c r="D464" s="104">
        <f t="shared" si="479"/>
        <v>0</v>
      </c>
      <c r="E464" s="104">
        <f t="shared" si="485"/>
        <v>20.196986006458555</v>
      </c>
      <c r="F464" s="104">
        <f t="shared" si="480"/>
        <v>19.314674237637306</v>
      </c>
      <c r="G464" s="104">
        <f t="shared" si="480"/>
        <v>0</v>
      </c>
      <c r="H464" s="104">
        <f t="shared" si="486"/>
        <v>19.314674237637306</v>
      </c>
      <c r="I464" s="104">
        <f t="shared" si="481"/>
        <v>21.326461652389369</v>
      </c>
      <c r="J464" s="104">
        <f t="shared" si="481"/>
        <v>0</v>
      </c>
      <c r="K464" s="104">
        <f t="shared" si="487"/>
        <v>21.326461652389369</v>
      </c>
      <c r="L464" s="104">
        <f t="shared" si="482"/>
        <v>46.917931513520259</v>
      </c>
      <c r="M464" s="104">
        <f t="shared" si="482"/>
        <v>0</v>
      </c>
      <c r="N464" s="104">
        <f t="shared" si="488"/>
        <v>46.917931513520259</v>
      </c>
      <c r="O464" s="104">
        <f t="shared" si="483"/>
        <v>52.020080829009466</v>
      </c>
      <c r="P464" s="104">
        <f t="shared" si="483"/>
        <v>0</v>
      </c>
      <c r="Q464" s="104">
        <f t="shared" si="489"/>
        <v>52.020080829009466</v>
      </c>
      <c r="R464" s="104">
        <f t="shared" si="484"/>
        <v>57.355201491212824</v>
      </c>
      <c r="S464" s="104">
        <f t="shared" si="484"/>
        <v>0</v>
      </c>
      <c r="T464" s="104">
        <f t="shared" si="490"/>
        <v>57.355201491212824</v>
      </c>
    </row>
    <row r="465" spans="2:20" x14ac:dyDescent="0.2">
      <c r="B465" s="114" t="s">
        <v>288</v>
      </c>
      <c r="C465" s="104">
        <f t="shared" si="479"/>
        <v>0</v>
      </c>
      <c r="D465" s="104">
        <f t="shared" si="479"/>
        <v>0</v>
      </c>
      <c r="E465" s="104">
        <f t="shared" si="485"/>
        <v>0</v>
      </c>
      <c r="F465" s="104">
        <f t="shared" si="480"/>
        <v>6.5895036118204073</v>
      </c>
      <c r="G465" s="104">
        <f t="shared" si="480"/>
        <v>0</v>
      </c>
      <c r="H465" s="104">
        <f t="shared" si="486"/>
        <v>6.5895036118204073</v>
      </c>
      <c r="I465" s="104">
        <f t="shared" si="481"/>
        <v>8.7476688352140535</v>
      </c>
      <c r="J465" s="104">
        <f t="shared" si="481"/>
        <v>0</v>
      </c>
      <c r="K465" s="104">
        <f t="shared" si="487"/>
        <v>8.7476688352140535</v>
      </c>
      <c r="L465" s="104">
        <f t="shared" si="482"/>
        <v>10.935555361187168</v>
      </c>
      <c r="M465" s="104">
        <f t="shared" si="482"/>
        <v>0</v>
      </c>
      <c r="N465" s="104">
        <f t="shared" si="488"/>
        <v>10.935555361187168</v>
      </c>
      <c r="O465" s="104">
        <f t="shared" si="483"/>
        <v>18.37362587362604</v>
      </c>
      <c r="P465" s="104">
        <f t="shared" si="483"/>
        <v>0</v>
      </c>
      <c r="Q465" s="104">
        <f t="shared" si="489"/>
        <v>18.37362587362604</v>
      </c>
      <c r="R465" s="104">
        <f t="shared" si="484"/>
        <v>22.837299951812994</v>
      </c>
      <c r="S465" s="104">
        <f t="shared" si="484"/>
        <v>0</v>
      </c>
      <c r="T465" s="104">
        <f t="shared" si="490"/>
        <v>22.837299951812994</v>
      </c>
    </row>
    <row r="466" spans="2:20" x14ac:dyDescent="0.2">
      <c r="B466" s="114" t="s">
        <v>289</v>
      </c>
      <c r="C466" s="104">
        <f t="shared" si="479"/>
        <v>8.7752421959095788</v>
      </c>
      <c r="D466" s="104">
        <f t="shared" si="479"/>
        <v>0</v>
      </c>
      <c r="E466" s="104">
        <f t="shared" si="485"/>
        <v>8.7752421959095788</v>
      </c>
      <c r="F466" s="104">
        <f t="shared" si="480"/>
        <v>8.391892944628621</v>
      </c>
      <c r="G466" s="104">
        <f t="shared" si="480"/>
        <v>0</v>
      </c>
      <c r="H466" s="104">
        <f t="shared" si="486"/>
        <v>8.391892944628621</v>
      </c>
      <c r="I466" s="104">
        <f t="shared" si="481"/>
        <v>9.2659798903484827</v>
      </c>
      <c r="J466" s="104">
        <f t="shared" si="481"/>
        <v>0</v>
      </c>
      <c r="K466" s="104">
        <f t="shared" si="487"/>
        <v>9.2659798903484827</v>
      </c>
      <c r="L466" s="104">
        <f t="shared" si="482"/>
        <v>10.192516156385434</v>
      </c>
      <c r="M466" s="104">
        <f t="shared" si="482"/>
        <v>0</v>
      </c>
      <c r="N466" s="104">
        <f t="shared" si="488"/>
        <v>10.192516156385434</v>
      </c>
      <c r="O466" s="104">
        <f t="shared" si="483"/>
        <v>11.300914111129639</v>
      </c>
      <c r="P466" s="104">
        <f t="shared" si="483"/>
        <v>0</v>
      </c>
      <c r="Q466" s="104">
        <f t="shared" si="489"/>
        <v>11.300914111129639</v>
      </c>
      <c r="R466" s="104">
        <f t="shared" si="484"/>
        <v>12.459923082573814</v>
      </c>
      <c r="S466" s="104">
        <f t="shared" si="484"/>
        <v>0</v>
      </c>
      <c r="T466" s="104">
        <f t="shared" si="490"/>
        <v>12.459923082573814</v>
      </c>
    </row>
    <row r="467" spans="2:20" x14ac:dyDescent="0.2">
      <c r="B467" s="114" t="s">
        <v>290</v>
      </c>
      <c r="C467" s="104">
        <f t="shared" si="479"/>
        <v>0</v>
      </c>
      <c r="D467" s="104">
        <f t="shared" si="479"/>
        <v>6.992335844994618</v>
      </c>
      <c r="E467" s="104">
        <f t="shared" si="485"/>
        <v>6.992335844994618</v>
      </c>
      <c r="F467" s="104">
        <f t="shared" si="480"/>
        <v>0</v>
      </c>
      <c r="G467" s="104">
        <f t="shared" si="480"/>
        <v>6.6868734257199494</v>
      </c>
      <c r="H467" s="104">
        <f t="shared" si="486"/>
        <v>6.6868734257199494</v>
      </c>
      <c r="I467" s="104">
        <f t="shared" si="481"/>
        <v>0</v>
      </c>
      <c r="J467" s="104">
        <f t="shared" si="481"/>
        <v>7.383368103103078</v>
      </c>
      <c r="K467" s="104">
        <f t="shared" si="487"/>
        <v>7.383368103103078</v>
      </c>
      <c r="L467" s="104">
        <f t="shared" si="482"/>
        <v>0</v>
      </c>
      <c r="M467" s="104">
        <f t="shared" si="482"/>
        <v>8.1216557309610931</v>
      </c>
      <c r="N467" s="104">
        <f t="shared" si="488"/>
        <v>8.1216557309610931</v>
      </c>
      <c r="O467" s="104">
        <f t="shared" si="483"/>
        <v>0</v>
      </c>
      <c r="P467" s="104">
        <f t="shared" si="483"/>
        <v>9.0048553710906027</v>
      </c>
      <c r="Q467" s="104">
        <f t="shared" si="489"/>
        <v>9.0048553710906027</v>
      </c>
      <c r="R467" s="104">
        <f t="shared" si="484"/>
        <v>0</v>
      </c>
      <c r="S467" s="104">
        <f t="shared" si="484"/>
        <v>9.9283831546858021</v>
      </c>
      <c r="T467" s="104">
        <f t="shared" si="490"/>
        <v>9.9283831546858021</v>
      </c>
    </row>
    <row r="468" spans="2:20" x14ac:dyDescent="0.2">
      <c r="B468" s="114" t="s">
        <v>291</v>
      </c>
      <c r="C468" s="104">
        <f t="shared" si="479"/>
        <v>0</v>
      </c>
      <c r="D468" s="104">
        <f t="shared" si="479"/>
        <v>3.4822389666307854</v>
      </c>
      <c r="E468" s="104">
        <f t="shared" si="485"/>
        <v>3.4822389666307854</v>
      </c>
      <c r="F468" s="104">
        <f t="shared" si="480"/>
        <v>0</v>
      </c>
      <c r="G468" s="104">
        <f t="shared" si="480"/>
        <v>3.3301162478685002</v>
      </c>
      <c r="H468" s="104">
        <f t="shared" si="486"/>
        <v>3.3301162478685002</v>
      </c>
      <c r="I468" s="104">
        <f t="shared" si="481"/>
        <v>0</v>
      </c>
      <c r="J468" s="104">
        <f t="shared" si="481"/>
        <v>3.6769761469636828</v>
      </c>
      <c r="K468" s="104">
        <f t="shared" si="487"/>
        <v>3.6769761469636828</v>
      </c>
      <c r="L468" s="104">
        <f t="shared" si="482"/>
        <v>0</v>
      </c>
      <c r="M468" s="104">
        <f t="shared" si="482"/>
        <v>3.7137234191736237</v>
      </c>
      <c r="N468" s="104">
        <f t="shared" si="488"/>
        <v>3.7137234191736237</v>
      </c>
      <c r="O468" s="104">
        <f t="shared" si="483"/>
        <v>0</v>
      </c>
      <c r="P468" s="104">
        <f t="shared" si="483"/>
        <v>4.1175769308228478</v>
      </c>
      <c r="Q468" s="104">
        <f t="shared" si="489"/>
        <v>4.1175769308228478</v>
      </c>
      <c r="R468" s="104">
        <f t="shared" si="484"/>
        <v>0</v>
      </c>
      <c r="S468" s="104">
        <f t="shared" si="484"/>
        <v>4.5398709644298521</v>
      </c>
      <c r="T468" s="104">
        <f t="shared" si="490"/>
        <v>4.5398709644298521</v>
      </c>
    </row>
    <row r="469" spans="2:20" x14ac:dyDescent="0.2">
      <c r="B469" s="114" t="s">
        <v>293</v>
      </c>
      <c r="C469" s="104">
        <f t="shared" si="479"/>
        <v>0</v>
      </c>
      <c r="D469" s="104">
        <f t="shared" si="479"/>
        <v>3.6619224973089337</v>
      </c>
      <c r="E469" s="104">
        <f t="shared" si="485"/>
        <v>3.6619224973089337</v>
      </c>
      <c r="F469" s="104">
        <f t="shared" si="480"/>
        <v>0</v>
      </c>
      <c r="G469" s="104">
        <f t="shared" si="480"/>
        <v>3.5019502462585153</v>
      </c>
      <c r="H469" s="104">
        <f t="shared" si="486"/>
        <v>3.5019502462585153</v>
      </c>
      <c r="I469" s="104">
        <f t="shared" si="481"/>
        <v>0</v>
      </c>
      <c r="J469" s="104">
        <f t="shared" si="481"/>
        <v>3.8667081161470094</v>
      </c>
      <c r="K469" s="104">
        <f t="shared" si="487"/>
        <v>3.8667081161470094</v>
      </c>
      <c r="L469" s="104">
        <f t="shared" si="482"/>
        <v>0</v>
      </c>
      <c r="M469" s="104">
        <f t="shared" si="482"/>
        <v>4.2533531706567151</v>
      </c>
      <c r="N469" s="104">
        <f t="shared" si="488"/>
        <v>4.2533531706567151</v>
      </c>
      <c r="O469" s="104">
        <f t="shared" si="483"/>
        <v>0</v>
      </c>
      <c r="P469" s="104">
        <f t="shared" si="483"/>
        <v>4.7158893965333055</v>
      </c>
      <c r="Q469" s="104">
        <f t="shared" si="489"/>
        <v>4.7158893965333055</v>
      </c>
      <c r="R469" s="104">
        <f t="shared" si="484"/>
        <v>0</v>
      </c>
      <c r="S469" s="104">
        <f t="shared" si="484"/>
        <v>5.1995456800137401</v>
      </c>
      <c r="T469" s="104">
        <f t="shared" si="490"/>
        <v>5.1995456800137401</v>
      </c>
    </row>
    <row r="470" spans="2:20" x14ac:dyDescent="0.2">
      <c r="B470" s="114" t="s">
        <v>872</v>
      </c>
      <c r="C470" s="104">
        <f t="shared" ref="C470:D478" si="491">+C247*$E$481</f>
        <v>0</v>
      </c>
      <c r="D470" s="104">
        <f t="shared" si="491"/>
        <v>0</v>
      </c>
      <c r="E470" s="104">
        <f t="shared" si="485"/>
        <v>0</v>
      </c>
      <c r="F470" s="104">
        <f t="shared" ref="F470:G478" si="492">+F247*$H$481</f>
        <v>0</v>
      </c>
      <c r="G470" s="104">
        <f t="shared" si="492"/>
        <v>0</v>
      </c>
      <c r="H470" s="104">
        <f t="shared" si="486"/>
        <v>0</v>
      </c>
      <c r="I470" s="104">
        <f t="shared" ref="I470:J478" si="493">+I247*$K$481</f>
        <v>72.931758286882982</v>
      </c>
      <c r="J470" s="104">
        <f t="shared" si="493"/>
        <v>0</v>
      </c>
      <c r="K470" s="104">
        <f t="shared" si="487"/>
        <v>72.931758286882982</v>
      </c>
      <c r="L470" s="104">
        <f t="shared" ref="L470:M478" si="494">+L247*$N$481</f>
        <v>170.1730721493519</v>
      </c>
      <c r="M470" s="104">
        <f t="shared" si="494"/>
        <v>0</v>
      </c>
      <c r="N470" s="104">
        <f t="shared" si="488"/>
        <v>170.1730721493519</v>
      </c>
      <c r="O470" s="104">
        <f t="shared" ref="O470:P478" si="495">+O247*$Q$481</f>
        <v>0</v>
      </c>
      <c r="P470" s="104">
        <f t="shared" si="495"/>
        <v>0</v>
      </c>
      <c r="Q470" s="104">
        <f t="shared" si="489"/>
        <v>0</v>
      </c>
      <c r="R470" s="104">
        <f t="shared" ref="R470:S478" si="496">+R247*$T$481</f>
        <v>0</v>
      </c>
      <c r="S470" s="104">
        <f t="shared" si="496"/>
        <v>0</v>
      </c>
      <c r="T470" s="104">
        <f t="shared" si="490"/>
        <v>0</v>
      </c>
    </row>
    <row r="471" spans="2:20" x14ac:dyDescent="0.2">
      <c r="B471" s="114" t="s">
        <v>867</v>
      </c>
      <c r="C471" s="104">
        <f t="shared" si="491"/>
        <v>0</v>
      </c>
      <c r="D471" s="104">
        <f t="shared" si="491"/>
        <v>0</v>
      </c>
      <c r="E471" s="104">
        <f t="shared" si="485"/>
        <v>0</v>
      </c>
      <c r="F471" s="104">
        <f t="shared" si="492"/>
        <v>72.657081771676374</v>
      </c>
      <c r="G471" s="104">
        <f t="shared" si="492"/>
        <v>0</v>
      </c>
      <c r="H471" s="104">
        <f t="shared" si="486"/>
        <v>72.657081771676374</v>
      </c>
      <c r="I471" s="104">
        <f t="shared" si="493"/>
        <v>85.087051334696795</v>
      </c>
      <c r="J471" s="104">
        <f t="shared" si="493"/>
        <v>0</v>
      </c>
      <c r="K471" s="104">
        <f t="shared" si="487"/>
        <v>85.087051334696795</v>
      </c>
      <c r="L471" s="104">
        <f t="shared" si="494"/>
        <v>145.86263327087306</v>
      </c>
      <c r="M471" s="104">
        <f t="shared" si="494"/>
        <v>0</v>
      </c>
      <c r="N471" s="104">
        <f t="shared" si="488"/>
        <v>145.86263327087306</v>
      </c>
      <c r="O471" s="104">
        <f t="shared" si="495"/>
        <v>159.27427483451589</v>
      </c>
      <c r="P471" s="104">
        <f t="shared" si="495"/>
        <v>0</v>
      </c>
      <c r="Q471" s="104">
        <f t="shared" si="489"/>
        <v>159.27427483451589</v>
      </c>
      <c r="R471" s="104">
        <f t="shared" si="496"/>
        <v>184.2055220392152</v>
      </c>
      <c r="S471" s="104">
        <f t="shared" si="496"/>
        <v>0</v>
      </c>
      <c r="T471" s="104">
        <f t="shared" si="490"/>
        <v>184.2055220392152</v>
      </c>
    </row>
    <row r="472" spans="2:20" x14ac:dyDescent="0.2">
      <c r="B472" s="114" t="s">
        <v>868</v>
      </c>
      <c r="C472" s="104">
        <f t="shared" si="491"/>
        <v>0</v>
      </c>
      <c r="D472" s="104">
        <f t="shared" si="491"/>
        <v>0</v>
      </c>
      <c r="E472" s="104">
        <f t="shared" si="485"/>
        <v>0</v>
      </c>
      <c r="F472" s="104">
        <f t="shared" si="492"/>
        <v>0</v>
      </c>
      <c r="G472" s="104">
        <f t="shared" si="492"/>
        <v>0</v>
      </c>
      <c r="H472" s="104">
        <f t="shared" si="486"/>
        <v>0</v>
      </c>
      <c r="I472" s="104">
        <f t="shared" si="493"/>
        <v>36.465879143441491</v>
      </c>
      <c r="J472" s="104">
        <f t="shared" si="493"/>
        <v>0</v>
      </c>
      <c r="K472" s="104">
        <f t="shared" si="487"/>
        <v>36.465879143441491</v>
      </c>
      <c r="L472" s="104">
        <f t="shared" si="494"/>
        <v>72.931316635436531</v>
      </c>
      <c r="M472" s="104">
        <f t="shared" si="494"/>
        <v>0</v>
      </c>
      <c r="N472" s="104">
        <f t="shared" si="488"/>
        <v>72.931316635436531</v>
      </c>
      <c r="O472" s="104">
        <f t="shared" si="495"/>
        <v>98.0149383597021</v>
      </c>
      <c r="P472" s="104">
        <f t="shared" si="495"/>
        <v>0</v>
      </c>
      <c r="Q472" s="104">
        <f t="shared" si="489"/>
        <v>98.0149383597021</v>
      </c>
      <c r="R472" s="104">
        <f t="shared" si="496"/>
        <v>110.52331322352913</v>
      </c>
      <c r="S472" s="104">
        <f t="shared" si="496"/>
        <v>0</v>
      </c>
      <c r="T472" s="104">
        <f t="shared" si="490"/>
        <v>110.52331322352913</v>
      </c>
    </row>
    <row r="473" spans="2:20" x14ac:dyDescent="0.2">
      <c r="B473" s="114" t="s">
        <v>869</v>
      </c>
      <c r="C473" s="104">
        <f t="shared" si="491"/>
        <v>0</v>
      </c>
      <c r="D473" s="104">
        <f t="shared" si="491"/>
        <v>0</v>
      </c>
      <c r="E473" s="104">
        <f t="shared" si="485"/>
        <v>0</v>
      </c>
      <c r="F473" s="104">
        <f t="shared" si="492"/>
        <v>48.438054514450911</v>
      </c>
      <c r="G473" s="104">
        <f t="shared" si="492"/>
        <v>0</v>
      </c>
      <c r="H473" s="104">
        <f t="shared" si="486"/>
        <v>48.438054514450911</v>
      </c>
      <c r="I473" s="104">
        <f t="shared" si="493"/>
        <v>60.776465239069154</v>
      </c>
      <c r="J473" s="104">
        <f t="shared" si="493"/>
        <v>0</v>
      </c>
      <c r="K473" s="104">
        <f t="shared" si="487"/>
        <v>60.776465239069154</v>
      </c>
      <c r="L473" s="104">
        <f t="shared" si="494"/>
        <v>85.086536074675948</v>
      </c>
      <c r="M473" s="104">
        <f t="shared" si="494"/>
        <v>0</v>
      </c>
      <c r="N473" s="104">
        <f t="shared" si="488"/>
        <v>85.086536074675948</v>
      </c>
      <c r="O473" s="104">
        <f t="shared" si="495"/>
        <v>122.51867294962763</v>
      </c>
      <c r="P473" s="104">
        <f t="shared" si="495"/>
        <v>0</v>
      </c>
      <c r="Q473" s="104">
        <f t="shared" si="489"/>
        <v>122.51867294962763</v>
      </c>
      <c r="R473" s="104">
        <f t="shared" si="496"/>
        <v>147.36441763137216</v>
      </c>
      <c r="S473" s="104">
        <f t="shared" si="496"/>
        <v>0</v>
      </c>
      <c r="T473" s="104">
        <f t="shared" si="490"/>
        <v>147.36441763137216</v>
      </c>
    </row>
    <row r="474" spans="2:20" x14ac:dyDescent="0.2">
      <c r="B474" s="114" t="s">
        <v>870</v>
      </c>
      <c r="C474" s="104">
        <f t="shared" si="491"/>
        <v>0</v>
      </c>
      <c r="D474" s="104">
        <f t="shared" si="491"/>
        <v>0</v>
      </c>
      <c r="E474" s="104">
        <f t="shared" si="485"/>
        <v>0</v>
      </c>
      <c r="F474" s="104">
        <f t="shared" si="492"/>
        <v>0</v>
      </c>
      <c r="G474" s="104">
        <f t="shared" si="492"/>
        <v>0</v>
      </c>
      <c r="H474" s="104">
        <f t="shared" si="486"/>
        <v>0</v>
      </c>
      <c r="I474" s="104">
        <f t="shared" si="493"/>
        <v>145.86351657376596</v>
      </c>
      <c r="J474" s="104">
        <f t="shared" si="493"/>
        <v>0</v>
      </c>
      <c r="K474" s="104">
        <f t="shared" si="487"/>
        <v>145.86351657376596</v>
      </c>
      <c r="L474" s="104">
        <f t="shared" si="494"/>
        <v>0</v>
      </c>
      <c r="M474" s="104">
        <f t="shared" si="494"/>
        <v>0</v>
      </c>
      <c r="N474" s="104">
        <f t="shared" si="488"/>
        <v>0</v>
      </c>
      <c r="O474" s="104">
        <f t="shared" si="495"/>
        <v>294.04481507910623</v>
      </c>
      <c r="P474" s="104">
        <f t="shared" si="495"/>
        <v>0</v>
      </c>
      <c r="Q474" s="104">
        <f t="shared" si="489"/>
        <v>294.04481507910623</v>
      </c>
      <c r="R474" s="104">
        <f t="shared" si="496"/>
        <v>0</v>
      </c>
      <c r="S474" s="104">
        <f t="shared" si="496"/>
        <v>0</v>
      </c>
      <c r="T474" s="104">
        <f t="shared" si="490"/>
        <v>0</v>
      </c>
    </row>
    <row r="475" spans="2:20" x14ac:dyDescent="0.2">
      <c r="B475" s="114" t="s">
        <v>871</v>
      </c>
      <c r="C475" s="104">
        <f t="shared" si="491"/>
        <v>0</v>
      </c>
      <c r="D475" s="104">
        <f t="shared" si="491"/>
        <v>0</v>
      </c>
      <c r="E475" s="104">
        <f t="shared" si="485"/>
        <v>0</v>
      </c>
      <c r="F475" s="104">
        <f t="shared" si="492"/>
        <v>24.219027257225456</v>
      </c>
      <c r="G475" s="104">
        <f t="shared" si="492"/>
        <v>0</v>
      </c>
      <c r="H475" s="104">
        <f t="shared" si="486"/>
        <v>24.219027257225456</v>
      </c>
      <c r="I475" s="104">
        <f t="shared" si="493"/>
        <v>48.621172191255312</v>
      </c>
      <c r="J475" s="104">
        <f t="shared" si="493"/>
        <v>0</v>
      </c>
      <c r="K475" s="104">
        <f t="shared" si="487"/>
        <v>48.621172191255312</v>
      </c>
      <c r="L475" s="104">
        <f t="shared" si="494"/>
        <v>60.776097196197107</v>
      </c>
      <c r="M475" s="104">
        <f t="shared" si="494"/>
        <v>0</v>
      </c>
      <c r="N475" s="104">
        <f t="shared" si="488"/>
        <v>60.776097196197107</v>
      </c>
      <c r="O475" s="104">
        <f t="shared" si="495"/>
        <v>85.763071064739322</v>
      </c>
      <c r="P475" s="104">
        <f t="shared" si="495"/>
        <v>0</v>
      </c>
      <c r="Q475" s="104">
        <f t="shared" si="489"/>
        <v>85.763071064739322</v>
      </c>
      <c r="R475" s="104">
        <f t="shared" si="496"/>
        <v>98.242945087581447</v>
      </c>
      <c r="S475" s="104">
        <f t="shared" si="496"/>
        <v>0</v>
      </c>
      <c r="T475" s="104">
        <f t="shared" si="490"/>
        <v>98.242945087581447</v>
      </c>
    </row>
    <row r="476" spans="2:20" x14ac:dyDescent="0.2">
      <c r="B476" s="114" t="s">
        <v>873</v>
      </c>
      <c r="C476" s="104">
        <f t="shared" si="491"/>
        <v>0</v>
      </c>
      <c r="D476" s="104">
        <f t="shared" si="491"/>
        <v>0</v>
      </c>
      <c r="E476" s="104">
        <f t="shared" si="485"/>
        <v>0</v>
      </c>
      <c r="F476" s="104">
        <f t="shared" si="492"/>
        <v>0</v>
      </c>
      <c r="G476" s="104">
        <f t="shared" si="492"/>
        <v>0</v>
      </c>
      <c r="H476" s="104">
        <f t="shared" si="486"/>
        <v>0</v>
      </c>
      <c r="I476" s="104">
        <f t="shared" si="493"/>
        <v>72.931758286882982</v>
      </c>
      <c r="J476" s="104">
        <f t="shared" si="493"/>
        <v>0</v>
      </c>
      <c r="K476" s="104">
        <f t="shared" si="487"/>
        <v>72.931758286882982</v>
      </c>
      <c r="L476" s="104">
        <f t="shared" si="494"/>
        <v>170.1730721493519</v>
      </c>
      <c r="M476" s="104">
        <f t="shared" si="494"/>
        <v>0</v>
      </c>
      <c r="N476" s="104">
        <f t="shared" si="488"/>
        <v>170.1730721493519</v>
      </c>
      <c r="O476" s="104">
        <f t="shared" si="495"/>
        <v>0</v>
      </c>
      <c r="P476" s="104">
        <f t="shared" si="495"/>
        <v>0</v>
      </c>
      <c r="Q476" s="104">
        <f t="shared" si="489"/>
        <v>0</v>
      </c>
      <c r="R476" s="104">
        <f t="shared" si="496"/>
        <v>0</v>
      </c>
      <c r="S476" s="104">
        <f t="shared" si="496"/>
        <v>0</v>
      </c>
      <c r="T476" s="104">
        <f t="shared" si="490"/>
        <v>0</v>
      </c>
    </row>
    <row r="477" spans="2:20" x14ac:dyDescent="0.2">
      <c r="B477" s="108" t="s">
        <v>881</v>
      </c>
      <c r="C477" s="104">
        <f t="shared" si="491"/>
        <v>0</v>
      </c>
      <c r="D477" s="104">
        <f t="shared" si="491"/>
        <v>0</v>
      </c>
      <c r="E477" s="104">
        <f t="shared" si="485"/>
        <v>0</v>
      </c>
      <c r="F477" s="104">
        <f t="shared" si="492"/>
        <v>169.53319080057821</v>
      </c>
      <c r="G477" s="104">
        <f t="shared" si="492"/>
        <v>0</v>
      </c>
      <c r="H477" s="104">
        <f t="shared" si="486"/>
        <v>169.53319080057821</v>
      </c>
      <c r="I477" s="104">
        <f t="shared" si="493"/>
        <v>0</v>
      </c>
      <c r="J477" s="104">
        <f t="shared" si="493"/>
        <v>0</v>
      </c>
      <c r="K477" s="104">
        <f t="shared" si="487"/>
        <v>0</v>
      </c>
      <c r="L477" s="104">
        <f t="shared" si="494"/>
        <v>0</v>
      </c>
      <c r="M477" s="104">
        <f t="shared" si="494"/>
        <v>0</v>
      </c>
      <c r="N477" s="104">
        <f t="shared" si="488"/>
        <v>0</v>
      </c>
      <c r="O477" s="104">
        <f t="shared" si="495"/>
        <v>0</v>
      </c>
      <c r="P477" s="104">
        <f t="shared" si="495"/>
        <v>0</v>
      </c>
      <c r="Q477" s="104">
        <f t="shared" si="489"/>
        <v>0</v>
      </c>
      <c r="R477" s="104">
        <f t="shared" si="496"/>
        <v>0</v>
      </c>
      <c r="S477" s="104">
        <f t="shared" si="496"/>
        <v>0</v>
      </c>
      <c r="T477" s="104">
        <f t="shared" si="490"/>
        <v>0</v>
      </c>
    </row>
    <row r="478" spans="2:20" x14ac:dyDescent="0.2">
      <c r="B478" s="108" t="s">
        <v>912</v>
      </c>
      <c r="C478" s="104">
        <f t="shared" si="491"/>
        <v>57.52658772874058</v>
      </c>
      <c r="D478" s="104">
        <f t="shared" si="491"/>
        <v>0</v>
      </c>
      <c r="E478" s="104">
        <f t="shared" ref="E478" si="497">+C478+D478</f>
        <v>57.52658772874058</v>
      </c>
      <c r="F478" s="104">
        <f t="shared" si="492"/>
        <v>50.012291286170566</v>
      </c>
      <c r="G478" s="104">
        <f t="shared" si="492"/>
        <v>0</v>
      </c>
      <c r="H478" s="104">
        <f t="shared" ref="H478" si="498">+F478+G478</f>
        <v>50.012291286170566</v>
      </c>
      <c r="I478" s="104">
        <f t="shared" si="493"/>
        <v>50.201360287471111</v>
      </c>
      <c r="J478" s="104">
        <f t="shared" si="493"/>
        <v>0</v>
      </c>
      <c r="K478" s="104">
        <f t="shared" ref="K478" si="499">+I478+J478</f>
        <v>50.201360287471111</v>
      </c>
      <c r="L478" s="104">
        <f t="shared" si="494"/>
        <v>50.201056284058815</v>
      </c>
      <c r="M478" s="104">
        <f t="shared" si="494"/>
        <v>0</v>
      </c>
      <c r="N478" s="104">
        <f t="shared" ref="N478" si="500">+L478+M478</f>
        <v>50.201056284058815</v>
      </c>
      <c r="O478" s="104">
        <f t="shared" si="495"/>
        <v>50.600211928196209</v>
      </c>
      <c r="P478" s="104">
        <f t="shared" si="495"/>
        <v>0</v>
      </c>
      <c r="Q478" s="104">
        <f t="shared" ref="Q478" si="501">+O478+P478</f>
        <v>50.600211928196209</v>
      </c>
      <c r="R478" s="104">
        <f t="shared" si="496"/>
        <v>0</v>
      </c>
      <c r="S478" s="104">
        <f t="shared" si="496"/>
        <v>0</v>
      </c>
      <c r="T478" s="104">
        <f t="shared" ref="T478" si="502">+R478+S478</f>
        <v>0</v>
      </c>
    </row>
    <row r="479" spans="2:20" s="135" customFormat="1" x14ac:dyDescent="0.2">
      <c r="B479" s="114" t="s">
        <v>294</v>
      </c>
      <c r="C479" s="104">
        <f>+C256*$E$481</f>
        <v>195.62993794043774</v>
      </c>
      <c r="D479" s="104">
        <f>+D256*$E$481</f>
        <v>0</v>
      </c>
      <c r="E479" s="104">
        <f t="shared" si="485"/>
        <v>195.62993794043774</v>
      </c>
      <c r="F479" s="104">
        <f>+F256*$H$481</f>
        <v>170.07616524566703</v>
      </c>
      <c r="G479" s="104">
        <f>+G256*$H$481</f>
        <v>0</v>
      </c>
      <c r="H479" s="104">
        <f t="shared" si="486"/>
        <v>170.07616524566703</v>
      </c>
      <c r="I479" s="104">
        <f>+I256*$K$481</f>
        <v>273.6339442740906</v>
      </c>
      <c r="J479" s="104">
        <f t="shared" ref="J479" si="503">+J256*$K$481</f>
        <v>0</v>
      </c>
      <c r="K479" s="104">
        <f t="shared" si="487"/>
        <v>273.6339442740906</v>
      </c>
      <c r="L479" s="104">
        <f>+L256*$N$481</f>
        <v>253.14968902680545</v>
      </c>
      <c r="M479" s="104">
        <f>+M256*$N$481</f>
        <v>0</v>
      </c>
      <c r="N479" s="104">
        <f t="shared" si="488"/>
        <v>253.14968902680545</v>
      </c>
      <c r="O479" s="104">
        <f>+O256*$Q$481</f>
        <v>347.05152244555603</v>
      </c>
      <c r="P479" s="104">
        <f>+P256*$Q$481</f>
        <v>0</v>
      </c>
      <c r="Q479" s="104">
        <f t="shared" si="489"/>
        <v>347.05152244555603</v>
      </c>
      <c r="R479" s="104">
        <f>+R256*$T$481</f>
        <v>441.4538714336623</v>
      </c>
      <c r="S479" s="104">
        <f>+S256*$T$481</f>
        <v>0</v>
      </c>
      <c r="T479" s="104">
        <f t="shared" si="490"/>
        <v>441.4538714336623</v>
      </c>
    </row>
    <row r="480" spans="2:20" x14ac:dyDescent="0.2">
      <c r="B480" s="278" t="s">
        <v>8</v>
      </c>
      <c r="C480" s="106">
        <f>SUM(C457:C479)</f>
        <v>3099.0034699430785</v>
      </c>
      <c r="D480" s="106">
        <f t="shared" ref="D480:T480" si="504">SUM(D457:D479)</f>
        <v>59.919582346609268</v>
      </c>
      <c r="E480" s="106">
        <f t="shared" si="504"/>
        <v>3158.9230522896873</v>
      </c>
      <c r="F480" s="106">
        <f t="shared" si="504"/>
        <v>5107.7595666798252</v>
      </c>
      <c r="G480" s="106">
        <f t="shared" si="504"/>
        <v>57.301976300322863</v>
      </c>
      <c r="H480" s="106">
        <f t="shared" si="504"/>
        <v>5165.0615429801474</v>
      </c>
      <c r="I480" s="106">
        <f t="shared" si="504"/>
        <v>6139.1404996087622</v>
      </c>
      <c r="J480" s="106">
        <f t="shared" si="504"/>
        <v>63.27046395603351</v>
      </c>
      <c r="K480" s="106">
        <f t="shared" si="504"/>
        <v>6202.4109635647956</v>
      </c>
      <c r="L480" s="106">
        <f t="shared" si="504"/>
        <v>7647.766855064433</v>
      </c>
      <c r="M480" s="106">
        <f t="shared" si="504"/>
        <v>69.266163042098228</v>
      </c>
      <c r="N480" s="106">
        <f t="shared" si="504"/>
        <v>7717.0330181065301</v>
      </c>
      <c r="O480" s="106">
        <f t="shared" si="504"/>
        <v>8116.6792764728016</v>
      </c>
      <c r="P480" s="106">
        <f t="shared" si="504"/>
        <v>95.310572419967073</v>
      </c>
      <c r="Q480" s="106">
        <f t="shared" si="504"/>
        <v>8211.9898488927684</v>
      </c>
      <c r="R480" s="106">
        <f t="shared" si="504"/>
        <v>8296.1583780660367</v>
      </c>
      <c r="S480" s="106">
        <f t="shared" si="504"/>
        <v>105.08551694409459</v>
      </c>
      <c r="T480" s="106">
        <f t="shared" si="504"/>
        <v>8401.2438950101296</v>
      </c>
    </row>
    <row r="481" spans="2:20" x14ac:dyDescent="0.2">
      <c r="B481" s="279" t="s">
        <v>297</v>
      </c>
      <c r="C481" s="241"/>
      <c r="D481" s="240"/>
      <c r="E481" s="285">
        <f>Asignaciones!K46</f>
        <v>0.22520013922728854</v>
      </c>
      <c r="F481" s="241"/>
      <c r="G481" s="240"/>
      <c r="H481" s="285">
        <f>Asignaciones!L46</f>
        <v>0.22533623258436014</v>
      </c>
      <c r="I481" s="241"/>
      <c r="J481" s="240"/>
      <c r="K481" s="285">
        <f>Asignaciones!M46</f>
        <v>0.22481043365401635</v>
      </c>
      <c r="L481" s="241"/>
      <c r="M481" s="240"/>
      <c r="N481" s="285">
        <f>Asignaciones!N46</f>
        <v>0.22480791581341633</v>
      </c>
      <c r="O481" s="241"/>
      <c r="P481" s="240"/>
      <c r="Q481" s="285">
        <f>Asignaciones!O46</f>
        <v>0.22489683041578742</v>
      </c>
      <c r="R481" s="241"/>
      <c r="S481" s="240"/>
      <c r="T481" s="285">
        <f>Asignaciones!P46</f>
        <v>0.22486169488120261</v>
      </c>
    </row>
    <row r="485" spans="2:20" x14ac:dyDescent="0.2">
      <c r="B485" s="2" t="s">
        <v>479</v>
      </c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7"/>
    </row>
    <row r="486" spans="2:20" x14ac:dyDescent="0.2">
      <c r="B486" s="9" t="s">
        <v>20</v>
      </c>
      <c r="C486" s="199"/>
      <c r="D486" s="199"/>
      <c r="E486" s="199"/>
      <c r="F486" s="199"/>
      <c r="G486" s="199"/>
      <c r="H486" s="199"/>
      <c r="I486" s="199"/>
      <c r="J486" s="199"/>
      <c r="K486" s="199"/>
      <c r="L486" s="199"/>
      <c r="M486" s="199"/>
      <c r="N486" s="199"/>
      <c r="O486" s="199"/>
      <c r="P486" s="199"/>
      <c r="Q486" s="199"/>
      <c r="R486" s="199"/>
      <c r="S486" s="199"/>
      <c r="T486" s="262"/>
    </row>
    <row r="487" spans="2:20" x14ac:dyDescent="0.2">
      <c r="B487" s="9" t="s">
        <v>911</v>
      </c>
      <c r="C487" s="199"/>
      <c r="D487" s="199"/>
      <c r="E487" s="199"/>
      <c r="F487" s="199"/>
      <c r="G487" s="199"/>
      <c r="H487" s="199"/>
      <c r="I487" s="199"/>
      <c r="J487" s="199"/>
      <c r="K487" s="199"/>
      <c r="L487" s="199"/>
      <c r="M487" s="199"/>
      <c r="N487" s="199"/>
      <c r="O487" s="199"/>
      <c r="P487" s="199"/>
      <c r="Q487" s="199"/>
      <c r="R487" s="199"/>
      <c r="S487" s="199"/>
      <c r="T487" s="262"/>
    </row>
    <row r="488" spans="2:20" x14ac:dyDescent="0.2">
      <c r="B488" s="9" t="s">
        <v>2</v>
      </c>
      <c r="C488" s="199"/>
      <c r="D488" s="199"/>
      <c r="E488" s="199"/>
      <c r="F488" s="199"/>
      <c r="G488" s="199"/>
      <c r="H488" s="199"/>
      <c r="I488" s="199"/>
      <c r="J488" s="199"/>
      <c r="K488" s="199"/>
      <c r="L488" s="199"/>
      <c r="M488" s="199"/>
      <c r="N488" s="199"/>
      <c r="O488" s="199"/>
      <c r="P488" s="199"/>
      <c r="Q488" s="199"/>
      <c r="R488" s="199"/>
      <c r="S488" s="199"/>
      <c r="T488" s="262"/>
    </row>
    <row r="489" spans="2:20" x14ac:dyDescent="0.2">
      <c r="B489" s="256"/>
      <c r="C489" s="197"/>
      <c r="D489" s="197"/>
      <c r="E489" s="197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263"/>
    </row>
    <row r="490" spans="2:20" x14ac:dyDescent="0.2">
      <c r="B490" s="264"/>
    </row>
    <row r="491" spans="2:20" x14ac:dyDescent="0.2">
      <c r="B491" s="265" t="s">
        <v>282</v>
      </c>
      <c r="C491" s="267" t="s">
        <v>38</v>
      </c>
      <c r="D491" s="662"/>
      <c r="E491" s="299"/>
      <c r="F491" s="270" t="s">
        <v>39</v>
      </c>
      <c r="G491" s="663"/>
      <c r="H491" s="663"/>
      <c r="I491" s="301" t="s">
        <v>40</v>
      </c>
      <c r="J491" s="662"/>
      <c r="K491" s="299"/>
      <c r="L491" s="267" t="s">
        <v>121</v>
      </c>
      <c r="M491" s="662"/>
      <c r="N491" s="299"/>
      <c r="O491" s="270" t="s">
        <v>122</v>
      </c>
      <c r="P491" s="662"/>
      <c r="Q491" s="299"/>
      <c r="R491" s="301" t="s">
        <v>633</v>
      </c>
      <c r="S491" s="662"/>
      <c r="T491" s="299"/>
    </row>
    <row r="492" spans="2:20" x14ac:dyDescent="0.2">
      <c r="B492" s="273"/>
      <c r="C492" s="274" t="s">
        <v>283</v>
      </c>
      <c r="D492" s="275" t="s">
        <v>284</v>
      </c>
      <c r="E492" s="275" t="s">
        <v>47</v>
      </c>
      <c r="F492" s="275" t="s">
        <v>283</v>
      </c>
      <c r="G492" s="275" t="s">
        <v>284</v>
      </c>
      <c r="H492" s="275" t="s">
        <v>47</v>
      </c>
      <c r="I492" s="276" t="s">
        <v>283</v>
      </c>
      <c r="J492" s="276" t="s">
        <v>284</v>
      </c>
      <c r="K492" s="276" t="s">
        <v>47</v>
      </c>
      <c r="L492" s="274" t="s">
        <v>283</v>
      </c>
      <c r="M492" s="275" t="s">
        <v>284</v>
      </c>
      <c r="N492" s="275" t="s">
        <v>47</v>
      </c>
      <c r="O492" s="275" t="s">
        <v>283</v>
      </c>
      <c r="P492" s="275" t="s">
        <v>284</v>
      </c>
      <c r="Q492" s="275" t="s">
        <v>47</v>
      </c>
      <c r="R492" s="276" t="s">
        <v>283</v>
      </c>
      <c r="S492" s="276" t="s">
        <v>284</v>
      </c>
      <c r="T492" s="276" t="s">
        <v>47</v>
      </c>
    </row>
    <row r="493" spans="2:20" x14ac:dyDescent="0.2">
      <c r="B493" s="129" t="s">
        <v>81</v>
      </c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2"/>
    </row>
    <row r="494" spans="2:20" x14ac:dyDescent="0.2">
      <c r="B494" s="665" t="s">
        <v>424</v>
      </c>
      <c r="C494" s="104">
        <f t="shared" ref="C494:D506" si="505">+C234*$E$518</f>
        <v>324.77150642497554</v>
      </c>
      <c r="D494" s="104">
        <f t="shared" si="505"/>
        <v>0</v>
      </c>
      <c r="E494" s="408">
        <f>+C494+D494</f>
        <v>324.77150642497554</v>
      </c>
      <c r="F494" s="104">
        <f t="shared" ref="F494:G506" si="506">+F234*$H$518</f>
        <v>505.24660719937663</v>
      </c>
      <c r="G494" s="104">
        <f t="shared" si="506"/>
        <v>0</v>
      </c>
      <c r="H494" s="408">
        <f>+F494+G494</f>
        <v>505.24660719937663</v>
      </c>
      <c r="I494" s="104">
        <f t="shared" ref="I494:J506" si="507">+I234*$K$518</f>
        <v>581.01422677161509</v>
      </c>
      <c r="J494" s="104">
        <f t="shared" si="507"/>
        <v>0</v>
      </c>
      <c r="K494" s="408">
        <f>+I494+J494</f>
        <v>581.01422677161509</v>
      </c>
      <c r="L494" s="104">
        <f t="shared" ref="L494:M506" si="508">+L234*$N$518</f>
        <v>729.13623408982642</v>
      </c>
      <c r="M494" s="104">
        <f t="shared" si="508"/>
        <v>0</v>
      </c>
      <c r="N494" s="408">
        <f>+L494+M494</f>
        <v>729.13623408982642</v>
      </c>
      <c r="O494" s="104">
        <f t="shared" ref="O494:P506" si="509">+O234*$Q$518</f>
        <v>769.96019104513437</v>
      </c>
      <c r="P494" s="104">
        <f t="shared" si="509"/>
        <v>0</v>
      </c>
      <c r="Q494" s="408">
        <f>+O494+P494</f>
        <v>769.96019104513437</v>
      </c>
      <c r="R494" s="104">
        <f t="shared" ref="R494:S506" si="510">+R234*$T$518</f>
        <v>808.43686971458203</v>
      </c>
      <c r="S494" s="104">
        <f t="shared" si="510"/>
        <v>0</v>
      </c>
      <c r="T494" s="408">
        <f>+R494+S494</f>
        <v>808.43686971458203</v>
      </c>
    </row>
    <row r="495" spans="2:20" x14ac:dyDescent="0.2">
      <c r="B495" s="665" t="s">
        <v>425</v>
      </c>
      <c r="C495" s="104">
        <f t="shared" si="505"/>
        <v>102.95328132024784</v>
      </c>
      <c r="D495" s="104">
        <f t="shared" si="505"/>
        <v>0</v>
      </c>
      <c r="E495" s="408">
        <f>+C495+D495</f>
        <v>102.95328132024784</v>
      </c>
      <c r="F495" s="104">
        <f t="shared" si="506"/>
        <v>188.49674159544222</v>
      </c>
      <c r="G495" s="104">
        <f t="shared" si="506"/>
        <v>0</v>
      </c>
      <c r="H495" s="408">
        <f>+F495+G495</f>
        <v>188.49674159544222</v>
      </c>
      <c r="I495" s="104">
        <f t="shared" si="507"/>
        <v>218.59759372991752</v>
      </c>
      <c r="J495" s="104">
        <f t="shared" si="507"/>
        <v>0</v>
      </c>
      <c r="K495" s="408">
        <f>+I495+J495</f>
        <v>218.59759372991752</v>
      </c>
      <c r="L495" s="104">
        <f t="shared" si="508"/>
        <v>272.43428614584059</v>
      </c>
      <c r="M495" s="104">
        <f t="shared" si="508"/>
        <v>0</v>
      </c>
      <c r="N495" s="408">
        <f>+L495+M495</f>
        <v>272.43428614584059</v>
      </c>
      <c r="O495" s="104">
        <f t="shared" si="509"/>
        <v>278.8748920965827</v>
      </c>
      <c r="P495" s="104">
        <f t="shared" si="509"/>
        <v>0</v>
      </c>
      <c r="Q495" s="408">
        <f>+O495+P495</f>
        <v>278.8748920965827</v>
      </c>
      <c r="R495" s="104">
        <f t="shared" si="510"/>
        <v>292.81091078556472</v>
      </c>
      <c r="S495" s="104">
        <f t="shared" si="510"/>
        <v>0</v>
      </c>
      <c r="T495" s="408">
        <f>+R495+S495</f>
        <v>292.81091078556472</v>
      </c>
    </row>
    <row r="496" spans="2:20" x14ac:dyDescent="0.2">
      <c r="B496" s="660" t="s">
        <v>715</v>
      </c>
      <c r="C496" s="104">
        <f t="shared" si="505"/>
        <v>0</v>
      </c>
      <c r="D496" s="104">
        <f t="shared" si="505"/>
        <v>0.98409849300322916</v>
      </c>
      <c r="E496" s="104">
        <f>+C496+D496</f>
        <v>0.98409849300322916</v>
      </c>
      <c r="F496" s="104">
        <f t="shared" si="506"/>
        <v>0</v>
      </c>
      <c r="G496" s="104">
        <f t="shared" si="506"/>
        <v>0.9454011979676098</v>
      </c>
      <c r="H496" s="104">
        <f>+F496+G496</f>
        <v>0.9454011979676098</v>
      </c>
      <c r="I496" s="104">
        <f t="shared" si="507"/>
        <v>0</v>
      </c>
      <c r="J496" s="104">
        <f t="shared" si="507"/>
        <v>1.0393231271638497</v>
      </c>
      <c r="K496" s="104">
        <f>+I496+J496</f>
        <v>1.0393231271638497</v>
      </c>
      <c r="L496" s="104">
        <f t="shared" si="508"/>
        <v>0</v>
      </c>
      <c r="M496" s="104">
        <f t="shared" si="508"/>
        <v>1.1443678243200424</v>
      </c>
      <c r="N496" s="104">
        <f>+L496+M496</f>
        <v>1.1443678243200424</v>
      </c>
      <c r="O496" s="104">
        <f t="shared" si="509"/>
        <v>0</v>
      </c>
      <c r="P496" s="104">
        <f t="shared" si="509"/>
        <v>1.2696996505641762</v>
      </c>
      <c r="Q496" s="104">
        <f>+O496+P496</f>
        <v>1.2696996505641762</v>
      </c>
      <c r="R496" s="104">
        <f t="shared" si="510"/>
        <v>0</v>
      </c>
      <c r="S496" s="104">
        <f t="shared" si="510"/>
        <v>1.4000500642104639</v>
      </c>
      <c r="T496" s="104">
        <f>+R496+S496</f>
        <v>1.4000500642104639</v>
      </c>
    </row>
    <row r="497" spans="2:20" x14ac:dyDescent="0.2">
      <c r="B497" s="660" t="s">
        <v>717</v>
      </c>
      <c r="C497" s="104">
        <f t="shared" si="505"/>
        <v>0.90565123789020441</v>
      </c>
      <c r="D497" s="104">
        <f t="shared" si="505"/>
        <v>0</v>
      </c>
      <c r="E497" s="104">
        <f t="shared" ref="E497:E514" si="511">+C497+D497</f>
        <v>0.90565123789020441</v>
      </c>
      <c r="F497" s="104">
        <f t="shared" si="506"/>
        <v>0.87003869158393132</v>
      </c>
      <c r="G497" s="104">
        <f t="shared" si="506"/>
        <v>0</v>
      </c>
      <c r="H497" s="104">
        <f t="shared" ref="H497:H514" si="512">+F497+G497</f>
        <v>0.87003869158393132</v>
      </c>
      <c r="I497" s="104">
        <f t="shared" si="507"/>
        <v>0.95647364910736654</v>
      </c>
      <c r="J497" s="104">
        <f t="shared" si="507"/>
        <v>0</v>
      </c>
      <c r="K497" s="104">
        <f t="shared" ref="K497:K514" si="513">+I497+J497</f>
        <v>0.95647364910736654</v>
      </c>
      <c r="L497" s="104">
        <f t="shared" si="508"/>
        <v>1.0531447249089176</v>
      </c>
      <c r="M497" s="104">
        <f t="shared" si="508"/>
        <v>0</v>
      </c>
      <c r="N497" s="104">
        <f t="shared" ref="N497:N514" si="514">+L497+M497</f>
        <v>1.0531447249089176</v>
      </c>
      <c r="O497" s="104">
        <f t="shared" si="509"/>
        <v>1.1684857445243875</v>
      </c>
      <c r="P497" s="104">
        <f t="shared" si="509"/>
        <v>0</v>
      </c>
      <c r="Q497" s="104">
        <f t="shared" ref="Q497:Q514" si="515">+O497+P497</f>
        <v>1.1684857445243875</v>
      </c>
      <c r="R497" s="104">
        <f t="shared" si="510"/>
        <v>1.2884452956441077</v>
      </c>
      <c r="S497" s="104">
        <f t="shared" si="510"/>
        <v>0</v>
      </c>
      <c r="T497" s="104">
        <f t="shared" ref="T497:T514" si="516">+R497+S497</f>
        <v>1.2884452956441077</v>
      </c>
    </row>
    <row r="498" spans="2:20" x14ac:dyDescent="0.2">
      <c r="B498" s="660" t="s">
        <v>287</v>
      </c>
      <c r="C498" s="104">
        <f t="shared" si="505"/>
        <v>1.3021393972012918</v>
      </c>
      <c r="D498" s="104">
        <f t="shared" si="505"/>
        <v>0</v>
      </c>
      <c r="E498" s="104">
        <f t="shared" si="511"/>
        <v>1.3021393972012918</v>
      </c>
      <c r="F498" s="104">
        <f t="shared" si="506"/>
        <v>1.2509359121952064</v>
      </c>
      <c r="G498" s="104">
        <f t="shared" si="506"/>
        <v>0</v>
      </c>
      <c r="H498" s="104">
        <f t="shared" si="512"/>
        <v>1.2509359121952064</v>
      </c>
      <c r="I498" s="104">
        <f t="shared" si="507"/>
        <v>1.3752115260053099</v>
      </c>
      <c r="J498" s="104">
        <f t="shared" si="507"/>
        <v>0</v>
      </c>
      <c r="K498" s="104">
        <f t="shared" si="513"/>
        <v>1.3752115260053099</v>
      </c>
      <c r="L498" s="104">
        <f t="shared" si="508"/>
        <v>1.5142045633960377</v>
      </c>
      <c r="M498" s="104">
        <f t="shared" si="508"/>
        <v>0</v>
      </c>
      <c r="N498" s="104">
        <f t="shared" si="514"/>
        <v>1.5142045633960377</v>
      </c>
      <c r="O498" s="104">
        <f t="shared" si="509"/>
        <v>1.6800411232891721</v>
      </c>
      <c r="P498" s="104">
        <f t="shared" si="509"/>
        <v>0</v>
      </c>
      <c r="Q498" s="104">
        <f t="shared" si="515"/>
        <v>1.6800411232891721</v>
      </c>
      <c r="R498" s="104">
        <f t="shared" si="510"/>
        <v>1.8525181774225727</v>
      </c>
      <c r="S498" s="104">
        <f t="shared" si="510"/>
        <v>0</v>
      </c>
      <c r="T498" s="104">
        <f t="shared" si="516"/>
        <v>1.8525181774225727</v>
      </c>
    </row>
    <row r="499" spans="2:20" x14ac:dyDescent="0.2">
      <c r="B499" s="114" t="s">
        <v>427</v>
      </c>
      <c r="C499" s="104">
        <f t="shared" si="505"/>
        <v>0</v>
      </c>
      <c r="D499" s="104">
        <f t="shared" si="505"/>
        <v>3.8096878363832074</v>
      </c>
      <c r="E499" s="104">
        <f t="shared" si="511"/>
        <v>3.8096878363832074</v>
      </c>
      <c r="F499" s="104">
        <f t="shared" si="506"/>
        <v>0</v>
      </c>
      <c r="G499" s="104">
        <f t="shared" si="506"/>
        <v>3.6598810688225472</v>
      </c>
      <c r="H499" s="104">
        <f t="shared" si="512"/>
        <v>3.6598810688225472</v>
      </c>
      <c r="I499" s="104">
        <f t="shared" si="507"/>
        <v>0</v>
      </c>
      <c r="J499" s="104">
        <f t="shared" si="507"/>
        <v>4.023476007512679</v>
      </c>
      <c r="K499" s="104">
        <f t="shared" si="513"/>
        <v>4.023476007512679</v>
      </c>
      <c r="L499" s="104">
        <f t="shared" si="508"/>
        <v>0</v>
      </c>
      <c r="M499" s="104">
        <f t="shared" si="508"/>
        <v>4.4301299226215516</v>
      </c>
      <c r="N499" s="104">
        <f t="shared" si="514"/>
        <v>4.4301299226215516</v>
      </c>
      <c r="O499" s="104">
        <f t="shared" si="509"/>
        <v>0</v>
      </c>
      <c r="P499" s="104">
        <f t="shared" si="509"/>
        <v>4.9153203149946076</v>
      </c>
      <c r="Q499" s="104">
        <f t="shared" si="515"/>
        <v>4.9153203149946076</v>
      </c>
      <c r="R499" s="104">
        <f t="shared" si="510"/>
        <v>0</v>
      </c>
      <c r="S499" s="104">
        <f t="shared" si="510"/>
        <v>5.4199388962306143</v>
      </c>
      <c r="T499" s="104">
        <f t="shared" si="516"/>
        <v>5.4199388962306143</v>
      </c>
    </row>
    <row r="500" spans="2:20" x14ac:dyDescent="0.2">
      <c r="B500" s="114" t="s">
        <v>428</v>
      </c>
      <c r="C500" s="104">
        <f t="shared" si="505"/>
        <v>0</v>
      </c>
      <c r="D500" s="104">
        <f t="shared" si="505"/>
        <v>2.193972012917115</v>
      </c>
      <c r="E500" s="104">
        <f t="shared" si="511"/>
        <v>2.193972012917115</v>
      </c>
      <c r="F500" s="104">
        <f t="shared" si="506"/>
        <v>0</v>
      </c>
      <c r="G500" s="104">
        <f t="shared" si="506"/>
        <v>2.10769936552727</v>
      </c>
      <c r="H500" s="104">
        <f t="shared" si="512"/>
        <v>2.10769936552727</v>
      </c>
      <c r="I500" s="104">
        <f t="shared" si="507"/>
        <v>0</v>
      </c>
      <c r="J500" s="104">
        <f t="shared" si="507"/>
        <v>2.3170910936122122</v>
      </c>
      <c r="K500" s="104">
        <f t="shared" si="513"/>
        <v>2.3170910936122122</v>
      </c>
      <c r="L500" s="104">
        <f t="shared" si="508"/>
        <v>0</v>
      </c>
      <c r="M500" s="104">
        <f t="shared" si="508"/>
        <v>2.5512801786525894</v>
      </c>
      <c r="N500" s="104">
        <f t="shared" si="514"/>
        <v>2.5512801786525894</v>
      </c>
      <c r="O500" s="104">
        <f t="shared" si="509"/>
        <v>0</v>
      </c>
      <c r="P500" s="104">
        <f t="shared" si="509"/>
        <v>5.6613957199491454</v>
      </c>
      <c r="Q500" s="104">
        <f t="shared" si="515"/>
        <v>5.6613957199491454</v>
      </c>
      <c r="R500" s="104">
        <f t="shared" si="510"/>
        <v>0</v>
      </c>
      <c r="S500" s="104">
        <f t="shared" si="510"/>
        <v>6.2426081929799038</v>
      </c>
      <c r="T500" s="104">
        <f t="shared" si="516"/>
        <v>6.2426081929799038</v>
      </c>
    </row>
    <row r="501" spans="2:20" x14ac:dyDescent="0.2">
      <c r="B501" s="114" t="s">
        <v>429</v>
      </c>
      <c r="C501" s="104">
        <f t="shared" si="505"/>
        <v>3.0826157158234659</v>
      </c>
      <c r="D501" s="104">
        <f t="shared" si="505"/>
        <v>0</v>
      </c>
      <c r="E501" s="104">
        <f t="shared" si="511"/>
        <v>3.0826157158234659</v>
      </c>
      <c r="F501" s="104">
        <f t="shared" si="506"/>
        <v>2.9613993023396725</v>
      </c>
      <c r="G501" s="104">
        <f t="shared" si="506"/>
        <v>0</v>
      </c>
      <c r="H501" s="104">
        <f t="shared" si="512"/>
        <v>2.9613993023396725</v>
      </c>
      <c r="I501" s="104">
        <f t="shared" si="507"/>
        <v>3.255602796257469</v>
      </c>
      <c r="J501" s="104">
        <f t="shared" si="507"/>
        <v>0</v>
      </c>
      <c r="K501" s="104">
        <f t="shared" si="513"/>
        <v>3.255602796257469</v>
      </c>
      <c r="L501" s="104">
        <f t="shared" si="508"/>
        <v>7.1692950756710374</v>
      </c>
      <c r="M501" s="104">
        <f t="shared" si="508"/>
        <v>0</v>
      </c>
      <c r="N501" s="104">
        <f t="shared" si="514"/>
        <v>7.1692950756710374</v>
      </c>
      <c r="O501" s="104">
        <f t="shared" si="509"/>
        <v>7.9544804204711843</v>
      </c>
      <c r="P501" s="104">
        <f t="shared" si="509"/>
        <v>0</v>
      </c>
      <c r="Q501" s="104">
        <f t="shared" si="515"/>
        <v>7.9544804204711843</v>
      </c>
      <c r="R501" s="104">
        <f t="shared" si="510"/>
        <v>8.7711064726946333</v>
      </c>
      <c r="S501" s="104">
        <f t="shared" si="510"/>
        <v>0</v>
      </c>
      <c r="T501" s="104">
        <f t="shared" si="516"/>
        <v>8.7711064726946333</v>
      </c>
    </row>
    <row r="502" spans="2:20" x14ac:dyDescent="0.2">
      <c r="B502" s="114" t="s">
        <v>288</v>
      </c>
      <c r="C502" s="104">
        <f t="shared" si="505"/>
        <v>0</v>
      </c>
      <c r="D502" s="104">
        <f t="shared" si="505"/>
        <v>0</v>
      </c>
      <c r="E502" s="104">
        <f t="shared" si="511"/>
        <v>0</v>
      </c>
      <c r="F502" s="104">
        <f t="shared" si="506"/>
        <v>1.0103277517766101</v>
      </c>
      <c r="G502" s="104">
        <f t="shared" si="506"/>
        <v>0</v>
      </c>
      <c r="H502" s="104">
        <f t="shared" si="512"/>
        <v>1.0103277517766101</v>
      </c>
      <c r="I502" s="104">
        <f t="shared" si="507"/>
        <v>1.3353802231635772</v>
      </c>
      <c r="J502" s="104">
        <f t="shared" si="507"/>
        <v>0</v>
      </c>
      <c r="K502" s="104">
        <f t="shared" si="513"/>
        <v>1.3353802231635772</v>
      </c>
      <c r="L502" s="104">
        <f t="shared" si="508"/>
        <v>1.6710076653335564</v>
      </c>
      <c r="M502" s="104">
        <f t="shared" si="508"/>
        <v>0</v>
      </c>
      <c r="N502" s="104">
        <f t="shared" si="514"/>
        <v>1.6710076653335564</v>
      </c>
      <c r="O502" s="104">
        <f t="shared" si="509"/>
        <v>2.8095428714389414</v>
      </c>
      <c r="P502" s="104">
        <f t="shared" si="509"/>
        <v>0</v>
      </c>
      <c r="Q502" s="104">
        <f t="shared" si="515"/>
        <v>2.8095428714389414</v>
      </c>
      <c r="R502" s="104">
        <f t="shared" si="510"/>
        <v>3.4924188952052462</v>
      </c>
      <c r="S502" s="104">
        <f t="shared" si="510"/>
        <v>0</v>
      </c>
      <c r="T502" s="104">
        <f t="shared" si="516"/>
        <v>3.4924188952052462</v>
      </c>
    </row>
    <row r="503" spans="2:20" x14ac:dyDescent="0.2">
      <c r="B503" s="114" t="s">
        <v>289</v>
      </c>
      <c r="C503" s="104">
        <f t="shared" si="505"/>
        <v>1.3393433799784713</v>
      </c>
      <c r="D503" s="104">
        <f t="shared" si="505"/>
        <v>0</v>
      </c>
      <c r="E503" s="104">
        <f t="shared" si="511"/>
        <v>1.3393433799784713</v>
      </c>
      <c r="F503" s="104">
        <f t="shared" si="506"/>
        <v>1.2866769382579266</v>
      </c>
      <c r="G503" s="104">
        <f t="shared" si="506"/>
        <v>0</v>
      </c>
      <c r="H503" s="104">
        <f t="shared" si="512"/>
        <v>1.2866769382579266</v>
      </c>
      <c r="I503" s="104">
        <f t="shared" si="507"/>
        <v>1.414503283891176</v>
      </c>
      <c r="J503" s="104">
        <f t="shared" si="507"/>
        <v>0</v>
      </c>
      <c r="K503" s="104">
        <f t="shared" si="513"/>
        <v>1.414503283891176</v>
      </c>
      <c r="L503" s="104">
        <f t="shared" si="508"/>
        <v>1.5574675509216387</v>
      </c>
      <c r="M503" s="104">
        <f t="shared" si="508"/>
        <v>0</v>
      </c>
      <c r="N503" s="104">
        <f t="shared" si="514"/>
        <v>1.5574675509216387</v>
      </c>
      <c r="O503" s="104">
        <f t="shared" si="509"/>
        <v>1.7280422982402912</v>
      </c>
      <c r="P503" s="104">
        <f t="shared" si="509"/>
        <v>0</v>
      </c>
      <c r="Q503" s="104">
        <f t="shared" si="515"/>
        <v>1.7280422982402912</v>
      </c>
      <c r="R503" s="104">
        <f t="shared" si="510"/>
        <v>1.9054472682060748</v>
      </c>
      <c r="S503" s="104">
        <f t="shared" si="510"/>
        <v>0</v>
      </c>
      <c r="T503" s="104">
        <f t="shared" si="516"/>
        <v>1.9054472682060748</v>
      </c>
    </row>
    <row r="504" spans="2:20" x14ac:dyDescent="0.2">
      <c r="B504" s="114" t="s">
        <v>290</v>
      </c>
      <c r="C504" s="104">
        <f t="shared" si="505"/>
        <v>0</v>
      </c>
      <c r="D504" s="104">
        <f t="shared" si="505"/>
        <v>1.0672228202368137</v>
      </c>
      <c r="E504" s="104">
        <f t="shared" si="511"/>
        <v>1.0672228202368137</v>
      </c>
      <c r="F504" s="104">
        <f t="shared" si="506"/>
        <v>0</v>
      </c>
      <c r="G504" s="104">
        <f t="shared" si="506"/>
        <v>1.025256861913459</v>
      </c>
      <c r="H504" s="104">
        <f t="shared" si="512"/>
        <v>1.025256861913459</v>
      </c>
      <c r="I504" s="104">
        <f t="shared" si="507"/>
        <v>0</v>
      </c>
      <c r="J504" s="104">
        <f t="shared" si="507"/>
        <v>1.1271121404974134</v>
      </c>
      <c r="K504" s="104">
        <f t="shared" si="513"/>
        <v>1.1271121404974134</v>
      </c>
      <c r="L504" s="104">
        <f t="shared" si="508"/>
        <v>0</v>
      </c>
      <c r="M504" s="104">
        <f t="shared" si="508"/>
        <v>1.2410296993058139</v>
      </c>
      <c r="N504" s="104">
        <f t="shared" si="514"/>
        <v>1.2410296993058139</v>
      </c>
      <c r="O504" s="104">
        <f t="shared" si="509"/>
        <v>0</v>
      </c>
      <c r="P504" s="104">
        <f t="shared" si="509"/>
        <v>1.376947990026391</v>
      </c>
      <c r="Q504" s="104">
        <f t="shared" si="515"/>
        <v>1.376947990026391</v>
      </c>
      <c r="R504" s="104">
        <f t="shared" si="510"/>
        <v>0</v>
      </c>
      <c r="S504" s="104">
        <f t="shared" si="510"/>
        <v>1.5183087756181741</v>
      </c>
      <c r="T504" s="104">
        <f t="shared" si="516"/>
        <v>1.5183087756181741</v>
      </c>
    </row>
    <row r="505" spans="2:20" x14ac:dyDescent="0.2">
      <c r="B505" s="114" t="s">
        <v>291</v>
      </c>
      <c r="C505" s="104">
        <f t="shared" si="505"/>
        <v>0</v>
      </c>
      <c r="D505" s="104">
        <f t="shared" si="505"/>
        <v>0.53148546824542509</v>
      </c>
      <c r="E505" s="104">
        <f t="shared" si="511"/>
        <v>0.53148546824542509</v>
      </c>
      <c r="F505" s="104">
        <f t="shared" si="506"/>
        <v>0</v>
      </c>
      <c r="G505" s="104">
        <f t="shared" si="506"/>
        <v>0.51058608661028826</v>
      </c>
      <c r="H505" s="104">
        <f t="shared" si="512"/>
        <v>0.51058608661028826</v>
      </c>
      <c r="I505" s="104">
        <f t="shared" si="507"/>
        <v>0</v>
      </c>
      <c r="J505" s="104">
        <f t="shared" si="507"/>
        <v>0.5613108269409427</v>
      </c>
      <c r="K505" s="104">
        <f t="shared" si="513"/>
        <v>0.5613108269409427</v>
      </c>
      <c r="L505" s="104">
        <f t="shared" si="508"/>
        <v>0</v>
      </c>
      <c r="M505" s="104">
        <f t="shared" si="508"/>
        <v>0.5674755506604815</v>
      </c>
      <c r="N505" s="104">
        <f t="shared" si="514"/>
        <v>0.5674755506604815</v>
      </c>
      <c r="O505" s="104">
        <f t="shared" si="509"/>
        <v>0</v>
      </c>
      <c r="P505" s="104">
        <f t="shared" si="509"/>
        <v>0.62962580130688806</v>
      </c>
      <c r="Q505" s="104">
        <f t="shared" si="515"/>
        <v>0.62962580130688806</v>
      </c>
      <c r="R505" s="104">
        <f t="shared" si="510"/>
        <v>0</v>
      </c>
      <c r="S505" s="104">
        <f t="shared" si="510"/>
        <v>0.69426469729009199</v>
      </c>
      <c r="T505" s="104">
        <f t="shared" si="516"/>
        <v>0.69426469729009199</v>
      </c>
    </row>
    <row r="506" spans="2:20" x14ac:dyDescent="0.2">
      <c r="B506" s="114" t="s">
        <v>293</v>
      </c>
      <c r="C506" s="104">
        <f t="shared" si="505"/>
        <v>0</v>
      </c>
      <c r="D506" s="104">
        <f t="shared" si="505"/>
        <v>0.55891011840688898</v>
      </c>
      <c r="E506" s="104">
        <f t="shared" si="511"/>
        <v>0.55891011840688898</v>
      </c>
      <c r="F506" s="104">
        <f t="shared" si="506"/>
        <v>0</v>
      </c>
      <c r="G506" s="104">
        <f t="shared" si="506"/>
        <v>0.53693232867937923</v>
      </c>
      <c r="H506" s="104">
        <f t="shared" si="512"/>
        <v>0.53693232867937923</v>
      </c>
      <c r="I506" s="104">
        <f t="shared" si="507"/>
        <v>0</v>
      </c>
      <c r="J506" s="104">
        <f t="shared" si="507"/>
        <v>0.59027446561109542</v>
      </c>
      <c r="K506" s="104">
        <f t="shared" si="513"/>
        <v>0.59027446561109542</v>
      </c>
      <c r="L506" s="104">
        <f t="shared" si="508"/>
        <v>0</v>
      </c>
      <c r="M506" s="104">
        <f t="shared" si="508"/>
        <v>0.64993368117031558</v>
      </c>
      <c r="N506" s="104">
        <f t="shared" si="514"/>
        <v>0.64993368117031558</v>
      </c>
      <c r="O506" s="104">
        <f t="shared" si="509"/>
        <v>0</v>
      </c>
      <c r="P506" s="104">
        <f t="shared" si="509"/>
        <v>0.72111479397995648</v>
      </c>
      <c r="Q506" s="104">
        <f t="shared" si="515"/>
        <v>0.72111479397995648</v>
      </c>
      <c r="R506" s="104">
        <f t="shared" si="510"/>
        <v>0</v>
      </c>
      <c r="S506" s="104">
        <f t="shared" si="510"/>
        <v>0.79514616954186834</v>
      </c>
      <c r="T506" s="104">
        <f t="shared" si="516"/>
        <v>0.79514616954186834</v>
      </c>
    </row>
    <row r="507" spans="2:20" x14ac:dyDescent="0.2">
      <c r="B507" s="114" t="s">
        <v>872</v>
      </c>
      <c r="C507" s="104">
        <f t="shared" ref="C507:D514" si="517">+C247*$E$518</f>
        <v>0</v>
      </c>
      <c r="D507" s="104">
        <f t="shared" si="517"/>
        <v>0</v>
      </c>
      <c r="E507" s="104">
        <f t="shared" si="511"/>
        <v>0</v>
      </c>
      <c r="F507" s="104">
        <f t="shared" ref="F507:G514" si="518">+F247*$H$518</f>
        <v>0</v>
      </c>
      <c r="G507" s="104">
        <f t="shared" si="518"/>
        <v>0</v>
      </c>
      <c r="H507" s="104">
        <f t="shared" si="512"/>
        <v>0</v>
      </c>
      <c r="I507" s="104">
        <f t="shared" ref="I507:J514" si="519">+I247*$K$518</f>
        <v>11.133437889737708</v>
      </c>
      <c r="J507" s="104">
        <f t="shared" si="519"/>
        <v>0</v>
      </c>
      <c r="K507" s="104">
        <f t="shared" si="513"/>
        <v>11.133437889737708</v>
      </c>
      <c r="L507" s="104">
        <f t="shared" ref="L507:M514" si="520">+L247*$N$518</f>
        <v>26.003298287363528</v>
      </c>
      <c r="M507" s="104">
        <f t="shared" si="520"/>
        <v>0</v>
      </c>
      <c r="N507" s="104">
        <f t="shared" si="514"/>
        <v>26.003298287363528</v>
      </c>
      <c r="O507" s="104">
        <f t="shared" ref="O507:P514" si="521">+O247*$Q$518</f>
        <v>0</v>
      </c>
      <c r="P507" s="104">
        <f t="shared" si="521"/>
        <v>0</v>
      </c>
      <c r="Q507" s="104">
        <f t="shared" si="515"/>
        <v>0</v>
      </c>
      <c r="R507" s="104">
        <f t="shared" ref="R507:S514" si="522">+R247*$T$518</f>
        <v>0</v>
      </c>
      <c r="S507" s="104">
        <f t="shared" si="522"/>
        <v>0</v>
      </c>
      <c r="T507" s="104">
        <f t="shared" si="516"/>
        <v>0</v>
      </c>
    </row>
    <row r="508" spans="2:20" x14ac:dyDescent="0.2">
      <c r="B508" s="114" t="s">
        <v>867</v>
      </c>
      <c r="C508" s="104">
        <f t="shared" si="517"/>
        <v>0</v>
      </c>
      <c r="D508" s="104">
        <f t="shared" si="517"/>
        <v>0</v>
      </c>
      <c r="E508" s="104">
        <f t="shared" si="511"/>
        <v>0</v>
      </c>
      <c r="F508" s="104">
        <f t="shared" si="518"/>
        <v>11.140060071497199</v>
      </c>
      <c r="G508" s="104">
        <f t="shared" si="518"/>
        <v>0</v>
      </c>
      <c r="H508" s="104">
        <f t="shared" si="512"/>
        <v>11.140060071497199</v>
      </c>
      <c r="I508" s="104">
        <f t="shared" si="519"/>
        <v>12.989010871360659</v>
      </c>
      <c r="J508" s="104">
        <f t="shared" si="519"/>
        <v>0</v>
      </c>
      <c r="K508" s="104">
        <f t="shared" si="513"/>
        <v>12.989010871360659</v>
      </c>
      <c r="L508" s="104">
        <f t="shared" si="520"/>
        <v>22.288541389168739</v>
      </c>
      <c r="M508" s="104">
        <f t="shared" si="520"/>
        <v>0</v>
      </c>
      <c r="N508" s="104">
        <f t="shared" si="514"/>
        <v>22.288541389168739</v>
      </c>
      <c r="O508" s="104">
        <f t="shared" si="521"/>
        <v>24.354904499675062</v>
      </c>
      <c r="P508" s="104">
        <f t="shared" si="521"/>
        <v>0</v>
      </c>
      <c r="Q508" s="104">
        <f t="shared" si="515"/>
        <v>24.354904499675062</v>
      </c>
      <c r="R508" s="104">
        <f t="shared" si="522"/>
        <v>28.16982949509449</v>
      </c>
      <c r="S508" s="104">
        <f t="shared" si="522"/>
        <v>0</v>
      </c>
      <c r="T508" s="104">
        <f t="shared" si="516"/>
        <v>28.16982949509449</v>
      </c>
    </row>
    <row r="509" spans="2:20" x14ac:dyDescent="0.2">
      <c r="B509" s="114" t="s">
        <v>868</v>
      </c>
      <c r="C509" s="104">
        <f t="shared" si="517"/>
        <v>0</v>
      </c>
      <c r="D509" s="104">
        <f t="shared" si="517"/>
        <v>0</v>
      </c>
      <c r="E509" s="104">
        <f t="shared" si="511"/>
        <v>0</v>
      </c>
      <c r="F509" s="104">
        <f t="shared" si="518"/>
        <v>0</v>
      </c>
      <c r="G509" s="104">
        <f t="shared" si="518"/>
        <v>0</v>
      </c>
      <c r="H509" s="104">
        <f t="shared" si="512"/>
        <v>0</v>
      </c>
      <c r="I509" s="104">
        <f t="shared" si="519"/>
        <v>5.5667189448688541</v>
      </c>
      <c r="J509" s="104">
        <f t="shared" si="519"/>
        <v>0</v>
      </c>
      <c r="K509" s="104">
        <f t="shared" si="513"/>
        <v>5.5667189448688541</v>
      </c>
      <c r="L509" s="104">
        <f t="shared" si="520"/>
        <v>11.144270694584369</v>
      </c>
      <c r="M509" s="104">
        <f t="shared" si="520"/>
        <v>0</v>
      </c>
      <c r="N509" s="104">
        <f t="shared" si="514"/>
        <v>11.144270694584369</v>
      </c>
      <c r="O509" s="104">
        <f t="shared" si="521"/>
        <v>14.987633538261576</v>
      </c>
      <c r="P509" s="104">
        <f t="shared" si="521"/>
        <v>0</v>
      </c>
      <c r="Q509" s="104">
        <f t="shared" si="515"/>
        <v>14.987633538261576</v>
      </c>
      <c r="R509" s="104">
        <f t="shared" si="522"/>
        <v>16.901897697056693</v>
      </c>
      <c r="S509" s="104">
        <f t="shared" si="522"/>
        <v>0</v>
      </c>
      <c r="T509" s="104">
        <f t="shared" si="516"/>
        <v>16.901897697056693</v>
      </c>
    </row>
    <row r="510" spans="2:20" x14ac:dyDescent="0.2">
      <c r="B510" s="114" t="s">
        <v>869</v>
      </c>
      <c r="C510" s="104">
        <f t="shared" si="517"/>
        <v>0</v>
      </c>
      <c r="D510" s="104">
        <f t="shared" si="517"/>
        <v>0</v>
      </c>
      <c r="E510" s="104">
        <f t="shared" si="511"/>
        <v>0</v>
      </c>
      <c r="F510" s="104">
        <f t="shared" si="518"/>
        <v>7.4267067143314662</v>
      </c>
      <c r="G510" s="104">
        <f t="shared" si="518"/>
        <v>0</v>
      </c>
      <c r="H510" s="104">
        <f t="shared" si="512"/>
        <v>7.4267067143314662</v>
      </c>
      <c r="I510" s="104">
        <f t="shared" si="519"/>
        <v>9.2778649081147577</v>
      </c>
      <c r="J510" s="104">
        <f t="shared" si="519"/>
        <v>0</v>
      </c>
      <c r="K510" s="104">
        <f t="shared" si="513"/>
        <v>9.2778649081147577</v>
      </c>
      <c r="L510" s="104">
        <f t="shared" si="520"/>
        <v>13.001649143681764</v>
      </c>
      <c r="M510" s="104">
        <f t="shared" si="520"/>
        <v>0</v>
      </c>
      <c r="N510" s="104">
        <f t="shared" si="514"/>
        <v>13.001649143681764</v>
      </c>
      <c r="O510" s="104">
        <f t="shared" si="521"/>
        <v>18.734541922826971</v>
      </c>
      <c r="P510" s="104">
        <f t="shared" si="521"/>
        <v>0</v>
      </c>
      <c r="Q510" s="104">
        <f t="shared" si="515"/>
        <v>18.734541922826971</v>
      </c>
      <c r="R510" s="104">
        <f t="shared" si="522"/>
        <v>22.535863596075593</v>
      </c>
      <c r="S510" s="104">
        <f t="shared" si="522"/>
        <v>0</v>
      </c>
      <c r="T510" s="104">
        <f t="shared" si="516"/>
        <v>22.535863596075593</v>
      </c>
    </row>
    <row r="511" spans="2:20" x14ac:dyDescent="0.2">
      <c r="B511" s="114" t="s">
        <v>870</v>
      </c>
      <c r="C511" s="104">
        <f t="shared" si="517"/>
        <v>0</v>
      </c>
      <c r="D511" s="104">
        <f t="shared" si="517"/>
        <v>0</v>
      </c>
      <c r="E511" s="104">
        <f t="shared" si="511"/>
        <v>0</v>
      </c>
      <c r="F511" s="104">
        <f t="shared" si="518"/>
        <v>0</v>
      </c>
      <c r="G511" s="104">
        <f t="shared" si="518"/>
        <v>0</v>
      </c>
      <c r="H511" s="104">
        <f t="shared" si="512"/>
        <v>0</v>
      </c>
      <c r="I511" s="104">
        <f t="shared" si="519"/>
        <v>22.266875779475416</v>
      </c>
      <c r="J511" s="104">
        <f t="shared" si="519"/>
        <v>0</v>
      </c>
      <c r="K511" s="104">
        <f t="shared" si="513"/>
        <v>22.266875779475416</v>
      </c>
      <c r="L511" s="104">
        <f t="shared" si="520"/>
        <v>0</v>
      </c>
      <c r="M511" s="104">
        <f t="shared" si="520"/>
        <v>0</v>
      </c>
      <c r="N511" s="104">
        <f t="shared" si="514"/>
        <v>0</v>
      </c>
      <c r="O511" s="104">
        <f t="shared" si="521"/>
        <v>44.962900614784722</v>
      </c>
      <c r="P511" s="104">
        <f t="shared" si="521"/>
        <v>0</v>
      </c>
      <c r="Q511" s="104">
        <f t="shared" si="515"/>
        <v>44.962900614784722</v>
      </c>
      <c r="R511" s="104">
        <f t="shared" si="522"/>
        <v>0</v>
      </c>
      <c r="S511" s="104">
        <f t="shared" si="522"/>
        <v>0</v>
      </c>
      <c r="T511" s="104">
        <f t="shared" si="516"/>
        <v>0</v>
      </c>
    </row>
    <row r="512" spans="2:20" x14ac:dyDescent="0.2">
      <c r="B512" s="114" t="s">
        <v>871</v>
      </c>
      <c r="C512" s="104">
        <f t="shared" si="517"/>
        <v>0</v>
      </c>
      <c r="D512" s="104">
        <f t="shared" si="517"/>
        <v>0</v>
      </c>
      <c r="E512" s="104">
        <f t="shared" si="511"/>
        <v>0</v>
      </c>
      <c r="F512" s="104">
        <f t="shared" si="518"/>
        <v>3.7133533571657331</v>
      </c>
      <c r="G512" s="104">
        <f t="shared" si="518"/>
        <v>0</v>
      </c>
      <c r="H512" s="104">
        <f t="shared" si="512"/>
        <v>3.7133533571657331</v>
      </c>
      <c r="I512" s="104">
        <f t="shared" si="519"/>
        <v>7.4222919264918055</v>
      </c>
      <c r="J512" s="104">
        <f t="shared" si="519"/>
        <v>0</v>
      </c>
      <c r="K512" s="104">
        <f t="shared" si="513"/>
        <v>7.4222919264918055</v>
      </c>
      <c r="L512" s="104">
        <f t="shared" si="520"/>
        <v>9.2868922454869747</v>
      </c>
      <c r="M512" s="104">
        <f t="shared" si="520"/>
        <v>0</v>
      </c>
      <c r="N512" s="104">
        <f t="shared" si="514"/>
        <v>9.2868922454869747</v>
      </c>
      <c r="O512" s="104">
        <f t="shared" si="521"/>
        <v>13.114179345978879</v>
      </c>
      <c r="P512" s="104">
        <f t="shared" si="521"/>
        <v>0</v>
      </c>
      <c r="Q512" s="104">
        <f t="shared" si="515"/>
        <v>13.114179345978879</v>
      </c>
      <c r="R512" s="104">
        <f t="shared" si="522"/>
        <v>15.023909064050395</v>
      </c>
      <c r="S512" s="104">
        <f t="shared" si="522"/>
        <v>0</v>
      </c>
      <c r="T512" s="104">
        <f t="shared" si="516"/>
        <v>15.023909064050395</v>
      </c>
    </row>
    <row r="513" spans="2:20" x14ac:dyDescent="0.2">
      <c r="B513" s="114" t="s">
        <v>873</v>
      </c>
      <c r="C513" s="104">
        <f t="shared" si="517"/>
        <v>0</v>
      </c>
      <c r="D513" s="104">
        <f t="shared" si="517"/>
        <v>0</v>
      </c>
      <c r="E513" s="104">
        <f t="shared" si="511"/>
        <v>0</v>
      </c>
      <c r="F513" s="104">
        <f t="shared" si="518"/>
        <v>0</v>
      </c>
      <c r="G513" s="104">
        <f t="shared" si="518"/>
        <v>0</v>
      </c>
      <c r="H513" s="104">
        <f t="shared" si="512"/>
        <v>0</v>
      </c>
      <c r="I513" s="104">
        <f t="shared" si="519"/>
        <v>11.133437889737708</v>
      </c>
      <c r="J513" s="104">
        <f t="shared" si="519"/>
        <v>0</v>
      </c>
      <c r="K513" s="104">
        <f t="shared" si="513"/>
        <v>11.133437889737708</v>
      </c>
      <c r="L513" s="104">
        <f t="shared" si="520"/>
        <v>26.003298287363528</v>
      </c>
      <c r="M513" s="104">
        <f t="shared" si="520"/>
        <v>0</v>
      </c>
      <c r="N513" s="104">
        <f t="shared" si="514"/>
        <v>26.003298287363528</v>
      </c>
      <c r="O513" s="104">
        <f t="shared" si="521"/>
        <v>0</v>
      </c>
      <c r="P513" s="104">
        <f t="shared" si="521"/>
        <v>0</v>
      </c>
      <c r="Q513" s="104">
        <f t="shared" si="515"/>
        <v>0</v>
      </c>
      <c r="R513" s="104">
        <f t="shared" si="522"/>
        <v>0</v>
      </c>
      <c r="S513" s="104">
        <f t="shared" si="522"/>
        <v>0</v>
      </c>
      <c r="T513" s="104">
        <f t="shared" si="516"/>
        <v>0</v>
      </c>
    </row>
    <row r="514" spans="2:20" x14ac:dyDescent="0.2">
      <c r="B514" s="108" t="s">
        <v>881</v>
      </c>
      <c r="C514" s="104">
        <f t="shared" si="517"/>
        <v>0</v>
      </c>
      <c r="D514" s="104">
        <f t="shared" si="517"/>
        <v>0</v>
      </c>
      <c r="E514" s="104">
        <f t="shared" si="511"/>
        <v>0</v>
      </c>
      <c r="F514" s="104">
        <f t="shared" si="518"/>
        <v>25.993473500160132</v>
      </c>
      <c r="G514" s="104">
        <f t="shared" si="518"/>
        <v>0</v>
      </c>
      <c r="H514" s="104">
        <f t="shared" si="512"/>
        <v>25.993473500160132</v>
      </c>
      <c r="I514" s="104">
        <f t="shared" si="519"/>
        <v>0</v>
      </c>
      <c r="J514" s="104">
        <f t="shared" si="519"/>
        <v>0</v>
      </c>
      <c r="K514" s="104">
        <f t="shared" si="513"/>
        <v>0</v>
      </c>
      <c r="L514" s="104">
        <f t="shared" si="520"/>
        <v>0</v>
      </c>
      <c r="M514" s="104">
        <f t="shared" si="520"/>
        <v>0</v>
      </c>
      <c r="N514" s="104">
        <f t="shared" si="514"/>
        <v>0</v>
      </c>
      <c r="O514" s="104">
        <f t="shared" si="521"/>
        <v>0</v>
      </c>
      <c r="P514" s="104">
        <f t="shared" si="521"/>
        <v>0</v>
      </c>
      <c r="Q514" s="104">
        <f t="shared" si="515"/>
        <v>0</v>
      </c>
      <c r="R514" s="104">
        <f t="shared" si="522"/>
        <v>0</v>
      </c>
      <c r="S514" s="104">
        <f t="shared" si="522"/>
        <v>0</v>
      </c>
      <c r="T514" s="104">
        <f t="shared" si="516"/>
        <v>0</v>
      </c>
    </row>
    <row r="515" spans="2:20" x14ac:dyDescent="0.2">
      <c r="B515" s="108" t="s">
        <v>912</v>
      </c>
      <c r="C515" s="104">
        <f t="shared" ref="C515:D515" si="523">+C255*$E$518</f>
        <v>8.7801399354144234</v>
      </c>
      <c r="D515" s="104">
        <f t="shared" si="523"/>
        <v>0</v>
      </c>
      <c r="E515" s="104">
        <f t="shared" ref="E515:E516" si="524">+C515+D515</f>
        <v>8.7801399354144234</v>
      </c>
      <c r="F515" s="104">
        <f t="shared" ref="F515:G515" si="525">+F255*$H$518</f>
        <v>7.668074682547239</v>
      </c>
      <c r="G515" s="104">
        <f t="shared" si="525"/>
        <v>0</v>
      </c>
      <c r="H515" s="104">
        <f t="shared" ref="H515:H516" si="526">+F515+G515</f>
        <v>7.668074682547239</v>
      </c>
      <c r="I515" s="104">
        <f t="shared" ref="I515:J515" si="527">+I255*$K$518</f>
        <v>7.6635164141027889</v>
      </c>
      <c r="J515" s="104">
        <f t="shared" si="527"/>
        <v>0</v>
      </c>
      <c r="K515" s="104">
        <f t="shared" ref="K515:K516" si="528">+I515+J515</f>
        <v>7.6635164141027889</v>
      </c>
      <c r="L515" s="104">
        <f t="shared" ref="L515:M515" si="529">+L255*$N$518</f>
        <v>7.6709729947722414</v>
      </c>
      <c r="M515" s="104">
        <f t="shared" si="529"/>
        <v>0</v>
      </c>
      <c r="N515" s="104">
        <f t="shared" ref="N515:N516" si="530">+L515+M515</f>
        <v>7.6709729947722414</v>
      </c>
      <c r="O515" s="104">
        <f t="shared" ref="O515:P515" si="531">+O255*$Q$518</f>
        <v>7.7373658141275392</v>
      </c>
      <c r="P515" s="104">
        <f t="shared" si="531"/>
        <v>0</v>
      </c>
      <c r="Q515" s="104">
        <f t="shared" ref="Q515:Q516" si="532">+O515+P515</f>
        <v>7.7373658141275392</v>
      </c>
      <c r="R515" s="104">
        <f t="shared" ref="R515:S515" si="533">+R255*$T$518</f>
        <v>0</v>
      </c>
      <c r="S515" s="104">
        <f t="shared" si="533"/>
        <v>0</v>
      </c>
      <c r="T515" s="104">
        <f t="shared" ref="T515:T516" si="534">+R515+S515</f>
        <v>0</v>
      </c>
    </row>
    <row r="516" spans="2:20" s="135" customFormat="1" x14ac:dyDescent="0.2">
      <c r="B516" s="114" t="s">
        <v>294</v>
      </c>
      <c r="C516" s="104">
        <f t="shared" ref="C516:D516" si="535">+C256*$E$518</f>
        <v>29.858510620739146</v>
      </c>
      <c r="D516" s="104">
        <f t="shared" si="535"/>
        <v>0</v>
      </c>
      <c r="E516" s="104">
        <f t="shared" si="524"/>
        <v>29.858510620739146</v>
      </c>
      <c r="F516" s="104">
        <f t="shared" ref="F516:G516" si="536">+F256*$H$518</f>
        <v>26.076724406858883</v>
      </c>
      <c r="G516" s="104">
        <f t="shared" si="536"/>
        <v>0</v>
      </c>
      <c r="H516" s="104">
        <f t="shared" si="526"/>
        <v>26.076724406858883</v>
      </c>
      <c r="I516" s="104">
        <f t="shared" ref="I516:J516" si="537">+I256*$K$518</f>
        <v>41.771741072194303</v>
      </c>
      <c r="J516" s="104">
        <f t="shared" si="537"/>
        <v>0</v>
      </c>
      <c r="K516" s="104">
        <f t="shared" si="528"/>
        <v>41.771741072194303</v>
      </c>
      <c r="L516" s="104">
        <f t="shared" ref="L516:M516" si="538">+L256*$N$518</f>
        <v>38.682541203346375</v>
      </c>
      <c r="M516" s="104">
        <f t="shared" si="538"/>
        <v>0</v>
      </c>
      <c r="N516" s="104">
        <f t="shared" si="530"/>
        <v>38.682541203346375</v>
      </c>
      <c r="O516" s="104">
        <f t="shared" ref="O516:P516" si="539">+O256*$Q$518</f>
        <v>53.068247803421514</v>
      </c>
      <c r="P516" s="104">
        <f t="shared" si="539"/>
        <v>0</v>
      </c>
      <c r="Q516" s="104">
        <f t="shared" si="532"/>
        <v>53.068247803421514</v>
      </c>
      <c r="R516" s="104">
        <f t="shared" ref="R516:S516" si="540">+R256*$T$518</f>
        <v>67.509812684053088</v>
      </c>
      <c r="S516" s="104">
        <f t="shared" si="540"/>
        <v>0</v>
      </c>
      <c r="T516" s="104">
        <f t="shared" si="534"/>
        <v>67.509812684053088</v>
      </c>
    </row>
    <row r="517" spans="2:20" x14ac:dyDescent="0.2">
      <c r="B517" s="278" t="s">
        <v>8</v>
      </c>
      <c r="C517" s="106">
        <f>SUM(C494:C516)</f>
        <v>472.99318803227033</v>
      </c>
      <c r="D517" s="106">
        <f t="shared" ref="D517:T517" si="541">SUM(D494:D516)</f>
        <v>9.1453767491926783</v>
      </c>
      <c r="E517" s="106">
        <f t="shared" si="541"/>
        <v>482.138564781463</v>
      </c>
      <c r="F517" s="106">
        <f t="shared" si="541"/>
        <v>783.1411201235328</v>
      </c>
      <c r="G517" s="106">
        <f t="shared" si="541"/>
        <v>8.7857569095205541</v>
      </c>
      <c r="H517" s="106">
        <f t="shared" si="541"/>
        <v>791.92687703305342</v>
      </c>
      <c r="I517" s="106">
        <f t="shared" si="541"/>
        <v>937.17388767604143</v>
      </c>
      <c r="J517" s="106">
        <f t="shared" si="541"/>
        <v>9.658587661338192</v>
      </c>
      <c r="K517" s="106">
        <f t="shared" si="541"/>
        <v>946.83247533737961</v>
      </c>
      <c r="L517" s="106">
        <f t="shared" si="541"/>
        <v>1168.6171040616657</v>
      </c>
      <c r="M517" s="106">
        <f t="shared" si="541"/>
        <v>10.584216856730794</v>
      </c>
      <c r="N517" s="106">
        <f t="shared" si="541"/>
        <v>1179.2013209183965</v>
      </c>
      <c r="O517" s="106">
        <f t="shared" si="541"/>
        <v>1241.1354491387574</v>
      </c>
      <c r="P517" s="106">
        <f t="shared" si="541"/>
        <v>14.574104270821163</v>
      </c>
      <c r="Q517" s="106">
        <f t="shared" si="541"/>
        <v>1255.7095534095783</v>
      </c>
      <c r="R517" s="106">
        <f t="shared" si="541"/>
        <v>1268.6990291456495</v>
      </c>
      <c r="S517" s="106">
        <f t="shared" si="541"/>
        <v>16.070316795871115</v>
      </c>
      <c r="T517" s="106">
        <f t="shared" si="541"/>
        <v>1284.7693459415207</v>
      </c>
    </row>
    <row r="518" spans="2:20" x14ac:dyDescent="0.2">
      <c r="B518" s="279" t="s">
        <v>297</v>
      </c>
      <c r="C518" s="241"/>
      <c r="D518" s="240"/>
      <c r="E518" s="285">
        <f>Asignaciones!K47</f>
        <v>3.4371736860424641E-2</v>
      </c>
      <c r="F518" s="241"/>
      <c r="G518" s="240"/>
      <c r="H518" s="285">
        <f>Asignaciones!L47</f>
        <v>3.4549408069582024E-2</v>
      </c>
      <c r="I518" s="241"/>
      <c r="J518" s="240"/>
      <c r="K518" s="285">
        <f>Asignaciones!M47</f>
        <v>3.4318561060965785E-2</v>
      </c>
      <c r="L518" s="241"/>
      <c r="M518" s="240"/>
      <c r="N518" s="285">
        <f>Asignaciones!N47</f>
        <v>3.4351776214783677E-2</v>
      </c>
      <c r="O518" s="241"/>
      <c r="P518" s="240"/>
      <c r="Q518" s="285">
        <f>Asignaciones!O47</f>
        <v>3.438936283180076E-2</v>
      </c>
      <c r="R518" s="241"/>
      <c r="S518" s="240"/>
      <c r="T518" s="285">
        <f>Asignaciones!P47</f>
        <v>3.4387218877363172E-2</v>
      </c>
    </row>
    <row r="522" spans="2:20" x14ac:dyDescent="0.2">
      <c r="B522" s="2" t="s">
        <v>480</v>
      </c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7"/>
    </row>
    <row r="523" spans="2:20" x14ac:dyDescent="0.2">
      <c r="B523" s="9" t="s">
        <v>20</v>
      </c>
      <c r="C523" s="199"/>
      <c r="D523" s="199"/>
      <c r="E523" s="199"/>
      <c r="F523" s="199"/>
      <c r="G523" s="199"/>
      <c r="H523" s="199"/>
      <c r="I523" s="199"/>
      <c r="J523" s="199"/>
      <c r="K523" s="199"/>
      <c r="L523" s="199"/>
      <c r="M523" s="199"/>
      <c r="N523" s="199"/>
      <c r="O523" s="199"/>
      <c r="P523" s="199"/>
      <c r="Q523" s="199"/>
      <c r="R523" s="199"/>
      <c r="S523" s="199"/>
      <c r="T523" s="262"/>
    </row>
    <row r="524" spans="2:20" x14ac:dyDescent="0.2">
      <c r="B524" s="9" t="s">
        <v>911</v>
      </c>
      <c r="C524" s="199"/>
      <c r="D524" s="199"/>
      <c r="E524" s="199"/>
      <c r="F524" s="199"/>
      <c r="G524" s="199"/>
      <c r="H524" s="199"/>
      <c r="I524" s="199"/>
      <c r="J524" s="199"/>
      <c r="K524" s="199"/>
      <c r="L524" s="199"/>
      <c r="M524" s="199"/>
      <c r="N524" s="199"/>
      <c r="O524" s="199"/>
      <c r="P524" s="199"/>
      <c r="Q524" s="199"/>
      <c r="R524" s="199"/>
      <c r="S524" s="199"/>
      <c r="T524" s="262"/>
    </row>
    <row r="525" spans="2:20" x14ac:dyDescent="0.2">
      <c r="B525" s="9" t="s">
        <v>2</v>
      </c>
      <c r="C525" s="199"/>
      <c r="D525" s="199"/>
      <c r="E525" s="199"/>
      <c r="F525" s="199"/>
      <c r="G525" s="199"/>
      <c r="H525" s="199"/>
      <c r="I525" s="199"/>
      <c r="J525" s="199"/>
      <c r="K525" s="199"/>
      <c r="L525" s="199"/>
      <c r="M525" s="199"/>
      <c r="N525" s="199"/>
      <c r="O525" s="199"/>
      <c r="P525" s="199"/>
      <c r="Q525" s="199"/>
      <c r="R525" s="199"/>
      <c r="S525" s="199"/>
      <c r="T525" s="262"/>
    </row>
    <row r="526" spans="2:20" x14ac:dyDescent="0.2">
      <c r="B526" s="256"/>
      <c r="C526" s="197"/>
      <c r="D526" s="197"/>
      <c r="E526" s="197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263"/>
    </row>
    <row r="527" spans="2:20" x14ac:dyDescent="0.2">
      <c r="B527" s="264"/>
    </row>
    <row r="528" spans="2:20" x14ac:dyDescent="0.2">
      <c r="B528" s="265" t="s">
        <v>282</v>
      </c>
      <c r="C528" s="267" t="s">
        <v>38</v>
      </c>
      <c r="D528" s="662"/>
      <c r="E528" s="299"/>
      <c r="F528" s="270" t="s">
        <v>39</v>
      </c>
      <c r="G528" s="663"/>
      <c r="H528" s="663"/>
      <c r="I528" s="301" t="s">
        <v>40</v>
      </c>
      <c r="J528" s="662"/>
      <c r="K528" s="299"/>
      <c r="L528" s="267" t="s">
        <v>121</v>
      </c>
      <c r="M528" s="662"/>
      <c r="N528" s="299"/>
      <c r="O528" s="270" t="s">
        <v>122</v>
      </c>
      <c r="P528" s="662"/>
      <c r="Q528" s="299"/>
      <c r="R528" s="301" t="s">
        <v>633</v>
      </c>
      <c r="S528" s="662"/>
      <c r="T528" s="299"/>
    </row>
    <row r="529" spans="2:20" x14ac:dyDescent="0.2">
      <c r="B529" s="273"/>
      <c r="C529" s="274" t="s">
        <v>283</v>
      </c>
      <c r="D529" s="275" t="s">
        <v>284</v>
      </c>
      <c r="E529" s="275" t="s">
        <v>47</v>
      </c>
      <c r="F529" s="275" t="s">
        <v>283</v>
      </c>
      <c r="G529" s="275" t="s">
        <v>284</v>
      </c>
      <c r="H529" s="275" t="s">
        <v>47</v>
      </c>
      <c r="I529" s="276" t="s">
        <v>283</v>
      </c>
      <c r="J529" s="276" t="s">
        <v>284</v>
      </c>
      <c r="K529" s="276" t="s">
        <v>47</v>
      </c>
      <c r="L529" s="274" t="s">
        <v>283</v>
      </c>
      <c r="M529" s="275" t="s">
        <v>284</v>
      </c>
      <c r="N529" s="275" t="s">
        <v>47</v>
      </c>
      <c r="O529" s="275" t="s">
        <v>283</v>
      </c>
      <c r="P529" s="275" t="s">
        <v>284</v>
      </c>
      <c r="Q529" s="275" t="s">
        <v>47</v>
      </c>
      <c r="R529" s="276" t="s">
        <v>283</v>
      </c>
      <c r="S529" s="276" t="s">
        <v>284</v>
      </c>
      <c r="T529" s="276" t="s">
        <v>47</v>
      </c>
    </row>
    <row r="530" spans="2:20" x14ac:dyDescent="0.2">
      <c r="B530" s="129" t="s">
        <v>82</v>
      </c>
      <c r="C530" s="234"/>
      <c r="D530" s="234"/>
      <c r="E530" s="234"/>
      <c r="F530" s="234"/>
      <c r="G530" s="234"/>
      <c r="H530" s="234"/>
      <c r="I530" s="234"/>
      <c r="J530" s="234"/>
      <c r="K530" s="234"/>
      <c r="L530" s="234"/>
      <c r="M530" s="234"/>
      <c r="N530" s="234"/>
      <c r="O530" s="234"/>
      <c r="P530" s="234"/>
      <c r="Q530" s="234"/>
      <c r="R530" s="234"/>
      <c r="S530" s="234"/>
      <c r="T530" s="232"/>
    </row>
    <row r="531" spans="2:20" x14ac:dyDescent="0.2">
      <c r="B531" s="665" t="s">
        <v>424</v>
      </c>
      <c r="C531" s="104">
        <f t="shared" ref="C531:D543" si="542">+C234*$E$555</f>
        <v>123.33095180695275</v>
      </c>
      <c r="D531" s="104">
        <f t="shared" si="542"/>
        <v>0</v>
      </c>
      <c r="E531" s="408">
        <f>+C531+D531</f>
        <v>123.33095180695275</v>
      </c>
      <c r="F531" s="104">
        <f t="shared" ref="F531:G543" si="543">+F234*$H$555</f>
        <v>183.72603898159153</v>
      </c>
      <c r="G531" s="104">
        <f t="shared" si="543"/>
        <v>0</v>
      </c>
      <c r="H531" s="408">
        <f>+F531+G531</f>
        <v>183.72603898159153</v>
      </c>
      <c r="I531" s="104">
        <f t="shared" ref="I531:J543" si="544">+I234*$K$555</f>
        <v>216.93321952050678</v>
      </c>
      <c r="J531" s="104">
        <f t="shared" si="544"/>
        <v>0</v>
      </c>
      <c r="K531" s="408">
        <f>+I531+J531</f>
        <v>216.93321952050678</v>
      </c>
      <c r="L531" s="104">
        <f t="shared" ref="L531:M543" si="545">+L234*$N$555</f>
        <v>272.44668769371788</v>
      </c>
      <c r="M531" s="104">
        <f t="shared" si="545"/>
        <v>0</v>
      </c>
      <c r="N531" s="408">
        <f>+L531+M531</f>
        <v>272.44668769371788</v>
      </c>
      <c r="O531" s="104">
        <f t="shared" ref="O531:P543" si="546">+O234*$Q$555</f>
        <v>286.30670188021793</v>
      </c>
      <c r="P531" s="104">
        <f t="shared" si="546"/>
        <v>0</v>
      </c>
      <c r="Q531" s="408">
        <f>+O531+P531</f>
        <v>286.30670188021793</v>
      </c>
      <c r="R531" s="104">
        <f t="shared" ref="R531:S543" si="547">+R234*$T$555</f>
        <v>301.16054743426508</v>
      </c>
      <c r="S531" s="104">
        <f t="shared" si="547"/>
        <v>0</v>
      </c>
      <c r="T531" s="408">
        <f>+R531+S531</f>
        <v>301.16054743426508</v>
      </c>
    </row>
    <row r="532" spans="2:20" x14ac:dyDescent="0.2">
      <c r="B532" s="665" t="s">
        <v>425</v>
      </c>
      <c r="C532" s="104">
        <f t="shared" si="542"/>
        <v>39.096182779840952</v>
      </c>
      <c r="D532" s="104">
        <f t="shared" si="542"/>
        <v>0</v>
      </c>
      <c r="E532" s="408">
        <f>+C532+D532</f>
        <v>39.096182779840952</v>
      </c>
      <c r="F532" s="104">
        <f t="shared" si="543"/>
        <v>68.544269671069898</v>
      </c>
      <c r="G532" s="104">
        <f t="shared" si="543"/>
        <v>0</v>
      </c>
      <c r="H532" s="408">
        <f>+F532+G532</f>
        <v>68.544269671069898</v>
      </c>
      <c r="I532" s="104">
        <f t="shared" si="544"/>
        <v>81.617760120540069</v>
      </c>
      <c r="J532" s="104">
        <f t="shared" si="544"/>
        <v>0</v>
      </c>
      <c r="K532" s="408">
        <f>+I532+J532</f>
        <v>81.617760120540069</v>
      </c>
      <c r="L532" s="104">
        <f t="shared" si="545"/>
        <v>101.79691449196689</v>
      </c>
      <c r="M532" s="104">
        <f t="shared" si="545"/>
        <v>0</v>
      </c>
      <c r="N532" s="408">
        <f>+L532+M532</f>
        <v>101.79691449196689</v>
      </c>
      <c r="O532" s="104">
        <f t="shared" si="546"/>
        <v>103.69854379743364</v>
      </c>
      <c r="P532" s="104">
        <f t="shared" si="546"/>
        <v>0</v>
      </c>
      <c r="Q532" s="408">
        <f>+O532+P532</f>
        <v>103.69854379743364</v>
      </c>
      <c r="R532" s="104">
        <f t="shared" si="547"/>
        <v>109.07851619637214</v>
      </c>
      <c r="S532" s="104">
        <f t="shared" si="547"/>
        <v>0</v>
      </c>
      <c r="T532" s="408">
        <f>+R532+S532</f>
        <v>109.07851619637214</v>
      </c>
    </row>
    <row r="533" spans="2:20" x14ac:dyDescent="0.2">
      <c r="B533" s="660" t="s">
        <v>715</v>
      </c>
      <c r="C533" s="104">
        <f t="shared" si="542"/>
        <v>0</v>
      </c>
      <c r="D533" s="104">
        <f t="shared" si="542"/>
        <v>0.37370828848223897</v>
      </c>
      <c r="E533" s="104">
        <f>+C533+D533</f>
        <v>0.37370828848223897</v>
      </c>
      <c r="F533" s="104">
        <f t="shared" si="543"/>
        <v>0</v>
      </c>
      <c r="G533" s="104">
        <f t="shared" si="543"/>
        <v>0.34378225380640359</v>
      </c>
      <c r="H533" s="104">
        <f>+F533+G533</f>
        <v>0.34378225380640359</v>
      </c>
      <c r="I533" s="104">
        <f t="shared" si="544"/>
        <v>0</v>
      </c>
      <c r="J533" s="104">
        <f t="shared" si="544"/>
        <v>0.38805196449415036</v>
      </c>
      <c r="K533" s="104">
        <f>+I533+J533</f>
        <v>0.38805196449415036</v>
      </c>
      <c r="L533" s="104">
        <f t="shared" si="545"/>
        <v>0</v>
      </c>
      <c r="M533" s="104">
        <f t="shared" si="545"/>
        <v>0.42760078111939254</v>
      </c>
      <c r="N533" s="104">
        <f>+L533+M533</f>
        <v>0.42760078111939254</v>
      </c>
      <c r="O533" s="104">
        <f t="shared" si="546"/>
        <v>0</v>
      </c>
      <c r="P533" s="104">
        <f t="shared" si="546"/>
        <v>0.47213287590628833</v>
      </c>
      <c r="Q533" s="104">
        <f>+O533+P533</f>
        <v>0.47213287590628833</v>
      </c>
      <c r="R533" s="104">
        <f t="shared" si="547"/>
        <v>0</v>
      </c>
      <c r="S533" s="104">
        <f t="shared" si="547"/>
        <v>0.52154949825811492</v>
      </c>
      <c r="T533" s="104">
        <f>+R533+S533</f>
        <v>0.52154949825811492</v>
      </c>
    </row>
    <row r="534" spans="2:20" x14ac:dyDescent="0.2">
      <c r="B534" s="660" t="s">
        <v>717</v>
      </c>
      <c r="C534" s="104">
        <f t="shared" si="542"/>
        <v>0.34391819160387516</v>
      </c>
      <c r="D534" s="104">
        <f t="shared" si="542"/>
        <v>0</v>
      </c>
      <c r="E534" s="104">
        <f t="shared" ref="E534:E553" si="548">+C534+D534</f>
        <v>0.34391819160387516</v>
      </c>
      <c r="F534" s="104">
        <f t="shared" si="543"/>
        <v>0.31637770603052051</v>
      </c>
      <c r="G534" s="104">
        <f t="shared" si="543"/>
        <v>0</v>
      </c>
      <c r="H534" s="104">
        <f t="shared" ref="H534:H553" si="549">+F534+G534</f>
        <v>0.31637770603052051</v>
      </c>
      <c r="I534" s="104">
        <f t="shared" si="544"/>
        <v>0.35711846376000872</v>
      </c>
      <c r="J534" s="104">
        <f t="shared" si="544"/>
        <v>0</v>
      </c>
      <c r="K534" s="104">
        <f t="shared" ref="K534:K553" si="550">+I534+J534</f>
        <v>0.35711846376000872</v>
      </c>
      <c r="L534" s="104">
        <f t="shared" si="545"/>
        <v>0.39351465274759384</v>
      </c>
      <c r="M534" s="104">
        <f t="shared" si="545"/>
        <v>0</v>
      </c>
      <c r="N534" s="104">
        <f t="shared" ref="N534:N553" si="551">+L534+M534</f>
        <v>0.39351465274759384</v>
      </c>
      <c r="O534" s="104">
        <f t="shared" si="546"/>
        <v>0.43449687866942921</v>
      </c>
      <c r="P534" s="104">
        <f t="shared" si="546"/>
        <v>0</v>
      </c>
      <c r="Q534" s="104">
        <f t="shared" ref="Q534:Q553" si="552">+O534+P534</f>
        <v>0.43449687866942921</v>
      </c>
      <c r="R534" s="104">
        <f t="shared" si="547"/>
        <v>0.47997426281693001</v>
      </c>
      <c r="S534" s="104">
        <f t="shared" si="547"/>
        <v>0</v>
      </c>
      <c r="T534" s="104">
        <f t="shared" ref="T534:T553" si="553">+R534+S534</f>
        <v>0.47997426281693001</v>
      </c>
    </row>
    <row r="535" spans="2:20" x14ac:dyDescent="0.2">
      <c r="B535" s="660" t="s">
        <v>287</v>
      </c>
      <c r="C535" s="104">
        <f t="shared" si="542"/>
        <v>0.49448331539289564</v>
      </c>
      <c r="D535" s="104">
        <f t="shared" si="542"/>
        <v>0</v>
      </c>
      <c r="E535" s="104">
        <f t="shared" si="548"/>
        <v>0.49448331539289564</v>
      </c>
      <c r="F535" s="104">
        <f t="shared" si="543"/>
        <v>0.4548857862528024</v>
      </c>
      <c r="G535" s="104">
        <f t="shared" si="543"/>
        <v>0</v>
      </c>
      <c r="H535" s="104">
        <f t="shared" si="549"/>
        <v>0.4548857862528024</v>
      </c>
      <c r="I535" s="104">
        <f t="shared" si="544"/>
        <v>0.51346257993663225</v>
      </c>
      <c r="J535" s="104">
        <f t="shared" si="544"/>
        <v>0</v>
      </c>
      <c r="K535" s="104">
        <f t="shared" si="550"/>
        <v>0.51346257993663225</v>
      </c>
      <c r="L535" s="104">
        <f t="shared" si="545"/>
        <v>0.56579278123920485</v>
      </c>
      <c r="M535" s="104">
        <f t="shared" si="545"/>
        <v>0</v>
      </c>
      <c r="N535" s="104">
        <f t="shared" si="551"/>
        <v>0.56579278123920485</v>
      </c>
      <c r="O535" s="104">
        <f t="shared" si="546"/>
        <v>0.6247167563028766</v>
      </c>
      <c r="P535" s="104">
        <f t="shared" si="546"/>
        <v>0</v>
      </c>
      <c r="Q535" s="104">
        <f t="shared" si="552"/>
        <v>0.6247167563028766</v>
      </c>
      <c r="R535" s="104">
        <f t="shared" si="547"/>
        <v>0.69010384031776906</v>
      </c>
      <c r="S535" s="104">
        <f t="shared" si="547"/>
        <v>0</v>
      </c>
      <c r="T535" s="104">
        <f t="shared" si="553"/>
        <v>0.69010384031776906</v>
      </c>
    </row>
    <row r="536" spans="2:20" x14ac:dyDescent="0.2">
      <c r="B536" s="114" t="s">
        <v>427</v>
      </c>
      <c r="C536" s="104">
        <f t="shared" si="542"/>
        <v>0</v>
      </c>
      <c r="D536" s="104">
        <f t="shared" si="542"/>
        <v>1.4467168998923574</v>
      </c>
      <c r="E536" s="104">
        <f t="shared" si="548"/>
        <v>1.4467168998923574</v>
      </c>
      <c r="F536" s="104">
        <f t="shared" si="543"/>
        <v>0</v>
      </c>
      <c r="G536" s="104">
        <f t="shared" si="543"/>
        <v>1.330865843208199</v>
      </c>
      <c r="H536" s="104">
        <f t="shared" si="549"/>
        <v>1.330865843208199</v>
      </c>
      <c r="I536" s="104">
        <f t="shared" si="544"/>
        <v>0</v>
      </c>
      <c r="J536" s="104">
        <f t="shared" si="544"/>
        <v>1.5022448053003188</v>
      </c>
      <c r="K536" s="104">
        <f t="shared" si="550"/>
        <v>1.5022448053003188</v>
      </c>
      <c r="L536" s="104">
        <f t="shared" si="545"/>
        <v>0</v>
      </c>
      <c r="M536" s="104">
        <f t="shared" si="545"/>
        <v>1.6553480228255595</v>
      </c>
      <c r="N536" s="104">
        <f t="shared" si="551"/>
        <v>1.6553480228255595</v>
      </c>
      <c r="O536" s="104">
        <f t="shared" si="546"/>
        <v>0</v>
      </c>
      <c r="P536" s="104">
        <f t="shared" si="546"/>
        <v>1.8277427384404163</v>
      </c>
      <c r="Q536" s="104">
        <f t="shared" si="552"/>
        <v>1.8277427384404163</v>
      </c>
      <c r="R536" s="104">
        <f t="shared" si="547"/>
        <v>0</v>
      </c>
      <c r="S536" s="104">
        <f t="shared" si="547"/>
        <v>2.0190466642439877</v>
      </c>
      <c r="T536" s="104">
        <f t="shared" si="553"/>
        <v>2.0190466642439877</v>
      </c>
    </row>
    <row r="537" spans="2:20" x14ac:dyDescent="0.2">
      <c r="B537" s="114" t="s">
        <v>428</v>
      </c>
      <c r="C537" s="104">
        <f t="shared" si="542"/>
        <v>0</v>
      </c>
      <c r="D537" s="104">
        <f t="shared" si="542"/>
        <v>0.83315392895586649</v>
      </c>
      <c r="E537" s="104">
        <f t="shared" si="548"/>
        <v>0.83315392895586649</v>
      </c>
      <c r="F537" s="104">
        <f t="shared" si="543"/>
        <v>0</v>
      </c>
      <c r="G537" s="104">
        <f t="shared" si="543"/>
        <v>0.76643613291900736</v>
      </c>
      <c r="H537" s="104">
        <f t="shared" si="549"/>
        <v>0.76643613291900736</v>
      </c>
      <c r="I537" s="104">
        <f t="shared" si="544"/>
        <v>0</v>
      </c>
      <c r="J537" s="104">
        <f t="shared" si="544"/>
        <v>0.86513205305241558</v>
      </c>
      <c r="K537" s="104">
        <f t="shared" si="550"/>
        <v>0.86513205305241558</v>
      </c>
      <c r="L537" s="104">
        <f t="shared" si="545"/>
        <v>0</v>
      </c>
      <c r="M537" s="104">
        <f t="shared" si="545"/>
        <v>0.95330310243079086</v>
      </c>
      <c r="N537" s="104">
        <f t="shared" si="551"/>
        <v>0.95330310243079086</v>
      </c>
      <c r="O537" s="104">
        <f t="shared" si="546"/>
        <v>0</v>
      </c>
      <c r="P537" s="104">
        <f t="shared" si="546"/>
        <v>2.1051679755251218</v>
      </c>
      <c r="Q537" s="104">
        <f t="shared" si="552"/>
        <v>2.1051679755251218</v>
      </c>
      <c r="R537" s="104">
        <f t="shared" si="547"/>
        <v>0</v>
      </c>
      <c r="S537" s="104">
        <f t="shared" si="547"/>
        <v>2.3255091043524501</v>
      </c>
      <c r="T537" s="104">
        <f t="shared" si="553"/>
        <v>2.3255091043524501</v>
      </c>
    </row>
    <row r="538" spans="2:20" x14ac:dyDescent="0.2">
      <c r="B538" s="114" t="s">
        <v>429</v>
      </c>
      <c r="C538" s="104">
        <f t="shared" si="542"/>
        <v>1.1706135629709364</v>
      </c>
      <c r="D538" s="104">
        <f t="shared" si="542"/>
        <v>0</v>
      </c>
      <c r="E538" s="104">
        <f t="shared" si="548"/>
        <v>1.1706135629709364</v>
      </c>
      <c r="F538" s="104">
        <f t="shared" si="543"/>
        <v>1.0768724735780628</v>
      </c>
      <c r="G538" s="104">
        <f t="shared" si="543"/>
        <v>0</v>
      </c>
      <c r="H538" s="104">
        <f t="shared" si="549"/>
        <v>1.0768724735780628</v>
      </c>
      <c r="I538" s="104">
        <f t="shared" si="544"/>
        <v>1.2155440667887623</v>
      </c>
      <c r="J538" s="104">
        <f t="shared" si="544"/>
        <v>0</v>
      </c>
      <c r="K538" s="104">
        <f t="shared" si="550"/>
        <v>1.2155440667887623</v>
      </c>
      <c r="L538" s="104">
        <f t="shared" si="545"/>
        <v>2.6788556172958273</v>
      </c>
      <c r="M538" s="104">
        <f t="shared" si="545"/>
        <v>0</v>
      </c>
      <c r="N538" s="104">
        <f t="shared" si="551"/>
        <v>2.6788556172958273</v>
      </c>
      <c r="O538" s="104">
        <f t="shared" si="546"/>
        <v>2.9578426012707633</v>
      </c>
      <c r="P538" s="104">
        <f t="shared" si="546"/>
        <v>0</v>
      </c>
      <c r="Q538" s="104">
        <f t="shared" si="552"/>
        <v>2.9578426012707633</v>
      </c>
      <c r="R538" s="104">
        <f t="shared" si="547"/>
        <v>3.2674304276269899</v>
      </c>
      <c r="S538" s="104">
        <f t="shared" si="547"/>
        <v>0</v>
      </c>
      <c r="T538" s="104">
        <f t="shared" si="553"/>
        <v>3.2674304276269899</v>
      </c>
    </row>
    <row r="539" spans="2:20" x14ac:dyDescent="0.2">
      <c r="B539" s="114" t="s">
        <v>288</v>
      </c>
      <c r="C539" s="104">
        <f t="shared" si="542"/>
        <v>0</v>
      </c>
      <c r="D539" s="104">
        <f t="shared" si="542"/>
        <v>0</v>
      </c>
      <c r="E539" s="104">
        <f t="shared" si="548"/>
        <v>0</v>
      </c>
      <c r="F539" s="104">
        <f t="shared" si="543"/>
        <v>0.36739190973694913</v>
      </c>
      <c r="G539" s="104">
        <f t="shared" si="543"/>
        <v>0</v>
      </c>
      <c r="H539" s="104">
        <f t="shared" si="549"/>
        <v>0.36739190973694913</v>
      </c>
      <c r="I539" s="104">
        <f t="shared" si="544"/>
        <v>0.4985907706675799</v>
      </c>
      <c r="J539" s="104">
        <f t="shared" si="544"/>
        <v>0</v>
      </c>
      <c r="K539" s="104">
        <f t="shared" si="550"/>
        <v>0.4985907706675799</v>
      </c>
      <c r="L539" s="104">
        <f t="shared" si="545"/>
        <v>0.6243833213133857</v>
      </c>
      <c r="M539" s="104">
        <f t="shared" si="545"/>
        <v>0</v>
      </c>
      <c r="N539" s="104">
        <f t="shared" si="551"/>
        <v>0.6243833213133857</v>
      </c>
      <c r="O539" s="104">
        <f t="shared" si="546"/>
        <v>1.0447175875688979</v>
      </c>
      <c r="P539" s="104">
        <f t="shared" si="546"/>
        <v>0</v>
      </c>
      <c r="Q539" s="104">
        <f t="shared" si="552"/>
        <v>1.0447175875688979</v>
      </c>
      <c r="R539" s="104">
        <f t="shared" si="547"/>
        <v>1.3010029920098929</v>
      </c>
      <c r="S539" s="104">
        <f t="shared" si="547"/>
        <v>0</v>
      </c>
      <c r="T539" s="104">
        <f t="shared" si="553"/>
        <v>1.3010029920098929</v>
      </c>
    </row>
    <row r="540" spans="2:20" x14ac:dyDescent="0.2">
      <c r="B540" s="114" t="s">
        <v>289</v>
      </c>
      <c r="C540" s="104">
        <f t="shared" si="542"/>
        <v>0.50861141011840683</v>
      </c>
      <c r="D540" s="104">
        <f t="shared" si="542"/>
        <v>0</v>
      </c>
      <c r="E540" s="104">
        <f t="shared" si="548"/>
        <v>0.50861141011840683</v>
      </c>
      <c r="F540" s="104">
        <f t="shared" si="543"/>
        <v>0.46788252300288247</v>
      </c>
      <c r="G540" s="104">
        <f t="shared" si="543"/>
        <v>0</v>
      </c>
      <c r="H540" s="104">
        <f t="shared" si="549"/>
        <v>0.46788252300288247</v>
      </c>
      <c r="I540" s="104">
        <f t="shared" si="544"/>
        <v>0.52813293936339323</v>
      </c>
      <c r="J540" s="104">
        <f t="shared" si="544"/>
        <v>0</v>
      </c>
      <c r="K540" s="104">
        <f t="shared" si="550"/>
        <v>0.52813293936339323</v>
      </c>
      <c r="L540" s="104">
        <f t="shared" si="545"/>
        <v>0.58195828927461057</v>
      </c>
      <c r="M540" s="104">
        <f t="shared" si="545"/>
        <v>0</v>
      </c>
      <c r="N540" s="104">
        <f t="shared" si="551"/>
        <v>0.58195828927461057</v>
      </c>
      <c r="O540" s="104">
        <f t="shared" si="546"/>
        <v>0.64256580648295869</v>
      </c>
      <c r="P540" s="104">
        <f t="shared" si="546"/>
        <v>0</v>
      </c>
      <c r="Q540" s="104">
        <f t="shared" si="552"/>
        <v>0.64256580648295869</v>
      </c>
      <c r="R540" s="104">
        <f t="shared" si="547"/>
        <v>0.70982109289827677</v>
      </c>
      <c r="S540" s="104">
        <f t="shared" si="547"/>
        <v>0</v>
      </c>
      <c r="T540" s="104">
        <f t="shared" si="553"/>
        <v>0.70982109289827677</v>
      </c>
    </row>
    <row r="541" spans="2:20" x14ac:dyDescent="0.2">
      <c r="B541" s="114" t="s">
        <v>290</v>
      </c>
      <c r="C541" s="104">
        <f t="shared" si="542"/>
        <v>0</v>
      </c>
      <c r="D541" s="104">
        <f t="shared" si="542"/>
        <v>0.40527448869752425</v>
      </c>
      <c r="E541" s="104">
        <f t="shared" si="548"/>
        <v>0.40527448869752425</v>
      </c>
      <c r="F541" s="104">
        <f t="shared" si="543"/>
        <v>0</v>
      </c>
      <c r="G541" s="104">
        <f t="shared" si="543"/>
        <v>0.37282067705943966</v>
      </c>
      <c r="H541" s="104">
        <f t="shared" si="549"/>
        <v>0.37282067705943966</v>
      </c>
      <c r="I541" s="104">
        <f t="shared" si="544"/>
        <v>0</v>
      </c>
      <c r="J541" s="104">
        <f t="shared" si="544"/>
        <v>0.42082973898479908</v>
      </c>
      <c r="K541" s="104">
        <f t="shared" si="550"/>
        <v>0.42082973898479908</v>
      </c>
      <c r="L541" s="104">
        <f t="shared" si="545"/>
        <v>0</v>
      </c>
      <c r="M541" s="104">
        <f t="shared" si="545"/>
        <v>0.46371914478707077</v>
      </c>
      <c r="N541" s="104">
        <f t="shared" si="551"/>
        <v>0.46371914478707077</v>
      </c>
      <c r="O541" s="104">
        <f t="shared" si="546"/>
        <v>0</v>
      </c>
      <c r="P541" s="104">
        <f t="shared" si="546"/>
        <v>0.51201275373721478</v>
      </c>
      <c r="Q541" s="104">
        <f t="shared" si="552"/>
        <v>0.51201275373721478</v>
      </c>
      <c r="R541" s="104">
        <f t="shared" si="547"/>
        <v>0</v>
      </c>
      <c r="S541" s="104">
        <f t="shared" si="547"/>
        <v>0.56560347402370625</v>
      </c>
      <c r="T541" s="104">
        <f t="shared" si="553"/>
        <v>0.56560347402370625</v>
      </c>
    </row>
    <row r="542" spans="2:20" x14ac:dyDescent="0.2">
      <c r="B542" s="114" t="s">
        <v>291</v>
      </c>
      <c r="C542" s="104">
        <f t="shared" si="542"/>
        <v>0</v>
      </c>
      <c r="D542" s="104">
        <f t="shared" si="542"/>
        <v>0.20182992465016147</v>
      </c>
      <c r="E542" s="104">
        <f t="shared" si="548"/>
        <v>0.20182992465016147</v>
      </c>
      <c r="F542" s="104">
        <f t="shared" si="543"/>
        <v>0</v>
      </c>
      <c r="G542" s="104">
        <f t="shared" si="543"/>
        <v>0.18566766785828667</v>
      </c>
      <c r="H542" s="104">
        <f t="shared" si="549"/>
        <v>0.18566766785828667</v>
      </c>
      <c r="I542" s="104">
        <f t="shared" si="544"/>
        <v>0</v>
      </c>
      <c r="J542" s="104">
        <f t="shared" si="544"/>
        <v>0.20957656323944171</v>
      </c>
      <c r="K542" s="104">
        <f t="shared" si="550"/>
        <v>0.20957656323944171</v>
      </c>
      <c r="L542" s="104">
        <f t="shared" si="545"/>
        <v>0</v>
      </c>
      <c r="M542" s="104">
        <f t="shared" si="545"/>
        <v>0.2120410794254533</v>
      </c>
      <c r="N542" s="104">
        <f t="shared" si="551"/>
        <v>0.2120410794254533</v>
      </c>
      <c r="O542" s="104">
        <f t="shared" si="546"/>
        <v>0</v>
      </c>
      <c r="P542" s="104">
        <f t="shared" si="546"/>
        <v>0.23412390495951954</v>
      </c>
      <c r="Q542" s="104">
        <f t="shared" si="552"/>
        <v>0.23412390495951954</v>
      </c>
      <c r="R542" s="104">
        <f t="shared" si="547"/>
        <v>0</v>
      </c>
      <c r="S542" s="104">
        <f t="shared" si="547"/>
        <v>0.25862889748458129</v>
      </c>
      <c r="T542" s="104">
        <f t="shared" si="553"/>
        <v>0.25862889748458129</v>
      </c>
    </row>
    <row r="543" spans="2:20" x14ac:dyDescent="0.2">
      <c r="B543" s="114" t="s">
        <v>293</v>
      </c>
      <c r="C543" s="104">
        <f t="shared" si="542"/>
        <v>0</v>
      </c>
      <c r="D543" s="104">
        <f t="shared" si="542"/>
        <v>0.21224434876210976</v>
      </c>
      <c r="E543" s="104">
        <f t="shared" si="548"/>
        <v>0.21224434876210976</v>
      </c>
      <c r="F543" s="104">
        <f t="shared" si="543"/>
        <v>0</v>
      </c>
      <c r="G543" s="104">
        <f t="shared" si="543"/>
        <v>0.19524811951977428</v>
      </c>
      <c r="H543" s="104">
        <f t="shared" si="549"/>
        <v>0.19524811951977428</v>
      </c>
      <c r="I543" s="104">
        <f t="shared" si="544"/>
        <v>0</v>
      </c>
      <c r="J543" s="104">
        <f t="shared" si="544"/>
        <v>0.22039071390259693</v>
      </c>
      <c r="K543" s="104">
        <f t="shared" si="550"/>
        <v>0.22039071390259693</v>
      </c>
      <c r="L543" s="104">
        <f t="shared" si="545"/>
        <v>0</v>
      </c>
      <c r="M543" s="104">
        <f t="shared" si="545"/>
        <v>0.24285211785761132</v>
      </c>
      <c r="N543" s="104">
        <f t="shared" si="551"/>
        <v>0.24285211785761132</v>
      </c>
      <c r="O543" s="104">
        <f t="shared" si="546"/>
        <v>0</v>
      </c>
      <c r="P543" s="104">
        <f t="shared" si="546"/>
        <v>0.26814373099106326</v>
      </c>
      <c r="Q543" s="104">
        <f t="shared" si="552"/>
        <v>0.26814373099106326</v>
      </c>
      <c r="R543" s="104">
        <f t="shared" si="547"/>
        <v>0</v>
      </c>
      <c r="S543" s="104">
        <f t="shared" si="547"/>
        <v>0.29620946876659837</v>
      </c>
      <c r="T543" s="104">
        <f t="shared" si="553"/>
        <v>0.29620946876659837</v>
      </c>
    </row>
    <row r="544" spans="2:20" x14ac:dyDescent="0.2">
      <c r="B544" s="114" t="s">
        <v>872</v>
      </c>
      <c r="C544" s="104">
        <f t="shared" ref="C544:D552" si="554">+C247*$E$555</f>
        <v>0</v>
      </c>
      <c r="D544" s="104">
        <f t="shared" si="554"/>
        <v>0</v>
      </c>
      <c r="E544" s="104">
        <f t="shared" si="548"/>
        <v>0</v>
      </c>
      <c r="F544" s="104">
        <f t="shared" ref="F544:G552" si="555">+F247*$H$555</f>
        <v>0</v>
      </c>
      <c r="G544" s="104">
        <f t="shared" si="555"/>
        <v>0</v>
      </c>
      <c r="H544" s="104">
        <f t="shared" si="549"/>
        <v>0</v>
      </c>
      <c r="I544" s="104">
        <f t="shared" ref="I544:J552" si="556">+I247*$K$555</f>
        <v>4.1568905105343816</v>
      </c>
      <c r="J544" s="104">
        <f t="shared" si="556"/>
        <v>0</v>
      </c>
      <c r="K544" s="104">
        <f t="shared" si="550"/>
        <v>4.1568905105343816</v>
      </c>
      <c r="L544" s="104">
        <f t="shared" ref="L544:M552" si="557">+L247*$N$555</f>
        <v>9.7163083608750398</v>
      </c>
      <c r="M544" s="104">
        <f t="shared" si="557"/>
        <v>0</v>
      </c>
      <c r="N544" s="104">
        <f t="shared" si="551"/>
        <v>9.7163083608750398</v>
      </c>
      <c r="O544" s="104">
        <f t="shared" ref="O544:P552" si="558">+O247*$Q$555</f>
        <v>0</v>
      </c>
      <c r="P544" s="104">
        <f t="shared" si="558"/>
        <v>0</v>
      </c>
      <c r="Q544" s="104">
        <f t="shared" si="552"/>
        <v>0</v>
      </c>
      <c r="R544" s="104">
        <f t="shared" ref="R544:S552" si="559">+R247*$T$555</f>
        <v>0</v>
      </c>
      <c r="S544" s="104">
        <f t="shared" si="559"/>
        <v>0</v>
      </c>
      <c r="T544" s="104">
        <f t="shared" si="553"/>
        <v>0</v>
      </c>
    </row>
    <row r="545" spans="2:20" x14ac:dyDescent="0.2">
      <c r="B545" s="114" t="s">
        <v>867</v>
      </c>
      <c r="C545" s="104">
        <f t="shared" si="554"/>
        <v>0</v>
      </c>
      <c r="D545" s="104">
        <f t="shared" si="554"/>
        <v>0</v>
      </c>
      <c r="E545" s="104">
        <f t="shared" si="548"/>
        <v>0</v>
      </c>
      <c r="F545" s="104">
        <f t="shared" si="555"/>
        <v>4.050930935089891</v>
      </c>
      <c r="G545" s="104">
        <f t="shared" si="555"/>
        <v>0</v>
      </c>
      <c r="H545" s="104">
        <f t="shared" si="549"/>
        <v>4.050930935089891</v>
      </c>
      <c r="I545" s="104">
        <f t="shared" si="556"/>
        <v>4.8497055956234449</v>
      </c>
      <c r="J545" s="104">
        <f t="shared" si="556"/>
        <v>0</v>
      </c>
      <c r="K545" s="104">
        <f t="shared" si="550"/>
        <v>4.8497055956234449</v>
      </c>
      <c r="L545" s="104">
        <f t="shared" si="557"/>
        <v>8.3282643093214634</v>
      </c>
      <c r="M545" s="104">
        <f t="shared" si="557"/>
        <v>0</v>
      </c>
      <c r="N545" s="104">
        <f t="shared" si="551"/>
        <v>8.3282643093214634</v>
      </c>
      <c r="O545" s="104">
        <f t="shared" si="558"/>
        <v>9.0562764971584055</v>
      </c>
      <c r="P545" s="104">
        <f t="shared" si="558"/>
        <v>0</v>
      </c>
      <c r="Q545" s="104">
        <f t="shared" si="552"/>
        <v>9.0562764971584055</v>
      </c>
      <c r="R545" s="104">
        <f t="shared" si="559"/>
        <v>10.493882193754605</v>
      </c>
      <c r="S545" s="104">
        <f t="shared" si="559"/>
        <v>0</v>
      </c>
      <c r="T545" s="104">
        <f t="shared" si="553"/>
        <v>10.493882193754605</v>
      </c>
    </row>
    <row r="546" spans="2:20" x14ac:dyDescent="0.2">
      <c r="B546" s="114" t="s">
        <v>868</v>
      </c>
      <c r="C546" s="104">
        <f t="shared" si="554"/>
        <v>0</v>
      </c>
      <c r="D546" s="104">
        <f t="shared" si="554"/>
        <v>0</v>
      </c>
      <c r="E546" s="104">
        <f t="shared" si="548"/>
        <v>0</v>
      </c>
      <c r="F546" s="104">
        <f t="shared" si="555"/>
        <v>0</v>
      </c>
      <c r="G546" s="104">
        <f t="shared" si="555"/>
        <v>0</v>
      </c>
      <c r="H546" s="104">
        <f t="shared" si="549"/>
        <v>0</v>
      </c>
      <c r="I546" s="104">
        <f t="shared" si="556"/>
        <v>2.0784452552671908</v>
      </c>
      <c r="J546" s="104">
        <f t="shared" si="556"/>
        <v>0</v>
      </c>
      <c r="K546" s="104">
        <f t="shared" si="550"/>
        <v>2.0784452552671908</v>
      </c>
      <c r="L546" s="104">
        <f t="shared" si="557"/>
        <v>4.1641321546607317</v>
      </c>
      <c r="M546" s="104">
        <f t="shared" si="557"/>
        <v>0</v>
      </c>
      <c r="N546" s="104">
        <f t="shared" si="551"/>
        <v>4.1641321546607317</v>
      </c>
      <c r="O546" s="104">
        <f t="shared" si="558"/>
        <v>5.5730932290205573</v>
      </c>
      <c r="P546" s="104">
        <f t="shared" si="558"/>
        <v>0</v>
      </c>
      <c r="Q546" s="104">
        <f t="shared" si="552"/>
        <v>5.5730932290205573</v>
      </c>
      <c r="R546" s="104">
        <f t="shared" si="559"/>
        <v>6.2963293162527627</v>
      </c>
      <c r="S546" s="104">
        <f t="shared" si="559"/>
        <v>0</v>
      </c>
      <c r="T546" s="104">
        <f t="shared" si="553"/>
        <v>6.2963293162527627</v>
      </c>
    </row>
    <row r="547" spans="2:20" x14ac:dyDescent="0.2">
      <c r="B547" s="114" t="s">
        <v>869</v>
      </c>
      <c r="C547" s="104">
        <f t="shared" si="554"/>
        <v>0</v>
      </c>
      <c r="D547" s="104">
        <f t="shared" si="554"/>
        <v>0</v>
      </c>
      <c r="E547" s="104">
        <f t="shared" si="548"/>
        <v>0</v>
      </c>
      <c r="F547" s="104">
        <f t="shared" si="555"/>
        <v>2.7006206233932608</v>
      </c>
      <c r="G547" s="104">
        <f t="shared" si="555"/>
        <v>0</v>
      </c>
      <c r="H547" s="104">
        <f t="shared" si="549"/>
        <v>2.7006206233932608</v>
      </c>
      <c r="I547" s="104">
        <f t="shared" si="556"/>
        <v>3.4640754254453183</v>
      </c>
      <c r="J547" s="104">
        <f t="shared" si="556"/>
        <v>0</v>
      </c>
      <c r="K547" s="104">
        <f t="shared" si="550"/>
        <v>3.4640754254453183</v>
      </c>
      <c r="L547" s="104">
        <f t="shared" si="557"/>
        <v>4.8581541804375199</v>
      </c>
      <c r="M547" s="104">
        <f t="shared" si="557"/>
        <v>0</v>
      </c>
      <c r="N547" s="104">
        <f t="shared" si="551"/>
        <v>4.8581541804375199</v>
      </c>
      <c r="O547" s="104">
        <f t="shared" si="558"/>
        <v>6.9663665362756966</v>
      </c>
      <c r="P547" s="104">
        <f t="shared" si="558"/>
        <v>0</v>
      </c>
      <c r="Q547" s="104">
        <f t="shared" si="552"/>
        <v>6.9663665362756966</v>
      </c>
      <c r="R547" s="104">
        <f t="shared" si="559"/>
        <v>8.3951057550036836</v>
      </c>
      <c r="S547" s="104">
        <f t="shared" si="559"/>
        <v>0</v>
      </c>
      <c r="T547" s="104">
        <f t="shared" si="553"/>
        <v>8.3951057550036836</v>
      </c>
    </row>
    <row r="548" spans="2:20" x14ac:dyDescent="0.2">
      <c r="B548" s="114" t="s">
        <v>870</v>
      </c>
      <c r="C548" s="104">
        <f t="shared" si="554"/>
        <v>0</v>
      </c>
      <c r="D548" s="104">
        <f t="shared" si="554"/>
        <v>0</v>
      </c>
      <c r="E548" s="104">
        <f t="shared" si="548"/>
        <v>0</v>
      </c>
      <c r="F548" s="104">
        <f t="shared" si="555"/>
        <v>0</v>
      </c>
      <c r="G548" s="104">
        <f t="shared" si="555"/>
        <v>0</v>
      </c>
      <c r="H548" s="104">
        <f t="shared" si="549"/>
        <v>0</v>
      </c>
      <c r="I548" s="104">
        <f t="shared" si="556"/>
        <v>8.3137810210687633</v>
      </c>
      <c r="J548" s="104">
        <f t="shared" si="556"/>
        <v>0</v>
      </c>
      <c r="K548" s="104">
        <f t="shared" si="550"/>
        <v>8.3137810210687633</v>
      </c>
      <c r="L548" s="104">
        <f t="shared" si="557"/>
        <v>0</v>
      </c>
      <c r="M548" s="104">
        <f t="shared" si="557"/>
        <v>0</v>
      </c>
      <c r="N548" s="104">
        <f t="shared" si="551"/>
        <v>0</v>
      </c>
      <c r="O548" s="104">
        <f t="shared" si="558"/>
        <v>16.719279687061672</v>
      </c>
      <c r="P548" s="104">
        <f t="shared" si="558"/>
        <v>0</v>
      </c>
      <c r="Q548" s="104">
        <f t="shared" si="552"/>
        <v>16.719279687061672</v>
      </c>
      <c r="R548" s="104">
        <f t="shared" si="559"/>
        <v>0</v>
      </c>
      <c r="S548" s="104">
        <f t="shared" si="559"/>
        <v>0</v>
      </c>
      <c r="T548" s="104">
        <f t="shared" si="553"/>
        <v>0</v>
      </c>
    </row>
    <row r="549" spans="2:20" x14ac:dyDescent="0.2">
      <c r="B549" s="114" t="s">
        <v>871</v>
      </c>
      <c r="C549" s="104">
        <f t="shared" si="554"/>
        <v>0</v>
      </c>
      <c r="D549" s="104">
        <f t="shared" si="554"/>
        <v>0</v>
      </c>
      <c r="E549" s="104">
        <f t="shared" si="548"/>
        <v>0</v>
      </c>
      <c r="F549" s="104">
        <f t="shared" si="555"/>
        <v>1.3503103116966304</v>
      </c>
      <c r="G549" s="104">
        <f t="shared" si="555"/>
        <v>0</v>
      </c>
      <c r="H549" s="104">
        <f t="shared" si="549"/>
        <v>1.3503103116966304</v>
      </c>
      <c r="I549" s="104">
        <f t="shared" si="556"/>
        <v>2.7712603403562541</v>
      </c>
      <c r="J549" s="104">
        <f t="shared" si="556"/>
        <v>0</v>
      </c>
      <c r="K549" s="104">
        <f t="shared" si="550"/>
        <v>2.7712603403562541</v>
      </c>
      <c r="L549" s="104">
        <f t="shared" si="557"/>
        <v>3.4701101288839431</v>
      </c>
      <c r="M549" s="104">
        <f t="shared" si="557"/>
        <v>0</v>
      </c>
      <c r="N549" s="104">
        <f t="shared" si="551"/>
        <v>3.4701101288839431</v>
      </c>
      <c r="O549" s="104">
        <f t="shared" si="558"/>
        <v>4.8764565753929876</v>
      </c>
      <c r="P549" s="104">
        <f t="shared" si="558"/>
        <v>0</v>
      </c>
      <c r="Q549" s="104">
        <f t="shared" si="552"/>
        <v>4.8764565753929876</v>
      </c>
      <c r="R549" s="104">
        <f t="shared" si="559"/>
        <v>5.5967371700024557</v>
      </c>
      <c r="S549" s="104">
        <f t="shared" si="559"/>
        <v>0</v>
      </c>
      <c r="T549" s="104">
        <f t="shared" si="553"/>
        <v>5.5967371700024557</v>
      </c>
    </row>
    <row r="550" spans="2:20" x14ac:dyDescent="0.2">
      <c r="B550" s="114" t="s">
        <v>873</v>
      </c>
      <c r="C550" s="104">
        <f t="shared" si="554"/>
        <v>0</v>
      </c>
      <c r="D550" s="104">
        <f t="shared" si="554"/>
        <v>0</v>
      </c>
      <c r="E550" s="104">
        <f t="shared" si="548"/>
        <v>0</v>
      </c>
      <c r="F550" s="104">
        <f t="shared" si="555"/>
        <v>0</v>
      </c>
      <c r="G550" s="104">
        <f t="shared" si="555"/>
        <v>0</v>
      </c>
      <c r="H550" s="104">
        <f t="shared" si="549"/>
        <v>0</v>
      </c>
      <c r="I550" s="104">
        <f t="shared" si="556"/>
        <v>4.1568905105343816</v>
      </c>
      <c r="J550" s="104">
        <f t="shared" si="556"/>
        <v>0</v>
      </c>
      <c r="K550" s="104">
        <f t="shared" si="550"/>
        <v>4.1568905105343816</v>
      </c>
      <c r="L550" s="104">
        <f t="shared" si="557"/>
        <v>9.7163083608750398</v>
      </c>
      <c r="M550" s="104">
        <f t="shared" si="557"/>
        <v>0</v>
      </c>
      <c r="N550" s="104">
        <f t="shared" si="551"/>
        <v>9.7163083608750398</v>
      </c>
      <c r="O550" s="104">
        <f t="shared" si="558"/>
        <v>0</v>
      </c>
      <c r="P550" s="104">
        <f t="shared" si="558"/>
        <v>0</v>
      </c>
      <c r="Q550" s="104">
        <f t="shared" si="552"/>
        <v>0</v>
      </c>
      <c r="R550" s="104">
        <f t="shared" si="559"/>
        <v>0</v>
      </c>
      <c r="S550" s="104">
        <f t="shared" si="559"/>
        <v>0</v>
      </c>
      <c r="T550" s="104">
        <f t="shared" si="553"/>
        <v>0</v>
      </c>
    </row>
    <row r="551" spans="2:20" x14ac:dyDescent="0.2">
      <c r="B551" s="108" t="s">
        <v>881</v>
      </c>
      <c r="C551" s="104">
        <f t="shared" si="554"/>
        <v>0</v>
      </c>
      <c r="D551" s="104">
        <f t="shared" si="554"/>
        <v>0</v>
      </c>
      <c r="E551" s="104">
        <f t="shared" si="548"/>
        <v>0</v>
      </c>
      <c r="F551" s="104">
        <f t="shared" si="555"/>
        <v>9.4521721818764117</v>
      </c>
      <c r="G551" s="104">
        <f t="shared" si="555"/>
        <v>0</v>
      </c>
      <c r="H551" s="104">
        <f t="shared" si="549"/>
        <v>9.4521721818764117</v>
      </c>
      <c r="I551" s="104">
        <f t="shared" si="556"/>
        <v>0</v>
      </c>
      <c r="J551" s="104">
        <f t="shared" si="556"/>
        <v>0</v>
      </c>
      <c r="K551" s="104">
        <f t="shared" si="550"/>
        <v>0</v>
      </c>
      <c r="L551" s="104">
        <f t="shared" si="557"/>
        <v>0</v>
      </c>
      <c r="M551" s="104">
        <f t="shared" si="557"/>
        <v>0</v>
      </c>
      <c r="N551" s="104">
        <f t="shared" si="551"/>
        <v>0</v>
      </c>
      <c r="O551" s="104">
        <f t="shared" si="558"/>
        <v>0</v>
      </c>
      <c r="P551" s="104">
        <f t="shared" si="558"/>
        <v>0</v>
      </c>
      <c r="Q551" s="104">
        <f t="shared" si="552"/>
        <v>0</v>
      </c>
      <c r="R551" s="104">
        <f t="shared" si="559"/>
        <v>0</v>
      </c>
      <c r="S551" s="104">
        <f t="shared" si="559"/>
        <v>0</v>
      </c>
      <c r="T551" s="104">
        <f t="shared" si="553"/>
        <v>0</v>
      </c>
    </row>
    <row r="552" spans="2:20" x14ac:dyDescent="0.2">
      <c r="B552" s="108" t="s">
        <v>912</v>
      </c>
      <c r="C552" s="104">
        <f t="shared" si="554"/>
        <v>3.3342303552206674</v>
      </c>
      <c r="D552" s="104">
        <f t="shared" si="554"/>
        <v>0</v>
      </c>
      <c r="E552" s="104">
        <f t="shared" ref="E552" si="560">+C552+D552</f>
        <v>3.3342303552206674</v>
      </c>
      <c r="F552" s="104">
        <f t="shared" si="555"/>
        <v>2.7883907936535417</v>
      </c>
      <c r="G552" s="104">
        <f t="shared" si="555"/>
        <v>0</v>
      </c>
      <c r="H552" s="104">
        <f t="shared" ref="H552" si="561">+F552+G552</f>
        <v>2.7883907936535417</v>
      </c>
      <c r="I552" s="104">
        <f t="shared" si="556"/>
        <v>2.8613263014178325</v>
      </c>
      <c r="J552" s="104">
        <f t="shared" si="556"/>
        <v>0</v>
      </c>
      <c r="K552" s="104">
        <f t="shared" ref="K552" si="562">+I552+J552</f>
        <v>2.8613263014178325</v>
      </c>
      <c r="L552" s="104">
        <f t="shared" si="557"/>
        <v>2.866310966458137</v>
      </c>
      <c r="M552" s="104">
        <f t="shared" si="557"/>
        <v>0</v>
      </c>
      <c r="N552" s="104">
        <f t="shared" ref="N552" si="563">+L552+M552</f>
        <v>2.866310966458137</v>
      </c>
      <c r="O552" s="104">
        <f t="shared" si="558"/>
        <v>2.8771093794818627</v>
      </c>
      <c r="P552" s="104">
        <f t="shared" si="558"/>
        <v>0</v>
      </c>
      <c r="Q552" s="104">
        <f t="shared" ref="Q552" si="564">+O552+P552</f>
        <v>2.8771093794818627</v>
      </c>
      <c r="R552" s="104">
        <f t="shared" si="559"/>
        <v>0</v>
      </c>
      <c r="S552" s="104">
        <f t="shared" si="559"/>
        <v>0</v>
      </c>
      <c r="T552" s="104">
        <f t="shared" ref="T552" si="565">+R552+S552</f>
        <v>0</v>
      </c>
    </row>
    <row r="553" spans="2:20" s="135" customFormat="1" x14ac:dyDescent="0.2">
      <c r="B553" s="114" t="s">
        <v>294</v>
      </c>
      <c r="C553" s="104">
        <f>+C256*$E$555</f>
        <v>11.33867491926803</v>
      </c>
      <c r="D553" s="104">
        <f>+D256*$E$555</f>
        <v>0</v>
      </c>
      <c r="E553" s="104">
        <f t="shared" si="548"/>
        <v>11.33867491926803</v>
      </c>
      <c r="F553" s="104">
        <f>+F256*$H$555</f>
        <v>9.4824452388577765</v>
      </c>
      <c r="G553" s="104">
        <f>+G256*$H$555</f>
        <v>0</v>
      </c>
      <c r="H553" s="104">
        <f t="shared" si="549"/>
        <v>9.4824452388577765</v>
      </c>
      <c r="I553" s="104">
        <f>+I256*$K$555</f>
        <v>15.596310482996241</v>
      </c>
      <c r="J553" s="104">
        <f>+J256*$K$555</f>
        <v>0</v>
      </c>
      <c r="K553" s="104">
        <f t="shared" si="550"/>
        <v>15.596310482996241</v>
      </c>
      <c r="L553" s="104">
        <f>+L256*$N$555</f>
        <v>14.453993272715527</v>
      </c>
      <c r="M553" s="104">
        <f>+M256*$N$555</f>
        <v>0</v>
      </c>
      <c r="N553" s="104">
        <f t="shared" si="551"/>
        <v>14.453993272715527</v>
      </c>
      <c r="O553" s="104">
        <f>+O256*$Q$555</f>
        <v>19.733221509200192</v>
      </c>
      <c r="P553" s="104">
        <f>+P256*$Q$555</f>
        <v>0</v>
      </c>
      <c r="Q553" s="104">
        <f t="shared" si="552"/>
        <v>19.733221509200192</v>
      </c>
      <c r="R553" s="104">
        <f>+R256*$T$555</f>
        <v>25.148892766719143</v>
      </c>
      <c r="S553" s="104">
        <f>+S256*$T$555</f>
        <v>0</v>
      </c>
      <c r="T553" s="104">
        <f t="shared" si="553"/>
        <v>25.148892766719143</v>
      </c>
    </row>
    <row r="554" spans="2:20" x14ac:dyDescent="0.2">
      <c r="B554" s="278" t="s">
        <v>8</v>
      </c>
      <c r="C554" s="106">
        <f>SUM(C531:C553)</f>
        <v>179.61766634136853</v>
      </c>
      <c r="D554" s="106">
        <f t="shared" ref="D554:T554" si="566">SUM(D531:D553)</f>
        <v>3.4729278794402583</v>
      </c>
      <c r="E554" s="106">
        <f t="shared" si="566"/>
        <v>183.09059422080878</v>
      </c>
      <c r="F554" s="106">
        <f t="shared" si="566"/>
        <v>284.77858913583009</v>
      </c>
      <c r="G554" s="106">
        <f t="shared" si="566"/>
        <v>3.1948206943711104</v>
      </c>
      <c r="H554" s="106">
        <f t="shared" si="566"/>
        <v>287.97340983020121</v>
      </c>
      <c r="I554" s="106">
        <f t="shared" si="566"/>
        <v>349.91251390480699</v>
      </c>
      <c r="J554" s="106">
        <f t="shared" si="566"/>
        <v>3.6062258389737227</v>
      </c>
      <c r="K554" s="106">
        <f t="shared" si="566"/>
        <v>353.51873974378083</v>
      </c>
      <c r="L554" s="106">
        <f t="shared" si="566"/>
        <v>436.6616885817827</v>
      </c>
      <c r="M554" s="106">
        <f t="shared" si="566"/>
        <v>3.9548642484458787</v>
      </c>
      <c r="N554" s="106">
        <f t="shared" si="566"/>
        <v>440.61655283022856</v>
      </c>
      <c r="O554" s="106">
        <f t="shared" si="566"/>
        <v>461.51138872153791</v>
      </c>
      <c r="P554" s="106">
        <f t="shared" si="566"/>
        <v>5.4193239795596249</v>
      </c>
      <c r="Q554" s="106">
        <f t="shared" si="566"/>
        <v>466.9307127010976</v>
      </c>
      <c r="R554" s="106">
        <f t="shared" si="566"/>
        <v>472.61834344803975</v>
      </c>
      <c r="S554" s="106">
        <f t="shared" si="566"/>
        <v>5.9865471071294385</v>
      </c>
      <c r="T554" s="106">
        <f t="shared" si="566"/>
        <v>478.60489055516922</v>
      </c>
    </row>
    <row r="555" spans="2:20" x14ac:dyDescent="0.2">
      <c r="B555" s="279" t="s">
        <v>297</v>
      </c>
      <c r="C555" s="241"/>
      <c r="D555" s="240"/>
      <c r="E555" s="285">
        <f>Asignaciones!K48</f>
        <v>1.305255830142708E-2</v>
      </c>
      <c r="F555" s="241"/>
      <c r="G555" s="240"/>
      <c r="H555" s="285">
        <f>Asignaciones!L48</f>
        <v>1.2563421116211646E-2</v>
      </c>
      <c r="I555" s="241"/>
      <c r="J555" s="240"/>
      <c r="K555" s="285">
        <f>Asignaciones!M48</f>
        <v>1.2813517461755408E-2</v>
      </c>
      <c r="L555" s="241"/>
      <c r="M555" s="240"/>
      <c r="N555" s="285">
        <f>Asignaciones!N48</f>
        <v>1.2835773629871018E-2</v>
      </c>
      <c r="O555" s="241"/>
      <c r="P555" s="240"/>
      <c r="Q555" s="285">
        <f>Asignaciones!O48</f>
        <v>1.2787550793723918E-2</v>
      </c>
      <c r="R555" s="241"/>
      <c r="S555" s="240"/>
      <c r="T555" s="285">
        <f>Asignaciones!P48</f>
        <v>1.2809996735434382E-2</v>
      </c>
    </row>
    <row r="559" spans="2:20" x14ac:dyDescent="0.2">
      <c r="B559" s="2" t="s">
        <v>481</v>
      </c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7"/>
    </row>
    <row r="560" spans="2:20" x14ac:dyDescent="0.2">
      <c r="B560" s="9" t="s">
        <v>20</v>
      </c>
      <c r="C560" s="199"/>
      <c r="D560" s="199"/>
      <c r="E560" s="199"/>
      <c r="F560" s="199"/>
      <c r="G560" s="199"/>
      <c r="H560" s="199"/>
      <c r="I560" s="199"/>
      <c r="J560" s="199"/>
      <c r="K560" s="199"/>
      <c r="L560" s="199"/>
      <c r="M560" s="199"/>
      <c r="N560" s="199"/>
      <c r="O560" s="199"/>
      <c r="P560" s="199"/>
      <c r="Q560" s="199"/>
      <c r="R560" s="199"/>
      <c r="S560" s="199"/>
      <c r="T560" s="262"/>
    </row>
    <row r="561" spans="2:20" x14ac:dyDescent="0.2">
      <c r="B561" s="9" t="s">
        <v>911</v>
      </c>
      <c r="C561" s="199"/>
      <c r="D561" s="199"/>
      <c r="E561" s="199"/>
      <c r="F561" s="199"/>
      <c r="G561" s="199"/>
      <c r="H561" s="199"/>
      <c r="I561" s="199"/>
      <c r="J561" s="199"/>
      <c r="K561" s="199"/>
      <c r="L561" s="199"/>
      <c r="M561" s="199"/>
      <c r="N561" s="199"/>
      <c r="O561" s="199"/>
      <c r="P561" s="199"/>
      <c r="Q561" s="199"/>
      <c r="R561" s="199"/>
      <c r="S561" s="199"/>
      <c r="T561" s="262"/>
    </row>
    <row r="562" spans="2:20" x14ac:dyDescent="0.2">
      <c r="B562" s="9" t="s">
        <v>2</v>
      </c>
      <c r="C562" s="199"/>
      <c r="D562" s="199"/>
      <c r="E562" s="199"/>
      <c r="F562" s="199"/>
      <c r="G562" s="199"/>
      <c r="H562" s="199"/>
      <c r="I562" s="199"/>
      <c r="J562" s="199"/>
      <c r="K562" s="199"/>
      <c r="L562" s="199"/>
      <c r="M562" s="199"/>
      <c r="N562" s="199"/>
      <c r="O562" s="199"/>
      <c r="P562" s="199"/>
      <c r="Q562" s="199"/>
      <c r="R562" s="199"/>
      <c r="S562" s="199"/>
      <c r="T562" s="262"/>
    </row>
    <row r="563" spans="2:20" x14ac:dyDescent="0.2">
      <c r="B563" s="256"/>
      <c r="C563" s="197"/>
      <c r="D563" s="197"/>
      <c r="E563" s="197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263"/>
    </row>
    <row r="564" spans="2:20" x14ac:dyDescent="0.2">
      <c r="B564" s="264"/>
    </row>
    <row r="565" spans="2:20" x14ac:dyDescent="0.2">
      <c r="B565" s="265" t="s">
        <v>282</v>
      </c>
      <c r="C565" s="267" t="s">
        <v>38</v>
      </c>
      <c r="D565" s="662"/>
      <c r="E565" s="299"/>
      <c r="F565" s="270" t="s">
        <v>39</v>
      </c>
      <c r="G565" s="663"/>
      <c r="H565" s="663"/>
      <c r="I565" s="301" t="s">
        <v>40</v>
      </c>
      <c r="J565" s="662"/>
      <c r="K565" s="299"/>
      <c r="L565" s="267" t="s">
        <v>121</v>
      </c>
      <c r="M565" s="662"/>
      <c r="N565" s="299"/>
      <c r="O565" s="270" t="s">
        <v>122</v>
      </c>
      <c r="P565" s="662"/>
      <c r="Q565" s="299"/>
      <c r="R565" s="301" t="s">
        <v>633</v>
      </c>
      <c r="S565" s="662"/>
      <c r="T565" s="299"/>
    </row>
    <row r="566" spans="2:20" x14ac:dyDescent="0.2">
      <c r="B566" s="273"/>
      <c r="C566" s="274" t="s">
        <v>283</v>
      </c>
      <c r="D566" s="275" t="s">
        <v>284</v>
      </c>
      <c r="E566" s="275" t="s">
        <v>47</v>
      </c>
      <c r="F566" s="275" t="s">
        <v>283</v>
      </c>
      <c r="G566" s="275" t="s">
        <v>284</v>
      </c>
      <c r="H566" s="275" t="s">
        <v>47</v>
      </c>
      <c r="I566" s="276" t="s">
        <v>283</v>
      </c>
      <c r="J566" s="276" t="s">
        <v>284</v>
      </c>
      <c r="K566" s="276" t="s">
        <v>47</v>
      </c>
      <c r="L566" s="274" t="s">
        <v>283</v>
      </c>
      <c r="M566" s="275" t="s">
        <v>284</v>
      </c>
      <c r="N566" s="275" t="s">
        <v>47</v>
      </c>
      <c r="O566" s="275" t="s">
        <v>283</v>
      </c>
      <c r="P566" s="275" t="s">
        <v>284</v>
      </c>
      <c r="Q566" s="275" t="s">
        <v>47</v>
      </c>
      <c r="R566" s="276" t="s">
        <v>283</v>
      </c>
      <c r="S566" s="276" t="s">
        <v>284</v>
      </c>
      <c r="T566" s="276" t="s">
        <v>47</v>
      </c>
    </row>
    <row r="567" spans="2:20" x14ac:dyDescent="0.2">
      <c r="B567" s="129" t="s">
        <v>83</v>
      </c>
      <c r="C567" s="234"/>
      <c r="D567" s="234"/>
      <c r="E567" s="234"/>
      <c r="F567" s="234"/>
      <c r="G567" s="234"/>
      <c r="H567" s="234"/>
      <c r="I567" s="234"/>
      <c r="J567" s="234"/>
      <c r="K567" s="234"/>
      <c r="L567" s="234"/>
      <c r="M567" s="234"/>
      <c r="N567" s="234"/>
      <c r="O567" s="234"/>
      <c r="P567" s="234"/>
      <c r="Q567" s="234"/>
      <c r="R567" s="234"/>
      <c r="S567" s="234"/>
      <c r="T567" s="232"/>
    </row>
    <row r="568" spans="2:20" x14ac:dyDescent="0.2">
      <c r="B568" s="665" t="s">
        <v>424</v>
      </c>
      <c r="C568" s="104">
        <f t="shared" ref="C568:D580" si="567">+C234*$E$592</f>
        <v>2034.9607048147202</v>
      </c>
      <c r="D568" s="104">
        <f t="shared" si="567"/>
        <v>0</v>
      </c>
      <c r="E568" s="408">
        <f>+C568+D568</f>
        <v>2034.9607048147202</v>
      </c>
      <c r="F568" s="104">
        <f t="shared" ref="F568:G580" si="568">+F234*$H$592</f>
        <v>3128.0535867635067</v>
      </c>
      <c r="G568" s="104">
        <f t="shared" si="568"/>
        <v>0</v>
      </c>
      <c r="H568" s="408">
        <f>+F568+G568</f>
        <v>3128.0535867635067</v>
      </c>
      <c r="I568" s="104">
        <f t="shared" ref="I568:J580" si="569">+I234*$K$592</f>
        <v>3626.3616117928527</v>
      </c>
      <c r="J568" s="104">
        <f t="shared" si="569"/>
        <v>0</v>
      </c>
      <c r="K568" s="408">
        <f>+I568+J568</f>
        <v>3626.3616117928527</v>
      </c>
      <c r="L568" s="104">
        <f t="shared" ref="L568:M580" si="570">+L234*$N$592</f>
        <v>4545.6908919153102</v>
      </c>
      <c r="M568" s="104">
        <f t="shared" si="570"/>
        <v>0</v>
      </c>
      <c r="N568" s="408">
        <f>+L568+M568</f>
        <v>4545.6908919153102</v>
      </c>
      <c r="O568" s="104">
        <f t="shared" ref="O568:P580" si="571">+O234*$Q$592</f>
        <v>4796.6011625450128</v>
      </c>
      <c r="P568" s="104">
        <f t="shared" si="571"/>
        <v>0</v>
      </c>
      <c r="Q568" s="408">
        <f>+O568+P568</f>
        <v>4796.6011625450128</v>
      </c>
      <c r="R568" s="104">
        <f t="shared" ref="R568:S580" si="572">+R234*$T$592</f>
        <v>5036.8962376500649</v>
      </c>
      <c r="S568" s="104">
        <f t="shared" si="572"/>
        <v>0</v>
      </c>
      <c r="T568" s="408">
        <f>+R568+S568</f>
        <v>5036.8962376500649</v>
      </c>
    </row>
    <row r="569" spans="2:20" x14ac:dyDescent="0.2">
      <c r="B569" s="665" t="s">
        <v>425</v>
      </c>
      <c r="C569" s="104">
        <f t="shared" si="567"/>
        <v>645.08701586737573</v>
      </c>
      <c r="D569" s="104">
        <f t="shared" si="567"/>
        <v>0</v>
      </c>
      <c r="E569" s="408">
        <f>+C569+D569</f>
        <v>645.08701586737573</v>
      </c>
      <c r="F569" s="104">
        <f t="shared" si="568"/>
        <v>1167.0101297843696</v>
      </c>
      <c r="G569" s="104">
        <f t="shared" si="568"/>
        <v>0</v>
      </c>
      <c r="H569" s="408">
        <f>+F569+G569</f>
        <v>1167.0101297843696</v>
      </c>
      <c r="I569" s="104">
        <f t="shared" si="569"/>
        <v>1364.3623267835449</v>
      </c>
      <c r="J569" s="104">
        <f t="shared" si="569"/>
        <v>0</v>
      </c>
      <c r="K569" s="408">
        <f>+I569+J569</f>
        <v>1364.3623267835449</v>
      </c>
      <c r="L569" s="104">
        <f t="shared" si="570"/>
        <v>1698.4508453683995</v>
      </c>
      <c r="M569" s="104">
        <f t="shared" si="570"/>
        <v>0</v>
      </c>
      <c r="N569" s="408">
        <f>+L569+M569</f>
        <v>1698.4508453683995</v>
      </c>
      <c r="O569" s="104">
        <f t="shared" si="571"/>
        <v>1737.2997295085761</v>
      </c>
      <c r="P569" s="104">
        <f t="shared" si="571"/>
        <v>0</v>
      </c>
      <c r="Q569" s="408">
        <f>+O569+P569</f>
        <v>1737.2997295085761</v>
      </c>
      <c r="R569" s="104">
        <f t="shared" si="572"/>
        <v>1824.3331423013863</v>
      </c>
      <c r="S569" s="104">
        <f t="shared" si="572"/>
        <v>0</v>
      </c>
      <c r="T569" s="408">
        <f>+R569+S569</f>
        <v>1824.3331423013863</v>
      </c>
    </row>
    <row r="570" spans="2:20" x14ac:dyDescent="0.2">
      <c r="B570" s="660" t="s">
        <v>715</v>
      </c>
      <c r="C570" s="104">
        <f t="shared" si="567"/>
        <v>0</v>
      </c>
      <c r="D570" s="104">
        <f t="shared" si="567"/>
        <v>6.1661867599569424</v>
      </c>
      <c r="E570" s="104">
        <f>+C570+D570</f>
        <v>6.1661867599569424</v>
      </c>
      <c r="F570" s="104">
        <f t="shared" si="568"/>
        <v>0</v>
      </c>
      <c r="G570" s="104">
        <f t="shared" si="568"/>
        <v>5.8531132442936409</v>
      </c>
      <c r="H570" s="104">
        <f>+F570+G570</f>
        <v>5.8531132442936409</v>
      </c>
      <c r="I570" s="104">
        <f t="shared" si="569"/>
        <v>0</v>
      </c>
      <c r="J570" s="104">
        <f t="shared" si="569"/>
        <v>6.48686609885198</v>
      </c>
      <c r="K570" s="104">
        <f>+I570+J570</f>
        <v>6.48686609885198</v>
      </c>
      <c r="L570" s="104">
        <f t="shared" si="570"/>
        <v>0</v>
      </c>
      <c r="M570" s="104">
        <f t="shared" si="570"/>
        <v>7.1343901904780385</v>
      </c>
      <c r="N570" s="104">
        <f>+L570+M570</f>
        <v>7.1343901904780385</v>
      </c>
      <c r="O570" s="104">
        <f t="shared" si="571"/>
        <v>0</v>
      </c>
      <c r="P570" s="104">
        <f t="shared" si="571"/>
        <v>7.9098151966951749</v>
      </c>
      <c r="Q570" s="104">
        <f>+O570+P570</f>
        <v>7.9098151966951749</v>
      </c>
      <c r="R570" s="104">
        <f t="shared" si="572"/>
        <v>0</v>
      </c>
      <c r="S570" s="104">
        <f t="shared" si="572"/>
        <v>8.7228912548645727</v>
      </c>
      <c r="T570" s="104">
        <f>+R570+S570</f>
        <v>8.7228912548645727</v>
      </c>
    </row>
    <row r="571" spans="2:20" x14ac:dyDescent="0.2">
      <c r="B571" s="660" t="s">
        <v>717</v>
      </c>
      <c r="C571" s="104">
        <f t="shared" si="567"/>
        <v>5.6746501614639389</v>
      </c>
      <c r="D571" s="104">
        <f t="shared" si="567"/>
        <v>0</v>
      </c>
      <c r="E571" s="104">
        <f t="shared" ref="E571:E590" si="573">+C571+D571</f>
        <v>5.6746501614639389</v>
      </c>
      <c r="F571" s="104">
        <f t="shared" si="568"/>
        <v>5.3865332513914259</v>
      </c>
      <c r="G571" s="104">
        <f t="shared" si="568"/>
        <v>0</v>
      </c>
      <c r="H571" s="104">
        <f t="shared" ref="H571:H590" si="574">+F571+G571</f>
        <v>5.3865332513914259</v>
      </c>
      <c r="I571" s="104">
        <f t="shared" si="569"/>
        <v>5.9697665977769354</v>
      </c>
      <c r="J571" s="104">
        <f t="shared" si="569"/>
        <v>0</v>
      </c>
      <c r="K571" s="104">
        <f t="shared" ref="K571:K590" si="575">+I571+J571</f>
        <v>5.9697665977769354</v>
      </c>
      <c r="L571" s="104">
        <f t="shared" si="570"/>
        <v>6.5656734092539297</v>
      </c>
      <c r="M571" s="104">
        <f t="shared" si="570"/>
        <v>0</v>
      </c>
      <c r="N571" s="104">
        <f t="shared" ref="N571:N590" si="576">+L571+M571</f>
        <v>6.5656734092539297</v>
      </c>
      <c r="O571" s="104">
        <f t="shared" si="571"/>
        <v>7.2792855342236846</v>
      </c>
      <c r="P571" s="104">
        <f t="shared" si="571"/>
        <v>0</v>
      </c>
      <c r="Q571" s="104">
        <f t="shared" ref="Q571:Q590" si="577">+O571+P571</f>
        <v>7.2792855342236846</v>
      </c>
      <c r="R571" s="104">
        <f t="shared" si="572"/>
        <v>8.0275473635176215</v>
      </c>
      <c r="S571" s="104">
        <f t="shared" si="572"/>
        <v>0</v>
      </c>
      <c r="T571" s="104">
        <f t="shared" ref="T571:T590" si="578">+R571+S571</f>
        <v>8.0275473635176215</v>
      </c>
    </row>
    <row r="572" spans="2:20" x14ac:dyDescent="0.2">
      <c r="B572" s="660" t="s">
        <v>287</v>
      </c>
      <c r="C572" s="104">
        <f t="shared" si="567"/>
        <v>8.1589747039827767</v>
      </c>
      <c r="D572" s="104">
        <f t="shared" si="567"/>
        <v>0</v>
      </c>
      <c r="E572" s="104">
        <f t="shared" si="573"/>
        <v>8.1589747039827767</v>
      </c>
      <c r="F572" s="104">
        <f t="shared" si="568"/>
        <v>7.7447221044066863</v>
      </c>
      <c r="G572" s="104">
        <f t="shared" si="568"/>
        <v>0</v>
      </c>
      <c r="H572" s="104">
        <f t="shared" si="574"/>
        <v>7.7447221044066863</v>
      </c>
      <c r="I572" s="104">
        <f t="shared" si="569"/>
        <v>8.5832911763811577</v>
      </c>
      <c r="J572" s="104">
        <f t="shared" si="569"/>
        <v>0</v>
      </c>
      <c r="K572" s="104">
        <f t="shared" si="575"/>
        <v>8.5832911763811577</v>
      </c>
      <c r="L572" s="104">
        <f t="shared" si="570"/>
        <v>9.440082073164394</v>
      </c>
      <c r="M572" s="104">
        <f t="shared" si="570"/>
        <v>0</v>
      </c>
      <c r="N572" s="104">
        <f t="shared" si="576"/>
        <v>9.440082073164394</v>
      </c>
      <c r="O572" s="104">
        <f t="shared" si="571"/>
        <v>10.466108896037577</v>
      </c>
      <c r="P572" s="104">
        <f t="shared" si="571"/>
        <v>0</v>
      </c>
      <c r="Q572" s="104">
        <f t="shared" si="577"/>
        <v>10.466108896037577</v>
      </c>
      <c r="R572" s="104">
        <f t="shared" si="572"/>
        <v>11.54195483604353</v>
      </c>
      <c r="S572" s="104">
        <f t="shared" si="572"/>
        <v>0</v>
      </c>
      <c r="T572" s="104">
        <f t="shared" si="578"/>
        <v>11.54195483604353</v>
      </c>
    </row>
    <row r="573" spans="2:20" x14ac:dyDescent="0.2">
      <c r="B573" s="114" t="s">
        <v>427</v>
      </c>
      <c r="C573" s="104">
        <f t="shared" si="567"/>
        <v>0</v>
      </c>
      <c r="D573" s="104">
        <f t="shared" si="567"/>
        <v>23.870828848223894</v>
      </c>
      <c r="E573" s="104">
        <f t="shared" si="573"/>
        <v>23.870828848223894</v>
      </c>
      <c r="F573" s="104">
        <f t="shared" si="568"/>
        <v>0</v>
      </c>
      <c r="G573" s="104">
        <f t="shared" si="568"/>
        <v>22.658844099749849</v>
      </c>
      <c r="H573" s="104">
        <f t="shared" si="574"/>
        <v>22.658844099749849</v>
      </c>
      <c r="I573" s="104">
        <f t="shared" si="569"/>
        <v>0</v>
      </c>
      <c r="J573" s="104">
        <f t="shared" si="569"/>
        <v>25.112257613183733</v>
      </c>
      <c r="K573" s="104">
        <f t="shared" si="575"/>
        <v>25.112257613183733</v>
      </c>
      <c r="L573" s="104">
        <f t="shared" si="570"/>
        <v>0</v>
      </c>
      <c r="M573" s="104">
        <f t="shared" si="570"/>
        <v>27.618982979772404</v>
      </c>
      <c r="N573" s="104">
        <f t="shared" si="576"/>
        <v>27.618982979772404</v>
      </c>
      <c r="O573" s="104">
        <f t="shared" si="571"/>
        <v>0</v>
      </c>
      <c r="P573" s="104">
        <f t="shared" si="571"/>
        <v>30.620844312978512</v>
      </c>
      <c r="Q573" s="104">
        <f t="shared" si="577"/>
        <v>30.620844312978512</v>
      </c>
      <c r="R573" s="104">
        <f t="shared" si="572"/>
        <v>0</v>
      </c>
      <c r="S573" s="104">
        <f t="shared" si="572"/>
        <v>33.768462148881653</v>
      </c>
      <c r="T573" s="104">
        <f t="shared" si="578"/>
        <v>33.768462148881653</v>
      </c>
    </row>
    <row r="574" spans="2:20" x14ac:dyDescent="0.2">
      <c r="B574" s="114" t="s">
        <v>428</v>
      </c>
      <c r="C574" s="104">
        <f t="shared" si="567"/>
        <v>0</v>
      </c>
      <c r="D574" s="104">
        <f t="shared" si="567"/>
        <v>13.747039827771797</v>
      </c>
      <c r="E574" s="104">
        <f t="shared" si="573"/>
        <v>13.747039827771797</v>
      </c>
      <c r="F574" s="104">
        <f t="shared" si="568"/>
        <v>0</v>
      </c>
      <c r="G574" s="104">
        <f t="shared" si="568"/>
        <v>13.049066468159509</v>
      </c>
      <c r="H574" s="104">
        <f t="shared" si="574"/>
        <v>13.049066468159509</v>
      </c>
      <c r="I574" s="104">
        <f t="shared" si="569"/>
        <v>0</v>
      </c>
      <c r="J574" s="104">
        <f t="shared" si="569"/>
        <v>14.461969786163843</v>
      </c>
      <c r="K574" s="104">
        <f t="shared" si="575"/>
        <v>14.461969786163843</v>
      </c>
      <c r="L574" s="104">
        <f t="shared" si="570"/>
        <v>0</v>
      </c>
      <c r="M574" s="104">
        <f t="shared" si="570"/>
        <v>15.90557501960107</v>
      </c>
      <c r="N574" s="104">
        <f t="shared" si="576"/>
        <v>15.90557501960107</v>
      </c>
      <c r="O574" s="104">
        <f t="shared" si="571"/>
        <v>0</v>
      </c>
      <c r="P574" s="104">
        <f t="shared" si="571"/>
        <v>35.268651039055605</v>
      </c>
      <c r="Q574" s="104">
        <f t="shared" si="577"/>
        <v>35.268651039055605</v>
      </c>
      <c r="R574" s="104">
        <f t="shared" si="572"/>
        <v>0</v>
      </c>
      <c r="S574" s="104">
        <f t="shared" si="572"/>
        <v>38.894032296479757</v>
      </c>
      <c r="T574" s="104">
        <f t="shared" si="578"/>
        <v>38.894032296479757</v>
      </c>
    </row>
    <row r="575" spans="2:20" x14ac:dyDescent="0.2">
      <c r="B575" s="114" t="s">
        <v>429</v>
      </c>
      <c r="C575" s="104">
        <f t="shared" si="567"/>
        <v>19.315123789020451</v>
      </c>
      <c r="D575" s="104">
        <f t="shared" si="567"/>
        <v>0</v>
      </c>
      <c r="E575" s="104">
        <f t="shared" si="573"/>
        <v>19.315123789020451</v>
      </c>
      <c r="F575" s="104">
        <f t="shared" si="568"/>
        <v>18.334444165534197</v>
      </c>
      <c r="G575" s="104">
        <f t="shared" si="568"/>
        <v>0</v>
      </c>
      <c r="H575" s="104">
        <f t="shared" si="574"/>
        <v>18.334444165534197</v>
      </c>
      <c r="I575" s="104">
        <f t="shared" si="569"/>
        <v>20.319628091024782</v>
      </c>
      <c r="J575" s="104">
        <f t="shared" si="569"/>
        <v>0</v>
      </c>
      <c r="K575" s="104">
        <f t="shared" si="575"/>
        <v>20.319628091024782</v>
      </c>
      <c r="L575" s="104">
        <f t="shared" si="570"/>
        <v>44.695898795390612</v>
      </c>
      <c r="M575" s="104">
        <f t="shared" si="570"/>
        <v>0</v>
      </c>
      <c r="N575" s="104">
        <f t="shared" si="576"/>
        <v>44.695898795390612</v>
      </c>
      <c r="O575" s="104">
        <f t="shared" si="571"/>
        <v>49.553821711851391</v>
      </c>
      <c r="P575" s="104">
        <f t="shared" si="571"/>
        <v>0</v>
      </c>
      <c r="Q575" s="104">
        <f t="shared" si="577"/>
        <v>49.553821711851391</v>
      </c>
      <c r="R575" s="104">
        <f t="shared" si="572"/>
        <v>54.647622897185713</v>
      </c>
      <c r="S575" s="104">
        <f t="shared" si="572"/>
        <v>0</v>
      </c>
      <c r="T575" s="104">
        <f t="shared" si="578"/>
        <v>54.647622897185713</v>
      </c>
    </row>
    <row r="576" spans="2:20" x14ac:dyDescent="0.2">
      <c r="B576" s="114" t="s">
        <v>288</v>
      </c>
      <c r="C576" s="104">
        <f t="shared" si="567"/>
        <v>0</v>
      </c>
      <c r="D576" s="104">
        <f t="shared" si="567"/>
        <v>0</v>
      </c>
      <c r="E576" s="104">
        <f t="shared" si="573"/>
        <v>0</v>
      </c>
      <c r="F576" s="104">
        <f t="shared" si="568"/>
        <v>6.2550827709060055</v>
      </c>
      <c r="G576" s="104">
        <f t="shared" si="568"/>
        <v>0</v>
      </c>
      <c r="H576" s="104">
        <f t="shared" si="574"/>
        <v>6.2550827709060055</v>
      </c>
      <c r="I576" s="104">
        <f t="shared" si="569"/>
        <v>8.3346867517088974</v>
      </c>
      <c r="J576" s="104">
        <f t="shared" si="569"/>
        <v>0</v>
      </c>
      <c r="K576" s="104">
        <f t="shared" si="575"/>
        <v>8.3346867517088974</v>
      </c>
      <c r="L576" s="104">
        <f t="shared" si="570"/>
        <v>10.417647580097677</v>
      </c>
      <c r="M576" s="104">
        <f t="shared" si="570"/>
        <v>0</v>
      </c>
      <c r="N576" s="104">
        <f t="shared" si="576"/>
        <v>10.417647580097677</v>
      </c>
      <c r="O576" s="104">
        <f t="shared" si="571"/>
        <v>17.502536832549197</v>
      </c>
      <c r="P576" s="104">
        <f t="shared" si="571"/>
        <v>0</v>
      </c>
      <c r="Q576" s="104">
        <f t="shared" si="577"/>
        <v>17.502536832549197</v>
      </c>
      <c r="R576" s="104">
        <f t="shared" si="572"/>
        <v>21.759214915281849</v>
      </c>
      <c r="S576" s="104">
        <f t="shared" si="572"/>
        <v>0</v>
      </c>
      <c r="T576" s="104">
        <f t="shared" si="578"/>
        <v>21.759214915281849</v>
      </c>
    </row>
    <row r="577" spans="2:20" x14ac:dyDescent="0.2">
      <c r="B577" s="114" t="s">
        <v>289</v>
      </c>
      <c r="C577" s="104">
        <f t="shared" si="567"/>
        <v>8.3920882669537136</v>
      </c>
      <c r="D577" s="104">
        <f t="shared" si="567"/>
        <v>0</v>
      </c>
      <c r="E577" s="104">
        <f t="shared" si="573"/>
        <v>8.3920882669537136</v>
      </c>
      <c r="F577" s="104">
        <f t="shared" si="568"/>
        <v>7.9659998788183062</v>
      </c>
      <c r="G577" s="104">
        <f t="shared" si="568"/>
        <v>0</v>
      </c>
      <c r="H577" s="104">
        <f t="shared" si="574"/>
        <v>7.9659998788183062</v>
      </c>
      <c r="I577" s="104">
        <f t="shared" si="569"/>
        <v>8.8285280671349042</v>
      </c>
      <c r="J577" s="104">
        <f t="shared" si="569"/>
        <v>0</v>
      </c>
      <c r="K577" s="104">
        <f t="shared" si="575"/>
        <v>8.8285280671349042</v>
      </c>
      <c r="L577" s="104">
        <f t="shared" si="570"/>
        <v>9.7097987038262339</v>
      </c>
      <c r="M577" s="104">
        <f t="shared" si="570"/>
        <v>0</v>
      </c>
      <c r="N577" s="104">
        <f t="shared" si="576"/>
        <v>9.7097987038262339</v>
      </c>
      <c r="O577" s="104">
        <f t="shared" si="571"/>
        <v>10.765140578781505</v>
      </c>
      <c r="P577" s="104">
        <f t="shared" si="571"/>
        <v>0</v>
      </c>
      <c r="Q577" s="104">
        <f t="shared" si="577"/>
        <v>10.765140578781505</v>
      </c>
      <c r="R577" s="104">
        <f t="shared" si="572"/>
        <v>11.871724974216201</v>
      </c>
      <c r="S577" s="104">
        <f t="shared" si="572"/>
        <v>0</v>
      </c>
      <c r="T577" s="104">
        <f t="shared" si="578"/>
        <v>11.871724974216201</v>
      </c>
    </row>
    <row r="578" spans="2:20" x14ac:dyDescent="0.2">
      <c r="B578" s="114" t="s">
        <v>290</v>
      </c>
      <c r="C578" s="104">
        <f t="shared" si="567"/>
        <v>0</v>
      </c>
      <c r="D578" s="104">
        <f t="shared" si="567"/>
        <v>6.6870290635091498</v>
      </c>
      <c r="E578" s="104">
        <f t="shared" si="573"/>
        <v>6.6870290635091498</v>
      </c>
      <c r="F578" s="104">
        <f t="shared" si="568"/>
        <v>0</v>
      </c>
      <c r="G578" s="104">
        <f t="shared" si="568"/>
        <v>6.3475110145504603</v>
      </c>
      <c r="H578" s="104">
        <f t="shared" si="574"/>
        <v>6.3475110145504603</v>
      </c>
      <c r="I578" s="104">
        <f t="shared" si="569"/>
        <v>0</v>
      </c>
      <c r="J578" s="104">
        <f t="shared" si="569"/>
        <v>7.0347953804789247</v>
      </c>
      <c r="K578" s="104">
        <f t="shared" si="575"/>
        <v>7.0347953804789247</v>
      </c>
      <c r="L578" s="104">
        <f t="shared" si="570"/>
        <v>0</v>
      </c>
      <c r="M578" s="104">
        <f t="shared" si="570"/>
        <v>7.7370142052710635</v>
      </c>
      <c r="N578" s="104">
        <f t="shared" si="576"/>
        <v>7.7370142052710635</v>
      </c>
      <c r="O578" s="104">
        <f t="shared" si="571"/>
        <v>0</v>
      </c>
      <c r="P578" s="104">
        <f t="shared" si="571"/>
        <v>8.5779374135687565</v>
      </c>
      <c r="Q578" s="104">
        <f t="shared" si="577"/>
        <v>8.5779374135687565</v>
      </c>
      <c r="R578" s="104">
        <f t="shared" si="572"/>
        <v>0</v>
      </c>
      <c r="S578" s="104">
        <f t="shared" si="572"/>
        <v>9.4596919635817986</v>
      </c>
      <c r="T578" s="104">
        <f t="shared" si="578"/>
        <v>9.4596919635817986</v>
      </c>
    </row>
    <row r="579" spans="2:20" x14ac:dyDescent="0.2">
      <c r="B579" s="114" t="s">
        <v>291</v>
      </c>
      <c r="C579" s="104">
        <f t="shared" si="567"/>
        <v>0</v>
      </c>
      <c r="D579" s="104">
        <f t="shared" si="567"/>
        <v>3.330193756727664</v>
      </c>
      <c r="E579" s="104">
        <f t="shared" si="573"/>
        <v>3.330193756727664</v>
      </c>
      <c r="F579" s="104">
        <f t="shared" si="568"/>
        <v>0</v>
      </c>
      <c r="G579" s="104">
        <f t="shared" si="568"/>
        <v>3.1611110630231369</v>
      </c>
      <c r="H579" s="104">
        <f t="shared" si="574"/>
        <v>3.1611110630231369</v>
      </c>
      <c r="I579" s="104">
        <f t="shared" si="569"/>
        <v>0</v>
      </c>
      <c r="J579" s="104">
        <f t="shared" si="569"/>
        <v>3.5033841536249613</v>
      </c>
      <c r="K579" s="104">
        <f t="shared" si="575"/>
        <v>3.5033841536249613</v>
      </c>
      <c r="L579" s="104">
        <f t="shared" si="570"/>
        <v>0</v>
      </c>
      <c r="M579" s="104">
        <f t="shared" si="570"/>
        <v>3.5378415190708847</v>
      </c>
      <c r="N579" s="104">
        <f t="shared" si="576"/>
        <v>3.5378415190708847</v>
      </c>
      <c r="O579" s="104">
        <f t="shared" si="571"/>
        <v>0</v>
      </c>
      <c r="P579" s="104">
        <f t="shared" si="571"/>
        <v>3.9223636307970127</v>
      </c>
      <c r="Q579" s="104">
        <f t="shared" si="577"/>
        <v>3.9223636307970127</v>
      </c>
      <c r="R579" s="104">
        <f t="shared" si="572"/>
        <v>0</v>
      </c>
      <c r="S579" s="104">
        <f t="shared" si="572"/>
        <v>4.3255563578493366</v>
      </c>
      <c r="T579" s="104">
        <f t="shared" si="578"/>
        <v>4.3255563578493366</v>
      </c>
    </row>
    <row r="580" spans="2:20" x14ac:dyDescent="0.2">
      <c r="B580" s="114" t="s">
        <v>293</v>
      </c>
      <c r="C580" s="104">
        <f t="shared" si="567"/>
        <v>0</v>
      </c>
      <c r="D580" s="104">
        <f t="shared" si="567"/>
        <v>3.5020317545748112</v>
      </c>
      <c r="E580" s="104">
        <f t="shared" si="573"/>
        <v>3.5020317545748112</v>
      </c>
      <c r="F580" s="104">
        <f t="shared" si="568"/>
        <v>0</v>
      </c>
      <c r="G580" s="104">
        <f t="shared" si="568"/>
        <v>3.3242243938751312</v>
      </c>
      <c r="H580" s="104">
        <f t="shared" si="574"/>
        <v>3.3242243938751312</v>
      </c>
      <c r="I580" s="104">
        <f t="shared" si="569"/>
        <v>0</v>
      </c>
      <c r="J580" s="104">
        <f t="shared" si="569"/>
        <v>3.6841587759520098</v>
      </c>
      <c r="K580" s="104">
        <f t="shared" si="575"/>
        <v>3.6841587759520098</v>
      </c>
      <c r="L580" s="104">
        <f t="shared" si="570"/>
        <v>0</v>
      </c>
      <c r="M580" s="104">
        <f t="shared" si="570"/>
        <v>4.0519144114855825</v>
      </c>
      <c r="N580" s="104">
        <f t="shared" si="576"/>
        <v>4.0519144114855825</v>
      </c>
      <c r="O580" s="104">
        <f t="shared" si="571"/>
        <v>0</v>
      </c>
      <c r="P580" s="104">
        <f t="shared" si="571"/>
        <v>4.4923102510502506</v>
      </c>
      <c r="Q580" s="104">
        <f t="shared" si="577"/>
        <v>4.4923102510502506</v>
      </c>
      <c r="R580" s="104">
        <f t="shared" si="572"/>
        <v>0</v>
      </c>
      <c r="S580" s="104">
        <f t="shared" si="572"/>
        <v>4.9540896757483166</v>
      </c>
      <c r="T580" s="104">
        <f t="shared" si="578"/>
        <v>4.9540896757483166</v>
      </c>
    </row>
    <row r="581" spans="2:20" x14ac:dyDescent="0.2">
      <c r="B581" s="114" t="s">
        <v>872</v>
      </c>
      <c r="C581" s="104">
        <f t="shared" ref="C581:D589" si="579">+C247*$E$592</f>
        <v>0</v>
      </c>
      <c r="D581" s="104">
        <f t="shared" si="579"/>
        <v>0</v>
      </c>
      <c r="E581" s="104">
        <f t="shared" si="573"/>
        <v>0</v>
      </c>
      <c r="F581" s="104">
        <f t="shared" ref="F581:G589" si="580">+F247*$H$592</f>
        <v>0</v>
      </c>
      <c r="G581" s="104">
        <f t="shared" si="580"/>
        <v>0</v>
      </c>
      <c r="H581" s="104">
        <f t="shared" si="574"/>
        <v>0</v>
      </c>
      <c r="I581" s="104">
        <f t="shared" ref="I581:J589" si="581">+I247*$K$592</f>
        <v>69.488611311569485</v>
      </c>
      <c r="J581" s="104">
        <f t="shared" si="581"/>
        <v>0</v>
      </c>
      <c r="K581" s="104">
        <f t="shared" si="575"/>
        <v>69.488611311569485</v>
      </c>
      <c r="L581" s="104">
        <f t="shared" ref="L581:M589" si="582">+L247*$N$592</f>
        <v>162.11367733243563</v>
      </c>
      <c r="M581" s="104">
        <f t="shared" si="582"/>
        <v>0</v>
      </c>
      <c r="N581" s="104">
        <f t="shared" si="576"/>
        <v>162.11367733243563</v>
      </c>
      <c r="O581" s="104">
        <f t="shared" ref="O581:P589" si="583">+O247*$Q$592</f>
        <v>0</v>
      </c>
      <c r="P581" s="104">
        <f t="shared" si="583"/>
        <v>0</v>
      </c>
      <c r="Q581" s="104">
        <f t="shared" si="577"/>
        <v>0</v>
      </c>
      <c r="R581" s="104">
        <f t="shared" ref="R581:S589" si="584">+R247*$T$592</f>
        <v>0</v>
      </c>
      <c r="S581" s="104">
        <f t="shared" si="584"/>
        <v>0</v>
      </c>
      <c r="T581" s="104">
        <f t="shared" si="578"/>
        <v>0</v>
      </c>
    </row>
    <row r="582" spans="2:20" x14ac:dyDescent="0.2">
      <c r="B582" s="114" t="s">
        <v>867</v>
      </c>
      <c r="C582" s="104">
        <f t="shared" si="579"/>
        <v>0</v>
      </c>
      <c r="D582" s="104">
        <f t="shared" si="579"/>
        <v>0</v>
      </c>
      <c r="E582" s="104">
        <f t="shared" si="573"/>
        <v>0</v>
      </c>
      <c r="F582" s="104">
        <f t="shared" si="580"/>
        <v>68.969695920504819</v>
      </c>
      <c r="G582" s="104">
        <f t="shared" si="580"/>
        <v>0</v>
      </c>
      <c r="H582" s="104">
        <f t="shared" si="574"/>
        <v>68.969695920504819</v>
      </c>
      <c r="I582" s="104">
        <f t="shared" si="581"/>
        <v>81.070046530164404</v>
      </c>
      <c r="J582" s="104">
        <f t="shared" si="581"/>
        <v>0</v>
      </c>
      <c r="K582" s="104">
        <f t="shared" si="575"/>
        <v>81.070046530164404</v>
      </c>
      <c r="L582" s="104">
        <f t="shared" si="582"/>
        <v>138.95458057065912</v>
      </c>
      <c r="M582" s="104">
        <f t="shared" si="582"/>
        <v>0</v>
      </c>
      <c r="N582" s="104">
        <f t="shared" si="576"/>
        <v>138.95458057065912</v>
      </c>
      <c r="O582" s="104">
        <f t="shared" si="583"/>
        <v>151.72312100739015</v>
      </c>
      <c r="P582" s="104">
        <f t="shared" si="583"/>
        <v>0</v>
      </c>
      <c r="Q582" s="104">
        <f t="shared" si="577"/>
        <v>151.72312100739015</v>
      </c>
      <c r="R582" s="104">
        <f t="shared" si="584"/>
        <v>175.5096947139223</v>
      </c>
      <c r="S582" s="104">
        <f t="shared" si="584"/>
        <v>0</v>
      </c>
      <c r="T582" s="104">
        <f t="shared" si="578"/>
        <v>175.5096947139223</v>
      </c>
    </row>
    <row r="583" spans="2:20" x14ac:dyDescent="0.2">
      <c r="B583" s="114" t="s">
        <v>868</v>
      </c>
      <c r="C583" s="104">
        <f t="shared" si="579"/>
        <v>0</v>
      </c>
      <c r="D583" s="104">
        <f t="shared" si="579"/>
        <v>0</v>
      </c>
      <c r="E583" s="104">
        <f t="shared" si="573"/>
        <v>0</v>
      </c>
      <c r="F583" s="104">
        <f t="shared" si="580"/>
        <v>0</v>
      </c>
      <c r="G583" s="104">
        <f t="shared" si="580"/>
        <v>0</v>
      </c>
      <c r="H583" s="104">
        <f t="shared" si="574"/>
        <v>0</v>
      </c>
      <c r="I583" s="104">
        <f t="shared" si="581"/>
        <v>34.744305655784743</v>
      </c>
      <c r="J583" s="104">
        <f t="shared" si="581"/>
        <v>0</v>
      </c>
      <c r="K583" s="104">
        <f t="shared" si="575"/>
        <v>34.744305655784743</v>
      </c>
      <c r="L583" s="104">
        <f t="shared" si="582"/>
        <v>69.477290285329559</v>
      </c>
      <c r="M583" s="104">
        <f t="shared" si="582"/>
        <v>0</v>
      </c>
      <c r="N583" s="104">
        <f t="shared" si="576"/>
        <v>69.477290285329559</v>
      </c>
      <c r="O583" s="104">
        <f t="shared" si="583"/>
        <v>93.368074466086242</v>
      </c>
      <c r="P583" s="104">
        <f t="shared" si="583"/>
        <v>0</v>
      </c>
      <c r="Q583" s="104">
        <f t="shared" si="577"/>
        <v>93.368074466086242</v>
      </c>
      <c r="R583" s="104">
        <f t="shared" si="584"/>
        <v>105.30581682835339</v>
      </c>
      <c r="S583" s="104">
        <f t="shared" si="584"/>
        <v>0</v>
      </c>
      <c r="T583" s="104">
        <f t="shared" si="578"/>
        <v>105.30581682835339</v>
      </c>
    </row>
    <row r="584" spans="2:20" x14ac:dyDescent="0.2">
      <c r="B584" s="114" t="s">
        <v>869</v>
      </c>
      <c r="C584" s="104">
        <f t="shared" si="579"/>
        <v>0</v>
      </c>
      <c r="D584" s="104">
        <f t="shared" si="579"/>
        <v>0</v>
      </c>
      <c r="E584" s="104">
        <f t="shared" si="573"/>
        <v>0</v>
      </c>
      <c r="F584" s="104">
        <f t="shared" si="580"/>
        <v>45.979797280336541</v>
      </c>
      <c r="G584" s="104">
        <f t="shared" si="580"/>
        <v>0</v>
      </c>
      <c r="H584" s="104">
        <f t="shared" si="574"/>
        <v>45.979797280336541</v>
      </c>
      <c r="I584" s="104">
        <f t="shared" si="581"/>
        <v>57.907176092974581</v>
      </c>
      <c r="J584" s="104">
        <f t="shared" si="581"/>
        <v>0</v>
      </c>
      <c r="K584" s="104">
        <f t="shared" si="575"/>
        <v>57.907176092974581</v>
      </c>
      <c r="L584" s="104">
        <f t="shared" si="582"/>
        <v>81.056838666217814</v>
      </c>
      <c r="M584" s="104">
        <f t="shared" si="582"/>
        <v>0</v>
      </c>
      <c r="N584" s="104">
        <f t="shared" si="576"/>
        <v>81.056838666217814</v>
      </c>
      <c r="O584" s="104">
        <f t="shared" si="583"/>
        <v>116.71009308260781</v>
      </c>
      <c r="P584" s="104">
        <f t="shared" si="583"/>
        <v>0</v>
      </c>
      <c r="Q584" s="104">
        <f t="shared" si="577"/>
        <v>116.71009308260781</v>
      </c>
      <c r="R584" s="104">
        <f t="shared" si="584"/>
        <v>140.40775577113786</v>
      </c>
      <c r="S584" s="104">
        <f t="shared" si="584"/>
        <v>0</v>
      </c>
      <c r="T584" s="104">
        <f t="shared" si="578"/>
        <v>140.40775577113786</v>
      </c>
    </row>
    <row r="585" spans="2:20" x14ac:dyDescent="0.2">
      <c r="B585" s="114" t="s">
        <v>870</v>
      </c>
      <c r="C585" s="104">
        <f t="shared" si="579"/>
        <v>0</v>
      </c>
      <c r="D585" s="104">
        <f t="shared" si="579"/>
        <v>0</v>
      </c>
      <c r="E585" s="104">
        <f t="shared" si="573"/>
        <v>0</v>
      </c>
      <c r="F585" s="104">
        <f t="shared" si="580"/>
        <v>0</v>
      </c>
      <c r="G585" s="104">
        <f t="shared" si="580"/>
        <v>0</v>
      </c>
      <c r="H585" s="104">
        <f t="shared" si="574"/>
        <v>0</v>
      </c>
      <c r="I585" s="104">
        <f t="shared" si="581"/>
        <v>138.97722262313897</v>
      </c>
      <c r="J585" s="104">
        <f t="shared" si="581"/>
        <v>0</v>
      </c>
      <c r="K585" s="104">
        <f t="shared" si="575"/>
        <v>138.97722262313897</v>
      </c>
      <c r="L585" s="104">
        <f t="shared" si="582"/>
        <v>0</v>
      </c>
      <c r="M585" s="104">
        <f t="shared" si="582"/>
        <v>0</v>
      </c>
      <c r="N585" s="104">
        <f t="shared" si="576"/>
        <v>0</v>
      </c>
      <c r="O585" s="104">
        <f t="shared" si="583"/>
        <v>280.10422339825874</v>
      </c>
      <c r="P585" s="104">
        <f t="shared" si="583"/>
        <v>0</v>
      </c>
      <c r="Q585" s="104">
        <f t="shared" si="577"/>
        <v>280.10422339825874</v>
      </c>
      <c r="R585" s="104">
        <f t="shared" si="584"/>
        <v>0</v>
      </c>
      <c r="S585" s="104">
        <f t="shared" si="584"/>
        <v>0</v>
      </c>
      <c r="T585" s="104">
        <f t="shared" si="578"/>
        <v>0</v>
      </c>
    </row>
    <row r="586" spans="2:20" x14ac:dyDescent="0.2">
      <c r="B586" s="114" t="s">
        <v>871</v>
      </c>
      <c r="C586" s="104">
        <f t="shared" si="579"/>
        <v>0</v>
      </c>
      <c r="D586" s="104">
        <f t="shared" si="579"/>
        <v>0</v>
      </c>
      <c r="E586" s="104">
        <f t="shared" si="573"/>
        <v>0</v>
      </c>
      <c r="F586" s="104">
        <f t="shared" si="580"/>
        <v>22.989898640168271</v>
      </c>
      <c r="G586" s="104">
        <f t="shared" si="580"/>
        <v>0</v>
      </c>
      <c r="H586" s="104">
        <f t="shared" si="574"/>
        <v>22.989898640168271</v>
      </c>
      <c r="I586" s="104">
        <f t="shared" si="581"/>
        <v>46.325740874379655</v>
      </c>
      <c r="J586" s="104">
        <f t="shared" si="581"/>
        <v>0</v>
      </c>
      <c r="K586" s="104">
        <f t="shared" si="575"/>
        <v>46.325740874379655</v>
      </c>
      <c r="L586" s="104">
        <f t="shared" si="582"/>
        <v>57.897741904441297</v>
      </c>
      <c r="M586" s="104">
        <f t="shared" si="582"/>
        <v>0</v>
      </c>
      <c r="N586" s="104">
        <f t="shared" si="576"/>
        <v>57.897741904441297</v>
      </c>
      <c r="O586" s="104">
        <f t="shared" si="583"/>
        <v>81.697065157825463</v>
      </c>
      <c r="P586" s="104">
        <f t="shared" si="583"/>
        <v>0</v>
      </c>
      <c r="Q586" s="104">
        <f t="shared" si="577"/>
        <v>81.697065157825463</v>
      </c>
      <c r="R586" s="104">
        <f t="shared" si="584"/>
        <v>93.605170514091895</v>
      </c>
      <c r="S586" s="104">
        <f t="shared" si="584"/>
        <v>0</v>
      </c>
      <c r="T586" s="104">
        <f t="shared" si="578"/>
        <v>93.605170514091895</v>
      </c>
    </row>
    <row r="587" spans="2:20" x14ac:dyDescent="0.2">
      <c r="B587" s="114" t="s">
        <v>873</v>
      </c>
      <c r="C587" s="104">
        <f t="shared" si="579"/>
        <v>0</v>
      </c>
      <c r="D587" s="104">
        <f t="shared" si="579"/>
        <v>0</v>
      </c>
      <c r="E587" s="104">
        <f t="shared" si="573"/>
        <v>0</v>
      </c>
      <c r="F587" s="104">
        <f t="shared" si="580"/>
        <v>0</v>
      </c>
      <c r="G587" s="104">
        <f t="shared" si="580"/>
        <v>0</v>
      </c>
      <c r="H587" s="104">
        <f t="shared" si="574"/>
        <v>0</v>
      </c>
      <c r="I587" s="104">
        <f t="shared" si="581"/>
        <v>69.488611311569485</v>
      </c>
      <c r="J587" s="104">
        <f t="shared" si="581"/>
        <v>0</v>
      </c>
      <c r="K587" s="104">
        <f t="shared" si="575"/>
        <v>69.488611311569485</v>
      </c>
      <c r="L587" s="104">
        <f t="shared" si="582"/>
        <v>162.11367733243563</v>
      </c>
      <c r="M587" s="104">
        <f t="shared" si="582"/>
        <v>0</v>
      </c>
      <c r="N587" s="104">
        <f t="shared" si="576"/>
        <v>162.11367733243563</v>
      </c>
      <c r="O587" s="104">
        <f t="shared" si="583"/>
        <v>0</v>
      </c>
      <c r="P587" s="104">
        <f t="shared" si="583"/>
        <v>0</v>
      </c>
      <c r="Q587" s="104">
        <f t="shared" si="577"/>
        <v>0</v>
      </c>
      <c r="R587" s="104">
        <f t="shared" si="584"/>
        <v>0</v>
      </c>
      <c r="S587" s="104">
        <f t="shared" si="584"/>
        <v>0</v>
      </c>
      <c r="T587" s="104">
        <f t="shared" si="578"/>
        <v>0</v>
      </c>
    </row>
    <row r="588" spans="2:20" x14ac:dyDescent="0.2">
      <c r="B588" s="108" t="s">
        <v>881</v>
      </c>
      <c r="C588" s="104">
        <f t="shared" si="579"/>
        <v>0</v>
      </c>
      <c r="D588" s="104">
        <f t="shared" si="579"/>
        <v>0</v>
      </c>
      <c r="E588" s="104">
        <f t="shared" si="573"/>
        <v>0</v>
      </c>
      <c r="F588" s="104">
        <f t="shared" si="580"/>
        <v>160.9292904811779</v>
      </c>
      <c r="G588" s="104">
        <f t="shared" si="580"/>
        <v>0</v>
      </c>
      <c r="H588" s="104">
        <f t="shared" si="574"/>
        <v>160.9292904811779</v>
      </c>
      <c r="I588" s="104">
        <f t="shared" si="581"/>
        <v>0</v>
      </c>
      <c r="J588" s="104">
        <f t="shared" si="581"/>
        <v>0</v>
      </c>
      <c r="K588" s="104">
        <f t="shared" si="575"/>
        <v>0</v>
      </c>
      <c r="L588" s="104">
        <f t="shared" si="582"/>
        <v>0</v>
      </c>
      <c r="M588" s="104">
        <f t="shared" si="582"/>
        <v>0</v>
      </c>
      <c r="N588" s="104">
        <f t="shared" si="576"/>
        <v>0</v>
      </c>
      <c r="O588" s="104">
        <f t="shared" si="583"/>
        <v>0</v>
      </c>
      <c r="P588" s="104">
        <f t="shared" si="583"/>
        <v>0</v>
      </c>
      <c r="Q588" s="104">
        <f t="shared" si="577"/>
        <v>0</v>
      </c>
      <c r="R588" s="104">
        <f t="shared" si="584"/>
        <v>0</v>
      </c>
      <c r="S588" s="104">
        <f t="shared" si="584"/>
        <v>0</v>
      </c>
      <c r="T588" s="104">
        <f t="shared" si="578"/>
        <v>0</v>
      </c>
    </row>
    <row r="589" spans="2:20" x14ac:dyDescent="0.2">
      <c r="B589" s="108" t="s">
        <v>912</v>
      </c>
      <c r="C589" s="104">
        <f t="shared" si="579"/>
        <v>55.014800861141012</v>
      </c>
      <c r="D589" s="104">
        <f t="shared" si="579"/>
        <v>0</v>
      </c>
      <c r="E589" s="104">
        <f t="shared" ref="E589" si="585">+C589+D589</f>
        <v>55.014800861141012</v>
      </c>
      <c r="F589" s="104">
        <f t="shared" si="580"/>
        <v>47.474140691947476</v>
      </c>
      <c r="G589" s="104">
        <f t="shared" si="580"/>
        <v>0</v>
      </c>
      <c r="H589" s="104">
        <f t="shared" ref="H589" si="586">+F589+G589</f>
        <v>47.474140691947476</v>
      </c>
      <c r="I589" s="104">
        <f t="shared" si="581"/>
        <v>47.831327452796998</v>
      </c>
      <c r="J589" s="104">
        <f t="shared" si="581"/>
        <v>0</v>
      </c>
      <c r="K589" s="104">
        <f t="shared" ref="K589" si="587">+I589+J589</f>
        <v>47.831327452796998</v>
      </c>
      <c r="L589" s="104">
        <f t="shared" si="582"/>
        <v>47.823534813068513</v>
      </c>
      <c r="M589" s="104">
        <f t="shared" si="582"/>
        <v>0</v>
      </c>
      <c r="N589" s="104">
        <f t="shared" ref="N589" si="588">+L589+M589</f>
        <v>47.823534813068513</v>
      </c>
      <c r="O589" s="104">
        <f t="shared" si="583"/>
        <v>48.20126844311703</v>
      </c>
      <c r="P589" s="104">
        <f t="shared" si="583"/>
        <v>0</v>
      </c>
      <c r="Q589" s="104">
        <f t="shared" ref="Q589" si="589">+O589+P589</f>
        <v>48.20126844311703</v>
      </c>
      <c r="R589" s="104">
        <f t="shared" si="584"/>
        <v>0</v>
      </c>
      <c r="S589" s="104">
        <f t="shared" si="584"/>
        <v>0</v>
      </c>
      <c r="T589" s="104">
        <f t="shared" ref="T589" si="590">+R589+S589</f>
        <v>0</v>
      </c>
    </row>
    <row r="590" spans="2:20" s="135" customFormat="1" x14ac:dyDescent="0.2">
      <c r="B590" s="114" t="s">
        <v>294</v>
      </c>
      <c r="C590" s="104">
        <f>+C256*$E$592</f>
        <v>187.0881361679225</v>
      </c>
      <c r="D590" s="104">
        <f>+D256*$E$592</f>
        <v>0</v>
      </c>
      <c r="E590" s="104">
        <f t="shared" si="573"/>
        <v>187.0881361679225</v>
      </c>
      <c r="F590" s="104">
        <f>+F256*$H$592</f>
        <v>161.44470868209137</v>
      </c>
      <c r="G590" s="104">
        <f>+G256*$H$592</f>
        <v>0</v>
      </c>
      <c r="H590" s="104">
        <f t="shared" si="574"/>
        <v>161.44470868209137</v>
      </c>
      <c r="I590" s="104">
        <f>+I256*$K$592</f>
        <v>260.71554069105395</v>
      </c>
      <c r="J590" s="104">
        <f>+J256*$K$592</f>
        <v>0</v>
      </c>
      <c r="K590" s="104">
        <f t="shared" si="575"/>
        <v>260.71554069105395</v>
      </c>
      <c r="L590" s="104">
        <f>+L256*$N$592</f>
        <v>241.16052255130106</v>
      </c>
      <c r="M590" s="104">
        <f>+M256*$N$592</f>
        <v>0</v>
      </c>
      <c r="N590" s="104">
        <f t="shared" si="576"/>
        <v>241.16052255130106</v>
      </c>
      <c r="O590" s="104">
        <f>+O256*$Q$592</f>
        <v>330.59789592835864</v>
      </c>
      <c r="P590" s="104">
        <f>+P256*$Q$592</f>
        <v>0</v>
      </c>
      <c r="Q590" s="104">
        <f t="shared" si="577"/>
        <v>330.59789592835864</v>
      </c>
      <c r="R590" s="104">
        <f>+R256*$T$592</f>
        <v>420.61406926284604</v>
      </c>
      <c r="S590" s="104">
        <f>+S256*$T$592</f>
        <v>0</v>
      </c>
      <c r="T590" s="104">
        <f t="shared" si="578"/>
        <v>420.61406926284604</v>
      </c>
    </row>
    <row r="591" spans="2:20" x14ac:dyDescent="0.2">
      <c r="B591" s="278" t="s">
        <v>8</v>
      </c>
      <c r="C591" s="106">
        <f>SUM(C568:C590)</f>
        <v>2963.6914946325805</v>
      </c>
      <c r="D591" s="106">
        <f t="shared" ref="D591:T591" si="591">SUM(D568:D590)</f>
        <v>57.303310010764264</v>
      </c>
      <c r="E591" s="106">
        <f t="shared" si="591"/>
        <v>3020.9948046433451</v>
      </c>
      <c r="F591" s="106">
        <f t="shared" si="591"/>
        <v>4848.5380304151595</v>
      </c>
      <c r="G591" s="106">
        <f t="shared" si="591"/>
        <v>54.393870283651736</v>
      </c>
      <c r="H591" s="106">
        <f t="shared" si="591"/>
        <v>4902.9319006988108</v>
      </c>
      <c r="I591" s="106">
        <f t="shared" si="591"/>
        <v>5849.3084218038593</v>
      </c>
      <c r="J591" s="106">
        <f t="shared" si="591"/>
        <v>60.28343180825545</v>
      </c>
      <c r="K591" s="106">
        <f t="shared" si="591"/>
        <v>5909.5918536121144</v>
      </c>
      <c r="L591" s="106">
        <f t="shared" si="591"/>
        <v>7285.5687013013312</v>
      </c>
      <c r="M591" s="106">
        <f t="shared" si="591"/>
        <v>65.985718325679045</v>
      </c>
      <c r="N591" s="106">
        <f t="shared" si="591"/>
        <v>7351.5544196270112</v>
      </c>
      <c r="O591" s="106">
        <f t="shared" si="591"/>
        <v>7731.8695270906783</v>
      </c>
      <c r="P591" s="106">
        <f t="shared" si="591"/>
        <v>90.791921844145321</v>
      </c>
      <c r="Q591" s="106">
        <f t="shared" si="591"/>
        <v>7822.661448934824</v>
      </c>
      <c r="R591" s="106">
        <f t="shared" si="591"/>
        <v>7904.5199520280466</v>
      </c>
      <c r="S591" s="106">
        <f t="shared" si="591"/>
        <v>100.12472369740544</v>
      </c>
      <c r="T591" s="106">
        <f t="shared" si="591"/>
        <v>8004.6446757254516</v>
      </c>
    </row>
    <row r="592" spans="2:20" x14ac:dyDescent="0.2">
      <c r="B592" s="279" t="s">
        <v>297</v>
      </c>
      <c r="C592" s="241"/>
      <c r="D592" s="240"/>
      <c r="E592" s="285">
        <f>Asignaciones!K49</f>
        <v>0.2153672119735468</v>
      </c>
      <c r="F592" s="241"/>
      <c r="G592" s="240"/>
      <c r="H592" s="285">
        <f>Asignaciones!L49</f>
        <v>0.21390029797857776</v>
      </c>
      <c r="I592" s="241"/>
      <c r="J592" s="240"/>
      <c r="K592" s="285">
        <f>Asignaciones!M49</f>
        <v>0.21419701389235463</v>
      </c>
      <c r="L592" s="241"/>
      <c r="M592" s="240"/>
      <c r="N592" s="285">
        <f>Asignaciones!N49</f>
        <v>0.21416101540417731</v>
      </c>
      <c r="O592" s="241"/>
      <c r="P592" s="240"/>
      <c r="Q592" s="285">
        <f>Asignaciones!O49</f>
        <v>0.21423452752056429</v>
      </c>
      <c r="R592" s="241"/>
      <c r="S592" s="240"/>
      <c r="T592" s="285">
        <f>Asignaciones!P49</f>
        <v>0.214246603383873</v>
      </c>
    </row>
    <row r="596" spans="2:20" x14ac:dyDescent="0.2">
      <c r="B596" s="2" t="s">
        <v>482</v>
      </c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7"/>
    </row>
    <row r="597" spans="2:20" x14ac:dyDescent="0.2">
      <c r="B597" s="9" t="s">
        <v>20</v>
      </c>
      <c r="C597" s="199"/>
      <c r="D597" s="199"/>
      <c r="E597" s="199"/>
      <c r="F597" s="199"/>
      <c r="G597" s="199"/>
      <c r="H597" s="199"/>
      <c r="I597" s="199"/>
      <c r="J597" s="199"/>
      <c r="K597" s="199"/>
      <c r="L597" s="199"/>
      <c r="M597" s="199"/>
      <c r="N597" s="199"/>
      <c r="O597" s="199"/>
      <c r="P597" s="199"/>
      <c r="Q597" s="199"/>
      <c r="R597" s="199"/>
      <c r="S597" s="199"/>
      <c r="T597" s="262"/>
    </row>
    <row r="598" spans="2:20" x14ac:dyDescent="0.2">
      <c r="B598" s="9" t="s">
        <v>911</v>
      </c>
      <c r="C598" s="199"/>
      <c r="D598" s="199"/>
      <c r="E598" s="199"/>
      <c r="F598" s="199"/>
      <c r="G598" s="199"/>
      <c r="H598" s="199"/>
      <c r="I598" s="199"/>
      <c r="J598" s="199"/>
      <c r="K598" s="199"/>
      <c r="L598" s="199"/>
      <c r="M598" s="199"/>
      <c r="N598" s="199"/>
      <c r="O598" s="199"/>
      <c r="P598" s="199"/>
      <c r="Q598" s="199"/>
      <c r="R598" s="199"/>
      <c r="S598" s="199"/>
      <c r="T598" s="262"/>
    </row>
    <row r="599" spans="2:20" x14ac:dyDescent="0.2">
      <c r="B599" s="9" t="s">
        <v>2</v>
      </c>
      <c r="C599" s="199"/>
      <c r="D599" s="199"/>
      <c r="E599" s="199"/>
      <c r="F599" s="199"/>
      <c r="G599" s="199"/>
      <c r="H599" s="199"/>
      <c r="I599" s="199"/>
      <c r="J599" s="199"/>
      <c r="K599" s="199"/>
      <c r="L599" s="199"/>
      <c r="M599" s="199"/>
      <c r="N599" s="199"/>
      <c r="O599" s="199"/>
      <c r="P599" s="199"/>
      <c r="Q599" s="199"/>
      <c r="R599" s="199"/>
      <c r="S599" s="199"/>
      <c r="T599" s="262"/>
    </row>
    <row r="600" spans="2:20" x14ac:dyDescent="0.2">
      <c r="B600" s="256"/>
      <c r="C600" s="197"/>
      <c r="D600" s="197"/>
      <c r="E600" s="197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263"/>
    </row>
    <row r="601" spans="2:20" x14ac:dyDescent="0.2">
      <c r="B601" s="264"/>
    </row>
    <row r="602" spans="2:20" x14ac:dyDescent="0.2">
      <c r="B602" s="265" t="s">
        <v>282</v>
      </c>
      <c r="C602" s="267" t="s">
        <v>38</v>
      </c>
      <c r="D602" s="662"/>
      <c r="E602" s="299"/>
      <c r="F602" s="270" t="s">
        <v>39</v>
      </c>
      <c r="G602" s="663"/>
      <c r="H602" s="663"/>
      <c r="I602" s="301" t="s">
        <v>40</v>
      </c>
      <c r="J602" s="662"/>
      <c r="K602" s="299"/>
      <c r="L602" s="267" t="s">
        <v>121</v>
      </c>
      <c r="M602" s="662"/>
      <c r="N602" s="299"/>
      <c r="O602" s="270" t="s">
        <v>122</v>
      </c>
      <c r="P602" s="662"/>
      <c r="Q602" s="299"/>
      <c r="R602" s="301" t="s">
        <v>633</v>
      </c>
      <c r="S602" s="662"/>
      <c r="T602" s="299"/>
    </row>
    <row r="603" spans="2:20" x14ac:dyDescent="0.2">
      <c r="B603" s="273"/>
      <c r="C603" s="274" t="s">
        <v>283</v>
      </c>
      <c r="D603" s="275" t="s">
        <v>284</v>
      </c>
      <c r="E603" s="275" t="s">
        <v>47</v>
      </c>
      <c r="F603" s="275" t="s">
        <v>283</v>
      </c>
      <c r="G603" s="275" t="s">
        <v>284</v>
      </c>
      <c r="H603" s="275" t="s">
        <v>47</v>
      </c>
      <c r="I603" s="276" t="s">
        <v>283</v>
      </c>
      <c r="J603" s="276" t="s">
        <v>284</v>
      </c>
      <c r="K603" s="276" t="s">
        <v>47</v>
      </c>
      <c r="L603" s="274" t="s">
        <v>283</v>
      </c>
      <c r="M603" s="275" t="s">
        <v>284</v>
      </c>
      <c r="N603" s="275" t="s">
        <v>47</v>
      </c>
      <c r="O603" s="275" t="s">
        <v>283</v>
      </c>
      <c r="P603" s="275" t="s">
        <v>284</v>
      </c>
      <c r="Q603" s="275" t="s">
        <v>47</v>
      </c>
      <c r="R603" s="276" t="s">
        <v>283</v>
      </c>
      <c r="S603" s="276" t="s">
        <v>284</v>
      </c>
      <c r="T603" s="276" t="s">
        <v>47</v>
      </c>
    </row>
    <row r="604" spans="2:20" x14ac:dyDescent="0.2">
      <c r="B604" s="129" t="s">
        <v>84</v>
      </c>
      <c r="C604" s="234"/>
      <c r="D604" s="234"/>
      <c r="E604" s="234"/>
      <c r="F604" s="234"/>
      <c r="G604" s="234"/>
      <c r="H604" s="234"/>
      <c r="I604" s="234"/>
      <c r="J604" s="234"/>
      <c r="K604" s="234"/>
      <c r="L604" s="234"/>
      <c r="M604" s="234"/>
      <c r="N604" s="234"/>
      <c r="O604" s="234"/>
      <c r="P604" s="234"/>
      <c r="Q604" s="234"/>
      <c r="R604" s="234"/>
      <c r="S604" s="234"/>
      <c r="T604" s="232"/>
    </row>
    <row r="605" spans="2:20" x14ac:dyDescent="0.2">
      <c r="B605" s="665" t="s">
        <v>424</v>
      </c>
      <c r="C605" s="104">
        <f t="shared" ref="C605:D617" si="592">+C234*$E$629</f>
        <v>1544.1035166230483</v>
      </c>
      <c r="D605" s="104">
        <f t="shared" si="592"/>
        <v>0</v>
      </c>
      <c r="E605" s="408">
        <f>+C605+D605</f>
        <v>1544.1035166230483</v>
      </c>
      <c r="F605" s="104">
        <f t="shared" ref="F605:G617" si="593">+F234*$H$629</f>
        <v>2377.8389275886748</v>
      </c>
      <c r="G605" s="104">
        <f t="shared" si="593"/>
        <v>0</v>
      </c>
      <c r="H605" s="408">
        <f>+F605+G605</f>
        <v>2377.8389275886748</v>
      </c>
      <c r="I605" s="104">
        <f t="shared" ref="I605:J617" si="594">+I234*$K$629</f>
        <v>2755.0564249907661</v>
      </c>
      <c r="J605" s="104">
        <f t="shared" si="594"/>
        <v>0</v>
      </c>
      <c r="K605" s="408">
        <f>+I605+J605</f>
        <v>2755.0564249907661</v>
      </c>
      <c r="L605" s="104">
        <f t="shared" ref="L605:M617" si="595">+L234*$N$629</f>
        <v>3452.3763958126146</v>
      </c>
      <c r="M605" s="104">
        <f t="shared" si="595"/>
        <v>0</v>
      </c>
      <c r="N605" s="408">
        <f>+L605+M605</f>
        <v>3452.3763958126146</v>
      </c>
      <c r="O605" s="104">
        <f t="shared" ref="O605:P617" si="596">+O234*$Q$629</f>
        <v>3643.1898047420464</v>
      </c>
      <c r="P605" s="104">
        <f t="shared" si="596"/>
        <v>0</v>
      </c>
      <c r="Q605" s="408">
        <f>+O605+P605</f>
        <v>3643.1898047420464</v>
      </c>
      <c r="R605" s="104">
        <f t="shared" ref="R605:S617" si="597">+R234*$T$629</f>
        <v>3825.7376017148358</v>
      </c>
      <c r="S605" s="104">
        <f t="shared" si="597"/>
        <v>0</v>
      </c>
      <c r="T605" s="408">
        <f>+R605+S605</f>
        <v>3825.7376017148358</v>
      </c>
    </row>
    <row r="606" spans="2:20" x14ac:dyDescent="0.2">
      <c r="B606" s="665" t="s">
        <v>425</v>
      </c>
      <c r="C606" s="104">
        <f t="shared" si="592"/>
        <v>489.4842084036087</v>
      </c>
      <c r="D606" s="104">
        <f t="shared" si="592"/>
        <v>0</v>
      </c>
      <c r="E606" s="408">
        <f>+C606+D606</f>
        <v>489.4842084036087</v>
      </c>
      <c r="F606" s="104">
        <f t="shared" si="593"/>
        <v>887.12102862750066</v>
      </c>
      <c r="G606" s="104">
        <f t="shared" si="593"/>
        <v>0</v>
      </c>
      <c r="H606" s="408">
        <f>+F606+G606</f>
        <v>887.12102862750066</v>
      </c>
      <c r="I606" s="104">
        <f t="shared" si="594"/>
        <v>1036.5472605369821</v>
      </c>
      <c r="J606" s="104">
        <f t="shared" si="594"/>
        <v>0</v>
      </c>
      <c r="K606" s="408">
        <f>+I606+J606</f>
        <v>1036.5472605369821</v>
      </c>
      <c r="L606" s="104">
        <f t="shared" si="595"/>
        <v>1289.9450814895156</v>
      </c>
      <c r="M606" s="104">
        <f t="shared" si="595"/>
        <v>0</v>
      </c>
      <c r="N606" s="408">
        <f>+L606+M606</f>
        <v>1289.9450814895156</v>
      </c>
      <c r="O606" s="104">
        <f t="shared" si="596"/>
        <v>1319.5411600510288</v>
      </c>
      <c r="P606" s="104">
        <f t="shared" si="596"/>
        <v>0</v>
      </c>
      <c r="Q606" s="408">
        <f>+O606+P606</f>
        <v>1319.5411600510288</v>
      </c>
      <c r="R606" s="104">
        <f t="shared" si="597"/>
        <v>1385.6588603884372</v>
      </c>
      <c r="S606" s="104">
        <f t="shared" si="597"/>
        <v>0</v>
      </c>
      <c r="T606" s="408">
        <f>+R606+S606</f>
        <v>1385.6588603884372</v>
      </c>
    </row>
    <row r="607" spans="2:20" x14ac:dyDescent="0.2">
      <c r="B607" s="660" t="s">
        <v>715</v>
      </c>
      <c r="C607" s="104">
        <f t="shared" si="592"/>
        <v>0</v>
      </c>
      <c r="D607" s="104">
        <f t="shared" si="592"/>
        <v>4.6788277717976312</v>
      </c>
      <c r="E607" s="104">
        <f>+C607+D607</f>
        <v>4.6788277717976312</v>
      </c>
      <c r="F607" s="104">
        <f t="shared" si="593"/>
        <v>0</v>
      </c>
      <c r="G607" s="104">
        <f t="shared" si="593"/>
        <v>4.4493357079174922</v>
      </c>
      <c r="H607" s="104">
        <f>+F607+G607</f>
        <v>4.4493357079174922</v>
      </c>
      <c r="I607" s="104">
        <f t="shared" si="594"/>
        <v>0</v>
      </c>
      <c r="J607" s="104">
        <f t="shared" si="594"/>
        <v>4.9282680650430981</v>
      </c>
      <c r="K607" s="104">
        <f>+I607+J607</f>
        <v>4.9282680650430981</v>
      </c>
      <c r="L607" s="104">
        <f t="shared" si="595"/>
        <v>0</v>
      </c>
      <c r="M607" s="104">
        <f t="shared" si="595"/>
        <v>5.4184503253245691</v>
      </c>
      <c r="N607" s="104">
        <f>+L607+M607</f>
        <v>5.4184503253245691</v>
      </c>
      <c r="O607" s="104">
        <f t="shared" si="596"/>
        <v>0</v>
      </c>
      <c r="P607" s="104">
        <f t="shared" si="596"/>
        <v>6.0077869944691571</v>
      </c>
      <c r="Q607" s="104">
        <f>+O607+P607</f>
        <v>6.0077869944691571</v>
      </c>
      <c r="R607" s="104">
        <f t="shared" si="597"/>
        <v>0</v>
      </c>
      <c r="S607" s="104">
        <f t="shared" si="597"/>
        <v>6.6254080876151189</v>
      </c>
      <c r="T607" s="104">
        <f>+R607+S607</f>
        <v>6.6254080876151189</v>
      </c>
    </row>
    <row r="608" spans="2:20" x14ac:dyDescent="0.2">
      <c r="B608" s="660" t="s">
        <v>717</v>
      </c>
      <c r="C608" s="104">
        <f t="shared" si="592"/>
        <v>4.3058557588805169</v>
      </c>
      <c r="D608" s="104">
        <f t="shared" si="592"/>
        <v>0</v>
      </c>
      <c r="E608" s="104">
        <f t="shared" ref="E608:E627" si="598">+C608+D608</f>
        <v>4.3058557588805169</v>
      </c>
      <c r="F608" s="104">
        <f t="shared" si="593"/>
        <v>4.0946576184334669</v>
      </c>
      <c r="G608" s="104">
        <f t="shared" si="593"/>
        <v>0</v>
      </c>
      <c r="H608" s="104">
        <f t="shared" ref="H608:H627" si="599">+F608+G608</f>
        <v>4.0946576184334669</v>
      </c>
      <c r="I608" s="104">
        <f t="shared" si="594"/>
        <v>4.5354119587564474</v>
      </c>
      <c r="J608" s="104">
        <f t="shared" si="594"/>
        <v>0</v>
      </c>
      <c r="K608" s="104">
        <f t="shared" ref="K608:K627" si="600">+I608+J608</f>
        <v>4.5354119587564474</v>
      </c>
      <c r="L608" s="104">
        <f t="shared" si="595"/>
        <v>4.9865194179915013</v>
      </c>
      <c r="M608" s="104">
        <f t="shared" si="595"/>
        <v>0</v>
      </c>
      <c r="N608" s="104">
        <f t="shared" ref="N608:N627" si="601">+L608+M608</f>
        <v>4.9865194179915013</v>
      </c>
      <c r="O608" s="104">
        <f t="shared" si="596"/>
        <v>5.5288772081310444</v>
      </c>
      <c r="P608" s="104">
        <f t="shared" si="596"/>
        <v>0</v>
      </c>
      <c r="Q608" s="104">
        <f t="shared" ref="Q608:Q627" si="602">+O608+P608</f>
        <v>5.5288772081310444</v>
      </c>
      <c r="R608" s="104">
        <f t="shared" si="597"/>
        <v>6.0972647339037378</v>
      </c>
      <c r="S608" s="104">
        <f t="shared" si="597"/>
        <v>0</v>
      </c>
      <c r="T608" s="104">
        <f t="shared" ref="T608:T627" si="603">+R608+S608</f>
        <v>6.0972647339037378</v>
      </c>
    </row>
    <row r="609" spans="2:20" x14ac:dyDescent="0.2">
      <c r="B609" s="660" t="s">
        <v>287</v>
      </c>
      <c r="C609" s="104">
        <f t="shared" si="592"/>
        <v>6.1909311087190533</v>
      </c>
      <c r="D609" s="104">
        <f t="shared" si="592"/>
        <v>0</v>
      </c>
      <c r="E609" s="104">
        <f t="shared" si="598"/>
        <v>6.1909311087190533</v>
      </c>
      <c r="F609" s="104">
        <f t="shared" si="593"/>
        <v>5.8872718105410762</v>
      </c>
      <c r="G609" s="104">
        <f t="shared" si="593"/>
        <v>0</v>
      </c>
      <c r="H609" s="104">
        <f t="shared" si="599"/>
        <v>5.8872718105410762</v>
      </c>
      <c r="I609" s="104">
        <f t="shared" si="594"/>
        <v>6.5209855040805733</v>
      </c>
      <c r="J609" s="104">
        <f t="shared" si="594"/>
        <v>0</v>
      </c>
      <c r="K609" s="104">
        <f t="shared" si="600"/>
        <v>6.5209855040805733</v>
      </c>
      <c r="L609" s="104">
        <f t="shared" si="595"/>
        <v>7.1695848439431806</v>
      </c>
      <c r="M609" s="104">
        <f t="shared" si="595"/>
        <v>0</v>
      </c>
      <c r="N609" s="104">
        <f t="shared" si="601"/>
        <v>7.1695848439431806</v>
      </c>
      <c r="O609" s="104">
        <f t="shared" si="596"/>
        <v>7.9493833098128288</v>
      </c>
      <c r="P609" s="104">
        <f t="shared" si="596"/>
        <v>0</v>
      </c>
      <c r="Q609" s="104">
        <f t="shared" si="602"/>
        <v>7.9493833098128288</v>
      </c>
      <c r="R609" s="104">
        <f t="shared" si="597"/>
        <v>8.7666071584883554</v>
      </c>
      <c r="S609" s="104">
        <f t="shared" si="597"/>
        <v>0</v>
      </c>
      <c r="T609" s="104">
        <f t="shared" si="603"/>
        <v>8.7666071584883554</v>
      </c>
    </row>
    <row r="610" spans="2:20" x14ac:dyDescent="0.2">
      <c r="B610" s="114" t="s">
        <v>427</v>
      </c>
      <c r="C610" s="104">
        <f t="shared" si="592"/>
        <v>0</v>
      </c>
      <c r="D610" s="104">
        <f t="shared" si="592"/>
        <v>18.112895586652314</v>
      </c>
      <c r="E610" s="104">
        <f t="shared" si="598"/>
        <v>18.112895586652314</v>
      </c>
      <c r="F610" s="104">
        <f t="shared" si="593"/>
        <v>0</v>
      </c>
      <c r="G610" s="104">
        <f t="shared" si="593"/>
        <v>17.224475239983036</v>
      </c>
      <c r="H610" s="104">
        <f t="shared" si="599"/>
        <v>17.224475239983036</v>
      </c>
      <c r="I610" s="104">
        <f t="shared" si="594"/>
        <v>0</v>
      </c>
      <c r="J610" s="104">
        <f t="shared" si="594"/>
        <v>19.078540446224309</v>
      </c>
      <c r="K610" s="104">
        <f t="shared" si="600"/>
        <v>19.078540446224309</v>
      </c>
      <c r="L610" s="104">
        <f t="shared" si="595"/>
        <v>0</v>
      </c>
      <c r="M610" s="104">
        <f t="shared" si="595"/>
        <v>20.976156800565196</v>
      </c>
      <c r="N610" s="104">
        <f t="shared" si="601"/>
        <v>20.976156800565196</v>
      </c>
      <c r="O610" s="104">
        <f t="shared" si="596"/>
        <v>0</v>
      </c>
      <c r="P610" s="104">
        <f t="shared" si="596"/>
        <v>23.257624312138109</v>
      </c>
      <c r="Q610" s="104">
        <f t="shared" si="602"/>
        <v>23.257624312138109</v>
      </c>
      <c r="R610" s="104">
        <f t="shared" si="597"/>
        <v>0</v>
      </c>
      <c r="S610" s="104">
        <f t="shared" si="597"/>
        <v>25.648587800834509</v>
      </c>
      <c r="T610" s="104">
        <f t="shared" si="603"/>
        <v>25.648587800834509</v>
      </c>
    </row>
    <row r="611" spans="2:20" x14ac:dyDescent="0.2">
      <c r="B611" s="114" t="s">
        <v>428</v>
      </c>
      <c r="C611" s="104">
        <f t="shared" si="592"/>
        <v>0</v>
      </c>
      <c r="D611" s="104">
        <f t="shared" si="592"/>
        <v>10.431087190527448</v>
      </c>
      <c r="E611" s="104">
        <f t="shared" si="598"/>
        <v>10.431087190527448</v>
      </c>
      <c r="F611" s="104">
        <f t="shared" si="593"/>
        <v>0</v>
      </c>
      <c r="G611" s="104">
        <f t="shared" si="593"/>
        <v>9.919452258740229</v>
      </c>
      <c r="H611" s="104">
        <f t="shared" si="599"/>
        <v>9.919452258740229</v>
      </c>
      <c r="I611" s="104">
        <f t="shared" si="594"/>
        <v>0</v>
      </c>
      <c r="J611" s="104">
        <f t="shared" si="594"/>
        <v>10.987195167691677</v>
      </c>
      <c r="K611" s="104">
        <f t="shared" si="600"/>
        <v>10.987195167691677</v>
      </c>
      <c r="L611" s="104">
        <f t="shared" si="595"/>
        <v>0</v>
      </c>
      <c r="M611" s="104">
        <f t="shared" si="595"/>
        <v>12.080018871754062</v>
      </c>
      <c r="N611" s="104">
        <f t="shared" si="601"/>
        <v>12.080018871754062</v>
      </c>
      <c r="O611" s="104">
        <f t="shared" si="596"/>
        <v>0</v>
      </c>
      <c r="P611" s="104">
        <f t="shared" si="596"/>
        <v>26.78779943094478</v>
      </c>
      <c r="Q611" s="104">
        <f t="shared" si="602"/>
        <v>26.78779943094478</v>
      </c>
      <c r="R611" s="104">
        <f t="shared" si="597"/>
        <v>0</v>
      </c>
      <c r="S611" s="104">
        <f t="shared" si="597"/>
        <v>29.54167702060403</v>
      </c>
      <c r="T611" s="104">
        <f t="shared" si="603"/>
        <v>29.54167702060403</v>
      </c>
    </row>
    <row r="612" spans="2:20" x14ac:dyDescent="0.2">
      <c r="B612" s="114" t="s">
        <v>429</v>
      </c>
      <c r="C612" s="104">
        <f t="shared" si="592"/>
        <v>14.656081808396124</v>
      </c>
      <c r="D612" s="104">
        <f t="shared" si="592"/>
        <v>0</v>
      </c>
      <c r="E612" s="104">
        <f t="shared" si="598"/>
        <v>14.656081808396124</v>
      </c>
      <c r="F612" s="104">
        <f t="shared" si="593"/>
        <v>13.937214898423774</v>
      </c>
      <c r="G612" s="104">
        <f t="shared" si="593"/>
        <v>0</v>
      </c>
      <c r="H612" s="104">
        <f t="shared" si="599"/>
        <v>13.937214898423774</v>
      </c>
      <c r="I612" s="104">
        <f t="shared" si="594"/>
        <v>15.437435070884625</v>
      </c>
      <c r="J612" s="104">
        <f t="shared" si="594"/>
        <v>0</v>
      </c>
      <c r="K612" s="104">
        <f t="shared" si="600"/>
        <v>15.437435070884625</v>
      </c>
      <c r="L612" s="104">
        <f t="shared" si="595"/>
        <v>33.94578946520037</v>
      </c>
      <c r="M612" s="104">
        <f t="shared" si="595"/>
        <v>0</v>
      </c>
      <c r="N612" s="104">
        <f t="shared" si="601"/>
        <v>33.94578946520037</v>
      </c>
      <c r="O612" s="104">
        <f t="shared" si="596"/>
        <v>37.637896487277075</v>
      </c>
      <c r="P612" s="104">
        <f t="shared" si="596"/>
        <v>0</v>
      </c>
      <c r="Q612" s="104">
        <f t="shared" si="602"/>
        <v>37.637896487277075</v>
      </c>
      <c r="R612" s="104">
        <f t="shared" si="597"/>
        <v>41.507201240189779</v>
      </c>
      <c r="S612" s="104">
        <f t="shared" si="597"/>
        <v>0</v>
      </c>
      <c r="T612" s="104">
        <f t="shared" si="603"/>
        <v>41.507201240189779</v>
      </c>
    </row>
    <row r="613" spans="2:20" x14ac:dyDescent="0.2">
      <c r="B613" s="114" t="s">
        <v>288</v>
      </c>
      <c r="C613" s="104">
        <f t="shared" si="592"/>
        <v>0</v>
      </c>
      <c r="D613" s="104">
        <f t="shared" si="592"/>
        <v>0</v>
      </c>
      <c r="E613" s="104">
        <f t="shared" si="598"/>
        <v>0</v>
      </c>
      <c r="F613" s="104">
        <f t="shared" si="593"/>
        <v>4.7548991394801288</v>
      </c>
      <c r="G613" s="104">
        <f t="shared" si="593"/>
        <v>0</v>
      </c>
      <c r="H613" s="104">
        <f t="shared" si="599"/>
        <v>4.7548991394801288</v>
      </c>
      <c r="I613" s="104">
        <f t="shared" si="594"/>
        <v>6.3321132153250614</v>
      </c>
      <c r="J613" s="104">
        <f t="shared" si="594"/>
        <v>0</v>
      </c>
      <c r="K613" s="104">
        <f t="shared" si="600"/>
        <v>6.3321132153250614</v>
      </c>
      <c r="L613" s="104">
        <f t="shared" si="595"/>
        <v>7.9120295375538907</v>
      </c>
      <c r="M613" s="104">
        <f t="shared" si="595"/>
        <v>0</v>
      </c>
      <c r="N613" s="104">
        <f t="shared" si="601"/>
        <v>7.9120295375538907</v>
      </c>
      <c r="O613" s="104">
        <f t="shared" si="596"/>
        <v>13.293801503319591</v>
      </c>
      <c r="P613" s="104">
        <f t="shared" si="596"/>
        <v>0</v>
      </c>
      <c r="Q613" s="104">
        <f t="shared" si="602"/>
        <v>13.293801503319591</v>
      </c>
      <c r="R613" s="104">
        <f t="shared" si="597"/>
        <v>16.527052128440424</v>
      </c>
      <c r="S613" s="104">
        <f t="shared" si="597"/>
        <v>0</v>
      </c>
      <c r="T613" s="104">
        <f t="shared" si="603"/>
        <v>16.527052128440424</v>
      </c>
    </row>
    <row r="614" spans="2:20" x14ac:dyDescent="0.2">
      <c r="B614" s="114" t="s">
        <v>289</v>
      </c>
      <c r="C614" s="104">
        <f t="shared" si="592"/>
        <v>6.3678148546824538</v>
      </c>
      <c r="D614" s="104">
        <f t="shared" si="592"/>
        <v>0</v>
      </c>
      <c r="E614" s="104">
        <f t="shared" si="598"/>
        <v>6.3678148546824538</v>
      </c>
      <c r="F614" s="104">
        <f t="shared" si="593"/>
        <v>6.0554795765565359</v>
      </c>
      <c r="G614" s="104">
        <f t="shared" si="593"/>
        <v>0</v>
      </c>
      <c r="H614" s="104">
        <f t="shared" si="599"/>
        <v>6.0554795765565359</v>
      </c>
      <c r="I614" s="104">
        <f t="shared" si="594"/>
        <v>6.7072993756257322</v>
      </c>
      <c r="J614" s="104">
        <f t="shared" si="594"/>
        <v>0</v>
      </c>
      <c r="K614" s="104">
        <f t="shared" si="600"/>
        <v>6.7072993756257322</v>
      </c>
      <c r="L614" s="104">
        <f t="shared" si="595"/>
        <v>7.3744301251986997</v>
      </c>
      <c r="M614" s="104">
        <f t="shared" si="595"/>
        <v>0</v>
      </c>
      <c r="N614" s="104">
        <f t="shared" si="601"/>
        <v>7.3744301251986997</v>
      </c>
      <c r="O614" s="104">
        <f t="shared" si="596"/>
        <v>8.1765085472360504</v>
      </c>
      <c r="P614" s="104">
        <f t="shared" si="596"/>
        <v>0</v>
      </c>
      <c r="Q614" s="104">
        <f t="shared" si="602"/>
        <v>8.1765085472360504</v>
      </c>
      <c r="R614" s="104">
        <f t="shared" si="597"/>
        <v>9.017081648730878</v>
      </c>
      <c r="S614" s="104">
        <f t="shared" si="597"/>
        <v>0</v>
      </c>
      <c r="T614" s="104">
        <f t="shared" si="603"/>
        <v>9.017081648730878</v>
      </c>
    </row>
    <row r="615" spans="2:20" x14ac:dyDescent="0.2">
      <c r="B615" s="114" t="s">
        <v>290</v>
      </c>
      <c r="C615" s="104">
        <f t="shared" si="592"/>
        <v>0</v>
      </c>
      <c r="D615" s="104">
        <f t="shared" si="592"/>
        <v>5.0740365984930031</v>
      </c>
      <c r="E615" s="104">
        <f t="shared" si="598"/>
        <v>5.0740365984930031</v>
      </c>
      <c r="F615" s="104">
        <f t="shared" si="593"/>
        <v>0</v>
      </c>
      <c r="G615" s="104">
        <f t="shared" si="593"/>
        <v>4.8251599165577472</v>
      </c>
      <c r="H615" s="104">
        <f t="shared" si="599"/>
        <v>4.8251599165577472</v>
      </c>
      <c r="I615" s="104">
        <f t="shared" si="594"/>
        <v>0</v>
      </c>
      <c r="J615" s="104">
        <f t="shared" si="594"/>
        <v>5.3445464866097119</v>
      </c>
      <c r="K615" s="104">
        <f t="shared" si="600"/>
        <v>5.3445464866097119</v>
      </c>
      <c r="L615" s="104">
        <f t="shared" si="595"/>
        <v>0</v>
      </c>
      <c r="M615" s="104">
        <f t="shared" si="595"/>
        <v>5.8761332108726156</v>
      </c>
      <c r="N615" s="104">
        <f t="shared" si="601"/>
        <v>5.8761332108726156</v>
      </c>
      <c r="O615" s="104">
        <f t="shared" si="596"/>
        <v>0</v>
      </c>
      <c r="P615" s="104">
        <f t="shared" si="596"/>
        <v>6.5152496677976162</v>
      </c>
      <c r="Q615" s="104">
        <f t="shared" si="602"/>
        <v>6.5152496677976162</v>
      </c>
      <c r="R615" s="104">
        <f t="shared" si="597"/>
        <v>0</v>
      </c>
      <c r="S615" s="104">
        <f t="shared" si="597"/>
        <v>7.1850396629569868</v>
      </c>
      <c r="T615" s="104">
        <f t="shared" si="603"/>
        <v>7.1850396629569868</v>
      </c>
    </row>
    <row r="616" spans="2:20" x14ac:dyDescent="0.2">
      <c r="B616" s="114" t="s">
        <v>291</v>
      </c>
      <c r="C616" s="104">
        <f t="shared" si="592"/>
        <v>0</v>
      </c>
      <c r="D616" s="104">
        <f t="shared" si="592"/>
        <v>2.5269106566200215</v>
      </c>
      <c r="E616" s="104">
        <f t="shared" si="598"/>
        <v>2.5269106566200215</v>
      </c>
      <c r="F616" s="104">
        <f t="shared" si="593"/>
        <v>0</v>
      </c>
      <c r="G616" s="104">
        <f t="shared" si="593"/>
        <v>2.4029680859351328</v>
      </c>
      <c r="H616" s="104">
        <f t="shared" si="599"/>
        <v>2.4029680859351328</v>
      </c>
      <c r="I616" s="104">
        <f t="shared" si="594"/>
        <v>0</v>
      </c>
      <c r="J616" s="104">
        <f t="shared" si="594"/>
        <v>2.661626736359417</v>
      </c>
      <c r="K616" s="104">
        <f t="shared" si="600"/>
        <v>2.661626736359417</v>
      </c>
      <c r="L616" s="104">
        <f t="shared" si="595"/>
        <v>0</v>
      </c>
      <c r="M616" s="104">
        <f t="shared" si="595"/>
        <v>2.6869316112736956</v>
      </c>
      <c r="N616" s="104">
        <f t="shared" si="601"/>
        <v>2.6869316112736956</v>
      </c>
      <c r="O616" s="104">
        <f t="shared" si="596"/>
        <v>0</v>
      </c>
      <c r="P616" s="104">
        <f t="shared" si="596"/>
        <v>2.9791751921747514</v>
      </c>
      <c r="Q616" s="104">
        <f t="shared" si="602"/>
        <v>2.9791751921747514</v>
      </c>
      <c r="R616" s="104">
        <f t="shared" si="597"/>
        <v>0</v>
      </c>
      <c r="S616" s="104">
        <f t="shared" si="597"/>
        <v>3.2854446122720726</v>
      </c>
      <c r="T616" s="104">
        <f t="shared" si="603"/>
        <v>3.2854446122720726</v>
      </c>
    </row>
    <row r="617" spans="2:20" x14ac:dyDescent="0.2">
      <c r="B617" s="114" t="s">
        <v>293</v>
      </c>
      <c r="C617" s="104">
        <f t="shared" si="592"/>
        <v>0</v>
      </c>
      <c r="D617" s="104">
        <f t="shared" si="592"/>
        <v>2.6572992465016143</v>
      </c>
      <c r="E617" s="104">
        <f t="shared" si="598"/>
        <v>2.6572992465016143</v>
      </c>
      <c r="F617" s="104">
        <f t="shared" si="593"/>
        <v>0</v>
      </c>
      <c r="G617" s="104">
        <f t="shared" si="593"/>
        <v>2.5269612391693861</v>
      </c>
      <c r="H617" s="104">
        <f t="shared" si="599"/>
        <v>2.5269612391693861</v>
      </c>
      <c r="I617" s="104">
        <f t="shared" si="594"/>
        <v>0</v>
      </c>
      <c r="J617" s="104">
        <f t="shared" si="594"/>
        <v>2.7989666759555636</v>
      </c>
      <c r="K617" s="104">
        <f t="shared" si="600"/>
        <v>2.7989666759555636</v>
      </c>
      <c r="L617" s="104">
        <f t="shared" si="595"/>
        <v>0</v>
      </c>
      <c r="M617" s="104">
        <f t="shared" si="595"/>
        <v>3.0773613966900606</v>
      </c>
      <c r="N617" s="104">
        <f t="shared" si="601"/>
        <v>3.0773613966900606</v>
      </c>
      <c r="O617" s="104">
        <f t="shared" si="596"/>
        <v>0</v>
      </c>
      <c r="P617" s="104">
        <f t="shared" si="596"/>
        <v>3.4120699953466</v>
      </c>
      <c r="Q617" s="104">
        <f t="shared" si="602"/>
        <v>3.4120699953466</v>
      </c>
      <c r="R617" s="104">
        <f t="shared" si="597"/>
        <v>0</v>
      </c>
      <c r="S617" s="104">
        <f t="shared" si="597"/>
        <v>3.7628424848434099</v>
      </c>
      <c r="T617" s="104">
        <f t="shared" si="603"/>
        <v>3.7628424848434099</v>
      </c>
    </row>
    <row r="618" spans="2:20" x14ac:dyDescent="0.2">
      <c r="B618" s="114" t="s">
        <v>872</v>
      </c>
      <c r="C618" s="104">
        <f t="shared" ref="C618:D626" si="604">+C247*$E$629</f>
        <v>0</v>
      </c>
      <c r="D618" s="104">
        <f t="shared" si="604"/>
        <v>0</v>
      </c>
      <c r="E618" s="104">
        <f t="shared" si="598"/>
        <v>0</v>
      </c>
      <c r="F618" s="104">
        <f t="shared" ref="F618:G626" si="605">+F247*$H$629</f>
        <v>0</v>
      </c>
      <c r="G618" s="104">
        <f t="shared" si="605"/>
        <v>0</v>
      </c>
      <c r="H618" s="104">
        <f t="shared" si="599"/>
        <v>0</v>
      </c>
      <c r="I618" s="104">
        <f t="shared" ref="I618:J626" si="606">+I247*$K$629</f>
        <v>52.792596423657869</v>
      </c>
      <c r="J618" s="104">
        <f t="shared" si="606"/>
        <v>0</v>
      </c>
      <c r="K618" s="104">
        <f t="shared" si="600"/>
        <v>52.792596423657869</v>
      </c>
      <c r="L618" s="104">
        <f t="shared" ref="L618:M626" si="607">+L247*$N$629</f>
        <v>123.1226333616946</v>
      </c>
      <c r="M618" s="104">
        <f t="shared" si="607"/>
        <v>0</v>
      </c>
      <c r="N618" s="104">
        <f t="shared" si="601"/>
        <v>123.1226333616946</v>
      </c>
      <c r="O618" s="104">
        <f t="shared" ref="O618:P627" si="608">+O247*$Q$629</f>
        <v>0</v>
      </c>
      <c r="P618" s="104">
        <f t="shared" si="608"/>
        <v>0</v>
      </c>
      <c r="Q618" s="104">
        <f t="shared" si="602"/>
        <v>0</v>
      </c>
      <c r="R618" s="104">
        <f t="shared" ref="R618:S626" si="609">+R247*$T$629</f>
        <v>0</v>
      </c>
      <c r="S618" s="104">
        <f t="shared" si="609"/>
        <v>0</v>
      </c>
      <c r="T618" s="104">
        <f t="shared" si="603"/>
        <v>0</v>
      </c>
    </row>
    <row r="619" spans="2:20" x14ac:dyDescent="0.2">
      <c r="B619" s="114" t="s">
        <v>867</v>
      </c>
      <c r="C619" s="104">
        <f t="shared" si="604"/>
        <v>0</v>
      </c>
      <c r="D619" s="104">
        <f t="shared" si="604"/>
        <v>0</v>
      </c>
      <c r="E619" s="104">
        <f t="shared" si="598"/>
        <v>0</v>
      </c>
      <c r="F619" s="104">
        <f t="shared" si="605"/>
        <v>52.428394602221083</v>
      </c>
      <c r="G619" s="104">
        <f t="shared" si="605"/>
        <v>0</v>
      </c>
      <c r="H619" s="104">
        <f t="shared" si="599"/>
        <v>52.428394602221083</v>
      </c>
      <c r="I619" s="104">
        <f t="shared" si="606"/>
        <v>61.591362494267514</v>
      </c>
      <c r="J619" s="104">
        <f t="shared" si="606"/>
        <v>0</v>
      </c>
      <c r="K619" s="104">
        <f t="shared" si="600"/>
        <v>61.591362494267514</v>
      </c>
      <c r="L619" s="104">
        <f t="shared" si="607"/>
        <v>105.53368573859538</v>
      </c>
      <c r="M619" s="104">
        <f t="shared" si="607"/>
        <v>0</v>
      </c>
      <c r="N619" s="104">
        <f t="shared" si="601"/>
        <v>105.53368573859538</v>
      </c>
      <c r="O619" s="104">
        <f t="shared" si="608"/>
        <v>115.23912638683568</v>
      </c>
      <c r="P619" s="104">
        <f t="shared" si="608"/>
        <v>0</v>
      </c>
      <c r="Q619" s="104">
        <f t="shared" si="602"/>
        <v>115.23912638683568</v>
      </c>
      <c r="R619" s="104">
        <f t="shared" si="609"/>
        <v>133.30710160624773</v>
      </c>
      <c r="S619" s="104">
        <f t="shared" si="609"/>
        <v>0</v>
      </c>
      <c r="T619" s="104">
        <f t="shared" si="603"/>
        <v>133.30710160624773</v>
      </c>
    </row>
    <row r="620" spans="2:20" x14ac:dyDescent="0.2">
      <c r="B620" s="114" t="s">
        <v>868</v>
      </c>
      <c r="C620" s="104">
        <f t="shared" si="604"/>
        <v>0</v>
      </c>
      <c r="D620" s="104">
        <f t="shared" si="604"/>
        <v>0</v>
      </c>
      <c r="E620" s="104">
        <f t="shared" si="598"/>
        <v>0</v>
      </c>
      <c r="F620" s="104">
        <f t="shared" si="605"/>
        <v>0</v>
      </c>
      <c r="G620" s="104">
        <f t="shared" si="605"/>
        <v>0</v>
      </c>
      <c r="H620" s="104">
        <f t="shared" si="599"/>
        <v>0</v>
      </c>
      <c r="I620" s="104">
        <f t="shared" si="606"/>
        <v>26.396298211828935</v>
      </c>
      <c r="J620" s="104">
        <f t="shared" si="606"/>
        <v>0</v>
      </c>
      <c r="K620" s="104">
        <f t="shared" si="600"/>
        <v>26.396298211828935</v>
      </c>
      <c r="L620" s="104">
        <f t="shared" si="607"/>
        <v>52.76684286929769</v>
      </c>
      <c r="M620" s="104">
        <f t="shared" si="607"/>
        <v>0</v>
      </c>
      <c r="N620" s="104">
        <f t="shared" si="601"/>
        <v>52.76684286929769</v>
      </c>
      <c r="O620" s="104">
        <f t="shared" si="608"/>
        <v>70.916385468821957</v>
      </c>
      <c r="P620" s="104">
        <f t="shared" si="608"/>
        <v>0</v>
      </c>
      <c r="Q620" s="104">
        <f t="shared" si="602"/>
        <v>70.916385468821957</v>
      </c>
      <c r="R620" s="104">
        <f t="shared" si="609"/>
        <v>79.984260963748639</v>
      </c>
      <c r="S620" s="104">
        <f t="shared" si="609"/>
        <v>0</v>
      </c>
      <c r="T620" s="104">
        <f t="shared" si="603"/>
        <v>79.984260963748639</v>
      </c>
    </row>
    <row r="621" spans="2:20" x14ac:dyDescent="0.2">
      <c r="B621" s="114" t="s">
        <v>869</v>
      </c>
      <c r="C621" s="104">
        <f t="shared" si="604"/>
        <v>0</v>
      </c>
      <c r="D621" s="104">
        <f t="shared" si="604"/>
        <v>0</v>
      </c>
      <c r="E621" s="104">
        <f t="shared" si="598"/>
        <v>0</v>
      </c>
      <c r="F621" s="104">
        <f t="shared" si="605"/>
        <v>34.952263068147388</v>
      </c>
      <c r="G621" s="104">
        <f t="shared" si="605"/>
        <v>0</v>
      </c>
      <c r="H621" s="104">
        <f t="shared" si="599"/>
        <v>34.952263068147388</v>
      </c>
      <c r="I621" s="104">
        <f t="shared" si="606"/>
        <v>43.993830353048224</v>
      </c>
      <c r="J621" s="104">
        <f t="shared" si="606"/>
        <v>0</v>
      </c>
      <c r="K621" s="104">
        <f t="shared" si="600"/>
        <v>43.993830353048224</v>
      </c>
      <c r="L621" s="104">
        <f t="shared" si="607"/>
        <v>61.561316680847298</v>
      </c>
      <c r="M621" s="104">
        <f t="shared" si="607"/>
        <v>0</v>
      </c>
      <c r="N621" s="104">
        <f t="shared" si="601"/>
        <v>61.561316680847298</v>
      </c>
      <c r="O621" s="104">
        <f t="shared" si="608"/>
        <v>88.645481836027443</v>
      </c>
      <c r="P621" s="104">
        <f t="shared" si="608"/>
        <v>0</v>
      </c>
      <c r="Q621" s="104">
        <f t="shared" si="602"/>
        <v>88.645481836027443</v>
      </c>
      <c r="R621" s="104">
        <f t="shared" si="609"/>
        <v>106.64568128499818</v>
      </c>
      <c r="S621" s="104">
        <f t="shared" si="609"/>
        <v>0</v>
      </c>
      <c r="T621" s="104">
        <f t="shared" si="603"/>
        <v>106.64568128499818</v>
      </c>
    </row>
    <row r="622" spans="2:20" x14ac:dyDescent="0.2">
      <c r="B622" s="114" t="s">
        <v>870</v>
      </c>
      <c r="C622" s="104">
        <f t="shared" si="604"/>
        <v>0</v>
      </c>
      <c r="D622" s="104">
        <f t="shared" si="604"/>
        <v>0</v>
      </c>
      <c r="E622" s="104">
        <f t="shared" si="598"/>
        <v>0</v>
      </c>
      <c r="F622" s="104">
        <f t="shared" si="605"/>
        <v>0</v>
      </c>
      <c r="G622" s="104">
        <f t="shared" si="605"/>
        <v>0</v>
      </c>
      <c r="H622" s="104">
        <f t="shared" si="599"/>
        <v>0</v>
      </c>
      <c r="I622" s="104">
        <f t="shared" si="606"/>
        <v>105.58519284731574</v>
      </c>
      <c r="J622" s="104">
        <f t="shared" si="606"/>
        <v>0</v>
      </c>
      <c r="K622" s="104">
        <f t="shared" si="600"/>
        <v>105.58519284731574</v>
      </c>
      <c r="L622" s="104">
        <f t="shared" si="607"/>
        <v>0</v>
      </c>
      <c r="M622" s="104">
        <f t="shared" si="607"/>
        <v>0</v>
      </c>
      <c r="N622" s="104">
        <f t="shared" si="601"/>
        <v>0</v>
      </c>
      <c r="O622" s="104">
        <f t="shared" si="608"/>
        <v>212.74915640646583</v>
      </c>
      <c r="P622" s="104">
        <f t="shared" si="608"/>
        <v>0</v>
      </c>
      <c r="Q622" s="104">
        <f t="shared" si="602"/>
        <v>212.74915640646583</v>
      </c>
      <c r="R622" s="104">
        <f t="shared" si="609"/>
        <v>0</v>
      </c>
      <c r="S622" s="104">
        <f t="shared" si="609"/>
        <v>0</v>
      </c>
      <c r="T622" s="104">
        <f t="shared" si="603"/>
        <v>0</v>
      </c>
    </row>
    <row r="623" spans="2:20" x14ac:dyDescent="0.2">
      <c r="B623" s="114" t="s">
        <v>871</v>
      </c>
      <c r="C623" s="104">
        <f t="shared" si="604"/>
        <v>0</v>
      </c>
      <c r="D623" s="104">
        <f t="shared" si="604"/>
        <v>0</v>
      </c>
      <c r="E623" s="104">
        <f t="shared" si="598"/>
        <v>0</v>
      </c>
      <c r="F623" s="104">
        <f t="shared" si="605"/>
        <v>17.476131534073694</v>
      </c>
      <c r="G623" s="104">
        <f t="shared" si="605"/>
        <v>0</v>
      </c>
      <c r="H623" s="104">
        <f t="shared" si="599"/>
        <v>17.476131534073694</v>
      </c>
      <c r="I623" s="104">
        <f t="shared" si="606"/>
        <v>35.19506428243858</v>
      </c>
      <c r="J623" s="104">
        <f t="shared" si="606"/>
        <v>0</v>
      </c>
      <c r="K623" s="104">
        <f t="shared" si="600"/>
        <v>35.19506428243858</v>
      </c>
      <c r="L623" s="104">
        <f t="shared" si="607"/>
        <v>43.972369057748075</v>
      </c>
      <c r="M623" s="104">
        <f t="shared" si="607"/>
        <v>0</v>
      </c>
      <c r="N623" s="104">
        <f t="shared" si="601"/>
        <v>43.972369057748075</v>
      </c>
      <c r="O623" s="104">
        <f t="shared" si="608"/>
        <v>62.051837285219207</v>
      </c>
      <c r="P623" s="104">
        <f t="shared" si="608"/>
        <v>0</v>
      </c>
      <c r="Q623" s="104">
        <f t="shared" si="602"/>
        <v>62.051837285219207</v>
      </c>
      <c r="R623" s="104">
        <f t="shared" si="609"/>
        <v>71.097120856665455</v>
      </c>
      <c r="S623" s="104">
        <f t="shared" si="609"/>
        <v>0</v>
      </c>
      <c r="T623" s="104">
        <f t="shared" si="603"/>
        <v>71.097120856665455</v>
      </c>
    </row>
    <row r="624" spans="2:20" x14ac:dyDescent="0.2">
      <c r="B624" s="114" t="s">
        <v>873</v>
      </c>
      <c r="C624" s="104">
        <f t="shared" si="604"/>
        <v>0</v>
      </c>
      <c r="D624" s="104">
        <f t="shared" si="604"/>
        <v>0</v>
      </c>
      <c r="E624" s="104">
        <f t="shared" si="598"/>
        <v>0</v>
      </c>
      <c r="F624" s="104">
        <f t="shared" si="605"/>
        <v>0</v>
      </c>
      <c r="G624" s="104">
        <f t="shared" si="605"/>
        <v>0</v>
      </c>
      <c r="H624" s="104">
        <f t="shared" si="599"/>
        <v>0</v>
      </c>
      <c r="I624" s="104">
        <f t="shared" si="606"/>
        <v>52.792596423657869</v>
      </c>
      <c r="J624" s="104">
        <f t="shared" si="606"/>
        <v>0</v>
      </c>
      <c r="K624" s="104">
        <f t="shared" si="600"/>
        <v>52.792596423657869</v>
      </c>
      <c r="L624" s="104">
        <f t="shared" si="607"/>
        <v>123.1226333616946</v>
      </c>
      <c r="M624" s="104">
        <f t="shared" si="607"/>
        <v>0</v>
      </c>
      <c r="N624" s="104">
        <f t="shared" si="601"/>
        <v>123.1226333616946</v>
      </c>
      <c r="O624" s="104">
        <f t="shared" si="608"/>
        <v>0</v>
      </c>
      <c r="P624" s="104">
        <f t="shared" si="608"/>
        <v>0</v>
      </c>
      <c r="Q624" s="104">
        <f t="shared" si="602"/>
        <v>0</v>
      </c>
      <c r="R624" s="104">
        <f t="shared" si="609"/>
        <v>0</v>
      </c>
      <c r="S624" s="104">
        <f t="shared" si="609"/>
        <v>0</v>
      </c>
      <c r="T624" s="104">
        <f t="shared" si="603"/>
        <v>0</v>
      </c>
    </row>
    <row r="625" spans="2:20" x14ac:dyDescent="0.2">
      <c r="B625" s="108" t="s">
        <v>881</v>
      </c>
      <c r="C625" s="104">
        <f t="shared" si="604"/>
        <v>0</v>
      </c>
      <c r="D625" s="104">
        <f t="shared" si="604"/>
        <v>0</v>
      </c>
      <c r="E625" s="104">
        <f t="shared" si="598"/>
        <v>0</v>
      </c>
      <c r="F625" s="104">
        <f t="shared" si="605"/>
        <v>122.33292073851587</v>
      </c>
      <c r="G625" s="104">
        <f t="shared" si="605"/>
        <v>0</v>
      </c>
      <c r="H625" s="104">
        <f t="shared" si="599"/>
        <v>122.33292073851587</v>
      </c>
      <c r="I625" s="104">
        <f t="shared" si="606"/>
        <v>0</v>
      </c>
      <c r="J625" s="104">
        <f t="shared" si="606"/>
        <v>0</v>
      </c>
      <c r="K625" s="104">
        <f t="shared" si="600"/>
        <v>0</v>
      </c>
      <c r="L625" s="104">
        <f t="shared" si="607"/>
        <v>0</v>
      </c>
      <c r="M625" s="104">
        <f t="shared" si="607"/>
        <v>0</v>
      </c>
      <c r="N625" s="104">
        <f t="shared" si="601"/>
        <v>0</v>
      </c>
      <c r="O625" s="104">
        <f t="shared" si="608"/>
        <v>0</v>
      </c>
      <c r="P625" s="104">
        <f t="shared" si="608"/>
        <v>0</v>
      </c>
      <c r="Q625" s="104">
        <f t="shared" si="602"/>
        <v>0</v>
      </c>
      <c r="R625" s="104">
        <f t="shared" si="609"/>
        <v>0</v>
      </c>
      <c r="S625" s="104">
        <f t="shared" si="609"/>
        <v>0</v>
      </c>
      <c r="T625" s="104">
        <f t="shared" si="603"/>
        <v>0</v>
      </c>
    </row>
    <row r="626" spans="2:20" x14ac:dyDescent="0.2">
      <c r="B626" s="108" t="s">
        <v>912</v>
      </c>
      <c r="C626" s="104">
        <f t="shared" si="604"/>
        <v>41.744564047362758</v>
      </c>
      <c r="D626" s="104">
        <f t="shared" si="604"/>
        <v>0</v>
      </c>
      <c r="E626" s="104">
        <f t="shared" ref="E626" si="610">+C626+D626</f>
        <v>41.744564047362758</v>
      </c>
      <c r="F626" s="104">
        <f t="shared" si="605"/>
        <v>36.088211617862179</v>
      </c>
      <c r="G626" s="104">
        <f t="shared" si="605"/>
        <v>0</v>
      </c>
      <c r="H626" s="104">
        <f t="shared" ref="H626" si="611">+F626+G626</f>
        <v>36.088211617862179</v>
      </c>
      <c r="I626" s="104">
        <f t="shared" si="606"/>
        <v>36.338903871617831</v>
      </c>
      <c r="J626" s="104">
        <f t="shared" si="606"/>
        <v>0</v>
      </c>
      <c r="K626" s="104">
        <f t="shared" ref="K626" si="612">+I626+J626</f>
        <v>36.338903871617831</v>
      </c>
      <c r="L626" s="104">
        <f t="shared" si="607"/>
        <v>36.321176841699909</v>
      </c>
      <c r="M626" s="104">
        <f t="shared" si="607"/>
        <v>0</v>
      </c>
      <c r="N626" s="104">
        <f t="shared" ref="N626" si="613">+L626+M626</f>
        <v>36.321176841699909</v>
      </c>
      <c r="O626" s="104">
        <f t="shared" si="608"/>
        <v>36.610583998279338</v>
      </c>
      <c r="P626" s="104">
        <f t="shared" si="608"/>
        <v>0</v>
      </c>
      <c r="Q626" s="104">
        <f t="shared" ref="Q626" si="614">+O626+P626</f>
        <v>36.610583998279338</v>
      </c>
      <c r="R626" s="104">
        <f t="shared" si="609"/>
        <v>0</v>
      </c>
      <c r="S626" s="104">
        <f t="shared" si="609"/>
        <v>0</v>
      </c>
      <c r="T626" s="104">
        <f t="shared" ref="T626" si="615">+R626+S626</f>
        <v>0</v>
      </c>
    </row>
    <row r="627" spans="2:20" s="135" customFormat="1" x14ac:dyDescent="0.2">
      <c r="B627" s="114" t="s">
        <v>294</v>
      </c>
      <c r="C627" s="104">
        <f>+C256*$E$629</f>
        <v>141.96020998923572</v>
      </c>
      <c r="D627" s="104">
        <f>+D256*$E$629</f>
        <v>0</v>
      </c>
      <c r="E627" s="104">
        <f t="shared" si="598"/>
        <v>141.96020998923572</v>
      </c>
      <c r="F627" s="104">
        <f>+F256*$H$629</f>
        <v>122.72472395675544</v>
      </c>
      <c r="G627" s="104">
        <f>+G256*$H$629</f>
        <v>0</v>
      </c>
      <c r="H627" s="104">
        <f t="shared" si="599"/>
        <v>122.72472395675544</v>
      </c>
      <c r="I627" s="104">
        <f>+I256*$K$629</f>
        <v>198.07346932528139</v>
      </c>
      <c r="J627" s="104">
        <f>+J256*$K$629</f>
        <v>0</v>
      </c>
      <c r="K627" s="104">
        <f t="shared" si="600"/>
        <v>198.07346932528139</v>
      </c>
      <c r="L627" s="104">
        <f>+L256*$N$629</f>
        <v>183.15739355236809</v>
      </c>
      <c r="M627" s="104">
        <f>+M256*$N$629</f>
        <v>0</v>
      </c>
      <c r="N627" s="104">
        <f t="shared" si="601"/>
        <v>183.15739355236809</v>
      </c>
      <c r="O627" s="104">
        <f t="shared" si="608"/>
        <v>251.10090313957087</v>
      </c>
      <c r="P627" s="104">
        <f t="shared" si="608"/>
        <v>0</v>
      </c>
      <c r="Q627" s="104">
        <f t="shared" si="602"/>
        <v>251.10090313957087</v>
      </c>
      <c r="R627" s="104">
        <f>+R256*$T$629</f>
        <v>319.47433194293916</v>
      </c>
      <c r="S627" s="104">
        <f>+S256*$T$629</f>
        <v>0</v>
      </c>
      <c r="T627" s="104">
        <f t="shared" si="603"/>
        <v>319.47433194293916</v>
      </c>
    </row>
    <row r="628" spans="2:20" x14ac:dyDescent="0.2">
      <c r="B628" s="278" t="s">
        <v>8</v>
      </c>
      <c r="C628" s="106">
        <f>SUM(C605:C627)</f>
        <v>2248.813182593934</v>
      </c>
      <c r="D628" s="106">
        <f t="shared" ref="D628:T628" si="616">SUM(D605:D627)</f>
        <v>43.481057050592035</v>
      </c>
      <c r="E628" s="106">
        <f t="shared" si="616"/>
        <v>2292.2942396445264</v>
      </c>
      <c r="F628" s="106">
        <f t="shared" si="616"/>
        <v>3685.6921247771866</v>
      </c>
      <c r="G628" s="106">
        <f t="shared" si="616"/>
        <v>41.348352448303025</v>
      </c>
      <c r="H628" s="106">
        <f t="shared" si="616"/>
        <v>3727.0404772254897</v>
      </c>
      <c r="I628" s="106">
        <f t="shared" si="616"/>
        <v>4443.8962448855345</v>
      </c>
      <c r="J628" s="106">
        <f t="shared" si="616"/>
        <v>45.799143577883783</v>
      </c>
      <c r="K628" s="106">
        <f t="shared" si="616"/>
        <v>4489.6953884634186</v>
      </c>
      <c r="L628" s="106">
        <f t="shared" si="616"/>
        <v>5533.267882155963</v>
      </c>
      <c r="M628" s="106">
        <f t="shared" si="616"/>
        <v>50.115052216480194</v>
      </c>
      <c r="N628" s="106">
        <f t="shared" si="616"/>
        <v>5583.3829343724428</v>
      </c>
      <c r="O628" s="106">
        <f t="shared" si="616"/>
        <v>5872.6309063700728</v>
      </c>
      <c r="P628" s="106">
        <f t="shared" si="616"/>
        <v>68.959705592871018</v>
      </c>
      <c r="Q628" s="106">
        <f t="shared" si="616"/>
        <v>5941.5906119629435</v>
      </c>
      <c r="R628" s="106">
        <f t="shared" si="616"/>
        <v>6003.8201656676247</v>
      </c>
      <c r="S628" s="106">
        <f t="shared" si="616"/>
        <v>76.048999669126118</v>
      </c>
      <c r="T628" s="106">
        <f t="shared" si="616"/>
        <v>6079.8691653367505</v>
      </c>
    </row>
    <row r="629" spans="2:20" x14ac:dyDescent="0.2">
      <c r="B629" s="279" t="s">
        <v>297</v>
      </c>
      <c r="C629" s="241"/>
      <c r="D629" s="240"/>
      <c r="E629" s="285">
        <f>Asignaciones!K50</f>
        <v>0.16341802993386703</v>
      </c>
      <c r="F629" s="241"/>
      <c r="G629" s="240"/>
      <c r="H629" s="285">
        <f>Asignaciones!L50</f>
        <v>0.16259966175404686</v>
      </c>
      <c r="I629" s="241"/>
      <c r="J629" s="240"/>
      <c r="K629" s="285">
        <f>Asignaciones!M50</f>
        <v>0.16273193975440678</v>
      </c>
      <c r="L629" s="241"/>
      <c r="M629" s="240"/>
      <c r="N629" s="285">
        <f>Asignaciones!N50</f>
        <v>0.16265171831187031</v>
      </c>
      <c r="O629" s="241"/>
      <c r="P629" s="240"/>
      <c r="Q629" s="285">
        <f>Asignaciones!O50</f>
        <v>0.16271877107091554</v>
      </c>
      <c r="R629" s="241"/>
      <c r="S629" s="240"/>
      <c r="T629" s="285">
        <f>Asignaciones!P50</f>
        <v>0.16272943652851016</v>
      </c>
    </row>
    <row r="633" spans="2:20" x14ac:dyDescent="0.2">
      <c r="B633" s="2" t="s">
        <v>483</v>
      </c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7"/>
    </row>
    <row r="634" spans="2:20" x14ac:dyDescent="0.2">
      <c r="B634" s="9" t="s">
        <v>20</v>
      </c>
      <c r="C634" s="199"/>
      <c r="D634" s="199"/>
      <c r="E634" s="199"/>
      <c r="F634" s="199"/>
      <c r="G634" s="199"/>
      <c r="H634" s="199"/>
      <c r="I634" s="199"/>
      <c r="J634" s="199"/>
      <c r="K634" s="199"/>
      <c r="L634" s="199"/>
      <c r="M634" s="199"/>
      <c r="N634" s="199"/>
      <c r="O634" s="199"/>
      <c r="P634" s="199"/>
      <c r="Q634" s="199"/>
      <c r="R634" s="199"/>
      <c r="S634" s="199"/>
      <c r="T634" s="262"/>
    </row>
    <row r="635" spans="2:20" x14ac:dyDescent="0.2">
      <c r="B635" s="9" t="s">
        <v>911</v>
      </c>
      <c r="C635" s="199"/>
      <c r="D635" s="199"/>
      <c r="E635" s="199"/>
      <c r="F635" s="199"/>
      <c r="G635" s="199"/>
      <c r="H635" s="199"/>
      <c r="I635" s="199"/>
      <c r="J635" s="199"/>
      <c r="K635" s="199"/>
      <c r="L635" s="199"/>
      <c r="M635" s="199"/>
      <c r="N635" s="199"/>
      <c r="O635" s="199"/>
      <c r="P635" s="199"/>
      <c r="Q635" s="199"/>
      <c r="R635" s="199"/>
      <c r="S635" s="199"/>
      <c r="T635" s="262"/>
    </row>
    <row r="636" spans="2:20" x14ac:dyDescent="0.2">
      <c r="B636" s="9" t="s">
        <v>2</v>
      </c>
      <c r="C636" s="199"/>
      <c r="D636" s="199"/>
      <c r="E636" s="199"/>
      <c r="F636" s="199"/>
      <c r="G636" s="199"/>
      <c r="H636" s="199"/>
      <c r="I636" s="199"/>
      <c r="J636" s="199"/>
      <c r="K636" s="199"/>
      <c r="L636" s="199"/>
      <c r="M636" s="199"/>
      <c r="N636" s="199"/>
      <c r="O636" s="199"/>
      <c r="P636" s="199"/>
      <c r="Q636" s="199"/>
      <c r="R636" s="199"/>
      <c r="S636" s="199"/>
      <c r="T636" s="262"/>
    </row>
    <row r="637" spans="2:20" x14ac:dyDescent="0.2">
      <c r="B637" s="256"/>
      <c r="C637" s="197"/>
      <c r="D637" s="197"/>
      <c r="E637" s="197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263"/>
    </row>
    <row r="638" spans="2:20" x14ac:dyDescent="0.2">
      <c r="B638" s="264"/>
    </row>
    <row r="639" spans="2:20" x14ac:dyDescent="0.2">
      <c r="B639" s="265" t="s">
        <v>282</v>
      </c>
      <c r="C639" s="267" t="s">
        <v>38</v>
      </c>
      <c r="D639" s="662"/>
      <c r="E639" s="299"/>
      <c r="F639" s="270" t="s">
        <v>39</v>
      </c>
      <c r="G639" s="663"/>
      <c r="H639" s="663"/>
      <c r="I639" s="301" t="s">
        <v>40</v>
      </c>
      <c r="J639" s="662"/>
      <c r="K639" s="299"/>
      <c r="L639" s="267" t="s">
        <v>121</v>
      </c>
      <c r="M639" s="662"/>
      <c r="N639" s="299"/>
      <c r="O639" s="270" t="s">
        <v>122</v>
      </c>
      <c r="P639" s="662"/>
      <c r="Q639" s="299"/>
      <c r="R639" s="301" t="s">
        <v>633</v>
      </c>
      <c r="S639" s="662"/>
      <c r="T639" s="299"/>
    </row>
    <row r="640" spans="2:20" x14ac:dyDescent="0.2">
      <c r="B640" s="273"/>
      <c r="C640" s="274" t="s">
        <v>283</v>
      </c>
      <c r="D640" s="275" t="s">
        <v>284</v>
      </c>
      <c r="E640" s="275" t="s">
        <v>47</v>
      </c>
      <c r="F640" s="275" t="s">
        <v>283</v>
      </c>
      <c r="G640" s="275" t="s">
        <v>284</v>
      </c>
      <c r="H640" s="275" t="s">
        <v>47</v>
      </c>
      <c r="I640" s="276" t="s">
        <v>283</v>
      </c>
      <c r="J640" s="276" t="s">
        <v>284</v>
      </c>
      <c r="K640" s="276" t="s">
        <v>47</v>
      </c>
      <c r="L640" s="274" t="s">
        <v>283</v>
      </c>
      <c r="M640" s="275" t="s">
        <v>284</v>
      </c>
      <c r="N640" s="275" t="s">
        <v>47</v>
      </c>
      <c r="O640" s="275" t="s">
        <v>283</v>
      </c>
      <c r="P640" s="275" t="s">
        <v>284</v>
      </c>
      <c r="Q640" s="275" t="s">
        <v>47</v>
      </c>
      <c r="R640" s="276" t="s">
        <v>283</v>
      </c>
      <c r="S640" s="276" t="s">
        <v>284</v>
      </c>
      <c r="T640" s="276" t="s">
        <v>47</v>
      </c>
    </row>
    <row r="641" spans="2:20" x14ac:dyDescent="0.2">
      <c r="B641" s="129" t="s">
        <v>85</v>
      </c>
      <c r="C641" s="234"/>
      <c r="D641" s="234"/>
      <c r="E641" s="234"/>
      <c r="F641" s="234"/>
      <c r="G641" s="234"/>
      <c r="H641" s="234"/>
      <c r="I641" s="234"/>
      <c r="J641" s="234"/>
      <c r="K641" s="234"/>
      <c r="L641" s="234"/>
      <c r="M641" s="234"/>
      <c r="N641" s="234"/>
      <c r="O641" s="234"/>
      <c r="P641" s="234"/>
      <c r="Q641" s="234"/>
      <c r="R641" s="234"/>
      <c r="S641" s="234"/>
      <c r="T641" s="232"/>
    </row>
    <row r="642" spans="2:20" x14ac:dyDescent="0.2">
      <c r="B642" s="665" t="s">
        <v>424</v>
      </c>
      <c r="C642" s="104">
        <f t="shared" ref="C642:D654" si="617">+C234*$E$666</f>
        <v>194.04069750960565</v>
      </c>
      <c r="D642" s="104">
        <f t="shared" si="617"/>
        <v>0</v>
      </c>
      <c r="E642" s="408">
        <f>+C642+D642</f>
        <v>194.04069750960565</v>
      </c>
      <c r="F642" s="104">
        <f t="shared" ref="F642:G654" si="618">+F234*$H$666</f>
        <v>295.61048579730431</v>
      </c>
      <c r="G642" s="104">
        <f t="shared" si="618"/>
        <v>0</v>
      </c>
      <c r="H642" s="408">
        <f>+F642+G642</f>
        <v>295.61048579730431</v>
      </c>
      <c r="I642" s="104">
        <f t="shared" ref="I642:J654" si="619">+I234*$K$666</f>
        <v>343.6709941900811</v>
      </c>
      <c r="J642" s="104">
        <f t="shared" si="619"/>
        <v>0</v>
      </c>
      <c r="K642" s="408">
        <f>+I642+J642</f>
        <v>343.6709941900811</v>
      </c>
      <c r="L642" s="104">
        <f t="shared" ref="L642:M654" si="620">+L234*$N$666</f>
        <v>432.28993393629776</v>
      </c>
      <c r="M642" s="104">
        <f t="shared" si="620"/>
        <v>0</v>
      </c>
      <c r="N642" s="408">
        <f>+L642+M642</f>
        <v>432.28993393629776</v>
      </c>
      <c r="O642" s="104">
        <f t="shared" ref="O642:P654" si="621">+O234*$Q$666</f>
        <v>454.78058665130607</v>
      </c>
      <c r="P642" s="104">
        <f t="shared" si="621"/>
        <v>0</v>
      </c>
      <c r="Q642" s="408">
        <f>+O642+P642</f>
        <v>454.78058665130607</v>
      </c>
      <c r="R642" s="104">
        <f t="shared" ref="R642:S654" si="622">+R234*$T$666</f>
        <v>478.21720021435448</v>
      </c>
      <c r="S642" s="104">
        <f t="shared" si="622"/>
        <v>0</v>
      </c>
      <c r="T642" s="408">
        <f>+R642+S642</f>
        <v>478.21720021435448</v>
      </c>
    </row>
    <row r="643" spans="2:20" x14ac:dyDescent="0.2">
      <c r="B643" s="665" t="s">
        <v>425</v>
      </c>
      <c r="C643" s="104">
        <f t="shared" si="617"/>
        <v>61.511327573616434</v>
      </c>
      <c r="D643" s="104">
        <f t="shared" si="617"/>
        <v>0</v>
      </c>
      <c r="E643" s="408">
        <f>+C643+D643</f>
        <v>61.511327573616434</v>
      </c>
      <c r="F643" s="104">
        <f t="shared" si="618"/>
        <v>110.28597235537529</v>
      </c>
      <c r="G643" s="104">
        <f t="shared" si="618"/>
        <v>0</v>
      </c>
      <c r="H643" s="408">
        <f>+F643+G643</f>
        <v>110.28597235537529</v>
      </c>
      <c r="I643" s="104">
        <f t="shared" si="619"/>
        <v>129.30088266883448</v>
      </c>
      <c r="J643" s="104">
        <f t="shared" si="619"/>
        <v>0</v>
      </c>
      <c r="K643" s="408">
        <f>+I643+J643</f>
        <v>129.30088266883448</v>
      </c>
      <c r="L643" s="104">
        <f t="shared" si="620"/>
        <v>161.52070635603474</v>
      </c>
      <c r="M643" s="104">
        <f t="shared" si="620"/>
        <v>0</v>
      </c>
      <c r="N643" s="408">
        <f>+L643+M643</f>
        <v>161.52070635603474</v>
      </c>
      <c r="O643" s="104">
        <f t="shared" si="621"/>
        <v>164.71875884628571</v>
      </c>
      <c r="P643" s="104">
        <f t="shared" si="621"/>
        <v>0</v>
      </c>
      <c r="Q643" s="408">
        <f>+O643+P643</f>
        <v>164.71875884628571</v>
      </c>
      <c r="R643" s="104">
        <f t="shared" si="622"/>
        <v>173.20735754855465</v>
      </c>
      <c r="S643" s="104">
        <f t="shared" si="622"/>
        <v>0</v>
      </c>
      <c r="T643" s="408">
        <f>+R643+S643</f>
        <v>173.20735754855465</v>
      </c>
    </row>
    <row r="644" spans="2:20" x14ac:dyDescent="0.2">
      <c r="B644" s="660" t="s">
        <v>715</v>
      </c>
      <c r="C644" s="104">
        <f t="shared" si="617"/>
        <v>0</v>
      </c>
      <c r="D644" s="104">
        <f t="shared" si="617"/>
        <v>0.58796770721205593</v>
      </c>
      <c r="E644" s="104">
        <f>+C644+D644</f>
        <v>0.58796770721205593</v>
      </c>
      <c r="F644" s="104">
        <f t="shared" si="618"/>
        <v>0</v>
      </c>
      <c r="G644" s="104">
        <f t="shared" si="618"/>
        <v>0.55313683144491865</v>
      </c>
      <c r="H644" s="104">
        <f>+F644+G644</f>
        <v>0.55313683144491865</v>
      </c>
      <c r="I644" s="104">
        <f t="shared" si="619"/>
        <v>0</v>
      </c>
      <c r="J644" s="104">
        <f t="shared" si="619"/>
        <v>0.61476155993947212</v>
      </c>
      <c r="K644" s="104">
        <f>+I644+J644</f>
        <v>0.61476155993947212</v>
      </c>
      <c r="L644" s="104">
        <f t="shared" si="620"/>
        <v>0</v>
      </c>
      <c r="M644" s="104">
        <f t="shared" si="620"/>
        <v>0.67847223611327367</v>
      </c>
      <c r="N644" s="104">
        <f>+L644+M644</f>
        <v>0.67847223611327367</v>
      </c>
      <c r="O644" s="104">
        <f t="shared" si="621"/>
        <v>0</v>
      </c>
      <c r="P644" s="104">
        <f t="shared" si="621"/>
        <v>0.74995403485825884</v>
      </c>
      <c r="Q644" s="104">
        <f>+O644+P644</f>
        <v>0.74995403485825884</v>
      </c>
      <c r="R644" s="104">
        <f t="shared" si="622"/>
        <v>0</v>
      </c>
      <c r="S644" s="104">
        <f t="shared" si="622"/>
        <v>0.82817601095188986</v>
      </c>
      <c r="T644" s="104">
        <f>+R644+S644</f>
        <v>0.82817601095188986</v>
      </c>
    </row>
    <row r="645" spans="2:20" x14ac:dyDescent="0.2">
      <c r="B645" s="660" t="s">
        <v>717</v>
      </c>
      <c r="C645" s="104">
        <f t="shared" si="617"/>
        <v>0.54109795479009681</v>
      </c>
      <c r="D645" s="104">
        <f t="shared" si="617"/>
        <v>0</v>
      </c>
      <c r="E645" s="104">
        <f>+C645+D645</f>
        <v>0.54109795479009681</v>
      </c>
      <c r="F645" s="104">
        <f t="shared" si="618"/>
        <v>0.50904361675423493</v>
      </c>
      <c r="G645" s="104">
        <f t="shared" si="618"/>
        <v>0</v>
      </c>
      <c r="H645" s="104">
        <f t="shared" ref="H645:H664" si="623">+F645+G645</f>
        <v>0.50904361675423493</v>
      </c>
      <c r="I645" s="104">
        <f t="shared" si="619"/>
        <v>0.56575593980171779</v>
      </c>
      <c r="J645" s="104">
        <f t="shared" si="619"/>
        <v>0</v>
      </c>
      <c r="K645" s="104">
        <f t="shared" ref="K645:K664" si="624">+I645+J645</f>
        <v>0.56575593980171779</v>
      </c>
      <c r="L645" s="104">
        <f t="shared" si="620"/>
        <v>0.62438792954040734</v>
      </c>
      <c r="M645" s="104">
        <f t="shared" si="620"/>
        <v>0</v>
      </c>
      <c r="N645" s="104">
        <f t="shared" ref="N645:N664" si="625">+L645+M645</f>
        <v>0.62438792954040734</v>
      </c>
      <c r="O645" s="104">
        <f t="shared" si="621"/>
        <v>0.69017156804842994</v>
      </c>
      <c r="P645" s="104">
        <f t="shared" si="621"/>
        <v>0</v>
      </c>
      <c r="Q645" s="104">
        <f t="shared" ref="Q645:Q664" si="626">+O645+P645</f>
        <v>0.69017156804842994</v>
      </c>
      <c r="R645" s="104">
        <f t="shared" si="622"/>
        <v>0.76215809173796722</v>
      </c>
      <c r="S645" s="104">
        <f t="shared" si="622"/>
        <v>0</v>
      </c>
      <c r="T645" s="104">
        <f t="shared" ref="T645:T664" si="627">+R645+S645</f>
        <v>0.76215809173796722</v>
      </c>
    </row>
    <row r="646" spans="2:20" x14ac:dyDescent="0.2">
      <c r="B646" s="660" t="s">
        <v>287</v>
      </c>
      <c r="C646" s="104">
        <f t="shared" si="617"/>
        <v>0.77798708288482243</v>
      </c>
      <c r="D646" s="104">
        <f t="shared" si="617"/>
        <v>0</v>
      </c>
      <c r="E646" s="104">
        <f t="shared" ref="E646:E664" si="628">+C646+D646</f>
        <v>0.77798708288482243</v>
      </c>
      <c r="F646" s="104">
        <f t="shared" si="618"/>
        <v>0.73189956634264997</v>
      </c>
      <c r="G646" s="104">
        <f t="shared" si="618"/>
        <v>0</v>
      </c>
      <c r="H646" s="104">
        <f t="shared" si="623"/>
        <v>0.73189956634264997</v>
      </c>
      <c r="I646" s="104">
        <f t="shared" si="619"/>
        <v>0.81344017166326787</v>
      </c>
      <c r="J646" s="104">
        <f t="shared" si="619"/>
        <v>0</v>
      </c>
      <c r="K646" s="104">
        <f t="shared" si="624"/>
        <v>0.81344017166326787</v>
      </c>
      <c r="L646" s="104">
        <f t="shared" si="620"/>
        <v>0.89774086113497531</v>
      </c>
      <c r="M646" s="104">
        <f t="shared" si="620"/>
        <v>0</v>
      </c>
      <c r="N646" s="104">
        <f t="shared" si="625"/>
        <v>0.89774086113497531</v>
      </c>
      <c r="O646" s="104">
        <f t="shared" si="621"/>
        <v>0.99232414420108772</v>
      </c>
      <c r="P646" s="104">
        <f t="shared" si="621"/>
        <v>0</v>
      </c>
      <c r="Q646" s="104">
        <f t="shared" si="626"/>
        <v>0.99232414420108772</v>
      </c>
      <c r="R646" s="104">
        <f t="shared" si="622"/>
        <v>1.0958258948110444</v>
      </c>
      <c r="S646" s="104">
        <f t="shared" si="622"/>
        <v>0</v>
      </c>
      <c r="T646" s="104">
        <f t="shared" si="627"/>
        <v>1.0958258948110444</v>
      </c>
    </row>
    <row r="647" spans="2:20" x14ac:dyDescent="0.2">
      <c r="B647" s="114" t="s">
        <v>427</v>
      </c>
      <c r="C647" s="104">
        <f t="shared" si="617"/>
        <v>0</v>
      </c>
      <c r="D647" s="104">
        <f t="shared" si="617"/>
        <v>2.2761679224973088</v>
      </c>
      <c r="E647" s="104">
        <f t="shared" si="628"/>
        <v>2.2761679224973088</v>
      </c>
      <c r="F647" s="104">
        <f t="shared" si="618"/>
        <v>0</v>
      </c>
      <c r="G647" s="104">
        <f t="shared" si="618"/>
        <v>2.141329016956782</v>
      </c>
      <c r="H647" s="104">
        <f t="shared" si="623"/>
        <v>2.141329016956782</v>
      </c>
      <c r="I647" s="104">
        <f t="shared" si="619"/>
        <v>0</v>
      </c>
      <c r="J647" s="104">
        <f t="shared" si="619"/>
        <v>2.3798935308091043</v>
      </c>
      <c r="K647" s="104">
        <f t="shared" si="624"/>
        <v>2.3798935308091043</v>
      </c>
      <c r="L647" s="104">
        <f t="shared" si="620"/>
        <v>0</v>
      </c>
      <c r="M647" s="104">
        <f t="shared" si="620"/>
        <v>2.626533262292043</v>
      </c>
      <c r="N647" s="104">
        <f t="shared" si="625"/>
        <v>2.626533262292043</v>
      </c>
      <c r="O647" s="104">
        <f t="shared" si="621"/>
        <v>0</v>
      </c>
      <c r="P647" s="104">
        <f t="shared" si="621"/>
        <v>2.9032569247483258</v>
      </c>
      <c r="Q647" s="104">
        <f t="shared" si="626"/>
        <v>2.9032569247483258</v>
      </c>
      <c r="R647" s="104">
        <f t="shared" si="622"/>
        <v>0</v>
      </c>
      <c r="S647" s="104">
        <f t="shared" si="622"/>
        <v>3.2060734751043136</v>
      </c>
      <c r="T647" s="104">
        <f t="shared" si="627"/>
        <v>3.2060734751043136</v>
      </c>
    </row>
    <row r="648" spans="2:20" x14ac:dyDescent="0.2">
      <c r="B648" s="114" t="s">
        <v>428</v>
      </c>
      <c r="C648" s="104">
        <f t="shared" si="617"/>
        <v>0</v>
      </c>
      <c r="D648" s="104">
        <f t="shared" si="617"/>
        <v>1.3108288482238966</v>
      </c>
      <c r="E648" s="104">
        <f t="shared" si="628"/>
        <v>1.3108288482238966</v>
      </c>
      <c r="F648" s="104">
        <f t="shared" si="618"/>
        <v>0</v>
      </c>
      <c r="G648" s="104">
        <f t="shared" si="618"/>
        <v>1.2331760856581464</v>
      </c>
      <c r="H648" s="104">
        <f t="shared" si="623"/>
        <v>1.2331760856581464</v>
      </c>
      <c r="I648" s="104">
        <f t="shared" si="619"/>
        <v>0</v>
      </c>
      <c r="J648" s="104">
        <f t="shared" si="619"/>
        <v>1.3705636851534571</v>
      </c>
      <c r="K648" s="104">
        <f t="shared" si="624"/>
        <v>1.3705636851534571</v>
      </c>
      <c r="L648" s="104">
        <f t="shared" si="620"/>
        <v>0</v>
      </c>
      <c r="M648" s="104">
        <f t="shared" si="620"/>
        <v>1.5126017448021136</v>
      </c>
      <c r="N648" s="104">
        <f t="shared" si="625"/>
        <v>1.5126017448021136</v>
      </c>
      <c r="O648" s="104">
        <f t="shared" si="621"/>
        <v>0</v>
      </c>
      <c r="P648" s="104">
        <f t="shared" si="621"/>
        <v>3.3439298508261959</v>
      </c>
      <c r="Q648" s="104">
        <f t="shared" si="626"/>
        <v>3.3439298508261959</v>
      </c>
      <c r="R648" s="104">
        <f t="shared" si="622"/>
        <v>0</v>
      </c>
      <c r="S648" s="104">
        <f t="shared" si="622"/>
        <v>3.6927096275755038</v>
      </c>
      <c r="T648" s="104">
        <f t="shared" si="627"/>
        <v>3.6927096275755038</v>
      </c>
    </row>
    <row r="649" spans="2:20" x14ac:dyDescent="0.2">
      <c r="B649" s="114" t="s">
        <v>429</v>
      </c>
      <c r="C649" s="104">
        <f t="shared" si="617"/>
        <v>1.8417653390742732</v>
      </c>
      <c r="D649" s="104">
        <f t="shared" si="617"/>
        <v>0</v>
      </c>
      <c r="E649" s="104">
        <f t="shared" si="628"/>
        <v>1.8417653390742732</v>
      </c>
      <c r="F649" s="104">
        <f t="shared" si="618"/>
        <v>1.7326601978723959</v>
      </c>
      <c r="G649" s="104">
        <f t="shared" si="618"/>
        <v>0</v>
      </c>
      <c r="H649" s="104">
        <f t="shared" si="623"/>
        <v>1.7326601978723959</v>
      </c>
      <c r="I649" s="104">
        <f t="shared" si="619"/>
        <v>1.925695100264063</v>
      </c>
      <c r="J649" s="104">
        <f t="shared" si="619"/>
        <v>0</v>
      </c>
      <c r="K649" s="104">
        <f t="shared" si="624"/>
        <v>1.925695100264063</v>
      </c>
      <c r="L649" s="104">
        <f t="shared" si="620"/>
        <v>4.2505281588431494</v>
      </c>
      <c r="M649" s="104">
        <f t="shared" si="620"/>
        <v>0</v>
      </c>
      <c r="N649" s="104">
        <f t="shared" si="625"/>
        <v>4.2505281588431494</v>
      </c>
      <c r="O649" s="104">
        <f t="shared" si="621"/>
        <v>4.6983510500949466</v>
      </c>
      <c r="P649" s="104">
        <f t="shared" si="621"/>
        <v>0</v>
      </c>
      <c r="Q649" s="104">
        <f t="shared" si="626"/>
        <v>4.6983510500949466</v>
      </c>
      <c r="R649" s="104">
        <f t="shared" si="622"/>
        <v>5.1884001550237224</v>
      </c>
      <c r="S649" s="104">
        <f t="shared" si="622"/>
        <v>0</v>
      </c>
      <c r="T649" s="104">
        <f t="shared" si="627"/>
        <v>5.1884001550237224</v>
      </c>
    </row>
    <row r="650" spans="2:20" x14ac:dyDescent="0.2">
      <c r="B650" s="114" t="s">
        <v>288</v>
      </c>
      <c r="C650" s="104">
        <f t="shared" si="617"/>
        <v>0</v>
      </c>
      <c r="D650" s="104">
        <f t="shared" si="617"/>
        <v>0</v>
      </c>
      <c r="E650" s="104">
        <f t="shared" si="628"/>
        <v>0</v>
      </c>
      <c r="F650" s="104">
        <f t="shared" si="618"/>
        <v>0.59112416246137323</v>
      </c>
      <c r="G650" s="104">
        <f t="shared" si="618"/>
        <v>0</v>
      </c>
      <c r="H650" s="104">
        <f t="shared" si="623"/>
        <v>0.59112416246137323</v>
      </c>
      <c r="I650" s="104">
        <f t="shared" si="619"/>
        <v>0.78987988205802673</v>
      </c>
      <c r="J650" s="104">
        <f t="shared" si="619"/>
        <v>0</v>
      </c>
      <c r="K650" s="104">
        <f t="shared" si="624"/>
        <v>0.78987988205802673</v>
      </c>
      <c r="L650" s="104">
        <f t="shared" si="620"/>
        <v>0.99070620753857441</v>
      </c>
      <c r="M650" s="104">
        <f t="shared" si="620"/>
        <v>0</v>
      </c>
      <c r="N650" s="104">
        <f t="shared" si="625"/>
        <v>0.99070620753857441</v>
      </c>
      <c r="O650" s="104">
        <f t="shared" si="621"/>
        <v>1.6594696325281806</v>
      </c>
      <c r="P650" s="104">
        <f t="shared" si="621"/>
        <v>0</v>
      </c>
      <c r="Q650" s="104">
        <f t="shared" si="626"/>
        <v>1.6594696325281806</v>
      </c>
      <c r="R650" s="104">
        <f t="shared" si="622"/>
        <v>2.065881516055053</v>
      </c>
      <c r="S650" s="104">
        <f t="shared" si="622"/>
        <v>0</v>
      </c>
      <c r="T650" s="104">
        <f t="shared" si="627"/>
        <v>2.065881516055053</v>
      </c>
    </row>
    <row r="651" spans="2:20" x14ac:dyDescent="0.2">
      <c r="B651" s="114" t="s">
        <v>289</v>
      </c>
      <c r="C651" s="104">
        <f t="shared" si="617"/>
        <v>0.80021528525296015</v>
      </c>
      <c r="D651" s="104">
        <f t="shared" si="617"/>
        <v>0</v>
      </c>
      <c r="E651" s="104">
        <f t="shared" si="628"/>
        <v>0.80021528525296015</v>
      </c>
      <c r="F651" s="104">
        <f t="shared" si="618"/>
        <v>0.75281098252386858</v>
      </c>
      <c r="G651" s="104">
        <f t="shared" si="618"/>
        <v>0</v>
      </c>
      <c r="H651" s="104">
        <f t="shared" si="623"/>
        <v>0.75281098252386858</v>
      </c>
      <c r="I651" s="104">
        <f t="shared" si="619"/>
        <v>0.83668131942507551</v>
      </c>
      <c r="J651" s="104">
        <f t="shared" si="619"/>
        <v>0</v>
      </c>
      <c r="K651" s="104">
        <f t="shared" si="624"/>
        <v>0.83668131942507551</v>
      </c>
      <c r="L651" s="104">
        <f t="shared" si="620"/>
        <v>0.92339060002454598</v>
      </c>
      <c r="M651" s="104">
        <f t="shared" si="620"/>
        <v>0</v>
      </c>
      <c r="N651" s="104">
        <f t="shared" si="625"/>
        <v>0.92339060002454598</v>
      </c>
      <c r="O651" s="104">
        <f t="shared" si="621"/>
        <v>1.0206762626068331</v>
      </c>
      <c r="P651" s="104">
        <f t="shared" si="621"/>
        <v>0</v>
      </c>
      <c r="Q651" s="104">
        <f t="shared" si="626"/>
        <v>1.0206762626068331</v>
      </c>
      <c r="R651" s="104">
        <f t="shared" si="622"/>
        <v>1.1271352060913598</v>
      </c>
      <c r="S651" s="104">
        <f t="shared" si="622"/>
        <v>0</v>
      </c>
      <c r="T651" s="104">
        <f t="shared" si="627"/>
        <v>1.1271352060913598</v>
      </c>
    </row>
    <row r="652" spans="2:20" x14ac:dyDescent="0.2">
      <c r="B652" s="114" t="s">
        <v>290</v>
      </c>
      <c r="C652" s="104">
        <f t="shared" si="617"/>
        <v>0</v>
      </c>
      <c r="D652" s="104">
        <f t="shared" si="617"/>
        <v>0.63763186221743817</v>
      </c>
      <c r="E652" s="104">
        <f t="shared" si="628"/>
        <v>0.63763186221743817</v>
      </c>
      <c r="F652" s="104">
        <f t="shared" si="618"/>
        <v>0</v>
      </c>
      <c r="G652" s="104">
        <f t="shared" si="618"/>
        <v>0.59985890988409851</v>
      </c>
      <c r="H652" s="104">
        <f t="shared" si="623"/>
        <v>0.59985890988409851</v>
      </c>
      <c r="I652" s="104">
        <f t="shared" si="619"/>
        <v>0</v>
      </c>
      <c r="J652" s="104">
        <f t="shared" si="619"/>
        <v>0.66668892436728255</v>
      </c>
      <c r="K652" s="104">
        <f t="shared" si="624"/>
        <v>0.66668892436728255</v>
      </c>
      <c r="L652" s="104">
        <f t="shared" si="620"/>
        <v>0</v>
      </c>
      <c r="M652" s="104">
        <f t="shared" si="620"/>
        <v>0.73578108128940023</v>
      </c>
      <c r="N652" s="104">
        <f t="shared" si="625"/>
        <v>0.73578108128940023</v>
      </c>
      <c r="O652" s="104">
        <f t="shared" si="621"/>
        <v>0</v>
      </c>
      <c r="P652" s="104">
        <f t="shared" si="621"/>
        <v>0.81330076798195272</v>
      </c>
      <c r="Q652" s="104">
        <f t="shared" si="626"/>
        <v>0.81330076798195272</v>
      </c>
      <c r="R652" s="104">
        <f t="shared" si="622"/>
        <v>0</v>
      </c>
      <c r="S652" s="104">
        <f t="shared" si="622"/>
        <v>0.89812995786962335</v>
      </c>
      <c r="T652" s="104">
        <f t="shared" si="627"/>
        <v>0.89812995786962335</v>
      </c>
    </row>
    <row r="653" spans="2:20" x14ac:dyDescent="0.2">
      <c r="B653" s="114" t="s">
        <v>291</v>
      </c>
      <c r="C653" s="104">
        <f t="shared" si="617"/>
        <v>0</v>
      </c>
      <c r="D653" s="104">
        <f t="shared" si="617"/>
        <v>0.31754574811625402</v>
      </c>
      <c r="E653" s="104">
        <f t="shared" si="628"/>
        <v>0.31754574811625402</v>
      </c>
      <c r="F653" s="104">
        <f t="shared" si="618"/>
        <v>0</v>
      </c>
      <c r="G653" s="104">
        <f t="shared" si="618"/>
        <v>0.29873451687455099</v>
      </c>
      <c r="H653" s="104">
        <f t="shared" si="623"/>
        <v>0.29873451687455099</v>
      </c>
      <c r="I653" s="104">
        <f t="shared" si="619"/>
        <v>0</v>
      </c>
      <c r="J653" s="104">
        <f t="shared" si="619"/>
        <v>0.33201639659725213</v>
      </c>
      <c r="K653" s="104">
        <f t="shared" si="624"/>
        <v>0.33201639659725213</v>
      </c>
      <c r="L653" s="104">
        <f t="shared" si="620"/>
        <v>0</v>
      </c>
      <c r="M653" s="104">
        <f t="shared" si="620"/>
        <v>0.33644462699307043</v>
      </c>
      <c r="N653" s="104">
        <f t="shared" si="625"/>
        <v>0.33644462699307043</v>
      </c>
      <c r="O653" s="104">
        <f t="shared" si="621"/>
        <v>0</v>
      </c>
      <c r="P653" s="104">
        <f t="shared" si="621"/>
        <v>0.37189142324419233</v>
      </c>
      <c r="Q653" s="104">
        <f t="shared" si="626"/>
        <v>0.37189142324419233</v>
      </c>
      <c r="R653" s="104">
        <f t="shared" si="622"/>
        <v>0</v>
      </c>
      <c r="S653" s="104">
        <f t="shared" si="622"/>
        <v>0.41068057653400908</v>
      </c>
      <c r="T653" s="104">
        <f t="shared" si="627"/>
        <v>0.41068057653400908</v>
      </c>
    </row>
    <row r="654" spans="2:20" x14ac:dyDescent="0.2">
      <c r="B654" s="114" t="s">
        <v>293</v>
      </c>
      <c r="C654" s="104">
        <f t="shared" si="617"/>
        <v>0</v>
      </c>
      <c r="D654" s="104">
        <f t="shared" si="617"/>
        <v>0.33393110871905268</v>
      </c>
      <c r="E654" s="104">
        <f t="shared" si="628"/>
        <v>0.33393110871905268</v>
      </c>
      <c r="F654" s="104">
        <f t="shared" si="618"/>
        <v>0</v>
      </c>
      <c r="G654" s="104">
        <f t="shared" si="618"/>
        <v>0.31414921794527784</v>
      </c>
      <c r="H654" s="104">
        <f t="shared" si="623"/>
        <v>0.31414921794527784</v>
      </c>
      <c r="I654" s="104">
        <f t="shared" si="619"/>
        <v>0</v>
      </c>
      <c r="J654" s="104">
        <f t="shared" si="619"/>
        <v>0.34914844266167039</v>
      </c>
      <c r="K654" s="104">
        <f t="shared" si="624"/>
        <v>0.34914844266167039</v>
      </c>
      <c r="L654" s="104">
        <f t="shared" si="620"/>
        <v>0</v>
      </c>
      <c r="M654" s="104">
        <f t="shared" si="620"/>
        <v>0.38533236308960817</v>
      </c>
      <c r="N654" s="104">
        <f t="shared" si="625"/>
        <v>0.38533236308960817</v>
      </c>
      <c r="O654" s="104">
        <f t="shared" si="621"/>
        <v>0</v>
      </c>
      <c r="P654" s="104">
        <f t="shared" si="621"/>
        <v>0.42592982450688321</v>
      </c>
      <c r="Q654" s="104">
        <f t="shared" si="626"/>
        <v>0.42592982450688321</v>
      </c>
      <c r="R654" s="104">
        <f t="shared" si="622"/>
        <v>0</v>
      </c>
      <c r="S654" s="104">
        <f t="shared" si="622"/>
        <v>0.47035531060542624</v>
      </c>
      <c r="T654" s="104">
        <f t="shared" si="627"/>
        <v>0.47035531060542624</v>
      </c>
    </row>
    <row r="655" spans="2:20" x14ac:dyDescent="0.2">
      <c r="B655" s="114" t="s">
        <v>872</v>
      </c>
      <c r="C655" s="104">
        <f t="shared" ref="C655:D663" si="629">+C247*$E$666</f>
        <v>0</v>
      </c>
      <c r="D655" s="104">
        <f t="shared" si="629"/>
        <v>0</v>
      </c>
      <c r="E655" s="104">
        <f t="shared" si="628"/>
        <v>0</v>
      </c>
      <c r="F655" s="104">
        <f t="shared" ref="F655:G664" si="630">+F247*$H$666</f>
        <v>0</v>
      </c>
      <c r="G655" s="104">
        <f t="shared" si="630"/>
        <v>0</v>
      </c>
      <c r="H655" s="104">
        <f t="shared" si="623"/>
        <v>0</v>
      </c>
      <c r="I655" s="104">
        <f t="shared" ref="I655:J663" si="631">+I247*$K$666</f>
        <v>6.5854491887058284</v>
      </c>
      <c r="J655" s="104">
        <f t="shared" si="631"/>
        <v>0</v>
      </c>
      <c r="K655" s="104">
        <f t="shared" si="624"/>
        <v>6.5854491887058284</v>
      </c>
      <c r="L655" s="104">
        <f t="shared" ref="L655:M663" si="632">+L247*$N$666</f>
        <v>15.416822773596223</v>
      </c>
      <c r="M655" s="104">
        <f t="shared" si="632"/>
        <v>0</v>
      </c>
      <c r="N655" s="104">
        <f t="shared" si="625"/>
        <v>15.416822773596223</v>
      </c>
      <c r="O655" s="104">
        <f t="shared" ref="O655:P663" si="633">+O247*$Q$666</f>
        <v>0</v>
      </c>
      <c r="P655" s="104">
        <f t="shared" si="633"/>
        <v>0</v>
      </c>
      <c r="Q655" s="104">
        <f t="shared" si="626"/>
        <v>0</v>
      </c>
      <c r="R655" s="104">
        <f t="shared" ref="R655:S663" si="634">+R247*$T$666</f>
        <v>0</v>
      </c>
      <c r="S655" s="104">
        <f t="shared" si="634"/>
        <v>0</v>
      </c>
      <c r="T655" s="104">
        <f t="shared" si="627"/>
        <v>0</v>
      </c>
    </row>
    <row r="656" spans="2:20" x14ac:dyDescent="0.2">
      <c r="B656" s="114" t="s">
        <v>867</v>
      </c>
      <c r="C656" s="104">
        <f t="shared" si="629"/>
        <v>0</v>
      </c>
      <c r="D656" s="104">
        <f t="shared" si="629"/>
        <v>0</v>
      </c>
      <c r="E656" s="104">
        <f t="shared" si="628"/>
        <v>0</v>
      </c>
      <c r="F656" s="104">
        <f t="shared" si="630"/>
        <v>6.5178440045356583</v>
      </c>
      <c r="G656" s="104">
        <f t="shared" si="630"/>
        <v>0</v>
      </c>
      <c r="H656" s="104">
        <f t="shared" si="623"/>
        <v>6.5178440045356583</v>
      </c>
      <c r="I656" s="104">
        <f t="shared" si="631"/>
        <v>7.6830240534901328</v>
      </c>
      <c r="J656" s="104">
        <f t="shared" si="631"/>
        <v>0</v>
      </c>
      <c r="K656" s="104">
        <f t="shared" si="624"/>
        <v>7.6830240534901328</v>
      </c>
      <c r="L656" s="104">
        <f t="shared" si="632"/>
        <v>13.214419520225336</v>
      </c>
      <c r="M656" s="104">
        <f t="shared" si="632"/>
        <v>0</v>
      </c>
      <c r="N656" s="104">
        <f t="shared" si="625"/>
        <v>13.214419520225336</v>
      </c>
      <c r="O656" s="104">
        <f t="shared" si="633"/>
        <v>14.385338209712048</v>
      </c>
      <c r="P656" s="104">
        <f t="shared" si="633"/>
        <v>0</v>
      </c>
      <c r="Q656" s="104">
        <f t="shared" si="626"/>
        <v>14.385338209712048</v>
      </c>
      <c r="R656" s="104">
        <f t="shared" si="634"/>
        <v>16.663387700780966</v>
      </c>
      <c r="S656" s="104">
        <f t="shared" si="634"/>
        <v>0</v>
      </c>
      <c r="T656" s="104">
        <f t="shared" si="627"/>
        <v>16.663387700780966</v>
      </c>
    </row>
    <row r="657" spans="2:20" x14ac:dyDescent="0.2">
      <c r="B657" s="114" t="s">
        <v>868</v>
      </c>
      <c r="C657" s="104">
        <f t="shared" si="629"/>
        <v>0</v>
      </c>
      <c r="D657" s="104">
        <f t="shared" si="629"/>
        <v>0</v>
      </c>
      <c r="E657" s="104">
        <f t="shared" si="628"/>
        <v>0</v>
      </c>
      <c r="F657" s="104">
        <f t="shared" si="630"/>
        <v>0</v>
      </c>
      <c r="G657" s="104">
        <f t="shared" si="630"/>
        <v>0</v>
      </c>
      <c r="H657" s="104">
        <f t="shared" si="623"/>
        <v>0</v>
      </c>
      <c r="I657" s="104">
        <f t="shared" si="631"/>
        <v>3.2927245943529142</v>
      </c>
      <c r="J657" s="104">
        <f t="shared" si="631"/>
        <v>0</v>
      </c>
      <c r="K657" s="104">
        <f t="shared" si="624"/>
        <v>3.2927245943529142</v>
      </c>
      <c r="L657" s="104">
        <f t="shared" si="632"/>
        <v>6.607209760112668</v>
      </c>
      <c r="M657" s="104">
        <f t="shared" si="632"/>
        <v>0</v>
      </c>
      <c r="N657" s="104">
        <f t="shared" si="625"/>
        <v>6.607209760112668</v>
      </c>
      <c r="O657" s="104">
        <f t="shared" si="633"/>
        <v>8.8525158213612603</v>
      </c>
      <c r="P657" s="104">
        <f t="shared" si="633"/>
        <v>0</v>
      </c>
      <c r="Q657" s="104">
        <f t="shared" si="626"/>
        <v>8.8525158213612603</v>
      </c>
      <c r="R657" s="104">
        <f t="shared" si="634"/>
        <v>9.9980326204685799</v>
      </c>
      <c r="S657" s="104">
        <f t="shared" si="634"/>
        <v>0</v>
      </c>
      <c r="T657" s="104">
        <f t="shared" si="627"/>
        <v>9.9980326204685799</v>
      </c>
    </row>
    <row r="658" spans="2:20" x14ac:dyDescent="0.2">
      <c r="B658" s="114" t="s">
        <v>869</v>
      </c>
      <c r="C658" s="104">
        <f t="shared" si="629"/>
        <v>0</v>
      </c>
      <c r="D658" s="104">
        <f t="shared" si="629"/>
        <v>0</v>
      </c>
      <c r="E658" s="104">
        <f t="shared" si="628"/>
        <v>0</v>
      </c>
      <c r="F658" s="104">
        <f t="shared" si="630"/>
        <v>4.3452293363571055</v>
      </c>
      <c r="G658" s="104">
        <f t="shared" si="630"/>
        <v>0</v>
      </c>
      <c r="H658" s="104">
        <f t="shared" si="623"/>
        <v>4.3452293363571055</v>
      </c>
      <c r="I658" s="104">
        <f t="shared" si="631"/>
        <v>5.487874323921524</v>
      </c>
      <c r="J658" s="104">
        <f t="shared" si="631"/>
        <v>0</v>
      </c>
      <c r="K658" s="104">
        <f t="shared" si="624"/>
        <v>5.487874323921524</v>
      </c>
      <c r="L658" s="104">
        <f t="shared" si="632"/>
        <v>7.7084113867981117</v>
      </c>
      <c r="M658" s="104">
        <f t="shared" si="632"/>
        <v>0</v>
      </c>
      <c r="N658" s="104">
        <f t="shared" si="625"/>
        <v>7.7084113867981117</v>
      </c>
      <c r="O658" s="104">
        <f t="shared" si="633"/>
        <v>11.065644776701575</v>
      </c>
      <c r="P658" s="104">
        <f t="shared" si="633"/>
        <v>0</v>
      </c>
      <c r="Q658" s="104">
        <f t="shared" si="626"/>
        <v>11.065644776701575</v>
      </c>
      <c r="R658" s="104">
        <f t="shared" si="634"/>
        <v>13.330710160624772</v>
      </c>
      <c r="S658" s="104">
        <f t="shared" si="634"/>
        <v>0</v>
      </c>
      <c r="T658" s="104">
        <f t="shared" si="627"/>
        <v>13.330710160624772</v>
      </c>
    </row>
    <row r="659" spans="2:20" x14ac:dyDescent="0.2">
      <c r="B659" s="114" t="s">
        <v>870</v>
      </c>
      <c r="C659" s="104">
        <f t="shared" si="629"/>
        <v>0</v>
      </c>
      <c r="D659" s="104">
        <f t="shared" si="629"/>
        <v>0</v>
      </c>
      <c r="E659" s="104">
        <f t="shared" si="628"/>
        <v>0</v>
      </c>
      <c r="F659" s="104">
        <f t="shared" si="630"/>
        <v>0</v>
      </c>
      <c r="G659" s="104">
        <f t="shared" si="630"/>
        <v>0</v>
      </c>
      <c r="H659" s="104">
        <f t="shared" si="623"/>
        <v>0</v>
      </c>
      <c r="I659" s="104">
        <f t="shared" si="631"/>
        <v>13.170898377411657</v>
      </c>
      <c r="J659" s="104">
        <f t="shared" si="631"/>
        <v>0</v>
      </c>
      <c r="K659" s="104">
        <f t="shared" si="624"/>
        <v>13.170898377411657</v>
      </c>
      <c r="L659" s="104">
        <f t="shared" si="632"/>
        <v>0</v>
      </c>
      <c r="M659" s="104">
        <f t="shared" si="632"/>
        <v>0</v>
      </c>
      <c r="N659" s="104">
        <f t="shared" si="625"/>
        <v>0</v>
      </c>
      <c r="O659" s="104">
        <f t="shared" si="633"/>
        <v>26.557547464083775</v>
      </c>
      <c r="P659" s="104">
        <f t="shared" si="633"/>
        <v>0</v>
      </c>
      <c r="Q659" s="104">
        <f t="shared" si="626"/>
        <v>26.557547464083775</v>
      </c>
      <c r="R659" s="104">
        <f t="shared" si="634"/>
        <v>0</v>
      </c>
      <c r="S659" s="104">
        <f t="shared" si="634"/>
        <v>0</v>
      </c>
      <c r="T659" s="104">
        <f t="shared" si="627"/>
        <v>0</v>
      </c>
    </row>
    <row r="660" spans="2:20" x14ac:dyDescent="0.2">
      <c r="B660" s="114" t="s">
        <v>871</v>
      </c>
      <c r="C660" s="104">
        <f t="shared" si="629"/>
        <v>0</v>
      </c>
      <c r="D660" s="104">
        <f t="shared" si="629"/>
        <v>0</v>
      </c>
      <c r="E660" s="104">
        <f t="shared" si="628"/>
        <v>0</v>
      </c>
      <c r="F660" s="104">
        <f t="shared" si="630"/>
        <v>2.1726146681785528</v>
      </c>
      <c r="G660" s="104">
        <f t="shared" si="630"/>
        <v>0</v>
      </c>
      <c r="H660" s="104">
        <f t="shared" si="623"/>
        <v>2.1726146681785528</v>
      </c>
      <c r="I660" s="104">
        <f t="shared" si="631"/>
        <v>4.3902994591372186</v>
      </c>
      <c r="J660" s="104">
        <f t="shared" si="631"/>
        <v>0</v>
      </c>
      <c r="K660" s="104">
        <f t="shared" si="624"/>
        <v>4.3902994591372186</v>
      </c>
      <c r="L660" s="104">
        <f t="shared" si="632"/>
        <v>5.5060081334272235</v>
      </c>
      <c r="M660" s="104">
        <f t="shared" si="632"/>
        <v>0</v>
      </c>
      <c r="N660" s="104">
        <f t="shared" si="625"/>
        <v>5.5060081334272235</v>
      </c>
      <c r="O660" s="104">
        <f t="shared" si="633"/>
        <v>7.7459513436911021</v>
      </c>
      <c r="P660" s="104">
        <f t="shared" si="633"/>
        <v>0</v>
      </c>
      <c r="Q660" s="104">
        <f t="shared" si="626"/>
        <v>7.7459513436911021</v>
      </c>
      <c r="R660" s="104">
        <f t="shared" si="634"/>
        <v>8.8871401070831819</v>
      </c>
      <c r="S660" s="104">
        <f t="shared" si="634"/>
        <v>0</v>
      </c>
      <c r="T660" s="104">
        <f t="shared" si="627"/>
        <v>8.8871401070831819</v>
      </c>
    </row>
    <row r="661" spans="2:20" x14ac:dyDescent="0.2">
      <c r="B661" s="114" t="s">
        <v>873</v>
      </c>
      <c r="C661" s="104">
        <f t="shared" si="629"/>
        <v>0</v>
      </c>
      <c r="D661" s="104">
        <f t="shared" si="629"/>
        <v>0</v>
      </c>
      <c r="E661" s="104">
        <f t="shared" si="628"/>
        <v>0</v>
      </c>
      <c r="F661" s="104">
        <f t="shared" si="630"/>
        <v>0</v>
      </c>
      <c r="G661" s="104">
        <f t="shared" si="630"/>
        <v>0</v>
      </c>
      <c r="H661" s="104">
        <f t="shared" si="623"/>
        <v>0</v>
      </c>
      <c r="I661" s="104">
        <f t="shared" si="631"/>
        <v>6.5854491887058284</v>
      </c>
      <c r="J661" s="104">
        <f t="shared" si="631"/>
        <v>0</v>
      </c>
      <c r="K661" s="104">
        <f t="shared" si="624"/>
        <v>6.5854491887058284</v>
      </c>
      <c r="L661" s="104">
        <f t="shared" si="632"/>
        <v>15.416822773596223</v>
      </c>
      <c r="M661" s="104">
        <f t="shared" si="632"/>
        <v>0</v>
      </c>
      <c r="N661" s="104">
        <f t="shared" si="625"/>
        <v>15.416822773596223</v>
      </c>
      <c r="O661" s="104">
        <f t="shared" si="633"/>
        <v>0</v>
      </c>
      <c r="P661" s="104">
        <f t="shared" si="633"/>
        <v>0</v>
      </c>
      <c r="Q661" s="104">
        <f t="shared" si="626"/>
        <v>0</v>
      </c>
      <c r="R661" s="104">
        <f t="shared" si="634"/>
        <v>0</v>
      </c>
      <c r="S661" s="104">
        <f t="shared" si="634"/>
        <v>0</v>
      </c>
      <c r="T661" s="104">
        <f t="shared" si="627"/>
        <v>0</v>
      </c>
    </row>
    <row r="662" spans="2:20" x14ac:dyDescent="0.2">
      <c r="B662" s="108" t="s">
        <v>881</v>
      </c>
      <c r="C662" s="104">
        <f t="shared" si="629"/>
        <v>0</v>
      </c>
      <c r="D662" s="104">
        <f t="shared" si="629"/>
        <v>0</v>
      </c>
      <c r="E662" s="104">
        <f t="shared" si="628"/>
        <v>0</v>
      </c>
      <c r="F662" s="104">
        <f t="shared" si="630"/>
        <v>15.208302677249868</v>
      </c>
      <c r="G662" s="104">
        <f t="shared" si="630"/>
        <v>0</v>
      </c>
      <c r="H662" s="104">
        <f t="shared" si="623"/>
        <v>15.208302677249868</v>
      </c>
      <c r="I662" s="104">
        <f t="shared" si="631"/>
        <v>0</v>
      </c>
      <c r="J662" s="104">
        <f t="shared" si="631"/>
        <v>0</v>
      </c>
      <c r="K662" s="104">
        <f t="shared" si="624"/>
        <v>0</v>
      </c>
      <c r="L662" s="104">
        <f t="shared" si="632"/>
        <v>0</v>
      </c>
      <c r="M662" s="104">
        <f t="shared" si="632"/>
        <v>0</v>
      </c>
      <c r="N662" s="104">
        <f t="shared" si="625"/>
        <v>0</v>
      </c>
      <c r="O662" s="104">
        <f t="shared" si="633"/>
        <v>0</v>
      </c>
      <c r="P662" s="104">
        <f t="shared" si="633"/>
        <v>0</v>
      </c>
      <c r="Q662" s="104">
        <f t="shared" si="626"/>
        <v>0</v>
      </c>
      <c r="R662" s="104">
        <f t="shared" si="634"/>
        <v>0</v>
      </c>
      <c r="S662" s="104">
        <f t="shared" si="634"/>
        <v>0</v>
      </c>
      <c r="T662" s="104">
        <f t="shared" si="627"/>
        <v>0</v>
      </c>
    </row>
    <row r="663" spans="2:20" x14ac:dyDescent="0.2">
      <c r="B663" s="108" t="s">
        <v>912</v>
      </c>
      <c r="C663" s="104">
        <f t="shared" si="629"/>
        <v>5.2458557588805164</v>
      </c>
      <c r="D663" s="104">
        <f t="shared" si="629"/>
        <v>0</v>
      </c>
      <c r="E663" s="104">
        <f t="shared" ref="E663" si="635">+C663+D663</f>
        <v>5.2458557588805164</v>
      </c>
      <c r="F663" s="104">
        <f t="shared" si="630"/>
        <v>4.4864492897887107</v>
      </c>
      <c r="G663" s="104">
        <f t="shared" si="630"/>
        <v>0</v>
      </c>
      <c r="H663" s="104">
        <f t="shared" ref="H663" si="636">+F663+G663</f>
        <v>4.4864492897887107</v>
      </c>
      <c r="I663" s="104">
        <f t="shared" si="631"/>
        <v>4.5329841915591782</v>
      </c>
      <c r="J663" s="104">
        <f t="shared" si="631"/>
        <v>0</v>
      </c>
      <c r="K663" s="104">
        <f t="shared" ref="K663" si="637">+I663+J663</f>
        <v>4.5329841915591782</v>
      </c>
      <c r="L663" s="104">
        <f t="shared" si="632"/>
        <v>4.5479627182108864</v>
      </c>
      <c r="M663" s="104">
        <f t="shared" si="632"/>
        <v>0</v>
      </c>
      <c r="N663" s="104">
        <f t="shared" ref="N663" si="638">+L663+M663</f>
        <v>4.5479627182108864</v>
      </c>
      <c r="O663" s="104">
        <f t="shared" si="633"/>
        <v>4.5701112927777503</v>
      </c>
      <c r="P663" s="104">
        <f t="shared" si="633"/>
        <v>0</v>
      </c>
      <c r="Q663" s="104">
        <f t="shared" ref="Q663" si="639">+O663+P663</f>
        <v>4.5701112927777503</v>
      </c>
      <c r="R663" s="104">
        <f t="shared" si="634"/>
        <v>0</v>
      </c>
      <c r="S663" s="104">
        <f t="shared" si="634"/>
        <v>0</v>
      </c>
      <c r="T663" s="104">
        <f t="shared" ref="T663" si="640">+R663+S663</f>
        <v>0</v>
      </c>
    </row>
    <row r="664" spans="2:20" s="135" customFormat="1" x14ac:dyDescent="0.2">
      <c r="B664" s="114" t="s">
        <v>294</v>
      </c>
      <c r="C664" s="104">
        <f>+C256*$E$666</f>
        <v>17.839515206315035</v>
      </c>
      <c r="D664" s="104">
        <f t="shared" ref="D664" si="641">+D256*$E$666</f>
        <v>0</v>
      </c>
      <c r="E664" s="104">
        <f t="shared" si="628"/>
        <v>17.839515206315035</v>
      </c>
      <c r="F664" s="104">
        <f t="shared" si="630"/>
        <v>15.257011249700653</v>
      </c>
      <c r="G664" s="104">
        <f t="shared" si="630"/>
        <v>0</v>
      </c>
      <c r="H664" s="104">
        <f t="shared" si="623"/>
        <v>15.257011249700653</v>
      </c>
      <c r="I664" s="104">
        <f>+I256*$K$666</f>
        <v>24.708062422324488</v>
      </c>
      <c r="J664" s="104">
        <f>+J256*$K$666</f>
        <v>0</v>
      </c>
      <c r="K664" s="104">
        <f t="shared" si="624"/>
        <v>24.708062422324488</v>
      </c>
      <c r="L664" s="104">
        <f>+L256*$N$666</f>
        <v>22.934086113765446</v>
      </c>
      <c r="M664" s="104">
        <f>+M256*$N$666</f>
        <v>0</v>
      </c>
      <c r="N664" s="104">
        <f t="shared" si="625"/>
        <v>22.934086113765446</v>
      </c>
      <c r="O664" s="104">
        <f>+O256*$Q$666</f>
        <v>31.3450086761462</v>
      </c>
      <c r="P664" s="104">
        <f>+P256*$Q$666</f>
        <v>0</v>
      </c>
      <c r="Q664" s="104">
        <f t="shared" si="626"/>
        <v>31.3450086761462</v>
      </c>
      <c r="R664" s="104">
        <f>+R256*$T$666</f>
        <v>39.934291492867395</v>
      </c>
      <c r="S664" s="104">
        <f>+S256*$T$666</f>
        <v>0</v>
      </c>
      <c r="T664" s="104">
        <f t="shared" si="627"/>
        <v>39.934291492867395</v>
      </c>
    </row>
    <row r="665" spans="2:20" x14ac:dyDescent="0.2">
      <c r="B665" s="278" t="s">
        <v>8</v>
      </c>
      <c r="C665" s="106">
        <f>SUM(C642:C664)</f>
        <v>282.59846171041971</v>
      </c>
      <c r="D665" s="106">
        <f>SUM(D642:D664)</f>
        <v>5.464073196986007</v>
      </c>
      <c r="E665" s="106">
        <f t="shared" ref="E665:T665" si="642">SUM(E642:E664)</f>
        <v>288.06253490740573</v>
      </c>
      <c r="F665" s="106">
        <f t="shared" si="642"/>
        <v>458.20144790444465</v>
      </c>
      <c r="G665" s="106">
        <f t="shared" si="642"/>
        <v>5.1403845787637739</v>
      </c>
      <c r="H665" s="106">
        <f t="shared" si="642"/>
        <v>463.34183248320846</v>
      </c>
      <c r="I665" s="106">
        <f t="shared" si="642"/>
        <v>554.34009507173653</v>
      </c>
      <c r="J665" s="106">
        <f t="shared" si="642"/>
        <v>5.7130725395282393</v>
      </c>
      <c r="K665" s="106">
        <f t="shared" si="642"/>
        <v>560.05316761126471</v>
      </c>
      <c r="L665" s="106">
        <f t="shared" si="642"/>
        <v>692.84913722914621</v>
      </c>
      <c r="M665" s="106">
        <f t="shared" si="642"/>
        <v>6.2751653145795085</v>
      </c>
      <c r="N665" s="106">
        <f t="shared" si="642"/>
        <v>699.12430254372566</v>
      </c>
      <c r="O665" s="106">
        <f t="shared" si="642"/>
        <v>733.08245573954491</v>
      </c>
      <c r="P665" s="106">
        <f t="shared" si="642"/>
        <v>8.6082628261658094</v>
      </c>
      <c r="Q665" s="106">
        <f t="shared" si="642"/>
        <v>741.69071856571054</v>
      </c>
      <c r="R665" s="106">
        <f t="shared" si="642"/>
        <v>750.47752070845308</v>
      </c>
      <c r="S665" s="106">
        <f t="shared" si="642"/>
        <v>9.5061249586407648</v>
      </c>
      <c r="T665" s="106">
        <f t="shared" si="642"/>
        <v>759.98364566709381</v>
      </c>
    </row>
    <row r="666" spans="2:20" x14ac:dyDescent="0.2">
      <c r="B666" s="279" t="s">
        <v>297</v>
      </c>
      <c r="C666" s="241"/>
      <c r="D666" s="240"/>
      <c r="E666" s="285">
        <f>Asignaciones!K51</f>
        <v>2.0536025060911938E-2</v>
      </c>
      <c r="F666" s="241"/>
      <c r="G666" s="240"/>
      <c r="H666" s="285">
        <f>Asignaciones!L51</f>
        <v>2.0214222436981559E-2</v>
      </c>
      <c r="I666" s="241"/>
      <c r="J666" s="240"/>
      <c r="K666" s="285">
        <f>Asignaciones!M51</f>
        <v>2.0299492603700415E-2</v>
      </c>
      <c r="L666" s="241"/>
      <c r="M666" s="240"/>
      <c r="N666" s="285">
        <f>Asignaciones!N51</f>
        <v>2.0366464284991045E-2</v>
      </c>
      <c r="O666" s="241"/>
      <c r="P666" s="240"/>
      <c r="Q666" s="285">
        <f>Asignaciones!O51</f>
        <v>2.0312237937888649E-2</v>
      </c>
      <c r="R666" s="241"/>
      <c r="S666" s="240"/>
      <c r="T666" s="285">
        <f>Asignaciones!P51</f>
        <v>2.034117956606377E-2</v>
      </c>
    </row>
    <row r="670" spans="2:20" x14ac:dyDescent="0.2">
      <c r="B670" s="2" t="s">
        <v>484</v>
      </c>
      <c r="C670" s="228"/>
      <c r="D670" s="228"/>
      <c r="E670" s="228"/>
      <c r="F670" s="228"/>
      <c r="G670" s="228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7"/>
    </row>
    <row r="671" spans="2:20" x14ac:dyDescent="0.2">
      <c r="B671" s="9" t="s">
        <v>20</v>
      </c>
      <c r="C671" s="199"/>
      <c r="D671" s="199"/>
      <c r="E671" s="199"/>
      <c r="F671" s="199"/>
      <c r="G671" s="199"/>
      <c r="H671" s="199"/>
      <c r="I671" s="199"/>
      <c r="J671" s="199"/>
      <c r="K671" s="199"/>
      <c r="L671" s="199"/>
      <c r="M671" s="199"/>
      <c r="N671" s="199"/>
      <c r="O671" s="199"/>
      <c r="P671" s="199"/>
      <c r="Q671" s="199"/>
      <c r="R671" s="199"/>
      <c r="S671" s="199"/>
      <c r="T671" s="262"/>
    </row>
    <row r="672" spans="2:20" x14ac:dyDescent="0.2">
      <c r="B672" s="9" t="s">
        <v>911</v>
      </c>
      <c r="C672" s="199"/>
      <c r="D672" s="199"/>
      <c r="E672" s="199"/>
      <c r="F672" s="199"/>
      <c r="G672" s="199"/>
      <c r="H672" s="199"/>
      <c r="I672" s="199"/>
      <c r="J672" s="199"/>
      <c r="K672" s="199"/>
      <c r="L672" s="199"/>
      <c r="M672" s="199"/>
      <c r="N672" s="199"/>
      <c r="O672" s="199"/>
      <c r="P672" s="199"/>
      <c r="Q672" s="199"/>
      <c r="R672" s="199"/>
      <c r="S672" s="199"/>
      <c r="T672" s="262"/>
    </row>
    <row r="673" spans="2:20" x14ac:dyDescent="0.2">
      <c r="B673" s="9" t="s">
        <v>2</v>
      </c>
      <c r="C673" s="199"/>
      <c r="D673" s="199"/>
      <c r="E673" s="199"/>
      <c r="F673" s="199"/>
      <c r="G673" s="199"/>
      <c r="H673" s="199"/>
      <c r="I673" s="199"/>
      <c r="J673" s="199"/>
      <c r="K673" s="199"/>
      <c r="L673" s="199"/>
      <c r="M673" s="199"/>
      <c r="N673" s="199"/>
      <c r="O673" s="199"/>
      <c r="P673" s="199"/>
      <c r="Q673" s="199"/>
      <c r="R673" s="199"/>
      <c r="S673" s="199"/>
      <c r="T673" s="262"/>
    </row>
    <row r="674" spans="2:20" x14ac:dyDescent="0.2">
      <c r="B674" s="256"/>
      <c r="C674" s="197"/>
      <c r="D674" s="197"/>
      <c r="E674" s="197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263"/>
    </row>
    <row r="675" spans="2:20" x14ac:dyDescent="0.2">
      <c r="B675" s="264"/>
    </row>
    <row r="676" spans="2:20" x14ac:dyDescent="0.2">
      <c r="B676" s="265" t="s">
        <v>282</v>
      </c>
      <c r="C676" s="267" t="s">
        <v>38</v>
      </c>
      <c r="D676" s="662"/>
      <c r="E676" s="299"/>
      <c r="F676" s="270" t="s">
        <v>39</v>
      </c>
      <c r="G676" s="663"/>
      <c r="H676" s="663"/>
      <c r="I676" s="301" t="s">
        <v>40</v>
      </c>
      <c r="J676" s="662"/>
      <c r="K676" s="299"/>
      <c r="L676" s="267" t="s">
        <v>121</v>
      </c>
      <c r="M676" s="662"/>
      <c r="N676" s="299"/>
      <c r="O676" s="270" t="s">
        <v>122</v>
      </c>
      <c r="P676" s="662"/>
      <c r="Q676" s="299"/>
      <c r="R676" s="301" t="s">
        <v>633</v>
      </c>
      <c r="S676" s="662"/>
      <c r="T676" s="299"/>
    </row>
    <row r="677" spans="2:20" x14ac:dyDescent="0.2">
      <c r="B677" s="273"/>
      <c r="C677" s="274" t="s">
        <v>283</v>
      </c>
      <c r="D677" s="275" t="s">
        <v>284</v>
      </c>
      <c r="E677" s="275" t="s">
        <v>47</v>
      </c>
      <c r="F677" s="275" t="s">
        <v>283</v>
      </c>
      <c r="G677" s="275" t="s">
        <v>284</v>
      </c>
      <c r="H677" s="275" t="s">
        <v>47</v>
      </c>
      <c r="I677" s="276" t="s">
        <v>283</v>
      </c>
      <c r="J677" s="276" t="s">
        <v>284</v>
      </c>
      <c r="K677" s="276" t="s">
        <v>47</v>
      </c>
      <c r="L677" s="274" t="s">
        <v>283</v>
      </c>
      <c r="M677" s="275" t="s">
        <v>284</v>
      </c>
      <c r="N677" s="275" t="s">
        <v>47</v>
      </c>
      <c r="O677" s="275" t="s">
        <v>283</v>
      </c>
      <c r="P677" s="275" t="s">
        <v>284</v>
      </c>
      <c r="Q677" s="275" t="s">
        <v>47</v>
      </c>
      <c r="R677" s="276" t="s">
        <v>283</v>
      </c>
      <c r="S677" s="276" t="s">
        <v>284</v>
      </c>
      <c r="T677" s="276" t="s">
        <v>47</v>
      </c>
    </row>
    <row r="678" spans="2:20" x14ac:dyDescent="0.2">
      <c r="B678" s="129" t="s">
        <v>86</v>
      </c>
      <c r="C678" s="234"/>
      <c r="D678" s="234"/>
      <c r="E678" s="234"/>
      <c r="F678" s="234"/>
      <c r="G678" s="234"/>
      <c r="H678" s="234"/>
      <c r="I678" s="234"/>
      <c r="J678" s="234"/>
      <c r="K678" s="234"/>
      <c r="L678" s="234"/>
      <c r="M678" s="234"/>
      <c r="N678" s="234"/>
      <c r="O678" s="234"/>
      <c r="P678" s="234"/>
      <c r="Q678" s="234"/>
      <c r="R678" s="234"/>
      <c r="S678" s="234"/>
      <c r="T678" s="232"/>
    </row>
    <row r="679" spans="2:20" x14ac:dyDescent="0.2">
      <c r="B679" s="665" t="s">
        <v>424</v>
      </c>
      <c r="C679" s="104">
        <f t="shared" ref="C679:D691" si="643">+C234*$E$703</f>
        <v>1340.1963429688865</v>
      </c>
      <c r="D679" s="104">
        <f t="shared" si="643"/>
        <v>0</v>
      </c>
      <c r="E679" s="408">
        <f>+C679+D679</f>
        <v>1340.1963429688865</v>
      </c>
      <c r="F679" s="104">
        <f t="shared" ref="F679:G691" si="644">+F234*$H$703</f>
        <v>2038.652394084198</v>
      </c>
      <c r="G679" s="104">
        <f t="shared" si="644"/>
        <v>0</v>
      </c>
      <c r="H679" s="408">
        <f>+F679+G679</f>
        <v>2038.652394084198</v>
      </c>
      <c r="I679" s="104">
        <f t="shared" ref="I679:J691" si="645">+I234*$K$703</f>
        <v>2374.5700201093618</v>
      </c>
      <c r="J679" s="104">
        <f t="shared" si="645"/>
        <v>0</v>
      </c>
      <c r="K679" s="408">
        <f>+I679+J679</f>
        <v>2374.5700201093618</v>
      </c>
      <c r="L679" s="104">
        <f t="shared" ref="L679:M691" si="646">+L234*$N$703</f>
        <v>2977.9719226197153</v>
      </c>
      <c r="M679" s="104">
        <f t="shared" si="646"/>
        <v>0</v>
      </c>
      <c r="N679" s="408">
        <f>+L679+M679</f>
        <v>2977.9719226197153</v>
      </c>
      <c r="O679" s="104">
        <f t="shared" ref="O679:P691" si="647">+O234*$Q$703</f>
        <v>3141.9058208750853</v>
      </c>
      <c r="P679" s="104">
        <f t="shared" si="647"/>
        <v>0</v>
      </c>
      <c r="Q679" s="408">
        <f>+O679+P679</f>
        <v>3141.9058208750853</v>
      </c>
      <c r="R679" s="104">
        <f t="shared" ref="R679:S691" si="648">+R234*$T$703</f>
        <v>3298.0907522994485</v>
      </c>
      <c r="S679" s="104">
        <f t="shared" si="648"/>
        <v>0</v>
      </c>
      <c r="T679" s="408">
        <f>+R679+S679</f>
        <v>3298.0907522994485</v>
      </c>
    </row>
    <row r="680" spans="2:20" x14ac:dyDescent="0.2">
      <c r="B680" s="665" t="s">
        <v>425</v>
      </c>
      <c r="C680" s="104">
        <f t="shared" si="643"/>
        <v>424.84518620760502</v>
      </c>
      <c r="D680" s="104">
        <f t="shared" si="643"/>
        <v>0</v>
      </c>
      <c r="E680" s="408">
        <f>+C680+D680</f>
        <v>424.84518620760502</v>
      </c>
      <c r="F680" s="104">
        <f t="shared" si="644"/>
        <v>760.57776154244857</v>
      </c>
      <c r="G680" s="104">
        <f t="shared" si="644"/>
        <v>0</v>
      </c>
      <c r="H680" s="408">
        <f>+F680+G680</f>
        <v>760.57776154244857</v>
      </c>
      <c r="I680" s="104">
        <f t="shared" si="645"/>
        <v>893.39515044809104</v>
      </c>
      <c r="J680" s="104">
        <f t="shared" si="645"/>
        <v>0</v>
      </c>
      <c r="K680" s="408">
        <f>+I680+J680</f>
        <v>893.39515044809104</v>
      </c>
      <c r="L680" s="104">
        <f t="shared" si="646"/>
        <v>1112.6887088720787</v>
      </c>
      <c r="M680" s="104">
        <f t="shared" si="646"/>
        <v>0</v>
      </c>
      <c r="N680" s="408">
        <f>+L680+M680</f>
        <v>1112.6887088720787</v>
      </c>
      <c r="O680" s="104">
        <f t="shared" si="647"/>
        <v>1137.9791539414828</v>
      </c>
      <c r="P680" s="104">
        <f t="shared" si="647"/>
        <v>0</v>
      </c>
      <c r="Q680" s="408">
        <f>+O680+P680</f>
        <v>1137.9791539414828</v>
      </c>
      <c r="R680" s="104">
        <f t="shared" si="648"/>
        <v>1194.548384928554</v>
      </c>
      <c r="S680" s="104">
        <f t="shared" si="648"/>
        <v>0</v>
      </c>
      <c r="T680" s="408">
        <f>+R680+S680</f>
        <v>1194.548384928554</v>
      </c>
    </row>
    <row r="681" spans="2:20" x14ac:dyDescent="0.2">
      <c r="B681" s="660" t="s">
        <v>715</v>
      </c>
      <c r="C681" s="104">
        <f t="shared" si="643"/>
        <v>0</v>
      </c>
      <c r="D681" s="104">
        <f t="shared" si="643"/>
        <v>4.0609634015069966</v>
      </c>
      <c r="E681" s="104">
        <f>+C681+D681</f>
        <v>4.0609634015069966</v>
      </c>
      <c r="F681" s="104">
        <f t="shared" si="644"/>
        <v>0</v>
      </c>
      <c r="G681" s="104">
        <f t="shared" si="644"/>
        <v>3.8146607778133625</v>
      </c>
      <c r="H681" s="104">
        <f>+F681+G681</f>
        <v>3.8146607778133625</v>
      </c>
      <c r="I681" s="104">
        <f t="shared" si="645"/>
        <v>0</v>
      </c>
      <c r="J681" s="104">
        <f t="shared" si="645"/>
        <v>4.2476507893492368</v>
      </c>
      <c r="K681" s="104">
        <f>+I681+J681</f>
        <v>4.2476507893492368</v>
      </c>
      <c r="L681" s="104">
        <f t="shared" si="646"/>
        <v>0</v>
      </c>
      <c r="M681" s="104">
        <f t="shared" si="646"/>
        <v>4.6738799837982805</v>
      </c>
      <c r="N681" s="104">
        <f>+L681+M681</f>
        <v>4.6738799837982805</v>
      </c>
      <c r="O681" s="104">
        <f t="shared" si="647"/>
        <v>0</v>
      </c>
      <c r="P681" s="104">
        <f t="shared" si="647"/>
        <v>5.1811467258529982</v>
      </c>
      <c r="Q681" s="104">
        <f>+O681+P681</f>
        <v>5.1811467258529982</v>
      </c>
      <c r="R681" s="104">
        <f t="shared" si="648"/>
        <v>0</v>
      </c>
      <c r="S681" s="104">
        <f t="shared" si="648"/>
        <v>5.7116298656183027</v>
      </c>
      <c r="T681" s="104">
        <f>+R681+S681</f>
        <v>5.7116298656183027</v>
      </c>
    </row>
    <row r="682" spans="2:20" x14ac:dyDescent="0.2">
      <c r="B682" s="660" t="s">
        <v>717</v>
      </c>
      <c r="C682" s="104">
        <f t="shared" si="643"/>
        <v>3.7372443487621099</v>
      </c>
      <c r="D682" s="104">
        <f t="shared" si="643"/>
        <v>0</v>
      </c>
      <c r="E682" s="104">
        <f t="shared" ref="E682:E701" si="649">+C682+D682</f>
        <v>3.7372443487621099</v>
      </c>
      <c r="F682" s="104">
        <f t="shared" si="644"/>
        <v>3.5105756996078905</v>
      </c>
      <c r="G682" s="104">
        <f t="shared" si="644"/>
        <v>0</v>
      </c>
      <c r="H682" s="104">
        <f t="shared" ref="H682:H701" si="650">+F682+G682</f>
        <v>3.5105756996078905</v>
      </c>
      <c r="I682" s="104">
        <f t="shared" si="645"/>
        <v>3.9090499811250266</v>
      </c>
      <c r="J682" s="104">
        <f t="shared" si="645"/>
        <v>0</v>
      </c>
      <c r="K682" s="104">
        <f t="shared" ref="K682:K701" si="651">+I682+J682</f>
        <v>3.9090499811250266</v>
      </c>
      <c r="L682" s="104">
        <f t="shared" si="646"/>
        <v>4.3013023830159156</v>
      </c>
      <c r="M682" s="104">
        <f t="shared" si="646"/>
        <v>0</v>
      </c>
      <c r="N682" s="104">
        <f t="shared" ref="N682:N701" si="652">+L682+M682</f>
        <v>4.3013023830159156</v>
      </c>
      <c r="O682" s="104">
        <f t="shared" si="647"/>
        <v>4.7681324372723628</v>
      </c>
      <c r="P682" s="104">
        <f t="shared" si="647"/>
        <v>0</v>
      </c>
      <c r="Q682" s="104">
        <f t="shared" ref="Q682:Q701" si="653">+O682+P682</f>
        <v>4.7681324372723628</v>
      </c>
      <c r="R682" s="104">
        <f t="shared" si="648"/>
        <v>5.2563281977822349</v>
      </c>
      <c r="S682" s="104">
        <f t="shared" si="648"/>
        <v>0</v>
      </c>
      <c r="T682" s="104">
        <f t="shared" ref="T682:T701" si="654">+R682+S682</f>
        <v>5.2563281977822349</v>
      </c>
    </row>
    <row r="683" spans="2:20" x14ac:dyDescent="0.2">
      <c r="B683" s="660" t="s">
        <v>287</v>
      </c>
      <c r="C683" s="104">
        <f t="shared" si="643"/>
        <v>5.373385360602799</v>
      </c>
      <c r="D683" s="104">
        <f t="shared" si="643"/>
        <v>0</v>
      </c>
      <c r="E683" s="104">
        <f t="shared" si="649"/>
        <v>5.373385360602799</v>
      </c>
      <c r="F683" s="104">
        <f t="shared" si="644"/>
        <v>5.0474826666897492</v>
      </c>
      <c r="G683" s="104">
        <f t="shared" si="644"/>
        <v>0</v>
      </c>
      <c r="H683" s="104">
        <f t="shared" si="650"/>
        <v>5.0474826666897492</v>
      </c>
      <c r="I683" s="104">
        <f t="shared" si="645"/>
        <v>5.6204063695753028</v>
      </c>
      <c r="J683" s="104">
        <f t="shared" si="645"/>
        <v>0</v>
      </c>
      <c r="K683" s="104">
        <f t="shared" si="651"/>
        <v>5.6204063695753028</v>
      </c>
      <c r="L683" s="104">
        <f t="shared" si="646"/>
        <v>6.184384294829222</v>
      </c>
      <c r="M683" s="104">
        <f t="shared" si="646"/>
        <v>0</v>
      </c>
      <c r="N683" s="104">
        <f t="shared" si="652"/>
        <v>6.184384294829222</v>
      </c>
      <c r="O683" s="104">
        <f t="shared" si="647"/>
        <v>6.8555894784725879</v>
      </c>
      <c r="P683" s="104">
        <f t="shared" si="647"/>
        <v>0</v>
      </c>
      <c r="Q683" s="104">
        <f t="shared" si="653"/>
        <v>6.8555894784725879</v>
      </c>
      <c r="R683" s="104">
        <f t="shared" si="648"/>
        <v>7.5575141341352561</v>
      </c>
      <c r="S683" s="104">
        <f t="shared" si="648"/>
        <v>0</v>
      </c>
      <c r="T683" s="104">
        <f t="shared" si="654"/>
        <v>7.5575141341352561</v>
      </c>
    </row>
    <row r="684" spans="2:20" x14ac:dyDescent="0.2">
      <c r="B684" s="114" t="s">
        <v>427</v>
      </c>
      <c r="C684" s="104">
        <f t="shared" si="643"/>
        <v>0</v>
      </c>
      <c r="D684" s="104">
        <f t="shared" si="643"/>
        <v>15.720990312163616</v>
      </c>
      <c r="E684" s="104">
        <f t="shared" si="649"/>
        <v>15.720990312163616</v>
      </c>
      <c r="F684" s="104">
        <f t="shared" si="644"/>
        <v>0</v>
      </c>
      <c r="G684" s="104">
        <f t="shared" si="644"/>
        <v>14.767492144829438</v>
      </c>
      <c r="H684" s="104">
        <f t="shared" si="650"/>
        <v>14.767492144829438</v>
      </c>
      <c r="I684" s="104">
        <f t="shared" si="645"/>
        <v>0</v>
      </c>
      <c r="J684" s="104">
        <f t="shared" si="645"/>
        <v>16.443703206986033</v>
      </c>
      <c r="K684" s="104">
        <f t="shared" si="651"/>
        <v>16.443703206986033</v>
      </c>
      <c r="L684" s="104">
        <f t="shared" si="646"/>
        <v>0</v>
      </c>
      <c r="M684" s="104">
        <f t="shared" si="646"/>
        <v>18.093741479728926</v>
      </c>
      <c r="N684" s="104">
        <f t="shared" si="652"/>
        <v>18.093741479728926</v>
      </c>
      <c r="O684" s="104">
        <f t="shared" si="647"/>
        <v>0</v>
      </c>
      <c r="P684" s="104">
        <f t="shared" si="647"/>
        <v>20.057496074159804</v>
      </c>
      <c r="Q684" s="104">
        <f t="shared" si="653"/>
        <v>20.057496074159804</v>
      </c>
      <c r="R684" s="104">
        <f t="shared" si="648"/>
        <v>0</v>
      </c>
      <c r="S684" s="104">
        <f t="shared" si="648"/>
        <v>22.111127066727153</v>
      </c>
      <c r="T684" s="104">
        <f t="shared" si="654"/>
        <v>22.111127066727153</v>
      </c>
    </row>
    <row r="685" spans="2:20" x14ac:dyDescent="0.2">
      <c r="B685" s="114" t="s">
        <v>428</v>
      </c>
      <c r="C685" s="104">
        <f t="shared" si="643"/>
        <v>0</v>
      </c>
      <c r="D685" s="104">
        <f t="shared" si="643"/>
        <v>9.0536060279870831</v>
      </c>
      <c r="E685" s="104">
        <f t="shared" si="649"/>
        <v>9.0536060279870831</v>
      </c>
      <c r="F685" s="104">
        <f t="shared" si="644"/>
        <v>0</v>
      </c>
      <c r="G685" s="104">
        <f t="shared" si="644"/>
        <v>8.504493244120523</v>
      </c>
      <c r="H685" s="104">
        <f t="shared" si="650"/>
        <v>8.504493244120523</v>
      </c>
      <c r="I685" s="104">
        <f t="shared" si="645"/>
        <v>0</v>
      </c>
      <c r="J685" s="104">
        <f t="shared" si="645"/>
        <v>9.469811221880347</v>
      </c>
      <c r="K685" s="104">
        <f t="shared" si="651"/>
        <v>9.469811221880347</v>
      </c>
      <c r="L685" s="104">
        <f t="shared" si="646"/>
        <v>0</v>
      </c>
      <c r="M685" s="104">
        <f t="shared" si="646"/>
        <v>10.420056477165318</v>
      </c>
      <c r="N685" s="104">
        <f t="shared" si="652"/>
        <v>10.420056477165318</v>
      </c>
      <c r="O685" s="104">
        <f t="shared" si="647"/>
        <v>0</v>
      </c>
      <c r="P685" s="104">
        <f t="shared" si="647"/>
        <v>23.101937442559056</v>
      </c>
      <c r="Q685" s="104">
        <f t="shared" si="653"/>
        <v>23.101937442559056</v>
      </c>
      <c r="R685" s="104">
        <f t="shared" si="648"/>
        <v>0</v>
      </c>
      <c r="S685" s="104">
        <f t="shared" si="648"/>
        <v>25.467280282212524</v>
      </c>
      <c r="T685" s="104">
        <f t="shared" si="654"/>
        <v>25.467280282212524</v>
      </c>
    </row>
    <row r="686" spans="2:20" x14ac:dyDescent="0.2">
      <c r="B686" s="114" t="s">
        <v>429</v>
      </c>
      <c r="C686" s="104">
        <f t="shared" si="643"/>
        <v>12.720667384284177</v>
      </c>
      <c r="D686" s="104">
        <f t="shared" si="643"/>
        <v>0</v>
      </c>
      <c r="E686" s="104">
        <f t="shared" si="649"/>
        <v>12.720667384284177</v>
      </c>
      <c r="F686" s="104">
        <f t="shared" si="644"/>
        <v>11.949142639510427</v>
      </c>
      <c r="G686" s="104">
        <f t="shared" si="644"/>
        <v>0</v>
      </c>
      <c r="H686" s="104">
        <f t="shared" si="650"/>
        <v>11.949142639510427</v>
      </c>
      <c r="I686" s="104">
        <f t="shared" si="645"/>
        <v>13.305451813688473</v>
      </c>
      <c r="J686" s="104">
        <f t="shared" si="645"/>
        <v>0</v>
      </c>
      <c r="K686" s="104">
        <f t="shared" si="651"/>
        <v>13.305451813688473</v>
      </c>
      <c r="L686" s="104">
        <f t="shared" si="646"/>
        <v>29.281166457150608</v>
      </c>
      <c r="M686" s="104">
        <f t="shared" si="646"/>
        <v>0</v>
      </c>
      <c r="N686" s="104">
        <f t="shared" si="652"/>
        <v>29.281166457150608</v>
      </c>
      <c r="O686" s="104">
        <f t="shared" si="647"/>
        <v>32.459117530727362</v>
      </c>
      <c r="P686" s="104">
        <f t="shared" si="647"/>
        <v>0</v>
      </c>
      <c r="Q686" s="104">
        <f t="shared" si="653"/>
        <v>32.459117530727362</v>
      </c>
      <c r="R686" s="104">
        <f t="shared" si="648"/>
        <v>35.782515900395509</v>
      </c>
      <c r="S686" s="104">
        <f t="shared" si="648"/>
        <v>0</v>
      </c>
      <c r="T686" s="104">
        <f t="shared" si="654"/>
        <v>35.782515900395509</v>
      </c>
    </row>
    <row r="687" spans="2:20" x14ac:dyDescent="0.2">
      <c r="B687" s="114" t="s">
        <v>288</v>
      </c>
      <c r="C687" s="104">
        <f t="shared" si="643"/>
        <v>0</v>
      </c>
      <c r="D687" s="104">
        <f t="shared" si="643"/>
        <v>0</v>
      </c>
      <c r="E687" s="104">
        <f t="shared" si="649"/>
        <v>0</v>
      </c>
      <c r="F687" s="104">
        <f t="shared" si="644"/>
        <v>4.0766371522734541</v>
      </c>
      <c r="G687" s="104">
        <f t="shared" si="644"/>
        <v>0</v>
      </c>
      <c r="H687" s="104">
        <f t="shared" si="650"/>
        <v>4.0766371522734541</v>
      </c>
      <c r="I687" s="104">
        <f t="shared" si="645"/>
        <v>5.4576182428276701</v>
      </c>
      <c r="J687" s="104">
        <f t="shared" si="645"/>
        <v>0</v>
      </c>
      <c r="K687" s="104">
        <f t="shared" si="651"/>
        <v>5.4576182428276701</v>
      </c>
      <c r="L687" s="104">
        <f t="shared" si="646"/>
        <v>6.8248067743573486</v>
      </c>
      <c r="M687" s="104">
        <f t="shared" si="646"/>
        <v>0</v>
      </c>
      <c r="N687" s="104">
        <f t="shared" si="652"/>
        <v>6.8248067743573486</v>
      </c>
      <c r="O687" s="104">
        <f t="shared" si="647"/>
        <v>11.464643502919312</v>
      </c>
      <c r="P687" s="104">
        <f t="shared" si="647"/>
        <v>0</v>
      </c>
      <c r="Q687" s="104">
        <f t="shared" si="653"/>
        <v>11.464643502919312</v>
      </c>
      <c r="R687" s="104">
        <f t="shared" si="648"/>
        <v>14.247636263173908</v>
      </c>
      <c r="S687" s="104">
        <f t="shared" si="648"/>
        <v>0</v>
      </c>
      <c r="T687" s="104">
        <f t="shared" si="654"/>
        <v>14.247636263173908</v>
      </c>
    </row>
    <row r="688" spans="2:20" x14ac:dyDescent="0.2">
      <c r="B688" s="114" t="s">
        <v>289</v>
      </c>
      <c r="C688" s="104">
        <f t="shared" si="643"/>
        <v>5.5269106566200215</v>
      </c>
      <c r="D688" s="104">
        <f t="shared" si="643"/>
        <v>0</v>
      </c>
      <c r="E688" s="104">
        <f t="shared" si="649"/>
        <v>5.5269106566200215</v>
      </c>
      <c r="F688" s="104">
        <f t="shared" si="644"/>
        <v>5.1916964571665991</v>
      </c>
      <c r="G688" s="104">
        <f t="shared" si="644"/>
        <v>0</v>
      </c>
      <c r="H688" s="104">
        <f t="shared" si="650"/>
        <v>5.1916964571665991</v>
      </c>
      <c r="I688" s="104">
        <f t="shared" si="645"/>
        <v>5.7809894087060254</v>
      </c>
      <c r="J688" s="104">
        <f t="shared" si="645"/>
        <v>0</v>
      </c>
      <c r="K688" s="104">
        <f t="shared" si="651"/>
        <v>5.7809894087060254</v>
      </c>
      <c r="L688" s="104">
        <f t="shared" si="646"/>
        <v>6.3610809889671991</v>
      </c>
      <c r="M688" s="104">
        <f t="shared" si="646"/>
        <v>0</v>
      </c>
      <c r="N688" s="104">
        <f t="shared" si="652"/>
        <v>6.3610809889671991</v>
      </c>
      <c r="O688" s="104">
        <f t="shared" si="647"/>
        <v>7.0514634635718041</v>
      </c>
      <c r="P688" s="104">
        <f t="shared" si="647"/>
        <v>0</v>
      </c>
      <c r="Q688" s="104">
        <f t="shared" si="653"/>
        <v>7.0514634635718041</v>
      </c>
      <c r="R688" s="104">
        <f t="shared" si="648"/>
        <v>7.7734431093962622</v>
      </c>
      <c r="S688" s="104">
        <f t="shared" si="648"/>
        <v>0</v>
      </c>
      <c r="T688" s="104">
        <f t="shared" si="654"/>
        <v>7.7734431093962622</v>
      </c>
    </row>
    <row r="689" spans="2:20" x14ac:dyDescent="0.2">
      <c r="B689" s="114" t="s">
        <v>290</v>
      </c>
      <c r="C689" s="104">
        <f t="shared" si="643"/>
        <v>0</v>
      </c>
      <c r="D689" s="104">
        <f t="shared" si="643"/>
        <v>4.4039827771797633</v>
      </c>
      <c r="E689" s="104">
        <f t="shared" si="649"/>
        <v>4.4039827771797633</v>
      </c>
      <c r="F689" s="104">
        <f t="shared" si="644"/>
        <v>0</v>
      </c>
      <c r="G689" s="104">
        <f t="shared" si="644"/>
        <v>4.1368755896787821</v>
      </c>
      <c r="H689" s="104">
        <f t="shared" si="650"/>
        <v>4.1368755896787821</v>
      </c>
      <c r="I689" s="104">
        <f t="shared" si="645"/>
        <v>0</v>
      </c>
      <c r="J689" s="104">
        <f t="shared" si="645"/>
        <v>4.6064391796355952</v>
      </c>
      <c r="K689" s="104">
        <f t="shared" si="651"/>
        <v>4.6064391796355952</v>
      </c>
      <c r="L689" s="104">
        <f t="shared" si="646"/>
        <v>0</v>
      </c>
      <c r="M689" s="104">
        <f t="shared" si="646"/>
        <v>5.0686708832722767</v>
      </c>
      <c r="N689" s="104">
        <f t="shared" si="652"/>
        <v>5.0686708832722767</v>
      </c>
      <c r="O689" s="104">
        <f t="shared" si="647"/>
        <v>0</v>
      </c>
      <c r="P689" s="104">
        <f t="shared" si="647"/>
        <v>5.6187851725603908</v>
      </c>
      <c r="Q689" s="104">
        <f t="shared" si="653"/>
        <v>5.6187851725603908</v>
      </c>
      <c r="R689" s="104">
        <f t="shared" si="648"/>
        <v>0</v>
      </c>
      <c r="S689" s="104">
        <f t="shared" si="648"/>
        <v>6.1940768903443244</v>
      </c>
      <c r="T689" s="104">
        <f t="shared" si="654"/>
        <v>6.1940768903443244</v>
      </c>
    </row>
    <row r="690" spans="2:20" x14ac:dyDescent="0.2">
      <c r="B690" s="114" t="s">
        <v>291</v>
      </c>
      <c r="C690" s="104">
        <f t="shared" si="643"/>
        <v>0</v>
      </c>
      <c r="D690" s="104">
        <f t="shared" si="643"/>
        <v>2.1932185145317544</v>
      </c>
      <c r="E690" s="104">
        <f t="shared" si="649"/>
        <v>2.1932185145317544</v>
      </c>
      <c r="F690" s="104">
        <f t="shared" si="644"/>
        <v>0</v>
      </c>
      <c r="G690" s="104">
        <f t="shared" si="644"/>
        <v>2.0601970068121425</v>
      </c>
      <c r="H690" s="104">
        <f t="shared" si="650"/>
        <v>2.0601970068121425</v>
      </c>
      <c r="I690" s="104">
        <f t="shared" si="645"/>
        <v>0</v>
      </c>
      <c r="J690" s="104">
        <f t="shared" si="645"/>
        <v>2.2940434161531842</v>
      </c>
      <c r="K690" s="104">
        <f t="shared" si="651"/>
        <v>2.2940434161531842</v>
      </c>
      <c r="L690" s="104">
        <f t="shared" si="646"/>
        <v>0</v>
      </c>
      <c r="M690" s="104">
        <f t="shared" si="646"/>
        <v>2.3177098841474995</v>
      </c>
      <c r="N690" s="104">
        <f t="shared" si="652"/>
        <v>2.3177098841474995</v>
      </c>
      <c r="O690" s="104">
        <f t="shared" si="647"/>
        <v>0</v>
      </c>
      <c r="P690" s="104">
        <f t="shared" si="647"/>
        <v>2.5692561681845314</v>
      </c>
      <c r="Q690" s="104">
        <f t="shared" si="653"/>
        <v>2.5692561681845314</v>
      </c>
      <c r="R690" s="104">
        <f t="shared" si="648"/>
        <v>0</v>
      </c>
      <c r="S690" s="104">
        <f t="shared" si="648"/>
        <v>2.832315130046978</v>
      </c>
      <c r="T690" s="104">
        <f t="shared" si="654"/>
        <v>2.832315130046978</v>
      </c>
    </row>
    <row r="691" spans="2:20" x14ac:dyDescent="0.2">
      <c r="B691" s="114" t="s">
        <v>293</v>
      </c>
      <c r="C691" s="104">
        <f t="shared" si="643"/>
        <v>0</v>
      </c>
      <c r="D691" s="104">
        <f t="shared" si="643"/>
        <v>2.306388589881593</v>
      </c>
      <c r="E691" s="104">
        <f t="shared" si="649"/>
        <v>2.306388589881593</v>
      </c>
      <c r="F691" s="104">
        <f t="shared" si="644"/>
        <v>0</v>
      </c>
      <c r="G691" s="104">
        <f t="shared" si="644"/>
        <v>2.1665031723636492</v>
      </c>
      <c r="H691" s="104">
        <f t="shared" si="650"/>
        <v>2.1665031723636492</v>
      </c>
      <c r="I691" s="104">
        <f t="shared" si="645"/>
        <v>0</v>
      </c>
      <c r="J691" s="104">
        <f t="shared" si="645"/>
        <v>2.412416056426689</v>
      </c>
      <c r="K691" s="104">
        <f t="shared" si="651"/>
        <v>2.412416056426689</v>
      </c>
      <c r="L691" s="104">
        <f t="shared" si="646"/>
        <v>0</v>
      </c>
      <c r="M691" s="104">
        <f t="shared" si="646"/>
        <v>2.6544891936499631</v>
      </c>
      <c r="N691" s="104">
        <f t="shared" si="652"/>
        <v>2.6544891936499631</v>
      </c>
      <c r="O691" s="104">
        <f t="shared" si="647"/>
        <v>0</v>
      </c>
      <c r="P691" s="104">
        <f t="shared" si="647"/>
        <v>2.9425868961476627</v>
      </c>
      <c r="Q691" s="104">
        <f t="shared" si="653"/>
        <v>2.9425868961476627</v>
      </c>
      <c r="R691" s="104">
        <f t="shared" si="648"/>
        <v>0</v>
      </c>
      <c r="S691" s="104">
        <f t="shared" si="648"/>
        <v>3.2438701483496466</v>
      </c>
      <c r="T691" s="104">
        <f t="shared" si="654"/>
        <v>3.2438701483496466</v>
      </c>
    </row>
    <row r="692" spans="2:20" x14ac:dyDescent="0.2">
      <c r="B692" s="114" t="s">
        <v>872</v>
      </c>
      <c r="C692" s="104">
        <f t="shared" ref="C692:D700" si="655">+C247*$E$703</f>
        <v>0</v>
      </c>
      <c r="D692" s="104">
        <f t="shared" si="655"/>
        <v>0</v>
      </c>
      <c r="E692" s="104">
        <f t="shared" si="649"/>
        <v>0</v>
      </c>
      <c r="F692" s="104">
        <f t="shared" ref="F692:G700" si="656">+F247*$H$703</f>
        <v>0</v>
      </c>
      <c r="G692" s="104">
        <f t="shared" si="656"/>
        <v>0</v>
      </c>
      <c r="H692" s="104">
        <f t="shared" si="650"/>
        <v>0</v>
      </c>
      <c r="I692" s="104">
        <f t="shared" ref="I692:J700" si="657">+I247*$K$703</f>
        <v>45.501687593121019</v>
      </c>
      <c r="J692" s="104">
        <f t="shared" si="657"/>
        <v>0</v>
      </c>
      <c r="K692" s="104">
        <f t="shared" si="651"/>
        <v>45.501687593121019</v>
      </c>
      <c r="L692" s="104">
        <f t="shared" ref="L692:M700" si="658">+L247*$N$703</f>
        <v>106.20387326099336</v>
      </c>
      <c r="M692" s="104">
        <f t="shared" si="658"/>
        <v>0</v>
      </c>
      <c r="N692" s="104">
        <f t="shared" si="652"/>
        <v>106.20387326099336</v>
      </c>
      <c r="O692" s="104">
        <f t="shared" ref="O692:P700" si="659">+O247*$Q$703</f>
        <v>0</v>
      </c>
      <c r="P692" s="104">
        <f t="shared" si="659"/>
        <v>0</v>
      </c>
      <c r="Q692" s="104">
        <f t="shared" si="653"/>
        <v>0</v>
      </c>
      <c r="R692" s="104">
        <f t="shared" ref="R692:S700" si="660">+R247*$T$703</f>
        <v>0</v>
      </c>
      <c r="S692" s="104">
        <f t="shared" si="660"/>
        <v>0</v>
      </c>
      <c r="T692" s="104">
        <f t="shared" si="654"/>
        <v>0</v>
      </c>
    </row>
    <row r="693" spans="2:20" x14ac:dyDescent="0.2">
      <c r="B693" s="114" t="s">
        <v>867</v>
      </c>
      <c r="C693" s="104">
        <f t="shared" si="655"/>
        <v>0</v>
      </c>
      <c r="D693" s="104">
        <f t="shared" si="655"/>
        <v>0</v>
      </c>
      <c r="E693" s="104">
        <f t="shared" si="649"/>
        <v>0</v>
      </c>
      <c r="F693" s="104">
        <f t="shared" si="656"/>
        <v>44.949752875901289</v>
      </c>
      <c r="G693" s="104">
        <f t="shared" si="656"/>
        <v>0</v>
      </c>
      <c r="H693" s="104">
        <f t="shared" si="650"/>
        <v>44.949752875901289</v>
      </c>
      <c r="I693" s="104">
        <f t="shared" si="657"/>
        <v>53.085302191974513</v>
      </c>
      <c r="J693" s="104">
        <f t="shared" si="657"/>
        <v>0</v>
      </c>
      <c r="K693" s="104">
        <f t="shared" si="651"/>
        <v>53.085302191974513</v>
      </c>
      <c r="L693" s="104">
        <f t="shared" si="658"/>
        <v>91.031891366565745</v>
      </c>
      <c r="M693" s="104">
        <f t="shared" si="658"/>
        <v>0</v>
      </c>
      <c r="N693" s="104">
        <f t="shared" si="652"/>
        <v>91.031891366565745</v>
      </c>
      <c r="O693" s="104">
        <f t="shared" si="659"/>
        <v>99.382821481351499</v>
      </c>
      <c r="P693" s="104">
        <f t="shared" si="659"/>
        <v>0</v>
      </c>
      <c r="Q693" s="104">
        <f t="shared" si="653"/>
        <v>99.382821481351499</v>
      </c>
      <c r="R693" s="104">
        <f t="shared" si="660"/>
        <v>114.92134714789046</v>
      </c>
      <c r="S693" s="104">
        <f t="shared" si="660"/>
        <v>0</v>
      </c>
      <c r="T693" s="104">
        <f t="shared" si="654"/>
        <v>114.92134714789046</v>
      </c>
    </row>
    <row r="694" spans="2:20" x14ac:dyDescent="0.2">
      <c r="B694" s="114" t="s">
        <v>868</v>
      </c>
      <c r="C694" s="104">
        <f t="shared" si="655"/>
        <v>0</v>
      </c>
      <c r="D694" s="104">
        <f t="shared" si="655"/>
        <v>0</v>
      </c>
      <c r="E694" s="104">
        <f t="shared" si="649"/>
        <v>0</v>
      </c>
      <c r="F694" s="104">
        <f t="shared" si="656"/>
        <v>0</v>
      </c>
      <c r="G694" s="104">
        <f t="shared" si="656"/>
        <v>0</v>
      </c>
      <c r="H694" s="104">
        <f t="shared" si="650"/>
        <v>0</v>
      </c>
      <c r="I694" s="104">
        <f t="shared" si="657"/>
        <v>22.75084379656051</v>
      </c>
      <c r="J694" s="104">
        <f t="shared" si="657"/>
        <v>0</v>
      </c>
      <c r="K694" s="104">
        <f t="shared" si="651"/>
        <v>22.75084379656051</v>
      </c>
      <c r="L694" s="104">
        <f t="shared" si="658"/>
        <v>45.515945683282872</v>
      </c>
      <c r="M694" s="104">
        <f t="shared" si="658"/>
        <v>0</v>
      </c>
      <c r="N694" s="104">
        <f t="shared" si="652"/>
        <v>45.515945683282872</v>
      </c>
      <c r="O694" s="104">
        <f t="shared" si="659"/>
        <v>61.158659373139386</v>
      </c>
      <c r="P694" s="104">
        <f t="shared" si="659"/>
        <v>0</v>
      </c>
      <c r="Q694" s="104">
        <f t="shared" si="653"/>
        <v>61.158659373139386</v>
      </c>
      <c r="R694" s="104">
        <f t="shared" si="660"/>
        <v>68.952808288734275</v>
      </c>
      <c r="S694" s="104">
        <f t="shared" si="660"/>
        <v>0</v>
      </c>
      <c r="T694" s="104">
        <f t="shared" si="654"/>
        <v>68.952808288734275</v>
      </c>
    </row>
    <row r="695" spans="2:20" x14ac:dyDescent="0.2">
      <c r="B695" s="114" t="s">
        <v>869</v>
      </c>
      <c r="C695" s="104">
        <f t="shared" si="655"/>
        <v>0</v>
      </c>
      <c r="D695" s="104">
        <f t="shared" si="655"/>
        <v>0</v>
      </c>
      <c r="E695" s="104">
        <f t="shared" si="649"/>
        <v>0</v>
      </c>
      <c r="F695" s="104">
        <f t="shared" si="656"/>
        <v>29.966501917267525</v>
      </c>
      <c r="G695" s="104">
        <f t="shared" si="656"/>
        <v>0</v>
      </c>
      <c r="H695" s="104">
        <f t="shared" si="650"/>
        <v>29.966501917267525</v>
      </c>
      <c r="I695" s="104">
        <f t="shared" si="657"/>
        <v>37.918072994267519</v>
      </c>
      <c r="J695" s="104">
        <f t="shared" si="657"/>
        <v>0</v>
      </c>
      <c r="K695" s="104">
        <f t="shared" si="651"/>
        <v>37.918072994267519</v>
      </c>
      <c r="L695" s="104">
        <f t="shared" si="658"/>
        <v>53.101936630496681</v>
      </c>
      <c r="M695" s="104">
        <f t="shared" si="658"/>
        <v>0</v>
      </c>
      <c r="N695" s="104">
        <f t="shared" si="652"/>
        <v>53.101936630496681</v>
      </c>
      <c r="O695" s="104">
        <f t="shared" si="659"/>
        <v>76.44832421642424</v>
      </c>
      <c r="P695" s="104">
        <f t="shared" si="659"/>
        <v>0</v>
      </c>
      <c r="Q695" s="104">
        <f t="shared" si="653"/>
        <v>76.44832421642424</v>
      </c>
      <c r="R695" s="104">
        <f t="shared" si="660"/>
        <v>91.937077718312366</v>
      </c>
      <c r="S695" s="104">
        <f t="shared" si="660"/>
        <v>0</v>
      </c>
      <c r="T695" s="104">
        <f t="shared" si="654"/>
        <v>91.937077718312366</v>
      </c>
    </row>
    <row r="696" spans="2:20" x14ac:dyDescent="0.2">
      <c r="B696" s="114" t="s">
        <v>870</v>
      </c>
      <c r="C696" s="104">
        <f t="shared" si="655"/>
        <v>0</v>
      </c>
      <c r="D696" s="104">
        <f t="shared" si="655"/>
        <v>0</v>
      </c>
      <c r="E696" s="104">
        <f t="shared" si="649"/>
        <v>0</v>
      </c>
      <c r="F696" s="104">
        <f t="shared" si="656"/>
        <v>0</v>
      </c>
      <c r="G696" s="104">
        <f t="shared" si="656"/>
        <v>0</v>
      </c>
      <c r="H696" s="104">
        <f t="shared" si="650"/>
        <v>0</v>
      </c>
      <c r="I696" s="104">
        <f t="shared" si="657"/>
        <v>91.003375186242039</v>
      </c>
      <c r="J696" s="104">
        <f t="shared" si="657"/>
        <v>0</v>
      </c>
      <c r="K696" s="104">
        <f t="shared" si="651"/>
        <v>91.003375186242039</v>
      </c>
      <c r="L696" s="104">
        <f t="shared" si="658"/>
        <v>0</v>
      </c>
      <c r="M696" s="104">
        <f t="shared" si="658"/>
        <v>0</v>
      </c>
      <c r="N696" s="104">
        <f t="shared" si="652"/>
        <v>0</v>
      </c>
      <c r="O696" s="104">
        <f t="shared" si="659"/>
        <v>183.47597811941813</v>
      </c>
      <c r="P696" s="104">
        <f t="shared" si="659"/>
        <v>0</v>
      </c>
      <c r="Q696" s="104">
        <f t="shared" si="653"/>
        <v>183.47597811941813</v>
      </c>
      <c r="R696" s="104">
        <f t="shared" si="660"/>
        <v>0</v>
      </c>
      <c r="S696" s="104">
        <f t="shared" si="660"/>
        <v>0</v>
      </c>
      <c r="T696" s="104">
        <f t="shared" si="654"/>
        <v>0</v>
      </c>
    </row>
    <row r="697" spans="2:20" x14ac:dyDescent="0.2">
      <c r="B697" s="114" t="s">
        <v>871</v>
      </c>
      <c r="C697" s="104">
        <f t="shared" si="655"/>
        <v>0</v>
      </c>
      <c r="D697" s="104">
        <f t="shared" si="655"/>
        <v>0</v>
      </c>
      <c r="E697" s="104">
        <f t="shared" si="649"/>
        <v>0</v>
      </c>
      <c r="F697" s="104">
        <f t="shared" si="656"/>
        <v>14.983250958633763</v>
      </c>
      <c r="G697" s="104">
        <f t="shared" si="656"/>
        <v>0</v>
      </c>
      <c r="H697" s="104">
        <f t="shared" si="650"/>
        <v>14.983250958633763</v>
      </c>
      <c r="I697" s="104">
        <f t="shared" si="657"/>
        <v>30.334458395414007</v>
      </c>
      <c r="J697" s="104">
        <f t="shared" si="657"/>
        <v>0</v>
      </c>
      <c r="K697" s="104">
        <f t="shared" si="651"/>
        <v>30.334458395414007</v>
      </c>
      <c r="L697" s="104">
        <f t="shared" si="658"/>
        <v>37.929954736069064</v>
      </c>
      <c r="M697" s="104">
        <f t="shared" si="658"/>
        <v>0</v>
      </c>
      <c r="N697" s="104">
        <f t="shared" si="652"/>
        <v>37.929954736069064</v>
      </c>
      <c r="O697" s="104">
        <f t="shared" si="659"/>
        <v>53.513826951496959</v>
      </c>
      <c r="P697" s="104">
        <f t="shared" si="659"/>
        <v>0</v>
      </c>
      <c r="Q697" s="104">
        <f t="shared" si="653"/>
        <v>53.513826951496959</v>
      </c>
      <c r="R697" s="104">
        <f t="shared" si="660"/>
        <v>61.291385145541582</v>
      </c>
      <c r="S697" s="104">
        <f t="shared" si="660"/>
        <v>0</v>
      </c>
      <c r="T697" s="104">
        <f t="shared" si="654"/>
        <v>61.291385145541582</v>
      </c>
    </row>
    <row r="698" spans="2:20" x14ac:dyDescent="0.2">
      <c r="B698" s="114" t="s">
        <v>873</v>
      </c>
      <c r="C698" s="104">
        <f t="shared" si="655"/>
        <v>0</v>
      </c>
      <c r="D698" s="104">
        <f t="shared" si="655"/>
        <v>0</v>
      </c>
      <c r="E698" s="104">
        <f t="shared" si="649"/>
        <v>0</v>
      </c>
      <c r="F698" s="104">
        <f t="shared" si="656"/>
        <v>0</v>
      </c>
      <c r="G698" s="104">
        <f t="shared" si="656"/>
        <v>0</v>
      </c>
      <c r="H698" s="104">
        <f t="shared" si="650"/>
        <v>0</v>
      </c>
      <c r="I698" s="104">
        <f t="shared" si="657"/>
        <v>45.501687593121019</v>
      </c>
      <c r="J698" s="104">
        <f t="shared" si="657"/>
        <v>0</v>
      </c>
      <c r="K698" s="104">
        <f t="shared" si="651"/>
        <v>45.501687593121019</v>
      </c>
      <c r="L698" s="104">
        <f t="shared" si="658"/>
        <v>106.20387326099336</v>
      </c>
      <c r="M698" s="104">
        <f t="shared" si="658"/>
        <v>0</v>
      </c>
      <c r="N698" s="104">
        <f t="shared" si="652"/>
        <v>106.20387326099336</v>
      </c>
      <c r="O698" s="104">
        <f t="shared" si="659"/>
        <v>0</v>
      </c>
      <c r="P698" s="104">
        <f t="shared" si="659"/>
        <v>0</v>
      </c>
      <c r="Q698" s="104">
        <f t="shared" si="653"/>
        <v>0</v>
      </c>
      <c r="R698" s="104">
        <f t="shared" si="660"/>
        <v>0</v>
      </c>
      <c r="S698" s="104">
        <f t="shared" si="660"/>
        <v>0</v>
      </c>
      <c r="T698" s="104">
        <f t="shared" si="654"/>
        <v>0</v>
      </c>
    </row>
    <row r="699" spans="2:20" x14ac:dyDescent="0.2">
      <c r="B699" s="108" t="s">
        <v>881</v>
      </c>
      <c r="C699" s="104">
        <f t="shared" si="655"/>
        <v>0</v>
      </c>
      <c r="D699" s="104">
        <f t="shared" si="655"/>
        <v>0</v>
      </c>
      <c r="E699" s="104">
        <f t="shared" si="649"/>
        <v>0</v>
      </c>
      <c r="F699" s="104">
        <f t="shared" si="656"/>
        <v>104.88275671043634</v>
      </c>
      <c r="G699" s="104">
        <f t="shared" si="656"/>
        <v>0</v>
      </c>
      <c r="H699" s="104">
        <f t="shared" si="650"/>
        <v>104.88275671043634</v>
      </c>
      <c r="I699" s="104">
        <f t="shared" si="657"/>
        <v>0</v>
      </c>
      <c r="J699" s="104">
        <f t="shared" si="657"/>
        <v>0</v>
      </c>
      <c r="K699" s="104">
        <f t="shared" si="651"/>
        <v>0</v>
      </c>
      <c r="L699" s="104">
        <f t="shared" si="658"/>
        <v>0</v>
      </c>
      <c r="M699" s="104">
        <f t="shared" si="658"/>
        <v>0</v>
      </c>
      <c r="N699" s="104">
        <f t="shared" si="652"/>
        <v>0</v>
      </c>
      <c r="O699" s="104">
        <f t="shared" si="659"/>
        <v>0</v>
      </c>
      <c r="P699" s="104">
        <f t="shared" si="659"/>
        <v>0</v>
      </c>
      <c r="Q699" s="104">
        <f t="shared" si="653"/>
        <v>0</v>
      </c>
      <c r="R699" s="104">
        <f t="shared" si="660"/>
        <v>0</v>
      </c>
      <c r="S699" s="104">
        <f t="shared" si="660"/>
        <v>0</v>
      </c>
      <c r="T699" s="104">
        <f t="shared" si="654"/>
        <v>0</v>
      </c>
    </row>
    <row r="700" spans="2:20" x14ac:dyDescent="0.2">
      <c r="B700" s="108" t="s">
        <v>912</v>
      </c>
      <c r="C700" s="104">
        <f t="shared" si="655"/>
        <v>36.231969860064588</v>
      </c>
      <c r="D700" s="104">
        <f t="shared" si="655"/>
        <v>0</v>
      </c>
      <c r="E700" s="104">
        <f t="shared" ref="E700" si="661">+C700+D700</f>
        <v>36.231969860064588</v>
      </c>
      <c r="F700" s="104">
        <f t="shared" si="656"/>
        <v>30.94041322957872</v>
      </c>
      <c r="G700" s="104">
        <f t="shared" si="656"/>
        <v>0</v>
      </c>
      <c r="H700" s="104">
        <f t="shared" ref="H700" si="662">+F700+G700</f>
        <v>30.94041322957872</v>
      </c>
      <c r="I700" s="104">
        <f t="shared" si="657"/>
        <v>31.320328293264964</v>
      </c>
      <c r="J700" s="104">
        <f t="shared" si="657"/>
        <v>0</v>
      </c>
      <c r="K700" s="104">
        <f t="shared" ref="K700" si="663">+I700+J700</f>
        <v>31.320328293264964</v>
      </c>
      <c r="L700" s="104">
        <f t="shared" si="658"/>
        <v>31.330142611993047</v>
      </c>
      <c r="M700" s="104">
        <f t="shared" si="658"/>
        <v>0</v>
      </c>
      <c r="N700" s="104">
        <f t="shared" ref="N700" si="664">+L700+M700</f>
        <v>31.330142611993047</v>
      </c>
      <c r="O700" s="104">
        <f t="shared" si="659"/>
        <v>31.573157901383208</v>
      </c>
      <c r="P700" s="104">
        <f t="shared" si="659"/>
        <v>0</v>
      </c>
      <c r="Q700" s="104">
        <f t="shared" ref="Q700" si="665">+O700+P700</f>
        <v>31.573157901383208</v>
      </c>
      <c r="R700" s="104">
        <f t="shared" si="660"/>
        <v>0</v>
      </c>
      <c r="S700" s="104">
        <f t="shared" si="660"/>
        <v>0</v>
      </c>
      <c r="T700" s="104">
        <f t="shared" ref="T700" si="666">+R700+S700</f>
        <v>0</v>
      </c>
    </row>
    <row r="701" spans="2:20" s="135" customFormat="1" x14ac:dyDescent="0.2">
      <c r="B701" s="114" t="s">
        <v>294</v>
      </c>
      <c r="C701" s="104">
        <f>+C256*$E$703</f>
        <v>123.21360078937926</v>
      </c>
      <c r="D701" s="104">
        <f>+D256*$E$703</f>
        <v>0</v>
      </c>
      <c r="E701" s="104">
        <f t="shared" si="649"/>
        <v>123.21360078937926</v>
      </c>
      <c r="F701" s="104">
        <f>+F256*$H$703</f>
        <v>105.21867120809493</v>
      </c>
      <c r="G701" s="104">
        <f t="shared" ref="G701" si="667">+G256*$H$703</f>
        <v>0</v>
      </c>
      <c r="H701" s="104">
        <f t="shared" si="650"/>
        <v>105.21867120809493</v>
      </c>
      <c r="I701" s="104">
        <f>+I256*$K$703</f>
        <v>170.71858048803514</v>
      </c>
      <c r="J701" s="104">
        <f t="shared" ref="J701" si="668">+J256*$K$703</f>
        <v>0</v>
      </c>
      <c r="K701" s="104">
        <f t="shared" si="651"/>
        <v>170.71858048803514</v>
      </c>
      <c r="L701" s="104">
        <f>+L256*$N$703</f>
        <v>157.98902346821811</v>
      </c>
      <c r="M701" s="104">
        <f>+M256*$N$703</f>
        <v>0</v>
      </c>
      <c r="N701" s="104">
        <f t="shared" si="652"/>
        <v>157.98902346821811</v>
      </c>
      <c r="O701" s="104">
        <f>+O256*$Q$703</f>
        <v>216.55072381195049</v>
      </c>
      <c r="P701" s="104">
        <f>+P256*$Q$703</f>
        <v>0</v>
      </c>
      <c r="Q701" s="104">
        <f t="shared" si="653"/>
        <v>216.55072381195049</v>
      </c>
      <c r="R701" s="104">
        <f>+R256*$T$703</f>
        <v>275.412338605179</v>
      </c>
      <c r="S701" s="104">
        <f>+S256*$T$703</f>
        <v>0</v>
      </c>
      <c r="T701" s="104">
        <f t="shared" si="654"/>
        <v>275.412338605179</v>
      </c>
    </row>
    <row r="702" spans="2:20" x14ac:dyDescent="0.2">
      <c r="B702" s="278" t="s">
        <v>8</v>
      </c>
      <c r="C702" s="106">
        <f>SUM(C679:C701)</f>
        <v>1951.845307576204</v>
      </c>
      <c r="D702" s="106">
        <f t="shared" ref="D702:T702" si="669">SUM(D679:D701)</f>
        <v>37.73914962325081</v>
      </c>
      <c r="E702" s="106">
        <f t="shared" si="669"/>
        <v>1989.5844571994553</v>
      </c>
      <c r="F702" s="106">
        <f t="shared" si="669"/>
        <v>3159.947037141806</v>
      </c>
      <c r="G702" s="106">
        <f t="shared" si="669"/>
        <v>35.45022193561789</v>
      </c>
      <c r="H702" s="106">
        <f t="shared" si="669"/>
        <v>3195.3972590774242</v>
      </c>
      <c r="I702" s="106">
        <f t="shared" si="669"/>
        <v>3830.1730229053765</v>
      </c>
      <c r="J702" s="106">
        <f t="shared" si="669"/>
        <v>39.474063870431081</v>
      </c>
      <c r="K702" s="106">
        <f t="shared" si="669"/>
        <v>3869.6470867758076</v>
      </c>
      <c r="L702" s="106">
        <f t="shared" si="669"/>
        <v>4772.9200134087259</v>
      </c>
      <c r="M702" s="106">
        <f t="shared" si="669"/>
        <v>43.228547901762262</v>
      </c>
      <c r="N702" s="106">
        <f t="shared" si="669"/>
        <v>4816.1485613104896</v>
      </c>
      <c r="O702" s="106">
        <f t="shared" si="669"/>
        <v>5064.587413084696</v>
      </c>
      <c r="P702" s="106">
        <f t="shared" si="669"/>
        <v>59.471208479464444</v>
      </c>
      <c r="Q702" s="106">
        <f t="shared" si="669"/>
        <v>5124.0586215641606</v>
      </c>
      <c r="R702" s="106">
        <f t="shared" si="669"/>
        <v>5175.7715317385419</v>
      </c>
      <c r="S702" s="106">
        <f t="shared" si="669"/>
        <v>65.56029938329894</v>
      </c>
      <c r="T702" s="106">
        <f t="shared" si="669"/>
        <v>5241.3318311218409</v>
      </c>
    </row>
    <row r="703" spans="2:20" x14ac:dyDescent="0.2">
      <c r="B703" s="279" t="s">
        <v>297</v>
      </c>
      <c r="C703" s="241"/>
      <c r="D703" s="240"/>
      <c r="E703" s="285">
        <f>Asignaciones!K52</f>
        <v>0.14183780020884093</v>
      </c>
      <c r="F703" s="241"/>
      <c r="G703" s="240"/>
      <c r="H703" s="285">
        <f>Asignaciones!L52</f>
        <v>0.13940565353950229</v>
      </c>
      <c r="I703" s="241"/>
      <c r="J703" s="240"/>
      <c r="K703" s="285">
        <f>Asignaciones!M52</f>
        <v>0.1402578843576143</v>
      </c>
      <c r="L703" s="241"/>
      <c r="M703" s="240"/>
      <c r="N703" s="285">
        <f>Asignaciones!N52</f>
        <v>0.14030111284681926</v>
      </c>
      <c r="O703" s="241"/>
      <c r="P703" s="240"/>
      <c r="Q703" s="285">
        <f>Asignaciones!O52</f>
        <v>0.14032951380350836</v>
      </c>
      <c r="R703" s="241"/>
      <c r="S703" s="240"/>
      <c r="T703" s="285">
        <f>Asignaciones!P52</f>
        <v>0.14028574502888341</v>
      </c>
    </row>
    <row r="707" spans="2:20" x14ac:dyDescent="0.2">
      <c r="B707" s="2" t="s">
        <v>485</v>
      </c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7"/>
    </row>
    <row r="708" spans="2:20" x14ac:dyDescent="0.2">
      <c r="B708" s="9" t="s">
        <v>20</v>
      </c>
      <c r="C708" s="199"/>
      <c r="D708" s="199"/>
      <c r="E708" s="199"/>
      <c r="F708" s="199"/>
      <c r="G708" s="199"/>
      <c r="H708" s="199"/>
      <c r="I708" s="199"/>
      <c r="J708" s="199"/>
      <c r="K708" s="199"/>
      <c r="L708" s="199"/>
      <c r="M708" s="199"/>
      <c r="N708" s="199"/>
      <c r="O708" s="199"/>
      <c r="P708" s="199"/>
      <c r="Q708" s="199"/>
      <c r="R708" s="199"/>
      <c r="S708" s="199"/>
      <c r="T708" s="262"/>
    </row>
    <row r="709" spans="2:20" x14ac:dyDescent="0.2">
      <c r="B709" s="9" t="s">
        <v>911</v>
      </c>
      <c r="C709" s="199"/>
      <c r="D709" s="199"/>
      <c r="E709" s="199"/>
      <c r="F709" s="199"/>
      <c r="G709" s="199"/>
      <c r="H709" s="199"/>
      <c r="I709" s="199"/>
      <c r="J709" s="199"/>
      <c r="K709" s="199"/>
      <c r="L709" s="199"/>
      <c r="M709" s="199"/>
      <c r="N709" s="199"/>
      <c r="O709" s="199"/>
      <c r="P709" s="199"/>
      <c r="Q709" s="199"/>
      <c r="R709" s="199"/>
      <c r="S709" s="199"/>
      <c r="T709" s="262"/>
    </row>
    <row r="710" spans="2:20" x14ac:dyDescent="0.2">
      <c r="B710" s="9" t="s">
        <v>2</v>
      </c>
      <c r="C710" s="199"/>
      <c r="D710" s="199"/>
      <c r="E710" s="199"/>
      <c r="F710" s="199"/>
      <c r="G710" s="199"/>
      <c r="H710" s="199"/>
      <c r="I710" s="199"/>
      <c r="J710" s="199"/>
      <c r="K710" s="199"/>
      <c r="L710" s="199"/>
      <c r="M710" s="199"/>
      <c r="N710" s="199"/>
      <c r="O710" s="199"/>
      <c r="P710" s="199"/>
      <c r="Q710" s="199"/>
      <c r="R710" s="199"/>
      <c r="S710" s="199"/>
      <c r="T710" s="262"/>
    </row>
    <row r="711" spans="2:20" x14ac:dyDescent="0.2">
      <c r="B711" s="256"/>
      <c r="C711" s="197"/>
      <c r="D711" s="197"/>
      <c r="E711" s="197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263"/>
    </row>
    <row r="712" spans="2:20" x14ac:dyDescent="0.2">
      <c r="B712" s="264"/>
    </row>
    <row r="713" spans="2:20" x14ac:dyDescent="0.2">
      <c r="B713" s="265" t="s">
        <v>282</v>
      </c>
      <c r="C713" s="267" t="s">
        <v>38</v>
      </c>
      <c r="D713" s="662"/>
      <c r="E713" s="299"/>
      <c r="F713" s="270" t="s">
        <v>39</v>
      </c>
      <c r="G713" s="663"/>
      <c r="H713" s="663"/>
      <c r="I713" s="301" t="s">
        <v>40</v>
      </c>
      <c r="J713" s="662"/>
      <c r="K713" s="299"/>
      <c r="L713" s="267" t="s">
        <v>121</v>
      </c>
      <c r="M713" s="662"/>
      <c r="N713" s="299"/>
      <c r="O713" s="270" t="s">
        <v>122</v>
      </c>
      <c r="P713" s="662"/>
      <c r="Q713" s="299"/>
      <c r="R713" s="301" t="s">
        <v>633</v>
      </c>
      <c r="S713" s="662"/>
      <c r="T713" s="299"/>
    </row>
    <row r="714" spans="2:20" x14ac:dyDescent="0.2">
      <c r="B714" s="273"/>
      <c r="C714" s="274" t="s">
        <v>283</v>
      </c>
      <c r="D714" s="275" t="s">
        <v>284</v>
      </c>
      <c r="E714" s="275" t="s">
        <v>47</v>
      </c>
      <c r="F714" s="275" t="s">
        <v>283</v>
      </c>
      <c r="G714" s="275" t="s">
        <v>284</v>
      </c>
      <c r="H714" s="275" t="s">
        <v>47</v>
      </c>
      <c r="I714" s="276" t="s">
        <v>283</v>
      </c>
      <c r="J714" s="276" t="s">
        <v>284</v>
      </c>
      <c r="K714" s="276" t="s">
        <v>47</v>
      </c>
      <c r="L714" s="274" t="s">
        <v>283</v>
      </c>
      <c r="M714" s="275" t="s">
        <v>284</v>
      </c>
      <c r="N714" s="275" t="s">
        <v>47</v>
      </c>
      <c r="O714" s="275" t="s">
        <v>283</v>
      </c>
      <c r="P714" s="275" t="s">
        <v>284</v>
      </c>
      <c r="Q714" s="275" t="s">
        <v>47</v>
      </c>
      <c r="R714" s="276" t="s">
        <v>283</v>
      </c>
      <c r="S714" s="276" t="s">
        <v>284</v>
      </c>
      <c r="T714" s="276" t="s">
        <v>47</v>
      </c>
    </row>
    <row r="715" spans="2:20" x14ac:dyDescent="0.2">
      <c r="B715" s="129" t="s">
        <v>87</v>
      </c>
      <c r="C715" s="234"/>
      <c r="D715" s="234"/>
      <c r="E715" s="234"/>
      <c r="F715" s="234"/>
      <c r="G715" s="234"/>
      <c r="H715" s="234"/>
      <c r="I715" s="234"/>
      <c r="J715" s="234"/>
      <c r="K715" s="234"/>
      <c r="L715" s="234"/>
      <c r="M715" s="234"/>
      <c r="N715" s="234"/>
      <c r="O715" s="234"/>
      <c r="P715" s="234"/>
      <c r="Q715" s="234"/>
      <c r="R715" s="234"/>
      <c r="S715" s="234"/>
      <c r="T715" s="232"/>
    </row>
    <row r="716" spans="2:20" x14ac:dyDescent="0.2">
      <c r="B716" s="665" t="s">
        <v>424</v>
      </c>
      <c r="C716" s="104">
        <f t="shared" ref="C716:D728" si="670">+C234*$E$740</f>
        <v>556.63369582204677</v>
      </c>
      <c r="D716" s="104">
        <f t="shared" si="670"/>
        <v>0</v>
      </c>
      <c r="E716" s="408">
        <f>+C716+D716</f>
        <v>556.63369582204677</v>
      </c>
      <c r="F716" s="104">
        <f t="shared" ref="F716:G728" si="671">+F234*$H$740</f>
        <v>917.45246388884482</v>
      </c>
      <c r="G716" s="104">
        <f t="shared" si="671"/>
        <v>0</v>
      </c>
      <c r="H716" s="408">
        <f>+F716+G716</f>
        <v>917.45246388884482</v>
      </c>
      <c r="I716" s="104">
        <f t="shared" ref="I716:J728" si="672">+I234*$K$740</f>
        <v>1062.8906801781002</v>
      </c>
      <c r="J716" s="104">
        <f t="shared" si="672"/>
        <v>0</v>
      </c>
      <c r="K716" s="408">
        <f>+I716+J716</f>
        <v>1062.8906801781002</v>
      </c>
      <c r="L716" s="104">
        <f t="shared" ref="L716:M728" si="673">+L234*$N$740</f>
        <v>1332.5561601585896</v>
      </c>
      <c r="M716" s="104">
        <f t="shared" si="673"/>
        <v>0</v>
      </c>
      <c r="N716" s="408">
        <f>+L716+M716</f>
        <v>1332.5561601585896</v>
      </c>
      <c r="O716" s="104">
        <f t="shared" ref="O716:P728" si="674">+O234*$Q$740</f>
        <v>1400.6014460736444</v>
      </c>
      <c r="P716" s="104">
        <f t="shared" si="674"/>
        <v>0</v>
      </c>
      <c r="Q716" s="408">
        <f>+O716+P716</f>
        <v>1400.6014460736444</v>
      </c>
      <c r="R716" s="104">
        <f t="shared" ref="R716:S728" si="675">+R234*$T$740</f>
        <v>1470.5446920533814</v>
      </c>
      <c r="S716" s="104">
        <f t="shared" si="675"/>
        <v>0</v>
      </c>
      <c r="T716" s="408">
        <f>+R716+S716</f>
        <v>1470.5446920533814</v>
      </c>
    </row>
    <row r="717" spans="2:20" x14ac:dyDescent="0.2">
      <c r="B717" s="665" t="s">
        <v>425</v>
      </c>
      <c r="C717" s="104">
        <f t="shared" si="670"/>
        <v>176.45410494634885</v>
      </c>
      <c r="D717" s="104">
        <f t="shared" si="670"/>
        <v>0</v>
      </c>
      <c r="E717" s="408">
        <f>+C717+D717</f>
        <v>176.45410494634885</v>
      </c>
      <c r="F717" s="104">
        <f t="shared" si="671"/>
        <v>342.28196201130413</v>
      </c>
      <c r="G717" s="104">
        <f t="shared" si="671"/>
        <v>0</v>
      </c>
      <c r="H717" s="408">
        <f>+F717+G717</f>
        <v>342.28196201130413</v>
      </c>
      <c r="I717" s="104">
        <f t="shared" si="672"/>
        <v>399.89613744211852</v>
      </c>
      <c r="J717" s="104">
        <f t="shared" si="672"/>
        <v>0</v>
      </c>
      <c r="K717" s="408">
        <f>+I717+J717</f>
        <v>399.89613744211852</v>
      </c>
      <c r="L717" s="104">
        <f t="shared" si="673"/>
        <v>497.89596137026371</v>
      </c>
      <c r="M717" s="104">
        <f t="shared" si="673"/>
        <v>0</v>
      </c>
      <c r="N717" s="408">
        <f>+L717+M717</f>
        <v>497.89596137026371</v>
      </c>
      <c r="O717" s="104">
        <f t="shared" si="674"/>
        <v>507.28931402793665</v>
      </c>
      <c r="P717" s="104">
        <f t="shared" si="674"/>
        <v>0</v>
      </c>
      <c r="Q717" s="408">
        <f>+O717+P717</f>
        <v>507.28931402793665</v>
      </c>
      <c r="R717" s="104">
        <f t="shared" si="675"/>
        <v>532.62233176357779</v>
      </c>
      <c r="S717" s="104">
        <f t="shared" si="675"/>
        <v>0</v>
      </c>
      <c r="T717" s="408">
        <f>+R717+S717</f>
        <v>532.62233176357779</v>
      </c>
    </row>
    <row r="718" spans="2:20" x14ac:dyDescent="0.2">
      <c r="B718" s="660" t="s">
        <v>715</v>
      </c>
      <c r="C718" s="104">
        <f t="shared" si="670"/>
        <v>0</v>
      </c>
      <c r="D718" s="104">
        <f t="shared" si="670"/>
        <v>1.6866700753498385</v>
      </c>
      <c r="E718" s="104">
        <f>+C718+D718</f>
        <v>1.6866700753498385</v>
      </c>
      <c r="F718" s="104">
        <f t="shared" si="671"/>
        <v>0</v>
      </c>
      <c r="G718" s="104">
        <f t="shared" si="671"/>
        <v>1.7167075366358231</v>
      </c>
      <c r="H718" s="104">
        <f>+F718+G718</f>
        <v>1.7167075366358231</v>
      </c>
      <c r="I718" s="104">
        <f t="shared" si="672"/>
        <v>0</v>
      </c>
      <c r="J718" s="104">
        <f t="shared" si="672"/>
        <v>1.9013077729510472</v>
      </c>
      <c r="K718" s="104">
        <f>+I718+J718</f>
        <v>1.9013077729510472</v>
      </c>
      <c r="L718" s="104">
        <f t="shared" si="673"/>
        <v>0</v>
      </c>
      <c r="M718" s="104">
        <f t="shared" si="673"/>
        <v>2.0914258851619354</v>
      </c>
      <c r="N718" s="104">
        <f>+L718+M718</f>
        <v>2.0914258851619354</v>
      </c>
      <c r="O718" s="104">
        <f t="shared" si="674"/>
        <v>0</v>
      </c>
      <c r="P718" s="104">
        <f t="shared" si="674"/>
        <v>2.3096559891563815</v>
      </c>
      <c r="Q718" s="104">
        <f>+O718+P718</f>
        <v>2.3096559891563815</v>
      </c>
      <c r="R718" s="104">
        <f t="shared" si="675"/>
        <v>0</v>
      </c>
      <c r="S718" s="104">
        <f t="shared" si="675"/>
        <v>2.5466876483015475</v>
      </c>
      <c r="T718" s="104">
        <f>+R718+S718</f>
        <v>2.5466876483015475</v>
      </c>
    </row>
    <row r="719" spans="2:20" x14ac:dyDescent="0.2">
      <c r="B719" s="660" t="s">
        <v>717</v>
      </c>
      <c r="C719" s="104">
        <f t="shared" si="670"/>
        <v>1.5522174381054898</v>
      </c>
      <c r="D719" s="104">
        <f t="shared" si="670"/>
        <v>0</v>
      </c>
      <c r="E719" s="104">
        <f t="shared" ref="E719:E736" si="676">+C719+D719</f>
        <v>1.5522174381054898</v>
      </c>
      <c r="F719" s="104">
        <f t="shared" si="671"/>
        <v>1.5798604679344581</v>
      </c>
      <c r="G719" s="104">
        <f t="shared" si="671"/>
        <v>0</v>
      </c>
      <c r="H719" s="104">
        <f t="shared" ref="H719:H736" si="677">+F719+G719</f>
        <v>1.5798604679344581</v>
      </c>
      <c r="I719" s="104">
        <f t="shared" si="672"/>
        <v>1.7497453257229338</v>
      </c>
      <c r="J719" s="104">
        <f t="shared" si="672"/>
        <v>0</v>
      </c>
      <c r="K719" s="104">
        <f t="shared" ref="K719:K736" si="678">+I719+J719</f>
        <v>1.7497453257229338</v>
      </c>
      <c r="L719" s="104">
        <f t="shared" si="673"/>
        <v>1.9247082028061875</v>
      </c>
      <c r="M719" s="104">
        <f t="shared" si="673"/>
        <v>0</v>
      </c>
      <c r="N719" s="104">
        <f t="shared" ref="N719:N736" si="679">+L719+M719</f>
        <v>1.9247082028061875</v>
      </c>
      <c r="O719" s="104">
        <f t="shared" si="674"/>
        <v>2.1255421287116403</v>
      </c>
      <c r="P719" s="104">
        <f t="shared" si="674"/>
        <v>0</v>
      </c>
      <c r="Q719" s="104">
        <f t="shared" ref="Q719:Q736" si="680">+O719+P719</f>
        <v>2.1255421287116403</v>
      </c>
      <c r="R719" s="104">
        <f t="shared" si="675"/>
        <v>2.3436788467843144</v>
      </c>
      <c r="S719" s="104">
        <f t="shared" si="675"/>
        <v>0</v>
      </c>
      <c r="T719" s="104">
        <f t="shared" ref="T719:T736" si="681">+R719+S719</f>
        <v>2.3436788467843144</v>
      </c>
    </row>
    <row r="720" spans="2:20" x14ac:dyDescent="0.2">
      <c r="B720" s="660" t="s">
        <v>287</v>
      </c>
      <c r="C720" s="104">
        <f t="shared" si="670"/>
        <v>2.2317680301399356</v>
      </c>
      <c r="D720" s="104">
        <f t="shared" si="670"/>
        <v>0</v>
      </c>
      <c r="E720" s="104">
        <f t="shared" si="676"/>
        <v>2.2317680301399356</v>
      </c>
      <c r="F720" s="104">
        <f t="shared" si="671"/>
        <v>2.2715129967367504</v>
      </c>
      <c r="G720" s="104">
        <f t="shared" si="671"/>
        <v>0</v>
      </c>
      <c r="H720" s="104">
        <f t="shared" si="677"/>
        <v>2.2715129967367504</v>
      </c>
      <c r="I720" s="104">
        <f t="shared" si="672"/>
        <v>2.5157723286509319</v>
      </c>
      <c r="J720" s="104">
        <f t="shared" si="672"/>
        <v>0</v>
      </c>
      <c r="K720" s="104">
        <f t="shared" si="678"/>
        <v>2.5157723286509319</v>
      </c>
      <c r="L720" s="104">
        <f t="shared" si="673"/>
        <v>2.7673328033304929</v>
      </c>
      <c r="M720" s="104">
        <f t="shared" si="673"/>
        <v>0</v>
      </c>
      <c r="N720" s="104">
        <f t="shared" si="679"/>
        <v>2.7673328033304929</v>
      </c>
      <c r="O720" s="104">
        <f t="shared" si="674"/>
        <v>3.0560905019621591</v>
      </c>
      <c r="P720" s="104">
        <f t="shared" si="674"/>
        <v>0</v>
      </c>
      <c r="Q720" s="104">
        <f t="shared" si="680"/>
        <v>3.0560905019621591</v>
      </c>
      <c r="R720" s="104">
        <f t="shared" si="675"/>
        <v>3.3697260414445833</v>
      </c>
      <c r="S720" s="104">
        <f t="shared" si="675"/>
        <v>0</v>
      </c>
      <c r="T720" s="104">
        <f t="shared" si="681"/>
        <v>3.3697260414445833</v>
      </c>
    </row>
    <row r="721" spans="2:20" x14ac:dyDescent="0.2">
      <c r="B721" s="114" t="s">
        <v>427</v>
      </c>
      <c r="C721" s="104">
        <f t="shared" si="670"/>
        <v>0</v>
      </c>
      <c r="D721" s="104">
        <f t="shared" si="670"/>
        <v>6.5295156081808399</v>
      </c>
      <c r="E721" s="104">
        <f t="shared" si="676"/>
        <v>6.5295156081808399</v>
      </c>
      <c r="F721" s="104">
        <f t="shared" si="671"/>
        <v>0</v>
      </c>
      <c r="G721" s="104">
        <f t="shared" si="671"/>
        <v>6.6457980247383786</v>
      </c>
      <c r="H721" s="104">
        <f t="shared" si="677"/>
        <v>6.6457980247383786</v>
      </c>
      <c r="I721" s="104">
        <f t="shared" si="672"/>
        <v>0</v>
      </c>
      <c r="J721" s="104">
        <f t="shared" si="672"/>
        <v>7.3604310415387282</v>
      </c>
      <c r="K721" s="104">
        <f t="shared" si="678"/>
        <v>7.3604310415387282</v>
      </c>
      <c r="L721" s="104">
        <f t="shared" si="673"/>
        <v>0</v>
      </c>
      <c r="M721" s="104">
        <f t="shared" si="673"/>
        <v>8.0964251160297867</v>
      </c>
      <c r="N721" s="104">
        <f t="shared" si="679"/>
        <v>8.0964251160297867</v>
      </c>
      <c r="O721" s="104">
        <f t="shared" si="674"/>
        <v>0</v>
      </c>
      <c r="P721" s="104">
        <f t="shared" si="674"/>
        <v>8.9412476400264325</v>
      </c>
      <c r="Q721" s="104">
        <f t="shared" si="680"/>
        <v>8.9412476400264325</v>
      </c>
      <c r="R721" s="104">
        <f t="shared" si="675"/>
        <v>0</v>
      </c>
      <c r="S721" s="104">
        <f t="shared" si="675"/>
        <v>9.8588556183978699</v>
      </c>
      <c r="T721" s="104">
        <f t="shared" si="681"/>
        <v>9.8588556183978699</v>
      </c>
    </row>
    <row r="722" spans="2:20" x14ac:dyDescent="0.2">
      <c r="B722" s="114" t="s">
        <v>428</v>
      </c>
      <c r="C722" s="104">
        <f t="shared" si="670"/>
        <v>0</v>
      </c>
      <c r="D722" s="104">
        <f t="shared" si="670"/>
        <v>3.7603013993541441</v>
      </c>
      <c r="E722" s="104">
        <f t="shared" si="676"/>
        <v>3.7603013993541441</v>
      </c>
      <c r="F722" s="104">
        <f t="shared" si="671"/>
        <v>0</v>
      </c>
      <c r="G722" s="104">
        <f t="shared" si="671"/>
        <v>3.8272676124609406</v>
      </c>
      <c r="H722" s="104">
        <f t="shared" si="677"/>
        <v>3.8272676124609406</v>
      </c>
      <c r="I722" s="104">
        <f t="shared" si="672"/>
        <v>0</v>
      </c>
      <c r="J722" s="104">
        <f t="shared" si="672"/>
        <v>4.2388196623147136</v>
      </c>
      <c r="K722" s="104">
        <f t="shared" si="678"/>
        <v>4.2388196623147136</v>
      </c>
      <c r="L722" s="104">
        <f t="shared" si="673"/>
        <v>0</v>
      </c>
      <c r="M722" s="104">
        <f t="shared" si="673"/>
        <v>4.6626733927135815</v>
      </c>
      <c r="N722" s="104">
        <f t="shared" si="679"/>
        <v>4.6626733927135815</v>
      </c>
      <c r="O722" s="104">
        <f t="shared" si="674"/>
        <v>0</v>
      </c>
      <c r="P722" s="104">
        <f t="shared" si="674"/>
        <v>10.2984012996733</v>
      </c>
      <c r="Q722" s="104">
        <f t="shared" si="680"/>
        <v>10.2984012996733</v>
      </c>
      <c r="R722" s="104">
        <f t="shared" si="675"/>
        <v>0</v>
      </c>
      <c r="S722" s="104">
        <f t="shared" si="675"/>
        <v>11.355289060476116</v>
      </c>
      <c r="T722" s="104">
        <f t="shared" si="681"/>
        <v>11.355289060476116</v>
      </c>
    </row>
    <row r="723" spans="2:20" x14ac:dyDescent="0.2">
      <c r="B723" s="114" t="s">
        <v>429</v>
      </c>
      <c r="C723" s="104">
        <f t="shared" si="670"/>
        <v>5.2833692142088271</v>
      </c>
      <c r="D723" s="104">
        <f t="shared" si="670"/>
        <v>0</v>
      </c>
      <c r="E723" s="104">
        <f t="shared" si="676"/>
        <v>5.2833692142088271</v>
      </c>
      <c r="F723" s="104">
        <f t="shared" si="671"/>
        <v>5.3774593392135319</v>
      </c>
      <c r="G723" s="104">
        <f t="shared" si="671"/>
        <v>0</v>
      </c>
      <c r="H723" s="104">
        <f t="shared" si="677"/>
        <v>5.3774593392135319</v>
      </c>
      <c r="I723" s="104">
        <f t="shared" si="672"/>
        <v>5.9557059208879215</v>
      </c>
      <c r="J723" s="104">
        <f t="shared" si="672"/>
        <v>0</v>
      </c>
      <c r="K723" s="104">
        <f t="shared" si="678"/>
        <v>5.9557059208879215</v>
      </c>
      <c r="L723" s="104">
        <f t="shared" si="673"/>
        <v>13.10247368107499</v>
      </c>
      <c r="M723" s="104">
        <f t="shared" si="673"/>
        <v>0</v>
      </c>
      <c r="N723" s="104">
        <f t="shared" si="679"/>
        <v>13.10247368107499</v>
      </c>
      <c r="O723" s="104">
        <f t="shared" si="674"/>
        <v>14.469652988882062</v>
      </c>
      <c r="P723" s="104">
        <f t="shared" si="674"/>
        <v>0</v>
      </c>
      <c r="Q723" s="104">
        <f t="shared" si="680"/>
        <v>14.469652988882062</v>
      </c>
      <c r="R723" s="104">
        <f t="shared" si="675"/>
        <v>15.954621257451912</v>
      </c>
      <c r="S723" s="104">
        <f t="shared" si="675"/>
        <v>0</v>
      </c>
      <c r="T723" s="104">
        <f t="shared" si="681"/>
        <v>15.954621257451912</v>
      </c>
    </row>
    <row r="724" spans="2:20" x14ac:dyDescent="0.2">
      <c r="B724" s="114" t="s">
        <v>288</v>
      </c>
      <c r="C724" s="104">
        <f t="shared" si="670"/>
        <v>0</v>
      </c>
      <c r="D724" s="104">
        <f t="shared" si="670"/>
        <v>0</v>
      </c>
      <c r="E724" s="104">
        <f t="shared" si="676"/>
        <v>0</v>
      </c>
      <c r="F724" s="104">
        <f t="shared" si="671"/>
        <v>1.8346044723402779</v>
      </c>
      <c r="G724" s="104">
        <f t="shared" si="671"/>
        <v>0</v>
      </c>
      <c r="H724" s="104">
        <f t="shared" si="677"/>
        <v>1.8346044723402779</v>
      </c>
      <c r="I724" s="104">
        <f t="shared" si="672"/>
        <v>2.442906091269673</v>
      </c>
      <c r="J724" s="104">
        <f t="shared" si="672"/>
        <v>0</v>
      </c>
      <c r="K724" s="104">
        <f t="shared" si="678"/>
        <v>2.442906091269673</v>
      </c>
      <c r="L724" s="104">
        <f t="shared" si="673"/>
        <v>3.0539033091559844</v>
      </c>
      <c r="M724" s="104">
        <f t="shared" si="673"/>
        <v>0</v>
      </c>
      <c r="N724" s="104">
        <f t="shared" si="679"/>
        <v>3.0539033091559844</v>
      </c>
      <c r="O724" s="104">
        <f t="shared" si="674"/>
        <v>5.1107185206574037</v>
      </c>
      <c r="P724" s="104">
        <f t="shared" si="674"/>
        <v>0</v>
      </c>
      <c r="Q724" s="104">
        <f t="shared" si="680"/>
        <v>5.1107185206574037</v>
      </c>
      <c r="R724" s="104">
        <f t="shared" si="675"/>
        <v>6.3527014429514885</v>
      </c>
      <c r="S724" s="104">
        <f t="shared" si="675"/>
        <v>0</v>
      </c>
      <c r="T724" s="104">
        <f t="shared" si="681"/>
        <v>6.3527014429514885</v>
      </c>
    </row>
    <row r="725" spans="2:20" x14ac:dyDescent="0.2">
      <c r="B725" s="114" t="s">
        <v>289</v>
      </c>
      <c r="C725" s="104">
        <f t="shared" si="670"/>
        <v>2.2955328310010765</v>
      </c>
      <c r="D725" s="104">
        <f t="shared" si="670"/>
        <v>0</v>
      </c>
      <c r="E725" s="104">
        <f t="shared" si="676"/>
        <v>2.2955328310010765</v>
      </c>
      <c r="F725" s="104">
        <f t="shared" si="671"/>
        <v>2.336413368072086</v>
      </c>
      <c r="G725" s="104">
        <f t="shared" si="671"/>
        <v>0</v>
      </c>
      <c r="H725" s="104">
        <f t="shared" si="677"/>
        <v>2.336413368072086</v>
      </c>
      <c r="I725" s="104">
        <f t="shared" si="672"/>
        <v>2.5876515380409586</v>
      </c>
      <c r="J725" s="104">
        <f t="shared" si="672"/>
        <v>0</v>
      </c>
      <c r="K725" s="104">
        <f t="shared" si="678"/>
        <v>2.5876515380409586</v>
      </c>
      <c r="L725" s="104">
        <f t="shared" si="673"/>
        <v>2.8463994548542209</v>
      </c>
      <c r="M725" s="104">
        <f t="shared" si="673"/>
        <v>0</v>
      </c>
      <c r="N725" s="104">
        <f t="shared" si="679"/>
        <v>2.8463994548542209</v>
      </c>
      <c r="O725" s="104">
        <f t="shared" si="674"/>
        <v>3.143407373446792</v>
      </c>
      <c r="P725" s="104">
        <f t="shared" si="674"/>
        <v>0</v>
      </c>
      <c r="Q725" s="104">
        <f t="shared" si="680"/>
        <v>3.143407373446792</v>
      </c>
      <c r="R725" s="104">
        <f t="shared" si="675"/>
        <v>3.4660039283429995</v>
      </c>
      <c r="S725" s="104">
        <f t="shared" si="675"/>
        <v>0</v>
      </c>
      <c r="T725" s="104">
        <f t="shared" si="681"/>
        <v>3.4660039283429995</v>
      </c>
    </row>
    <row r="726" spans="2:20" x14ac:dyDescent="0.2">
      <c r="B726" s="114" t="s">
        <v>290</v>
      </c>
      <c r="C726" s="104">
        <f t="shared" si="670"/>
        <v>0</v>
      </c>
      <c r="D726" s="104">
        <f t="shared" si="670"/>
        <v>1.8291388589881594</v>
      </c>
      <c r="E726" s="104">
        <f t="shared" si="676"/>
        <v>1.8291388589881594</v>
      </c>
      <c r="F726" s="104">
        <f t="shared" si="671"/>
        <v>0</v>
      </c>
      <c r="G726" s="104">
        <f t="shared" si="671"/>
        <v>1.8617135091622019</v>
      </c>
      <c r="H726" s="104">
        <f t="shared" si="677"/>
        <v>1.8617135091622019</v>
      </c>
      <c r="I726" s="104">
        <f t="shared" si="672"/>
        <v>0</v>
      </c>
      <c r="J726" s="104">
        <f t="shared" si="672"/>
        <v>2.0619064636453355</v>
      </c>
      <c r="K726" s="104">
        <f t="shared" si="678"/>
        <v>2.0619064636453355</v>
      </c>
      <c r="L726" s="104">
        <f t="shared" si="673"/>
        <v>0</v>
      </c>
      <c r="M726" s="104">
        <f t="shared" si="673"/>
        <v>2.2680833751378082</v>
      </c>
      <c r="N726" s="104">
        <f t="shared" si="679"/>
        <v>2.2680833751378082</v>
      </c>
      <c r="O726" s="104">
        <f t="shared" si="674"/>
        <v>0</v>
      </c>
      <c r="P726" s="104">
        <f t="shared" si="674"/>
        <v>2.5047468277306186</v>
      </c>
      <c r="Q726" s="104">
        <f t="shared" si="680"/>
        <v>2.5047468277306186</v>
      </c>
      <c r="R726" s="104">
        <f t="shared" si="675"/>
        <v>0</v>
      </c>
      <c r="S726" s="104">
        <f t="shared" si="675"/>
        <v>2.7617999556002952</v>
      </c>
      <c r="T726" s="104">
        <f t="shared" si="681"/>
        <v>2.7617999556002952</v>
      </c>
    </row>
    <row r="727" spans="2:20" x14ac:dyDescent="0.2">
      <c r="B727" s="114" t="s">
        <v>291</v>
      </c>
      <c r="C727" s="104">
        <f t="shared" si="670"/>
        <v>0</v>
      </c>
      <c r="D727" s="104">
        <f t="shared" si="670"/>
        <v>0.91092572658772875</v>
      </c>
      <c r="E727" s="104">
        <f t="shared" si="676"/>
        <v>0.91092572658772875</v>
      </c>
      <c r="F727" s="104">
        <f t="shared" si="671"/>
        <v>0</v>
      </c>
      <c r="G727" s="104">
        <f t="shared" si="671"/>
        <v>0.92714816193336735</v>
      </c>
      <c r="H727" s="104">
        <f t="shared" si="677"/>
        <v>0.92714816193336735</v>
      </c>
      <c r="I727" s="104">
        <f t="shared" si="672"/>
        <v>0</v>
      </c>
      <c r="J727" s="104">
        <f t="shared" si="672"/>
        <v>1.0268458484289518</v>
      </c>
      <c r="K727" s="104">
        <f t="shared" si="678"/>
        <v>1.0268458484289518</v>
      </c>
      <c r="L727" s="104">
        <f t="shared" si="673"/>
        <v>0</v>
      </c>
      <c r="M727" s="104">
        <f t="shared" si="673"/>
        <v>1.0371080264800729</v>
      </c>
      <c r="N727" s="104">
        <f t="shared" si="679"/>
        <v>1.0371080264800729</v>
      </c>
      <c r="O727" s="104">
        <f t="shared" si="674"/>
        <v>0</v>
      </c>
      <c r="P727" s="104">
        <f t="shared" si="674"/>
        <v>1.1453251973958367</v>
      </c>
      <c r="Q727" s="104">
        <f t="shared" si="680"/>
        <v>1.1453251973958367</v>
      </c>
      <c r="R727" s="104">
        <f t="shared" si="675"/>
        <v>0</v>
      </c>
      <c r="S727" s="104">
        <f t="shared" si="675"/>
        <v>1.2628657891870234</v>
      </c>
      <c r="T727" s="104">
        <f t="shared" si="681"/>
        <v>1.2628657891870234</v>
      </c>
    </row>
    <row r="728" spans="2:20" x14ac:dyDescent="0.2">
      <c r="B728" s="114" t="s">
        <v>293</v>
      </c>
      <c r="C728" s="104">
        <f t="shared" si="670"/>
        <v>0</v>
      </c>
      <c r="D728" s="104">
        <f t="shared" si="670"/>
        <v>0.95792949407965544</v>
      </c>
      <c r="E728" s="104">
        <f t="shared" si="676"/>
        <v>0.95792949407965544</v>
      </c>
      <c r="F728" s="104">
        <f t="shared" si="671"/>
        <v>0</v>
      </c>
      <c r="G728" s="104">
        <f t="shared" si="671"/>
        <v>0.97498900708912917</v>
      </c>
      <c r="H728" s="104">
        <f t="shared" si="677"/>
        <v>0.97498900708912917</v>
      </c>
      <c r="I728" s="104">
        <f t="shared" si="672"/>
        <v>0</v>
      </c>
      <c r="J728" s="104">
        <f t="shared" si="672"/>
        <v>1.0798310942078857</v>
      </c>
      <c r="K728" s="104">
        <f t="shared" si="678"/>
        <v>1.0798310942078857</v>
      </c>
      <c r="L728" s="104">
        <f t="shared" si="673"/>
        <v>0</v>
      </c>
      <c r="M728" s="104">
        <f t="shared" si="673"/>
        <v>1.1878070106050393</v>
      </c>
      <c r="N728" s="104">
        <f t="shared" si="679"/>
        <v>1.1878070106050393</v>
      </c>
      <c r="O728" s="104">
        <f t="shared" si="674"/>
        <v>0</v>
      </c>
      <c r="P728" s="104">
        <f t="shared" si="674"/>
        <v>1.3117488864748599</v>
      </c>
      <c r="Q728" s="104">
        <f t="shared" si="680"/>
        <v>1.3117488864748599</v>
      </c>
      <c r="R728" s="104">
        <f t="shared" si="675"/>
        <v>0</v>
      </c>
      <c r="S728" s="104">
        <f t="shared" si="675"/>
        <v>1.4463689408910709</v>
      </c>
      <c r="T728" s="104">
        <f t="shared" si="681"/>
        <v>1.4463689408910709</v>
      </c>
    </row>
    <row r="729" spans="2:20" x14ac:dyDescent="0.2">
      <c r="B729" s="114" t="s">
        <v>872</v>
      </c>
      <c r="C729" s="104">
        <f t="shared" ref="C729:D736" si="682">+C247*$E$740</f>
        <v>0</v>
      </c>
      <c r="D729" s="104">
        <f t="shared" si="682"/>
        <v>0</v>
      </c>
      <c r="E729" s="104">
        <f t="shared" si="676"/>
        <v>0</v>
      </c>
      <c r="F729" s="104">
        <f t="shared" ref="F729:G736" si="683">+F247*$H$740</f>
        <v>0</v>
      </c>
      <c r="G729" s="104">
        <f t="shared" si="683"/>
        <v>0</v>
      </c>
      <c r="H729" s="104">
        <f t="shared" si="677"/>
        <v>0</v>
      </c>
      <c r="I729" s="104">
        <f t="shared" ref="I729:J736" si="684">+I247*$K$740</f>
        <v>20.367190382061853</v>
      </c>
      <c r="J729" s="104">
        <f t="shared" si="684"/>
        <v>0</v>
      </c>
      <c r="K729" s="104">
        <f t="shared" si="678"/>
        <v>20.367190382061853</v>
      </c>
      <c r="L729" s="104">
        <f t="shared" ref="L729:M736" si="685">+L247*$N$740</f>
        <v>47.523156438003511</v>
      </c>
      <c r="M729" s="104">
        <f t="shared" si="685"/>
        <v>0</v>
      </c>
      <c r="N729" s="104">
        <f t="shared" si="679"/>
        <v>47.523156438003511</v>
      </c>
      <c r="O729" s="104">
        <f t="shared" ref="O729:P736" si="686">+O247*$Q$740</f>
        <v>0</v>
      </c>
      <c r="P729" s="104">
        <f t="shared" si="686"/>
        <v>0</v>
      </c>
      <c r="Q729" s="104">
        <f t="shared" si="680"/>
        <v>0</v>
      </c>
      <c r="R729" s="104">
        <f t="shared" ref="R729:S736" si="687">+R247*$T$740</f>
        <v>0</v>
      </c>
      <c r="S729" s="104">
        <f t="shared" si="687"/>
        <v>0</v>
      </c>
      <c r="T729" s="104">
        <f t="shared" si="681"/>
        <v>0</v>
      </c>
    </row>
    <row r="730" spans="2:20" x14ac:dyDescent="0.2">
      <c r="B730" s="114" t="s">
        <v>867</v>
      </c>
      <c r="C730" s="104">
        <f t="shared" si="682"/>
        <v>0</v>
      </c>
      <c r="D730" s="104">
        <f t="shared" si="682"/>
        <v>0</v>
      </c>
      <c r="E730" s="104">
        <f t="shared" si="676"/>
        <v>0</v>
      </c>
      <c r="F730" s="104">
        <f t="shared" si="683"/>
        <v>20.228687169455288</v>
      </c>
      <c r="G730" s="104">
        <f t="shared" si="683"/>
        <v>0</v>
      </c>
      <c r="H730" s="104">
        <f t="shared" si="677"/>
        <v>20.228687169455288</v>
      </c>
      <c r="I730" s="104">
        <f t="shared" si="684"/>
        <v>23.761722112405494</v>
      </c>
      <c r="J730" s="104">
        <f t="shared" si="684"/>
        <v>0</v>
      </c>
      <c r="K730" s="104">
        <f t="shared" si="678"/>
        <v>23.761722112405494</v>
      </c>
      <c r="L730" s="104">
        <f t="shared" si="685"/>
        <v>40.734134089717301</v>
      </c>
      <c r="M730" s="104">
        <f t="shared" si="685"/>
        <v>0</v>
      </c>
      <c r="N730" s="104">
        <f t="shared" si="679"/>
        <v>40.734134089717301</v>
      </c>
      <c r="O730" s="104">
        <f t="shared" si="686"/>
        <v>44.302958591830389</v>
      </c>
      <c r="P730" s="104">
        <f t="shared" si="686"/>
        <v>0</v>
      </c>
      <c r="Q730" s="104">
        <f t="shared" si="680"/>
        <v>44.302958591830389</v>
      </c>
      <c r="R730" s="104">
        <f t="shared" si="687"/>
        <v>51.240851069403909</v>
      </c>
      <c r="S730" s="104">
        <f t="shared" si="687"/>
        <v>0</v>
      </c>
      <c r="T730" s="104">
        <f t="shared" si="681"/>
        <v>51.240851069403909</v>
      </c>
    </row>
    <row r="731" spans="2:20" x14ac:dyDescent="0.2">
      <c r="B731" s="114" t="s">
        <v>868</v>
      </c>
      <c r="C731" s="104">
        <f t="shared" si="682"/>
        <v>0</v>
      </c>
      <c r="D731" s="104">
        <f t="shared" si="682"/>
        <v>0</v>
      </c>
      <c r="E731" s="104">
        <f t="shared" si="676"/>
        <v>0</v>
      </c>
      <c r="F731" s="104">
        <f t="shared" si="683"/>
        <v>0</v>
      </c>
      <c r="G731" s="104">
        <f t="shared" si="683"/>
        <v>0</v>
      </c>
      <c r="H731" s="104">
        <f t="shared" si="677"/>
        <v>0</v>
      </c>
      <c r="I731" s="104">
        <f t="shared" si="684"/>
        <v>10.183595191030927</v>
      </c>
      <c r="J731" s="104">
        <f t="shared" si="684"/>
        <v>0</v>
      </c>
      <c r="K731" s="104">
        <f t="shared" si="678"/>
        <v>10.183595191030927</v>
      </c>
      <c r="L731" s="104">
        <f t="shared" si="685"/>
        <v>20.367067044858651</v>
      </c>
      <c r="M731" s="104">
        <f t="shared" si="685"/>
        <v>0</v>
      </c>
      <c r="N731" s="104">
        <f t="shared" si="679"/>
        <v>20.367067044858651</v>
      </c>
      <c r="O731" s="104">
        <f t="shared" si="686"/>
        <v>27.263359133434083</v>
      </c>
      <c r="P731" s="104">
        <f t="shared" si="686"/>
        <v>0</v>
      </c>
      <c r="Q731" s="104">
        <f t="shared" si="680"/>
        <v>27.263359133434083</v>
      </c>
      <c r="R731" s="104">
        <f t="shared" si="687"/>
        <v>30.744510641642346</v>
      </c>
      <c r="S731" s="104">
        <f t="shared" si="687"/>
        <v>0</v>
      </c>
      <c r="T731" s="104">
        <f t="shared" si="681"/>
        <v>30.744510641642346</v>
      </c>
    </row>
    <row r="732" spans="2:20" x14ac:dyDescent="0.2">
      <c r="B732" s="114" t="s">
        <v>869</v>
      </c>
      <c r="C732" s="104">
        <f t="shared" si="682"/>
        <v>0</v>
      </c>
      <c r="D732" s="104">
        <f t="shared" si="682"/>
        <v>0</v>
      </c>
      <c r="E732" s="104">
        <f t="shared" si="676"/>
        <v>0</v>
      </c>
      <c r="F732" s="104">
        <f t="shared" si="683"/>
        <v>13.485791446303525</v>
      </c>
      <c r="G732" s="104">
        <f t="shared" si="683"/>
        <v>0</v>
      </c>
      <c r="H732" s="104">
        <f t="shared" si="677"/>
        <v>13.485791446303525</v>
      </c>
      <c r="I732" s="104">
        <f t="shared" si="684"/>
        <v>16.972658651718213</v>
      </c>
      <c r="J732" s="104">
        <f t="shared" si="684"/>
        <v>0</v>
      </c>
      <c r="K732" s="104">
        <f t="shared" si="678"/>
        <v>16.972658651718213</v>
      </c>
      <c r="L732" s="104">
        <f t="shared" si="685"/>
        <v>23.761578219001755</v>
      </c>
      <c r="M732" s="104">
        <f t="shared" si="685"/>
        <v>0</v>
      </c>
      <c r="N732" s="104">
        <f t="shared" si="679"/>
        <v>23.761578219001755</v>
      </c>
      <c r="O732" s="104">
        <f t="shared" si="686"/>
        <v>34.079198916792606</v>
      </c>
      <c r="P732" s="104">
        <f t="shared" si="686"/>
        <v>0</v>
      </c>
      <c r="Q732" s="104">
        <f t="shared" si="680"/>
        <v>34.079198916792606</v>
      </c>
      <c r="R732" s="104">
        <f t="shared" si="687"/>
        <v>40.992680855523126</v>
      </c>
      <c r="S732" s="104">
        <f t="shared" si="687"/>
        <v>0</v>
      </c>
      <c r="T732" s="104">
        <f t="shared" si="681"/>
        <v>40.992680855523126</v>
      </c>
    </row>
    <row r="733" spans="2:20" x14ac:dyDescent="0.2">
      <c r="B733" s="114" t="s">
        <v>870</v>
      </c>
      <c r="C733" s="104">
        <f t="shared" si="682"/>
        <v>0</v>
      </c>
      <c r="D733" s="104">
        <f t="shared" si="682"/>
        <v>0</v>
      </c>
      <c r="E733" s="104">
        <f t="shared" si="676"/>
        <v>0</v>
      </c>
      <c r="F733" s="104">
        <f t="shared" si="683"/>
        <v>0</v>
      </c>
      <c r="G733" s="104">
        <f t="shared" si="683"/>
        <v>0</v>
      </c>
      <c r="H733" s="104">
        <f t="shared" si="677"/>
        <v>0</v>
      </c>
      <c r="I733" s="104">
        <f t="shared" si="684"/>
        <v>40.734380764123706</v>
      </c>
      <c r="J733" s="104">
        <f t="shared" si="684"/>
        <v>0</v>
      </c>
      <c r="K733" s="104">
        <f t="shared" si="678"/>
        <v>40.734380764123706</v>
      </c>
      <c r="L733" s="104">
        <f t="shared" si="685"/>
        <v>0</v>
      </c>
      <c r="M733" s="104">
        <f t="shared" si="685"/>
        <v>0</v>
      </c>
      <c r="N733" s="104">
        <f t="shared" si="679"/>
        <v>0</v>
      </c>
      <c r="O733" s="104">
        <f t="shared" si="686"/>
        <v>81.790077400302252</v>
      </c>
      <c r="P733" s="104">
        <f t="shared" si="686"/>
        <v>0</v>
      </c>
      <c r="Q733" s="104">
        <f t="shared" si="680"/>
        <v>81.790077400302252</v>
      </c>
      <c r="R733" s="104">
        <f t="shared" si="687"/>
        <v>0</v>
      </c>
      <c r="S733" s="104">
        <f t="shared" si="687"/>
        <v>0</v>
      </c>
      <c r="T733" s="104">
        <f t="shared" si="681"/>
        <v>0</v>
      </c>
    </row>
    <row r="734" spans="2:20" x14ac:dyDescent="0.2">
      <c r="B734" s="114" t="s">
        <v>871</v>
      </c>
      <c r="C734" s="104">
        <f t="shared" si="682"/>
        <v>0</v>
      </c>
      <c r="D734" s="104">
        <f t="shared" si="682"/>
        <v>0</v>
      </c>
      <c r="E734" s="104">
        <f t="shared" si="676"/>
        <v>0</v>
      </c>
      <c r="F734" s="104">
        <f t="shared" si="683"/>
        <v>6.7428957231517623</v>
      </c>
      <c r="G734" s="104">
        <f t="shared" si="683"/>
        <v>0</v>
      </c>
      <c r="H734" s="104">
        <f t="shared" si="677"/>
        <v>6.7428957231517623</v>
      </c>
      <c r="I734" s="104">
        <f t="shared" si="684"/>
        <v>13.578126921374569</v>
      </c>
      <c r="J734" s="104">
        <f t="shared" si="684"/>
        <v>0</v>
      </c>
      <c r="K734" s="104">
        <f t="shared" si="678"/>
        <v>13.578126921374569</v>
      </c>
      <c r="L734" s="104">
        <f t="shared" si="685"/>
        <v>16.972555870715542</v>
      </c>
      <c r="M734" s="104">
        <f t="shared" si="685"/>
        <v>0</v>
      </c>
      <c r="N734" s="104">
        <f t="shared" si="679"/>
        <v>16.972555870715542</v>
      </c>
      <c r="O734" s="104">
        <f t="shared" si="686"/>
        <v>23.855439241754823</v>
      </c>
      <c r="P734" s="104">
        <f t="shared" si="686"/>
        <v>0</v>
      </c>
      <c r="Q734" s="104">
        <f t="shared" si="680"/>
        <v>23.855439241754823</v>
      </c>
      <c r="R734" s="104">
        <f t="shared" si="687"/>
        <v>27.328453903682085</v>
      </c>
      <c r="S734" s="104">
        <f t="shared" si="687"/>
        <v>0</v>
      </c>
      <c r="T734" s="104">
        <f t="shared" si="681"/>
        <v>27.328453903682085</v>
      </c>
    </row>
    <row r="735" spans="2:20" x14ac:dyDescent="0.2">
      <c r="B735" s="114" t="s">
        <v>873</v>
      </c>
      <c r="C735" s="104">
        <f t="shared" si="682"/>
        <v>0</v>
      </c>
      <c r="D735" s="104">
        <f t="shared" si="682"/>
        <v>0</v>
      </c>
      <c r="E735" s="104">
        <f t="shared" si="676"/>
        <v>0</v>
      </c>
      <c r="F735" s="104">
        <f t="shared" si="683"/>
        <v>0</v>
      </c>
      <c r="G735" s="104">
        <f t="shared" si="683"/>
        <v>0</v>
      </c>
      <c r="H735" s="104">
        <f t="shared" si="677"/>
        <v>0</v>
      </c>
      <c r="I735" s="104">
        <f t="shared" si="684"/>
        <v>20.367190382061853</v>
      </c>
      <c r="J735" s="104">
        <f t="shared" si="684"/>
        <v>0</v>
      </c>
      <c r="K735" s="104">
        <f t="shared" si="678"/>
        <v>20.367190382061853</v>
      </c>
      <c r="L735" s="104">
        <f t="shared" si="685"/>
        <v>47.523156438003511</v>
      </c>
      <c r="M735" s="104">
        <f t="shared" si="685"/>
        <v>0</v>
      </c>
      <c r="N735" s="104">
        <f t="shared" si="679"/>
        <v>47.523156438003511</v>
      </c>
      <c r="O735" s="104">
        <f t="shared" si="686"/>
        <v>0</v>
      </c>
      <c r="P735" s="104">
        <f t="shared" si="686"/>
        <v>0</v>
      </c>
      <c r="Q735" s="104">
        <f t="shared" si="680"/>
        <v>0</v>
      </c>
      <c r="R735" s="104">
        <f t="shared" si="687"/>
        <v>0</v>
      </c>
      <c r="S735" s="104">
        <f t="shared" si="687"/>
        <v>0</v>
      </c>
      <c r="T735" s="104">
        <f t="shared" si="681"/>
        <v>0</v>
      </c>
    </row>
    <row r="736" spans="2:20" x14ac:dyDescent="0.2">
      <c r="B736" s="108" t="s">
        <v>881</v>
      </c>
      <c r="C736" s="104">
        <f t="shared" si="682"/>
        <v>0</v>
      </c>
      <c r="D736" s="104">
        <f t="shared" si="682"/>
        <v>0</v>
      </c>
      <c r="E736" s="104">
        <f t="shared" si="676"/>
        <v>0</v>
      </c>
      <c r="F736" s="104">
        <f t="shared" si="683"/>
        <v>47.200270062062337</v>
      </c>
      <c r="G736" s="104">
        <f t="shared" si="683"/>
        <v>0</v>
      </c>
      <c r="H736" s="104">
        <f t="shared" si="677"/>
        <v>47.200270062062337</v>
      </c>
      <c r="I736" s="104">
        <f t="shared" si="684"/>
        <v>0</v>
      </c>
      <c r="J736" s="104">
        <f t="shared" si="684"/>
        <v>0</v>
      </c>
      <c r="K736" s="104">
        <f t="shared" si="678"/>
        <v>0</v>
      </c>
      <c r="L736" s="104">
        <f t="shared" si="685"/>
        <v>0</v>
      </c>
      <c r="M736" s="104">
        <f t="shared" si="685"/>
        <v>0</v>
      </c>
      <c r="N736" s="104">
        <f t="shared" si="679"/>
        <v>0</v>
      </c>
      <c r="O736" s="104">
        <f t="shared" si="686"/>
        <v>0</v>
      </c>
      <c r="P736" s="104">
        <f t="shared" si="686"/>
        <v>0</v>
      </c>
      <c r="Q736" s="104">
        <f t="shared" si="680"/>
        <v>0</v>
      </c>
      <c r="R736" s="104">
        <f t="shared" si="687"/>
        <v>0</v>
      </c>
      <c r="S736" s="104">
        <f t="shared" si="687"/>
        <v>0</v>
      </c>
      <c r="T736" s="104">
        <f t="shared" si="681"/>
        <v>0</v>
      </c>
    </row>
    <row r="737" spans="2:20" x14ac:dyDescent="0.2">
      <c r="B737" s="108" t="s">
        <v>912</v>
      </c>
      <c r="C737" s="104">
        <f t="shared" ref="C737:D737" si="688">+C255*$E$740</f>
        <v>15.048493003229279</v>
      </c>
      <c r="D737" s="104">
        <f t="shared" si="688"/>
        <v>0</v>
      </c>
      <c r="E737" s="104">
        <f t="shared" ref="E737:E738" si="689">+C737+D737</f>
        <v>15.048493003229279</v>
      </c>
      <c r="F737" s="104">
        <f t="shared" ref="F737:G737" si="690">+F255*$H$740</f>
        <v>13.924079668308389</v>
      </c>
      <c r="G737" s="104">
        <f t="shared" si="690"/>
        <v>0</v>
      </c>
      <c r="H737" s="104">
        <f t="shared" ref="H737:H738" si="691">+F737+G737</f>
        <v>13.924079668308389</v>
      </c>
      <c r="I737" s="104">
        <f t="shared" ref="I737:J737" si="692">+I255*$K$740</f>
        <v>14.019416046319241</v>
      </c>
      <c r="J737" s="104">
        <f t="shared" si="692"/>
        <v>0</v>
      </c>
      <c r="K737" s="104">
        <f t="shared" ref="K737:K738" si="693">+I737+J737</f>
        <v>14.019416046319241</v>
      </c>
      <c r="L737" s="104">
        <f t="shared" ref="L737:M737" si="694">+L255*$N$740</f>
        <v>14.019331149211038</v>
      </c>
      <c r="M737" s="104">
        <f t="shared" si="694"/>
        <v>0</v>
      </c>
      <c r="N737" s="104">
        <f t="shared" ref="N737:N738" si="695">+L737+M737</f>
        <v>14.019331149211038</v>
      </c>
      <c r="O737" s="104">
        <f t="shared" ref="O737:P737" si="696">+O255*$Q$740</f>
        <v>14.074709152635346</v>
      </c>
      <c r="P737" s="104">
        <f t="shared" si="696"/>
        <v>0</v>
      </c>
      <c r="Q737" s="104">
        <f t="shared" ref="Q737:Q738" si="697">+O737+P737</f>
        <v>14.074709152635346</v>
      </c>
      <c r="R737" s="104">
        <f t="shared" ref="R737:S737" si="698">+R255*$T$740</f>
        <v>0</v>
      </c>
      <c r="S737" s="104">
        <f t="shared" si="698"/>
        <v>0</v>
      </c>
      <c r="T737" s="104">
        <f t="shared" ref="T737:T738" si="699">+R737+S737</f>
        <v>0</v>
      </c>
    </row>
    <row r="738" spans="2:20" s="135" customFormat="1" x14ac:dyDescent="0.2">
      <c r="B738" s="114" t="s">
        <v>294</v>
      </c>
      <c r="C738" s="104">
        <f t="shared" ref="C738:D738" si="700">+C256*$E$740</f>
        <v>51.175219468963043</v>
      </c>
      <c r="D738" s="104">
        <f t="shared" si="700"/>
        <v>0</v>
      </c>
      <c r="E738" s="104">
        <f t="shared" si="689"/>
        <v>51.175219468963043</v>
      </c>
      <c r="F738" s="104">
        <f t="shared" ref="F738:G738" si="701">+F256*$H$740</f>
        <v>47.351441288911587</v>
      </c>
      <c r="G738" s="104">
        <f t="shared" si="701"/>
        <v>0</v>
      </c>
      <c r="H738" s="104">
        <f t="shared" si="691"/>
        <v>47.351441288911587</v>
      </c>
      <c r="I738" s="104">
        <f t="shared" ref="I738:J738" si="702">+I256*$K$740</f>
        <v>76.416019151800128</v>
      </c>
      <c r="J738" s="104">
        <f t="shared" si="702"/>
        <v>0</v>
      </c>
      <c r="K738" s="104">
        <f t="shared" si="693"/>
        <v>76.416019151800128</v>
      </c>
      <c r="L738" s="104">
        <f t="shared" ref="L738:M738" si="703">+L256*$N$740</f>
        <v>70.695510881382631</v>
      </c>
      <c r="M738" s="104">
        <f t="shared" si="703"/>
        <v>0</v>
      </c>
      <c r="N738" s="104">
        <f t="shared" si="695"/>
        <v>70.695510881382631</v>
      </c>
      <c r="O738" s="104">
        <f t="shared" ref="O738:P738" si="704">+O256*$Q$740</f>
        <v>96.534165634168062</v>
      </c>
      <c r="P738" s="104">
        <f t="shared" si="704"/>
        <v>0</v>
      </c>
      <c r="Q738" s="104">
        <f t="shared" si="697"/>
        <v>96.534165634168062</v>
      </c>
      <c r="R738" s="104">
        <f t="shared" ref="R738:S738" si="705">+R256*$T$740</f>
        <v>122.80018443382188</v>
      </c>
      <c r="S738" s="104">
        <f t="shared" si="705"/>
        <v>0</v>
      </c>
      <c r="T738" s="104">
        <f t="shared" si="699"/>
        <v>122.80018443382188</v>
      </c>
    </row>
    <row r="739" spans="2:20" x14ac:dyDescent="0.2">
      <c r="B739" s="278" t="s">
        <v>8</v>
      </c>
      <c r="C739" s="106">
        <f>SUM(C716:C738)</f>
        <v>810.67440075404329</v>
      </c>
      <c r="D739" s="106">
        <f t="shared" ref="D739:T739" si="706">SUM(D716:D738)</f>
        <v>15.674481162540367</v>
      </c>
      <c r="E739" s="106">
        <f t="shared" si="706"/>
        <v>826.34888191658365</v>
      </c>
      <c r="F739" s="106">
        <f t="shared" si="706"/>
        <v>1422.0674419026386</v>
      </c>
      <c r="G739" s="106">
        <f t="shared" si="706"/>
        <v>15.953623852019842</v>
      </c>
      <c r="H739" s="106">
        <f t="shared" si="706"/>
        <v>1438.0210657546586</v>
      </c>
      <c r="I739" s="106">
        <f t="shared" si="706"/>
        <v>1714.438898427687</v>
      </c>
      <c r="J739" s="106">
        <f t="shared" si="706"/>
        <v>17.669141883086663</v>
      </c>
      <c r="K739" s="106">
        <f t="shared" si="706"/>
        <v>1732.1080403107737</v>
      </c>
      <c r="L739" s="106">
        <f t="shared" si="706"/>
        <v>2135.7434291109689</v>
      </c>
      <c r="M739" s="106">
        <f t="shared" si="706"/>
        <v>19.343522806128224</v>
      </c>
      <c r="N739" s="106">
        <f t="shared" si="706"/>
        <v>2155.0869519170974</v>
      </c>
      <c r="O739" s="106">
        <f t="shared" si="706"/>
        <v>2257.696079686159</v>
      </c>
      <c r="P739" s="106">
        <f t="shared" si="706"/>
        <v>26.511125840457428</v>
      </c>
      <c r="Q739" s="106">
        <f t="shared" si="706"/>
        <v>2284.2072055266162</v>
      </c>
      <c r="R739" s="106">
        <f t="shared" si="706"/>
        <v>2307.760436238008</v>
      </c>
      <c r="S739" s="106">
        <f t="shared" si="706"/>
        <v>29.231867012853925</v>
      </c>
      <c r="T739" s="106">
        <f t="shared" si="706"/>
        <v>2336.9923032508623</v>
      </c>
    </row>
    <row r="740" spans="2:20" x14ac:dyDescent="0.2">
      <c r="B740" s="279" t="s">
        <v>297</v>
      </c>
      <c r="C740" s="241"/>
      <c r="D740" s="240"/>
      <c r="E740" s="285">
        <f>Asignaciones!K53</f>
        <v>5.8910546467107555E-2</v>
      </c>
      <c r="F740" s="241"/>
      <c r="G740" s="240"/>
      <c r="H740" s="285">
        <f>Asignaciones!L53</f>
        <v>6.2736570830313282E-2</v>
      </c>
      <c r="I740" s="241"/>
      <c r="J740" s="240"/>
      <c r="K740" s="285">
        <f>Asignaciones!M53</f>
        <v>6.278138645847979E-2</v>
      </c>
      <c r="L740" s="241"/>
      <c r="M740" s="240"/>
      <c r="N740" s="285">
        <f>Asignaciones!N53</f>
        <v>6.2780683317076716E-2</v>
      </c>
      <c r="O740" s="241"/>
      <c r="P740" s="240"/>
      <c r="Q740" s="285">
        <f>Asignaciones!O53</f>
        <v>6.2556209881957328E-2</v>
      </c>
      <c r="R740" s="241"/>
      <c r="S740" s="240"/>
      <c r="T740" s="285">
        <f>Asignaciones!P53</f>
        <v>6.2550267174772994E-2</v>
      </c>
    </row>
    <row r="744" spans="2:20" x14ac:dyDescent="0.2">
      <c r="B744" s="669" t="s">
        <v>486</v>
      </c>
      <c r="C744" s="400"/>
      <c r="D744" s="400"/>
      <c r="E744" s="400"/>
      <c r="F744" s="400"/>
      <c r="G744" s="400"/>
      <c r="H744" s="400"/>
      <c r="I744" s="400"/>
      <c r="J744" s="400"/>
      <c r="K744" s="400"/>
      <c r="L744" s="400"/>
      <c r="M744" s="400"/>
      <c r="N744" s="400"/>
      <c r="O744" s="400"/>
      <c r="P744" s="400"/>
      <c r="Q744" s="400"/>
      <c r="R744" s="400"/>
      <c r="S744" s="400"/>
      <c r="T744" s="400"/>
    </row>
    <row r="745" spans="2:20" x14ac:dyDescent="0.2">
      <c r="B745" s="671" t="s">
        <v>20</v>
      </c>
      <c r="C745" s="672"/>
      <c r="D745" s="672"/>
      <c r="E745" s="672"/>
      <c r="F745" s="672"/>
      <c r="G745" s="672"/>
      <c r="H745" s="672"/>
      <c r="I745" s="672"/>
      <c r="J745" s="672"/>
      <c r="K745" s="672"/>
      <c r="L745" s="672"/>
      <c r="M745" s="672"/>
      <c r="N745" s="672"/>
      <c r="O745" s="672"/>
      <c r="P745" s="672"/>
      <c r="Q745" s="672"/>
      <c r="R745" s="672"/>
      <c r="S745" s="672"/>
      <c r="T745" s="672"/>
    </row>
    <row r="746" spans="2:20" x14ac:dyDescent="0.2">
      <c r="B746" s="671" t="s">
        <v>911</v>
      </c>
      <c r="C746" s="672"/>
      <c r="D746" s="672"/>
      <c r="E746" s="672"/>
      <c r="F746" s="672"/>
      <c r="G746" s="672"/>
      <c r="H746" s="672"/>
      <c r="I746" s="672"/>
      <c r="J746" s="672"/>
      <c r="K746" s="672"/>
      <c r="L746" s="672"/>
      <c r="M746" s="672"/>
      <c r="N746" s="672"/>
      <c r="O746" s="672"/>
      <c r="P746" s="672"/>
      <c r="Q746" s="672"/>
      <c r="R746" s="672"/>
      <c r="S746" s="672"/>
      <c r="T746" s="672"/>
    </row>
    <row r="747" spans="2:20" x14ac:dyDescent="0.2">
      <c r="B747" s="671" t="s">
        <v>2</v>
      </c>
      <c r="C747" s="672"/>
      <c r="D747" s="672"/>
      <c r="E747" s="672"/>
      <c r="F747" s="672"/>
      <c r="G747" s="672"/>
      <c r="H747" s="672"/>
      <c r="I747" s="672"/>
      <c r="J747" s="672"/>
      <c r="K747" s="672"/>
      <c r="L747" s="672"/>
      <c r="M747" s="672"/>
      <c r="N747" s="672"/>
      <c r="O747" s="672"/>
      <c r="P747" s="672"/>
      <c r="Q747" s="672"/>
      <c r="R747" s="672"/>
      <c r="S747" s="672"/>
      <c r="T747" s="672"/>
    </row>
    <row r="748" spans="2:20" x14ac:dyDescent="0.2">
      <c r="B748" s="674"/>
      <c r="C748" s="675"/>
      <c r="D748" s="675"/>
      <c r="E748" s="675"/>
      <c r="F748" s="675"/>
      <c r="G748" s="675"/>
      <c r="H748" s="675"/>
      <c r="I748" s="675"/>
      <c r="J748" s="675"/>
      <c r="K748" s="675"/>
      <c r="L748" s="675"/>
      <c r="M748" s="675"/>
      <c r="N748" s="675"/>
      <c r="O748" s="675"/>
      <c r="P748" s="675"/>
      <c r="Q748" s="675"/>
      <c r="R748" s="675"/>
      <c r="S748" s="675"/>
      <c r="T748" s="675"/>
    </row>
    <row r="749" spans="2:20" x14ac:dyDescent="0.2">
      <c r="B749" s="264"/>
    </row>
    <row r="750" spans="2:20" x14ac:dyDescent="0.2">
      <c r="B750" s="265" t="s">
        <v>282</v>
      </c>
      <c r="C750" s="267" t="s">
        <v>38</v>
      </c>
      <c r="D750" s="662"/>
      <c r="E750" s="299"/>
      <c r="F750" s="270" t="s">
        <v>39</v>
      </c>
      <c r="G750" s="663"/>
      <c r="H750" s="663"/>
      <c r="I750" s="301" t="s">
        <v>40</v>
      </c>
      <c r="J750" s="662"/>
      <c r="K750" s="299"/>
      <c r="L750" s="267" t="s">
        <v>121</v>
      </c>
      <c r="M750" s="662"/>
      <c r="N750" s="299"/>
      <c r="O750" s="270" t="s">
        <v>122</v>
      </c>
      <c r="P750" s="662"/>
      <c r="Q750" s="299"/>
      <c r="R750" s="301" t="s">
        <v>633</v>
      </c>
      <c r="S750" s="662"/>
      <c r="T750" s="299"/>
    </row>
    <row r="751" spans="2:20" x14ac:dyDescent="0.2">
      <c r="B751" s="273"/>
      <c r="C751" s="274" t="s">
        <v>283</v>
      </c>
      <c r="D751" s="275" t="s">
        <v>284</v>
      </c>
      <c r="E751" s="275" t="s">
        <v>47</v>
      </c>
      <c r="F751" s="275" t="s">
        <v>283</v>
      </c>
      <c r="G751" s="275" t="s">
        <v>284</v>
      </c>
      <c r="H751" s="275" t="s">
        <v>47</v>
      </c>
      <c r="I751" s="276" t="s">
        <v>283</v>
      </c>
      <c r="J751" s="276" t="s">
        <v>284</v>
      </c>
      <c r="K751" s="276" t="s">
        <v>47</v>
      </c>
      <c r="L751" s="274" t="s">
        <v>283</v>
      </c>
      <c r="M751" s="275" t="s">
        <v>284</v>
      </c>
      <c r="N751" s="275" t="s">
        <v>47</v>
      </c>
      <c r="O751" s="275" t="s">
        <v>283</v>
      </c>
      <c r="P751" s="275" t="s">
        <v>284</v>
      </c>
      <c r="Q751" s="275" t="s">
        <v>47</v>
      </c>
      <c r="R751" s="276" t="s">
        <v>283</v>
      </c>
      <c r="S751" s="276" t="s">
        <v>284</v>
      </c>
      <c r="T751" s="276" t="s">
        <v>47</v>
      </c>
    </row>
    <row r="752" spans="2:20" x14ac:dyDescent="0.2">
      <c r="B752" s="125" t="s">
        <v>23</v>
      </c>
      <c r="C752" s="282"/>
      <c r="D752" s="282"/>
      <c r="E752" s="282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3"/>
    </row>
    <row r="753" spans="2:20" x14ac:dyDescent="0.2">
      <c r="B753" s="665" t="s">
        <v>424</v>
      </c>
      <c r="C753" s="104">
        <f>+C10*E778</f>
        <v>5289.5948849429842</v>
      </c>
      <c r="D753" s="104">
        <f>+D10*E778</f>
        <v>0</v>
      </c>
      <c r="E753" s="408">
        <f>+C753+D753</f>
        <v>5289.5948849429842</v>
      </c>
      <c r="F753" s="104">
        <f>+F10*H778</f>
        <v>11054.63032346738</v>
      </c>
      <c r="G753" s="104">
        <f>+G10*H778</f>
        <v>0</v>
      </c>
      <c r="H753" s="408">
        <f>+F753+G753</f>
        <v>11054.63032346738</v>
      </c>
      <c r="I753" s="104">
        <f>+I10*K778</f>
        <v>12629.471262917605</v>
      </c>
      <c r="J753" s="104">
        <f>+J10*K778</f>
        <v>0</v>
      </c>
      <c r="K753" s="408">
        <f>+I753+J753</f>
        <v>12629.471262917605</v>
      </c>
      <c r="L753" s="104">
        <f>+L10*N778</f>
        <v>15834.012290623497</v>
      </c>
      <c r="M753" s="104">
        <f>+M10*N778</f>
        <v>0</v>
      </c>
      <c r="N753" s="408">
        <f>+L753+M753</f>
        <v>15834.012290623497</v>
      </c>
      <c r="O753" s="104">
        <f>+O10*Q778</f>
        <v>16620.100809695006</v>
      </c>
      <c r="P753" s="104">
        <f>+P10*Q778</f>
        <v>0</v>
      </c>
      <c r="Q753" s="408">
        <f>+O753+P753</f>
        <v>16620.100809695006</v>
      </c>
      <c r="R753" s="104">
        <f>+R10*T778</f>
        <v>17407.313804099515</v>
      </c>
      <c r="S753" s="104">
        <f>+S10*T778</f>
        <v>0</v>
      </c>
      <c r="T753" s="408">
        <f>+R753+S753</f>
        <v>17407.313804099515</v>
      </c>
    </row>
    <row r="754" spans="2:20" x14ac:dyDescent="0.2">
      <c r="B754" s="665" t="s">
        <v>425</v>
      </c>
      <c r="C754" s="104">
        <f>+C11*E778</f>
        <v>1676.8132040101891</v>
      </c>
      <c r="D754" s="104">
        <f>+D11*E778</f>
        <v>0</v>
      </c>
      <c r="E754" s="408">
        <f>+C754+D754</f>
        <v>1676.8132040101891</v>
      </c>
      <c r="F754" s="104">
        <f>+F11*H778</f>
        <v>4124.2469832033767</v>
      </c>
      <c r="G754" s="104">
        <f>+G11*H778</f>
        <v>0</v>
      </c>
      <c r="H754" s="408">
        <f>+F754+G754</f>
        <v>4124.2469832033767</v>
      </c>
      <c r="I754" s="104">
        <f>+I11*K778</f>
        <v>4751.6427325627847</v>
      </c>
      <c r="J754" s="104">
        <f>+J11*K778</f>
        <v>0</v>
      </c>
      <c r="K754" s="408">
        <f>+I754+J754</f>
        <v>4751.6427325627847</v>
      </c>
      <c r="L754" s="104">
        <f>+L11*N778</f>
        <v>5916.2165224243208</v>
      </c>
      <c r="M754" s="104">
        <f>+M11*N778</f>
        <v>0</v>
      </c>
      <c r="N754" s="408">
        <f>+L754+M754</f>
        <v>5916.2165224243208</v>
      </c>
      <c r="O754" s="104">
        <f>+O11*Q778</f>
        <v>6019.6992959423351</v>
      </c>
      <c r="P754" s="104">
        <f>+P11*Q778</f>
        <v>0</v>
      </c>
      <c r="Q754" s="408">
        <f>+O754+P754</f>
        <v>6019.6992959423351</v>
      </c>
      <c r="R754" s="104">
        <f>+R11*T778</f>
        <v>6304.8230483451625</v>
      </c>
      <c r="S754" s="104">
        <f>+S11*T778</f>
        <v>0</v>
      </c>
      <c r="T754" s="408">
        <f>+R754+S754</f>
        <v>6304.8230483451625</v>
      </c>
    </row>
    <row r="755" spans="2:20" x14ac:dyDescent="0.2">
      <c r="B755" s="660" t="s">
        <v>715</v>
      </c>
      <c r="C755" s="104">
        <f t="shared" ref="C755:D765" si="707">+C12*$E$777</f>
        <v>0</v>
      </c>
      <c r="D755" s="104">
        <f t="shared" si="707"/>
        <v>92.584982777179761</v>
      </c>
      <c r="E755" s="104">
        <f>+C755+D755</f>
        <v>92.584982777179761</v>
      </c>
      <c r="F755" s="104">
        <f>+F12*H777</f>
        <v>0</v>
      </c>
      <c r="G755" s="104">
        <f t="shared" ref="G755:G775" si="708">+G12*$H$777</f>
        <v>119.49077798647959</v>
      </c>
      <c r="H755" s="104">
        <f>+F755+G755</f>
        <v>119.49077798647959</v>
      </c>
      <c r="I755" s="104">
        <f>+I12*K777</f>
        <v>0</v>
      </c>
      <c r="J755" s="104">
        <f t="shared" ref="J755:J775" si="709">+J12*$K$777</f>
        <v>130.44693622602844</v>
      </c>
      <c r="K755" s="104">
        <f>+I755+J755</f>
        <v>130.44693622602844</v>
      </c>
      <c r="L755" s="104">
        <f>+L12*N777</f>
        <v>0</v>
      </c>
      <c r="M755" s="104">
        <f t="shared" ref="M755:M775" si="710">+M12*$N$777</f>
        <v>143.4911340116706</v>
      </c>
      <c r="N755" s="104">
        <f>+L755+M755</f>
        <v>143.4911340116706</v>
      </c>
      <c r="O755" s="104">
        <f>+O12*Q777</f>
        <v>0</v>
      </c>
      <c r="P755" s="104">
        <f t="shared" ref="P755:P775" si="711">+P12*$Q$777</f>
        <v>158.26019665221185</v>
      </c>
      <c r="Q755" s="104">
        <f>+O755+P755</f>
        <v>158.26019665221185</v>
      </c>
      <c r="R755" s="104">
        <f>+R12*T777</f>
        <v>0</v>
      </c>
      <c r="S755" s="104">
        <f>+S12*$T$777</f>
        <v>174.07481589634051</v>
      </c>
      <c r="T755" s="104">
        <f>+R755+S755</f>
        <v>174.07481589634051</v>
      </c>
    </row>
    <row r="756" spans="2:20" x14ac:dyDescent="0.2">
      <c r="B756" s="660" t="s">
        <v>717</v>
      </c>
      <c r="C756" s="104">
        <f t="shared" si="707"/>
        <v>85.204585575888061</v>
      </c>
      <c r="D756" s="104">
        <f t="shared" si="707"/>
        <v>0</v>
      </c>
      <c r="E756" s="104">
        <f t="shared" ref="E756:E773" si="712">+C756+D756</f>
        <v>85.204585575888061</v>
      </c>
      <c r="F756" s="104">
        <f t="shared" ref="F756:F775" si="713">+F13*$H$777</f>
        <v>109.96558959222361</v>
      </c>
      <c r="G756" s="104">
        <f t="shared" si="708"/>
        <v>0</v>
      </c>
      <c r="H756" s="104">
        <f t="shared" ref="H756:H773" si="714">+F756+G756</f>
        <v>109.96558959222361</v>
      </c>
      <c r="I756" s="104">
        <f t="shared" ref="I756:I775" si="715">+I13*$K$777</f>
        <v>120.0483794173431</v>
      </c>
      <c r="J756" s="104">
        <f t="shared" si="709"/>
        <v>0</v>
      </c>
      <c r="K756" s="104">
        <f t="shared" ref="K756:K773" si="716">+I756+J756</f>
        <v>120.0483794173431</v>
      </c>
      <c r="L756" s="104">
        <f t="shared" ref="L756:L775" si="717">+L13*$N$777</f>
        <v>132.05276104768129</v>
      </c>
      <c r="M756" s="104">
        <f t="shared" si="710"/>
        <v>0</v>
      </c>
      <c r="N756" s="104">
        <f t="shared" ref="N756:N773" si="718">+L756+M756</f>
        <v>132.05276104768129</v>
      </c>
      <c r="O756" s="104">
        <f t="shared" ref="O756:O775" si="719">+O13*$Q$777</f>
        <v>145.64451020488707</v>
      </c>
      <c r="P756" s="104">
        <f t="shared" si="711"/>
        <v>0</v>
      </c>
      <c r="Q756" s="104">
        <f t="shared" ref="Q756:Q773" si="720">+O756+P756</f>
        <v>145.64451020488707</v>
      </c>
      <c r="R756" s="104">
        <f t="shared" ref="R756:R775" si="721">+R13*$T$777</f>
        <v>160.19846958704048</v>
      </c>
      <c r="S756" s="104">
        <f t="shared" ref="S756:S775" si="722">+S13*$T$777</f>
        <v>0</v>
      </c>
      <c r="T756" s="104">
        <f t="shared" ref="T756:T773" si="723">+R756+S756</f>
        <v>160.19846958704048</v>
      </c>
    </row>
    <row r="757" spans="2:20" x14ac:dyDescent="0.2">
      <c r="B757" s="660" t="s">
        <v>287</v>
      </c>
      <c r="C757" s="104">
        <f t="shared" si="707"/>
        <v>122.50659311087192</v>
      </c>
      <c r="D757" s="104">
        <f t="shared" si="707"/>
        <v>0</v>
      </c>
      <c r="E757" s="104">
        <f t="shared" si="712"/>
        <v>122.50659311087192</v>
      </c>
      <c r="F757" s="104">
        <f t="shared" si="713"/>
        <v>158.10780193717596</v>
      </c>
      <c r="G757" s="104">
        <f t="shared" si="708"/>
        <v>0</v>
      </c>
      <c r="H757" s="104">
        <f t="shared" si="714"/>
        <v>158.10780193717596</v>
      </c>
      <c r="I757" s="104">
        <f t="shared" si="715"/>
        <v>172.60477087587478</v>
      </c>
      <c r="J757" s="104">
        <f t="shared" si="709"/>
        <v>0</v>
      </c>
      <c r="K757" s="104">
        <f t="shared" si="716"/>
        <v>172.60477087587478</v>
      </c>
      <c r="L757" s="104">
        <f t="shared" si="717"/>
        <v>189.86459188193615</v>
      </c>
      <c r="M757" s="104">
        <f t="shared" si="710"/>
        <v>0</v>
      </c>
      <c r="N757" s="104">
        <f t="shared" si="718"/>
        <v>189.86459188193615</v>
      </c>
      <c r="O757" s="104">
        <f t="shared" si="719"/>
        <v>209.40671948472615</v>
      </c>
      <c r="P757" s="104">
        <f t="shared" si="711"/>
        <v>0</v>
      </c>
      <c r="Q757" s="104">
        <f t="shared" si="720"/>
        <v>209.40671948472615</v>
      </c>
      <c r="R757" s="104">
        <f t="shared" si="721"/>
        <v>230.33230662455941</v>
      </c>
      <c r="S757" s="104">
        <f t="shared" si="722"/>
        <v>0</v>
      </c>
      <c r="T757" s="104">
        <f t="shared" si="723"/>
        <v>230.33230662455941</v>
      </c>
    </row>
    <row r="758" spans="2:20" x14ac:dyDescent="0.2">
      <c r="B758" s="114" t="s">
        <v>427</v>
      </c>
      <c r="C758" s="104">
        <f t="shared" si="707"/>
        <v>0</v>
      </c>
      <c r="D758" s="104">
        <f t="shared" si="707"/>
        <v>358.41928955866524</v>
      </c>
      <c r="E758" s="104">
        <f t="shared" si="712"/>
        <v>358.41928955866524</v>
      </c>
      <c r="F758" s="104">
        <f t="shared" si="713"/>
        <v>0</v>
      </c>
      <c r="G758" s="104">
        <f t="shared" si="708"/>
        <v>462.57825481048059</v>
      </c>
      <c r="H758" s="104">
        <f t="shared" si="714"/>
        <v>462.57825481048059</v>
      </c>
      <c r="I758" s="104">
        <f t="shared" si="715"/>
        <v>0</v>
      </c>
      <c r="J758" s="104">
        <f t="shared" si="709"/>
        <v>504.99224393398794</v>
      </c>
      <c r="K758" s="104">
        <f t="shared" si="716"/>
        <v>504.99224393398794</v>
      </c>
      <c r="L758" s="104">
        <f t="shared" si="717"/>
        <v>0</v>
      </c>
      <c r="M758" s="104">
        <f t="shared" si="710"/>
        <v>555.48954882029329</v>
      </c>
      <c r="N758" s="104">
        <f t="shared" si="718"/>
        <v>555.48954882029329</v>
      </c>
      <c r="O758" s="104">
        <f t="shared" si="719"/>
        <v>0</v>
      </c>
      <c r="P758" s="104">
        <f t="shared" si="711"/>
        <v>612.66423072102748</v>
      </c>
      <c r="Q758" s="104">
        <f t="shared" si="720"/>
        <v>612.66423072102748</v>
      </c>
      <c r="R758" s="104">
        <f t="shared" si="721"/>
        <v>0</v>
      </c>
      <c r="S758" s="104">
        <f t="shared" si="722"/>
        <v>673.88651995299688</v>
      </c>
      <c r="T758" s="104">
        <f t="shared" si="723"/>
        <v>673.88651995299688</v>
      </c>
    </row>
    <row r="759" spans="2:20" x14ac:dyDescent="0.2">
      <c r="B759" s="114" t="s">
        <v>428</v>
      </c>
      <c r="C759" s="104">
        <f t="shared" si="707"/>
        <v>0</v>
      </c>
      <c r="D759" s="104">
        <f t="shared" si="707"/>
        <v>206.41110871905275</v>
      </c>
      <c r="E759" s="104">
        <f t="shared" si="712"/>
        <v>206.41110871905275</v>
      </c>
      <c r="F759" s="104">
        <f t="shared" si="713"/>
        <v>0</v>
      </c>
      <c r="G759" s="104">
        <f t="shared" si="708"/>
        <v>266.39551281496421</v>
      </c>
      <c r="H759" s="104">
        <f t="shared" si="714"/>
        <v>266.39551281496421</v>
      </c>
      <c r="I759" s="104">
        <f t="shared" si="715"/>
        <v>0</v>
      </c>
      <c r="J759" s="104">
        <f t="shared" si="709"/>
        <v>290.82142619412696</v>
      </c>
      <c r="K759" s="104">
        <f t="shared" si="716"/>
        <v>290.82142619412696</v>
      </c>
      <c r="L759" s="104">
        <f t="shared" si="717"/>
        <v>0</v>
      </c>
      <c r="M759" s="104">
        <f t="shared" si="710"/>
        <v>319.90246338311528</v>
      </c>
      <c r="N759" s="104">
        <f t="shared" si="718"/>
        <v>319.90246338311528</v>
      </c>
      <c r="O759" s="104">
        <f t="shared" si="719"/>
        <v>0</v>
      </c>
      <c r="P759" s="104">
        <f t="shared" si="711"/>
        <v>705.65790859832623</v>
      </c>
      <c r="Q759" s="104">
        <f t="shared" si="720"/>
        <v>705.65790859832623</v>
      </c>
      <c r="R759" s="104">
        <f t="shared" si="721"/>
        <v>0</v>
      </c>
      <c r="S759" s="104">
        <f t="shared" si="722"/>
        <v>776.17286673157651</v>
      </c>
      <c r="T759" s="104">
        <f t="shared" si="723"/>
        <v>776.17286673157651</v>
      </c>
    </row>
    <row r="760" spans="2:20" x14ac:dyDescent="0.2">
      <c r="B760" s="114" t="s">
        <v>429</v>
      </c>
      <c r="C760" s="104">
        <f t="shared" si="707"/>
        <v>290.01560818083965</v>
      </c>
      <c r="D760" s="104">
        <f t="shared" si="707"/>
        <v>0</v>
      </c>
      <c r="E760" s="104">
        <f t="shared" si="712"/>
        <v>290.01560818083965</v>
      </c>
      <c r="F760" s="104">
        <f t="shared" si="713"/>
        <v>374.29602091249825</v>
      </c>
      <c r="G760" s="104">
        <f t="shared" si="708"/>
        <v>0</v>
      </c>
      <c r="H760" s="104">
        <f t="shared" si="714"/>
        <v>374.29602091249825</v>
      </c>
      <c r="I760" s="104">
        <f t="shared" si="715"/>
        <v>408.61537595105051</v>
      </c>
      <c r="J760" s="104">
        <f t="shared" si="709"/>
        <v>0</v>
      </c>
      <c r="K760" s="104">
        <f t="shared" si="716"/>
        <v>408.61537595105051</v>
      </c>
      <c r="L760" s="104">
        <f t="shared" si="717"/>
        <v>898.9507207471263</v>
      </c>
      <c r="M760" s="104">
        <f t="shared" si="710"/>
        <v>0</v>
      </c>
      <c r="N760" s="104">
        <f t="shared" si="718"/>
        <v>898.9507207471263</v>
      </c>
      <c r="O760" s="104">
        <f t="shared" si="719"/>
        <v>991.47671266237717</v>
      </c>
      <c r="P760" s="104">
        <f t="shared" si="711"/>
        <v>0</v>
      </c>
      <c r="Q760" s="104">
        <f t="shared" si="720"/>
        <v>991.47671266237717</v>
      </c>
      <c r="R760" s="104">
        <f t="shared" si="721"/>
        <v>1090.5529619775061</v>
      </c>
      <c r="S760" s="104">
        <f t="shared" si="722"/>
        <v>0</v>
      </c>
      <c r="T760" s="104">
        <f t="shared" si="723"/>
        <v>1090.5529619775061</v>
      </c>
    </row>
    <row r="761" spans="2:20" x14ac:dyDescent="0.2">
      <c r="B761" s="114" t="s">
        <v>288</v>
      </c>
      <c r="C761" s="104">
        <f t="shared" si="707"/>
        <v>0</v>
      </c>
      <c r="D761" s="104">
        <f t="shared" si="707"/>
        <v>0</v>
      </c>
      <c r="E761" s="104">
        <f t="shared" si="712"/>
        <v>0</v>
      </c>
      <c r="F761" s="104">
        <f t="shared" si="713"/>
        <v>127.69694954972341</v>
      </c>
      <c r="G761" s="104">
        <f t="shared" si="708"/>
        <v>0</v>
      </c>
      <c r="H761" s="104">
        <f t="shared" si="714"/>
        <v>127.69694954972341</v>
      </c>
      <c r="I761" s="104">
        <f t="shared" si="715"/>
        <v>167.60548693251263</v>
      </c>
      <c r="J761" s="104">
        <f t="shared" si="709"/>
        <v>0</v>
      </c>
      <c r="K761" s="104">
        <f t="shared" si="716"/>
        <v>167.60548693251263</v>
      </c>
      <c r="L761" s="104">
        <f t="shared" si="717"/>
        <v>209.52597560436911</v>
      </c>
      <c r="M761" s="104">
        <f t="shared" si="710"/>
        <v>0</v>
      </c>
      <c r="N761" s="104">
        <f t="shared" si="718"/>
        <v>209.52597560436911</v>
      </c>
      <c r="O761" s="104">
        <f t="shared" si="719"/>
        <v>350.19211601671054</v>
      </c>
      <c r="P761" s="104">
        <f t="shared" si="711"/>
        <v>0</v>
      </c>
      <c r="Q761" s="104">
        <f t="shared" si="720"/>
        <v>350.19211601671054</v>
      </c>
      <c r="R761" s="104">
        <f t="shared" si="721"/>
        <v>434.22888349252969</v>
      </c>
      <c r="S761" s="104">
        <f t="shared" si="722"/>
        <v>0</v>
      </c>
      <c r="T761" s="104">
        <f t="shared" si="723"/>
        <v>434.22888349252969</v>
      </c>
    </row>
    <row r="762" spans="2:20" x14ac:dyDescent="0.2">
      <c r="B762" s="114" t="s">
        <v>289</v>
      </c>
      <c r="C762" s="104">
        <f t="shared" si="707"/>
        <v>126.00678148546825</v>
      </c>
      <c r="D762" s="104">
        <f t="shared" si="707"/>
        <v>0</v>
      </c>
      <c r="E762" s="104">
        <f t="shared" si="712"/>
        <v>126.00678148546825</v>
      </c>
      <c r="F762" s="104">
        <f t="shared" si="713"/>
        <v>162.62516770680955</v>
      </c>
      <c r="G762" s="104">
        <f t="shared" si="708"/>
        <v>0</v>
      </c>
      <c r="H762" s="104">
        <f t="shared" si="714"/>
        <v>162.62516770680955</v>
      </c>
      <c r="I762" s="104">
        <f t="shared" si="715"/>
        <v>177.53633575804261</v>
      </c>
      <c r="J762" s="104">
        <f t="shared" si="709"/>
        <v>0</v>
      </c>
      <c r="K762" s="104">
        <f t="shared" si="716"/>
        <v>177.53633575804261</v>
      </c>
      <c r="L762" s="104">
        <f t="shared" si="717"/>
        <v>195.28929450713429</v>
      </c>
      <c r="M762" s="104">
        <f t="shared" si="710"/>
        <v>0</v>
      </c>
      <c r="N762" s="104">
        <f t="shared" si="718"/>
        <v>195.28929450713429</v>
      </c>
      <c r="O762" s="104">
        <f t="shared" si="719"/>
        <v>215.38976861286119</v>
      </c>
      <c r="P762" s="104">
        <f t="shared" si="711"/>
        <v>0</v>
      </c>
      <c r="Q762" s="104">
        <f t="shared" si="720"/>
        <v>215.38976861286119</v>
      </c>
      <c r="R762" s="104">
        <f t="shared" si="721"/>
        <v>236.91322967097537</v>
      </c>
      <c r="S762" s="104">
        <f t="shared" si="722"/>
        <v>0</v>
      </c>
      <c r="T762" s="104">
        <f t="shared" si="723"/>
        <v>236.91322967097537</v>
      </c>
    </row>
    <row r="763" spans="2:20" x14ac:dyDescent="0.2">
      <c r="B763" s="114" t="s">
        <v>290</v>
      </c>
      <c r="C763" s="104">
        <f t="shared" si="707"/>
        <v>0</v>
      </c>
      <c r="D763" s="104">
        <f t="shared" si="707"/>
        <v>100.40540365984931</v>
      </c>
      <c r="E763" s="104">
        <f t="shared" si="712"/>
        <v>100.40540365984931</v>
      </c>
      <c r="F763" s="104">
        <f t="shared" si="713"/>
        <v>0</v>
      </c>
      <c r="G763" s="104">
        <f t="shared" si="708"/>
        <v>129.58386379177523</v>
      </c>
      <c r="H763" s="104">
        <f t="shared" si="714"/>
        <v>129.58386379177523</v>
      </c>
      <c r="I763" s="104">
        <f t="shared" si="715"/>
        <v>0</v>
      </c>
      <c r="J763" s="104">
        <f t="shared" si="709"/>
        <v>141.46546119132918</v>
      </c>
      <c r="K763" s="104">
        <f t="shared" si="716"/>
        <v>141.46546119132918</v>
      </c>
      <c r="L763" s="104">
        <f t="shared" si="717"/>
        <v>0</v>
      </c>
      <c r="M763" s="104">
        <f t="shared" si="710"/>
        <v>155.6114695913991</v>
      </c>
      <c r="N763" s="104">
        <f t="shared" si="718"/>
        <v>155.6114695913991</v>
      </c>
      <c r="O763" s="104">
        <f t="shared" si="719"/>
        <v>0</v>
      </c>
      <c r="P763" s="104">
        <f t="shared" si="711"/>
        <v>171.62803784707353</v>
      </c>
      <c r="Q763" s="104">
        <f t="shared" si="720"/>
        <v>171.62803784707353</v>
      </c>
      <c r="R763" s="104">
        <f t="shared" si="721"/>
        <v>0</v>
      </c>
      <c r="S763" s="104">
        <f t="shared" si="722"/>
        <v>188.77847824576136</v>
      </c>
      <c r="T763" s="104">
        <f t="shared" si="723"/>
        <v>188.77847824576136</v>
      </c>
    </row>
    <row r="764" spans="2:20" x14ac:dyDescent="0.2">
      <c r="B764" s="114" t="s">
        <v>291</v>
      </c>
      <c r="C764" s="104">
        <f t="shared" si="707"/>
        <v>0</v>
      </c>
      <c r="D764" s="104">
        <f t="shared" si="707"/>
        <v>50.002691065662006</v>
      </c>
      <c r="E764" s="104">
        <f t="shared" si="712"/>
        <v>50.002691065662006</v>
      </c>
      <c r="F764" s="104">
        <f t="shared" si="713"/>
        <v>0</v>
      </c>
      <c r="G764" s="104">
        <f t="shared" si="708"/>
        <v>64.533796709051416</v>
      </c>
      <c r="H764" s="104">
        <f t="shared" si="714"/>
        <v>64.533796709051416</v>
      </c>
      <c r="I764" s="104">
        <f t="shared" si="715"/>
        <v>0</v>
      </c>
      <c r="J764" s="104">
        <f t="shared" si="709"/>
        <v>70.450926888112136</v>
      </c>
      <c r="K764" s="104">
        <f t="shared" si="716"/>
        <v>70.450926888112136</v>
      </c>
      <c r="L764" s="104">
        <f t="shared" si="717"/>
        <v>0</v>
      </c>
      <c r="M764" s="104">
        <f t="shared" si="710"/>
        <v>71.155190278573443</v>
      </c>
      <c r="N764" s="104">
        <f t="shared" si="718"/>
        <v>71.155190278573443</v>
      </c>
      <c r="O764" s="104">
        <f t="shared" si="719"/>
        <v>0</v>
      </c>
      <c r="P764" s="104">
        <f t="shared" si="711"/>
        <v>78.478956096316651</v>
      </c>
      <c r="Q764" s="104">
        <f t="shared" si="720"/>
        <v>78.478956096316651</v>
      </c>
      <c r="R764" s="104">
        <f t="shared" si="721"/>
        <v>0</v>
      </c>
      <c r="S764" s="104">
        <f t="shared" si="722"/>
        <v>86.321198401040789</v>
      </c>
      <c r="T764" s="104">
        <f t="shared" si="723"/>
        <v>86.321198401040789</v>
      </c>
    </row>
    <row r="765" spans="2:20" x14ac:dyDescent="0.2">
      <c r="B765" s="114" t="s">
        <v>293</v>
      </c>
      <c r="C765" s="104">
        <f t="shared" si="707"/>
        <v>0</v>
      </c>
      <c r="D765" s="104">
        <f t="shared" si="707"/>
        <v>52.582829924650163</v>
      </c>
      <c r="E765" s="104">
        <f t="shared" si="712"/>
        <v>52.582829924650163</v>
      </c>
      <c r="F765" s="104">
        <f t="shared" si="713"/>
        <v>0</v>
      </c>
      <c r="G765" s="104">
        <f t="shared" si="708"/>
        <v>67.863740619238456</v>
      </c>
      <c r="H765" s="104">
        <f t="shared" si="714"/>
        <v>67.863740619238456</v>
      </c>
      <c r="I765" s="104">
        <f t="shared" si="715"/>
        <v>0</v>
      </c>
      <c r="J765" s="104">
        <f t="shared" si="709"/>
        <v>74.086194715538738</v>
      </c>
      <c r="K765" s="104">
        <f t="shared" si="716"/>
        <v>74.086194715538738</v>
      </c>
      <c r="L765" s="104">
        <f t="shared" si="717"/>
        <v>0</v>
      </c>
      <c r="M765" s="104">
        <f t="shared" si="710"/>
        <v>81.494532580834289</v>
      </c>
      <c r="N765" s="104">
        <f t="shared" si="718"/>
        <v>81.494532580834289</v>
      </c>
      <c r="O765" s="104">
        <f t="shared" si="719"/>
        <v>0</v>
      </c>
      <c r="P765" s="104">
        <f t="shared" si="711"/>
        <v>89.882492330668583</v>
      </c>
      <c r="Q765" s="104">
        <f t="shared" si="720"/>
        <v>89.882492330668583</v>
      </c>
      <c r="R765" s="104">
        <f t="shared" si="721"/>
        <v>0</v>
      </c>
      <c r="S765" s="104">
        <f t="shared" si="722"/>
        <v>98.864266794443537</v>
      </c>
      <c r="T765" s="104">
        <f t="shared" si="723"/>
        <v>98.864266794443537</v>
      </c>
    </row>
    <row r="766" spans="2:20" x14ac:dyDescent="0.2">
      <c r="B766" s="114" t="s">
        <v>872</v>
      </c>
      <c r="C766" s="104">
        <f t="shared" ref="C766:D766" si="724">+C23*$E$777</f>
        <v>0</v>
      </c>
      <c r="D766" s="104">
        <f t="shared" si="724"/>
        <v>0</v>
      </c>
      <c r="E766" s="104">
        <f t="shared" si="712"/>
        <v>0</v>
      </c>
      <c r="F766" s="104">
        <f t="shared" si="713"/>
        <v>0</v>
      </c>
      <c r="G766" s="104">
        <f t="shared" si="708"/>
        <v>0</v>
      </c>
      <c r="H766" s="104">
        <f t="shared" si="714"/>
        <v>0</v>
      </c>
      <c r="I766" s="104">
        <f t="shared" si="715"/>
        <v>1397.3737564584226</v>
      </c>
      <c r="J766" s="104">
        <f t="shared" si="709"/>
        <v>0</v>
      </c>
      <c r="K766" s="104">
        <f t="shared" si="716"/>
        <v>1397.3737564584226</v>
      </c>
      <c r="L766" s="104">
        <f t="shared" si="717"/>
        <v>3260.5274982408259</v>
      </c>
      <c r="M766" s="104">
        <f t="shared" si="710"/>
        <v>0</v>
      </c>
      <c r="N766" s="104">
        <f t="shared" si="718"/>
        <v>3260.5274982408259</v>
      </c>
      <c r="O766" s="104">
        <f t="shared" si="719"/>
        <v>0</v>
      </c>
      <c r="P766" s="104">
        <f t="shared" si="711"/>
        <v>0</v>
      </c>
      <c r="Q766" s="104">
        <f t="shared" si="720"/>
        <v>0</v>
      </c>
      <c r="R766" s="104">
        <f t="shared" si="721"/>
        <v>0</v>
      </c>
      <c r="S766" s="104">
        <f t="shared" si="722"/>
        <v>0</v>
      </c>
      <c r="T766" s="104">
        <f t="shared" si="723"/>
        <v>0</v>
      </c>
    </row>
    <row r="767" spans="2:20" x14ac:dyDescent="0.2">
      <c r="B767" s="114" t="s">
        <v>867</v>
      </c>
      <c r="C767" s="104">
        <f t="shared" ref="C767:D767" si="725">+C24*$E$777</f>
        <v>0</v>
      </c>
      <c r="D767" s="104">
        <f t="shared" si="725"/>
        <v>0</v>
      </c>
      <c r="E767" s="104">
        <f t="shared" si="712"/>
        <v>0</v>
      </c>
      <c r="F767" s="104">
        <f t="shared" si="713"/>
        <v>1408.0101100156671</v>
      </c>
      <c r="G767" s="104">
        <f t="shared" si="708"/>
        <v>0</v>
      </c>
      <c r="H767" s="104">
        <f t="shared" si="714"/>
        <v>1408.0101100156671</v>
      </c>
      <c r="I767" s="104">
        <f t="shared" si="715"/>
        <v>1630.2693825348263</v>
      </c>
      <c r="J767" s="104">
        <f t="shared" si="709"/>
        <v>0</v>
      </c>
      <c r="K767" s="104">
        <f t="shared" si="716"/>
        <v>1630.2693825348263</v>
      </c>
      <c r="L767" s="104">
        <f t="shared" si="717"/>
        <v>2794.7378556349936</v>
      </c>
      <c r="M767" s="104">
        <f t="shared" si="710"/>
        <v>0</v>
      </c>
      <c r="N767" s="104">
        <f t="shared" si="718"/>
        <v>2794.7378556349936</v>
      </c>
      <c r="O767" s="104">
        <f t="shared" si="719"/>
        <v>3035.6879864082434</v>
      </c>
      <c r="P767" s="104">
        <f t="shared" si="711"/>
        <v>0</v>
      </c>
      <c r="Q767" s="104">
        <f t="shared" si="720"/>
        <v>3035.6879864082434</v>
      </c>
      <c r="R767" s="104">
        <f t="shared" si="721"/>
        <v>3502.4875242266544</v>
      </c>
      <c r="S767" s="104">
        <f t="shared" si="722"/>
        <v>0</v>
      </c>
      <c r="T767" s="104">
        <f t="shared" si="723"/>
        <v>3502.4875242266544</v>
      </c>
    </row>
    <row r="768" spans="2:20" x14ac:dyDescent="0.2">
      <c r="B768" s="114" t="s">
        <v>868</v>
      </c>
      <c r="C768" s="104">
        <f t="shared" ref="C768:D768" si="726">+C25*$E$777</f>
        <v>0</v>
      </c>
      <c r="D768" s="104">
        <f t="shared" si="726"/>
        <v>0</v>
      </c>
      <c r="E768" s="104">
        <f t="shared" si="712"/>
        <v>0</v>
      </c>
      <c r="F768" s="104">
        <f t="shared" si="713"/>
        <v>0</v>
      </c>
      <c r="G768" s="104">
        <f t="shared" si="708"/>
        <v>0</v>
      </c>
      <c r="H768" s="104">
        <f t="shared" si="714"/>
        <v>0</v>
      </c>
      <c r="I768" s="104">
        <f t="shared" si="715"/>
        <v>698.68687822921129</v>
      </c>
      <c r="J768" s="104">
        <f t="shared" si="709"/>
        <v>0</v>
      </c>
      <c r="K768" s="104">
        <f t="shared" si="716"/>
        <v>698.68687822921129</v>
      </c>
      <c r="L768" s="104">
        <f t="shared" si="717"/>
        <v>1397.3689278174968</v>
      </c>
      <c r="M768" s="104">
        <f t="shared" si="710"/>
        <v>0</v>
      </c>
      <c r="N768" s="104">
        <f t="shared" si="718"/>
        <v>1397.3689278174968</v>
      </c>
      <c r="O768" s="104">
        <f t="shared" si="719"/>
        <v>1868.1156839435343</v>
      </c>
      <c r="P768" s="104">
        <f t="shared" si="711"/>
        <v>0</v>
      </c>
      <c r="Q768" s="104">
        <f t="shared" si="720"/>
        <v>1868.1156839435343</v>
      </c>
      <c r="R768" s="104">
        <f t="shared" si="721"/>
        <v>2101.4925145359925</v>
      </c>
      <c r="S768" s="104">
        <f t="shared" si="722"/>
        <v>0</v>
      </c>
      <c r="T768" s="104">
        <f t="shared" si="723"/>
        <v>2101.4925145359925</v>
      </c>
    </row>
    <row r="769" spans="2:20" x14ac:dyDescent="0.2">
      <c r="B769" s="114" t="s">
        <v>869</v>
      </c>
      <c r="C769" s="104">
        <f t="shared" ref="C769:D769" si="727">+C26*$E$777</f>
        <v>0</v>
      </c>
      <c r="D769" s="104">
        <f t="shared" si="727"/>
        <v>0</v>
      </c>
      <c r="E769" s="104">
        <f t="shared" si="712"/>
        <v>0</v>
      </c>
      <c r="F769" s="104">
        <f t="shared" si="713"/>
        <v>938.67340667711142</v>
      </c>
      <c r="G769" s="104">
        <f t="shared" si="708"/>
        <v>0</v>
      </c>
      <c r="H769" s="104">
        <f t="shared" si="714"/>
        <v>938.67340667711142</v>
      </c>
      <c r="I769" s="104">
        <f t="shared" si="715"/>
        <v>1164.4781303820189</v>
      </c>
      <c r="J769" s="104">
        <f t="shared" si="709"/>
        <v>0</v>
      </c>
      <c r="K769" s="104">
        <f t="shared" si="716"/>
        <v>1164.4781303820189</v>
      </c>
      <c r="L769" s="104">
        <f t="shared" si="717"/>
        <v>1630.263749120413</v>
      </c>
      <c r="M769" s="104">
        <f t="shared" si="710"/>
        <v>0</v>
      </c>
      <c r="N769" s="104">
        <f t="shared" si="718"/>
        <v>1630.263749120413</v>
      </c>
      <c r="O769" s="104">
        <f t="shared" si="719"/>
        <v>2335.1446049294182</v>
      </c>
      <c r="P769" s="104">
        <f t="shared" si="711"/>
        <v>0</v>
      </c>
      <c r="Q769" s="104">
        <f t="shared" si="720"/>
        <v>2335.1446049294182</v>
      </c>
      <c r="R769" s="104">
        <f t="shared" si="721"/>
        <v>2801.9900193813237</v>
      </c>
      <c r="S769" s="104">
        <f t="shared" si="722"/>
        <v>0</v>
      </c>
      <c r="T769" s="104">
        <f t="shared" si="723"/>
        <v>2801.9900193813237</v>
      </c>
    </row>
    <row r="770" spans="2:20" x14ac:dyDescent="0.2">
      <c r="B770" s="114" t="s">
        <v>870</v>
      </c>
      <c r="C770" s="104">
        <f t="shared" ref="C770:D770" si="728">+C27*$E$777</f>
        <v>0</v>
      </c>
      <c r="D770" s="104">
        <f t="shared" si="728"/>
        <v>0</v>
      </c>
      <c r="E770" s="104">
        <f t="shared" si="712"/>
        <v>0</v>
      </c>
      <c r="F770" s="104">
        <f t="shared" si="713"/>
        <v>0</v>
      </c>
      <c r="G770" s="104">
        <f t="shared" si="708"/>
        <v>0</v>
      </c>
      <c r="H770" s="104">
        <f t="shared" si="714"/>
        <v>0</v>
      </c>
      <c r="I770" s="104">
        <f t="shared" si="715"/>
        <v>2794.7475129168452</v>
      </c>
      <c r="J770" s="104">
        <f t="shared" si="709"/>
        <v>0</v>
      </c>
      <c r="K770" s="104">
        <f t="shared" si="716"/>
        <v>2794.7475129168452</v>
      </c>
      <c r="L770" s="104">
        <f t="shared" si="717"/>
        <v>0</v>
      </c>
      <c r="M770" s="104">
        <f t="shared" si="710"/>
        <v>0</v>
      </c>
      <c r="N770" s="104">
        <f t="shared" si="718"/>
        <v>0</v>
      </c>
      <c r="O770" s="104">
        <f t="shared" si="719"/>
        <v>5604.347051830603</v>
      </c>
      <c r="P770" s="104">
        <f t="shared" si="711"/>
        <v>0</v>
      </c>
      <c r="Q770" s="104">
        <f t="shared" si="720"/>
        <v>5604.347051830603</v>
      </c>
      <c r="R770" s="104">
        <f t="shared" si="721"/>
        <v>0</v>
      </c>
      <c r="S770" s="104">
        <f t="shared" si="722"/>
        <v>0</v>
      </c>
      <c r="T770" s="104">
        <f t="shared" si="723"/>
        <v>0</v>
      </c>
    </row>
    <row r="771" spans="2:20" x14ac:dyDescent="0.2">
      <c r="B771" s="114" t="s">
        <v>871</v>
      </c>
      <c r="C771" s="104">
        <f t="shared" ref="C771:D771" si="729">+C28*$E$777</f>
        <v>0</v>
      </c>
      <c r="D771" s="104">
        <f t="shared" si="729"/>
        <v>0</v>
      </c>
      <c r="E771" s="104">
        <f t="shared" si="712"/>
        <v>0</v>
      </c>
      <c r="F771" s="104">
        <f t="shared" si="713"/>
        <v>469.33670333855571</v>
      </c>
      <c r="G771" s="104">
        <f t="shared" si="708"/>
        <v>0</v>
      </c>
      <c r="H771" s="104">
        <f t="shared" si="714"/>
        <v>469.33670333855571</v>
      </c>
      <c r="I771" s="104">
        <f t="shared" si="715"/>
        <v>931.58250430561509</v>
      </c>
      <c r="J771" s="104">
        <f t="shared" si="709"/>
        <v>0</v>
      </c>
      <c r="K771" s="104">
        <f t="shared" si="716"/>
        <v>931.58250430561509</v>
      </c>
      <c r="L771" s="104">
        <f t="shared" si="717"/>
        <v>1164.4741065145806</v>
      </c>
      <c r="M771" s="104">
        <f t="shared" si="710"/>
        <v>0</v>
      </c>
      <c r="N771" s="104">
        <f t="shared" si="718"/>
        <v>1164.4741065145806</v>
      </c>
      <c r="O771" s="104">
        <f t="shared" si="719"/>
        <v>1634.6012234505927</v>
      </c>
      <c r="P771" s="104">
        <f t="shared" si="711"/>
        <v>0</v>
      </c>
      <c r="Q771" s="104">
        <f t="shared" si="720"/>
        <v>1634.6012234505927</v>
      </c>
      <c r="R771" s="104">
        <f t="shared" si="721"/>
        <v>1867.9933462542158</v>
      </c>
      <c r="S771" s="104">
        <f t="shared" si="722"/>
        <v>0</v>
      </c>
      <c r="T771" s="104">
        <f t="shared" si="723"/>
        <v>1867.9933462542158</v>
      </c>
    </row>
    <row r="772" spans="2:20" x14ac:dyDescent="0.2">
      <c r="B772" s="114" t="s">
        <v>873</v>
      </c>
      <c r="C772" s="104">
        <f t="shared" ref="C772:D772" si="730">+C29*$E$777</f>
        <v>0</v>
      </c>
      <c r="D772" s="104">
        <f t="shared" si="730"/>
        <v>0</v>
      </c>
      <c r="E772" s="104">
        <f t="shared" si="712"/>
        <v>0</v>
      </c>
      <c r="F772" s="104">
        <f t="shared" si="713"/>
        <v>0</v>
      </c>
      <c r="G772" s="104">
        <f t="shared" si="708"/>
        <v>0</v>
      </c>
      <c r="H772" s="104">
        <f t="shared" si="714"/>
        <v>0</v>
      </c>
      <c r="I772" s="104">
        <f t="shared" si="715"/>
        <v>1397.3737564584226</v>
      </c>
      <c r="J772" s="104">
        <f t="shared" si="709"/>
        <v>0</v>
      </c>
      <c r="K772" s="104">
        <f t="shared" si="716"/>
        <v>1397.3737564584226</v>
      </c>
      <c r="L772" s="104">
        <f t="shared" si="717"/>
        <v>3260.5274982408259</v>
      </c>
      <c r="M772" s="104">
        <f t="shared" si="710"/>
        <v>0</v>
      </c>
      <c r="N772" s="104">
        <f t="shared" si="718"/>
        <v>3260.5274982408259</v>
      </c>
      <c r="O772" s="104">
        <f t="shared" si="719"/>
        <v>0</v>
      </c>
      <c r="P772" s="104">
        <f t="shared" si="711"/>
        <v>0</v>
      </c>
      <c r="Q772" s="104">
        <f t="shared" si="720"/>
        <v>0</v>
      </c>
      <c r="R772" s="104">
        <f t="shared" si="721"/>
        <v>0</v>
      </c>
      <c r="S772" s="104">
        <f t="shared" si="722"/>
        <v>0</v>
      </c>
      <c r="T772" s="104">
        <f t="shared" si="723"/>
        <v>0</v>
      </c>
    </row>
    <row r="773" spans="2:20" x14ac:dyDescent="0.2">
      <c r="B773" s="108" t="s">
        <v>881</v>
      </c>
      <c r="C773" s="104">
        <f t="shared" ref="C773:D773" si="731">+C30*$E$777</f>
        <v>0</v>
      </c>
      <c r="D773" s="104">
        <f t="shared" si="731"/>
        <v>0</v>
      </c>
      <c r="E773" s="104">
        <f t="shared" si="712"/>
        <v>0</v>
      </c>
      <c r="F773" s="104">
        <f t="shared" si="713"/>
        <v>3285.35692336989</v>
      </c>
      <c r="G773" s="104">
        <f t="shared" si="708"/>
        <v>0</v>
      </c>
      <c r="H773" s="104">
        <f t="shared" si="714"/>
        <v>3285.35692336989</v>
      </c>
      <c r="I773" s="104">
        <f t="shared" si="715"/>
        <v>0</v>
      </c>
      <c r="J773" s="104">
        <f t="shared" si="709"/>
        <v>0</v>
      </c>
      <c r="K773" s="104">
        <f t="shared" si="716"/>
        <v>0</v>
      </c>
      <c r="L773" s="104">
        <f t="shared" si="717"/>
        <v>0</v>
      </c>
      <c r="M773" s="104">
        <f t="shared" si="710"/>
        <v>0</v>
      </c>
      <c r="N773" s="104">
        <f t="shared" si="718"/>
        <v>0</v>
      </c>
      <c r="O773" s="104">
        <f t="shared" si="719"/>
        <v>0</v>
      </c>
      <c r="P773" s="104">
        <f t="shared" si="711"/>
        <v>0</v>
      </c>
      <c r="Q773" s="104">
        <f t="shared" si="720"/>
        <v>0</v>
      </c>
      <c r="R773" s="104">
        <f t="shared" si="721"/>
        <v>0</v>
      </c>
      <c r="S773" s="104">
        <f t="shared" si="722"/>
        <v>0</v>
      </c>
      <c r="T773" s="104">
        <f t="shared" si="723"/>
        <v>0</v>
      </c>
    </row>
    <row r="774" spans="2:20" x14ac:dyDescent="0.2">
      <c r="B774" s="108" t="s">
        <v>912</v>
      </c>
      <c r="C774" s="104">
        <f t="shared" ref="C774:D774" si="732">+C31*$E$777</f>
        <v>826.04445640473637</v>
      </c>
      <c r="D774" s="104">
        <f t="shared" si="732"/>
        <v>0</v>
      </c>
      <c r="E774" s="104">
        <f t="shared" ref="E774:E775" si="733">+C774+D774</f>
        <v>826.04445640473637</v>
      </c>
      <c r="F774" s="104">
        <f t="shared" si="713"/>
        <v>969.18029239411749</v>
      </c>
      <c r="G774" s="104">
        <f t="shared" si="708"/>
        <v>0</v>
      </c>
      <c r="H774" s="104">
        <f t="shared" ref="H774:H775" si="734">+F774+G774</f>
        <v>969.18029239411749</v>
      </c>
      <c r="I774" s="104">
        <f t="shared" si="715"/>
        <v>961.85893569554753</v>
      </c>
      <c r="J774" s="104">
        <f t="shared" si="709"/>
        <v>0</v>
      </c>
      <c r="K774" s="104">
        <f t="shared" ref="K774:K775" si="735">+I774+J774</f>
        <v>961.85893569554753</v>
      </c>
      <c r="L774" s="104">
        <f t="shared" si="717"/>
        <v>961.85561198104369</v>
      </c>
      <c r="M774" s="104">
        <f t="shared" si="710"/>
        <v>0</v>
      </c>
      <c r="N774" s="104">
        <f t="shared" ref="N774:N775" si="736">+L774+M774</f>
        <v>961.85561198104369</v>
      </c>
      <c r="O774" s="104">
        <f t="shared" si="719"/>
        <v>964.4147218358496</v>
      </c>
      <c r="P774" s="104">
        <f t="shared" si="711"/>
        <v>0</v>
      </c>
      <c r="Q774" s="104">
        <f t="shared" ref="Q774:Q775" si="737">+O774+P774</f>
        <v>964.4147218358496</v>
      </c>
      <c r="R774" s="104">
        <f t="shared" si="721"/>
        <v>0</v>
      </c>
      <c r="S774" s="104">
        <f t="shared" si="722"/>
        <v>0</v>
      </c>
      <c r="T774" s="104">
        <f t="shared" ref="T774:T775" si="738">+R774+S774</f>
        <v>0</v>
      </c>
    </row>
    <row r="775" spans="2:20" s="135" customFormat="1" x14ac:dyDescent="0.2">
      <c r="B775" s="114" t="s">
        <v>294</v>
      </c>
      <c r="C775" s="104">
        <f t="shared" ref="C775:D775" si="739">+C32*$E$777</f>
        <v>2809.1189156655905</v>
      </c>
      <c r="D775" s="104">
        <f t="shared" si="739"/>
        <v>0</v>
      </c>
      <c r="E775" s="104">
        <f t="shared" si="733"/>
        <v>2809.1189156655905</v>
      </c>
      <c r="F775" s="104">
        <f t="shared" si="713"/>
        <v>3295.8791393676047</v>
      </c>
      <c r="G775" s="104">
        <f t="shared" si="708"/>
        <v>0</v>
      </c>
      <c r="H775" s="104">
        <f t="shared" si="734"/>
        <v>3295.8791393676047</v>
      </c>
      <c r="I775" s="104">
        <f t="shared" si="715"/>
        <v>5242.8311285289692</v>
      </c>
      <c r="J775" s="104">
        <f t="shared" si="709"/>
        <v>0</v>
      </c>
      <c r="K775" s="104">
        <f t="shared" si="735"/>
        <v>5242.8311285289692</v>
      </c>
      <c r="L775" s="104">
        <f t="shared" si="717"/>
        <v>4850.3650537530511</v>
      </c>
      <c r="M775" s="104">
        <f t="shared" si="710"/>
        <v>0</v>
      </c>
      <c r="N775" s="104">
        <f t="shared" si="736"/>
        <v>4850.3650537530511</v>
      </c>
      <c r="O775" s="104">
        <f t="shared" si="719"/>
        <v>6614.6283726438633</v>
      </c>
      <c r="P775" s="104">
        <f t="shared" si="711"/>
        <v>0</v>
      </c>
      <c r="Q775" s="104">
        <f t="shared" si="737"/>
        <v>6614.6283726438633</v>
      </c>
      <c r="R775" s="104">
        <f t="shared" si="721"/>
        <v>8393.8128461143224</v>
      </c>
      <c r="S775" s="104">
        <f t="shared" si="722"/>
        <v>0</v>
      </c>
      <c r="T775" s="104">
        <f t="shared" si="738"/>
        <v>8393.8128461143224</v>
      </c>
    </row>
    <row r="776" spans="2:20" x14ac:dyDescent="0.2">
      <c r="B776" s="278" t="s">
        <v>8</v>
      </c>
      <c r="C776" s="106">
        <f>SUM(C753:C775)</f>
        <v>11225.305029376568</v>
      </c>
      <c r="D776" s="106">
        <f t="shared" ref="D776:T776" si="740">SUM(D753:D775)</f>
        <v>860.40630570505925</v>
      </c>
      <c r="E776" s="106">
        <f t="shared" si="740"/>
        <v>12085.711335081627</v>
      </c>
      <c r="F776" s="106">
        <f t="shared" si="740"/>
        <v>26478.005411532133</v>
      </c>
      <c r="G776" s="106">
        <f t="shared" si="740"/>
        <v>1110.4459467319894</v>
      </c>
      <c r="H776" s="106">
        <f t="shared" si="740"/>
        <v>27588.45135826413</v>
      </c>
      <c r="I776" s="106">
        <f t="shared" si="740"/>
        <v>34646.726329925084</v>
      </c>
      <c r="J776" s="106">
        <f t="shared" si="740"/>
        <v>1212.2631891491235</v>
      </c>
      <c r="K776" s="106">
        <f t="shared" si="740"/>
        <v>35858.98951907421</v>
      </c>
      <c r="L776" s="106">
        <f t="shared" si="740"/>
        <v>42696.032458139292</v>
      </c>
      <c r="M776" s="106">
        <f t="shared" si="740"/>
        <v>1327.1443386658862</v>
      </c>
      <c r="N776" s="106">
        <f t="shared" si="740"/>
        <v>44023.176796805172</v>
      </c>
      <c r="O776" s="106">
        <f t="shared" si="740"/>
        <v>46608.849577661007</v>
      </c>
      <c r="P776" s="106">
        <f t="shared" si="740"/>
        <v>1816.5718222456242</v>
      </c>
      <c r="Q776" s="106">
        <f t="shared" si="740"/>
        <v>48425.421399906634</v>
      </c>
      <c r="R776" s="106">
        <f t="shared" si="740"/>
        <v>44532.138954309798</v>
      </c>
      <c r="S776" s="106">
        <f t="shared" si="740"/>
        <v>1998.0981460221597</v>
      </c>
      <c r="T776" s="106">
        <f t="shared" si="740"/>
        <v>46530.237100331957</v>
      </c>
    </row>
    <row r="777" spans="2:20" x14ac:dyDescent="0.2">
      <c r="B777" s="279" t="s">
        <v>297</v>
      </c>
      <c r="C777" s="241"/>
      <c r="D777" s="240"/>
      <c r="E777" s="285">
        <f>Asignaciones!K11</f>
        <v>0.40002152852529604</v>
      </c>
      <c r="F777" s="241"/>
      <c r="G777" s="240"/>
      <c r="H777" s="285">
        <f>Asignaciones!L11</f>
        <v>0.46933670333855571</v>
      </c>
      <c r="I777" s="241"/>
      <c r="J777" s="240"/>
      <c r="K777" s="285">
        <f>Asignaciones!M11</f>
        <v>0.46579125215280753</v>
      </c>
      <c r="L777" s="241"/>
      <c r="M777" s="240"/>
      <c r="N777" s="285">
        <f>Asignaciones!N11</f>
        <v>0.46578964260583228</v>
      </c>
      <c r="O777" s="241"/>
      <c r="P777" s="240"/>
      <c r="Q777" s="285">
        <f>Asignaciones!O11</f>
        <v>0.46702892098588361</v>
      </c>
      <c r="R777" s="241"/>
      <c r="S777" s="240"/>
      <c r="T777" s="285">
        <f>Asignaciones!P11</f>
        <v>0.46699833656355394</v>
      </c>
    </row>
    <row r="778" spans="2:20" x14ac:dyDescent="0.2">
      <c r="B778" s="279" t="s">
        <v>432</v>
      </c>
      <c r="C778" s="280"/>
      <c r="D778" s="240"/>
      <c r="E778" s="409">
        <f>Asignaciones!AB11</f>
        <v>0.24219756799189487</v>
      </c>
      <c r="F778" s="241"/>
      <c r="G778" s="240"/>
      <c r="H778" s="410">
        <f>Asignaciones!AC11</f>
        <v>0.30203907987615791</v>
      </c>
      <c r="I778" s="241"/>
      <c r="J778" s="240"/>
      <c r="K778" s="410">
        <f>Asignaciones!AD11</f>
        <v>0.29920566839416263</v>
      </c>
      <c r="L778" s="241"/>
      <c r="M778" s="240"/>
      <c r="N778" s="410">
        <f>Asignaciones!AE11</f>
        <v>0.29920658145547047</v>
      </c>
      <c r="O778" s="241"/>
      <c r="P778" s="240"/>
      <c r="Q778" s="410">
        <f>Asignaciones!AF11</f>
        <v>0.29910558272495774</v>
      </c>
      <c r="R778" s="241"/>
      <c r="S778" s="240"/>
      <c r="T778" s="410">
        <f>Asignaciones!AG11</f>
        <v>0.29835500304399082</v>
      </c>
    </row>
    <row r="782" spans="2:20" x14ac:dyDescent="0.2">
      <c r="B782" s="2" t="s">
        <v>487</v>
      </c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7"/>
    </row>
    <row r="783" spans="2:20" x14ac:dyDescent="0.2">
      <c r="B783" s="9" t="s">
        <v>20</v>
      </c>
      <c r="C783" s="199"/>
      <c r="D783" s="199"/>
      <c r="E783" s="199"/>
      <c r="F783" s="199"/>
      <c r="G783" s="199"/>
      <c r="H783" s="199"/>
      <c r="I783" s="199"/>
      <c r="J783" s="199"/>
      <c r="K783" s="199"/>
      <c r="L783" s="199"/>
      <c r="M783" s="199"/>
      <c r="N783" s="199"/>
      <c r="O783" s="199"/>
      <c r="P783" s="199"/>
      <c r="Q783" s="199"/>
      <c r="R783" s="199"/>
      <c r="S783" s="199"/>
      <c r="T783" s="262"/>
    </row>
    <row r="784" spans="2:20" x14ac:dyDescent="0.2">
      <c r="B784" s="9" t="s">
        <v>911</v>
      </c>
      <c r="C784" s="199"/>
      <c r="D784" s="199"/>
      <c r="E784" s="199"/>
      <c r="F784" s="199"/>
      <c r="G784" s="199"/>
      <c r="H784" s="199"/>
      <c r="I784" s="199"/>
      <c r="J784" s="199"/>
      <c r="K784" s="199"/>
      <c r="L784" s="199"/>
      <c r="M784" s="199"/>
      <c r="N784" s="199"/>
      <c r="O784" s="199"/>
      <c r="P784" s="199"/>
      <c r="Q784" s="199"/>
      <c r="R784" s="199"/>
      <c r="S784" s="199"/>
      <c r="T784" s="262"/>
    </row>
    <row r="785" spans="2:20" x14ac:dyDescent="0.2">
      <c r="B785" s="9" t="s">
        <v>2</v>
      </c>
      <c r="C785" s="199"/>
      <c r="D785" s="199"/>
      <c r="E785" s="199"/>
      <c r="F785" s="199"/>
      <c r="G785" s="199"/>
      <c r="H785" s="199"/>
      <c r="I785" s="199"/>
      <c r="J785" s="199"/>
      <c r="K785" s="199"/>
      <c r="L785" s="199"/>
      <c r="M785" s="199"/>
      <c r="N785" s="199"/>
      <c r="O785" s="199"/>
      <c r="P785" s="199"/>
      <c r="Q785" s="199"/>
      <c r="R785" s="199"/>
      <c r="S785" s="199"/>
      <c r="T785" s="262"/>
    </row>
    <row r="786" spans="2:20" x14ac:dyDescent="0.2">
      <c r="B786" s="256"/>
      <c r="C786" s="197"/>
      <c r="D786" s="197"/>
      <c r="E786" s="197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263"/>
    </row>
    <row r="787" spans="2:20" x14ac:dyDescent="0.2">
      <c r="B787" s="264"/>
    </row>
    <row r="788" spans="2:20" x14ac:dyDescent="0.2">
      <c r="B788" s="265" t="s">
        <v>282</v>
      </c>
      <c r="C788" s="267" t="s">
        <v>38</v>
      </c>
      <c r="D788" s="662"/>
      <c r="E788" s="299"/>
      <c r="F788" s="270" t="s">
        <v>39</v>
      </c>
      <c r="G788" s="663"/>
      <c r="H788" s="663"/>
      <c r="I788" s="301" t="s">
        <v>40</v>
      </c>
      <c r="J788" s="662"/>
      <c r="K788" s="299"/>
      <c r="L788" s="267" t="s">
        <v>121</v>
      </c>
      <c r="M788" s="662"/>
      <c r="N788" s="299"/>
      <c r="O788" s="270" t="s">
        <v>122</v>
      </c>
      <c r="P788" s="662"/>
      <c r="Q788" s="299"/>
      <c r="R788" s="301" t="s">
        <v>633</v>
      </c>
      <c r="S788" s="662"/>
      <c r="T788" s="299"/>
    </row>
    <row r="789" spans="2:20" x14ac:dyDescent="0.2">
      <c r="B789" s="273"/>
      <c r="C789" s="274" t="s">
        <v>283</v>
      </c>
      <c r="D789" s="275" t="s">
        <v>284</v>
      </c>
      <c r="E789" s="275" t="s">
        <v>47</v>
      </c>
      <c r="F789" s="275" t="s">
        <v>283</v>
      </c>
      <c r="G789" s="275" t="s">
        <v>284</v>
      </c>
      <c r="H789" s="275" t="s">
        <v>47</v>
      </c>
      <c r="I789" s="276" t="s">
        <v>283</v>
      </c>
      <c r="J789" s="276" t="s">
        <v>284</v>
      </c>
      <c r="K789" s="276" t="s">
        <v>47</v>
      </c>
      <c r="L789" s="274" t="s">
        <v>283</v>
      </c>
      <c r="M789" s="275" t="s">
        <v>284</v>
      </c>
      <c r="N789" s="275" t="s">
        <v>47</v>
      </c>
      <c r="O789" s="275" t="s">
        <v>283</v>
      </c>
      <c r="P789" s="275" t="s">
        <v>284</v>
      </c>
      <c r="Q789" s="275" t="s">
        <v>47</v>
      </c>
      <c r="R789" s="276" t="s">
        <v>283</v>
      </c>
      <c r="S789" s="276" t="s">
        <v>284</v>
      </c>
      <c r="T789" s="276" t="s">
        <v>47</v>
      </c>
    </row>
    <row r="790" spans="2:20" x14ac:dyDescent="0.2">
      <c r="B790" s="129" t="s">
        <v>683</v>
      </c>
      <c r="C790" s="234"/>
      <c r="D790" s="234"/>
      <c r="E790" s="234"/>
      <c r="F790" s="234"/>
      <c r="G790" s="234"/>
      <c r="H790" s="234"/>
      <c r="I790" s="234"/>
      <c r="J790" s="234"/>
      <c r="K790" s="234"/>
      <c r="L790" s="234"/>
      <c r="M790" s="234"/>
      <c r="N790" s="234"/>
      <c r="O790" s="234"/>
      <c r="P790" s="234"/>
      <c r="Q790" s="234"/>
      <c r="R790" s="234"/>
      <c r="S790" s="234"/>
      <c r="T790" s="232"/>
    </row>
    <row r="791" spans="2:20" x14ac:dyDescent="0.2">
      <c r="B791" s="665" t="s">
        <v>424</v>
      </c>
      <c r="C791" s="104">
        <f t="shared" ref="C791:D803" si="741">+C753*$E$815</f>
        <v>5100.8536218937834</v>
      </c>
      <c r="D791" s="104">
        <f t="shared" si="741"/>
        <v>0</v>
      </c>
      <c r="E791" s="408">
        <f>+C791+D791</f>
        <v>5100.8536218937834</v>
      </c>
      <c r="F791" s="104">
        <f t="shared" ref="F791:G803" si="742">+F753*$H$815</f>
        <v>8303.9189457199354</v>
      </c>
      <c r="G791" s="104">
        <f t="shared" si="742"/>
        <v>0</v>
      </c>
      <c r="H791" s="408">
        <f>+F791+G791</f>
        <v>8303.9189457199354</v>
      </c>
      <c r="I791" s="104">
        <f t="shared" ref="I791:J803" si="743">+I753*$K$815</f>
        <v>9537.9131328360872</v>
      </c>
      <c r="J791" s="104">
        <f t="shared" si="743"/>
        <v>0</v>
      </c>
      <c r="K791" s="408">
        <f>+I791+J791</f>
        <v>9537.9131328360872</v>
      </c>
      <c r="L791" s="104">
        <f t="shared" ref="L791:M803" si="744">+L753*$N$815</f>
        <v>11958.027213616635</v>
      </c>
      <c r="M791" s="104">
        <f t="shared" si="744"/>
        <v>0</v>
      </c>
      <c r="N791" s="408">
        <f>+L791+M791</f>
        <v>11958.027213616635</v>
      </c>
      <c r="O791" s="104">
        <f t="shared" ref="O791:P803" si="745">+O753*$Q$815</f>
        <v>12552.038475625244</v>
      </c>
      <c r="P791" s="104">
        <f t="shared" si="745"/>
        <v>0</v>
      </c>
      <c r="Q791" s="408">
        <f>+O791+P791</f>
        <v>12552.038475625244</v>
      </c>
      <c r="R791" s="104">
        <f t="shared" ref="R791:S803" si="746">+R753*$T$815</f>
        <v>13146.582448514626</v>
      </c>
      <c r="S791" s="104">
        <f t="shared" si="746"/>
        <v>0</v>
      </c>
      <c r="T791" s="408">
        <f>+R791+S791</f>
        <v>13146.582448514626</v>
      </c>
    </row>
    <row r="792" spans="2:20" x14ac:dyDescent="0.2">
      <c r="B792" s="665" t="s">
        <v>425</v>
      </c>
      <c r="C792" s="104">
        <f t="shared" si="741"/>
        <v>1616.9818088076297</v>
      </c>
      <c r="D792" s="104">
        <f t="shared" si="741"/>
        <v>0</v>
      </c>
      <c r="E792" s="408">
        <f>+C792+D792</f>
        <v>1616.9818088076297</v>
      </c>
      <c r="F792" s="104">
        <f t="shared" si="742"/>
        <v>3098.0151898836916</v>
      </c>
      <c r="G792" s="104">
        <f t="shared" si="742"/>
        <v>0</v>
      </c>
      <c r="H792" s="408">
        <f>+F792+G792</f>
        <v>3098.0151898836916</v>
      </c>
      <c r="I792" s="104">
        <f t="shared" si="743"/>
        <v>3588.4919232149969</v>
      </c>
      <c r="J792" s="104">
        <f t="shared" si="743"/>
        <v>0</v>
      </c>
      <c r="K792" s="408">
        <f>+I792+J792</f>
        <v>3588.4919232149969</v>
      </c>
      <c r="L792" s="104">
        <f t="shared" si="744"/>
        <v>4467.9943957535361</v>
      </c>
      <c r="M792" s="104">
        <f t="shared" si="744"/>
        <v>0</v>
      </c>
      <c r="N792" s="408">
        <f>+L792+M792</f>
        <v>4467.9943957535361</v>
      </c>
      <c r="O792" s="104">
        <f t="shared" si="745"/>
        <v>4546.2718932659091</v>
      </c>
      <c r="P792" s="104">
        <f t="shared" si="745"/>
        <v>0</v>
      </c>
      <c r="Q792" s="408">
        <f>+O792+P792</f>
        <v>4546.2718932659091</v>
      </c>
      <c r="R792" s="104">
        <f t="shared" si="746"/>
        <v>4761.6120994409084</v>
      </c>
      <c r="S792" s="104">
        <f t="shared" si="746"/>
        <v>0</v>
      </c>
      <c r="T792" s="408">
        <f>+R792+S792</f>
        <v>4761.6120994409084</v>
      </c>
    </row>
    <row r="793" spans="2:20" x14ac:dyDescent="0.2">
      <c r="B793" s="660" t="s">
        <v>715</v>
      </c>
      <c r="C793" s="104">
        <f t="shared" si="741"/>
        <v>0</v>
      </c>
      <c r="D793" s="104">
        <f t="shared" si="741"/>
        <v>89.281401506996772</v>
      </c>
      <c r="E793" s="104">
        <f>+C793+D793</f>
        <v>89.281401506996772</v>
      </c>
      <c r="F793" s="104">
        <f t="shared" si="742"/>
        <v>0</v>
      </c>
      <c r="G793" s="104">
        <f t="shared" si="742"/>
        <v>89.758020497018066</v>
      </c>
      <c r="H793" s="104">
        <f>+F793+G793</f>
        <v>89.758020497018066</v>
      </c>
      <c r="I793" s="104">
        <f t="shared" si="743"/>
        <v>0</v>
      </c>
      <c r="J793" s="104">
        <f t="shared" si="743"/>
        <v>98.51493544481454</v>
      </c>
      <c r="K793" s="104">
        <f>+I793+J793</f>
        <v>98.51493544481454</v>
      </c>
      <c r="L793" s="104">
        <f t="shared" si="744"/>
        <v>0</v>
      </c>
      <c r="M793" s="104">
        <f t="shared" si="744"/>
        <v>108.36614585933876</v>
      </c>
      <c r="N793" s="104">
        <f>+L793+M793</f>
        <v>108.36614585933876</v>
      </c>
      <c r="O793" s="104">
        <f t="shared" si="745"/>
        <v>0</v>
      </c>
      <c r="P793" s="104">
        <f t="shared" si="745"/>
        <v>119.52322674118813</v>
      </c>
      <c r="Q793" s="104">
        <f>+O793+P793</f>
        <v>119.52322674118813</v>
      </c>
      <c r="R793" s="104">
        <f t="shared" si="746"/>
        <v>0</v>
      </c>
      <c r="S793" s="104">
        <f t="shared" si="746"/>
        <v>131.46709165731784</v>
      </c>
      <c r="T793" s="104">
        <f>+R793+S793</f>
        <v>131.46709165731784</v>
      </c>
    </row>
    <row r="794" spans="2:20" x14ac:dyDescent="0.2">
      <c r="B794" s="660" t="s">
        <v>717</v>
      </c>
      <c r="C794" s="104">
        <f t="shared" si="741"/>
        <v>82.16434876210981</v>
      </c>
      <c r="D794" s="104">
        <f t="shared" si="741"/>
        <v>0</v>
      </c>
      <c r="E794" s="104">
        <f t="shared" ref="E794:E813" si="747">+C794+D794</f>
        <v>82.16434876210981</v>
      </c>
      <c r="F794" s="104">
        <f t="shared" si="742"/>
        <v>82.602974145019871</v>
      </c>
      <c r="G794" s="104">
        <f t="shared" si="742"/>
        <v>0</v>
      </c>
      <c r="H794" s="104">
        <f t="shared" ref="H794:H813" si="748">+F794+G794</f>
        <v>82.602974145019871</v>
      </c>
      <c r="I794" s="104">
        <f t="shared" si="743"/>
        <v>90.66183300818966</v>
      </c>
      <c r="J794" s="104">
        <f t="shared" si="743"/>
        <v>0</v>
      </c>
      <c r="K794" s="104">
        <f t="shared" ref="K794:K813" si="749">+I794+J794</f>
        <v>90.66183300818966</v>
      </c>
      <c r="L794" s="104">
        <f t="shared" si="744"/>
        <v>99.727755748710962</v>
      </c>
      <c r="M794" s="104">
        <f t="shared" si="744"/>
        <v>0</v>
      </c>
      <c r="N794" s="104">
        <f t="shared" ref="N794:N813" si="750">+L794+M794</f>
        <v>99.727755748710962</v>
      </c>
      <c r="O794" s="104">
        <f t="shared" si="745"/>
        <v>109.99545169960278</v>
      </c>
      <c r="P794" s="104">
        <f t="shared" si="745"/>
        <v>0</v>
      </c>
      <c r="Q794" s="104">
        <f t="shared" ref="Q794:Q813" si="751">+O794+P794</f>
        <v>109.99545169960278</v>
      </c>
      <c r="R794" s="104">
        <f t="shared" si="746"/>
        <v>120.98721332040913</v>
      </c>
      <c r="S794" s="104">
        <f t="shared" si="746"/>
        <v>0</v>
      </c>
      <c r="T794" s="104">
        <f t="shared" ref="T794:T813" si="752">+R794+S794</f>
        <v>120.98721332040913</v>
      </c>
    </row>
    <row r="795" spans="2:20" x14ac:dyDescent="0.2">
      <c r="B795" s="660" t="s">
        <v>287</v>
      </c>
      <c r="C795" s="104">
        <f t="shared" si="741"/>
        <v>118.13536060279873</v>
      </c>
      <c r="D795" s="104">
        <f t="shared" si="741"/>
        <v>0</v>
      </c>
      <c r="E795" s="104">
        <f t="shared" si="747"/>
        <v>118.13536060279873</v>
      </c>
      <c r="F795" s="104">
        <f t="shared" si="742"/>
        <v>118.76601329536308</v>
      </c>
      <c r="G795" s="104">
        <f t="shared" si="742"/>
        <v>0</v>
      </c>
      <c r="H795" s="104">
        <f t="shared" si="748"/>
        <v>118.76601329536308</v>
      </c>
      <c r="I795" s="104">
        <f t="shared" si="743"/>
        <v>130.35298759980321</v>
      </c>
      <c r="J795" s="104">
        <f t="shared" si="743"/>
        <v>0</v>
      </c>
      <c r="K795" s="104">
        <f t="shared" si="749"/>
        <v>130.35298759980321</v>
      </c>
      <c r="L795" s="104">
        <f t="shared" si="744"/>
        <v>143.38791172790016</v>
      </c>
      <c r="M795" s="104">
        <f t="shared" si="744"/>
        <v>0</v>
      </c>
      <c r="N795" s="104">
        <f t="shared" si="750"/>
        <v>143.38791172790016</v>
      </c>
      <c r="O795" s="104">
        <f t="shared" si="745"/>
        <v>158.150737478889</v>
      </c>
      <c r="P795" s="104">
        <f t="shared" si="745"/>
        <v>0</v>
      </c>
      <c r="Q795" s="104">
        <f t="shared" si="751"/>
        <v>158.150737478889</v>
      </c>
      <c r="R795" s="104">
        <f t="shared" si="746"/>
        <v>173.95462009096386</v>
      </c>
      <c r="S795" s="104">
        <f t="shared" si="746"/>
        <v>0</v>
      </c>
      <c r="T795" s="104">
        <f t="shared" si="752"/>
        <v>173.95462009096386</v>
      </c>
    </row>
    <row r="796" spans="2:20" x14ac:dyDescent="0.2">
      <c r="B796" s="114" t="s">
        <v>427</v>
      </c>
      <c r="C796" s="104">
        <f t="shared" si="741"/>
        <v>0</v>
      </c>
      <c r="D796" s="104">
        <f t="shared" si="741"/>
        <v>345.63031216361679</v>
      </c>
      <c r="E796" s="104">
        <f t="shared" si="747"/>
        <v>345.63031216361679</v>
      </c>
      <c r="F796" s="104">
        <f t="shared" si="742"/>
        <v>0</v>
      </c>
      <c r="G796" s="104">
        <f t="shared" si="742"/>
        <v>347.47542175557658</v>
      </c>
      <c r="H796" s="104">
        <f t="shared" si="748"/>
        <v>347.47542175557658</v>
      </c>
      <c r="I796" s="104">
        <f t="shared" si="743"/>
        <v>0</v>
      </c>
      <c r="J796" s="104">
        <f t="shared" si="743"/>
        <v>381.37559800628145</v>
      </c>
      <c r="K796" s="104">
        <f t="shared" si="749"/>
        <v>381.37559800628145</v>
      </c>
      <c r="L796" s="104">
        <f t="shared" si="744"/>
        <v>0</v>
      </c>
      <c r="M796" s="104">
        <f t="shared" si="744"/>
        <v>419.51206174105658</v>
      </c>
      <c r="N796" s="104">
        <f t="shared" si="750"/>
        <v>419.51206174105658</v>
      </c>
      <c r="O796" s="104">
        <f t="shared" si="745"/>
        <v>0</v>
      </c>
      <c r="P796" s="104">
        <f t="shared" si="745"/>
        <v>462.7038719382353</v>
      </c>
      <c r="Q796" s="104">
        <f t="shared" si="751"/>
        <v>462.7038719382353</v>
      </c>
      <c r="R796" s="104">
        <f t="shared" si="746"/>
        <v>0</v>
      </c>
      <c r="S796" s="104">
        <f t="shared" si="746"/>
        <v>508.9415170661344</v>
      </c>
      <c r="T796" s="104">
        <f t="shared" si="752"/>
        <v>508.9415170661344</v>
      </c>
    </row>
    <row r="797" spans="2:20" x14ac:dyDescent="0.2">
      <c r="B797" s="114" t="s">
        <v>428</v>
      </c>
      <c r="C797" s="104">
        <f t="shared" si="741"/>
        <v>0</v>
      </c>
      <c r="D797" s="104">
        <f t="shared" si="741"/>
        <v>199.04602798708288</v>
      </c>
      <c r="E797" s="104">
        <f t="shared" si="747"/>
        <v>199.04602798708288</v>
      </c>
      <c r="F797" s="104">
        <f t="shared" si="742"/>
        <v>0</v>
      </c>
      <c r="G797" s="104">
        <f t="shared" si="742"/>
        <v>200.10861342173826</v>
      </c>
      <c r="H797" s="104">
        <f t="shared" si="748"/>
        <v>200.10861342173826</v>
      </c>
      <c r="I797" s="104">
        <f t="shared" si="743"/>
        <v>0</v>
      </c>
      <c r="J797" s="104">
        <f t="shared" si="743"/>
        <v>219.63148278040313</v>
      </c>
      <c r="K797" s="104">
        <f t="shared" si="749"/>
        <v>219.63148278040313</v>
      </c>
      <c r="L797" s="104">
        <f t="shared" si="744"/>
        <v>0</v>
      </c>
      <c r="M797" s="104">
        <f t="shared" si="744"/>
        <v>241.59399984194772</v>
      </c>
      <c r="N797" s="104">
        <f t="shared" si="750"/>
        <v>241.59399984194772</v>
      </c>
      <c r="O797" s="104">
        <f t="shared" si="745"/>
        <v>0</v>
      </c>
      <c r="P797" s="104">
        <f t="shared" si="745"/>
        <v>532.93570964314597</v>
      </c>
      <c r="Q797" s="104">
        <f t="shared" si="751"/>
        <v>532.93570964314597</v>
      </c>
      <c r="R797" s="104">
        <f t="shared" si="746"/>
        <v>0</v>
      </c>
      <c r="S797" s="104">
        <f t="shared" si="746"/>
        <v>586.19156876367254</v>
      </c>
      <c r="T797" s="104">
        <f t="shared" si="752"/>
        <v>586.19156876367254</v>
      </c>
    </row>
    <row r="798" spans="2:20" x14ac:dyDescent="0.2">
      <c r="B798" s="114" t="s">
        <v>429</v>
      </c>
      <c r="C798" s="104">
        <f t="shared" si="741"/>
        <v>279.66738428417659</v>
      </c>
      <c r="D798" s="104">
        <f t="shared" si="741"/>
        <v>0</v>
      </c>
      <c r="E798" s="104">
        <f t="shared" si="747"/>
        <v>279.66738428417659</v>
      </c>
      <c r="F798" s="104">
        <f t="shared" si="742"/>
        <v>281.16035800534939</v>
      </c>
      <c r="G798" s="104">
        <f t="shared" si="742"/>
        <v>0</v>
      </c>
      <c r="H798" s="104">
        <f t="shared" si="748"/>
        <v>281.16035800534939</v>
      </c>
      <c r="I798" s="104">
        <f t="shared" si="743"/>
        <v>308.59074615463624</v>
      </c>
      <c r="J798" s="104">
        <f t="shared" si="743"/>
        <v>0</v>
      </c>
      <c r="K798" s="104">
        <f t="shared" si="749"/>
        <v>308.59074615463624</v>
      </c>
      <c r="L798" s="104">
        <f t="shared" si="744"/>
        <v>678.89786777291511</v>
      </c>
      <c r="M798" s="104">
        <f t="shared" si="744"/>
        <v>0</v>
      </c>
      <c r="N798" s="104">
        <f t="shared" si="750"/>
        <v>678.89786777291511</v>
      </c>
      <c r="O798" s="104">
        <f t="shared" si="745"/>
        <v>748.79532847147459</v>
      </c>
      <c r="P798" s="104">
        <f t="shared" si="745"/>
        <v>0</v>
      </c>
      <c r="Q798" s="104">
        <f t="shared" si="751"/>
        <v>748.79532847147459</v>
      </c>
      <c r="R798" s="104">
        <f t="shared" si="746"/>
        <v>823.62187471640061</v>
      </c>
      <c r="S798" s="104">
        <f t="shared" si="746"/>
        <v>0</v>
      </c>
      <c r="T798" s="104">
        <f t="shared" si="752"/>
        <v>823.62187471640061</v>
      </c>
    </row>
    <row r="799" spans="2:20" x14ac:dyDescent="0.2">
      <c r="B799" s="114" t="s">
        <v>288</v>
      </c>
      <c r="C799" s="104">
        <f t="shared" si="741"/>
        <v>0</v>
      </c>
      <c r="D799" s="104">
        <f t="shared" si="741"/>
        <v>0</v>
      </c>
      <c r="E799" s="104">
        <f t="shared" si="747"/>
        <v>0</v>
      </c>
      <c r="F799" s="104">
        <f t="shared" si="742"/>
        <v>95.922259510166256</v>
      </c>
      <c r="G799" s="104">
        <f t="shared" si="742"/>
        <v>0</v>
      </c>
      <c r="H799" s="104">
        <f t="shared" si="748"/>
        <v>95.922259510166256</v>
      </c>
      <c r="I799" s="104">
        <f t="shared" si="743"/>
        <v>126.57747435894606</v>
      </c>
      <c r="J799" s="104">
        <f t="shared" si="743"/>
        <v>0</v>
      </c>
      <c r="K799" s="104">
        <f t="shared" si="749"/>
        <v>126.57747435894606</v>
      </c>
      <c r="L799" s="104">
        <f t="shared" si="744"/>
        <v>158.23641362968533</v>
      </c>
      <c r="M799" s="104">
        <f t="shared" si="744"/>
        <v>0</v>
      </c>
      <c r="N799" s="104">
        <f t="shared" si="750"/>
        <v>158.23641362968533</v>
      </c>
      <c r="O799" s="104">
        <f t="shared" si="745"/>
        <v>264.47642914044599</v>
      </c>
      <c r="P799" s="104">
        <f t="shared" si="745"/>
        <v>0</v>
      </c>
      <c r="Q799" s="104">
        <f t="shared" si="751"/>
        <v>264.47642914044599</v>
      </c>
      <c r="R799" s="104">
        <f t="shared" si="746"/>
        <v>327.94409767097909</v>
      </c>
      <c r="S799" s="104">
        <f t="shared" si="746"/>
        <v>0</v>
      </c>
      <c r="T799" s="104">
        <f t="shared" si="752"/>
        <v>327.94409767097909</v>
      </c>
    </row>
    <row r="800" spans="2:20" x14ac:dyDescent="0.2">
      <c r="B800" s="114" t="s">
        <v>289</v>
      </c>
      <c r="C800" s="104">
        <f t="shared" si="741"/>
        <v>121.51065662002154</v>
      </c>
      <c r="D800" s="104">
        <f t="shared" si="741"/>
        <v>0</v>
      </c>
      <c r="E800" s="104">
        <f t="shared" si="747"/>
        <v>121.51065662002154</v>
      </c>
      <c r="F800" s="104">
        <f t="shared" si="742"/>
        <v>122.15932796094488</v>
      </c>
      <c r="G800" s="104">
        <f t="shared" si="742"/>
        <v>0</v>
      </c>
      <c r="H800" s="104">
        <f t="shared" si="748"/>
        <v>122.15932796094488</v>
      </c>
      <c r="I800" s="104">
        <f t="shared" si="743"/>
        <v>134.07735867408331</v>
      </c>
      <c r="J800" s="104">
        <f t="shared" si="743"/>
        <v>0</v>
      </c>
      <c r="K800" s="104">
        <f t="shared" si="749"/>
        <v>134.07735867408331</v>
      </c>
      <c r="L800" s="104">
        <f t="shared" si="744"/>
        <v>147.48470920584015</v>
      </c>
      <c r="M800" s="104">
        <f t="shared" si="744"/>
        <v>0</v>
      </c>
      <c r="N800" s="104">
        <f t="shared" si="750"/>
        <v>147.48470920584015</v>
      </c>
      <c r="O800" s="104">
        <f t="shared" si="745"/>
        <v>162.66932997828582</v>
      </c>
      <c r="P800" s="104">
        <f t="shared" si="745"/>
        <v>0</v>
      </c>
      <c r="Q800" s="104">
        <f t="shared" si="751"/>
        <v>162.66932997828582</v>
      </c>
      <c r="R800" s="104">
        <f t="shared" si="746"/>
        <v>178.9247520935628</v>
      </c>
      <c r="S800" s="104">
        <f t="shared" si="746"/>
        <v>0</v>
      </c>
      <c r="T800" s="104">
        <f t="shared" si="752"/>
        <v>178.9247520935628</v>
      </c>
    </row>
    <row r="801" spans="2:20" x14ac:dyDescent="0.2">
      <c r="B801" s="114" t="s">
        <v>290</v>
      </c>
      <c r="C801" s="104">
        <f t="shared" si="741"/>
        <v>0</v>
      </c>
      <c r="D801" s="104">
        <f t="shared" si="741"/>
        <v>96.822777179763193</v>
      </c>
      <c r="E801" s="104">
        <f t="shared" si="747"/>
        <v>96.822777179763193</v>
      </c>
      <c r="F801" s="104">
        <f t="shared" si="742"/>
        <v>0</v>
      </c>
      <c r="G801" s="104">
        <f t="shared" si="742"/>
        <v>97.339654978403686</v>
      </c>
      <c r="H801" s="104">
        <f t="shared" si="748"/>
        <v>97.339654978403686</v>
      </c>
      <c r="I801" s="104">
        <f t="shared" si="743"/>
        <v>0</v>
      </c>
      <c r="J801" s="104">
        <f t="shared" si="743"/>
        <v>106.83624453077748</v>
      </c>
      <c r="K801" s="104">
        <f t="shared" si="749"/>
        <v>106.83624453077748</v>
      </c>
      <c r="L801" s="104">
        <f t="shared" si="744"/>
        <v>0</v>
      </c>
      <c r="M801" s="104">
        <f t="shared" si="744"/>
        <v>117.51956193862186</v>
      </c>
      <c r="N801" s="104">
        <f t="shared" si="750"/>
        <v>117.51956193862186</v>
      </c>
      <c r="O801" s="104">
        <f t="shared" si="745"/>
        <v>0</v>
      </c>
      <c r="P801" s="104">
        <f t="shared" si="745"/>
        <v>129.61905341126902</v>
      </c>
      <c r="Q801" s="104">
        <f t="shared" si="751"/>
        <v>129.61905341126902</v>
      </c>
      <c r="R801" s="104">
        <f t="shared" si="746"/>
        <v>0</v>
      </c>
      <c r="S801" s="104">
        <f t="shared" si="746"/>
        <v>142.57178658883896</v>
      </c>
      <c r="T801" s="104">
        <f t="shared" si="752"/>
        <v>142.57178658883896</v>
      </c>
    </row>
    <row r="802" spans="2:20" x14ac:dyDescent="0.2">
      <c r="B802" s="114" t="s">
        <v>291</v>
      </c>
      <c r="C802" s="104">
        <f t="shared" si="741"/>
        <v>0</v>
      </c>
      <c r="D802" s="104">
        <f t="shared" si="741"/>
        <v>48.218514531754579</v>
      </c>
      <c r="E802" s="104">
        <f t="shared" si="747"/>
        <v>48.218514531754579</v>
      </c>
      <c r="F802" s="104">
        <f t="shared" si="742"/>
        <v>0</v>
      </c>
      <c r="G802" s="104">
        <f t="shared" si="742"/>
        <v>48.475923794025746</v>
      </c>
      <c r="H802" s="104">
        <f t="shared" si="748"/>
        <v>48.475923794025746</v>
      </c>
      <c r="I802" s="104">
        <f t="shared" si="743"/>
        <v>0</v>
      </c>
      <c r="J802" s="104">
        <f t="shared" si="743"/>
        <v>53.205301061144162</v>
      </c>
      <c r="K802" s="104">
        <f t="shared" si="749"/>
        <v>53.205301061144162</v>
      </c>
      <c r="L802" s="104">
        <f t="shared" si="744"/>
        <v>0</v>
      </c>
      <c r="M802" s="104">
        <f t="shared" si="744"/>
        <v>53.737213671680564</v>
      </c>
      <c r="N802" s="104">
        <f t="shared" si="750"/>
        <v>53.737213671680564</v>
      </c>
      <c r="O802" s="104">
        <f t="shared" si="745"/>
        <v>0</v>
      </c>
      <c r="P802" s="104">
        <f t="shared" si="745"/>
        <v>59.269849667412927</v>
      </c>
      <c r="Q802" s="104">
        <f t="shared" si="751"/>
        <v>59.269849667412927</v>
      </c>
      <c r="R802" s="104">
        <f t="shared" si="746"/>
        <v>0</v>
      </c>
      <c r="S802" s="104">
        <f t="shared" si="746"/>
        <v>65.192640553570854</v>
      </c>
      <c r="T802" s="104">
        <f t="shared" si="752"/>
        <v>65.192640553570854</v>
      </c>
    </row>
    <row r="803" spans="2:20" x14ac:dyDescent="0.2">
      <c r="B803" s="114" t="s">
        <v>293</v>
      </c>
      <c r="C803" s="104">
        <f t="shared" si="741"/>
        <v>0</v>
      </c>
      <c r="D803" s="104">
        <f t="shared" si="741"/>
        <v>50.706589881593111</v>
      </c>
      <c r="E803" s="104">
        <f t="shared" si="747"/>
        <v>50.706589881593111</v>
      </c>
      <c r="F803" s="104">
        <f t="shared" si="742"/>
        <v>0</v>
      </c>
      <c r="G803" s="104">
        <f t="shared" si="742"/>
        <v>50.977281461797467</v>
      </c>
      <c r="H803" s="104">
        <f t="shared" si="748"/>
        <v>50.977281461797467</v>
      </c>
      <c r="I803" s="104">
        <f t="shared" si="743"/>
        <v>0</v>
      </c>
      <c r="J803" s="104">
        <f t="shared" si="743"/>
        <v>55.950694595899208</v>
      </c>
      <c r="K803" s="104">
        <f t="shared" si="749"/>
        <v>55.950694595899208</v>
      </c>
      <c r="L803" s="104">
        <f t="shared" si="744"/>
        <v>0</v>
      </c>
      <c r="M803" s="104">
        <f t="shared" si="744"/>
        <v>61.545603254310116</v>
      </c>
      <c r="N803" s="104">
        <f t="shared" si="750"/>
        <v>61.545603254310116</v>
      </c>
      <c r="O803" s="104">
        <f t="shared" si="745"/>
        <v>0</v>
      </c>
      <c r="P803" s="104">
        <f t="shared" si="745"/>
        <v>67.882169605224348</v>
      </c>
      <c r="Q803" s="104">
        <f t="shared" si="751"/>
        <v>67.882169605224348</v>
      </c>
      <c r="R803" s="104">
        <f t="shared" si="746"/>
        <v>0</v>
      </c>
      <c r="S803" s="104">
        <f t="shared" si="746"/>
        <v>74.665583056186776</v>
      </c>
      <c r="T803" s="104">
        <f t="shared" si="752"/>
        <v>74.665583056186776</v>
      </c>
    </row>
    <row r="804" spans="2:20" x14ac:dyDescent="0.2">
      <c r="B804" s="114" t="s">
        <v>872</v>
      </c>
      <c r="C804" s="104">
        <f t="shared" ref="C804:D812" si="753">+C766*$E$815</f>
        <v>0</v>
      </c>
      <c r="D804" s="104">
        <f t="shared" si="753"/>
        <v>0</v>
      </c>
      <c r="E804" s="104">
        <f t="shared" si="747"/>
        <v>0</v>
      </c>
      <c r="F804" s="104">
        <f t="shared" ref="F804:G812" si="754">+F766*$H$815</f>
        <v>0</v>
      </c>
      <c r="G804" s="104">
        <f t="shared" si="754"/>
        <v>0</v>
      </c>
      <c r="H804" s="104">
        <f t="shared" si="748"/>
        <v>0</v>
      </c>
      <c r="I804" s="104">
        <f t="shared" ref="I804:J812" si="755">+I766*$K$815</f>
        <v>1055.3117565846776</v>
      </c>
      <c r="J804" s="104">
        <f t="shared" si="755"/>
        <v>0</v>
      </c>
      <c r="K804" s="104">
        <f t="shared" si="749"/>
        <v>1055.3117565846776</v>
      </c>
      <c r="L804" s="104">
        <f t="shared" ref="L804:M812" si="756">+L766*$N$815</f>
        <v>2462.3876651780638</v>
      </c>
      <c r="M804" s="104">
        <f t="shared" si="756"/>
        <v>0</v>
      </c>
      <c r="N804" s="104">
        <f t="shared" si="750"/>
        <v>2462.3876651780638</v>
      </c>
      <c r="O804" s="104">
        <f t="shared" ref="O804:P812" si="757">+O766*$Q$815</f>
        <v>0</v>
      </c>
      <c r="P804" s="104">
        <f t="shared" si="757"/>
        <v>0</v>
      </c>
      <c r="Q804" s="104">
        <f t="shared" si="751"/>
        <v>0</v>
      </c>
      <c r="R804" s="104">
        <f t="shared" ref="R804:S812" si="758">+R766*$T$815</f>
        <v>0</v>
      </c>
      <c r="S804" s="104">
        <f t="shared" si="758"/>
        <v>0</v>
      </c>
      <c r="T804" s="104">
        <f t="shared" si="752"/>
        <v>0</v>
      </c>
    </row>
    <row r="805" spans="2:20" x14ac:dyDescent="0.2">
      <c r="B805" s="114" t="s">
        <v>867</v>
      </c>
      <c r="C805" s="104">
        <f t="shared" si="753"/>
        <v>0</v>
      </c>
      <c r="D805" s="104">
        <f t="shared" si="753"/>
        <v>0</v>
      </c>
      <c r="E805" s="104">
        <f t="shared" si="747"/>
        <v>0</v>
      </c>
      <c r="F805" s="104">
        <f t="shared" si="754"/>
        <v>1057.6565191423799</v>
      </c>
      <c r="G805" s="104">
        <f t="shared" si="754"/>
        <v>0</v>
      </c>
      <c r="H805" s="104">
        <f t="shared" si="748"/>
        <v>1057.6565191423799</v>
      </c>
      <c r="I805" s="104">
        <f t="shared" si="755"/>
        <v>1231.1970493487904</v>
      </c>
      <c r="J805" s="104">
        <f t="shared" si="755"/>
        <v>0</v>
      </c>
      <c r="K805" s="104">
        <f t="shared" si="749"/>
        <v>1231.1970493487904</v>
      </c>
      <c r="L805" s="104">
        <f t="shared" si="756"/>
        <v>2110.6179987240548</v>
      </c>
      <c r="M805" s="104">
        <f t="shared" si="756"/>
        <v>0</v>
      </c>
      <c r="N805" s="104">
        <f t="shared" si="750"/>
        <v>2110.6179987240548</v>
      </c>
      <c r="O805" s="104">
        <f t="shared" si="757"/>
        <v>2292.6498967540765</v>
      </c>
      <c r="P805" s="104">
        <f t="shared" si="757"/>
        <v>0</v>
      </c>
      <c r="Q805" s="104">
        <f t="shared" si="751"/>
        <v>2292.6498967540765</v>
      </c>
      <c r="R805" s="104">
        <f t="shared" si="758"/>
        <v>2645.1950904277696</v>
      </c>
      <c r="S805" s="104">
        <f t="shared" si="758"/>
        <v>0</v>
      </c>
      <c r="T805" s="104">
        <f t="shared" si="752"/>
        <v>2645.1950904277696</v>
      </c>
    </row>
    <row r="806" spans="2:20" x14ac:dyDescent="0.2">
      <c r="B806" s="114" t="s">
        <v>868</v>
      </c>
      <c r="C806" s="104">
        <f t="shared" si="753"/>
        <v>0</v>
      </c>
      <c r="D806" s="104">
        <f t="shared" si="753"/>
        <v>0</v>
      </c>
      <c r="E806" s="104">
        <f t="shared" si="747"/>
        <v>0</v>
      </c>
      <c r="F806" s="104">
        <f t="shared" si="754"/>
        <v>0</v>
      </c>
      <c r="G806" s="104">
        <f t="shared" si="754"/>
        <v>0</v>
      </c>
      <c r="H806" s="104">
        <f t="shared" si="748"/>
        <v>0</v>
      </c>
      <c r="I806" s="104">
        <f t="shared" si="755"/>
        <v>527.6558782923388</v>
      </c>
      <c r="J806" s="104">
        <f t="shared" si="755"/>
        <v>0</v>
      </c>
      <c r="K806" s="104">
        <f t="shared" si="749"/>
        <v>527.6558782923388</v>
      </c>
      <c r="L806" s="104">
        <f t="shared" si="756"/>
        <v>1055.3089993620274</v>
      </c>
      <c r="M806" s="104">
        <f t="shared" si="756"/>
        <v>0</v>
      </c>
      <c r="N806" s="104">
        <f t="shared" si="750"/>
        <v>1055.3089993620274</v>
      </c>
      <c r="O806" s="104">
        <f t="shared" si="757"/>
        <v>1410.8614749255853</v>
      </c>
      <c r="P806" s="104">
        <f t="shared" si="757"/>
        <v>0</v>
      </c>
      <c r="Q806" s="104">
        <f t="shared" si="751"/>
        <v>1410.8614749255853</v>
      </c>
      <c r="R806" s="104">
        <f t="shared" si="758"/>
        <v>1587.1170542566617</v>
      </c>
      <c r="S806" s="104">
        <f t="shared" si="758"/>
        <v>0</v>
      </c>
      <c r="T806" s="104">
        <f t="shared" si="752"/>
        <v>1587.1170542566617</v>
      </c>
    </row>
    <row r="807" spans="2:20" x14ac:dyDescent="0.2">
      <c r="B807" s="114" t="s">
        <v>869</v>
      </c>
      <c r="C807" s="104">
        <f t="shared" si="753"/>
        <v>0</v>
      </c>
      <c r="D807" s="104">
        <f t="shared" si="753"/>
        <v>0</v>
      </c>
      <c r="E807" s="104">
        <f t="shared" si="747"/>
        <v>0</v>
      </c>
      <c r="F807" s="104">
        <f t="shared" si="754"/>
        <v>705.10434609491995</v>
      </c>
      <c r="G807" s="104">
        <f t="shared" si="754"/>
        <v>0</v>
      </c>
      <c r="H807" s="104">
        <f t="shared" si="748"/>
        <v>705.10434609491995</v>
      </c>
      <c r="I807" s="104">
        <f t="shared" si="755"/>
        <v>879.42646382056466</v>
      </c>
      <c r="J807" s="104">
        <f t="shared" si="755"/>
        <v>0</v>
      </c>
      <c r="K807" s="104">
        <f t="shared" si="749"/>
        <v>879.42646382056466</v>
      </c>
      <c r="L807" s="104">
        <f t="shared" si="756"/>
        <v>1231.1938325890319</v>
      </c>
      <c r="M807" s="104">
        <f t="shared" si="756"/>
        <v>0</v>
      </c>
      <c r="N807" s="104">
        <f t="shared" si="750"/>
        <v>1231.1938325890319</v>
      </c>
      <c r="O807" s="104">
        <f t="shared" si="757"/>
        <v>1763.576843656982</v>
      </c>
      <c r="P807" s="104">
        <f t="shared" si="757"/>
        <v>0</v>
      </c>
      <c r="Q807" s="104">
        <f t="shared" si="751"/>
        <v>1763.576843656982</v>
      </c>
      <c r="R807" s="104">
        <f t="shared" si="758"/>
        <v>2116.1560723422158</v>
      </c>
      <c r="S807" s="104">
        <f t="shared" si="758"/>
        <v>0</v>
      </c>
      <c r="T807" s="104">
        <f t="shared" si="752"/>
        <v>2116.1560723422158</v>
      </c>
    </row>
    <row r="808" spans="2:20" x14ac:dyDescent="0.2">
      <c r="B808" s="114" t="s">
        <v>870</v>
      </c>
      <c r="C808" s="104">
        <f t="shared" si="753"/>
        <v>0</v>
      </c>
      <c r="D808" s="104">
        <f t="shared" si="753"/>
        <v>0</v>
      </c>
      <c r="E808" s="104">
        <f t="shared" si="747"/>
        <v>0</v>
      </c>
      <c r="F808" s="104">
        <f t="shared" si="754"/>
        <v>0</v>
      </c>
      <c r="G808" s="104">
        <f t="shared" si="754"/>
        <v>0</v>
      </c>
      <c r="H808" s="104">
        <f t="shared" si="748"/>
        <v>0</v>
      </c>
      <c r="I808" s="104">
        <f t="shared" si="755"/>
        <v>2110.6235131693552</v>
      </c>
      <c r="J808" s="104">
        <f t="shared" si="755"/>
        <v>0</v>
      </c>
      <c r="K808" s="104">
        <f t="shared" si="749"/>
        <v>2110.6235131693552</v>
      </c>
      <c r="L808" s="104">
        <f t="shared" si="756"/>
        <v>0</v>
      </c>
      <c r="M808" s="104">
        <f t="shared" si="756"/>
        <v>0</v>
      </c>
      <c r="N808" s="104">
        <f t="shared" si="750"/>
        <v>0</v>
      </c>
      <c r="O808" s="104">
        <f t="shared" si="757"/>
        <v>4232.5844247767564</v>
      </c>
      <c r="P808" s="104">
        <f t="shared" si="757"/>
        <v>0</v>
      </c>
      <c r="Q808" s="104">
        <f t="shared" si="751"/>
        <v>4232.5844247767564</v>
      </c>
      <c r="R808" s="104">
        <f t="shared" si="758"/>
        <v>0</v>
      </c>
      <c r="S808" s="104">
        <f t="shared" si="758"/>
        <v>0</v>
      </c>
      <c r="T808" s="104">
        <f t="shared" si="752"/>
        <v>0</v>
      </c>
    </row>
    <row r="809" spans="2:20" x14ac:dyDescent="0.2">
      <c r="B809" s="114" t="s">
        <v>871</v>
      </c>
      <c r="C809" s="104">
        <f t="shared" si="753"/>
        <v>0</v>
      </c>
      <c r="D809" s="104">
        <f t="shared" si="753"/>
        <v>0</v>
      </c>
      <c r="E809" s="104">
        <f t="shared" si="747"/>
        <v>0</v>
      </c>
      <c r="F809" s="104">
        <f t="shared" si="754"/>
        <v>352.55217304745997</v>
      </c>
      <c r="G809" s="104">
        <f t="shared" si="754"/>
        <v>0</v>
      </c>
      <c r="H809" s="104">
        <f t="shared" si="748"/>
        <v>352.55217304745997</v>
      </c>
      <c r="I809" s="104">
        <f t="shared" si="755"/>
        <v>703.54117105645173</v>
      </c>
      <c r="J809" s="104">
        <f t="shared" si="755"/>
        <v>0</v>
      </c>
      <c r="K809" s="104">
        <f t="shared" si="749"/>
        <v>703.54117105645173</v>
      </c>
      <c r="L809" s="104">
        <f t="shared" si="756"/>
        <v>879.4241661350228</v>
      </c>
      <c r="M809" s="104">
        <f t="shared" si="756"/>
        <v>0</v>
      </c>
      <c r="N809" s="104">
        <f t="shared" si="750"/>
        <v>879.4241661350228</v>
      </c>
      <c r="O809" s="104">
        <f t="shared" si="757"/>
        <v>1234.5037905598872</v>
      </c>
      <c r="P809" s="104">
        <f t="shared" si="757"/>
        <v>0</v>
      </c>
      <c r="Q809" s="104">
        <f t="shared" si="751"/>
        <v>1234.5037905598872</v>
      </c>
      <c r="R809" s="104">
        <f t="shared" si="758"/>
        <v>1410.7707148948107</v>
      </c>
      <c r="S809" s="104">
        <f t="shared" si="758"/>
        <v>0</v>
      </c>
      <c r="T809" s="104">
        <f t="shared" si="752"/>
        <v>1410.7707148948107</v>
      </c>
    </row>
    <row r="810" spans="2:20" x14ac:dyDescent="0.2">
      <c r="B810" s="114" t="s">
        <v>873</v>
      </c>
      <c r="C810" s="104">
        <f t="shared" si="753"/>
        <v>0</v>
      </c>
      <c r="D810" s="104">
        <f t="shared" si="753"/>
        <v>0</v>
      </c>
      <c r="E810" s="104">
        <f t="shared" si="747"/>
        <v>0</v>
      </c>
      <c r="F810" s="104">
        <f t="shared" si="754"/>
        <v>0</v>
      </c>
      <c r="G810" s="104">
        <f t="shared" si="754"/>
        <v>0</v>
      </c>
      <c r="H810" s="104">
        <f t="shared" si="748"/>
        <v>0</v>
      </c>
      <c r="I810" s="104">
        <f t="shared" si="755"/>
        <v>1055.3117565846776</v>
      </c>
      <c r="J810" s="104">
        <f t="shared" si="755"/>
        <v>0</v>
      </c>
      <c r="K810" s="104">
        <f t="shared" si="749"/>
        <v>1055.3117565846776</v>
      </c>
      <c r="L810" s="104">
        <f t="shared" si="756"/>
        <v>2462.3876651780638</v>
      </c>
      <c r="M810" s="104">
        <f t="shared" si="756"/>
        <v>0</v>
      </c>
      <c r="N810" s="104">
        <f t="shared" si="750"/>
        <v>2462.3876651780638</v>
      </c>
      <c r="O810" s="104">
        <f t="shared" si="757"/>
        <v>0</v>
      </c>
      <c r="P810" s="104">
        <f t="shared" si="757"/>
        <v>0</v>
      </c>
      <c r="Q810" s="104">
        <f t="shared" si="751"/>
        <v>0</v>
      </c>
      <c r="R810" s="104">
        <f t="shared" si="758"/>
        <v>0</v>
      </c>
      <c r="S810" s="104">
        <f t="shared" si="758"/>
        <v>0</v>
      </c>
      <c r="T810" s="104">
        <f t="shared" si="752"/>
        <v>0</v>
      </c>
    </row>
    <row r="811" spans="2:20" x14ac:dyDescent="0.2">
      <c r="B811" s="108" t="s">
        <v>881</v>
      </c>
      <c r="C811" s="104">
        <f t="shared" si="753"/>
        <v>0</v>
      </c>
      <c r="D811" s="104">
        <f t="shared" si="753"/>
        <v>0</v>
      </c>
      <c r="E811" s="104">
        <f t="shared" si="747"/>
        <v>0</v>
      </c>
      <c r="F811" s="104">
        <f t="shared" si="754"/>
        <v>2467.8652113322196</v>
      </c>
      <c r="G811" s="104">
        <f t="shared" si="754"/>
        <v>0</v>
      </c>
      <c r="H811" s="104">
        <f t="shared" si="748"/>
        <v>2467.8652113322196</v>
      </c>
      <c r="I811" s="104">
        <f t="shared" si="755"/>
        <v>0</v>
      </c>
      <c r="J811" s="104">
        <f t="shared" si="755"/>
        <v>0</v>
      </c>
      <c r="K811" s="104">
        <f t="shared" si="749"/>
        <v>0</v>
      </c>
      <c r="L811" s="104">
        <f t="shared" si="756"/>
        <v>0</v>
      </c>
      <c r="M811" s="104">
        <f t="shared" si="756"/>
        <v>0</v>
      </c>
      <c r="N811" s="104">
        <f t="shared" si="750"/>
        <v>0</v>
      </c>
      <c r="O811" s="104">
        <f t="shared" si="757"/>
        <v>0</v>
      </c>
      <c r="P811" s="104">
        <f t="shared" si="757"/>
        <v>0</v>
      </c>
      <c r="Q811" s="104">
        <f t="shared" si="751"/>
        <v>0</v>
      </c>
      <c r="R811" s="104">
        <f t="shared" si="758"/>
        <v>0</v>
      </c>
      <c r="S811" s="104">
        <f t="shared" si="758"/>
        <v>0</v>
      </c>
      <c r="T811" s="104">
        <f t="shared" si="752"/>
        <v>0</v>
      </c>
    </row>
    <row r="812" spans="2:20" x14ac:dyDescent="0.2">
      <c r="B812" s="108" t="s">
        <v>912</v>
      </c>
      <c r="C812" s="104">
        <f t="shared" si="753"/>
        <v>796.56986006458567</v>
      </c>
      <c r="D812" s="104">
        <f t="shared" si="753"/>
        <v>0</v>
      </c>
      <c r="E812" s="104">
        <f t="shared" ref="E812" si="759">+C812+D812</f>
        <v>796.56986006458567</v>
      </c>
      <c r="F812" s="104">
        <f t="shared" si="754"/>
        <v>728.02023734300474</v>
      </c>
      <c r="G812" s="104">
        <f t="shared" si="754"/>
        <v>0</v>
      </c>
      <c r="H812" s="104">
        <f t="shared" ref="H812" si="760">+F812+G812</f>
        <v>728.02023734300474</v>
      </c>
      <c r="I812" s="104">
        <f t="shared" si="755"/>
        <v>726.40625911578638</v>
      </c>
      <c r="J812" s="104">
        <f t="shared" si="755"/>
        <v>0</v>
      </c>
      <c r="K812" s="104">
        <f t="shared" ref="K812" si="761">+I812+J812</f>
        <v>726.40625911578638</v>
      </c>
      <c r="L812" s="104">
        <f t="shared" si="756"/>
        <v>726.40436122752885</v>
      </c>
      <c r="M812" s="104">
        <f t="shared" si="756"/>
        <v>0</v>
      </c>
      <c r="N812" s="104">
        <f t="shared" ref="N812" si="762">+L812+M812</f>
        <v>726.40436122752885</v>
      </c>
      <c r="O812" s="104">
        <f t="shared" si="757"/>
        <v>728.35723643033339</v>
      </c>
      <c r="P812" s="104">
        <f t="shared" si="757"/>
        <v>0</v>
      </c>
      <c r="Q812" s="104">
        <f t="shared" ref="Q812" si="763">+O812+P812</f>
        <v>728.35723643033339</v>
      </c>
      <c r="R812" s="104">
        <f t="shared" si="758"/>
        <v>0</v>
      </c>
      <c r="S812" s="104">
        <f t="shared" si="758"/>
        <v>0</v>
      </c>
      <c r="T812" s="104">
        <f t="shared" ref="T812" si="764">+R812+S812</f>
        <v>0</v>
      </c>
    </row>
    <row r="813" spans="2:20" s="135" customFormat="1" x14ac:dyDescent="0.2">
      <c r="B813" s="114" t="s">
        <v>294</v>
      </c>
      <c r="C813" s="104">
        <f>+C775*$E$815</f>
        <v>2708.8850293792611</v>
      </c>
      <c r="D813" s="104">
        <f>+D775*$E$815</f>
        <v>0</v>
      </c>
      <c r="E813" s="104">
        <f t="shared" si="747"/>
        <v>2708.8850293792611</v>
      </c>
      <c r="F813" s="104">
        <f>+F775*$H$815</f>
        <v>2475.7691960171614</v>
      </c>
      <c r="G813" s="104">
        <f>+G775*$H$815</f>
        <v>0</v>
      </c>
      <c r="H813" s="104">
        <f t="shared" si="748"/>
        <v>2475.7691960171614</v>
      </c>
      <c r="I813" s="104">
        <f>+I775*$K$815</f>
        <v>3959.4427061142233</v>
      </c>
      <c r="J813" s="104">
        <f>+J775*$K$815</f>
        <v>0</v>
      </c>
      <c r="K813" s="104">
        <f t="shared" si="749"/>
        <v>3959.4427061142233</v>
      </c>
      <c r="L813" s="104">
        <f>+L775*$N$815</f>
        <v>3663.0511739024419</v>
      </c>
      <c r="M813" s="104">
        <f>+M775*$N$815</f>
        <v>0</v>
      </c>
      <c r="N813" s="104">
        <f t="shared" si="750"/>
        <v>3663.0511739024419</v>
      </c>
      <c r="O813" s="104">
        <f>+O775*$Q$815</f>
        <v>4995.5816024266214</v>
      </c>
      <c r="P813" s="104">
        <f>+P775*$Q$815</f>
        <v>0</v>
      </c>
      <c r="Q813" s="104">
        <f t="shared" si="751"/>
        <v>4995.5816024266214</v>
      </c>
      <c r="R813" s="104">
        <f>+R775*$T$815</f>
        <v>6339.2866860856584</v>
      </c>
      <c r="S813" s="104">
        <f>+S775*$T$815</f>
        <v>0</v>
      </c>
      <c r="T813" s="104">
        <f t="shared" si="752"/>
        <v>6339.2866860856584</v>
      </c>
    </row>
    <row r="814" spans="2:20" x14ac:dyDescent="0.2">
      <c r="B814" s="278" t="s">
        <v>8</v>
      </c>
      <c r="C814" s="106">
        <f>SUM(C791:C813)</f>
        <v>10824.768070414366</v>
      </c>
      <c r="D814" s="106">
        <f t="shared" ref="D814:T814" si="765">SUM(D791:D813)</f>
        <v>829.70562325080732</v>
      </c>
      <c r="E814" s="106">
        <f t="shared" si="765"/>
        <v>11654.473693665172</v>
      </c>
      <c r="F814" s="106">
        <f t="shared" si="765"/>
        <v>19889.512751497612</v>
      </c>
      <c r="G814" s="106">
        <f t="shared" si="765"/>
        <v>834.13491590855983</v>
      </c>
      <c r="H814" s="106">
        <f t="shared" si="765"/>
        <v>20723.647667406171</v>
      </c>
      <c r="I814" s="106">
        <f t="shared" si="765"/>
        <v>26165.582009933602</v>
      </c>
      <c r="J814" s="106">
        <f t="shared" si="765"/>
        <v>915.51425641931985</v>
      </c>
      <c r="K814" s="106">
        <f t="shared" si="765"/>
        <v>27081.096266352921</v>
      </c>
      <c r="L814" s="106">
        <f t="shared" si="765"/>
        <v>32244.532129751453</v>
      </c>
      <c r="M814" s="106">
        <f t="shared" si="765"/>
        <v>1002.2745863069557</v>
      </c>
      <c r="N814" s="106">
        <f t="shared" si="765"/>
        <v>33246.806716058411</v>
      </c>
      <c r="O814" s="106">
        <f t="shared" si="765"/>
        <v>35200.512915190098</v>
      </c>
      <c r="P814" s="106">
        <f t="shared" si="765"/>
        <v>1371.9338810064758</v>
      </c>
      <c r="Q814" s="106">
        <f t="shared" si="765"/>
        <v>36572.446796196571</v>
      </c>
      <c r="R814" s="106">
        <f t="shared" si="765"/>
        <v>33632.152723854968</v>
      </c>
      <c r="S814" s="106">
        <f t="shared" si="765"/>
        <v>1509.0301876857211</v>
      </c>
      <c r="T814" s="106">
        <f t="shared" si="765"/>
        <v>35141.182911540687</v>
      </c>
    </row>
    <row r="815" spans="2:20" x14ac:dyDescent="0.2">
      <c r="B815" s="279" t="s">
        <v>297</v>
      </c>
      <c r="C815" s="241"/>
      <c r="D815" s="240"/>
      <c r="E815" s="285">
        <f>Asignaciones!K65</f>
        <v>0.96431838975297346</v>
      </c>
      <c r="F815" s="241"/>
      <c r="G815" s="240"/>
      <c r="H815" s="285">
        <f>Asignaciones!L65</f>
        <v>0.75117111135701375</v>
      </c>
      <c r="I815" s="241"/>
      <c r="J815" s="240"/>
      <c r="K815" s="285">
        <f>Asignaciones!M65</f>
        <v>0.7552108029131126</v>
      </c>
      <c r="L815" s="241"/>
      <c r="M815" s="240"/>
      <c r="N815" s="285">
        <f>Asignaciones!N65</f>
        <v>0.7552114394086884</v>
      </c>
      <c r="O815" s="241"/>
      <c r="P815" s="240"/>
      <c r="Q815" s="285">
        <f>Asignaciones!O65</f>
        <v>0.75523239114790819</v>
      </c>
      <c r="R815" s="241"/>
      <c r="S815" s="240"/>
      <c r="T815" s="285">
        <f>Asignaciones!P65</f>
        <v>0.75523326553799108</v>
      </c>
    </row>
    <row r="819" spans="2:20" x14ac:dyDescent="0.2">
      <c r="B819" s="2" t="s">
        <v>488</v>
      </c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7"/>
    </row>
    <row r="820" spans="2:20" x14ac:dyDescent="0.2">
      <c r="B820" s="9" t="s">
        <v>20</v>
      </c>
      <c r="C820" s="199"/>
      <c r="D820" s="199"/>
      <c r="E820" s="199"/>
      <c r="F820" s="199"/>
      <c r="G820" s="199"/>
      <c r="H820" s="199"/>
      <c r="I820" s="199"/>
      <c r="J820" s="199"/>
      <c r="K820" s="199"/>
      <c r="L820" s="199"/>
      <c r="M820" s="199"/>
      <c r="N820" s="199"/>
      <c r="O820" s="199"/>
      <c r="P820" s="199"/>
      <c r="Q820" s="199"/>
      <c r="R820" s="199"/>
      <c r="S820" s="199"/>
      <c r="T820" s="262"/>
    </row>
    <row r="821" spans="2:20" x14ac:dyDescent="0.2">
      <c r="B821" s="9" t="s">
        <v>911</v>
      </c>
      <c r="C821" s="199"/>
      <c r="D821" s="199"/>
      <c r="E821" s="199"/>
      <c r="F821" s="199"/>
      <c r="G821" s="199"/>
      <c r="H821" s="199"/>
      <c r="I821" s="199"/>
      <c r="J821" s="199"/>
      <c r="K821" s="199"/>
      <c r="L821" s="199"/>
      <c r="M821" s="199"/>
      <c r="N821" s="199"/>
      <c r="O821" s="199"/>
      <c r="P821" s="199"/>
      <c r="Q821" s="199"/>
      <c r="R821" s="199"/>
      <c r="S821" s="199"/>
      <c r="T821" s="262"/>
    </row>
    <row r="822" spans="2:20" x14ac:dyDescent="0.2">
      <c r="B822" s="9" t="s">
        <v>2</v>
      </c>
      <c r="C822" s="199"/>
      <c r="D822" s="199"/>
      <c r="E822" s="199"/>
      <c r="F822" s="199"/>
      <c r="G822" s="199"/>
      <c r="H822" s="199"/>
      <c r="I822" s="199"/>
      <c r="J822" s="199"/>
      <c r="K822" s="199"/>
      <c r="L822" s="199"/>
      <c r="M822" s="199"/>
      <c r="N822" s="199"/>
      <c r="O822" s="199"/>
      <c r="P822" s="199"/>
      <c r="Q822" s="199"/>
      <c r="R822" s="199"/>
      <c r="S822" s="199"/>
      <c r="T822" s="262"/>
    </row>
    <row r="823" spans="2:20" x14ac:dyDescent="0.2">
      <c r="B823" s="256"/>
      <c r="C823" s="197"/>
      <c r="D823" s="197"/>
      <c r="E823" s="197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263"/>
    </row>
    <row r="824" spans="2:20" x14ac:dyDescent="0.2">
      <c r="B824" s="264"/>
    </row>
    <row r="825" spans="2:20" x14ac:dyDescent="0.2">
      <c r="B825" s="265" t="s">
        <v>282</v>
      </c>
      <c r="C825" s="267" t="s">
        <v>38</v>
      </c>
      <c r="D825" s="662"/>
      <c r="E825" s="299"/>
      <c r="F825" s="270" t="s">
        <v>39</v>
      </c>
      <c r="G825" s="663"/>
      <c r="H825" s="663"/>
      <c r="I825" s="301" t="s">
        <v>40</v>
      </c>
      <c r="J825" s="662"/>
      <c r="K825" s="299"/>
      <c r="L825" s="267" t="s">
        <v>121</v>
      </c>
      <c r="M825" s="662"/>
      <c r="N825" s="299"/>
      <c r="O825" s="270" t="s">
        <v>122</v>
      </c>
      <c r="P825" s="662"/>
      <c r="Q825" s="299"/>
      <c r="R825" s="301" t="s">
        <v>633</v>
      </c>
      <c r="S825" s="662"/>
      <c r="T825" s="299"/>
    </row>
    <row r="826" spans="2:20" x14ac:dyDescent="0.2">
      <c r="B826" s="273"/>
      <c r="C826" s="274" t="s">
        <v>283</v>
      </c>
      <c r="D826" s="275" t="s">
        <v>284</v>
      </c>
      <c r="E826" s="275" t="s">
        <v>47</v>
      </c>
      <c r="F826" s="275" t="s">
        <v>283</v>
      </c>
      <c r="G826" s="275" t="s">
        <v>284</v>
      </c>
      <c r="H826" s="275" t="s">
        <v>47</v>
      </c>
      <c r="I826" s="276" t="s">
        <v>283</v>
      </c>
      <c r="J826" s="276" t="s">
        <v>284</v>
      </c>
      <c r="K826" s="276" t="s">
        <v>47</v>
      </c>
      <c r="L826" s="274" t="s">
        <v>283</v>
      </c>
      <c r="M826" s="275" t="s">
        <v>284</v>
      </c>
      <c r="N826" s="275" t="s">
        <v>47</v>
      </c>
      <c r="O826" s="275" t="s">
        <v>283</v>
      </c>
      <c r="P826" s="275" t="s">
        <v>284</v>
      </c>
      <c r="Q826" s="275" t="s">
        <v>47</v>
      </c>
      <c r="R826" s="276" t="s">
        <v>283</v>
      </c>
      <c r="S826" s="276" t="s">
        <v>284</v>
      </c>
      <c r="T826" s="276" t="s">
        <v>47</v>
      </c>
    </row>
    <row r="827" spans="2:20" x14ac:dyDescent="0.2">
      <c r="B827" s="129" t="s">
        <v>89</v>
      </c>
      <c r="C827" s="234"/>
      <c r="D827" s="234"/>
      <c r="E827" s="234"/>
      <c r="F827" s="234"/>
      <c r="G827" s="234"/>
      <c r="H827" s="234"/>
      <c r="I827" s="234"/>
      <c r="J827" s="234"/>
      <c r="K827" s="234"/>
      <c r="L827" s="234"/>
      <c r="M827" s="234"/>
      <c r="N827" s="234"/>
      <c r="O827" s="234"/>
      <c r="P827" s="234"/>
      <c r="Q827" s="234"/>
      <c r="R827" s="234"/>
      <c r="S827" s="234"/>
      <c r="T827" s="232"/>
    </row>
    <row r="828" spans="2:20" x14ac:dyDescent="0.2">
      <c r="B828" s="665" t="s">
        <v>424</v>
      </c>
      <c r="C828" s="104">
        <f t="shared" ref="C828:D840" si="766">+C753*$E$852</f>
        <v>65.902869375399646</v>
      </c>
      <c r="D828" s="104">
        <f t="shared" si="766"/>
        <v>0</v>
      </c>
      <c r="E828" s="408">
        <f>+C828+D828</f>
        <v>65.902869375399646</v>
      </c>
      <c r="F828" s="104">
        <f t="shared" ref="F828:G840" si="767">+F753*$H$852</f>
        <v>2548.4651809845127</v>
      </c>
      <c r="G828" s="104">
        <f t="shared" si="767"/>
        <v>0</v>
      </c>
      <c r="H828" s="408">
        <f>+F828+G828</f>
        <v>2548.4651809845127</v>
      </c>
      <c r="I828" s="104">
        <f t="shared" ref="I828:J840" si="768">+I753*$K$852</f>
        <v>2857.0076440890157</v>
      </c>
      <c r="J828" s="104">
        <f t="shared" si="768"/>
        <v>0</v>
      </c>
      <c r="K828" s="408">
        <f>+I828+J828</f>
        <v>2857.0076440890157</v>
      </c>
      <c r="L828" s="104">
        <f t="shared" ref="L828:M840" si="769">+L753*$N$852</f>
        <v>3581.9216483862638</v>
      </c>
      <c r="M828" s="104">
        <f t="shared" si="769"/>
        <v>0</v>
      </c>
      <c r="N828" s="408">
        <f>+L828+M828</f>
        <v>3581.9216483862638</v>
      </c>
      <c r="O828" s="104">
        <f t="shared" ref="O828:P840" si="770">+O753*$Q$852</f>
        <v>3759.8922955131811</v>
      </c>
      <c r="P828" s="104">
        <f t="shared" si="770"/>
        <v>0</v>
      </c>
      <c r="Q828" s="408">
        <f>+O828+P828</f>
        <v>3759.8922955131811</v>
      </c>
      <c r="R828" s="104">
        <f t="shared" ref="R828:S840" si="771">+R753*$T$852</f>
        <v>3937.9780533931344</v>
      </c>
      <c r="S828" s="104">
        <f t="shared" si="771"/>
        <v>0</v>
      </c>
      <c r="T828" s="408">
        <f>+R828+S828</f>
        <v>3937.9780533931344</v>
      </c>
    </row>
    <row r="829" spans="2:20" x14ac:dyDescent="0.2">
      <c r="B829" s="665" t="s">
        <v>425</v>
      </c>
      <c r="C829" s="104">
        <f t="shared" si="766"/>
        <v>20.891354433472838</v>
      </c>
      <c r="D829" s="104">
        <f t="shared" si="766"/>
        <v>0</v>
      </c>
      <c r="E829" s="408">
        <f>+C829+D829</f>
        <v>20.891354433472838</v>
      </c>
      <c r="F829" s="104">
        <f t="shared" si="767"/>
        <v>950.77804747228436</v>
      </c>
      <c r="G829" s="104">
        <f t="shared" si="767"/>
        <v>0</v>
      </c>
      <c r="H829" s="408">
        <f>+F829+G829</f>
        <v>950.77804747228436</v>
      </c>
      <c r="I829" s="104">
        <f t="shared" si="768"/>
        <v>1074.9048258870457</v>
      </c>
      <c r="J829" s="104">
        <f t="shared" si="768"/>
        <v>0</v>
      </c>
      <c r="K829" s="408">
        <f>+I829+J829</f>
        <v>1074.9048258870457</v>
      </c>
      <c r="L829" s="104">
        <f t="shared" si="769"/>
        <v>1338.348338327437</v>
      </c>
      <c r="M829" s="104">
        <f t="shared" si="769"/>
        <v>0</v>
      </c>
      <c r="N829" s="408">
        <f>+L829+M829</f>
        <v>1338.348338327437</v>
      </c>
      <c r="O829" s="104">
        <f t="shared" si="770"/>
        <v>1361.810091483738</v>
      </c>
      <c r="P829" s="104">
        <f t="shared" si="770"/>
        <v>0</v>
      </c>
      <c r="Q829" s="408">
        <f>+O829+P829</f>
        <v>1361.810091483738</v>
      </c>
      <c r="R829" s="104">
        <f t="shared" si="771"/>
        <v>1426.3116684357851</v>
      </c>
      <c r="S829" s="104">
        <f t="shared" si="771"/>
        <v>0</v>
      </c>
      <c r="T829" s="408">
        <f>+R829+S829</f>
        <v>1426.3116684357851</v>
      </c>
    </row>
    <row r="830" spans="2:20" x14ac:dyDescent="0.2">
      <c r="B830" s="660" t="s">
        <v>715</v>
      </c>
      <c r="C830" s="104">
        <f t="shared" si="766"/>
        <v>0</v>
      </c>
      <c r="D830" s="104">
        <f t="shared" si="766"/>
        <v>1.1535129171151777</v>
      </c>
      <c r="E830" s="104">
        <f>+C830+D830</f>
        <v>1.1535129171151777</v>
      </c>
      <c r="F830" s="104">
        <f t="shared" si="767"/>
        <v>0</v>
      </c>
      <c r="G830" s="104">
        <f t="shared" si="767"/>
        <v>27.546654952436182</v>
      </c>
      <c r="H830" s="104">
        <f>+F830+G830</f>
        <v>27.546654952436182</v>
      </c>
      <c r="I830" s="104">
        <f t="shared" si="768"/>
        <v>0</v>
      </c>
      <c r="J830" s="104">
        <f t="shared" si="768"/>
        <v>29.509382157591521</v>
      </c>
      <c r="K830" s="104">
        <f>+I830+J830</f>
        <v>29.509382157591521</v>
      </c>
      <c r="L830" s="104">
        <f t="shared" si="769"/>
        <v>0</v>
      </c>
      <c r="M830" s="104">
        <f t="shared" si="769"/>
        <v>32.460123804012696</v>
      </c>
      <c r="N830" s="104">
        <f>+L830+M830</f>
        <v>32.460123804012696</v>
      </c>
      <c r="O830" s="104">
        <f t="shared" si="770"/>
        <v>0</v>
      </c>
      <c r="P830" s="104">
        <f t="shared" si="770"/>
        <v>35.802508113064313</v>
      </c>
      <c r="Q830" s="104">
        <f>+O830+P830</f>
        <v>35.802508113064313</v>
      </c>
      <c r="R830" s="104">
        <f t="shared" si="771"/>
        <v>0</v>
      </c>
      <c r="S830" s="104">
        <f t="shared" si="771"/>
        <v>39.380160107574994</v>
      </c>
      <c r="T830" s="104">
        <f>+R830+S830</f>
        <v>39.380160107574994</v>
      </c>
    </row>
    <row r="831" spans="2:20" x14ac:dyDescent="0.2">
      <c r="B831" s="660" t="s">
        <v>717</v>
      </c>
      <c r="C831" s="104">
        <f t="shared" si="766"/>
        <v>1.0615608180839615</v>
      </c>
      <c r="D831" s="104">
        <f t="shared" si="766"/>
        <v>0</v>
      </c>
      <c r="E831" s="104">
        <f t="shared" ref="E831:E848" si="772">+C831+D831</f>
        <v>1.0615608180839615</v>
      </c>
      <c r="F831" s="104">
        <f t="shared" si="767"/>
        <v>25.350777726804527</v>
      </c>
      <c r="G831" s="104">
        <f t="shared" si="767"/>
        <v>0</v>
      </c>
      <c r="H831" s="104">
        <f t="shared" ref="H831:H848" si="773">+F831+G831</f>
        <v>25.350777726804527</v>
      </c>
      <c r="I831" s="104">
        <f t="shared" si="768"/>
        <v>27.157046444445861</v>
      </c>
      <c r="J831" s="104">
        <f t="shared" si="768"/>
        <v>0</v>
      </c>
      <c r="K831" s="104">
        <f t="shared" ref="K831:K848" si="774">+I831+J831</f>
        <v>27.157046444445861</v>
      </c>
      <c r="L831" s="104">
        <f t="shared" si="769"/>
        <v>29.87257018904603</v>
      </c>
      <c r="M831" s="104">
        <f t="shared" si="769"/>
        <v>0</v>
      </c>
      <c r="N831" s="104">
        <f t="shared" ref="N831:N848" si="775">+L831+M831</f>
        <v>29.87257018904603</v>
      </c>
      <c r="O831" s="104">
        <f t="shared" si="770"/>
        <v>32.948516863610699</v>
      </c>
      <c r="P831" s="104">
        <f t="shared" si="770"/>
        <v>0</v>
      </c>
      <c r="Q831" s="104">
        <f t="shared" ref="Q831:Q848" si="776">+O831+P831</f>
        <v>32.948516863610699</v>
      </c>
      <c r="R831" s="104">
        <f t="shared" si="771"/>
        <v>36.240976897444249</v>
      </c>
      <c r="S831" s="104">
        <f t="shared" si="771"/>
        <v>0</v>
      </c>
      <c r="T831" s="104">
        <f t="shared" ref="T831:T848" si="777">+R831+S831</f>
        <v>36.240976897444249</v>
      </c>
    </row>
    <row r="832" spans="2:20" x14ac:dyDescent="0.2">
      <c r="B832" s="660" t="s">
        <v>287</v>
      </c>
      <c r="C832" s="104">
        <f t="shared" si="766"/>
        <v>1.5263051668460712</v>
      </c>
      <c r="D832" s="104">
        <f t="shared" si="766"/>
        <v>0</v>
      </c>
      <c r="E832" s="104">
        <f t="shared" si="772"/>
        <v>1.5263051668460712</v>
      </c>
      <c r="F832" s="104">
        <f t="shared" si="767"/>
        <v>36.44918159076942</v>
      </c>
      <c r="G832" s="104">
        <f t="shared" si="767"/>
        <v>0</v>
      </c>
      <c r="H832" s="104">
        <f t="shared" si="773"/>
        <v>36.44918159076942</v>
      </c>
      <c r="I832" s="104">
        <f t="shared" si="768"/>
        <v>39.046222880805381</v>
      </c>
      <c r="J832" s="104">
        <f t="shared" si="768"/>
        <v>0</v>
      </c>
      <c r="K832" s="104">
        <f t="shared" si="774"/>
        <v>39.046222880805381</v>
      </c>
      <c r="L832" s="104">
        <f t="shared" si="769"/>
        <v>42.950585072278628</v>
      </c>
      <c r="M832" s="104">
        <f t="shared" si="769"/>
        <v>0</v>
      </c>
      <c r="N832" s="104">
        <f t="shared" si="775"/>
        <v>42.950585072278628</v>
      </c>
      <c r="O832" s="104">
        <f t="shared" si="770"/>
        <v>47.373160983477831</v>
      </c>
      <c r="P832" s="104">
        <f t="shared" si="770"/>
        <v>0</v>
      </c>
      <c r="Q832" s="104">
        <f t="shared" si="776"/>
        <v>47.373160983477831</v>
      </c>
      <c r="R832" s="104">
        <f t="shared" si="771"/>
        <v>52.107038379541329</v>
      </c>
      <c r="S832" s="104">
        <f t="shared" si="771"/>
        <v>0</v>
      </c>
      <c r="T832" s="104">
        <f t="shared" si="777"/>
        <v>52.107038379541329</v>
      </c>
    </row>
    <row r="833" spans="2:20" x14ac:dyDescent="0.2">
      <c r="B833" s="114" t="s">
        <v>427</v>
      </c>
      <c r="C833" s="104">
        <f t="shared" si="766"/>
        <v>0</v>
      </c>
      <c r="D833" s="104">
        <f t="shared" si="766"/>
        <v>4.4655328310010765</v>
      </c>
      <c r="E833" s="104">
        <f t="shared" si="772"/>
        <v>4.4655328310010765</v>
      </c>
      <c r="F833" s="104">
        <f t="shared" si="767"/>
        <v>0</v>
      </c>
      <c r="G833" s="104">
        <f t="shared" si="767"/>
        <v>106.63989128270825</v>
      </c>
      <c r="H833" s="104">
        <f t="shared" si="773"/>
        <v>106.63989128270825</v>
      </c>
      <c r="I833" s="104">
        <f t="shared" si="768"/>
        <v>0</v>
      </c>
      <c r="J833" s="104">
        <f t="shared" si="768"/>
        <v>114.2380920855563</v>
      </c>
      <c r="K833" s="104">
        <f t="shared" si="774"/>
        <v>114.2380920855563</v>
      </c>
      <c r="L833" s="104">
        <f t="shared" si="769"/>
        <v>0</v>
      </c>
      <c r="M833" s="104">
        <f t="shared" si="769"/>
        <v>125.66114032575236</v>
      </c>
      <c r="N833" s="104">
        <f t="shared" si="775"/>
        <v>125.66114032575236</v>
      </c>
      <c r="O833" s="104">
        <f t="shared" si="770"/>
        <v>0</v>
      </c>
      <c r="P833" s="104">
        <f t="shared" si="770"/>
        <v>138.60033384880373</v>
      </c>
      <c r="Q833" s="104">
        <f t="shared" si="776"/>
        <v>138.60033384880373</v>
      </c>
      <c r="R833" s="104">
        <f t="shared" si="771"/>
        <v>0</v>
      </c>
      <c r="S833" s="104">
        <f t="shared" si="771"/>
        <v>152.4503065732867</v>
      </c>
      <c r="T833" s="104">
        <f t="shared" si="777"/>
        <v>152.4503065732867</v>
      </c>
    </row>
    <row r="834" spans="2:20" x14ac:dyDescent="0.2">
      <c r="B834" s="114" t="s">
        <v>428</v>
      </c>
      <c r="C834" s="104">
        <f t="shared" si="766"/>
        <v>0</v>
      </c>
      <c r="D834" s="104">
        <f t="shared" si="766"/>
        <v>2.5716684607104416</v>
      </c>
      <c r="E834" s="104">
        <f t="shared" si="772"/>
        <v>2.5716684607104416</v>
      </c>
      <c r="F834" s="104">
        <f t="shared" si="767"/>
        <v>0</v>
      </c>
      <c r="G834" s="104">
        <f t="shared" si="767"/>
        <v>61.41315167620251</v>
      </c>
      <c r="H834" s="104">
        <f t="shared" si="773"/>
        <v>61.41315167620251</v>
      </c>
      <c r="I834" s="104">
        <f t="shared" si="768"/>
        <v>0</v>
      </c>
      <c r="J834" s="104">
        <f t="shared" si="768"/>
        <v>65.788901245699833</v>
      </c>
      <c r="K834" s="104">
        <f t="shared" si="774"/>
        <v>65.788901245699833</v>
      </c>
      <c r="L834" s="104">
        <f t="shared" si="769"/>
        <v>0</v>
      </c>
      <c r="M834" s="104">
        <f t="shared" si="769"/>
        <v>72.367353134027013</v>
      </c>
      <c r="N834" s="104">
        <f t="shared" si="775"/>
        <v>72.367353134027013</v>
      </c>
      <c r="O834" s="104">
        <f t="shared" si="770"/>
        <v>0</v>
      </c>
      <c r="P834" s="104">
        <f t="shared" si="770"/>
        <v>159.63788452228286</v>
      </c>
      <c r="Q834" s="104">
        <f t="shared" si="776"/>
        <v>159.63788452228286</v>
      </c>
      <c r="R834" s="104">
        <f t="shared" si="771"/>
        <v>0</v>
      </c>
      <c r="S834" s="104">
        <f t="shared" si="771"/>
        <v>175.59008524958907</v>
      </c>
      <c r="T834" s="104">
        <f t="shared" si="777"/>
        <v>175.59008524958907</v>
      </c>
    </row>
    <row r="835" spans="2:20" x14ac:dyDescent="0.2">
      <c r="B835" s="114" t="s">
        <v>429</v>
      </c>
      <c r="C835" s="104">
        <f t="shared" si="766"/>
        <v>3.6132938643702914</v>
      </c>
      <c r="D835" s="104">
        <f t="shared" si="766"/>
        <v>0</v>
      </c>
      <c r="E835" s="104">
        <f t="shared" si="772"/>
        <v>3.6132938643702914</v>
      </c>
      <c r="F835" s="104">
        <f t="shared" si="767"/>
        <v>86.287858459780679</v>
      </c>
      <c r="G835" s="104">
        <f t="shared" si="767"/>
        <v>0</v>
      </c>
      <c r="H835" s="104">
        <f t="shared" si="773"/>
        <v>86.287858459780679</v>
      </c>
      <c r="I835" s="104">
        <f t="shared" si="768"/>
        <v>92.43595620762089</v>
      </c>
      <c r="J835" s="104">
        <f t="shared" si="768"/>
        <v>0</v>
      </c>
      <c r="K835" s="104">
        <f t="shared" si="774"/>
        <v>92.43595620762089</v>
      </c>
      <c r="L835" s="104">
        <f t="shared" si="769"/>
        <v>203.35787217895188</v>
      </c>
      <c r="M835" s="104">
        <f t="shared" si="769"/>
        <v>0</v>
      </c>
      <c r="N835" s="104">
        <f t="shared" si="775"/>
        <v>203.35787217895188</v>
      </c>
      <c r="O835" s="104">
        <f t="shared" si="770"/>
        <v>224.29741526871143</v>
      </c>
      <c r="P835" s="104">
        <f t="shared" si="770"/>
        <v>0</v>
      </c>
      <c r="Q835" s="104">
        <f t="shared" si="776"/>
        <v>224.29741526871143</v>
      </c>
      <c r="R835" s="104">
        <f t="shared" si="771"/>
        <v>246.71087559293048</v>
      </c>
      <c r="S835" s="104">
        <f t="shared" si="771"/>
        <v>0</v>
      </c>
      <c r="T835" s="104">
        <f t="shared" si="777"/>
        <v>246.71087559293048</v>
      </c>
    </row>
    <row r="836" spans="2:20" x14ac:dyDescent="0.2">
      <c r="B836" s="114" t="s">
        <v>288</v>
      </c>
      <c r="C836" s="104">
        <f t="shared" si="766"/>
        <v>0</v>
      </c>
      <c r="D836" s="104">
        <f t="shared" si="766"/>
        <v>0</v>
      </c>
      <c r="E836" s="104">
        <f t="shared" si="772"/>
        <v>0</v>
      </c>
      <c r="F836" s="104">
        <f t="shared" si="767"/>
        <v>29.438454305845276</v>
      </c>
      <c r="G836" s="104">
        <f t="shared" si="767"/>
        <v>0</v>
      </c>
      <c r="H836" s="104">
        <f t="shared" si="773"/>
        <v>29.438454305845276</v>
      </c>
      <c r="I836" s="104">
        <f t="shared" si="768"/>
        <v>37.915297274830522</v>
      </c>
      <c r="J836" s="104">
        <f t="shared" si="768"/>
        <v>0</v>
      </c>
      <c r="K836" s="104">
        <f t="shared" si="774"/>
        <v>37.915297274830522</v>
      </c>
      <c r="L836" s="104">
        <f t="shared" si="769"/>
        <v>47.398322935556415</v>
      </c>
      <c r="M836" s="104">
        <f t="shared" si="769"/>
        <v>0</v>
      </c>
      <c r="N836" s="104">
        <f t="shared" si="775"/>
        <v>47.398322935556415</v>
      </c>
      <c r="O836" s="104">
        <f t="shared" si="770"/>
        <v>79.222421935769859</v>
      </c>
      <c r="P836" s="104">
        <f t="shared" si="770"/>
        <v>0</v>
      </c>
      <c r="Q836" s="104">
        <f t="shared" si="776"/>
        <v>79.222421935769859</v>
      </c>
      <c r="R836" s="104">
        <f t="shared" si="771"/>
        <v>98.233640904449942</v>
      </c>
      <c r="S836" s="104">
        <f t="shared" si="771"/>
        <v>0</v>
      </c>
      <c r="T836" s="104">
        <f t="shared" si="777"/>
        <v>98.233640904449942</v>
      </c>
    </row>
    <row r="837" spans="2:20" x14ac:dyDescent="0.2">
      <c r="B837" s="114" t="s">
        <v>289</v>
      </c>
      <c r="C837" s="104">
        <f t="shared" si="766"/>
        <v>1.5699138858988162</v>
      </c>
      <c r="D837" s="104">
        <f t="shared" si="766"/>
        <v>0</v>
      </c>
      <c r="E837" s="104">
        <f t="shared" si="772"/>
        <v>1.5699138858988162</v>
      </c>
      <c r="F837" s="104">
        <f t="shared" si="767"/>
        <v>37.490586779077113</v>
      </c>
      <c r="G837" s="104">
        <f t="shared" si="767"/>
        <v>0</v>
      </c>
      <c r="H837" s="104">
        <f t="shared" si="773"/>
        <v>37.490586779077113</v>
      </c>
      <c r="I837" s="104">
        <f t="shared" si="768"/>
        <v>40.161829248828383</v>
      </c>
      <c r="J837" s="104">
        <f t="shared" si="768"/>
        <v>0</v>
      </c>
      <c r="K837" s="104">
        <f t="shared" si="774"/>
        <v>40.161829248828383</v>
      </c>
      <c r="L837" s="104">
        <f t="shared" si="769"/>
        <v>44.177744645772293</v>
      </c>
      <c r="M837" s="104">
        <f t="shared" si="769"/>
        <v>0</v>
      </c>
      <c r="N837" s="104">
        <f t="shared" si="775"/>
        <v>44.177744645772293</v>
      </c>
      <c r="O837" s="104">
        <f t="shared" si="770"/>
        <v>48.726679868720055</v>
      </c>
      <c r="P837" s="104">
        <f t="shared" si="770"/>
        <v>0</v>
      </c>
      <c r="Q837" s="104">
        <f t="shared" si="776"/>
        <v>48.726679868720055</v>
      </c>
      <c r="R837" s="104">
        <f t="shared" si="771"/>
        <v>53.595810904671076</v>
      </c>
      <c r="S837" s="104">
        <f t="shared" si="771"/>
        <v>0</v>
      </c>
      <c r="T837" s="104">
        <f t="shared" si="777"/>
        <v>53.595810904671076</v>
      </c>
    </row>
    <row r="838" spans="2:20" x14ac:dyDescent="0.2">
      <c r="B838" s="114" t="s">
        <v>290</v>
      </c>
      <c r="C838" s="104">
        <f t="shared" si="766"/>
        <v>0</v>
      </c>
      <c r="D838" s="104">
        <f t="shared" si="766"/>
        <v>1.250947255113025</v>
      </c>
      <c r="E838" s="104">
        <f t="shared" si="772"/>
        <v>1.250947255113025</v>
      </c>
      <c r="F838" s="104">
        <f t="shared" si="767"/>
        <v>0</v>
      </c>
      <c r="G838" s="104">
        <f t="shared" si="767"/>
        <v>29.873451687455098</v>
      </c>
      <c r="H838" s="104">
        <f t="shared" si="773"/>
        <v>29.873451687455098</v>
      </c>
      <c r="I838" s="104">
        <f t="shared" si="768"/>
        <v>0</v>
      </c>
      <c r="J838" s="104">
        <f t="shared" si="768"/>
        <v>32.001965528431505</v>
      </c>
      <c r="K838" s="104">
        <f t="shared" si="774"/>
        <v>32.001965528431505</v>
      </c>
      <c r="L838" s="104">
        <f t="shared" si="769"/>
        <v>0</v>
      </c>
      <c r="M838" s="104">
        <f t="shared" si="769"/>
        <v>35.201948908218569</v>
      </c>
      <c r="N838" s="104">
        <f t="shared" si="775"/>
        <v>35.201948908218569</v>
      </c>
      <c r="O838" s="104">
        <f t="shared" si="770"/>
        <v>0</v>
      </c>
      <c r="P838" s="104">
        <f t="shared" si="770"/>
        <v>38.826656022376937</v>
      </c>
      <c r="Q838" s="104">
        <f t="shared" si="776"/>
        <v>38.826656022376937</v>
      </c>
      <c r="R838" s="104">
        <f t="shared" si="771"/>
        <v>0</v>
      </c>
      <c r="S838" s="104">
        <f t="shared" si="771"/>
        <v>42.706503292293469</v>
      </c>
      <c r="T838" s="104">
        <f t="shared" si="777"/>
        <v>42.706503292293469</v>
      </c>
    </row>
    <row r="839" spans="2:20" x14ac:dyDescent="0.2">
      <c r="B839" s="114" t="s">
        <v>291</v>
      </c>
      <c r="C839" s="104">
        <f t="shared" si="766"/>
        <v>0</v>
      </c>
      <c r="D839" s="104">
        <f t="shared" si="766"/>
        <v>0.62298170075349846</v>
      </c>
      <c r="E839" s="104">
        <f t="shared" si="772"/>
        <v>0.62298170075349846</v>
      </c>
      <c r="F839" s="104">
        <f t="shared" si="767"/>
        <v>0</v>
      </c>
      <c r="G839" s="104">
        <f t="shared" si="767"/>
        <v>14.877216975824252</v>
      </c>
      <c r="H839" s="104">
        <f t="shared" si="773"/>
        <v>14.877216975824252</v>
      </c>
      <c r="I839" s="104">
        <f t="shared" si="768"/>
        <v>0</v>
      </c>
      <c r="J839" s="104">
        <f t="shared" si="768"/>
        <v>15.937233828900149</v>
      </c>
      <c r="K839" s="104">
        <f t="shared" si="774"/>
        <v>15.937233828900149</v>
      </c>
      <c r="L839" s="104">
        <f t="shared" si="769"/>
        <v>0</v>
      </c>
      <c r="M839" s="104">
        <f t="shared" si="769"/>
        <v>16.096508691280668</v>
      </c>
      <c r="N839" s="104">
        <f t="shared" si="775"/>
        <v>16.096508691280668</v>
      </c>
      <c r="O839" s="104">
        <f t="shared" si="770"/>
        <v>0</v>
      </c>
      <c r="P839" s="104">
        <f t="shared" si="770"/>
        <v>17.753949014216179</v>
      </c>
      <c r="Q839" s="104">
        <f t="shared" si="776"/>
        <v>17.753949014216179</v>
      </c>
      <c r="R839" s="104">
        <f t="shared" si="771"/>
        <v>0</v>
      </c>
      <c r="S839" s="104">
        <f t="shared" si="771"/>
        <v>19.528055199753886</v>
      </c>
      <c r="T839" s="104">
        <f t="shared" si="777"/>
        <v>19.528055199753886</v>
      </c>
    </row>
    <row r="840" spans="2:20" x14ac:dyDescent="0.2">
      <c r="B840" s="114" t="s">
        <v>293</v>
      </c>
      <c r="C840" s="104">
        <f t="shared" si="766"/>
        <v>0</v>
      </c>
      <c r="D840" s="104">
        <f t="shared" si="766"/>
        <v>0.65512755651237897</v>
      </c>
      <c r="E840" s="104">
        <f t="shared" si="772"/>
        <v>0.65512755651237897</v>
      </c>
      <c r="F840" s="104">
        <f t="shared" si="767"/>
        <v>0</v>
      </c>
      <c r="G840" s="104">
        <f t="shared" si="767"/>
        <v>15.644881371776782</v>
      </c>
      <c r="H840" s="104">
        <f t="shared" si="773"/>
        <v>15.644881371776782</v>
      </c>
      <c r="I840" s="104">
        <f t="shared" si="768"/>
        <v>0</v>
      </c>
      <c r="J840" s="104">
        <f t="shared" si="768"/>
        <v>16.759595094471401</v>
      </c>
      <c r="K840" s="104">
        <f t="shared" si="774"/>
        <v>16.759595094471401</v>
      </c>
      <c r="L840" s="104">
        <f t="shared" si="769"/>
        <v>0</v>
      </c>
      <c r="M840" s="104">
        <f t="shared" si="769"/>
        <v>18.435442964084977</v>
      </c>
      <c r="N840" s="104">
        <f t="shared" si="775"/>
        <v>18.435442964084977</v>
      </c>
      <c r="O840" s="104">
        <f t="shared" si="770"/>
        <v>0</v>
      </c>
      <c r="P840" s="104">
        <f t="shared" si="770"/>
        <v>20.333720853153178</v>
      </c>
      <c r="Q840" s="104">
        <f t="shared" si="776"/>
        <v>20.333720853153178</v>
      </c>
      <c r="R840" s="104">
        <f t="shared" si="771"/>
        <v>0</v>
      </c>
      <c r="S840" s="104">
        <f t="shared" si="771"/>
        <v>22.365616963234963</v>
      </c>
      <c r="T840" s="104">
        <f t="shared" si="777"/>
        <v>22.365616963234963</v>
      </c>
    </row>
    <row r="841" spans="2:20" x14ac:dyDescent="0.2">
      <c r="B841" s="114" t="s">
        <v>872</v>
      </c>
      <c r="C841" s="104">
        <f t="shared" ref="C841:D850" si="778">+C766*$E$852</f>
        <v>0</v>
      </c>
      <c r="D841" s="104">
        <f t="shared" si="778"/>
        <v>0</v>
      </c>
      <c r="E841" s="104">
        <f t="shared" si="772"/>
        <v>0</v>
      </c>
      <c r="F841" s="104">
        <f t="shared" ref="F841:G850" si="779">+F766*$H$852</f>
        <v>0</v>
      </c>
      <c r="G841" s="104">
        <f t="shared" si="779"/>
        <v>0</v>
      </c>
      <c r="H841" s="104">
        <f t="shared" si="773"/>
        <v>0</v>
      </c>
      <c r="I841" s="104">
        <f t="shared" ref="I841:J850" si="780">+I766*$K$852</f>
        <v>316.11042305256495</v>
      </c>
      <c r="J841" s="104">
        <f t="shared" si="780"/>
        <v>0</v>
      </c>
      <c r="K841" s="104">
        <f t="shared" si="774"/>
        <v>316.11042305256495</v>
      </c>
      <c r="L841" s="104">
        <f t="shared" ref="L841:M850" si="781">+L766*$N$852</f>
        <v>737.58652050709225</v>
      </c>
      <c r="M841" s="104">
        <f t="shared" si="781"/>
        <v>0</v>
      </c>
      <c r="N841" s="104">
        <f t="shared" si="775"/>
        <v>737.58652050709225</v>
      </c>
      <c r="O841" s="104">
        <f t="shared" ref="O841:P850" si="782">+O766*$Q$852</f>
        <v>0</v>
      </c>
      <c r="P841" s="104">
        <f t="shared" si="782"/>
        <v>0</v>
      </c>
      <c r="Q841" s="104">
        <f t="shared" si="776"/>
        <v>0</v>
      </c>
      <c r="R841" s="104">
        <f t="shared" ref="R841:S850" si="783">+R766*$T$852</f>
        <v>0</v>
      </c>
      <c r="S841" s="104">
        <f t="shared" si="783"/>
        <v>0</v>
      </c>
      <c r="T841" s="104">
        <f t="shared" si="777"/>
        <v>0</v>
      </c>
    </row>
    <row r="842" spans="2:20" x14ac:dyDescent="0.2">
      <c r="B842" s="114" t="s">
        <v>867</v>
      </c>
      <c r="C842" s="104">
        <f t="shared" si="778"/>
        <v>0</v>
      </c>
      <c r="D842" s="104">
        <f t="shared" si="778"/>
        <v>0</v>
      </c>
      <c r="E842" s="104">
        <f t="shared" si="772"/>
        <v>0</v>
      </c>
      <c r="F842" s="104">
        <f t="shared" si="779"/>
        <v>324.59382492707459</v>
      </c>
      <c r="G842" s="104">
        <f t="shared" si="779"/>
        <v>0</v>
      </c>
      <c r="H842" s="104">
        <f t="shared" si="773"/>
        <v>324.59382492707459</v>
      </c>
      <c r="I842" s="104">
        <f t="shared" si="780"/>
        <v>368.79549356132577</v>
      </c>
      <c r="J842" s="104">
        <f t="shared" si="780"/>
        <v>0</v>
      </c>
      <c r="K842" s="104">
        <f t="shared" si="774"/>
        <v>368.79549356132577</v>
      </c>
      <c r="L842" s="104">
        <f t="shared" si="781"/>
        <v>632.2170175775077</v>
      </c>
      <c r="M842" s="104">
        <f t="shared" si="781"/>
        <v>0</v>
      </c>
      <c r="N842" s="104">
        <f t="shared" si="775"/>
        <v>632.2170175775077</v>
      </c>
      <c r="O842" s="104">
        <f t="shared" si="782"/>
        <v>686.75033938544027</v>
      </c>
      <c r="P842" s="104">
        <f t="shared" si="782"/>
        <v>0</v>
      </c>
      <c r="Q842" s="104">
        <f t="shared" si="776"/>
        <v>686.75033938544027</v>
      </c>
      <c r="R842" s="104">
        <f t="shared" si="783"/>
        <v>792.35194803230127</v>
      </c>
      <c r="S842" s="104">
        <f t="shared" si="783"/>
        <v>0</v>
      </c>
      <c r="T842" s="104">
        <f t="shared" si="777"/>
        <v>792.35194803230127</v>
      </c>
    </row>
    <row r="843" spans="2:20" x14ac:dyDescent="0.2">
      <c r="B843" s="114" t="s">
        <v>868</v>
      </c>
      <c r="C843" s="104">
        <f t="shared" si="778"/>
        <v>0</v>
      </c>
      <c r="D843" s="104">
        <f t="shared" si="778"/>
        <v>0</v>
      </c>
      <c r="E843" s="104">
        <f t="shared" si="772"/>
        <v>0</v>
      </c>
      <c r="F843" s="104">
        <f t="shared" si="779"/>
        <v>0</v>
      </c>
      <c r="G843" s="104">
        <f t="shared" si="779"/>
        <v>0</v>
      </c>
      <c r="H843" s="104">
        <f t="shared" si="773"/>
        <v>0</v>
      </c>
      <c r="I843" s="104">
        <f t="shared" si="780"/>
        <v>158.05521152628248</v>
      </c>
      <c r="J843" s="104">
        <f t="shared" si="780"/>
        <v>0</v>
      </c>
      <c r="K843" s="104">
        <f t="shared" si="774"/>
        <v>158.05521152628248</v>
      </c>
      <c r="L843" s="104">
        <f t="shared" si="781"/>
        <v>316.10850878875385</v>
      </c>
      <c r="M843" s="104">
        <f t="shared" si="781"/>
        <v>0</v>
      </c>
      <c r="N843" s="104">
        <f t="shared" si="775"/>
        <v>316.10850878875385</v>
      </c>
      <c r="O843" s="104">
        <f t="shared" si="782"/>
        <v>422.61559346796327</v>
      </c>
      <c r="P843" s="104">
        <f t="shared" si="782"/>
        <v>0</v>
      </c>
      <c r="Q843" s="104">
        <f t="shared" si="776"/>
        <v>422.61559346796327</v>
      </c>
      <c r="R843" s="104">
        <f t="shared" si="783"/>
        <v>475.41116881938075</v>
      </c>
      <c r="S843" s="104">
        <f t="shared" si="783"/>
        <v>0</v>
      </c>
      <c r="T843" s="104">
        <f t="shared" si="777"/>
        <v>475.41116881938075</v>
      </c>
    </row>
    <row r="844" spans="2:20" x14ac:dyDescent="0.2">
      <c r="B844" s="114" t="s">
        <v>869</v>
      </c>
      <c r="C844" s="104">
        <f t="shared" si="778"/>
        <v>0</v>
      </c>
      <c r="D844" s="104">
        <f t="shared" si="778"/>
        <v>0</v>
      </c>
      <c r="E844" s="104">
        <f t="shared" si="772"/>
        <v>0</v>
      </c>
      <c r="F844" s="104">
        <f t="shared" si="779"/>
        <v>216.39588328471638</v>
      </c>
      <c r="G844" s="104">
        <f t="shared" si="779"/>
        <v>0</v>
      </c>
      <c r="H844" s="104">
        <f t="shared" si="773"/>
        <v>216.39588328471638</v>
      </c>
      <c r="I844" s="104">
        <f t="shared" si="780"/>
        <v>263.42535254380414</v>
      </c>
      <c r="J844" s="104">
        <f t="shared" si="780"/>
        <v>0</v>
      </c>
      <c r="K844" s="104">
        <f t="shared" si="774"/>
        <v>263.42535254380414</v>
      </c>
      <c r="L844" s="104">
        <f t="shared" si="781"/>
        <v>368.79326025354612</v>
      </c>
      <c r="M844" s="104">
        <f t="shared" si="781"/>
        <v>0</v>
      </c>
      <c r="N844" s="104">
        <f t="shared" si="775"/>
        <v>368.79326025354612</v>
      </c>
      <c r="O844" s="104">
        <f t="shared" si="782"/>
        <v>528.26949183495412</v>
      </c>
      <c r="P844" s="104">
        <f t="shared" si="782"/>
        <v>0</v>
      </c>
      <c r="Q844" s="104">
        <f t="shared" si="776"/>
        <v>528.26949183495412</v>
      </c>
      <c r="R844" s="104">
        <f t="shared" si="783"/>
        <v>633.88155842584104</v>
      </c>
      <c r="S844" s="104">
        <f t="shared" si="783"/>
        <v>0</v>
      </c>
      <c r="T844" s="104">
        <f t="shared" si="777"/>
        <v>633.88155842584104</v>
      </c>
    </row>
    <row r="845" spans="2:20" x14ac:dyDescent="0.2">
      <c r="B845" s="114" t="s">
        <v>870</v>
      </c>
      <c r="C845" s="104">
        <f t="shared" si="778"/>
        <v>0</v>
      </c>
      <c r="D845" s="104">
        <f t="shared" si="778"/>
        <v>0</v>
      </c>
      <c r="E845" s="104">
        <f t="shared" si="772"/>
        <v>0</v>
      </c>
      <c r="F845" s="104">
        <f t="shared" si="779"/>
        <v>0</v>
      </c>
      <c r="G845" s="104">
        <f t="shared" si="779"/>
        <v>0</v>
      </c>
      <c r="H845" s="104">
        <f t="shared" si="773"/>
        <v>0</v>
      </c>
      <c r="I845" s="104">
        <f t="shared" si="780"/>
        <v>632.22084610512991</v>
      </c>
      <c r="J845" s="104">
        <f t="shared" si="780"/>
        <v>0</v>
      </c>
      <c r="K845" s="104">
        <f t="shared" si="774"/>
        <v>632.22084610512991</v>
      </c>
      <c r="L845" s="104">
        <f t="shared" si="781"/>
        <v>0</v>
      </c>
      <c r="M845" s="104">
        <f t="shared" si="781"/>
        <v>0</v>
      </c>
      <c r="N845" s="104">
        <f t="shared" si="775"/>
        <v>0</v>
      </c>
      <c r="O845" s="104">
        <f t="shared" si="782"/>
        <v>1267.8467804038899</v>
      </c>
      <c r="P845" s="104">
        <f t="shared" si="782"/>
        <v>0</v>
      </c>
      <c r="Q845" s="104">
        <f t="shared" si="776"/>
        <v>1267.8467804038899</v>
      </c>
      <c r="R845" s="104">
        <f t="shared" si="783"/>
        <v>0</v>
      </c>
      <c r="S845" s="104">
        <f t="shared" si="783"/>
        <v>0</v>
      </c>
      <c r="T845" s="104">
        <f t="shared" si="777"/>
        <v>0</v>
      </c>
    </row>
    <row r="846" spans="2:20" x14ac:dyDescent="0.2">
      <c r="B846" s="114" t="s">
        <v>871</v>
      </c>
      <c r="C846" s="104">
        <f t="shared" si="778"/>
        <v>0</v>
      </c>
      <c r="D846" s="104">
        <f t="shared" si="778"/>
        <v>0</v>
      </c>
      <c r="E846" s="104">
        <f t="shared" si="772"/>
        <v>0</v>
      </c>
      <c r="F846" s="104">
        <f t="shared" si="779"/>
        <v>108.19794164235819</v>
      </c>
      <c r="G846" s="104">
        <f t="shared" si="779"/>
        <v>0</v>
      </c>
      <c r="H846" s="104">
        <f t="shared" si="773"/>
        <v>108.19794164235819</v>
      </c>
      <c r="I846" s="104">
        <f t="shared" si="780"/>
        <v>210.74028203504332</v>
      </c>
      <c r="J846" s="104">
        <f t="shared" si="780"/>
        <v>0</v>
      </c>
      <c r="K846" s="104">
        <f t="shared" si="774"/>
        <v>210.74028203504332</v>
      </c>
      <c r="L846" s="104">
        <f t="shared" si="781"/>
        <v>263.42375732396152</v>
      </c>
      <c r="M846" s="104">
        <f t="shared" si="781"/>
        <v>0</v>
      </c>
      <c r="N846" s="104">
        <f t="shared" si="775"/>
        <v>263.42375732396152</v>
      </c>
      <c r="O846" s="104">
        <f t="shared" si="782"/>
        <v>369.78864428446786</v>
      </c>
      <c r="P846" s="104">
        <f t="shared" si="782"/>
        <v>0</v>
      </c>
      <c r="Q846" s="104">
        <f t="shared" si="776"/>
        <v>369.78864428446786</v>
      </c>
      <c r="R846" s="104">
        <f t="shared" si="783"/>
        <v>422.58770561722736</v>
      </c>
      <c r="S846" s="104">
        <f t="shared" si="783"/>
        <v>0</v>
      </c>
      <c r="T846" s="104">
        <f t="shared" si="777"/>
        <v>422.58770561722736</v>
      </c>
    </row>
    <row r="847" spans="2:20" x14ac:dyDescent="0.2">
      <c r="B847" s="114" t="s">
        <v>873</v>
      </c>
      <c r="C847" s="104">
        <f t="shared" si="778"/>
        <v>0</v>
      </c>
      <c r="D847" s="104">
        <f t="shared" si="778"/>
        <v>0</v>
      </c>
      <c r="E847" s="104">
        <f t="shared" si="772"/>
        <v>0</v>
      </c>
      <c r="F847" s="104">
        <f t="shared" si="779"/>
        <v>0</v>
      </c>
      <c r="G847" s="104">
        <f t="shared" si="779"/>
        <v>0</v>
      </c>
      <c r="H847" s="104">
        <f t="shared" si="773"/>
        <v>0</v>
      </c>
      <c r="I847" s="104">
        <f t="shared" si="780"/>
        <v>316.11042305256495</v>
      </c>
      <c r="J847" s="104">
        <f t="shared" si="780"/>
        <v>0</v>
      </c>
      <c r="K847" s="104">
        <f t="shared" si="774"/>
        <v>316.11042305256495</v>
      </c>
      <c r="L847" s="104">
        <f t="shared" si="781"/>
        <v>737.58652050709225</v>
      </c>
      <c r="M847" s="104">
        <f t="shared" si="781"/>
        <v>0</v>
      </c>
      <c r="N847" s="104">
        <f t="shared" si="775"/>
        <v>737.58652050709225</v>
      </c>
      <c r="O847" s="104">
        <f t="shared" si="782"/>
        <v>0</v>
      </c>
      <c r="P847" s="104">
        <f t="shared" si="782"/>
        <v>0</v>
      </c>
      <c r="Q847" s="104">
        <f t="shared" si="776"/>
        <v>0</v>
      </c>
      <c r="R847" s="104">
        <f t="shared" si="783"/>
        <v>0</v>
      </c>
      <c r="S847" s="104">
        <f t="shared" si="783"/>
        <v>0</v>
      </c>
      <c r="T847" s="104">
        <f t="shared" si="777"/>
        <v>0</v>
      </c>
    </row>
    <row r="848" spans="2:20" x14ac:dyDescent="0.2">
      <c r="B848" s="108" t="s">
        <v>881</v>
      </c>
      <c r="C848" s="104">
        <f t="shared" si="778"/>
        <v>0</v>
      </c>
      <c r="D848" s="104">
        <f t="shared" si="778"/>
        <v>0</v>
      </c>
      <c r="E848" s="104">
        <f t="shared" si="772"/>
        <v>0</v>
      </c>
      <c r="F848" s="104">
        <f t="shared" si="779"/>
        <v>757.38559149650735</v>
      </c>
      <c r="G848" s="104">
        <f t="shared" si="779"/>
        <v>0</v>
      </c>
      <c r="H848" s="104">
        <f t="shared" si="773"/>
        <v>757.38559149650735</v>
      </c>
      <c r="I848" s="104">
        <f t="shared" si="780"/>
        <v>0</v>
      </c>
      <c r="J848" s="104">
        <f t="shared" si="780"/>
        <v>0</v>
      </c>
      <c r="K848" s="104">
        <f t="shared" si="774"/>
        <v>0</v>
      </c>
      <c r="L848" s="104">
        <f t="shared" si="781"/>
        <v>0</v>
      </c>
      <c r="M848" s="104">
        <f t="shared" si="781"/>
        <v>0</v>
      </c>
      <c r="N848" s="104">
        <f t="shared" si="775"/>
        <v>0</v>
      </c>
      <c r="O848" s="104">
        <f t="shared" si="782"/>
        <v>0</v>
      </c>
      <c r="P848" s="104">
        <f t="shared" si="782"/>
        <v>0</v>
      </c>
      <c r="Q848" s="104">
        <f t="shared" si="776"/>
        <v>0</v>
      </c>
      <c r="R848" s="104">
        <f t="shared" si="783"/>
        <v>0</v>
      </c>
      <c r="S848" s="104">
        <f t="shared" si="783"/>
        <v>0</v>
      </c>
      <c r="T848" s="104">
        <f t="shared" si="777"/>
        <v>0</v>
      </c>
    </row>
    <row r="849" spans="2:20" x14ac:dyDescent="0.2">
      <c r="B849" s="108" t="s">
        <v>912</v>
      </c>
      <c r="C849" s="104">
        <f t="shared" si="778"/>
        <v>10.291657696447794</v>
      </c>
      <c r="D849" s="104">
        <f t="shared" si="778"/>
        <v>0</v>
      </c>
      <c r="E849" s="104">
        <f t="shared" ref="E849:E850" si="784">+C849+D849</f>
        <v>10.291657696447794</v>
      </c>
      <c r="F849" s="104">
        <f t="shared" si="779"/>
        <v>223.42874949146966</v>
      </c>
      <c r="G849" s="104">
        <f t="shared" si="779"/>
        <v>0</v>
      </c>
      <c r="H849" s="104">
        <f t="shared" ref="H849:H850" si="785">+F849+G849</f>
        <v>223.42874949146966</v>
      </c>
      <c r="I849" s="104">
        <f t="shared" si="780"/>
        <v>217.58934120118221</v>
      </c>
      <c r="J849" s="104">
        <f t="shared" si="780"/>
        <v>0</v>
      </c>
      <c r="K849" s="104">
        <f t="shared" ref="K849:K850" si="786">+I849+J849</f>
        <v>217.58934120118221</v>
      </c>
      <c r="L849" s="104">
        <f t="shared" si="781"/>
        <v>217.58802354959224</v>
      </c>
      <c r="M849" s="104">
        <f t="shared" si="781"/>
        <v>0</v>
      </c>
      <c r="N849" s="104">
        <f t="shared" ref="N849:N850" si="787">+L849+M849</f>
        <v>217.58802354959224</v>
      </c>
      <c r="O849" s="104">
        <f t="shared" si="782"/>
        <v>218.17530012783604</v>
      </c>
      <c r="P849" s="104">
        <f t="shared" si="782"/>
        <v>0</v>
      </c>
      <c r="Q849" s="104">
        <f t="shared" ref="Q849:Q850" si="788">+O849+P849</f>
        <v>218.17530012783604</v>
      </c>
      <c r="R849" s="104">
        <f t="shared" si="783"/>
        <v>0</v>
      </c>
      <c r="S849" s="104">
        <f t="shared" si="783"/>
        <v>0</v>
      </c>
      <c r="T849" s="104">
        <f t="shared" ref="T849:T850" si="789">+R849+S849</f>
        <v>0</v>
      </c>
    </row>
    <row r="850" spans="2:20" s="135" customFormat="1" x14ac:dyDescent="0.2">
      <c r="B850" s="114" t="s">
        <v>294</v>
      </c>
      <c r="C850" s="104">
        <f t="shared" si="778"/>
        <v>34.998709917473995</v>
      </c>
      <c r="D850" s="104">
        <f t="shared" si="778"/>
        <v>0</v>
      </c>
      <c r="E850" s="104">
        <f t="shared" si="784"/>
        <v>34.998709917473995</v>
      </c>
      <c r="F850" s="104">
        <f t="shared" si="779"/>
        <v>759.81131721616794</v>
      </c>
      <c r="G850" s="104">
        <f t="shared" si="779"/>
        <v>0</v>
      </c>
      <c r="H850" s="104">
        <f t="shared" si="785"/>
        <v>759.81131721616794</v>
      </c>
      <c r="I850" s="104">
        <f t="shared" si="780"/>
        <v>1186.0202457450121</v>
      </c>
      <c r="J850" s="104">
        <f t="shared" si="780"/>
        <v>0</v>
      </c>
      <c r="K850" s="104">
        <f t="shared" si="786"/>
        <v>1186.0202457450121</v>
      </c>
      <c r="L850" s="104">
        <f t="shared" si="781"/>
        <v>1097.2346913550446</v>
      </c>
      <c r="M850" s="104">
        <f t="shared" si="781"/>
        <v>0</v>
      </c>
      <c r="N850" s="104">
        <f t="shared" si="787"/>
        <v>1097.2346913550446</v>
      </c>
      <c r="O850" s="104">
        <f t="shared" si="782"/>
        <v>1496.3982794544158</v>
      </c>
      <c r="P850" s="104">
        <f t="shared" si="782"/>
        <v>0</v>
      </c>
      <c r="Q850" s="104">
        <f t="shared" si="788"/>
        <v>1496.3982794544158</v>
      </c>
      <c r="R850" s="104">
        <f t="shared" si="783"/>
        <v>1898.8944040580816</v>
      </c>
      <c r="S850" s="104">
        <f t="shared" si="783"/>
        <v>0</v>
      </c>
      <c r="T850" s="104">
        <f t="shared" si="789"/>
        <v>1898.8944040580816</v>
      </c>
    </row>
    <row r="851" spans="2:20" x14ac:dyDescent="0.2">
      <c r="B851" s="278" t="s">
        <v>8</v>
      </c>
      <c r="C851" s="106">
        <f>SUM(C828:C850)</f>
        <v>139.85566515799343</v>
      </c>
      <c r="D851" s="106">
        <f t="shared" ref="D851:T851" si="790">SUM(D828:D850)</f>
        <v>10.719770721205599</v>
      </c>
      <c r="E851" s="106">
        <f t="shared" si="790"/>
        <v>150.57543587919901</v>
      </c>
      <c r="F851" s="106">
        <f t="shared" si="790"/>
        <v>6104.0733953773688</v>
      </c>
      <c r="G851" s="106">
        <f t="shared" si="790"/>
        <v>255.99524794640305</v>
      </c>
      <c r="H851" s="106">
        <f t="shared" si="790"/>
        <v>6360.0686433237715</v>
      </c>
      <c r="I851" s="106">
        <f t="shared" si="790"/>
        <v>7837.6964408555032</v>
      </c>
      <c r="J851" s="106">
        <f t="shared" si="790"/>
        <v>274.23516994065074</v>
      </c>
      <c r="K851" s="106">
        <f t="shared" si="790"/>
        <v>8111.931610796154</v>
      </c>
      <c r="L851" s="106">
        <f t="shared" si="790"/>
        <v>9658.5653815978967</v>
      </c>
      <c r="M851" s="106">
        <f t="shared" si="790"/>
        <v>300.22251782737629</v>
      </c>
      <c r="N851" s="106">
        <f t="shared" si="790"/>
        <v>9958.7878994252733</v>
      </c>
      <c r="O851" s="106">
        <f t="shared" si="790"/>
        <v>10544.115010876176</v>
      </c>
      <c r="P851" s="106">
        <f t="shared" si="790"/>
        <v>410.95505237389722</v>
      </c>
      <c r="Q851" s="106">
        <f t="shared" si="790"/>
        <v>10955.070063250072</v>
      </c>
      <c r="R851" s="106">
        <f t="shared" si="790"/>
        <v>10074.304849460788</v>
      </c>
      <c r="S851" s="106">
        <f t="shared" si="790"/>
        <v>452.0207273857331</v>
      </c>
      <c r="T851" s="106">
        <f t="shared" si="790"/>
        <v>10526.325576846521</v>
      </c>
    </row>
    <row r="852" spans="2:20" x14ac:dyDescent="0.2">
      <c r="B852" s="279" t="s">
        <v>297</v>
      </c>
      <c r="C852" s="241"/>
      <c r="D852" s="240"/>
      <c r="E852" s="285">
        <f>Asignaciones!K66</f>
        <v>1.2458963457295087E-2</v>
      </c>
      <c r="F852" s="241"/>
      <c r="G852" s="240"/>
      <c r="H852" s="285">
        <f>Asignaciones!L66</f>
        <v>0.23053373169562169</v>
      </c>
      <c r="I852" s="241"/>
      <c r="J852" s="240"/>
      <c r="K852" s="285">
        <f>Asignaciones!M66</f>
        <v>0.22621751810605906</v>
      </c>
      <c r="L852" s="241"/>
      <c r="M852" s="240"/>
      <c r="N852" s="285">
        <f>Asignaciones!N66</f>
        <v>0.22621692990016101</v>
      </c>
      <c r="O852" s="241"/>
      <c r="P852" s="240"/>
      <c r="Q852" s="285">
        <f>Asignaciones!O66</f>
        <v>0.22622560106975539</v>
      </c>
      <c r="R852" s="241"/>
      <c r="S852" s="240"/>
      <c r="T852" s="285">
        <f>Asignaciones!P66</f>
        <v>0.22622548761462091</v>
      </c>
    </row>
    <row r="856" spans="2:20" x14ac:dyDescent="0.2">
      <c r="B856" s="2" t="s">
        <v>489</v>
      </c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7"/>
    </row>
    <row r="857" spans="2:20" x14ac:dyDescent="0.2">
      <c r="B857" s="9" t="s">
        <v>20</v>
      </c>
      <c r="C857" s="199"/>
      <c r="D857" s="199"/>
      <c r="E857" s="199"/>
      <c r="F857" s="199"/>
      <c r="G857" s="199"/>
      <c r="H857" s="199"/>
      <c r="I857" s="199"/>
      <c r="J857" s="199"/>
      <c r="K857" s="199"/>
      <c r="L857" s="199"/>
      <c r="M857" s="199"/>
      <c r="N857" s="199"/>
      <c r="O857" s="199"/>
      <c r="P857" s="199"/>
      <c r="Q857" s="199"/>
      <c r="R857" s="199"/>
      <c r="S857" s="199"/>
      <c r="T857" s="262"/>
    </row>
    <row r="858" spans="2:20" x14ac:dyDescent="0.2">
      <c r="B858" s="9" t="s">
        <v>911</v>
      </c>
      <c r="C858" s="199"/>
      <c r="D858" s="199"/>
      <c r="E858" s="199"/>
      <c r="F858" s="199"/>
      <c r="G858" s="199"/>
      <c r="H858" s="199"/>
      <c r="I858" s="199"/>
      <c r="J858" s="199"/>
      <c r="K858" s="199"/>
      <c r="L858" s="199"/>
      <c r="M858" s="199"/>
      <c r="N858" s="199"/>
      <c r="O858" s="199"/>
      <c r="P858" s="199"/>
      <c r="Q858" s="199"/>
      <c r="R858" s="199"/>
      <c r="S858" s="199"/>
      <c r="T858" s="262"/>
    </row>
    <row r="859" spans="2:20" x14ac:dyDescent="0.2">
      <c r="B859" s="9" t="s">
        <v>2</v>
      </c>
      <c r="C859" s="199"/>
      <c r="D859" s="199"/>
      <c r="E859" s="199"/>
      <c r="F859" s="199"/>
      <c r="G859" s="199"/>
      <c r="H859" s="199"/>
      <c r="I859" s="199"/>
      <c r="J859" s="199"/>
      <c r="K859" s="199"/>
      <c r="L859" s="199"/>
      <c r="M859" s="199"/>
      <c r="N859" s="199"/>
      <c r="O859" s="199"/>
      <c r="P859" s="199"/>
      <c r="Q859" s="199"/>
      <c r="R859" s="199"/>
      <c r="S859" s="199"/>
      <c r="T859" s="262"/>
    </row>
    <row r="860" spans="2:20" x14ac:dyDescent="0.2">
      <c r="B860" s="256"/>
      <c r="C860" s="197"/>
      <c r="D860" s="197"/>
      <c r="E860" s="197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263"/>
    </row>
    <row r="861" spans="2:20" x14ac:dyDescent="0.2">
      <c r="B861" s="264"/>
    </row>
    <row r="862" spans="2:20" x14ac:dyDescent="0.2">
      <c r="B862" s="265" t="s">
        <v>282</v>
      </c>
      <c r="C862" s="267" t="s">
        <v>38</v>
      </c>
      <c r="D862" s="662"/>
      <c r="E862" s="299"/>
      <c r="F862" s="270" t="s">
        <v>39</v>
      </c>
      <c r="G862" s="663"/>
      <c r="H862" s="663"/>
      <c r="I862" s="301" t="s">
        <v>40</v>
      </c>
      <c r="J862" s="662"/>
      <c r="K862" s="299"/>
      <c r="L862" s="267" t="s">
        <v>121</v>
      </c>
      <c r="M862" s="662"/>
      <c r="N862" s="299"/>
      <c r="O862" s="270" t="s">
        <v>122</v>
      </c>
      <c r="P862" s="662"/>
      <c r="Q862" s="299"/>
      <c r="R862" s="301" t="s">
        <v>633</v>
      </c>
      <c r="S862" s="662"/>
      <c r="T862" s="299"/>
    </row>
    <row r="863" spans="2:20" x14ac:dyDescent="0.2">
      <c r="B863" s="273"/>
      <c r="C863" s="274" t="s">
        <v>283</v>
      </c>
      <c r="D863" s="275" t="s">
        <v>284</v>
      </c>
      <c r="E863" s="275" t="s">
        <v>47</v>
      </c>
      <c r="F863" s="275" t="s">
        <v>283</v>
      </c>
      <c r="G863" s="275" t="s">
        <v>284</v>
      </c>
      <c r="H863" s="275" t="s">
        <v>47</v>
      </c>
      <c r="I863" s="276" t="s">
        <v>283</v>
      </c>
      <c r="J863" s="276" t="s">
        <v>284</v>
      </c>
      <c r="K863" s="276" t="s">
        <v>47</v>
      </c>
      <c r="L863" s="274" t="s">
        <v>283</v>
      </c>
      <c r="M863" s="275" t="s">
        <v>284</v>
      </c>
      <c r="N863" s="275" t="s">
        <v>47</v>
      </c>
      <c r="O863" s="275" t="s">
        <v>283</v>
      </c>
      <c r="P863" s="275" t="s">
        <v>284</v>
      </c>
      <c r="Q863" s="275" t="s">
        <v>47</v>
      </c>
      <c r="R863" s="276" t="s">
        <v>283</v>
      </c>
      <c r="S863" s="276" t="s">
        <v>284</v>
      </c>
      <c r="T863" s="276" t="s">
        <v>47</v>
      </c>
    </row>
    <row r="864" spans="2:20" x14ac:dyDescent="0.2">
      <c r="B864" s="129" t="s">
        <v>90</v>
      </c>
      <c r="C864" s="234"/>
      <c r="D864" s="234"/>
      <c r="E864" s="234"/>
      <c r="F864" s="234"/>
      <c r="G864" s="234"/>
      <c r="H864" s="234"/>
      <c r="I864" s="234"/>
      <c r="J864" s="234"/>
      <c r="K864" s="234"/>
      <c r="L864" s="234"/>
      <c r="M864" s="234"/>
      <c r="N864" s="234"/>
      <c r="O864" s="234"/>
      <c r="P864" s="234"/>
      <c r="Q864" s="234"/>
      <c r="R864" s="234"/>
      <c r="S864" s="234"/>
      <c r="T864" s="232"/>
    </row>
    <row r="865" spans="2:20" x14ac:dyDescent="0.2">
      <c r="B865" s="665" t="s">
        <v>424</v>
      </c>
      <c r="C865" s="104">
        <f t="shared" ref="C865:D877" si="791">+C753*$E$889</f>
        <v>122.83839367380108</v>
      </c>
      <c r="D865" s="104">
        <f t="shared" si="791"/>
        <v>0</v>
      </c>
      <c r="E865" s="408">
        <f>+C865+D865</f>
        <v>122.83839367380108</v>
      </c>
      <c r="F865" s="104">
        <f t="shared" ref="F865:G877" si="792">+F753*$H$889</f>
        <v>202.24619676293091</v>
      </c>
      <c r="G865" s="104">
        <f t="shared" si="792"/>
        <v>0</v>
      </c>
      <c r="H865" s="408">
        <f>+F865+G865</f>
        <v>202.24619676293091</v>
      </c>
      <c r="I865" s="104">
        <f t="shared" ref="I865:J877" si="793">+I753*$K$889</f>
        <v>234.55048599250335</v>
      </c>
      <c r="J865" s="104">
        <f t="shared" si="793"/>
        <v>0</v>
      </c>
      <c r="K865" s="408">
        <f>+I865+J865</f>
        <v>234.55048599250335</v>
      </c>
      <c r="L865" s="104">
        <f t="shared" ref="L865:M877" si="794">+L753*$N$889</f>
        <v>294.06342862059574</v>
      </c>
      <c r="M865" s="104">
        <f t="shared" si="794"/>
        <v>0</v>
      </c>
      <c r="N865" s="408">
        <f>+L865+M865</f>
        <v>294.06342862059574</v>
      </c>
      <c r="O865" s="104">
        <f t="shared" ref="O865:P877" si="795">+O753*$Q$889</f>
        <v>308.17003855658044</v>
      </c>
      <c r="P865" s="104">
        <f t="shared" si="795"/>
        <v>0</v>
      </c>
      <c r="Q865" s="408">
        <f>+O865+P865</f>
        <v>308.17003855658044</v>
      </c>
      <c r="R865" s="104">
        <f t="shared" ref="R865:S877" si="796">+R753*$T$889</f>
        <v>322.7533021917543</v>
      </c>
      <c r="S865" s="104">
        <f t="shared" si="796"/>
        <v>0</v>
      </c>
      <c r="T865" s="408">
        <f>+R865+S865</f>
        <v>322.7533021917543</v>
      </c>
    </row>
    <row r="866" spans="2:20" x14ac:dyDescent="0.2">
      <c r="B866" s="665" t="s">
        <v>425</v>
      </c>
      <c r="C866" s="104">
        <f t="shared" si="791"/>
        <v>38.940040769086522</v>
      </c>
      <c r="D866" s="104">
        <f t="shared" si="791"/>
        <v>0</v>
      </c>
      <c r="E866" s="408">
        <f>+C866+D866</f>
        <v>38.940040769086522</v>
      </c>
      <c r="F866" s="104">
        <f t="shared" si="792"/>
        <v>75.453745847400498</v>
      </c>
      <c r="G866" s="104">
        <f t="shared" si="792"/>
        <v>0</v>
      </c>
      <c r="H866" s="408">
        <f>+F866+G866</f>
        <v>75.453745847400498</v>
      </c>
      <c r="I866" s="104">
        <f t="shared" si="793"/>
        <v>88.245983460742352</v>
      </c>
      <c r="J866" s="104">
        <f t="shared" si="793"/>
        <v>0</v>
      </c>
      <c r="K866" s="408">
        <f>+I866+J866</f>
        <v>88.245983460742352</v>
      </c>
      <c r="L866" s="104">
        <f t="shared" si="794"/>
        <v>109.87378834334652</v>
      </c>
      <c r="M866" s="104">
        <f t="shared" si="794"/>
        <v>0</v>
      </c>
      <c r="N866" s="408">
        <f>+L866+M866</f>
        <v>109.87378834334652</v>
      </c>
      <c r="O866" s="104">
        <f t="shared" si="795"/>
        <v>111.61731119268777</v>
      </c>
      <c r="P866" s="104">
        <f t="shared" si="795"/>
        <v>0</v>
      </c>
      <c r="Q866" s="408">
        <f>+O866+P866</f>
        <v>111.61731119268777</v>
      </c>
      <c r="R866" s="104">
        <f t="shared" si="796"/>
        <v>116.89928046846914</v>
      </c>
      <c r="S866" s="104">
        <f t="shared" si="796"/>
        <v>0</v>
      </c>
      <c r="T866" s="408">
        <f>+R866+S866</f>
        <v>116.89928046846914</v>
      </c>
    </row>
    <row r="867" spans="2:20" x14ac:dyDescent="0.2">
      <c r="B867" s="660" t="s">
        <v>715</v>
      </c>
      <c r="C867" s="104">
        <f t="shared" si="791"/>
        <v>0</v>
      </c>
      <c r="D867" s="104">
        <f t="shared" si="791"/>
        <v>2.1500683530678146</v>
      </c>
      <c r="E867" s="104">
        <f>+C867+D867</f>
        <v>2.1500683530678146</v>
      </c>
      <c r="F867" s="104">
        <f t="shared" si="792"/>
        <v>0</v>
      </c>
      <c r="G867" s="104">
        <f t="shared" si="792"/>
        <v>2.1861025370253353</v>
      </c>
      <c r="H867" s="104">
        <f>+F867+G867</f>
        <v>2.1861025370253353</v>
      </c>
      <c r="I867" s="104">
        <f t="shared" si="793"/>
        <v>0</v>
      </c>
      <c r="J867" s="104">
        <f t="shared" si="793"/>
        <v>2.4226186236223968</v>
      </c>
      <c r="K867" s="104">
        <f>+I867+J867</f>
        <v>2.4226186236223968</v>
      </c>
      <c r="L867" s="104">
        <f t="shared" si="794"/>
        <v>0</v>
      </c>
      <c r="M867" s="104">
        <f t="shared" si="794"/>
        <v>2.6648643483191146</v>
      </c>
      <c r="N867" s="104">
        <f>+L867+M867</f>
        <v>2.6648643483191146</v>
      </c>
      <c r="O867" s="104">
        <f t="shared" si="795"/>
        <v>0</v>
      </c>
      <c r="P867" s="104">
        <f t="shared" si="795"/>
        <v>2.9344617979594023</v>
      </c>
      <c r="Q867" s="104">
        <f>+O867+P867</f>
        <v>2.9344617979594023</v>
      </c>
      <c r="R867" s="104">
        <f t="shared" si="796"/>
        <v>0</v>
      </c>
      <c r="S867" s="104">
        <f t="shared" si="796"/>
        <v>3.2275641314476755</v>
      </c>
      <c r="T867" s="104">
        <f>+R867+S867</f>
        <v>3.2275641314476755</v>
      </c>
    </row>
    <row r="868" spans="2:20" x14ac:dyDescent="0.2">
      <c r="B868" s="660" t="s">
        <v>717</v>
      </c>
      <c r="C868" s="104">
        <f t="shared" si="791"/>
        <v>1.9786759956942952</v>
      </c>
      <c r="D868" s="104">
        <f t="shared" si="791"/>
        <v>0</v>
      </c>
      <c r="E868" s="104">
        <f t="shared" ref="E868:E885" si="797">+C868+D868</f>
        <v>1.9786759956942952</v>
      </c>
      <c r="F868" s="104">
        <f t="shared" si="792"/>
        <v>2.0118377203992073</v>
      </c>
      <c r="G868" s="104">
        <f t="shared" si="792"/>
        <v>0</v>
      </c>
      <c r="H868" s="104">
        <f t="shared" ref="H868:H885" si="798">+F868+G868</f>
        <v>2.0118377203992073</v>
      </c>
      <c r="I868" s="104">
        <f t="shared" si="793"/>
        <v>2.229499964707585</v>
      </c>
      <c r="J868" s="104">
        <f t="shared" si="793"/>
        <v>0</v>
      </c>
      <c r="K868" s="104">
        <f t="shared" ref="K868:K885" si="799">+I868+J868</f>
        <v>2.229499964707585</v>
      </c>
      <c r="L868" s="104">
        <f t="shared" si="794"/>
        <v>2.4524351099242661</v>
      </c>
      <c r="M868" s="104">
        <f t="shared" si="794"/>
        <v>0</v>
      </c>
      <c r="N868" s="104">
        <f t="shared" ref="N868:N885" si="800">+L868+M868</f>
        <v>2.4524351099242661</v>
      </c>
      <c r="O868" s="104">
        <f t="shared" si="795"/>
        <v>2.7005416416735901</v>
      </c>
      <c r="P868" s="104">
        <f t="shared" si="795"/>
        <v>0</v>
      </c>
      <c r="Q868" s="104">
        <f t="shared" ref="Q868:Q885" si="801">+O868+P868</f>
        <v>2.7005416416735901</v>
      </c>
      <c r="R868" s="104">
        <f t="shared" si="796"/>
        <v>2.9702793691871019</v>
      </c>
      <c r="S868" s="104">
        <f t="shared" si="796"/>
        <v>0</v>
      </c>
      <c r="T868" s="104">
        <f t="shared" ref="T868:T885" si="802">+R868+S868</f>
        <v>2.9702793691871019</v>
      </c>
    </row>
    <row r="869" spans="2:20" x14ac:dyDescent="0.2">
      <c r="B869" s="660" t="s">
        <v>287</v>
      </c>
      <c r="C869" s="104">
        <f t="shared" si="791"/>
        <v>2.8449273412271263</v>
      </c>
      <c r="D869" s="104">
        <f t="shared" si="791"/>
        <v>0</v>
      </c>
      <c r="E869" s="104">
        <f t="shared" si="797"/>
        <v>2.8449273412271263</v>
      </c>
      <c r="F869" s="104">
        <f t="shared" si="792"/>
        <v>2.8926070510434609</v>
      </c>
      <c r="G869" s="104">
        <f t="shared" si="792"/>
        <v>0</v>
      </c>
      <c r="H869" s="104">
        <f t="shared" si="798"/>
        <v>2.8926070510434609</v>
      </c>
      <c r="I869" s="104">
        <f t="shared" si="793"/>
        <v>3.205560395266188</v>
      </c>
      <c r="J869" s="104">
        <f t="shared" si="793"/>
        <v>0</v>
      </c>
      <c r="K869" s="104">
        <f t="shared" si="799"/>
        <v>3.205560395266188</v>
      </c>
      <c r="L869" s="104">
        <f t="shared" si="794"/>
        <v>3.5260950817573078</v>
      </c>
      <c r="M869" s="104">
        <f t="shared" si="794"/>
        <v>0</v>
      </c>
      <c r="N869" s="104">
        <f t="shared" si="800"/>
        <v>3.5260950817573078</v>
      </c>
      <c r="O869" s="104">
        <f t="shared" si="795"/>
        <v>3.8828210223593294</v>
      </c>
      <c r="P869" s="104">
        <f t="shared" si="795"/>
        <v>0</v>
      </c>
      <c r="Q869" s="104">
        <f t="shared" si="801"/>
        <v>3.8828210223593294</v>
      </c>
      <c r="R869" s="104">
        <f t="shared" si="796"/>
        <v>4.2706481540542258</v>
      </c>
      <c r="S869" s="104">
        <f t="shared" si="796"/>
        <v>0</v>
      </c>
      <c r="T869" s="104">
        <f t="shared" si="802"/>
        <v>4.2706481540542258</v>
      </c>
    </row>
    <row r="870" spans="2:20" x14ac:dyDescent="0.2">
      <c r="B870" s="114" t="s">
        <v>427</v>
      </c>
      <c r="C870" s="104">
        <f t="shared" si="791"/>
        <v>0</v>
      </c>
      <c r="D870" s="104">
        <f t="shared" si="791"/>
        <v>8.3234445640473638</v>
      </c>
      <c r="E870" s="104">
        <f t="shared" si="797"/>
        <v>8.3234445640473638</v>
      </c>
      <c r="F870" s="104">
        <f t="shared" si="792"/>
        <v>0</v>
      </c>
      <c r="G870" s="104">
        <f t="shared" si="792"/>
        <v>8.4629417721957267</v>
      </c>
      <c r="H870" s="104">
        <f t="shared" si="798"/>
        <v>8.4629417721957267</v>
      </c>
      <c r="I870" s="104">
        <f t="shared" si="793"/>
        <v>0</v>
      </c>
      <c r="J870" s="104">
        <f t="shared" si="793"/>
        <v>9.3785538421502181</v>
      </c>
      <c r="K870" s="104">
        <f t="shared" si="799"/>
        <v>9.3785538421502181</v>
      </c>
      <c r="L870" s="104">
        <f t="shared" si="794"/>
        <v>0</v>
      </c>
      <c r="M870" s="104">
        <f t="shared" si="794"/>
        <v>10.31634675348424</v>
      </c>
      <c r="N870" s="104">
        <f t="shared" si="800"/>
        <v>10.31634675348424</v>
      </c>
      <c r="O870" s="104">
        <f t="shared" si="795"/>
        <v>0</v>
      </c>
      <c r="P870" s="104">
        <f t="shared" si="795"/>
        <v>11.36002493398844</v>
      </c>
      <c r="Q870" s="104">
        <f t="shared" si="801"/>
        <v>11.36002493398844</v>
      </c>
      <c r="R870" s="104">
        <f t="shared" si="796"/>
        <v>0</v>
      </c>
      <c r="S870" s="104">
        <f t="shared" si="796"/>
        <v>12.494696313575796</v>
      </c>
      <c r="T870" s="104">
        <f t="shared" si="802"/>
        <v>12.494696313575796</v>
      </c>
    </row>
    <row r="871" spans="2:20" x14ac:dyDescent="0.2">
      <c r="B871" s="114" t="s">
        <v>428</v>
      </c>
      <c r="C871" s="104">
        <f t="shared" si="791"/>
        <v>0</v>
      </c>
      <c r="D871" s="104">
        <f t="shared" si="791"/>
        <v>4.7934122712594185</v>
      </c>
      <c r="E871" s="104">
        <f t="shared" si="797"/>
        <v>4.7934122712594185</v>
      </c>
      <c r="F871" s="104">
        <f t="shared" si="792"/>
        <v>0</v>
      </c>
      <c r="G871" s="104">
        <f t="shared" si="792"/>
        <v>4.8737477170234307</v>
      </c>
      <c r="H871" s="104">
        <f t="shared" si="798"/>
        <v>4.8737477170234307</v>
      </c>
      <c r="I871" s="104">
        <f t="shared" si="793"/>
        <v>0</v>
      </c>
      <c r="J871" s="104">
        <f t="shared" si="793"/>
        <v>5.4010421680240093</v>
      </c>
      <c r="K871" s="104">
        <f t="shared" si="799"/>
        <v>5.4010421680240093</v>
      </c>
      <c r="L871" s="104">
        <f t="shared" si="794"/>
        <v>0</v>
      </c>
      <c r="M871" s="104">
        <f t="shared" si="794"/>
        <v>5.9411104071404761</v>
      </c>
      <c r="N871" s="104">
        <f t="shared" si="800"/>
        <v>5.9411104071404761</v>
      </c>
      <c r="O871" s="104">
        <f t="shared" si="795"/>
        <v>0</v>
      </c>
      <c r="P871" s="104">
        <f t="shared" si="795"/>
        <v>13.084314432897397</v>
      </c>
      <c r="Q871" s="104">
        <f t="shared" si="801"/>
        <v>13.084314432897397</v>
      </c>
      <c r="R871" s="104">
        <f t="shared" si="796"/>
        <v>0</v>
      </c>
      <c r="S871" s="104">
        <f t="shared" si="796"/>
        <v>14.391212718314973</v>
      </c>
      <c r="T871" s="104">
        <f t="shared" si="802"/>
        <v>14.391212718314973</v>
      </c>
    </row>
    <row r="872" spans="2:20" x14ac:dyDescent="0.2">
      <c r="B872" s="114" t="s">
        <v>429</v>
      </c>
      <c r="C872" s="104">
        <f t="shared" si="791"/>
        <v>6.7349300322927892</v>
      </c>
      <c r="D872" s="104">
        <f t="shared" si="791"/>
        <v>0</v>
      </c>
      <c r="E872" s="104">
        <f t="shared" si="797"/>
        <v>6.7349300322927892</v>
      </c>
      <c r="F872" s="104">
        <f t="shared" si="792"/>
        <v>6.8478044473681949</v>
      </c>
      <c r="G872" s="104">
        <f t="shared" si="792"/>
        <v>0</v>
      </c>
      <c r="H872" s="104">
        <f t="shared" si="798"/>
        <v>6.8478044473681949</v>
      </c>
      <c r="I872" s="104">
        <f t="shared" si="793"/>
        <v>7.5886735887934247</v>
      </c>
      <c r="J872" s="104">
        <f t="shared" si="793"/>
        <v>0</v>
      </c>
      <c r="K872" s="104">
        <f t="shared" si="799"/>
        <v>7.5886735887934247</v>
      </c>
      <c r="L872" s="104">
        <f t="shared" si="794"/>
        <v>16.694980795259092</v>
      </c>
      <c r="M872" s="104">
        <f t="shared" si="794"/>
        <v>0</v>
      </c>
      <c r="N872" s="104">
        <f t="shared" si="800"/>
        <v>16.694980795259092</v>
      </c>
      <c r="O872" s="104">
        <f t="shared" si="795"/>
        <v>18.383968922191116</v>
      </c>
      <c r="P872" s="104">
        <f t="shared" si="795"/>
        <v>0</v>
      </c>
      <c r="Q872" s="104">
        <f t="shared" si="801"/>
        <v>18.383968922191116</v>
      </c>
      <c r="R872" s="104">
        <f t="shared" si="796"/>
        <v>20.220211668175114</v>
      </c>
      <c r="S872" s="104">
        <f t="shared" si="796"/>
        <v>0</v>
      </c>
      <c r="T872" s="104">
        <f t="shared" si="802"/>
        <v>20.220211668175114</v>
      </c>
    </row>
    <row r="873" spans="2:20" x14ac:dyDescent="0.2">
      <c r="B873" s="114" t="s">
        <v>288</v>
      </c>
      <c r="C873" s="104">
        <f t="shared" si="791"/>
        <v>0</v>
      </c>
      <c r="D873" s="104">
        <f t="shared" si="791"/>
        <v>0</v>
      </c>
      <c r="E873" s="104">
        <f t="shared" si="797"/>
        <v>0</v>
      </c>
      <c r="F873" s="104">
        <f t="shared" si="792"/>
        <v>2.3362357337118813</v>
      </c>
      <c r="G873" s="104">
        <f t="shared" si="792"/>
        <v>0</v>
      </c>
      <c r="H873" s="104">
        <f t="shared" si="798"/>
        <v>2.3362357337118813</v>
      </c>
      <c r="I873" s="104">
        <f t="shared" si="793"/>
        <v>3.112715298736056</v>
      </c>
      <c r="J873" s="104">
        <f t="shared" si="793"/>
        <v>0</v>
      </c>
      <c r="K873" s="104">
        <f t="shared" si="799"/>
        <v>3.112715298736056</v>
      </c>
      <c r="L873" s="104">
        <f t="shared" si="794"/>
        <v>3.8912390391273282</v>
      </c>
      <c r="M873" s="104">
        <f t="shared" si="794"/>
        <v>0</v>
      </c>
      <c r="N873" s="104">
        <f t="shared" si="800"/>
        <v>3.8912390391273282</v>
      </c>
      <c r="O873" s="104">
        <f t="shared" si="795"/>
        <v>6.4932649404947007</v>
      </c>
      <c r="P873" s="104">
        <f t="shared" si="795"/>
        <v>0</v>
      </c>
      <c r="Q873" s="104">
        <f t="shared" si="801"/>
        <v>6.4932649404947007</v>
      </c>
      <c r="R873" s="104">
        <f t="shared" si="796"/>
        <v>8.0511449171006912</v>
      </c>
      <c r="S873" s="104">
        <f t="shared" si="796"/>
        <v>0</v>
      </c>
      <c r="T873" s="104">
        <f t="shared" si="802"/>
        <v>8.0511449171006912</v>
      </c>
    </row>
    <row r="874" spans="2:20" x14ac:dyDescent="0.2">
      <c r="B874" s="114" t="s">
        <v>289</v>
      </c>
      <c r="C874" s="104">
        <f t="shared" si="791"/>
        <v>2.9262109795479012</v>
      </c>
      <c r="D874" s="104">
        <f t="shared" si="791"/>
        <v>0</v>
      </c>
      <c r="E874" s="104">
        <f t="shared" si="797"/>
        <v>2.9262109795479012</v>
      </c>
      <c r="F874" s="104">
        <f t="shared" si="792"/>
        <v>2.9752529667875596</v>
      </c>
      <c r="G874" s="104">
        <f t="shared" si="792"/>
        <v>0</v>
      </c>
      <c r="H874" s="104">
        <f t="shared" si="798"/>
        <v>2.9752529667875596</v>
      </c>
      <c r="I874" s="104">
        <f t="shared" si="793"/>
        <v>3.2971478351309358</v>
      </c>
      <c r="J874" s="104">
        <f t="shared" si="793"/>
        <v>0</v>
      </c>
      <c r="K874" s="104">
        <f t="shared" si="799"/>
        <v>3.2971478351309358</v>
      </c>
      <c r="L874" s="104">
        <f t="shared" si="794"/>
        <v>3.6268406555218013</v>
      </c>
      <c r="M874" s="104">
        <f t="shared" si="794"/>
        <v>0</v>
      </c>
      <c r="N874" s="104">
        <f t="shared" si="800"/>
        <v>3.6268406555218013</v>
      </c>
      <c r="O874" s="104">
        <f t="shared" si="795"/>
        <v>3.99375876585531</v>
      </c>
      <c r="P874" s="104">
        <f t="shared" si="795"/>
        <v>0</v>
      </c>
      <c r="Q874" s="104">
        <f t="shared" si="801"/>
        <v>3.99375876585531</v>
      </c>
      <c r="R874" s="104">
        <f t="shared" si="796"/>
        <v>4.3926666727414885</v>
      </c>
      <c r="S874" s="104">
        <f t="shared" si="796"/>
        <v>0</v>
      </c>
      <c r="T874" s="104">
        <f t="shared" si="802"/>
        <v>4.3926666727414885</v>
      </c>
    </row>
    <row r="875" spans="2:20" x14ac:dyDescent="0.2">
      <c r="B875" s="114" t="s">
        <v>290</v>
      </c>
      <c r="C875" s="104">
        <f t="shared" si="791"/>
        <v>0</v>
      </c>
      <c r="D875" s="104">
        <f t="shared" si="791"/>
        <v>2.3316792249730898</v>
      </c>
      <c r="E875" s="104">
        <f t="shared" si="797"/>
        <v>2.3316792249730898</v>
      </c>
      <c r="F875" s="104">
        <f t="shared" si="792"/>
        <v>0</v>
      </c>
      <c r="G875" s="104">
        <f t="shared" si="792"/>
        <v>2.3707571259164366</v>
      </c>
      <c r="H875" s="104">
        <f t="shared" si="798"/>
        <v>2.3707571259164366</v>
      </c>
      <c r="I875" s="104">
        <f t="shared" si="793"/>
        <v>0</v>
      </c>
      <c r="J875" s="104">
        <f t="shared" si="793"/>
        <v>2.6272511321202057</v>
      </c>
      <c r="K875" s="104">
        <f t="shared" si="799"/>
        <v>2.6272511321202057</v>
      </c>
      <c r="L875" s="104">
        <f t="shared" si="794"/>
        <v>0</v>
      </c>
      <c r="M875" s="104">
        <f t="shared" si="794"/>
        <v>2.8899587445586423</v>
      </c>
      <c r="N875" s="104">
        <f t="shared" si="800"/>
        <v>2.8899587445586423</v>
      </c>
      <c r="O875" s="104">
        <f t="shared" si="795"/>
        <v>0</v>
      </c>
      <c r="P875" s="104">
        <f t="shared" si="795"/>
        <v>3.1823284134275647</v>
      </c>
      <c r="Q875" s="104">
        <f t="shared" si="801"/>
        <v>3.1823284134275647</v>
      </c>
      <c r="R875" s="104">
        <f t="shared" si="796"/>
        <v>0</v>
      </c>
      <c r="S875" s="104">
        <f t="shared" si="796"/>
        <v>3.5001883646289329</v>
      </c>
      <c r="T875" s="104">
        <f t="shared" si="802"/>
        <v>3.5001883646289329</v>
      </c>
    </row>
    <row r="876" spans="2:20" x14ac:dyDescent="0.2">
      <c r="B876" s="114" t="s">
        <v>291</v>
      </c>
      <c r="C876" s="104">
        <f t="shared" si="791"/>
        <v>0</v>
      </c>
      <c r="D876" s="104">
        <f t="shared" si="791"/>
        <v>1.161194833153929</v>
      </c>
      <c r="E876" s="104">
        <f t="shared" si="797"/>
        <v>1.161194833153929</v>
      </c>
      <c r="F876" s="104">
        <f t="shared" si="792"/>
        <v>0</v>
      </c>
      <c r="G876" s="104">
        <f t="shared" si="792"/>
        <v>1.1806559392014127</v>
      </c>
      <c r="H876" s="104">
        <f t="shared" si="798"/>
        <v>1.1806559392014127</v>
      </c>
      <c r="I876" s="104">
        <f t="shared" si="793"/>
        <v>0</v>
      </c>
      <c r="J876" s="104">
        <f t="shared" si="793"/>
        <v>1.3083919980678314</v>
      </c>
      <c r="K876" s="104">
        <f t="shared" si="799"/>
        <v>1.3083919980678314</v>
      </c>
      <c r="L876" s="104">
        <f t="shared" si="794"/>
        <v>0</v>
      </c>
      <c r="M876" s="104">
        <f t="shared" si="794"/>
        <v>1.3214679156122</v>
      </c>
      <c r="N876" s="104">
        <f t="shared" si="800"/>
        <v>1.3214679156122</v>
      </c>
      <c r="O876" s="104">
        <f t="shared" si="795"/>
        <v>0</v>
      </c>
      <c r="P876" s="104">
        <f t="shared" si="795"/>
        <v>1.4551574146875406</v>
      </c>
      <c r="Q876" s="104">
        <f t="shared" si="801"/>
        <v>1.4551574146875406</v>
      </c>
      <c r="R876" s="104">
        <f t="shared" si="796"/>
        <v>0</v>
      </c>
      <c r="S876" s="104">
        <f t="shared" si="796"/>
        <v>1.6005026477160544</v>
      </c>
      <c r="T876" s="104">
        <f t="shared" si="802"/>
        <v>1.6005026477160544</v>
      </c>
    </row>
    <row r="877" spans="2:20" x14ac:dyDescent="0.2">
      <c r="B877" s="114" t="s">
        <v>293</v>
      </c>
      <c r="C877" s="104">
        <f t="shared" si="791"/>
        <v>0</v>
      </c>
      <c r="D877" s="104">
        <f t="shared" si="791"/>
        <v>1.2211124865446716</v>
      </c>
      <c r="E877" s="104">
        <f t="shared" si="797"/>
        <v>1.2211124865446716</v>
      </c>
      <c r="F877" s="104">
        <f t="shared" si="792"/>
        <v>0</v>
      </c>
      <c r="G877" s="104">
        <f t="shared" si="792"/>
        <v>1.2415777856642054</v>
      </c>
      <c r="H877" s="104">
        <f t="shared" si="798"/>
        <v>1.2415777856642054</v>
      </c>
      <c r="I877" s="104">
        <f t="shared" si="793"/>
        <v>0</v>
      </c>
      <c r="J877" s="104">
        <f t="shared" si="793"/>
        <v>1.3759050251681317</v>
      </c>
      <c r="K877" s="104">
        <f t="shared" si="799"/>
        <v>1.3759050251681317</v>
      </c>
      <c r="L877" s="104">
        <f t="shared" si="794"/>
        <v>0</v>
      </c>
      <c r="M877" s="104">
        <f t="shared" si="794"/>
        <v>1.5134863624391772</v>
      </c>
      <c r="N877" s="104">
        <f t="shared" si="800"/>
        <v>1.5134863624391772</v>
      </c>
      <c r="O877" s="104">
        <f t="shared" si="795"/>
        <v>0</v>
      </c>
      <c r="P877" s="104">
        <f t="shared" si="795"/>
        <v>1.6666018722910492</v>
      </c>
      <c r="Q877" s="104">
        <f t="shared" si="801"/>
        <v>1.6666018722910492</v>
      </c>
      <c r="R877" s="104">
        <f t="shared" si="796"/>
        <v>0</v>
      </c>
      <c r="S877" s="104">
        <f t="shared" si="796"/>
        <v>1.8330667750218055</v>
      </c>
      <c r="T877" s="104">
        <f t="shared" si="802"/>
        <v>1.8330667750218055</v>
      </c>
    </row>
    <row r="878" spans="2:20" x14ac:dyDescent="0.2">
      <c r="B878" s="114" t="s">
        <v>872</v>
      </c>
      <c r="C878" s="104">
        <f t="shared" ref="C878:D885" si="803">+C766*$E$889</f>
        <v>0</v>
      </c>
      <c r="D878" s="104">
        <f t="shared" si="803"/>
        <v>0</v>
      </c>
      <c r="E878" s="104">
        <f t="shared" si="797"/>
        <v>0</v>
      </c>
      <c r="F878" s="104">
        <f t="shared" ref="F878:G885" si="804">+F766*$H$889</f>
        <v>0</v>
      </c>
      <c r="G878" s="104">
        <f t="shared" si="804"/>
        <v>0</v>
      </c>
      <c r="H878" s="104">
        <f t="shared" si="798"/>
        <v>0</v>
      </c>
      <c r="I878" s="104">
        <f t="shared" ref="I878:J885" si="805">+I766*$K$889</f>
        <v>25.951576821180129</v>
      </c>
      <c r="J878" s="104">
        <f t="shared" si="805"/>
        <v>0</v>
      </c>
      <c r="K878" s="104">
        <f t="shared" si="799"/>
        <v>25.951576821180129</v>
      </c>
      <c r="L878" s="104">
        <f t="shared" ref="L878:M885" si="806">+L766*$N$889</f>
        <v>60.553312555669109</v>
      </c>
      <c r="M878" s="104">
        <f t="shared" si="806"/>
        <v>0</v>
      </c>
      <c r="N878" s="104">
        <f t="shared" si="800"/>
        <v>60.553312555669109</v>
      </c>
      <c r="O878" s="104">
        <f t="shared" ref="O878:P885" si="807">+O766*$Q$889</f>
        <v>0</v>
      </c>
      <c r="P878" s="104">
        <f t="shared" si="807"/>
        <v>0</v>
      </c>
      <c r="Q878" s="104">
        <f t="shared" si="801"/>
        <v>0</v>
      </c>
      <c r="R878" s="104">
        <f t="shared" ref="R878:S885" si="808">+R766*$T$889</f>
        <v>0</v>
      </c>
      <c r="S878" s="104">
        <f t="shared" si="808"/>
        <v>0</v>
      </c>
      <c r="T878" s="104">
        <f t="shared" si="802"/>
        <v>0</v>
      </c>
    </row>
    <row r="879" spans="2:20" x14ac:dyDescent="0.2">
      <c r="B879" s="114" t="s">
        <v>867</v>
      </c>
      <c r="C879" s="104">
        <f t="shared" si="803"/>
        <v>0</v>
      </c>
      <c r="D879" s="104">
        <f t="shared" si="803"/>
        <v>0</v>
      </c>
      <c r="E879" s="104">
        <f t="shared" si="797"/>
        <v>0</v>
      </c>
      <c r="F879" s="104">
        <f t="shared" si="804"/>
        <v>25.759765946212639</v>
      </c>
      <c r="G879" s="104">
        <f t="shared" si="804"/>
        <v>0</v>
      </c>
      <c r="H879" s="104">
        <f t="shared" si="798"/>
        <v>25.759765946212639</v>
      </c>
      <c r="I879" s="104">
        <f t="shared" si="805"/>
        <v>30.276839624710149</v>
      </c>
      <c r="J879" s="104">
        <f t="shared" si="805"/>
        <v>0</v>
      </c>
      <c r="K879" s="104">
        <f t="shared" si="799"/>
        <v>30.276839624710149</v>
      </c>
      <c r="L879" s="104">
        <f t="shared" si="806"/>
        <v>51.902839333430663</v>
      </c>
      <c r="M879" s="104">
        <f t="shared" si="806"/>
        <v>0</v>
      </c>
      <c r="N879" s="104">
        <f t="shared" si="800"/>
        <v>51.902839333430663</v>
      </c>
      <c r="O879" s="104">
        <f t="shared" si="807"/>
        <v>56.287750268726789</v>
      </c>
      <c r="P879" s="104">
        <f t="shared" si="807"/>
        <v>0</v>
      </c>
      <c r="Q879" s="104">
        <f t="shared" si="801"/>
        <v>56.287750268726789</v>
      </c>
      <c r="R879" s="104">
        <f t="shared" si="808"/>
        <v>64.940485766583365</v>
      </c>
      <c r="S879" s="104">
        <f t="shared" si="808"/>
        <v>0</v>
      </c>
      <c r="T879" s="104">
        <f t="shared" si="802"/>
        <v>64.940485766583365</v>
      </c>
    </row>
    <row r="880" spans="2:20" x14ac:dyDescent="0.2">
      <c r="B880" s="114" t="s">
        <v>868</v>
      </c>
      <c r="C880" s="104">
        <f t="shared" si="803"/>
        <v>0</v>
      </c>
      <c r="D880" s="104">
        <f t="shared" si="803"/>
        <v>0</v>
      </c>
      <c r="E880" s="104">
        <f t="shared" si="797"/>
        <v>0</v>
      </c>
      <c r="F880" s="104">
        <f t="shared" si="804"/>
        <v>0</v>
      </c>
      <c r="G880" s="104">
        <f t="shared" si="804"/>
        <v>0</v>
      </c>
      <c r="H880" s="104">
        <f t="shared" si="798"/>
        <v>0</v>
      </c>
      <c r="I880" s="104">
        <f t="shared" si="805"/>
        <v>12.975788410590065</v>
      </c>
      <c r="J880" s="104">
        <f t="shared" si="805"/>
        <v>0</v>
      </c>
      <c r="K880" s="104">
        <f t="shared" si="799"/>
        <v>12.975788410590065</v>
      </c>
      <c r="L880" s="104">
        <f t="shared" si="806"/>
        <v>25.951419666715331</v>
      </c>
      <c r="M880" s="104">
        <f t="shared" si="806"/>
        <v>0</v>
      </c>
      <c r="N880" s="104">
        <f t="shared" si="800"/>
        <v>25.951419666715331</v>
      </c>
      <c r="O880" s="104">
        <f t="shared" si="807"/>
        <v>34.638615549985715</v>
      </c>
      <c r="P880" s="104">
        <f t="shared" si="807"/>
        <v>0</v>
      </c>
      <c r="Q880" s="104">
        <f t="shared" si="801"/>
        <v>34.638615549985715</v>
      </c>
      <c r="R880" s="104">
        <f t="shared" si="808"/>
        <v>38.964291459950019</v>
      </c>
      <c r="S880" s="104">
        <f t="shared" si="808"/>
        <v>0</v>
      </c>
      <c r="T880" s="104">
        <f t="shared" si="802"/>
        <v>38.964291459950019</v>
      </c>
    </row>
    <row r="881" spans="2:20" x14ac:dyDescent="0.2">
      <c r="B881" s="114" t="s">
        <v>869</v>
      </c>
      <c r="C881" s="104">
        <f t="shared" si="803"/>
        <v>0</v>
      </c>
      <c r="D881" s="104">
        <f t="shared" si="803"/>
        <v>0</v>
      </c>
      <c r="E881" s="104">
        <f t="shared" si="797"/>
        <v>0</v>
      </c>
      <c r="F881" s="104">
        <f t="shared" si="804"/>
        <v>17.173177297475092</v>
      </c>
      <c r="G881" s="104">
        <f t="shared" si="804"/>
        <v>0</v>
      </c>
      <c r="H881" s="104">
        <f t="shared" si="798"/>
        <v>17.173177297475092</v>
      </c>
      <c r="I881" s="104">
        <f t="shared" si="805"/>
        <v>21.62631401765011</v>
      </c>
      <c r="J881" s="104">
        <f t="shared" si="805"/>
        <v>0</v>
      </c>
      <c r="K881" s="104">
        <f t="shared" si="799"/>
        <v>21.62631401765011</v>
      </c>
      <c r="L881" s="104">
        <f t="shared" si="806"/>
        <v>30.276656277834554</v>
      </c>
      <c r="M881" s="104">
        <f t="shared" si="806"/>
        <v>0</v>
      </c>
      <c r="N881" s="104">
        <f t="shared" si="800"/>
        <v>30.276656277834554</v>
      </c>
      <c r="O881" s="104">
        <f t="shared" si="807"/>
        <v>43.298269437482148</v>
      </c>
      <c r="P881" s="104">
        <f t="shared" si="807"/>
        <v>0</v>
      </c>
      <c r="Q881" s="104">
        <f t="shared" si="801"/>
        <v>43.298269437482148</v>
      </c>
      <c r="R881" s="104">
        <f t="shared" si="808"/>
        <v>51.952388613266699</v>
      </c>
      <c r="S881" s="104">
        <f t="shared" si="808"/>
        <v>0</v>
      </c>
      <c r="T881" s="104">
        <f t="shared" si="802"/>
        <v>51.952388613266699</v>
      </c>
    </row>
    <row r="882" spans="2:20" x14ac:dyDescent="0.2">
      <c r="B882" s="114" t="s">
        <v>870</v>
      </c>
      <c r="C882" s="104">
        <f t="shared" si="803"/>
        <v>0</v>
      </c>
      <c r="D882" s="104">
        <f t="shared" si="803"/>
        <v>0</v>
      </c>
      <c r="E882" s="104">
        <f t="shared" si="797"/>
        <v>0</v>
      </c>
      <c r="F882" s="104">
        <f t="shared" si="804"/>
        <v>0</v>
      </c>
      <c r="G882" s="104">
        <f t="shared" si="804"/>
        <v>0</v>
      </c>
      <c r="H882" s="104">
        <f t="shared" si="798"/>
        <v>0</v>
      </c>
      <c r="I882" s="104">
        <f t="shared" si="805"/>
        <v>51.903153642360259</v>
      </c>
      <c r="J882" s="104">
        <f t="shared" si="805"/>
        <v>0</v>
      </c>
      <c r="K882" s="104">
        <f t="shared" si="799"/>
        <v>51.903153642360259</v>
      </c>
      <c r="L882" s="104">
        <f t="shared" si="806"/>
        <v>0</v>
      </c>
      <c r="M882" s="104">
        <f t="shared" si="806"/>
        <v>0</v>
      </c>
      <c r="N882" s="104">
        <f t="shared" si="800"/>
        <v>0</v>
      </c>
      <c r="O882" s="104">
        <f t="shared" si="807"/>
        <v>103.91584664995715</v>
      </c>
      <c r="P882" s="104">
        <f t="shared" si="807"/>
        <v>0</v>
      </c>
      <c r="Q882" s="104">
        <f t="shared" si="801"/>
        <v>103.91584664995715</v>
      </c>
      <c r="R882" s="104">
        <f t="shared" si="808"/>
        <v>0</v>
      </c>
      <c r="S882" s="104">
        <f t="shared" si="808"/>
        <v>0</v>
      </c>
      <c r="T882" s="104">
        <f t="shared" si="802"/>
        <v>0</v>
      </c>
    </row>
    <row r="883" spans="2:20" x14ac:dyDescent="0.2">
      <c r="B883" s="114" t="s">
        <v>871</v>
      </c>
      <c r="C883" s="104">
        <f t="shared" si="803"/>
        <v>0</v>
      </c>
      <c r="D883" s="104">
        <f t="shared" si="803"/>
        <v>0</v>
      </c>
      <c r="E883" s="104">
        <f t="shared" si="797"/>
        <v>0</v>
      </c>
      <c r="F883" s="104">
        <f t="shared" si="804"/>
        <v>8.5865886487375462</v>
      </c>
      <c r="G883" s="104">
        <f t="shared" si="804"/>
        <v>0</v>
      </c>
      <c r="H883" s="104">
        <f t="shared" si="798"/>
        <v>8.5865886487375462</v>
      </c>
      <c r="I883" s="104">
        <f t="shared" si="805"/>
        <v>17.301051214120086</v>
      </c>
      <c r="J883" s="104">
        <f t="shared" si="805"/>
        <v>0</v>
      </c>
      <c r="K883" s="104">
        <f t="shared" si="799"/>
        <v>17.301051214120086</v>
      </c>
      <c r="L883" s="104">
        <f t="shared" si="806"/>
        <v>21.626183055596108</v>
      </c>
      <c r="M883" s="104">
        <f t="shared" si="806"/>
        <v>0</v>
      </c>
      <c r="N883" s="104">
        <f t="shared" si="800"/>
        <v>21.626183055596108</v>
      </c>
      <c r="O883" s="104">
        <f t="shared" si="807"/>
        <v>30.308788606237503</v>
      </c>
      <c r="P883" s="104">
        <f t="shared" si="807"/>
        <v>0</v>
      </c>
      <c r="Q883" s="104">
        <f t="shared" si="801"/>
        <v>30.308788606237503</v>
      </c>
      <c r="R883" s="104">
        <f t="shared" si="808"/>
        <v>34.634925742177799</v>
      </c>
      <c r="S883" s="104">
        <f t="shared" si="808"/>
        <v>0</v>
      </c>
      <c r="T883" s="104">
        <f t="shared" si="802"/>
        <v>34.634925742177799</v>
      </c>
    </row>
    <row r="884" spans="2:20" x14ac:dyDescent="0.2">
      <c r="B884" s="114" t="s">
        <v>873</v>
      </c>
      <c r="C884" s="104">
        <f t="shared" si="803"/>
        <v>0</v>
      </c>
      <c r="D884" s="104">
        <f t="shared" si="803"/>
        <v>0</v>
      </c>
      <c r="E884" s="104">
        <f t="shared" si="797"/>
        <v>0</v>
      </c>
      <c r="F884" s="104">
        <f t="shared" si="804"/>
        <v>0</v>
      </c>
      <c r="G884" s="104">
        <f t="shared" si="804"/>
        <v>0</v>
      </c>
      <c r="H884" s="104">
        <f t="shared" si="798"/>
        <v>0</v>
      </c>
      <c r="I884" s="104">
        <f t="shared" si="805"/>
        <v>25.951576821180129</v>
      </c>
      <c r="J884" s="104">
        <f t="shared" si="805"/>
        <v>0</v>
      </c>
      <c r="K884" s="104">
        <f t="shared" si="799"/>
        <v>25.951576821180129</v>
      </c>
      <c r="L884" s="104">
        <f t="shared" si="806"/>
        <v>60.553312555669109</v>
      </c>
      <c r="M884" s="104">
        <f t="shared" si="806"/>
        <v>0</v>
      </c>
      <c r="N884" s="104">
        <f t="shared" si="800"/>
        <v>60.553312555669109</v>
      </c>
      <c r="O884" s="104">
        <f t="shared" si="807"/>
        <v>0</v>
      </c>
      <c r="P884" s="104">
        <f t="shared" si="807"/>
        <v>0</v>
      </c>
      <c r="Q884" s="104">
        <f t="shared" si="801"/>
        <v>0</v>
      </c>
      <c r="R884" s="104">
        <f t="shared" si="808"/>
        <v>0</v>
      </c>
      <c r="S884" s="104">
        <f t="shared" ref="S884" si="809">+S772*$T$889</f>
        <v>0</v>
      </c>
      <c r="T884" s="104">
        <f t="shared" si="802"/>
        <v>0</v>
      </c>
    </row>
    <row r="885" spans="2:20" x14ac:dyDescent="0.2">
      <c r="B885" s="108" t="s">
        <v>881</v>
      </c>
      <c r="C885" s="104">
        <f t="shared" si="803"/>
        <v>0</v>
      </c>
      <c r="D885" s="104">
        <f t="shared" si="803"/>
        <v>0</v>
      </c>
      <c r="E885" s="104">
        <f t="shared" si="797"/>
        <v>0</v>
      </c>
      <c r="F885" s="104">
        <f t="shared" si="804"/>
        <v>60.106120541162824</v>
      </c>
      <c r="G885" s="104">
        <f t="shared" si="804"/>
        <v>0</v>
      </c>
      <c r="H885" s="104">
        <f t="shared" si="798"/>
        <v>60.106120541162824</v>
      </c>
      <c r="I885" s="104">
        <f t="shared" si="805"/>
        <v>0</v>
      </c>
      <c r="J885" s="104">
        <f t="shared" si="805"/>
        <v>0</v>
      </c>
      <c r="K885" s="104">
        <f t="shared" si="799"/>
        <v>0</v>
      </c>
      <c r="L885" s="104">
        <f t="shared" si="806"/>
        <v>0</v>
      </c>
      <c r="M885" s="104">
        <f t="shared" si="806"/>
        <v>0</v>
      </c>
      <c r="N885" s="104">
        <f t="shared" si="800"/>
        <v>0</v>
      </c>
      <c r="O885" s="104">
        <f t="shared" si="807"/>
        <v>0</v>
      </c>
      <c r="P885" s="104">
        <f t="shared" si="807"/>
        <v>0</v>
      </c>
      <c r="Q885" s="104">
        <f t="shared" si="801"/>
        <v>0</v>
      </c>
      <c r="R885" s="104">
        <f t="shared" si="808"/>
        <v>0</v>
      </c>
      <c r="S885" s="104">
        <f t="shared" ref="S885:S887" si="810">+S773*$T$889</f>
        <v>0</v>
      </c>
      <c r="T885" s="104">
        <f t="shared" si="802"/>
        <v>0</v>
      </c>
    </row>
    <row r="886" spans="2:20" x14ac:dyDescent="0.2">
      <c r="B886" s="108" t="s">
        <v>912</v>
      </c>
      <c r="C886" s="104">
        <f t="shared" ref="C886:D886" si="811">+C774*$E$889</f>
        <v>19.182938643702908</v>
      </c>
      <c r="D886" s="104">
        <f t="shared" si="811"/>
        <v>0</v>
      </c>
      <c r="E886" s="104">
        <f t="shared" ref="E886:E887" si="812">+C886+D886</f>
        <v>19.182938643702908</v>
      </c>
      <c r="F886" s="104">
        <f t="shared" ref="F886:G886" si="813">+F774*$H$889</f>
        <v>17.731305559643033</v>
      </c>
      <c r="G886" s="104">
        <f t="shared" si="813"/>
        <v>0</v>
      </c>
      <c r="H886" s="104">
        <f t="shared" ref="H886:H887" si="814">+F886+G886</f>
        <v>17.731305559643033</v>
      </c>
      <c r="I886" s="104">
        <f t="shared" ref="I886:J886" si="815">+I774*$K$889</f>
        <v>17.863335378578988</v>
      </c>
      <c r="J886" s="104">
        <f t="shared" si="815"/>
        <v>0</v>
      </c>
      <c r="K886" s="104">
        <f t="shared" ref="K886:K887" si="816">+I886+J886</f>
        <v>17.863335378578988</v>
      </c>
      <c r="L886" s="104">
        <f t="shared" ref="L886:M886" si="817">+L774*$N$889</f>
        <v>17.863227203922388</v>
      </c>
      <c r="M886" s="104">
        <f t="shared" si="817"/>
        <v>0</v>
      </c>
      <c r="N886" s="104">
        <f t="shared" ref="N886:N887" si="818">+L886+M886</f>
        <v>17.863227203922388</v>
      </c>
      <c r="O886" s="104">
        <f t="shared" ref="O886:P886" si="819">+O774*$Q$889</f>
        <v>17.882185277680126</v>
      </c>
      <c r="P886" s="104">
        <f t="shared" si="819"/>
        <v>0</v>
      </c>
      <c r="Q886" s="104">
        <f t="shared" ref="Q886:Q887" si="820">+O886+P886</f>
        <v>17.882185277680126</v>
      </c>
      <c r="R886" s="104">
        <f t="shared" ref="R886" si="821">+R774*$T$889</f>
        <v>0</v>
      </c>
      <c r="S886" s="104">
        <f t="shared" si="810"/>
        <v>0</v>
      </c>
      <c r="T886" s="104">
        <f t="shared" ref="T886:T887" si="822">+R886+S886</f>
        <v>0</v>
      </c>
    </row>
    <row r="887" spans="2:20" s="135" customFormat="1" x14ac:dyDescent="0.2">
      <c r="B887" s="114" t="s">
        <v>294</v>
      </c>
      <c r="C887" s="104">
        <f t="shared" ref="C887:D887" si="823">+C775*$E$889</f>
        <v>65.235176368855406</v>
      </c>
      <c r="D887" s="104">
        <f t="shared" si="823"/>
        <v>0</v>
      </c>
      <c r="E887" s="104">
        <f t="shared" si="812"/>
        <v>65.235176368855406</v>
      </c>
      <c r="F887" s="104">
        <f t="shared" ref="F887:G887" si="824">+F775*$H$889</f>
        <v>60.298626134275082</v>
      </c>
      <c r="G887" s="104">
        <f t="shared" si="824"/>
        <v>0</v>
      </c>
      <c r="H887" s="104">
        <f t="shared" si="814"/>
        <v>60.298626134275082</v>
      </c>
      <c r="I887" s="104">
        <f t="shared" ref="I887:J887" si="825">+I775*$K$889</f>
        <v>97.368176669734368</v>
      </c>
      <c r="J887" s="104">
        <f t="shared" si="825"/>
        <v>0</v>
      </c>
      <c r="K887" s="104">
        <f t="shared" si="816"/>
        <v>97.368176669734368</v>
      </c>
      <c r="L887" s="104">
        <f t="shared" ref="L887:M887" si="826">+L775*$N$889</f>
        <v>90.079188495563457</v>
      </c>
      <c r="M887" s="104">
        <f t="shared" si="826"/>
        <v>0</v>
      </c>
      <c r="N887" s="104">
        <f t="shared" si="818"/>
        <v>90.079188495563457</v>
      </c>
      <c r="O887" s="104">
        <f t="shared" ref="O887:P887" si="827">+O775*$Q$889</f>
        <v>122.64849076282572</v>
      </c>
      <c r="P887" s="104">
        <f t="shared" si="827"/>
        <v>0</v>
      </c>
      <c r="Q887" s="104">
        <f t="shared" si="820"/>
        <v>122.64849076282572</v>
      </c>
      <c r="R887" s="104">
        <f t="shared" ref="R887" si="828">+R775*$T$889</f>
        <v>155.63175597058233</v>
      </c>
      <c r="S887" s="104">
        <f t="shared" si="810"/>
        <v>0</v>
      </c>
      <c r="T887" s="104">
        <f t="shared" si="822"/>
        <v>155.63175597058233</v>
      </c>
    </row>
    <row r="888" spans="2:20" x14ac:dyDescent="0.2">
      <c r="B888" s="278" t="s">
        <v>8</v>
      </c>
      <c r="C888" s="106">
        <f>SUM(C865:C887)</f>
        <v>260.68129380420805</v>
      </c>
      <c r="D888" s="106">
        <f t="shared" ref="D888:T888" si="829">SUM(D865:D887)</f>
        <v>19.980911733046288</v>
      </c>
      <c r="E888" s="106">
        <f t="shared" si="829"/>
        <v>280.66220553725435</v>
      </c>
      <c r="F888" s="106">
        <f t="shared" si="829"/>
        <v>484.41926465714789</v>
      </c>
      <c r="G888" s="106">
        <f t="shared" si="829"/>
        <v>20.315782877026546</v>
      </c>
      <c r="H888" s="106">
        <f t="shared" si="829"/>
        <v>504.73504753417444</v>
      </c>
      <c r="I888" s="106">
        <f t="shared" si="829"/>
        <v>643.44787913598418</v>
      </c>
      <c r="J888" s="106">
        <f t="shared" si="829"/>
        <v>22.513762789152793</v>
      </c>
      <c r="K888" s="106">
        <f t="shared" si="829"/>
        <v>665.96164192513686</v>
      </c>
      <c r="L888" s="106">
        <f t="shared" si="829"/>
        <v>792.93494678993284</v>
      </c>
      <c r="M888" s="106">
        <f t="shared" si="829"/>
        <v>24.647234531553849</v>
      </c>
      <c r="N888" s="106">
        <f t="shared" si="829"/>
        <v>817.58218132148659</v>
      </c>
      <c r="O888" s="106">
        <f t="shared" si="829"/>
        <v>864.22165159473752</v>
      </c>
      <c r="P888" s="106">
        <f t="shared" si="829"/>
        <v>33.682888865251392</v>
      </c>
      <c r="Q888" s="106">
        <f t="shared" si="829"/>
        <v>897.90454045998888</v>
      </c>
      <c r="R888" s="106">
        <f t="shared" si="829"/>
        <v>825.68138099404223</v>
      </c>
      <c r="S888" s="106">
        <f t="shared" si="829"/>
        <v>37.047230950705242</v>
      </c>
      <c r="T888" s="106">
        <f t="shared" si="829"/>
        <v>862.72861194474763</v>
      </c>
    </row>
    <row r="889" spans="2:20" x14ac:dyDescent="0.2">
      <c r="B889" s="279" t="s">
        <v>297</v>
      </c>
      <c r="C889" s="241"/>
      <c r="D889" s="240"/>
      <c r="E889" s="285">
        <f>Asignaciones!K67</f>
        <v>2.3222646789731446E-2</v>
      </c>
      <c r="F889" s="241"/>
      <c r="G889" s="240"/>
      <c r="H889" s="285">
        <f>Asignaciones!L67</f>
        <v>1.8295156947364537E-2</v>
      </c>
      <c r="I889" s="241"/>
      <c r="J889" s="240"/>
      <c r="K889" s="285">
        <f>Asignaciones!M67</f>
        <v>1.8571678980828413E-2</v>
      </c>
      <c r="L889" s="241"/>
      <c r="M889" s="240"/>
      <c r="N889" s="285">
        <f>Asignaciones!N67</f>
        <v>1.8571630691150386E-2</v>
      </c>
      <c r="O889" s="241"/>
      <c r="P889" s="240"/>
      <c r="Q889" s="285">
        <f>Asignaciones!O67</f>
        <v>1.8542007782336407E-2</v>
      </c>
      <c r="R889" s="241"/>
      <c r="S889" s="240"/>
      <c r="T889" s="285">
        <f>Asignaciones!P67</f>
        <v>1.8541246847388032E-2</v>
      </c>
    </row>
    <row r="893" spans="2:20" x14ac:dyDescent="0.2">
      <c r="B893" s="669" t="s">
        <v>490</v>
      </c>
      <c r="C893" s="400"/>
      <c r="D893" s="400"/>
      <c r="E893" s="400"/>
      <c r="F893" s="400"/>
      <c r="G893" s="400"/>
      <c r="H893" s="400"/>
      <c r="I893" s="400"/>
      <c r="J893" s="400"/>
      <c r="K893" s="400"/>
      <c r="L893" s="400"/>
      <c r="M893" s="400"/>
      <c r="N893" s="400"/>
      <c r="O893" s="400"/>
      <c r="P893" s="400"/>
      <c r="Q893" s="400"/>
      <c r="R893" s="400"/>
      <c r="S893" s="400"/>
      <c r="T893" s="670"/>
    </row>
    <row r="894" spans="2:20" x14ac:dyDescent="0.2">
      <c r="B894" s="671" t="s">
        <v>20</v>
      </c>
      <c r="C894" s="672"/>
      <c r="D894" s="672"/>
      <c r="E894" s="672"/>
      <c r="F894" s="672"/>
      <c r="G894" s="672"/>
      <c r="H894" s="672"/>
      <c r="I894" s="672"/>
      <c r="J894" s="672"/>
      <c r="K894" s="672"/>
      <c r="L894" s="672"/>
      <c r="M894" s="672"/>
      <c r="N894" s="672"/>
      <c r="O894" s="672"/>
      <c r="P894" s="672"/>
      <c r="Q894" s="672"/>
      <c r="R894" s="672"/>
      <c r="S894" s="672"/>
      <c r="T894" s="673"/>
    </row>
    <row r="895" spans="2:20" x14ac:dyDescent="0.2">
      <c r="B895" s="671" t="s">
        <v>911</v>
      </c>
      <c r="C895" s="672"/>
      <c r="D895" s="672"/>
      <c r="E895" s="672"/>
      <c r="F895" s="672"/>
      <c r="G895" s="672"/>
      <c r="H895" s="672"/>
      <c r="I895" s="672"/>
      <c r="J895" s="672"/>
      <c r="K895" s="672"/>
      <c r="L895" s="672"/>
      <c r="M895" s="672"/>
      <c r="N895" s="672"/>
      <c r="O895" s="672"/>
      <c r="P895" s="672"/>
      <c r="Q895" s="672"/>
      <c r="R895" s="672"/>
      <c r="S895" s="672"/>
      <c r="T895" s="673"/>
    </row>
    <row r="896" spans="2:20" x14ac:dyDescent="0.2">
      <c r="B896" s="671" t="s">
        <v>2</v>
      </c>
      <c r="C896" s="672"/>
      <c r="D896" s="672"/>
      <c r="E896" s="672"/>
      <c r="F896" s="672"/>
      <c r="G896" s="672"/>
      <c r="H896" s="672"/>
      <c r="I896" s="672"/>
      <c r="J896" s="672"/>
      <c r="K896" s="672"/>
      <c r="L896" s="672"/>
      <c r="M896" s="672"/>
      <c r="N896" s="672"/>
      <c r="O896" s="672"/>
      <c r="P896" s="672"/>
      <c r="Q896" s="672"/>
      <c r="R896" s="672"/>
      <c r="S896" s="672"/>
      <c r="T896" s="673"/>
    </row>
    <row r="897" spans="2:20" x14ac:dyDescent="0.2">
      <c r="B897" s="674"/>
      <c r="C897" s="675"/>
      <c r="D897" s="675"/>
      <c r="E897" s="675"/>
      <c r="F897" s="675"/>
      <c r="G897" s="675"/>
      <c r="H897" s="675"/>
      <c r="I897" s="675"/>
      <c r="J897" s="675"/>
      <c r="K897" s="675"/>
      <c r="L897" s="675"/>
      <c r="M897" s="675"/>
      <c r="N897" s="675"/>
      <c r="O897" s="675"/>
      <c r="P897" s="675"/>
      <c r="Q897" s="675"/>
      <c r="R897" s="675"/>
      <c r="S897" s="675"/>
      <c r="T897" s="676"/>
    </row>
    <row r="898" spans="2:20" x14ac:dyDescent="0.2">
      <c r="B898" s="264"/>
    </row>
    <row r="899" spans="2:20" x14ac:dyDescent="0.2">
      <c r="B899" s="265" t="s">
        <v>282</v>
      </c>
      <c r="C899" s="267" t="s">
        <v>38</v>
      </c>
      <c r="D899" s="662"/>
      <c r="E899" s="299"/>
      <c r="F899" s="270" t="s">
        <v>39</v>
      </c>
      <c r="G899" s="663"/>
      <c r="H899" s="663"/>
      <c r="I899" s="301" t="s">
        <v>40</v>
      </c>
      <c r="J899" s="662"/>
      <c r="K899" s="299"/>
      <c r="L899" s="267" t="s">
        <v>121</v>
      </c>
      <c r="M899" s="662"/>
      <c r="N899" s="299"/>
      <c r="O899" s="270" t="s">
        <v>122</v>
      </c>
      <c r="P899" s="662"/>
      <c r="Q899" s="299"/>
      <c r="R899" s="301" t="s">
        <v>633</v>
      </c>
      <c r="S899" s="662"/>
      <c r="T899" s="299"/>
    </row>
    <row r="900" spans="2:20" x14ac:dyDescent="0.2">
      <c r="B900" s="273"/>
      <c r="C900" s="274" t="s">
        <v>283</v>
      </c>
      <c r="D900" s="275" t="s">
        <v>284</v>
      </c>
      <c r="E900" s="275" t="s">
        <v>47</v>
      </c>
      <c r="F900" s="275" t="s">
        <v>283</v>
      </c>
      <c r="G900" s="275" t="s">
        <v>284</v>
      </c>
      <c r="H900" s="275" t="s">
        <v>47</v>
      </c>
      <c r="I900" s="276" t="s">
        <v>283</v>
      </c>
      <c r="J900" s="276" t="s">
        <v>284</v>
      </c>
      <c r="K900" s="276" t="s">
        <v>47</v>
      </c>
      <c r="L900" s="274" t="s">
        <v>283</v>
      </c>
      <c r="M900" s="275" t="s">
        <v>284</v>
      </c>
      <c r="N900" s="275" t="s">
        <v>47</v>
      </c>
      <c r="O900" s="275" t="s">
        <v>283</v>
      </c>
      <c r="P900" s="275" t="s">
        <v>284</v>
      </c>
      <c r="Q900" s="275" t="s">
        <v>47</v>
      </c>
      <c r="R900" s="276" t="s">
        <v>283</v>
      </c>
      <c r="S900" s="276" t="s">
        <v>284</v>
      </c>
      <c r="T900" s="276" t="s">
        <v>47</v>
      </c>
    </row>
    <row r="901" spans="2:20" x14ac:dyDescent="0.2">
      <c r="B901" s="125" t="s">
        <v>721</v>
      </c>
      <c r="C901" s="282"/>
      <c r="D901" s="282"/>
      <c r="E901" s="282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3"/>
    </row>
    <row r="902" spans="2:20" x14ac:dyDescent="0.2">
      <c r="B902" s="665" t="s">
        <v>424</v>
      </c>
      <c r="C902" s="104">
        <f>+C10*$E$927</f>
        <v>2133.5488975093858</v>
      </c>
      <c r="D902" s="104">
        <f>+D10*$E$927</f>
        <v>0</v>
      </c>
      <c r="E902" s="408">
        <f>+C902+D902</f>
        <v>2133.5488975093858</v>
      </c>
      <c r="F902" s="104">
        <f>+F10*$H$927</f>
        <v>2989.3287926676207</v>
      </c>
      <c r="G902" s="104">
        <f>+G10*$H$927</f>
        <v>0</v>
      </c>
      <c r="H902" s="408">
        <f>+F902+G902</f>
        <v>2989.3287926676207</v>
      </c>
      <c r="I902" s="104">
        <f>+I10*$K$927</f>
        <v>3451.4879159038101</v>
      </c>
      <c r="J902" s="104">
        <f>+J10*$K$927</f>
        <v>0</v>
      </c>
      <c r="K902" s="408">
        <f>+I902+J902</f>
        <v>3451.4879159038101</v>
      </c>
      <c r="L902" s="104">
        <f>+L10*$N$927</f>
        <v>4327.4967112902796</v>
      </c>
      <c r="M902" s="104">
        <f>+M10*$N$927</f>
        <v>0</v>
      </c>
      <c r="N902" s="408">
        <f>+L902+M902</f>
        <v>4327.4967112902796</v>
      </c>
      <c r="O902" s="104">
        <f>+O10*$Q$927</f>
        <v>4550.2282842953646</v>
      </c>
      <c r="P902" s="104">
        <f>+P10*$Q$927</f>
        <v>0</v>
      </c>
      <c r="Q902" s="408">
        <f>+O902+P902</f>
        <v>4550.2282842953646</v>
      </c>
      <c r="R902" s="104">
        <f>+R10*$T$927</f>
        <v>4746.190143421627</v>
      </c>
      <c r="S902" s="104">
        <f>+S10*$T$927</f>
        <v>0</v>
      </c>
      <c r="T902" s="408">
        <f>+R902+S902</f>
        <v>4746.190143421627</v>
      </c>
    </row>
    <row r="903" spans="2:20" x14ac:dyDescent="0.2">
      <c r="B903" s="665" t="s">
        <v>425</v>
      </c>
      <c r="C903" s="104">
        <f>+C11*$E$927</f>
        <v>676.3396896289313</v>
      </c>
      <c r="D903" s="104">
        <f>+D11*$E$927</f>
        <v>0</v>
      </c>
      <c r="E903" s="408">
        <f>+C903+D903</f>
        <v>676.3396896289313</v>
      </c>
      <c r="F903" s="104">
        <f>+F11*$H$927</f>
        <v>1115.2548655372325</v>
      </c>
      <c r="G903" s="104">
        <f>+G11*$H$927</f>
        <v>0</v>
      </c>
      <c r="H903" s="408">
        <f>+F903+G903</f>
        <v>1115.2548655372325</v>
      </c>
      <c r="I903" s="104">
        <f>+I11*$K$927</f>
        <v>1298.5688102626</v>
      </c>
      <c r="J903" s="104">
        <f>+J11*$K$927</f>
        <v>0</v>
      </c>
      <c r="K903" s="408">
        <f>+I903+J903</f>
        <v>1298.5688102626</v>
      </c>
      <c r="L903" s="104">
        <f>+L11*$N$927</f>
        <v>1616.9248244952776</v>
      </c>
      <c r="M903" s="104">
        <f>+M11*$N$927</f>
        <v>0</v>
      </c>
      <c r="N903" s="408">
        <f>+L903+M903</f>
        <v>1616.9248244952776</v>
      </c>
      <c r="O903" s="104">
        <f>+O11*$Q$927</f>
        <v>1648.0649734309495</v>
      </c>
      <c r="P903" s="104">
        <f>+P11*$Q$927</f>
        <v>0</v>
      </c>
      <c r="Q903" s="408">
        <f>+O903+P903</f>
        <v>1648.0649734309495</v>
      </c>
      <c r="R903" s="104">
        <f>+R11*$T$927</f>
        <v>1719.0411653879689</v>
      </c>
      <c r="S903" s="104">
        <f>+S11*$T$927</f>
        <v>0</v>
      </c>
      <c r="T903" s="408">
        <f>+R903+S903</f>
        <v>1719.0411653879689</v>
      </c>
    </row>
    <row r="904" spans="2:20" x14ac:dyDescent="0.2">
      <c r="B904" s="660" t="s">
        <v>715</v>
      </c>
      <c r="C904" s="104">
        <f t="shared" ref="C904:D914" si="830">+C12*$E$926</f>
        <v>0</v>
      </c>
      <c r="D904" s="104">
        <f t="shared" si="830"/>
        <v>17.830868137782559</v>
      </c>
      <c r="E904" s="104">
        <f>+C904+D904</f>
        <v>17.830868137782559</v>
      </c>
      <c r="F904" s="104">
        <f t="shared" ref="F904:G914" si="831">+F12*$H$926</f>
        <v>0</v>
      </c>
      <c r="G904" s="104">
        <f t="shared" si="831"/>
        <v>15.598017900267465</v>
      </c>
      <c r="H904" s="104">
        <f>+F904+G904</f>
        <v>15.598017900267465</v>
      </c>
      <c r="I904" s="104">
        <f t="shared" ref="I904:J914" si="832">+I12*$K$926</f>
        <v>0</v>
      </c>
      <c r="J904" s="104">
        <f t="shared" si="832"/>
        <v>17.223196063541433</v>
      </c>
      <c r="K904" s="104">
        <f>+I904+J904</f>
        <v>17.223196063541433</v>
      </c>
      <c r="L904" s="104">
        <f t="shared" ref="L904:M914" si="833">+L12*$N$926</f>
        <v>0</v>
      </c>
      <c r="M904" s="104">
        <f t="shared" si="833"/>
        <v>18.946147146987123</v>
      </c>
      <c r="N904" s="104">
        <f>+L904+M904</f>
        <v>18.946147146987123</v>
      </c>
      <c r="O904" s="104">
        <f t="shared" ref="O904:P914" si="834">+O12*$Q$926</f>
        <v>0</v>
      </c>
      <c r="P904" s="104">
        <f t="shared" si="834"/>
        <v>20.918476465036367</v>
      </c>
      <c r="Q904" s="104">
        <f>+O904+P904</f>
        <v>20.918476465036367</v>
      </c>
      <c r="R904" s="104">
        <f t="shared" ref="R904:S914" si="835">+R12*$T$926</f>
        <v>0</v>
      </c>
      <c r="S904" s="104">
        <f t="shared" si="835"/>
        <v>22.913413235856982</v>
      </c>
      <c r="T904" s="104">
        <f>+R904+S904</f>
        <v>22.913413235856982</v>
      </c>
    </row>
    <row r="905" spans="2:20" x14ac:dyDescent="0.2">
      <c r="B905" s="660" t="s">
        <v>717</v>
      </c>
      <c r="C905" s="104">
        <f t="shared" si="830"/>
        <v>16.409483315392894</v>
      </c>
      <c r="D905" s="104">
        <f t="shared" si="830"/>
        <v>0</v>
      </c>
      <c r="E905" s="104">
        <f t="shared" ref="E905:E922" si="836">+C905+D905</f>
        <v>16.409483315392894</v>
      </c>
      <c r="F905" s="104">
        <f t="shared" si="831"/>
        <v>14.354624380025795</v>
      </c>
      <c r="G905" s="104">
        <f t="shared" si="831"/>
        <v>0</v>
      </c>
      <c r="H905" s="104">
        <f t="shared" ref="H905:H922" si="837">+F905+G905</f>
        <v>14.354624380025795</v>
      </c>
      <c r="I905" s="104">
        <f t="shared" si="832"/>
        <v>15.850251724062758</v>
      </c>
      <c r="J905" s="104">
        <f t="shared" si="832"/>
        <v>0</v>
      </c>
      <c r="K905" s="104">
        <f t="shared" ref="K905:K922" si="838">+I905+J905</f>
        <v>15.850251724062758</v>
      </c>
      <c r="L905" s="104">
        <f t="shared" si="833"/>
        <v>17.435858035464495</v>
      </c>
      <c r="M905" s="104">
        <f t="shared" si="833"/>
        <v>0</v>
      </c>
      <c r="N905" s="104">
        <f t="shared" ref="N905:N922" si="839">+L905+M905</f>
        <v>17.435858035464495</v>
      </c>
      <c r="O905" s="104">
        <f t="shared" si="834"/>
        <v>19.250963435095034</v>
      </c>
      <c r="P905" s="104">
        <f t="shared" si="834"/>
        <v>0</v>
      </c>
      <c r="Q905" s="104">
        <f t="shared" ref="Q905:Q922" si="840">+O905+P905</f>
        <v>19.250963435095034</v>
      </c>
      <c r="R905" s="104">
        <f t="shared" ref="R905:S922" si="841">+R13*$T$926</f>
        <v>21.086874137988922</v>
      </c>
      <c r="S905" s="104">
        <f t="shared" si="835"/>
        <v>0</v>
      </c>
      <c r="T905" s="104">
        <f t="shared" ref="T905:T922" si="842">+R905+S905</f>
        <v>21.086874137988922</v>
      </c>
    </row>
    <row r="906" spans="2:20" x14ac:dyDescent="0.2">
      <c r="B906" s="660" t="s">
        <v>287</v>
      </c>
      <c r="C906" s="104">
        <f t="shared" si="830"/>
        <v>23.593447255113023</v>
      </c>
      <c r="D906" s="104">
        <f t="shared" si="830"/>
        <v>0</v>
      </c>
      <c r="E906" s="104">
        <f t="shared" si="836"/>
        <v>23.593447255113023</v>
      </c>
      <c r="F906" s="104">
        <f t="shared" si="831"/>
        <v>20.638984583957274</v>
      </c>
      <c r="G906" s="104">
        <f t="shared" si="831"/>
        <v>0</v>
      </c>
      <c r="H906" s="104">
        <f t="shared" si="837"/>
        <v>20.638984583957274</v>
      </c>
      <c r="I906" s="104">
        <f t="shared" si="832"/>
        <v>22.789387748799154</v>
      </c>
      <c r="J906" s="104">
        <f t="shared" si="832"/>
        <v>0</v>
      </c>
      <c r="K906" s="104">
        <f t="shared" si="838"/>
        <v>22.789387748799154</v>
      </c>
      <c r="L906" s="104">
        <f t="shared" si="833"/>
        <v>25.069162081507049</v>
      </c>
      <c r="M906" s="104">
        <f t="shared" si="833"/>
        <v>0</v>
      </c>
      <c r="N906" s="104">
        <f t="shared" si="839"/>
        <v>25.069162081507049</v>
      </c>
      <c r="O906" s="104">
        <f t="shared" si="834"/>
        <v>27.678908694825608</v>
      </c>
      <c r="P906" s="104">
        <f t="shared" si="834"/>
        <v>0</v>
      </c>
      <c r="Q906" s="104">
        <f t="shared" si="840"/>
        <v>27.678908694825608</v>
      </c>
      <c r="R906" s="104">
        <f t="shared" si="841"/>
        <v>30.318569036427739</v>
      </c>
      <c r="S906" s="104">
        <f t="shared" si="835"/>
        <v>0</v>
      </c>
      <c r="T906" s="104">
        <f t="shared" si="842"/>
        <v>30.318569036427739</v>
      </c>
    </row>
    <row r="907" spans="2:20" x14ac:dyDescent="0.2">
      <c r="B907" s="114" t="s">
        <v>427</v>
      </c>
      <c r="C907" s="104">
        <f t="shared" si="830"/>
        <v>0</v>
      </c>
      <c r="D907" s="104">
        <f t="shared" si="830"/>
        <v>69.027685683530677</v>
      </c>
      <c r="E907" s="104">
        <f t="shared" si="836"/>
        <v>69.027685683530677</v>
      </c>
      <c r="F907" s="104">
        <f t="shared" si="831"/>
        <v>0</v>
      </c>
      <c r="G907" s="104">
        <f t="shared" si="831"/>
        <v>60.383772039920721</v>
      </c>
      <c r="H907" s="104">
        <f t="shared" si="837"/>
        <v>60.383772039920721</v>
      </c>
      <c r="I907" s="104">
        <f t="shared" si="832"/>
        <v>0</v>
      </c>
      <c r="J907" s="104">
        <f t="shared" si="832"/>
        <v>66.67523729934382</v>
      </c>
      <c r="K907" s="104">
        <f t="shared" si="838"/>
        <v>66.67523729934382</v>
      </c>
      <c r="L907" s="104">
        <f t="shared" si="833"/>
        <v>0</v>
      </c>
      <c r="M907" s="104">
        <f t="shared" si="833"/>
        <v>73.345205632752069</v>
      </c>
      <c r="N907" s="104">
        <f t="shared" si="839"/>
        <v>73.345205632752069</v>
      </c>
      <c r="O907" s="104">
        <f t="shared" si="834"/>
        <v>0</v>
      </c>
      <c r="P907" s="104">
        <f t="shared" si="834"/>
        <v>80.980578581432653</v>
      </c>
      <c r="Q907" s="104">
        <f t="shared" si="840"/>
        <v>80.980578581432653</v>
      </c>
      <c r="R907" s="104">
        <f t="shared" si="841"/>
        <v>0</v>
      </c>
      <c r="S907" s="104">
        <f t="shared" si="835"/>
        <v>88.703470552291463</v>
      </c>
      <c r="T907" s="104">
        <f t="shared" si="842"/>
        <v>88.703470552291463</v>
      </c>
    </row>
    <row r="908" spans="2:20" x14ac:dyDescent="0.2">
      <c r="B908" s="114" t="s">
        <v>428</v>
      </c>
      <c r="C908" s="104">
        <f t="shared" si="830"/>
        <v>0</v>
      </c>
      <c r="D908" s="104">
        <f t="shared" si="830"/>
        <v>39.752551130247575</v>
      </c>
      <c r="E908" s="104">
        <f t="shared" si="836"/>
        <v>39.752551130247575</v>
      </c>
      <c r="F908" s="104">
        <f t="shared" si="831"/>
        <v>0</v>
      </c>
      <c r="G908" s="104">
        <f t="shared" si="831"/>
        <v>34.774583005132911</v>
      </c>
      <c r="H908" s="104">
        <f t="shared" si="837"/>
        <v>34.774583005132911</v>
      </c>
      <c r="I908" s="104">
        <f t="shared" si="832"/>
        <v>0</v>
      </c>
      <c r="J908" s="104">
        <f t="shared" si="832"/>
        <v>38.397792908997111</v>
      </c>
      <c r="K908" s="104">
        <f t="shared" si="838"/>
        <v>38.397792908997111</v>
      </c>
      <c r="L908" s="104">
        <f t="shared" si="833"/>
        <v>0</v>
      </c>
      <c r="M908" s="104">
        <f t="shared" si="833"/>
        <v>42.238980029575963</v>
      </c>
      <c r="N908" s="104">
        <f t="shared" si="839"/>
        <v>42.238980029575963</v>
      </c>
      <c r="O908" s="104">
        <f t="shared" si="834"/>
        <v>0</v>
      </c>
      <c r="P908" s="104">
        <f t="shared" si="834"/>
        <v>93.272273544685802</v>
      </c>
      <c r="Q908" s="104">
        <f t="shared" si="840"/>
        <v>93.272273544685802</v>
      </c>
      <c r="R908" s="104">
        <f t="shared" si="841"/>
        <v>0</v>
      </c>
      <c r="S908" s="104">
        <f t="shared" si="835"/>
        <v>102.16739018969282</v>
      </c>
      <c r="T908" s="104">
        <f t="shared" si="842"/>
        <v>102.16739018969282</v>
      </c>
    </row>
    <row r="909" spans="2:20" x14ac:dyDescent="0.2">
      <c r="B909" s="114" t="s">
        <v>429</v>
      </c>
      <c r="C909" s="104">
        <f t="shared" si="830"/>
        <v>55.853875134553284</v>
      </c>
      <c r="D909" s="104">
        <f t="shared" si="830"/>
        <v>0</v>
      </c>
      <c r="E909" s="104">
        <f t="shared" si="836"/>
        <v>55.853875134553284</v>
      </c>
      <c r="F909" s="104">
        <f t="shared" si="831"/>
        <v>48.859636974266209</v>
      </c>
      <c r="G909" s="104">
        <f t="shared" si="831"/>
        <v>0</v>
      </c>
      <c r="H909" s="104">
        <f t="shared" si="837"/>
        <v>48.859636974266209</v>
      </c>
      <c r="I909" s="104">
        <f t="shared" si="832"/>
        <v>53.950387323687799</v>
      </c>
      <c r="J909" s="104">
        <f t="shared" si="832"/>
        <v>0</v>
      </c>
      <c r="K909" s="104">
        <f t="shared" si="838"/>
        <v>53.950387323687799</v>
      </c>
      <c r="L909" s="104">
        <f t="shared" si="833"/>
        <v>118.69480822264563</v>
      </c>
      <c r="M909" s="104">
        <f t="shared" si="833"/>
        <v>0</v>
      </c>
      <c r="N909" s="104">
        <f t="shared" si="839"/>
        <v>118.69480822264563</v>
      </c>
      <c r="O909" s="104">
        <f t="shared" si="834"/>
        <v>131.05115953468453</v>
      </c>
      <c r="P909" s="104">
        <f t="shared" si="834"/>
        <v>0</v>
      </c>
      <c r="Q909" s="104">
        <f t="shared" si="840"/>
        <v>131.05115953468453</v>
      </c>
      <c r="R909" s="104">
        <f t="shared" si="841"/>
        <v>143.54914319288241</v>
      </c>
      <c r="S909" s="104">
        <f t="shared" si="835"/>
        <v>0</v>
      </c>
      <c r="T909" s="104">
        <f t="shared" si="842"/>
        <v>143.54914319288241</v>
      </c>
    </row>
    <row r="910" spans="2:20" x14ac:dyDescent="0.2">
      <c r="B910" s="114" t="s">
        <v>288</v>
      </c>
      <c r="C910" s="104">
        <f t="shared" si="830"/>
        <v>0</v>
      </c>
      <c r="D910" s="104">
        <f t="shared" si="830"/>
        <v>0</v>
      </c>
      <c r="E910" s="104">
        <f t="shared" si="836"/>
        <v>0</v>
      </c>
      <c r="F910" s="104">
        <f t="shared" si="831"/>
        <v>16.669230366141829</v>
      </c>
      <c r="G910" s="104">
        <f t="shared" si="831"/>
        <v>0</v>
      </c>
      <c r="H910" s="104">
        <f t="shared" si="837"/>
        <v>16.669230366141829</v>
      </c>
      <c r="I910" s="104">
        <f t="shared" si="832"/>
        <v>22.129321287869423</v>
      </c>
      <c r="J910" s="104">
        <f t="shared" si="832"/>
        <v>0</v>
      </c>
      <c r="K910" s="104">
        <f t="shared" si="838"/>
        <v>22.129321287869423</v>
      </c>
      <c r="L910" s="104">
        <f t="shared" si="833"/>
        <v>27.665193339356716</v>
      </c>
      <c r="M910" s="104">
        <f t="shared" si="833"/>
        <v>0</v>
      </c>
      <c r="N910" s="104">
        <f t="shared" si="839"/>
        <v>27.665193339356716</v>
      </c>
      <c r="O910" s="104">
        <f t="shared" si="834"/>
        <v>46.287605425103351</v>
      </c>
      <c r="P910" s="104">
        <f t="shared" si="834"/>
        <v>0</v>
      </c>
      <c r="Q910" s="104">
        <f t="shared" si="840"/>
        <v>46.287605425103351</v>
      </c>
      <c r="R910" s="104">
        <f t="shared" si="841"/>
        <v>57.157411284203441</v>
      </c>
      <c r="S910" s="104">
        <f t="shared" si="835"/>
        <v>0</v>
      </c>
      <c r="T910" s="104">
        <f t="shared" si="842"/>
        <v>57.157411284203441</v>
      </c>
    </row>
    <row r="911" spans="2:20" x14ac:dyDescent="0.2">
      <c r="B911" s="114" t="s">
        <v>289</v>
      </c>
      <c r="C911" s="104">
        <f t="shared" si="830"/>
        <v>24.267545748116255</v>
      </c>
      <c r="D911" s="104">
        <f t="shared" si="830"/>
        <v>0</v>
      </c>
      <c r="E911" s="104">
        <f t="shared" si="836"/>
        <v>24.267545748116255</v>
      </c>
      <c r="F911" s="104">
        <f t="shared" si="831"/>
        <v>21.228669857784624</v>
      </c>
      <c r="G911" s="104">
        <f t="shared" si="831"/>
        <v>0</v>
      </c>
      <c r="H911" s="104">
        <f t="shared" si="837"/>
        <v>21.228669857784624</v>
      </c>
      <c r="I911" s="104">
        <f t="shared" si="832"/>
        <v>23.440513113050557</v>
      </c>
      <c r="J911" s="104">
        <f t="shared" si="832"/>
        <v>0</v>
      </c>
      <c r="K911" s="104">
        <f t="shared" si="838"/>
        <v>23.440513113050557</v>
      </c>
      <c r="L911" s="104">
        <f t="shared" si="833"/>
        <v>25.785423855264391</v>
      </c>
      <c r="M911" s="104">
        <f t="shared" si="833"/>
        <v>0</v>
      </c>
      <c r="N911" s="104">
        <f t="shared" si="839"/>
        <v>25.785423855264391</v>
      </c>
      <c r="O911" s="104">
        <f t="shared" si="834"/>
        <v>28.469734657534907</v>
      </c>
      <c r="P911" s="104">
        <f t="shared" si="834"/>
        <v>0</v>
      </c>
      <c r="Q911" s="104">
        <f t="shared" si="840"/>
        <v>28.469734657534907</v>
      </c>
      <c r="R911" s="104">
        <f t="shared" si="841"/>
        <v>31.184813866039956</v>
      </c>
      <c r="S911" s="104">
        <f t="shared" si="835"/>
        <v>0</v>
      </c>
      <c r="T911" s="104">
        <f t="shared" si="842"/>
        <v>31.184813866039956</v>
      </c>
    </row>
    <row r="912" spans="2:20" x14ac:dyDescent="0.2">
      <c r="B912" s="114" t="s">
        <v>290</v>
      </c>
      <c r="C912" s="104">
        <f t="shared" si="830"/>
        <v>0</v>
      </c>
      <c r="D912" s="104">
        <f t="shared" si="830"/>
        <v>19.336996770721207</v>
      </c>
      <c r="E912" s="104">
        <f t="shared" si="836"/>
        <v>19.336996770721207</v>
      </c>
      <c r="F912" s="104">
        <f t="shared" si="831"/>
        <v>0</v>
      </c>
      <c r="G912" s="104">
        <f t="shared" si="831"/>
        <v>16.915543283504576</v>
      </c>
      <c r="H912" s="104">
        <f t="shared" si="837"/>
        <v>16.915543283504576</v>
      </c>
      <c r="I912" s="104">
        <f t="shared" si="832"/>
        <v>0</v>
      </c>
      <c r="J912" s="104">
        <f t="shared" si="832"/>
        <v>18.677996163097429</v>
      </c>
      <c r="K912" s="104">
        <f t="shared" si="838"/>
        <v>18.677996163097429</v>
      </c>
      <c r="L912" s="104">
        <f t="shared" si="833"/>
        <v>0</v>
      </c>
      <c r="M912" s="104">
        <f t="shared" si="833"/>
        <v>20.546480595782104</v>
      </c>
      <c r="N912" s="104">
        <f t="shared" si="839"/>
        <v>20.546480595782104</v>
      </c>
      <c r="O912" s="104">
        <f t="shared" si="834"/>
        <v>0</v>
      </c>
      <c r="P912" s="104">
        <f t="shared" si="834"/>
        <v>22.68540761600401</v>
      </c>
      <c r="Q912" s="104">
        <f t="shared" si="840"/>
        <v>22.68540761600401</v>
      </c>
      <c r="R912" s="104">
        <f t="shared" si="841"/>
        <v>0</v>
      </c>
      <c r="S912" s="104">
        <f t="shared" si="835"/>
        <v>24.848851683733429</v>
      </c>
      <c r="T912" s="104">
        <f t="shared" si="842"/>
        <v>24.848851683733429</v>
      </c>
    </row>
    <row r="913" spans="2:20" x14ac:dyDescent="0.2">
      <c r="B913" s="114" t="s">
        <v>291</v>
      </c>
      <c r="C913" s="104">
        <f t="shared" si="830"/>
        <v>0</v>
      </c>
      <c r="D913" s="104">
        <f t="shared" si="830"/>
        <v>9.6299784714747041</v>
      </c>
      <c r="E913" s="104">
        <f t="shared" si="836"/>
        <v>9.6299784714747041</v>
      </c>
      <c r="F913" s="104">
        <f t="shared" si="831"/>
        <v>0</v>
      </c>
      <c r="G913" s="104">
        <f t="shared" si="831"/>
        <v>8.4240753403907238</v>
      </c>
      <c r="H913" s="104">
        <f t="shared" si="837"/>
        <v>8.4240753403907238</v>
      </c>
      <c r="I913" s="104">
        <f t="shared" si="832"/>
        <v>0</v>
      </c>
      <c r="J913" s="104">
        <f t="shared" si="832"/>
        <v>9.301790917877204</v>
      </c>
      <c r="K913" s="104">
        <f t="shared" si="838"/>
        <v>9.301790917877204</v>
      </c>
      <c r="L913" s="104">
        <f t="shared" si="833"/>
        <v>0</v>
      </c>
      <c r="M913" s="104">
        <f t="shared" si="833"/>
        <v>9.3951219674664603</v>
      </c>
      <c r="N913" s="104">
        <f t="shared" si="839"/>
        <v>9.3951219674664603</v>
      </c>
      <c r="O913" s="104">
        <f t="shared" si="834"/>
        <v>0</v>
      </c>
      <c r="P913" s="104">
        <f t="shared" si="834"/>
        <v>10.373171718654492</v>
      </c>
      <c r="Q913" s="104">
        <f t="shared" si="840"/>
        <v>10.373171718654492</v>
      </c>
      <c r="R913" s="104">
        <f t="shared" si="841"/>
        <v>0</v>
      </c>
      <c r="S913" s="104">
        <f t="shared" si="835"/>
        <v>11.362432180627831</v>
      </c>
      <c r="T913" s="104">
        <f t="shared" si="842"/>
        <v>11.362432180627831</v>
      </c>
    </row>
    <row r="914" spans="2:20" x14ac:dyDescent="0.2">
      <c r="B914" s="114" t="s">
        <v>293</v>
      </c>
      <c r="C914" s="104">
        <f t="shared" si="830"/>
        <v>0</v>
      </c>
      <c r="D914" s="104">
        <f t="shared" si="830"/>
        <v>10.126885360602797</v>
      </c>
      <c r="E914" s="104">
        <f t="shared" si="836"/>
        <v>10.126885360602797</v>
      </c>
      <c r="F914" s="104">
        <f t="shared" si="831"/>
        <v>0</v>
      </c>
      <c r="G914" s="104">
        <f t="shared" si="831"/>
        <v>8.8587576279548852</v>
      </c>
      <c r="H914" s="104">
        <f t="shared" si="837"/>
        <v>8.8587576279548852</v>
      </c>
      <c r="I914" s="104">
        <f t="shared" si="832"/>
        <v>0</v>
      </c>
      <c r="J914" s="104">
        <f t="shared" si="832"/>
        <v>9.78176332923967</v>
      </c>
      <c r="K914" s="104">
        <f t="shared" si="838"/>
        <v>9.78176332923967</v>
      </c>
      <c r="L914" s="104">
        <f t="shared" si="833"/>
        <v>0</v>
      </c>
      <c r="M914" s="104">
        <f t="shared" si="833"/>
        <v>10.760298304046046</v>
      </c>
      <c r="N914" s="104">
        <f t="shared" si="839"/>
        <v>10.760298304046046</v>
      </c>
      <c r="O914" s="104">
        <f t="shared" si="834"/>
        <v>0</v>
      </c>
      <c r="P914" s="104">
        <f t="shared" si="834"/>
        <v>11.880465462644329</v>
      </c>
      <c r="Q914" s="104">
        <f t="shared" si="840"/>
        <v>11.880465462644329</v>
      </c>
      <c r="R914" s="104">
        <f t="shared" si="841"/>
        <v>0</v>
      </c>
      <c r="S914" s="104">
        <f t="shared" si="835"/>
        <v>13.013472326003024</v>
      </c>
      <c r="T914" s="104">
        <f t="shared" si="842"/>
        <v>13.013472326003024</v>
      </c>
    </row>
    <row r="915" spans="2:20" x14ac:dyDescent="0.2">
      <c r="B915" s="114" t="s">
        <v>872</v>
      </c>
      <c r="C915" s="104">
        <f t="shared" ref="C915:D915" si="843">+C23*$E$926</f>
        <v>0</v>
      </c>
      <c r="D915" s="104">
        <f t="shared" si="843"/>
        <v>0</v>
      </c>
      <c r="E915" s="104">
        <f t="shared" si="836"/>
        <v>0</v>
      </c>
      <c r="F915" s="104">
        <f t="shared" ref="F915:G915" si="844">+F23*$H$926</f>
        <v>0</v>
      </c>
      <c r="G915" s="104">
        <f t="shared" si="844"/>
        <v>0</v>
      </c>
      <c r="H915" s="104">
        <f t="shared" si="837"/>
        <v>0</v>
      </c>
      <c r="I915" s="104">
        <f t="shared" ref="I915:J915" si="845">+I23*$K$926</f>
        <v>184.49833225541562</v>
      </c>
      <c r="J915" s="104">
        <f t="shared" si="845"/>
        <v>0</v>
      </c>
      <c r="K915" s="104">
        <f t="shared" si="838"/>
        <v>184.49833225541562</v>
      </c>
      <c r="L915" s="104">
        <f t="shared" ref="L915:M915" si="846">+L23*$N$926</f>
        <v>430.51045755512791</v>
      </c>
      <c r="M915" s="104">
        <f t="shared" si="846"/>
        <v>0</v>
      </c>
      <c r="N915" s="104">
        <f t="shared" si="839"/>
        <v>430.51045755512791</v>
      </c>
      <c r="O915" s="104">
        <f t="shared" ref="O915:P915" si="847">+O23*$Q$926</f>
        <v>0</v>
      </c>
      <c r="P915" s="104">
        <f t="shared" si="847"/>
        <v>0</v>
      </c>
      <c r="Q915" s="104">
        <f t="shared" si="840"/>
        <v>0</v>
      </c>
      <c r="R915" s="104">
        <f t="shared" si="841"/>
        <v>0</v>
      </c>
      <c r="S915" s="104">
        <f t="shared" si="841"/>
        <v>0</v>
      </c>
      <c r="T915" s="104">
        <f t="shared" si="842"/>
        <v>0</v>
      </c>
    </row>
    <row r="916" spans="2:20" x14ac:dyDescent="0.2">
      <c r="B916" s="114" t="s">
        <v>867</v>
      </c>
      <c r="C916" s="104">
        <f t="shared" ref="C916:D916" si="848">+C24*$E$926</f>
        <v>0</v>
      </c>
      <c r="D916" s="104">
        <f t="shared" si="848"/>
        <v>0</v>
      </c>
      <c r="E916" s="104">
        <f t="shared" si="836"/>
        <v>0</v>
      </c>
      <c r="F916" s="104">
        <f t="shared" ref="F916:G916" si="849">+F24*$H$926</f>
        <v>183.7980074267067</v>
      </c>
      <c r="G916" s="104">
        <f t="shared" si="849"/>
        <v>0</v>
      </c>
      <c r="H916" s="104">
        <f t="shared" si="837"/>
        <v>183.7980074267067</v>
      </c>
      <c r="I916" s="104">
        <f t="shared" ref="I916:J916" si="850">+I24*$K$926</f>
        <v>215.24805429798491</v>
      </c>
      <c r="J916" s="104">
        <f t="shared" si="850"/>
        <v>0</v>
      </c>
      <c r="K916" s="104">
        <f t="shared" si="838"/>
        <v>215.24805429798491</v>
      </c>
      <c r="L916" s="104">
        <f t="shared" ref="L916:M916" si="851">+L24*$N$926</f>
        <v>369.00896361868109</v>
      </c>
      <c r="M916" s="104">
        <f t="shared" si="851"/>
        <v>0</v>
      </c>
      <c r="N916" s="104">
        <f t="shared" si="839"/>
        <v>369.00896361868109</v>
      </c>
      <c r="O916" s="104">
        <f t="shared" ref="O916:P916" si="852">+O24*$Q$926</f>
        <v>401.25040308413503</v>
      </c>
      <c r="P916" s="104">
        <f t="shared" si="852"/>
        <v>0</v>
      </c>
      <c r="Q916" s="104">
        <f t="shared" si="840"/>
        <v>401.25040308413503</v>
      </c>
      <c r="R916" s="104">
        <f t="shared" si="841"/>
        <v>461.03133059654795</v>
      </c>
      <c r="S916" s="104">
        <f t="shared" si="841"/>
        <v>0</v>
      </c>
      <c r="T916" s="104">
        <f t="shared" si="842"/>
        <v>461.03133059654795</v>
      </c>
    </row>
    <row r="917" spans="2:20" x14ac:dyDescent="0.2">
      <c r="B917" s="114" t="s">
        <v>868</v>
      </c>
      <c r="C917" s="104">
        <f t="shared" ref="C917:D917" si="853">+C25*$E$926</f>
        <v>0</v>
      </c>
      <c r="D917" s="104">
        <f t="shared" si="853"/>
        <v>0</v>
      </c>
      <c r="E917" s="104">
        <f t="shared" si="836"/>
        <v>0</v>
      </c>
      <c r="F917" s="104">
        <f t="shared" ref="F917:G917" si="854">+F25*$H$926</f>
        <v>0</v>
      </c>
      <c r="G917" s="104">
        <f t="shared" si="854"/>
        <v>0</v>
      </c>
      <c r="H917" s="104">
        <f t="shared" si="837"/>
        <v>0</v>
      </c>
      <c r="I917" s="104">
        <f t="shared" ref="I917:J917" si="855">+I25*$K$926</f>
        <v>92.249166127707809</v>
      </c>
      <c r="J917" s="104">
        <f t="shared" si="855"/>
        <v>0</v>
      </c>
      <c r="K917" s="104">
        <f t="shared" si="838"/>
        <v>92.249166127707809</v>
      </c>
      <c r="L917" s="104">
        <f t="shared" ref="L917:M917" si="856">+L25*$N$926</f>
        <v>184.50448180934055</v>
      </c>
      <c r="M917" s="104">
        <f t="shared" si="856"/>
        <v>0</v>
      </c>
      <c r="N917" s="104">
        <f t="shared" si="839"/>
        <v>184.50448180934055</v>
      </c>
      <c r="O917" s="104">
        <f t="shared" ref="O917:P917" si="857">+O25*$Q$926</f>
        <v>246.92332497485233</v>
      </c>
      <c r="P917" s="104">
        <f t="shared" si="857"/>
        <v>0</v>
      </c>
      <c r="Q917" s="104">
        <f t="shared" si="840"/>
        <v>246.92332497485233</v>
      </c>
      <c r="R917" s="104">
        <f t="shared" si="841"/>
        <v>276.61879835792877</v>
      </c>
      <c r="S917" s="104">
        <f t="shared" si="841"/>
        <v>0</v>
      </c>
      <c r="T917" s="104">
        <f t="shared" si="842"/>
        <v>276.61879835792877</v>
      </c>
    </row>
    <row r="918" spans="2:20" x14ac:dyDescent="0.2">
      <c r="B918" s="114" t="s">
        <v>869</v>
      </c>
      <c r="C918" s="104">
        <f t="shared" ref="C918:D918" si="858">+C26*$E$926</f>
        <v>0</v>
      </c>
      <c r="D918" s="104">
        <f t="shared" si="858"/>
        <v>0</v>
      </c>
      <c r="E918" s="104">
        <f t="shared" si="836"/>
        <v>0</v>
      </c>
      <c r="F918" s="104">
        <f t="shared" ref="F918:G918" si="859">+F26*$H$926</f>
        <v>122.53200495113781</v>
      </c>
      <c r="G918" s="104">
        <f t="shared" si="859"/>
        <v>0</v>
      </c>
      <c r="H918" s="104">
        <f t="shared" si="837"/>
        <v>122.53200495113781</v>
      </c>
      <c r="I918" s="104">
        <f t="shared" ref="I918:J918" si="860">+I26*$K$926</f>
        <v>153.74861021284636</v>
      </c>
      <c r="J918" s="104">
        <f t="shared" si="860"/>
        <v>0</v>
      </c>
      <c r="K918" s="104">
        <f t="shared" si="838"/>
        <v>153.74861021284636</v>
      </c>
      <c r="L918" s="104">
        <f t="shared" ref="L918:M918" si="861">+L26*$N$926</f>
        <v>215.25522877756396</v>
      </c>
      <c r="M918" s="104">
        <f t="shared" si="861"/>
        <v>0</v>
      </c>
      <c r="N918" s="104">
        <f t="shared" si="839"/>
        <v>215.25522877756396</v>
      </c>
      <c r="O918" s="104">
        <f t="shared" ref="O918:P918" si="862">+O26*$Q$926</f>
        <v>308.65415621856545</v>
      </c>
      <c r="P918" s="104">
        <f t="shared" si="862"/>
        <v>0</v>
      </c>
      <c r="Q918" s="104">
        <f t="shared" si="840"/>
        <v>308.65415621856545</v>
      </c>
      <c r="R918" s="104">
        <f t="shared" si="841"/>
        <v>368.82506447723836</v>
      </c>
      <c r="S918" s="104">
        <f t="shared" si="841"/>
        <v>0</v>
      </c>
      <c r="T918" s="104">
        <f t="shared" si="842"/>
        <v>368.82506447723836</v>
      </c>
    </row>
    <row r="919" spans="2:20" x14ac:dyDescent="0.2">
      <c r="B919" s="114" t="s">
        <v>870</v>
      </c>
      <c r="C919" s="104">
        <f t="shared" ref="C919:D919" si="863">+C27*$E$926</f>
        <v>0</v>
      </c>
      <c r="D919" s="104">
        <f t="shared" si="863"/>
        <v>0</v>
      </c>
      <c r="E919" s="104">
        <f t="shared" si="836"/>
        <v>0</v>
      </c>
      <c r="F919" s="104">
        <f t="shared" ref="F919:G919" si="864">+F27*$H$926</f>
        <v>0</v>
      </c>
      <c r="G919" s="104">
        <f t="shared" si="864"/>
        <v>0</v>
      </c>
      <c r="H919" s="104">
        <f t="shared" si="837"/>
        <v>0</v>
      </c>
      <c r="I919" s="104">
        <f t="shared" ref="I919:J919" si="865">+I27*$K$926</f>
        <v>368.99666451083124</v>
      </c>
      <c r="J919" s="104">
        <f t="shared" si="865"/>
        <v>0</v>
      </c>
      <c r="K919" s="104">
        <f t="shared" si="838"/>
        <v>368.99666451083124</v>
      </c>
      <c r="L919" s="104">
        <f t="shared" ref="L919:M919" si="866">+L27*$N$926</f>
        <v>0</v>
      </c>
      <c r="M919" s="104">
        <f t="shared" si="866"/>
        <v>0</v>
      </c>
      <c r="N919" s="104">
        <f t="shared" si="839"/>
        <v>0</v>
      </c>
      <c r="O919" s="104">
        <f t="shared" ref="O919:P919" si="867">+O27*$Q$926</f>
        <v>740.769974924557</v>
      </c>
      <c r="P919" s="104">
        <f t="shared" si="867"/>
        <v>0</v>
      </c>
      <c r="Q919" s="104">
        <f t="shared" si="840"/>
        <v>740.769974924557</v>
      </c>
      <c r="R919" s="104">
        <f t="shared" si="841"/>
        <v>0</v>
      </c>
      <c r="S919" s="104">
        <f t="shared" si="841"/>
        <v>0</v>
      </c>
      <c r="T919" s="104">
        <f t="shared" si="842"/>
        <v>0</v>
      </c>
    </row>
    <row r="920" spans="2:20" x14ac:dyDescent="0.2">
      <c r="B920" s="114" t="s">
        <v>871</v>
      </c>
      <c r="C920" s="104">
        <f t="shared" ref="C920:D920" si="868">+C28*$E$926</f>
        <v>0</v>
      </c>
      <c r="D920" s="104">
        <f t="shared" si="868"/>
        <v>0</v>
      </c>
      <c r="E920" s="104">
        <f t="shared" si="836"/>
        <v>0</v>
      </c>
      <c r="F920" s="104">
        <f t="shared" ref="F920:G920" si="869">+F28*$H$926</f>
        <v>61.266002475568904</v>
      </c>
      <c r="G920" s="104">
        <f t="shared" si="869"/>
        <v>0</v>
      </c>
      <c r="H920" s="104">
        <f t="shared" si="837"/>
        <v>61.266002475568904</v>
      </c>
      <c r="I920" s="104">
        <f t="shared" ref="I920:J920" si="870">+I28*$K$926</f>
        <v>122.99888817027708</v>
      </c>
      <c r="J920" s="104">
        <f t="shared" si="870"/>
        <v>0</v>
      </c>
      <c r="K920" s="104">
        <f t="shared" si="838"/>
        <v>122.99888817027708</v>
      </c>
      <c r="L920" s="104">
        <f t="shared" ref="L920:M920" si="871">+L28*$N$926</f>
        <v>153.75373484111711</v>
      </c>
      <c r="M920" s="104">
        <f t="shared" si="871"/>
        <v>0</v>
      </c>
      <c r="N920" s="104">
        <f t="shared" si="839"/>
        <v>153.75373484111711</v>
      </c>
      <c r="O920" s="104">
        <f t="shared" ref="O920:P920" si="872">+O28*$Q$926</f>
        <v>216.05790935299581</v>
      </c>
      <c r="P920" s="104">
        <f t="shared" si="872"/>
        <v>0</v>
      </c>
      <c r="Q920" s="104">
        <f t="shared" si="840"/>
        <v>216.05790935299581</v>
      </c>
      <c r="R920" s="104">
        <f t="shared" si="841"/>
        <v>245.88337631815889</v>
      </c>
      <c r="S920" s="104">
        <f t="shared" si="841"/>
        <v>0</v>
      </c>
      <c r="T920" s="104">
        <f t="shared" si="842"/>
        <v>245.88337631815889</v>
      </c>
    </row>
    <row r="921" spans="2:20" x14ac:dyDescent="0.2">
      <c r="B921" s="114" t="s">
        <v>873</v>
      </c>
      <c r="C921" s="104">
        <f t="shared" ref="C921:D921" si="873">+C29*$E$926</f>
        <v>0</v>
      </c>
      <c r="D921" s="104">
        <f t="shared" si="873"/>
        <v>0</v>
      </c>
      <c r="E921" s="104">
        <f t="shared" si="836"/>
        <v>0</v>
      </c>
      <c r="F921" s="104">
        <f t="shared" ref="F921:G921" si="874">+F29*$H$926</f>
        <v>0</v>
      </c>
      <c r="G921" s="104">
        <f t="shared" si="874"/>
        <v>0</v>
      </c>
      <c r="H921" s="104">
        <f t="shared" si="837"/>
        <v>0</v>
      </c>
      <c r="I921" s="104">
        <f t="shared" ref="I921:J921" si="875">+I29*$K$926</f>
        <v>184.49833225541562</v>
      </c>
      <c r="J921" s="104">
        <f t="shared" si="875"/>
        <v>0</v>
      </c>
      <c r="K921" s="104">
        <f t="shared" si="838"/>
        <v>184.49833225541562</v>
      </c>
      <c r="L921" s="104">
        <f t="shared" ref="L921:M921" si="876">+L29*$N$926</f>
        <v>430.51045755512791</v>
      </c>
      <c r="M921" s="104">
        <f t="shared" si="876"/>
        <v>0</v>
      </c>
      <c r="N921" s="104">
        <f t="shared" si="839"/>
        <v>430.51045755512791</v>
      </c>
      <c r="O921" s="104">
        <f t="shared" ref="O921:P921" si="877">+O29*$Q$926</f>
        <v>0</v>
      </c>
      <c r="P921" s="104">
        <f t="shared" si="877"/>
        <v>0</v>
      </c>
      <c r="Q921" s="104">
        <f t="shared" si="840"/>
        <v>0</v>
      </c>
      <c r="R921" s="104">
        <f t="shared" si="841"/>
        <v>0</v>
      </c>
      <c r="S921" s="104">
        <f t="shared" si="841"/>
        <v>0</v>
      </c>
      <c r="T921" s="104">
        <f t="shared" si="842"/>
        <v>0</v>
      </c>
    </row>
    <row r="922" spans="2:20" x14ac:dyDescent="0.2">
      <c r="B922" s="108" t="s">
        <v>881</v>
      </c>
      <c r="C922" s="104">
        <f t="shared" ref="C922:D922" si="878">+C30*$E$926</f>
        <v>0</v>
      </c>
      <c r="D922" s="104">
        <f t="shared" si="878"/>
        <v>0</v>
      </c>
      <c r="E922" s="104">
        <f t="shared" si="836"/>
        <v>0</v>
      </c>
      <c r="F922" s="104">
        <f t="shared" ref="F922:G922" si="879">+F30*$H$926</f>
        <v>428.86201732898235</v>
      </c>
      <c r="G922" s="104">
        <f t="shared" si="879"/>
        <v>0</v>
      </c>
      <c r="H922" s="104">
        <f t="shared" si="837"/>
        <v>428.86201732898235</v>
      </c>
      <c r="I922" s="104">
        <f t="shared" ref="I922:J922" si="880">+I30*$K$926</f>
        <v>0</v>
      </c>
      <c r="J922" s="104">
        <f t="shared" si="880"/>
        <v>0</v>
      </c>
      <c r="K922" s="104">
        <f t="shared" si="838"/>
        <v>0</v>
      </c>
      <c r="L922" s="104">
        <f t="shared" ref="L922:M922" si="881">+L30*$N$926</f>
        <v>0</v>
      </c>
      <c r="M922" s="104">
        <f t="shared" si="881"/>
        <v>0</v>
      </c>
      <c r="N922" s="104">
        <f t="shared" si="839"/>
        <v>0</v>
      </c>
      <c r="O922" s="104">
        <f t="shared" ref="O922:P922" si="882">+O30*$Q$926</f>
        <v>0</v>
      </c>
      <c r="P922" s="104">
        <f t="shared" si="882"/>
        <v>0</v>
      </c>
      <c r="Q922" s="104">
        <f t="shared" si="840"/>
        <v>0</v>
      </c>
      <c r="R922" s="104">
        <f t="shared" si="841"/>
        <v>0</v>
      </c>
      <c r="S922" s="104">
        <f t="shared" si="841"/>
        <v>0</v>
      </c>
      <c r="T922" s="104">
        <f t="shared" si="842"/>
        <v>0</v>
      </c>
    </row>
    <row r="923" spans="2:20" x14ac:dyDescent="0.2">
      <c r="B923" s="108" t="s">
        <v>912</v>
      </c>
      <c r="C923" s="104">
        <f t="shared" ref="C923:D923" si="883">+C31*$E$926</f>
        <v>159.08724434876211</v>
      </c>
      <c r="D923" s="104">
        <f t="shared" si="883"/>
        <v>0</v>
      </c>
      <c r="E923" s="104">
        <f t="shared" ref="E923:E924" si="884">+C923+D923</f>
        <v>159.08724434876211</v>
      </c>
      <c r="F923" s="104">
        <f t="shared" ref="F923:G923" si="885">+F31*$H$926</f>
        <v>126.51429511204978</v>
      </c>
      <c r="G923" s="104">
        <f t="shared" si="885"/>
        <v>0</v>
      </c>
      <c r="H923" s="104">
        <f t="shared" ref="H923:H924" si="886">+F923+G923</f>
        <v>126.51429511204978</v>
      </c>
      <c r="I923" s="104">
        <f t="shared" ref="I923:J923" si="887">+I31*$K$926</f>
        <v>126.99635203581109</v>
      </c>
      <c r="J923" s="104">
        <f t="shared" si="887"/>
        <v>0</v>
      </c>
      <c r="K923" s="104">
        <f t="shared" ref="K923:K924" si="888">+I923+J923</f>
        <v>126.99635203581109</v>
      </c>
      <c r="L923" s="104">
        <f t="shared" ref="L923:M923" si="889">+L31*$N$926</f>
        <v>127.00058497876275</v>
      </c>
      <c r="M923" s="104">
        <f t="shared" si="889"/>
        <v>0</v>
      </c>
      <c r="N923" s="104">
        <f t="shared" ref="N923:N924" si="890">+L923+M923</f>
        <v>127.00058497876275</v>
      </c>
      <c r="O923" s="104">
        <f t="shared" ref="O923:P923" si="891">+O31*$Q$926</f>
        <v>127.47416651826752</v>
      </c>
      <c r="P923" s="104">
        <f t="shared" si="891"/>
        <v>0</v>
      </c>
      <c r="Q923" s="104">
        <f t="shared" ref="Q923:Q924" si="892">+O923+P923</f>
        <v>127.47416651826752</v>
      </c>
      <c r="R923" s="104">
        <f t="shared" ref="R923:S923" si="893">+R31*$T$926</f>
        <v>0</v>
      </c>
      <c r="S923" s="104">
        <f t="shared" si="893"/>
        <v>0</v>
      </c>
      <c r="T923" s="104">
        <f t="shared" ref="T923:T924" si="894">+R923+S923</f>
        <v>0</v>
      </c>
    </row>
    <row r="924" spans="2:20" s="135" customFormat="1" x14ac:dyDescent="0.2">
      <c r="B924" s="114" t="s">
        <v>294</v>
      </c>
      <c r="C924" s="104">
        <f t="shared" ref="C924:D924" si="895">+C32*$E$926</f>
        <v>541.00597598134198</v>
      </c>
      <c r="D924" s="104">
        <f t="shared" si="895"/>
        <v>0</v>
      </c>
      <c r="E924" s="104">
        <f t="shared" si="884"/>
        <v>541.00597598134198</v>
      </c>
      <c r="F924" s="104">
        <f t="shared" ref="F924:G924" si="896">+F32*$H$926</f>
        <v>430.23556026048294</v>
      </c>
      <c r="G924" s="104">
        <f t="shared" si="896"/>
        <v>0</v>
      </c>
      <c r="H924" s="104">
        <f t="shared" si="886"/>
        <v>430.23556026048294</v>
      </c>
      <c r="I924" s="104">
        <f t="shared" ref="I924:J924" si="897">+I32*$K$926</f>
        <v>692.22253175981575</v>
      </c>
      <c r="J924" s="104">
        <f t="shared" si="897"/>
        <v>0</v>
      </c>
      <c r="K924" s="104">
        <f t="shared" si="888"/>
        <v>692.22253175981575</v>
      </c>
      <c r="L924" s="104">
        <f t="shared" ref="L924:M924" si="898">+L32*$N$926</f>
        <v>640.42793067295179</v>
      </c>
      <c r="M924" s="104">
        <f t="shared" si="898"/>
        <v>0</v>
      </c>
      <c r="N924" s="104">
        <f t="shared" si="890"/>
        <v>640.42793067295179</v>
      </c>
      <c r="O924" s="104">
        <f t="shared" ref="O924:P924" si="899">+O32*$Q$926</f>
        <v>874.30668522538213</v>
      </c>
      <c r="P924" s="104">
        <f t="shared" si="899"/>
        <v>0</v>
      </c>
      <c r="Q924" s="104">
        <f t="shared" si="892"/>
        <v>874.30668522538213</v>
      </c>
      <c r="R924" s="104">
        <f t="shared" ref="R924:S924" si="900">+R32*$T$926</f>
        <v>1104.8749434380736</v>
      </c>
      <c r="S924" s="104">
        <f t="shared" si="900"/>
        <v>0</v>
      </c>
      <c r="T924" s="104">
        <f t="shared" si="894"/>
        <v>1104.8749434380736</v>
      </c>
    </row>
    <row r="925" spans="2:20" x14ac:dyDescent="0.2">
      <c r="B925" s="278" t="s">
        <v>8</v>
      </c>
      <c r="C925" s="106">
        <f>SUM(C902:C924)</f>
        <v>3630.1061589215969</v>
      </c>
      <c r="D925" s="106">
        <f t="shared" ref="D925:T925" si="901">SUM(D902:D924)</f>
        <v>165.70496555435952</v>
      </c>
      <c r="E925" s="106">
        <f t="shared" si="901"/>
        <v>3795.8111244759566</v>
      </c>
      <c r="F925" s="106">
        <f t="shared" si="901"/>
        <v>5579.5426919219572</v>
      </c>
      <c r="G925" s="106">
        <f t="shared" si="901"/>
        <v>144.95474919717125</v>
      </c>
      <c r="H925" s="106">
        <f t="shared" si="901"/>
        <v>5724.4974411191288</v>
      </c>
      <c r="I925" s="106">
        <f t="shared" si="901"/>
        <v>7029.6735189899864</v>
      </c>
      <c r="J925" s="106">
        <f t="shared" si="901"/>
        <v>160.05777668209669</v>
      </c>
      <c r="K925" s="106">
        <f t="shared" si="901"/>
        <v>7189.7312956720834</v>
      </c>
      <c r="L925" s="106">
        <f t="shared" si="901"/>
        <v>8710.0438211284691</v>
      </c>
      <c r="M925" s="106">
        <f t="shared" si="901"/>
        <v>175.23223367660975</v>
      </c>
      <c r="N925" s="106">
        <f t="shared" si="901"/>
        <v>8885.2760548050774</v>
      </c>
      <c r="O925" s="106">
        <f t="shared" si="901"/>
        <v>9366.4682497723134</v>
      </c>
      <c r="P925" s="106">
        <f t="shared" si="901"/>
        <v>240.11037338845765</v>
      </c>
      <c r="Q925" s="106">
        <f t="shared" si="901"/>
        <v>9606.5786231607726</v>
      </c>
      <c r="R925" s="106">
        <f t="shared" si="901"/>
        <v>9205.7616335150869</v>
      </c>
      <c r="S925" s="106">
        <f t="shared" si="901"/>
        <v>263.00903016820553</v>
      </c>
      <c r="T925" s="106">
        <f t="shared" si="901"/>
        <v>9468.7706636832918</v>
      </c>
    </row>
    <row r="926" spans="2:20" x14ac:dyDescent="0.2">
      <c r="B926" s="279" t="s">
        <v>297</v>
      </c>
      <c r="C926" s="241"/>
      <c r="D926" s="240"/>
      <c r="E926" s="285">
        <f>Asignaciones!K12</f>
        <v>7.7039827771797631E-2</v>
      </c>
      <c r="F926" s="241"/>
      <c r="G926" s="240"/>
      <c r="H926" s="285">
        <f>Asignaciones!L12</f>
        <v>6.1266002475568904E-2</v>
      </c>
      <c r="I926" s="241"/>
      <c r="J926" s="240"/>
      <c r="K926" s="285">
        <f>Asignaciones!M12</f>
        <v>6.1499444085138542E-2</v>
      </c>
      <c r="L926" s="241"/>
      <c r="M926" s="240"/>
      <c r="N926" s="285">
        <f>Asignaciones!N12</f>
        <v>6.1501493936446848E-2</v>
      </c>
      <c r="O926" s="241"/>
      <c r="P926" s="240"/>
      <c r="Q926" s="285">
        <f>Asignaciones!O12</f>
        <v>6.1730831243713084E-2</v>
      </c>
      <c r="R926" s="241"/>
      <c r="S926" s="240"/>
      <c r="T926" s="285">
        <f>Asignaciones!P12</f>
        <v>6.1470844079539726E-2</v>
      </c>
    </row>
    <row r="927" spans="2:20" x14ac:dyDescent="0.2">
      <c r="B927" s="279" t="s">
        <v>432</v>
      </c>
      <c r="C927" s="280"/>
      <c r="D927" s="240"/>
      <c r="E927" s="409">
        <f>Asignaciones!AB12</f>
        <v>9.7689967834678842E-2</v>
      </c>
      <c r="F927" s="241"/>
      <c r="G927" s="240"/>
      <c r="H927" s="410">
        <f>Asignaciones!AC12</f>
        <v>8.1675650072885811E-2</v>
      </c>
      <c r="I927" s="241"/>
      <c r="J927" s="240"/>
      <c r="K927" s="410">
        <f>Asignaciones!AD12</f>
        <v>8.1769436529348732E-2</v>
      </c>
      <c r="L927" s="241"/>
      <c r="M927" s="240"/>
      <c r="N927" s="410">
        <f>Asignaciones!AE12</f>
        <v>8.1774314272303097E-2</v>
      </c>
      <c r="O927" s="241"/>
      <c r="P927" s="240"/>
      <c r="Q927" s="410">
        <f>Asignaciones!AF12</f>
        <v>8.1888714039077187E-2</v>
      </c>
      <c r="R927" s="241"/>
      <c r="S927" s="240"/>
      <c r="T927" s="410">
        <f>Asignaciones!AG12</f>
        <v>8.1347966183871037E-2</v>
      </c>
    </row>
    <row r="931" spans="2:20" x14ac:dyDescent="0.2">
      <c r="B931" s="2" t="s">
        <v>491</v>
      </c>
      <c r="C931" s="228"/>
      <c r="D931" s="228"/>
      <c r="E931" s="228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7"/>
    </row>
    <row r="932" spans="2:20" x14ac:dyDescent="0.2">
      <c r="B932" s="9" t="s">
        <v>20</v>
      </c>
      <c r="C932" s="199"/>
      <c r="D932" s="199"/>
      <c r="E932" s="199"/>
      <c r="F932" s="199"/>
      <c r="G932" s="199"/>
      <c r="H932" s="199"/>
      <c r="I932" s="199"/>
      <c r="J932" s="199"/>
      <c r="K932" s="199"/>
      <c r="L932" s="199"/>
      <c r="M932" s="199"/>
      <c r="N932" s="199"/>
      <c r="O932" s="199"/>
      <c r="P932" s="199"/>
      <c r="Q932" s="199"/>
      <c r="R932" s="199"/>
      <c r="S932" s="199"/>
      <c r="T932" s="262"/>
    </row>
    <row r="933" spans="2:20" x14ac:dyDescent="0.2">
      <c r="B933" s="9" t="s">
        <v>911</v>
      </c>
      <c r="C933" s="199"/>
      <c r="D933" s="199"/>
      <c r="E933" s="199"/>
      <c r="F933" s="199"/>
      <c r="G933" s="199"/>
      <c r="H933" s="199"/>
      <c r="I933" s="199"/>
      <c r="J933" s="199"/>
      <c r="K933" s="199"/>
      <c r="L933" s="199"/>
      <c r="M933" s="199"/>
      <c r="N933" s="199"/>
      <c r="O933" s="199"/>
      <c r="P933" s="199"/>
      <c r="Q933" s="199"/>
      <c r="R933" s="199"/>
      <c r="S933" s="199"/>
      <c r="T933" s="262"/>
    </row>
    <row r="934" spans="2:20" x14ac:dyDescent="0.2">
      <c r="B934" s="9" t="s">
        <v>2</v>
      </c>
      <c r="C934" s="199"/>
      <c r="D934" s="199"/>
      <c r="E934" s="199"/>
      <c r="F934" s="199"/>
      <c r="G934" s="199"/>
      <c r="H934" s="199"/>
      <c r="I934" s="199"/>
      <c r="J934" s="199"/>
      <c r="K934" s="199"/>
      <c r="L934" s="199"/>
      <c r="M934" s="199"/>
      <c r="N934" s="199"/>
      <c r="O934" s="199"/>
      <c r="P934" s="199"/>
      <c r="Q934" s="199"/>
      <c r="R934" s="199"/>
      <c r="S934" s="199"/>
      <c r="T934" s="262"/>
    </row>
    <row r="935" spans="2:20" x14ac:dyDescent="0.2">
      <c r="B935" s="256"/>
      <c r="C935" s="197"/>
      <c r="D935" s="197"/>
      <c r="E935" s="197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263"/>
    </row>
    <row r="936" spans="2:20" x14ac:dyDescent="0.2">
      <c r="B936" s="264"/>
    </row>
    <row r="937" spans="2:20" x14ac:dyDescent="0.2">
      <c r="B937" s="265" t="s">
        <v>282</v>
      </c>
      <c r="C937" s="267" t="s">
        <v>38</v>
      </c>
      <c r="D937" s="662"/>
      <c r="E937" s="299"/>
      <c r="F937" s="270" t="s">
        <v>39</v>
      </c>
      <c r="G937" s="663"/>
      <c r="H937" s="663"/>
      <c r="I937" s="301" t="s">
        <v>40</v>
      </c>
      <c r="J937" s="662"/>
      <c r="K937" s="299"/>
      <c r="L937" s="267" t="s">
        <v>121</v>
      </c>
      <c r="M937" s="662"/>
      <c r="N937" s="299"/>
      <c r="O937" s="270" t="s">
        <v>122</v>
      </c>
      <c r="P937" s="662"/>
      <c r="Q937" s="299"/>
      <c r="R937" s="301" t="s">
        <v>633</v>
      </c>
      <c r="S937" s="662"/>
      <c r="T937" s="299"/>
    </row>
    <row r="938" spans="2:20" x14ac:dyDescent="0.2">
      <c r="B938" s="273"/>
      <c r="C938" s="274" t="s">
        <v>283</v>
      </c>
      <c r="D938" s="275" t="s">
        <v>284</v>
      </c>
      <c r="E938" s="275" t="s">
        <v>47</v>
      </c>
      <c r="F938" s="275" t="s">
        <v>283</v>
      </c>
      <c r="G938" s="275" t="s">
        <v>284</v>
      </c>
      <c r="H938" s="275" t="s">
        <v>47</v>
      </c>
      <c r="I938" s="276" t="s">
        <v>283</v>
      </c>
      <c r="J938" s="276" t="s">
        <v>284</v>
      </c>
      <c r="K938" s="276" t="s">
        <v>47</v>
      </c>
      <c r="L938" s="274" t="s">
        <v>283</v>
      </c>
      <c r="M938" s="275" t="s">
        <v>284</v>
      </c>
      <c r="N938" s="275" t="s">
        <v>47</v>
      </c>
      <c r="O938" s="275" t="s">
        <v>283</v>
      </c>
      <c r="P938" s="275" t="s">
        <v>284</v>
      </c>
      <c r="Q938" s="275" t="s">
        <v>47</v>
      </c>
      <c r="R938" s="276" t="s">
        <v>283</v>
      </c>
      <c r="S938" s="276" t="s">
        <v>284</v>
      </c>
      <c r="T938" s="276" t="s">
        <v>47</v>
      </c>
    </row>
    <row r="939" spans="2:20" x14ac:dyDescent="0.2">
      <c r="B939" s="129" t="s">
        <v>95</v>
      </c>
      <c r="C939" s="234"/>
      <c r="D939" s="234"/>
      <c r="E939" s="234"/>
      <c r="F939" s="234"/>
      <c r="G939" s="234"/>
      <c r="H939" s="234"/>
      <c r="I939" s="234"/>
      <c r="J939" s="234"/>
      <c r="K939" s="234"/>
      <c r="L939" s="234"/>
      <c r="M939" s="234"/>
      <c r="N939" s="234"/>
      <c r="O939" s="234"/>
      <c r="P939" s="234"/>
      <c r="Q939" s="234"/>
      <c r="R939" s="234"/>
      <c r="S939" s="234"/>
      <c r="T939" s="232"/>
    </row>
    <row r="940" spans="2:20" x14ac:dyDescent="0.2">
      <c r="B940" s="665" t="s">
        <v>424</v>
      </c>
      <c r="C940" s="104">
        <f t="shared" ref="C940:D952" si="902">+C902*$E$964</f>
        <v>341.33205081015046</v>
      </c>
      <c r="D940" s="104">
        <f t="shared" si="902"/>
        <v>0</v>
      </c>
      <c r="E940" s="408">
        <f>+C940+D940</f>
        <v>341.33205081015046</v>
      </c>
      <c r="F940" s="104">
        <f t="shared" ref="F940:G952" si="903">+F902*$H$964</f>
        <v>489.49308712938296</v>
      </c>
      <c r="G940" s="104">
        <f t="shared" si="903"/>
        <v>0</v>
      </c>
      <c r="H940" s="408">
        <f>+F940+G940</f>
        <v>489.49308712938296</v>
      </c>
      <c r="I940" s="104">
        <f t="shared" ref="I940:J952" si="904">+I902*$K$964</f>
        <v>553.97142715025223</v>
      </c>
      <c r="J940" s="104">
        <f t="shared" si="904"/>
        <v>0</v>
      </c>
      <c r="K940" s="408">
        <f>+I940+J940</f>
        <v>553.97142715025223</v>
      </c>
      <c r="L940" s="104">
        <f t="shared" ref="L940:M952" si="905">+L902*$N$964</f>
        <v>694.63063630131376</v>
      </c>
      <c r="M940" s="104">
        <f t="shared" si="905"/>
        <v>0</v>
      </c>
      <c r="N940" s="408">
        <f>+L940+M940</f>
        <v>694.63063630131376</v>
      </c>
      <c r="O940" s="104">
        <f t="shared" ref="O940:P952" si="906">+O902*$Q$964</f>
        <v>730.9776913684442</v>
      </c>
      <c r="P940" s="104">
        <f t="shared" si="906"/>
        <v>0</v>
      </c>
      <c r="Q940" s="408">
        <f>+O940+P940</f>
        <v>730.9776913684442</v>
      </c>
      <c r="R940" s="104">
        <f t="shared" ref="R940:S952" si="907">+R902*$T$964</f>
        <v>762.71380535619289</v>
      </c>
      <c r="S940" s="104">
        <f t="shared" si="907"/>
        <v>0</v>
      </c>
      <c r="T940" s="408">
        <f>+R940+S940</f>
        <v>762.71380535619289</v>
      </c>
    </row>
    <row r="941" spans="2:20" x14ac:dyDescent="0.2">
      <c r="B941" s="665" t="s">
        <v>425</v>
      </c>
      <c r="C941" s="104">
        <f t="shared" si="902"/>
        <v>108.20301028714913</v>
      </c>
      <c r="D941" s="104">
        <f t="shared" si="902"/>
        <v>0</v>
      </c>
      <c r="E941" s="408">
        <f>+C941+D941</f>
        <v>108.20301028714913</v>
      </c>
      <c r="F941" s="104">
        <f t="shared" si="903"/>
        <v>182.61943898808315</v>
      </c>
      <c r="G941" s="104">
        <f t="shared" si="903"/>
        <v>0</v>
      </c>
      <c r="H941" s="408">
        <f>+F941+G941</f>
        <v>182.61943898808315</v>
      </c>
      <c r="I941" s="104">
        <f t="shared" si="904"/>
        <v>208.42315969273866</v>
      </c>
      <c r="J941" s="104">
        <f t="shared" si="904"/>
        <v>0</v>
      </c>
      <c r="K941" s="408">
        <f>+I941+J941</f>
        <v>208.42315969273866</v>
      </c>
      <c r="L941" s="104">
        <f t="shared" si="905"/>
        <v>259.5416229341659</v>
      </c>
      <c r="M941" s="104">
        <f t="shared" si="905"/>
        <v>0</v>
      </c>
      <c r="N941" s="408">
        <f>+L941+M941</f>
        <v>259.5416229341659</v>
      </c>
      <c r="O941" s="104">
        <f t="shared" si="906"/>
        <v>264.75566811925529</v>
      </c>
      <c r="P941" s="104">
        <f t="shared" si="906"/>
        <v>0</v>
      </c>
      <c r="Q941" s="408">
        <f>+O941+P941</f>
        <v>264.75566811925529</v>
      </c>
      <c r="R941" s="104">
        <f t="shared" si="907"/>
        <v>276.25029533093607</v>
      </c>
      <c r="S941" s="104">
        <f t="shared" si="907"/>
        <v>0</v>
      </c>
      <c r="T941" s="408">
        <f>+R941+S941</f>
        <v>276.25029533093607</v>
      </c>
    </row>
    <row r="942" spans="2:20" x14ac:dyDescent="0.2">
      <c r="B942" s="660" t="s">
        <v>715</v>
      </c>
      <c r="C942" s="104">
        <f t="shared" si="902"/>
        <v>0</v>
      </c>
      <c r="D942" s="104">
        <f t="shared" si="902"/>
        <v>2.8526399354144236</v>
      </c>
      <c r="E942" s="104">
        <f>+C942+D942</f>
        <v>2.8526399354144236</v>
      </c>
      <c r="F942" s="104">
        <f t="shared" si="903"/>
        <v>0</v>
      </c>
      <c r="G942" s="104">
        <f t="shared" si="903"/>
        <v>2.5541258471898831</v>
      </c>
      <c r="H942" s="104">
        <f>+F942+G942</f>
        <v>2.5541258471898831</v>
      </c>
      <c r="I942" s="104">
        <f t="shared" si="904"/>
        <v>0</v>
      </c>
      <c r="J942" s="104">
        <f t="shared" si="904"/>
        <v>2.7643609758692134</v>
      </c>
      <c r="K942" s="104">
        <f>+I942+J942</f>
        <v>2.7643609758692134</v>
      </c>
      <c r="L942" s="104">
        <f t="shared" si="905"/>
        <v>0</v>
      </c>
      <c r="M942" s="104">
        <f t="shared" si="905"/>
        <v>3.0411517619030266</v>
      </c>
      <c r="N942" s="104">
        <f>+L942+M942</f>
        <v>3.0411517619030266</v>
      </c>
      <c r="O942" s="104">
        <f t="shared" si="906"/>
        <v>0</v>
      </c>
      <c r="P942" s="104">
        <f t="shared" si="906"/>
        <v>3.360477470137595</v>
      </c>
      <c r="Q942" s="104">
        <f>+O942+P942</f>
        <v>3.360477470137595</v>
      </c>
      <c r="R942" s="104">
        <f t="shared" si="907"/>
        <v>0</v>
      </c>
      <c r="S942" s="104">
        <f t="shared" si="907"/>
        <v>3.6821905727991657</v>
      </c>
      <c r="T942" s="104">
        <f>+R942+S942</f>
        <v>3.6821905727991657</v>
      </c>
    </row>
    <row r="943" spans="2:20" x14ac:dyDescent="0.2">
      <c r="B943" s="660" t="s">
        <v>717</v>
      </c>
      <c r="C943" s="104">
        <f t="shared" si="902"/>
        <v>2.6252421959095797</v>
      </c>
      <c r="D943" s="104">
        <f t="shared" si="902"/>
        <v>0</v>
      </c>
      <c r="E943" s="104">
        <f t="shared" ref="E943:E960" si="908">+C943+D943</f>
        <v>2.6252421959095797</v>
      </c>
      <c r="F943" s="104">
        <f t="shared" si="903"/>
        <v>2.3505241108293156</v>
      </c>
      <c r="G943" s="104">
        <f t="shared" si="903"/>
        <v>0</v>
      </c>
      <c r="H943" s="104">
        <f t="shared" ref="H943:H960" si="909">+F943+G943</f>
        <v>2.3505241108293156</v>
      </c>
      <c r="I943" s="104">
        <f t="shared" si="904"/>
        <v>2.544000379607442</v>
      </c>
      <c r="J943" s="104">
        <f t="shared" si="904"/>
        <v>0</v>
      </c>
      <c r="K943" s="104">
        <f t="shared" ref="K943:K960" si="910">+I943+J943</f>
        <v>2.544000379607442</v>
      </c>
      <c r="L943" s="104">
        <f t="shared" si="905"/>
        <v>2.7987268320818521</v>
      </c>
      <c r="M943" s="104">
        <f t="shared" si="905"/>
        <v>0</v>
      </c>
      <c r="N943" s="104">
        <f t="shared" ref="N943:N960" si="911">+L943+M943</f>
        <v>2.7987268320818521</v>
      </c>
      <c r="O943" s="104">
        <f t="shared" si="906"/>
        <v>3.0925975421875469</v>
      </c>
      <c r="P943" s="104">
        <f t="shared" si="906"/>
        <v>0</v>
      </c>
      <c r="Q943" s="104">
        <f t="shared" ref="Q943:Q960" si="912">+O943+P943</f>
        <v>3.0925975421875469</v>
      </c>
      <c r="R943" s="104">
        <f t="shared" si="907"/>
        <v>3.3886653359525689</v>
      </c>
      <c r="S943" s="104">
        <f t="shared" si="907"/>
        <v>0</v>
      </c>
      <c r="T943" s="104">
        <f t="shared" ref="T943:T960" si="913">+R943+S943</f>
        <v>3.3886653359525689</v>
      </c>
    </row>
    <row r="944" spans="2:20" x14ac:dyDescent="0.2">
      <c r="B944" s="660" t="s">
        <v>287</v>
      </c>
      <c r="C944" s="104">
        <f t="shared" si="902"/>
        <v>3.7745559741657693</v>
      </c>
      <c r="D944" s="104">
        <f t="shared" si="902"/>
        <v>0</v>
      </c>
      <c r="E944" s="104">
        <f t="shared" si="908"/>
        <v>3.7745559741657693</v>
      </c>
      <c r="F944" s="104">
        <f t="shared" si="903"/>
        <v>3.3795681170961402</v>
      </c>
      <c r="G944" s="104">
        <f t="shared" si="903"/>
        <v>0</v>
      </c>
      <c r="H944" s="104">
        <f t="shared" si="909"/>
        <v>3.3795681170961402</v>
      </c>
      <c r="I944" s="104">
        <f t="shared" si="904"/>
        <v>3.6577470246703245</v>
      </c>
      <c r="J944" s="104">
        <f t="shared" si="904"/>
        <v>0</v>
      </c>
      <c r="K944" s="104">
        <f t="shared" si="910"/>
        <v>3.6577470246703245</v>
      </c>
      <c r="L944" s="104">
        <f t="shared" si="905"/>
        <v>4.0239910437796578</v>
      </c>
      <c r="M944" s="104">
        <f t="shared" si="905"/>
        <v>0</v>
      </c>
      <c r="N944" s="104">
        <f t="shared" si="911"/>
        <v>4.0239910437796578</v>
      </c>
      <c r="O944" s="104">
        <f t="shared" si="906"/>
        <v>4.4465164192250528</v>
      </c>
      <c r="P944" s="104">
        <f t="shared" si="906"/>
        <v>0</v>
      </c>
      <c r="Q944" s="104">
        <f t="shared" si="912"/>
        <v>4.4465164192250528</v>
      </c>
      <c r="R944" s="104">
        <f t="shared" si="907"/>
        <v>4.8722007471149036</v>
      </c>
      <c r="S944" s="104">
        <f t="shared" si="907"/>
        <v>0</v>
      </c>
      <c r="T944" s="104">
        <f t="shared" si="913"/>
        <v>4.8722007471149036</v>
      </c>
    </row>
    <row r="945" spans="2:20" x14ac:dyDescent="0.2">
      <c r="B945" s="114" t="s">
        <v>427</v>
      </c>
      <c r="C945" s="104">
        <f t="shared" si="902"/>
        <v>0</v>
      </c>
      <c r="D945" s="104">
        <f t="shared" si="902"/>
        <v>11.043272335844994</v>
      </c>
      <c r="E945" s="104">
        <f t="shared" si="908"/>
        <v>11.043272335844994</v>
      </c>
      <c r="F945" s="104">
        <f t="shared" si="903"/>
        <v>0</v>
      </c>
      <c r="G945" s="104">
        <f t="shared" si="903"/>
        <v>9.8876507197327097</v>
      </c>
      <c r="H945" s="104">
        <f t="shared" si="909"/>
        <v>9.8876507197327097</v>
      </c>
      <c r="I945" s="104">
        <f t="shared" si="904"/>
        <v>0</v>
      </c>
      <c r="J945" s="104">
        <f t="shared" si="904"/>
        <v>10.701522723606894</v>
      </c>
      <c r="K945" s="104">
        <f t="shared" si="910"/>
        <v>10.701522723606894</v>
      </c>
      <c r="L945" s="104">
        <f t="shared" si="905"/>
        <v>0</v>
      </c>
      <c r="M945" s="104">
        <f t="shared" si="905"/>
        <v>11.773048082372489</v>
      </c>
      <c r="N945" s="104">
        <f t="shared" si="911"/>
        <v>11.773048082372489</v>
      </c>
      <c r="O945" s="104">
        <f t="shared" si="906"/>
        <v>0</v>
      </c>
      <c r="P945" s="104">
        <f t="shared" si="906"/>
        <v>13.009236609389871</v>
      </c>
      <c r="Q945" s="104">
        <f t="shared" si="912"/>
        <v>13.009236609389871</v>
      </c>
      <c r="R945" s="104">
        <f t="shared" si="907"/>
        <v>0</v>
      </c>
      <c r="S945" s="104">
        <f t="shared" si="907"/>
        <v>14.254667328701894</v>
      </c>
      <c r="T945" s="104">
        <f t="shared" si="913"/>
        <v>14.254667328701894</v>
      </c>
    </row>
    <row r="946" spans="2:20" x14ac:dyDescent="0.2">
      <c r="B946" s="114" t="s">
        <v>428</v>
      </c>
      <c r="C946" s="104">
        <f t="shared" si="902"/>
        <v>0</v>
      </c>
      <c r="D946" s="104">
        <f t="shared" si="902"/>
        <v>6.3597416576964472</v>
      </c>
      <c r="E946" s="104">
        <f t="shared" si="908"/>
        <v>6.3597416576964472</v>
      </c>
      <c r="F946" s="104">
        <f t="shared" si="903"/>
        <v>0</v>
      </c>
      <c r="G946" s="104">
        <f t="shared" si="903"/>
        <v>5.6942274234174972</v>
      </c>
      <c r="H946" s="104">
        <f t="shared" si="909"/>
        <v>5.6942274234174972</v>
      </c>
      <c r="I946" s="104">
        <f t="shared" si="904"/>
        <v>0</v>
      </c>
      <c r="J946" s="104">
        <f t="shared" si="904"/>
        <v>6.1629304970771841</v>
      </c>
      <c r="K946" s="104">
        <f t="shared" si="910"/>
        <v>6.1629304970771841</v>
      </c>
      <c r="L946" s="104">
        <f t="shared" si="905"/>
        <v>0</v>
      </c>
      <c r="M946" s="104">
        <f t="shared" si="905"/>
        <v>6.7800142974377264</v>
      </c>
      <c r="N946" s="104">
        <f t="shared" si="911"/>
        <v>6.7800142974377264</v>
      </c>
      <c r="O946" s="104">
        <f t="shared" si="906"/>
        <v>0</v>
      </c>
      <c r="P946" s="104">
        <f t="shared" si="906"/>
        <v>14.983852880457974</v>
      </c>
      <c r="Q946" s="104">
        <f t="shared" si="912"/>
        <v>14.983852880457974</v>
      </c>
      <c r="R946" s="104">
        <f t="shared" si="907"/>
        <v>0</v>
      </c>
      <c r="S946" s="104">
        <f t="shared" si="907"/>
        <v>16.418322191094141</v>
      </c>
      <c r="T946" s="104">
        <f t="shared" si="913"/>
        <v>16.418322191094141</v>
      </c>
    </row>
    <row r="947" spans="2:20" x14ac:dyDescent="0.2">
      <c r="B947" s="114" t="s">
        <v>429</v>
      </c>
      <c r="C947" s="104">
        <f t="shared" si="902"/>
        <v>8.9356835306781495</v>
      </c>
      <c r="D947" s="104">
        <f t="shared" si="902"/>
        <v>0</v>
      </c>
      <c r="E947" s="104">
        <f t="shared" si="908"/>
        <v>8.9356835306781495</v>
      </c>
      <c r="F947" s="104">
        <f t="shared" si="903"/>
        <v>8.0006102363908642</v>
      </c>
      <c r="G947" s="104">
        <f t="shared" si="903"/>
        <v>0</v>
      </c>
      <c r="H947" s="104">
        <f t="shared" si="909"/>
        <v>8.0006102363908642</v>
      </c>
      <c r="I947" s="104">
        <f t="shared" si="904"/>
        <v>8.6591562216685247</v>
      </c>
      <c r="J947" s="104">
        <f t="shared" si="904"/>
        <v>0</v>
      </c>
      <c r="K947" s="104">
        <f t="shared" si="910"/>
        <v>8.6591562216685247</v>
      </c>
      <c r="L947" s="104">
        <f t="shared" si="905"/>
        <v>19.05236575830369</v>
      </c>
      <c r="M947" s="104">
        <f t="shared" si="905"/>
        <v>0</v>
      </c>
      <c r="N947" s="104">
        <f t="shared" si="911"/>
        <v>19.05236575830369</v>
      </c>
      <c r="O947" s="104">
        <f t="shared" si="906"/>
        <v>21.052894066534947</v>
      </c>
      <c r="P947" s="104">
        <f t="shared" si="906"/>
        <v>0</v>
      </c>
      <c r="Q947" s="104">
        <f t="shared" si="912"/>
        <v>21.052894066534947</v>
      </c>
      <c r="R947" s="104">
        <f t="shared" si="907"/>
        <v>23.068379047564452</v>
      </c>
      <c r="S947" s="104">
        <f t="shared" si="907"/>
        <v>0</v>
      </c>
      <c r="T947" s="104">
        <f t="shared" si="913"/>
        <v>23.068379047564452</v>
      </c>
    </row>
    <row r="948" spans="2:20" x14ac:dyDescent="0.2">
      <c r="B948" s="114" t="s">
        <v>288</v>
      </c>
      <c r="C948" s="104">
        <f t="shared" si="902"/>
        <v>0</v>
      </c>
      <c r="D948" s="104">
        <f t="shared" si="902"/>
        <v>0</v>
      </c>
      <c r="E948" s="104">
        <f t="shared" si="908"/>
        <v>0</v>
      </c>
      <c r="F948" s="104">
        <f t="shared" si="903"/>
        <v>2.7295334832379741</v>
      </c>
      <c r="G948" s="104">
        <f t="shared" si="903"/>
        <v>0</v>
      </c>
      <c r="H948" s="104">
        <f t="shared" si="909"/>
        <v>2.7295334832379741</v>
      </c>
      <c r="I948" s="104">
        <f t="shared" si="904"/>
        <v>3.5518049010747657</v>
      </c>
      <c r="J948" s="104">
        <f t="shared" si="904"/>
        <v>0</v>
      </c>
      <c r="K948" s="104">
        <f t="shared" si="910"/>
        <v>3.5518049010747657</v>
      </c>
      <c r="L948" s="104">
        <f t="shared" si="905"/>
        <v>4.4406945018766946</v>
      </c>
      <c r="M948" s="104">
        <f t="shared" si="905"/>
        <v>0</v>
      </c>
      <c r="N948" s="104">
        <f t="shared" si="911"/>
        <v>4.4406945018766946</v>
      </c>
      <c r="O948" s="104">
        <f t="shared" si="906"/>
        <v>7.4359361417962671</v>
      </c>
      <c r="P948" s="104">
        <f t="shared" si="906"/>
        <v>0</v>
      </c>
      <c r="Q948" s="104">
        <f t="shared" si="912"/>
        <v>7.4359361417962671</v>
      </c>
      <c r="R948" s="104">
        <f t="shared" si="907"/>
        <v>9.1852086299803091</v>
      </c>
      <c r="S948" s="104">
        <f t="shared" si="907"/>
        <v>0</v>
      </c>
      <c r="T948" s="104">
        <f t="shared" si="913"/>
        <v>9.1852086299803091</v>
      </c>
    </row>
    <row r="949" spans="2:20" x14ac:dyDescent="0.2">
      <c r="B949" s="114" t="s">
        <v>289</v>
      </c>
      <c r="C949" s="104">
        <f t="shared" si="902"/>
        <v>3.882400430570506</v>
      </c>
      <c r="D949" s="104">
        <f t="shared" si="902"/>
        <v>0</v>
      </c>
      <c r="E949" s="104">
        <f t="shared" si="908"/>
        <v>3.882400430570506</v>
      </c>
      <c r="F949" s="104">
        <f t="shared" si="903"/>
        <v>3.47612720615603</v>
      </c>
      <c r="G949" s="104">
        <f t="shared" si="903"/>
        <v>0</v>
      </c>
      <c r="H949" s="104">
        <f t="shared" si="909"/>
        <v>3.47612720615603</v>
      </c>
      <c r="I949" s="104">
        <f t="shared" si="904"/>
        <v>3.7622540825180479</v>
      </c>
      <c r="J949" s="104">
        <f t="shared" si="904"/>
        <v>0</v>
      </c>
      <c r="K949" s="104">
        <f t="shared" si="910"/>
        <v>3.7622540825180479</v>
      </c>
      <c r="L949" s="104">
        <f t="shared" si="905"/>
        <v>4.1389622164590767</v>
      </c>
      <c r="M949" s="104">
        <f t="shared" si="905"/>
        <v>0</v>
      </c>
      <c r="N949" s="104">
        <f t="shared" si="911"/>
        <v>4.1389622164590767</v>
      </c>
      <c r="O949" s="104">
        <f t="shared" si="906"/>
        <v>4.573559745488625</v>
      </c>
      <c r="P949" s="104">
        <f t="shared" si="906"/>
        <v>0</v>
      </c>
      <c r="Q949" s="104">
        <f t="shared" si="912"/>
        <v>4.573559745488625</v>
      </c>
      <c r="R949" s="104">
        <f t="shared" si="907"/>
        <v>5.0114064827467573</v>
      </c>
      <c r="S949" s="104">
        <f t="shared" si="907"/>
        <v>0</v>
      </c>
      <c r="T949" s="104">
        <f t="shared" si="913"/>
        <v>5.0114064827467573</v>
      </c>
    </row>
    <row r="950" spans="2:20" x14ac:dyDescent="0.2">
      <c r="B950" s="114" t="s">
        <v>290</v>
      </c>
      <c r="C950" s="104">
        <f t="shared" si="902"/>
        <v>0</v>
      </c>
      <c r="D950" s="104">
        <f t="shared" si="902"/>
        <v>3.0935952637244353</v>
      </c>
      <c r="E950" s="104">
        <f t="shared" si="908"/>
        <v>3.0935952637244353</v>
      </c>
      <c r="F950" s="104">
        <f t="shared" si="903"/>
        <v>0</v>
      </c>
      <c r="G950" s="104">
        <f t="shared" si="903"/>
        <v>2.7698664404608371</v>
      </c>
      <c r="H950" s="104">
        <f t="shared" si="909"/>
        <v>2.7698664404608371</v>
      </c>
      <c r="I950" s="104">
        <f t="shared" si="904"/>
        <v>0</v>
      </c>
      <c r="J950" s="104">
        <f t="shared" si="904"/>
        <v>2.9978596022604131</v>
      </c>
      <c r="K950" s="104">
        <f t="shared" si="910"/>
        <v>2.9978596022604131</v>
      </c>
      <c r="L950" s="104">
        <f t="shared" si="905"/>
        <v>0</v>
      </c>
      <c r="M950" s="104">
        <f t="shared" si="905"/>
        <v>3.2980302105753281</v>
      </c>
      <c r="N950" s="104">
        <f t="shared" si="911"/>
        <v>3.2980302105753281</v>
      </c>
      <c r="O950" s="104">
        <f t="shared" si="906"/>
        <v>0</v>
      </c>
      <c r="P950" s="104">
        <f t="shared" si="906"/>
        <v>3.6443285591036356</v>
      </c>
      <c r="Q950" s="104">
        <f t="shared" si="912"/>
        <v>3.6443285591036356</v>
      </c>
      <c r="R950" s="104">
        <f t="shared" si="907"/>
        <v>0</v>
      </c>
      <c r="S950" s="104">
        <f t="shared" si="907"/>
        <v>3.9932159592680518</v>
      </c>
      <c r="T950" s="104">
        <f t="shared" si="913"/>
        <v>3.9932159592680518</v>
      </c>
    </row>
    <row r="951" spans="2:20" x14ac:dyDescent="0.2">
      <c r="B951" s="114" t="s">
        <v>291</v>
      </c>
      <c r="C951" s="104">
        <f t="shared" si="902"/>
        <v>0</v>
      </c>
      <c r="D951" s="104">
        <f t="shared" si="902"/>
        <v>1.5406350914962326</v>
      </c>
      <c r="E951" s="104">
        <f t="shared" si="908"/>
        <v>1.5406350914962326</v>
      </c>
      <c r="F951" s="104">
        <f t="shared" si="903"/>
        <v>0</v>
      </c>
      <c r="G951" s="104">
        <f t="shared" si="903"/>
        <v>1.3794155579984246</v>
      </c>
      <c r="H951" s="104">
        <f t="shared" si="909"/>
        <v>1.3794155579984246</v>
      </c>
      <c r="I951" s="104">
        <f t="shared" si="904"/>
        <v>0</v>
      </c>
      <c r="J951" s="104">
        <f t="shared" si="904"/>
        <v>1.4929579692531934</v>
      </c>
      <c r="K951" s="104">
        <f t="shared" si="910"/>
        <v>1.4929579692531934</v>
      </c>
      <c r="L951" s="104">
        <f t="shared" si="905"/>
        <v>0</v>
      </c>
      <c r="M951" s="104">
        <f t="shared" si="905"/>
        <v>1.5080634338469214</v>
      </c>
      <c r="N951" s="104">
        <f t="shared" si="911"/>
        <v>1.5080634338469214</v>
      </c>
      <c r="O951" s="104">
        <f t="shared" si="906"/>
        <v>0</v>
      </c>
      <c r="P951" s="104">
        <f t="shared" si="906"/>
        <v>1.6664124613793327</v>
      </c>
      <c r="Q951" s="104">
        <f t="shared" si="912"/>
        <v>1.6664124613793327</v>
      </c>
      <c r="R951" s="104">
        <f t="shared" si="907"/>
        <v>0</v>
      </c>
      <c r="S951" s="104">
        <f t="shared" si="907"/>
        <v>1.8259453634827647</v>
      </c>
      <c r="T951" s="104">
        <f t="shared" si="913"/>
        <v>1.8259453634827647</v>
      </c>
    </row>
    <row r="952" spans="2:20" x14ac:dyDescent="0.2">
      <c r="B952" s="114" t="s">
        <v>293</v>
      </c>
      <c r="C952" s="104">
        <f t="shared" si="902"/>
        <v>0</v>
      </c>
      <c r="D952" s="104">
        <f t="shared" si="902"/>
        <v>1.6201318622174379</v>
      </c>
      <c r="E952" s="104">
        <f t="shared" si="908"/>
        <v>1.6201318622174379</v>
      </c>
      <c r="F952" s="104">
        <f t="shared" si="903"/>
        <v>0</v>
      </c>
      <c r="G952" s="104">
        <f t="shared" si="903"/>
        <v>1.4505934007911432</v>
      </c>
      <c r="H952" s="104">
        <f t="shared" si="909"/>
        <v>1.4505934007911432</v>
      </c>
      <c r="I952" s="104">
        <f t="shared" si="904"/>
        <v>0</v>
      </c>
      <c r="J952" s="104">
        <f t="shared" si="904"/>
        <v>1.5699946004666585</v>
      </c>
      <c r="K952" s="104">
        <f t="shared" si="910"/>
        <v>1.5699946004666585</v>
      </c>
      <c r="L952" s="104">
        <f t="shared" si="905"/>
        <v>0</v>
      </c>
      <c r="M952" s="104">
        <f t="shared" si="905"/>
        <v>1.7271955027096688</v>
      </c>
      <c r="N952" s="104">
        <f t="shared" si="911"/>
        <v>1.7271955027096688</v>
      </c>
      <c r="O952" s="104">
        <f t="shared" si="906"/>
        <v>0</v>
      </c>
      <c r="P952" s="104">
        <f t="shared" si="906"/>
        <v>1.9085537414110469</v>
      </c>
      <c r="Q952" s="104">
        <f t="shared" si="912"/>
        <v>1.9085537414110469</v>
      </c>
      <c r="R952" s="104">
        <f t="shared" si="907"/>
        <v>0</v>
      </c>
      <c r="S952" s="104">
        <f t="shared" si="907"/>
        <v>2.0912678798636866</v>
      </c>
      <c r="T952" s="104">
        <f t="shared" si="913"/>
        <v>2.0912678798636866</v>
      </c>
    </row>
    <row r="953" spans="2:20" x14ac:dyDescent="0.2">
      <c r="B953" s="114" t="s">
        <v>872</v>
      </c>
      <c r="C953" s="104">
        <f t="shared" ref="C953:D960" si="914">+C915*$E$964</f>
        <v>0</v>
      </c>
      <c r="D953" s="104">
        <f t="shared" si="914"/>
        <v>0</v>
      </c>
      <c r="E953" s="104">
        <f t="shared" si="908"/>
        <v>0</v>
      </c>
      <c r="F953" s="104">
        <f t="shared" ref="F953:G960" si="915">+F915*$H$964</f>
        <v>0</v>
      </c>
      <c r="G953" s="104">
        <f t="shared" si="915"/>
        <v>0</v>
      </c>
      <c r="H953" s="104">
        <f t="shared" si="909"/>
        <v>0</v>
      </c>
      <c r="I953" s="104">
        <f t="shared" ref="I953:J960" si="916">+I915*$K$964</f>
        <v>29.612389472790614</v>
      </c>
      <c r="J953" s="104">
        <f t="shared" si="916"/>
        <v>0</v>
      </c>
      <c r="K953" s="104">
        <f t="shared" si="910"/>
        <v>29.612389472790614</v>
      </c>
      <c r="L953" s="104">
        <f t="shared" ref="L953:M960" si="917">+L915*$N$964</f>
        <v>69.103634968846748</v>
      </c>
      <c r="M953" s="104">
        <f t="shared" si="917"/>
        <v>0</v>
      </c>
      <c r="N953" s="104">
        <f t="shared" si="911"/>
        <v>69.103634968846748</v>
      </c>
      <c r="O953" s="104">
        <f t="shared" ref="O953:P960" si="918">+O915*$Q$964</f>
        <v>0</v>
      </c>
      <c r="P953" s="104">
        <f t="shared" si="918"/>
        <v>0</v>
      </c>
      <c r="Q953" s="104">
        <f t="shared" si="912"/>
        <v>0</v>
      </c>
      <c r="R953" s="104">
        <f t="shared" ref="R953:S960" si="919">+R915*$T$964</f>
        <v>0</v>
      </c>
      <c r="S953" s="104">
        <f t="shared" si="919"/>
        <v>0</v>
      </c>
      <c r="T953" s="104">
        <f t="shared" si="913"/>
        <v>0</v>
      </c>
    </row>
    <row r="954" spans="2:20" x14ac:dyDescent="0.2">
      <c r="B954" s="114" t="s">
        <v>867</v>
      </c>
      <c r="C954" s="104">
        <f t="shared" si="914"/>
        <v>0</v>
      </c>
      <c r="D954" s="104">
        <f t="shared" si="914"/>
        <v>0</v>
      </c>
      <c r="E954" s="104">
        <f t="shared" si="908"/>
        <v>0</v>
      </c>
      <c r="F954" s="104">
        <f t="shared" si="915"/>
        <v>30.096339447238353</v>
      </c>
      <c r="G954" s="104">
        <f t="shared" si="915"/>
        <v>0</v>
      </c>
      <c r="H954" s="104">
        <f t="shared" si="909"/>
        <v>30.096339447238353</v>
      </c>
      <c r="I954" s="104">
        <f t="shared" si="916"/>
        <v>34.547787718255719</v>
      </c>
      <c r="J954" s="104">
        <f t="shared" si="916"/>
        <v>0</v>
      </c>
      <c r="K954" s="104">
        <f t="shared" si="910"/>
        <v>34.547787718255719</v>
      </c>
      <c r="L954" s="104">
        <f t="shared" si="917"/>
        <v>59.231687116154355</v>
      </c>
      <c r="M954" s="104">
        <f t="shared" si="917"/>
        <v>0</v>
      </c>
      <c r="N954" s="104">
        <f t="shared" si="911"/>
        <v>59.231687116154355</v>
      </c>
      <c r="O954" s="104">
        <f t="shared" si="918"/>
        <v>64.459423787463678</v>
      </c>
      <c r="P954" s="104">
        <f t="shared" si="918"/>
        <v>0</v>
      </c>
      <c r="Q954" s="104">
        <f t="shared" si="912"/>
        <v>64.459423787463678</v>
      </c>
      <c r="R954" s="104">
        <f t="shared" si="919"/>
        <v>74.087836753674836</v>
      </c>
      <c r="S954" s="104">
        <f t="shared" si="919"/>
        <v>0</v>
      </c>
      <c r="T954" s="104">
        <f t="shared" si="913"/>
        <v>74.087836753674836</v>
      </c>
    </row>
    <row r="955" spans="2:20" x14ac:dyDescent="0.2">
      <c r="B955" s="114" t="s">
        <v>868</v>
      </c>
      <c r="C955" s="104">
        <f t="shared" si="914"/>
        <v>0</v>
      </c>
      <c r="D955" s="104">
        <f t="shared" si="914"/>
        <v>0</v>
      </c>
      <c r="E955" s="104">
        <f t="shared" si="908"/>
        <v>0</v>
      </c>
      <c r="F955" s="104">
        <f t="shared" si="915"/>
        <v>0</v>
      </c>
      <c r="G955" s="104">
        <f t="shared" si="915"/>
        <v>0</v>
      </c>
      <c r="H955" s="104">
        <f t="shared" si="909"/>
        <v>0</v>
      </c>
      <c r="I955" s="104">
        <f t="shared" si="916"/>
        <v>14.806194736395307</v>
      </c>
      <c r="J955" s="104">
        <f t="shared" si="916"/>
        <v>0</v>
      </c>
      <c r="K955" s="104">
        <f t="shared" si="910"/>
        <v>14.806194736395307</v>
      </c>
      <c r="L955" s="104">
        <f t="shared" si="917"/>
        <v>29.615843558077177</v>
      </c>
      <c r="M955" s="104">
        <f t="shared" si="917"/>
        <v>0</v>
      </c>
      <c r="N955" s="104">
        <f t="shared" si="911"/>
        <v>29.615843558077177</v>
      </c>
      <c r="O955" s="104">
        <f t="shared" si="918"/>
        <v>39.667337715362265</v>
      </c>
      <c r="P955" s="104">
        <f t="shared" si="918"/>
        <v>0</v>
      </c>
      <c r="Q955" s="104">
        <f t="shared" si="912"/>
        <v>39.667337715362265</v>
      </c>
      <c r="R955" s="104">
        <f t="shared" si="919"/>
        <v>44.452702052204906</v>
      </c>
      <c r="S955" s="104">
        <f t="shared" si="919"/>
        <v>0</v>
      </c>
      <c r="T955" s="104">
        <f t="shared" si="913"/>
        <v>44.452702052204906</v>
      </c>
    </row>
    <row r="956" spans="2:20" x14ac:dyDescent="0.2">
      <c r="B956" s="114" t="s">
        <v>869</v>
      </c>
      <c r="C956" s="104">
        <f t="shared" si="914"/>
        <v>0</v>
      </c>
      <c r="D956" s="104">
        <f t="shared" si="914"/>
        <v>0</v>
      </c>
      <c r="E956" s="104">
        <f t="shared" si="908"/>
        <v>0</v>
      </c>
      <c r="F956" s="104">
        <f t="shared" si="915"/>
        <v>20.064226298158903</v>
      </c>
      <c r="G956" s="104">
        <f t="shared" si="915"/>
        <v>0</v>
      </c>
      <c r="H956" s="104">
        <f t="shared" si="909"/>
        <v>20.064226298158903</v>
      </c>
      <c r="I956" s="104">
        <f t="shared" si="916"/>
        <v>24.676991227325512</v>
      </c>
      <c r="J956" s="104">
        <f t="shared" si="916"/>
        <v>0</v>
      </c>
      <c r="K956" s="104">
        <f t="shared" si="910"/>
        <v>24.676991227325512</v>
      </c>
      <c r="L956" s="104">
        <f t="shared" si="917"/>
        <v>34.551817484423374</v>
      </c>
      <c r="M956" s="104">
        <f t="shared" si="917"/>
        <v>0</v>
      </c>
      <c r="N956" s="104">
        <f t="shared" si="911"/>
        <v>34.551817484423374</v>
      </c>
      <c r="O956" s="104">
        <f t="shared" si="918"/>
        <v>49.584172144202839</v>
      </c>
      <c r="P956" s="104">
        <f t="shared" si="918"/>
        <v>0</v>
      </c>
      <c r="Q956" s="104">
        <f t="shared" si="912"/>
        <v>49.584172144202839</v>
      </c>
      <c r="R956" s="104">
        <f t="shared" si="919"/>
        <v>59.270269402939874</v>
      </c>
      <c r="S956" s="104">
        <f t="shared" si="919"/>
        <v>0</v>
      </c>
      <c r="T956" s="104">
        <f t="shared" si="913"/>
        <v>59.270269402939874</v>
      </c>
    </row>
    <row r="957" spans="2:20" x14ac:dyDescent="0.2">
      <c r="B957" s="114" t="s">
        <v>870</v>
      </c>
      <c r="C957" s="104">
        <f t="shared" si="914"/>
        <v>0</v>
      </c>
      <c r="D957" s="104">
        <f t="shared" si="914"/>
        <v>0</v>
      </c>
      <c r="E957" s="104">
        <f t="shared" si="908"/>
        <v>0</v>
      </c>
      <c r="F957" s="104">
        <f t="shared" si="915"/>
        <v>0</v>
      </c>
      <c r="G957" s="104">
        <f t="shared" si="915"/>
        <v>0</v>
      </c>
      <c r="H957" s="104">
        <f t="shared" si="909"/>
        <v>0</v>
      </c>
      <c r="I957" s="104">
        <f t="shared" si="916"/>
        <v>59.224778945581228</v>
      </c>
      <c r="J957" s="104">
        <f t="shared" si="916"/>
        <v>0</v>
      </c>
      <c r="K957" s="104">
        <f t="shared" si="910"/>
        <v>59.224778945581228</v>
      </c>
      <c r="L957" s="104">
        <f t="shared" si="917"/>
        <v>0</v>
      </c>
      <c r="M957" s="104">
        <f t="shared" si="917"/>
        <v>0</v>
      </c>
      <c r="N957" s="104">
        <f t="shared" si="911"/>
        <v>0</v>
      </c>
      <c r="O957" s="104">
        <f t="shared" si="918"/>
        <v>119.00201314608681</v>
      </c>
      <c r="P957" s="104">
        <f t="shared" si="918"/>
        <v>0</v>
      </c>
      <c r="Q957" s="104">
        <f t="shared" si="912"/>
        <v>119.00201314608681</v>
      </c>
      <c r="R957" s="104">
        <f t="shared" si="919"/>
        <v>0</v>
      </c>
      <c r="S957" s="104">
        <f t="shared" si="919"/>
        <v>0</v>
      </c>
      <c r="T957" s="104">
        <f t="shared" si="913"/>
        <v>0</v>
      </c>
    </row>
    <row r="958" spans="2:20" x14ac:dyDescent="0.2">
      <c r="B958" s="114" t="s">
        <v>871</v>
      </c>
      <c r="C958" s="104">
        <f t="shared" si="914"/>
        <v>0</v>
      </c>
      <c r="D958" s="104">
        <f t="shared" si="914"/>
        <v>0</v>
      </c>
      <c r="E958" s="104">
        <f t="shared" si="908"/>
        <v>0</v>
      </c>
      <c r="F958" s="104">
        <f t="shared" si="915"/>
        <v>10.032113149079452</v>
      </c>
      <c r="G958" s="104">
        <f t="shared" si="915"/>
        <v>0</v>
      </c>
      <c r="H958" s="104">
        <f t="shared" si="909"/>
        <v>10.032113149079452</v>
      </c>
      <c r="I958" s="104">
        <f t="shared" si="916"/>
        <v>19.741592981860411</v>
      </c>
      <c r="J958" s="104">
        <f t="shared" si="916"/>
        <v>0</v>
      </c>
      <c r="K958" s="104">
        <f t="shared" si="910"/>
        <v>19.741592981860411</v>
      </c>
      <c r="L958" s="104">
        <f t="shared" si="917"/>
        <v>24.67986963173098</v>
      </c>
      <c r="M958" s="104">
        <f t="shared" si="917"/>
        <v>0</v>
      </c>
      <c r="N958" s="104">
        <f t="shared" si="911"/>
        <v>24.67986963173098</v>
      </c>
      <c r="O958" s="104">
        <f t="shared" si="918"/>
        <v>34.708920500941986</v>
      </c>
      <c r="P958" s="104">
        <f t="shared" si="918"/>
        <v>0</v>
      </c>
      <c r="Q958" s="104">
        <f t="shared" si="912"/>
        <v>34.708920500941986</v>
      </c>
      <c r="R958" s="104">
        <f t="shared" si="919"/>
        <v>39.513512935293249</v>
      </c>
      <c r="S958" s="104">
        <f t="shared" si="919"/>
        <v>0</v>
      </c>
      <c r="T958" s="104">
        <f t="shared" si="913"/>
        <v>39.513512935293249</v>
      </c>
    </row>
    <row r="959" spans="2:20" x14ac:dyDescent="0.2">
      <c r="B959" s="114" t="s">
        <v>873</v>
      </c>
      <c r="C959" s="104">
        <f t="shared" si="914"/>
        <v>0</v>
      </c>
      <c r="D959" s="104">
        <f t="shared" si="914"/>
        <v>0</v>
      </c>
      <c r="E959" s="104">
        <f t="shared" si="908"/>
        <v>0</v>
      </c>
      <c r="F959" s="104">
        <f t="shared" si="915"/>
        <v>0</v>
      </c>
      <c r="G959" s="104">
        <f t="shared" si="915"/>
        <v>0</v>
      </c>
      <c r="H959" s="104">
        <f t="shared" si="909"/>
        <v>0</v>
      </c>
      <c r="I959" s="104">
        <f t="shared" si="916"/>
        <v>29.612389472790614</v>
      </c>
      <c r="J959" s="104">
        <f t="shared" si="916"/>
        <v>0</v>
      </c>
      <c r="K959" s="104">
        <f t="shared" si="910"/>
        <v>29.612389472790614</v>
      </c>
      <c r="L959" s="104">
        <f t="shared" si="917"/>
        <v>69.103634968846748</v>
      </c>
      <c r="M959" s="104">
        <f t="shared" si="917"/>
        <v>0</v>
      </c>
      <c r="N959" s="104">
        <f t="shared" si="911"/>
        <v>69.103634968846748</v>
      </c>
      <c r="O959" s="104">
        <f t="shared" si="918"/>
        <v>0</v>
      </c>
      <c r="P959" s="104">
        <f t="shared" si="918"/>
        <v>0</v>
      </c>
      <c r="Q959" s="104">
        <f t="shared" si="912"/>
        <v>0</v>
      </c>
      <c r="R959" s="104">
        <f t="shared" si="919"/>
        <v>0</v>
      </c>
      <c r="S959" s="104">
        <f t="shared" si="919"/>
        <v>0</v>
      </c>
      <c r="T959" s="104">
        <f t="shared" si="913"/>
        <v>0</v>
      </c>
    </row>
    <row r="960" spans="2:20" x14ac:dyDescent="0.2">
      <c r="B960" s="108" t="s">
        <v>881</v>
      </c>
      <c r="C960" s="104">
        <f t="shared" si="914"/>
        <v>0</v>
      </c>
      <c r="D960" s="104">
        <f t="shared" si="914"/>
        <v>0</v>
      </c>
      <c r="E960" s="104">
        <f t="shared" si="908"/>
        <v>0</v>
      </c>
      <c r="F960" s="104">
        <f t="shared" si="915"/>
        <v>70.224792043556164</v>
      </c>
      <c r="G960" s="104">
        <f t="shared" si="915"/>
        <v>0</v>
      </c>
      <c r="H960" s="104">
        <f t="shared" si="909"/>
        <v>70.224792043556164</v>
      </c>
      <c r="I960" s="104">
        <f t="shared" si="916"/>
        <v>0</v>
      </c>
      <c r="J960" s="104">
        <f t="shared" si="916"/>
        <v>0</v>
      </c>
      <c r="K960" s="104">
        <f t="shared" si="910"/>
        <v>0</v>
      </c>
      <c r="L960" s="104">
        <f t="shared" si="917"/>
        <v>0</v>
      </c>
      <c r="M960" s="104">
        <f t="shared" si="917"/>
        <v>0</v>
      </c>
      <c r="N960" s="104">
        <f t="shared" si="911"/>
        <v>0</v>
      </c>
      <c r="O960" s="104">
        <f t="shared" si="918"/>
        <v>0</v>
      </c>
      <c r="P960" s="104">
        <f t="shared" si="918"/>
        <v>0</v>
      </c>
      <c r="Q960" s="104">
        <f t="shared" si="912"/>
        <v>0</v>
      </c>
      <c r="R960" s="104">
        <f t="shared" si="919"/>
        <v>0</v>
      </c>
      <c r="S960" s="104">
        <f t="shared" si="919"/>
        <v>0</v>
      </c>
      <c r="T960" s="104">
        <f t="shared" si="913"/>
        <v>0</v>
      </c>
    </row>
    <row r="961" spans="2:20" x14ac:dyDescent="0.2">
      <c r="B961" s="108" t="s">
        <v>912</v>
      </c>
      <c r="C961" s="104">
        <f t="shared" ref="C961:D961" si="920">+C923*$E$964</f>
        <v>25.451291711517761</v>
      </c>
      <c r="D961" s="104">
        <f t="shared" si="920"/>
        <v>0</v>
      </c>
      <c r="E961" s="104">
        <f t="shared" ref="E961:E962" si="921">+C961+D961</f>
        <v>25.451291711517761</v>
      </c>
      <c r="F961" s="104">
        <f t="shared" ref="F961:G961" si="922">+F923*$H$964</f>
        <v>20.716313652849067</v>
      </c>
      <c r="G961" s="104">
        <f t="shared" si="922"/>
        <v>0</v>
      </c>
      <c r="H961" s="104">
        <f t="shared" ref="H961:H962" si="923">+F961+G961</f>
        <v>20.716313652849067</v>
      </c>
      <c r="I961" s="104">
        <f t="shared" ref="I961:J961" si="924">+I923*$K$964</f>
        <v>20.383194753770873</v>
      </c>
      <c r="J961" s="104">
        <f t="shared" si="924"/>
        <v>0</v>
      </c>
      <c r="K961" s="104">
        <f t="shared" ref="K961:K962" si="925">+I961+J961</f>
        <v>20.383194753770873</v>
      </c>
      <c r="L961" s="104">
        <f t="shared" ref="L961:M961" si="926">+L923*$N$964</f>
        <v>20.385572315809792</v>
      </c>
      <c r="M961" s="104">
        <f t="shared" si="926"/>
        <v>0</v>
      </c>
      <c r="N961" s="104">
        <f t="shared" ref="N961:N962" si="927">+L961+M961</f>
        <v>20.385572315809792</v>
      </c>
      <c r="O961" s="104">
        <f t="shared" ref="O961:P961" si="928">+O923*$Q$964</f>
        <v>20.478263095555771</v>
      </c>
      <c r="P961" s="104">
        <f t="shared" si="928"/>
        <v>0</v>
      </c>
      <c r="Q961" s="104">
        <f t="shared" ref="Q961:Q962" si="929">+O961+P961</f>
        <v>20.478263095555771</v>
      </c>
      <c r="R961" s="104">
        <f t="shared" ref="R961:S961" si="930">+R923*$T$964</f>
        <v>0</v>
      </c>
      <c r="S961" s="104">
        <f t="shared" si="930"/>
        <v>0</v>
      </c>
      <c r="T961" s="104">
        <f t="shared" ref="T961:T962" si="931">+R961+S961</f>
        <v>0</v>
      </c>
    </row>
    <row r="962" spans="2:20" s="135" customFormat="1" x14ac:dyDescent="0.2">
      <c r="B962" s="114" t="s">
        <v>294</v>
      </c>
      <c r="C962" s="104">
        <f t="shared" ref="C962:D962" si="932">+C924*$E$964</f>
        <v>86.551885217079302</v>
      </c>
      <c r="D962" s="104">
        <f t="shared" si="932"/>
        <v>0</v>
      </c>
      <c r="E962" s="104">
        <f t="shared" si="921"/>
        <v>86.551885217079302</v>
      </c>
      <c r="F962" s="104">
        <f t="shared" ref="F962:G962" si="933">+F924*$H$964</f>
        <v>70.449705332283088</v>
      </c>
      <c r="G962" s="104">
        <f t="shared" si="933"/>
        <v>0</v>
      </c>
      <c r="H962" s="104">
        <f t="shared" si="923"/>
        <v>70.449705332283088</v>
      </c>
      <c r="I962" s="104">
        <f t="shared" ref="I962:J962" si="934">+I924*$K$964</f>
        <v>111.10324392491164</v>
      </c>
      <c r="J962" s="104">
        <f t="shared" si="934"/>
        <v>0</v>
      </c>
      <c r="K962" s="104">
        <f t="shared" si="925"/>
        <v>111.10324392491164</v>
      </c>
      <c r="L962" s="104">
        <f t="shared" ref="L962:M962" si="935">+L924*$N$964</f>
        <v>102.7986595178364</v>
      </c>
      <c r="M962" s="104">
        <f t="shared" si="935"/>
        <v>0</v>
      </c>
      <c r="N962" s="104">
        <f t="shared" si="927"/>
        <v>102.7986595178364</v>
      </c>
      <c r="O962" s="104">
        <f t="shared" ref="O962:P962" si="936">+O924*$Q$964</f>
        <v>140.45420193967607</v>
      </c>
      <c r="P962" s="104">
        <f t="shared" si="936"/>
        <v>0</v>
      </c>
      <c r="Q962" s="104">
        <f t="shared" si="929"/>
        <v>140.45420193967607</v>
      </c>
      <c r="R962" s="104">
        <f t="shared" ref="R962:S962" si="937">+R924*$T$964</f>
        <v>177.55364768105122</v>
      </c>
      <c r="S962" s="104">
        <f t="shared" si="937"/>
        <v>0</v>
      </c>
      <c r="T962" s="104">
        <f t="shared" si="931"/>
        <v>177.55364768105122</v>
      </c>
    </row>
    <row r="963" spans="2:20" x14ac:dyDescent="0.2">
      <c r="B963" s="278" t="s">
        <v>8</v>
      </c>
      <c r="C963" s="106">
        <f>SUM(C940:C962)</f>
        <v>580.75612015722072</v>
      </c>
      <c r="D963" s="106">
        <f t="shared" ref="D963:T963" si="938">SUM(D940:D962)</f>
        <v>26.510016146393969</v>
      </c>
      <c r="E963" s="106">
        <f t="shared" si="938"/>
        <v>607.26613630361464</v>
      </c>
      <c r="F963" s="106">
        <f t="shared" si="938"/>
        <v>913.63237919434152</v>
      </c>
      <c r="G963" s="106">
        <f t="shared" si="938"/>
        <v>23.735879389590494</v>
      </c>
      <c r="H963" s="106">
        <f t="shared" si="938"/>
        <v>937.36825858393206</v>
      </c>
      <c r="I963" s="106">
        <f t="shared" si="938"/>
        <v>1128.2781126862121</v>
      </c>
      <c r="J963" s="106">
        <f t="shared" si="938"/>
        <v>25.689626368533556</v>
      </c>
      <c r="K963" s="106">
        <f t="shared" si="938"/>
        <v>1153.9677390547456</v>
      </c>
      <c r="L963" s="106">
        <f t="shared" si="938"/>
        <v>1398.0977191497061</v>
      </c>
      <c r="M963" s="106">
        <f t="shared" si="938"/>
        <v>28.127503288845158</v>
      </c>
      <c r="N963" s="106">
        <f t="shared" si="938"/>
        <v>1426.2252224385513</v>
      </c>
      <c r="O963" s="106">
        <f t="shared" si="938"/>
        <v>1504.6891957322212</v>
      </c>
      <c r="P963" s="106">
        <f t="shared" si="938"/>
        <v>38.572861721879455</v>
      </c>
      <c r="Q963" s="106">
        <f t="shared" si="938"/>
        <v>1543.2620574541004</v>
      </c>
      <c r="R963" s="106">
        <f t="shared" si="938"/>
        <v>1479.3679297556514</v>
      </c>
      <c r="S963" s="106">
        <f t="shared" si="938"/>
        <v>42.265609295209707</v>
      </c>
      <c r="T963" s="106">
        <f t="shared" si="938"/>
        <v>1521.6335390508611</v>
      </c>
    </row>
    <row r="964" spans="2:20" x14ac:dyDescent="0.2">
      <c r="B964" s="279" t="s">
        <v>297</v>
      </c>
      <c r="C964" s="241"/>
      <c r="D964" s="240"/>
      <c r="E964" s="285">
        <f>Asignaciones!K79</f>
        <v>0.15998323319826743</v>
      </c>
      <c r="F964" s="241"/>
      <c r="G964" s="240"/>
      <c r="H964" s="285">
        <f>Asignaciones!L79</f>
        <v>0.1637468211359141</v>
      </c>
      <c r="I964" s="241"/>
      <c r="J964" s="240"/>
      <c r="K964" s="285">
        <f>Asignaciones!M79</f>
        <v>0.16050220677223165</v>
      </c>
      <c r="L964" s="241"/>
      <c r="M964" s="240"/>
      <c r="N964" s="285">
        <f>Asignaciones!N79</f>
        <v>0.16051557809138203</v>
      </c>
      <c r="O964" s="241"/>
      <c r="P964" s="240"/>
      <c r="Q964" s="285">
        <f>Asignaciones!O79</f>
        <v>0.16064637765347664</v>
      </c>
      <c r="R964" s="241"/>
      <c r="S964" s="240"/>
      <c r="T964" s="285">
        <f>Asignaciones!P79</f>
        <v>0.16070022108434465</v>
      </c>
    </row>
    <row r="968" spans="2:20" x14ac:dyDescent="0.2">
      <c r="B968" s="2" t="s">
        <v>492</v>
      </c>
      <c r="C968" s="228"/>
      <c r="D968" s="228"/>
      <c r="E968" s="228"/>
      <c r="F968" s="228"/>
      <c r="G968" s="228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7"/>
    </row>
    <row r="969" spans="2:20" x14ac:dyDescent="0.2">
      <c r="B969" s="9" t="s">
        <v>20</v>
      </c>
      <c r="C969" s="199"/>
      <c r="D969" s="199"/>
      <c r="E969" s="199"/>
      <c r="F969" s="199"/>
      <c r="G969" s="199"/>
      <c r="H969" s="199"/>
      <c r="I969" s="199"/>
      <c r="J969" s="199"/>
      <c r="K969" s="199"/>
      <c r="L969" s="199"/>
      <c r="M969" s="199"/>
      <c r="N969" s="199"/>
      <c r="O969" s="199"/>
      <c r="P969" s="199"/>
      <c r="Q969" s="199"/>
      <c r="R969" s="199"/>
      <c r="S969" s="199"/>
      <c r="T969" s="262"/>
    </row>
    <row r="970" spans="2:20" x14ac:dyDescent="0.2">
      <c r="B970" s="9" t="s">
        <v>911</v>
      </c>
      <c r="C970" s="199"/>
      <c r="D970" s="199"/>
      <c r="E970" s="199"/>
      <c r="F970" s="199"/>
      <c r="G970" s="199"/>
      <c r="H970" s="199"/>
      <c r="I970" s="199"/>
      <c r="J970" s="199"/>
      <c r="K970" s="199"/>
      <c r="L970" s="199"/>
      <c r="M970" s="199"/>
      <c r="N970" s="199"/>
      <c r="O970" s="199"/>
      <c r="P970" s="199"/>
      <c r="Q970" s="199"/>
      <c r="R970" s="199"/>
      <c r="S970" s="199"/>
      <c r="T970" s="262"/>
    </row>
    <row r="971" spans="2:20" x14ac:dyDescent="0.2">
      <c r="B971" s="9" t="s">
        <v>2</v>
      </c>
      <c r="C971" s="199"/>
      <c r="D971" s="199"/>
      <c r="E971" s="199"/>
      <c r="F971" s="199"/>
      <c r="G971" s="199"/>
      <c r="H971" s="199"/>
      <c r="I971" s="199"/>
      <c r="J971" s="199"/>
      <c r="K971" s="199"/>
      <c r="L971" s="199"/>
      <c r="M971" s="199"/>
      <c r="N971" s="199"/>
      <c r="O971" s="199"/>
      <c r="P971" s="199"/>
      <c r="Q971" s="199"/>
      <c r="R971" s="199"/>
      <c r="S971" s="199"/>
      <c r="T971" s="262"/>
    </row>
    <row r="972" spans="2:20" x14ac:dyDescent="0.2">
      <c r="B972" s="256"/>
      <c r="C972" s="197"/>
      <c r="D972" s="197"/>
      <c r="E972" s="197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263"/>
    </row>
    <row r="973" spans="2:20" x14ac:dyDescent="0.2">
      <c r="B973" s="264"/>
    </row>
    <row r="974" spans="2:20" x14ac:dyDescent="0.2">
      <c r="B974" s="265" t="s">
        <v>282</v>
      </c>
      <c r="C974" s="267" t="s">
        <v>38</v>
      </c>
      <c r="D974" s="662"/>
      <c r="E974" s="299"/>
      <c r="F974" s="270" t="s">
        <v>39</v>
      </c>
      <c r="G974" s="663"/>
      <c r="H974" s="663"/>
      <c r="I974" s="301" t="s">
        <v>40</v>
      </c>
      <c r="J974" s="662"/>
      <c r="K974" s="299"/>
      <c r="L974" s="267" t="s">
        <v>121</v>
      </c>
      <c r="M974" s="662"/>
      <c r="N974" s="299"/>
      <c r="O974" s="270" t="s">
        <v>122</v>
      </c>
      <c r="P974" s="662"/>
      <c r="Q974" s="299"/>
      <c r="R974" s="301" t="s">
        <v>633</v>
      </c>
      <c r="S974" s="662"/>
      <c r="T974" s="299"/>
    </row>
    <row r="975" spans="2:20" x14ac:dyDescent="0.2">
      <c r="B975" s="273"/>
      <c r="C975" s="274" t="s">
        <v>283</v>
      </c>
      <c r="D975" s="275" t="s">
        <v>284</v>
      </c>
      <c r="E975" s="275" t="s">
        <v>47</v>
      </c>
      <c r="F975" s="275" t="s">
        <v>283</v>
      </c>
      <c r="G975" s="275" t="s">
        <v>284</v>
      </c>
      <c r="H975" s="275" t="s">
        <v>47</v>
      </c>
      <c r="I975" s="276" t="s">
        <v>283</v>
      </c>
      <c r="J975" s="276" t="s">
        <v>284</v>
      </c>
      <c r="K975" s="276" t="s">
        <v>47</v>
      </c>
      <c r="L975" s="274" t="s">
        <v>283</v>
      </c>
      <c r="M975" s="275" t="s">
        <v>284</v>
      </c>
      <c r="N975" s="275" t="s">
        <v>47</v>
      </c>
      <c r="O975" s="275" t="s">
        <v>283</v>
      </c>
      <c r="P975" s="275" t="s">
        <v>284</v>
      </c>
      <c r="Q975" s="275" t="s">
        <v>47</v>
      </c>
      <c r="R975" s="276" t="s">
        <v>283</v>
      </c>
      <c r="S975" s="276" t="s">
        <v>284</v>
      </c>
      <c r="T975" s="276" t="s">
        <v>47</v>
      </c>
    </row>
    <row r="976" spans="2:20" x14ac:dyDescent="0.2">
      <c r="B976" s="129" t="s">
        <v>96</v>
      </c>
      <c r="C976" s="234"/>
      <c r="D976" s="234"/>
      <c r="E976" s="234"/>
      <c r="F976" s="234"/>
      <c r="G976" s="234"/>
      <c r="H976" s="234"/>
      <c r="I976" s="234"/>
      <c r="J976" s="234"/>
      <c r="K976" s="234"/>
      <c r="L976" s="234"/>
      <c r="M976" s="234"/>
      <c r="N976" s="234"/>
      <c r="O976" s="234"/>
      <c r="P976" s="234"/>
      <c r="Q976" s="234"/>
      <c r="R976" s="234"/>
      <c r="S976" s="234"/>
      <c r="T976" s="234"/>
    </row>
    <row r="977" spans="2:20" x14ac:dyDescent="0.2">
      <c r="B977" s="665" t="s">
        <v>424</v>
      </c>
      <c r="C977" s="104">
        <f t="shared" ref="C977:D989" si="939">+C902*$E$1001</f>
        <v>1005.2154369710282</v>
      </c>
      <c r="D977" s="104">
        <f t="shared" si="939"/>
        <v>0</v>
      </c>
      <c r="E977" s="408">
        <f>+C977+D977</f>
        <v>1005.2154369710282</v>
      </c>
      <c r="F977" s="104">
        <f t="shared" ref="F977:G989" si="940">+F902*$H$1001</f>
        <v>1326.5727236181121</v>
      </c>
      <c r="G977" s="104">
        <f t="shared" si="940"/>
        <v>0</v>
      </c>
      <c r="H977" s="408">
        <f>+F977+G977</f>
        <v>1326.5727236181121</v>
      </c>
      <c r="I977" s="104">
        <f t="shared" ref="I977:J989" si="941">+I902*$K$1001</f>
        <v>1566.89754658833</v>
      </c>
      <c r="J977" s="104">
        <f t="shared" si="941"/>
        <v>0</v>
      </c>
      <c r="K977" s="408">
        <f>+I977+J977</f>
        <v>1566.89754658833</v>
      </c>
      <c r="L977" s="104">
        <f t="shared" ref="L977:M989" si="942">+L902*$N$1001</f>
        <v>1964.1674927953668</v>
      </c>
      <c r="M977" s="104">
        <f t="shared" si="942"/>
        <v>0</v>
      </c>
      <c r="N977" s="408">
        <f>+L977+M977</f>
        <v>1964.1674927953668</v>
      </c>
      <c r="O977" s="104">
        <f t="shared" ref="O977:P989" si="943">+O902*$Q$1001</f>
        <v>2067.2308871156106</v>
      </c>
      <c r="P977" s="104">
        <f t="shared" si="943"/>
        <v>0</v>
      </c>
      <c r="Q977" s="408">
        <f>+O977+P977</f>
        <v>2067.2308871156106</v>
      </c>
      <c r="R977" s="104">
        <f t="shared" ref="R977:S989" si="944">+R902*$T$1001</f>
        <v>2155.915670435711</v>
      </c>
      <c r="S977" s="104">
        <f t="shared" si="944"/>
        <v>0</v>
      </c>
      <c r="T977" s="408">
        <f>+R977+S977</f>
        <v>2155.915670435711</v>
      </c>
    </row>
    <row r="978" spans="2:20" x14ac:dyDescent="0.2">
      <c r="B978" s="665" t="s">
        <v>425</v>
      </c>
      <c r="C978" s="104">
        <f t="shared" si="939"/>
        <v>318.65550278451258</v>
      </c>
      <c r="D978" s="104">
        <f t="shared" si="939"/>
        <v>0</v>
      </c>
      <c r="E978" s="408">
        <f>+C978+D978</f>
        <v>318.65550278451258</v>
      </c>
      <c r="F978" s="104">
        <f t="shared" si="940"/>
        <v>494.91601195993888</v>
      </c>
      <c r="G978" s="104">
        <f t="shared" si="940"/>
        <v>0</v>
      </c>
      <c r="H978" s="408">
        <f>+F978+G978</f>
        <v>494.91601195993888</v>
      </c>
      <c r="I978" s="104">
        <f t="shared" si="941"/>
        <v>589.52090589712509</v>
      </c>
      <c r="J978" s="104">
        <f t="shared" si="941"/>
        <v>0</v>
      </c>
      <c r="K978" s="408">
        <f>+I978+J978</f>
        <v>589.52090589712509</v>
      </c>
      <c r="L978" s="104">
        <f t="shared" si="942"/>
        <v>733.89106692597659</v>
      </c>
      <c r="M978" s="104">
        <f t="shared" si="942"/>
        <v>0</v>
      </c>
      <c r="N978" s="408">
        <f>+L978+M978</f>
        <v>733.89106692597659</v>
      </c>
      <c r="O978" s="104">
        <f t="shared" si="943"/>
        <v>748.73843776332967</v>
      </c>
      <c r="P978" s="104">
        <f t="shared" si="943"/>
        <v>0</v>
      </c>
      <c r="Q978" s="408">
        <f>+O978+P978</f>
        <v>748.73843776332967</v>
      </c>
      <c r="R978" s="104">
        <f t="shared" si="944"/>
        <v>780.85952618665613</v>
      </c>
      <c r="S978" s="104">
        <f t="shared" si="944"/>
        <v>0</v>
      </c>
      <c r="T978" s="408">
        <f>+R978+S978</f>
        <v>780.85952618665613</v>
      </c>
    </row>
    <row r="979" spans="2:20" x14ac:dyDescent="0.2">
      <c r="B979" s="660" t="s">
        <v>715</v>
      </c>
      <c r="C979" s="104">
        <f t="shared" si="939"/>
        <v>0</v>
      </c>
      <c r="D979" s="104">
        <f t="shared" si="939"/>
        <v>8.4009623250807302</v>
      </c>
      <c r="E979" s="104">
        <f>+C979+D979</f>
        <v>8.4009623250807302</v>
      </c>
      <c r="F979" s="104">
        <f t="shared" si="940"/>
        <v>0</v>
      </c>
      <c r="G979" s="104">
        <f t="shared" si="940"/>
        <v>6.9219234564481642</v>
      </c>
      <c r="H979" s="104">
        <f>+F979+G979</f>
        <v>6.9219234564481642</v>
      </c>
      <c r="I979" s="104">
        <f t="shared" si="941"/>
        <v>0</v>
      </c>
      <c r="J979" s="104">
        <f t="shared" si="941"/>
        <v>7.8189419502301849</v>
      </c>
      <c r="K979" s="104">
        <f>+I979+J979</f>
        <v>7.8189419502301849</v>
      </c>
      <c r="L979" s="104">
        <f t="shared" si="942"/>
        <v>0</v>
      </c>
      <c r="M979" s="104">
        <f t="shared" si="942"/>
        <v>8.5992916511620638</v>
      </c>
      <c r="N979" s="104">
        <f>+L979+M979</f>
        <v>8.5992916511620638</v>
      </c>
      <c r="O979" s="104">
        <f t="shared" si="943"/>
        <v>0</v>
      </c>
      <c r="P979" s="104">
        <f t="shared" si="943"/>
        <v>9.5035497030278542</v>
      </c>
      <c r="Q979" s="104">
        <f>+O979+P979</f>
        <v>9.5035497030278542</v>
      </c>
      <c r="R979" s="104">
        <f t="shared" si="944"/>
        <v>0</v>
      </c>
      <c r="S979" s="104">
        <f t="shared" si="944"/>
        <v>10.40821904845558</v>
      </c>
      <c r="T979" s="104">
        <f>+R979+S979</f>
        <v>10.40821904845558</v>
      </c>
    </row>
    <row r="980" spans="2:20" x14ac:dyDescent="0.2">
      <c r="B980" s="660" t="s">
        <v>717</v>
      </c>
      <c r="C980" s="104">
        <f t="shared" si="939"/>
        <v>7.7312809472551125</v>
      </c>
      <c r="D980" s="104">
        <f t="shared" si="939"/>
        <v>0</v>
      </c>
      <c r="E980" s="104">
        <f t="shared" ref="E980:E997" si="945">+C980+D980</f>
        <v>7.7312809472551125</v>
      </c>
      <c r="F980" s="104">
        <f t="shared" si="940"/>
        <v>6.3701434271914419</v>
      </c>
      <c r="G980" s="104">
        <f t="shared" si="940"/>
        <v>0</v>
      </c>
      <c r="H980" s="104">
        <f t="shared" ref="H980:H997" si="946">+F980+G980</f>
        <v>6.3701434271914419</v>
      </c>
      <c r="I980" s="104">
        <f t="shared" si="941"/>
        <v>7.1956562341716541</v>
      </c>
      <c r="J980" s="104">
        <f t="shared" si="941"/>
        <v>0</v>
      </c>
      <c r="K980" s="104">
        <f t="shared" ref="K980:K997" si="947">+I980+J980</f>
        <v>7.1956562341716541</v>
      </c>
      <c r="L980" s="104">
        <f t="shared" si="942"/>
        <v>7.9138004825989183</v>
      </c>
      <c r="M980" s="104">
        <f t="shared" si="942"/>
        <v>0</v>
      </c>
      <c r="N980" s="104">
        <f t="shared" ref="N980:N997" si="948">+L980+M980</f>
        <v>7.9138004825989183</v>
      </c>
      <c r="O980" s="104">
        <f t="shared" si="943"/>
        <v>8.7459757474397612</v>
      </c>
      <c r="P980" s="104">
        <f t="shared" si="943"/>
        <v>0</v>
      </c>
      <c r="Q980" s="104">
        <f t="shared" ref="Q980:Q997" si="949">+O980+P980</f>
        <v>8.7459757474397612</v>
      </c>
      <c r="R980" s="104">
        <f t="shared" si="944"/>
        <v>9.5785295196415561</v>
      </c>
      <c r="S980" s="104">
        <f t="shared" si="944"/>
        <v>0</v>
      </c>
      <c r="T980" s="104">
        <f t="shared" ref="T980:T997" si="950">+R980+S980</f>
        <v>9.5785295196415561</v>
      </c>
    </row>
    <row r="981" spans="2:20" x14ac:dyDescent="0.2">
      <c r="B981" s="660" t="s">
        <v>287</v>
      </c>
      <c r="C981" s="104">
        <f t="shared" si="939"/>
        <v>11.115984930032292</v>
      </c>
      <c r="D981" s="104">
        <f t="shared" si="939"/>
        <v>0</v>
      </c>
      <c r="E981" s="104">
        <f t="shared" si="945"/>
        <v>11.115984930032292</v>
      </c>
      <c r="F981" s="104">
        <f t="shared" si="940"/>
        <v>9.1589503501285403</v>
      </c>
      <c r="G981" s="104">
        <f t="shared" si="940"/>
        <v>0</v>
      </c>
      <c r="H981" s="104">
        <f t="shared" si="946"/>
        <v>9.1589503501285403</v>
      </c>
      <c r="I981" s="104">
        <f t="shared" si="941"/>
        <v>10.345867238098917</v>
      </c>
      <c r="J981" s="104">
        <f t="shared" si="941"/>
        <v>0</v>
      </c>
      <c r="K981" s="104">
        <f t="shared" si="947"/>
        <v>10.345867238098917</v>
      </c>
      <c r="L981" s="104">
        <f t="shared" si="942"/>
        <v>11.378410318290697</v>
      </c>
      <c r="M981" s="104">
        <f t="shared" si="942"/>
        <v>0</v>
      </c>
      <c r="N981" s="104">
        <f t="shared" si="948"/>
        <v>11.378410318290697</v>
      </c>
      <c r="O981" s="104">
        <f t="shared" si="943"/>
        <v>12.574906444382286</v>
      </c>
      <c r="P981" s="104">
        <f t="shared" si="943"/>
        <v>0</v>
      </c>
      <c r="Q981" s="104">
        <f t="shared" si="949"/>
        <v>12.574906444382286</v>
      </c>
      <c r="R981" s="104">
        <f t="shared" si="944"/>
        <v>13.771946785869611</v>
      </c>
      <c r="S981" s="104">
        <f t="shared" si="944"/>
        <v>0</v>
      </c>
      <c r="T981" s="104">
        <f t="shared" si="950"/>
        <v>13.771946785869611</v>
      </c>
    </row>
    <row r="982" spans="2:20" x14ac:dyDescent="0.2">
      <c r="B982" s="114" t="s">
        <v>427</v>
      </c>
      <c r="C982" s="104">
        <f t="shared" si="939"/>
        <v>0</v>
      </c>
      <c r="D982" s="104">
        <f t="shared" si="939"/>
        <v>32.522195909580191</v>
      </c>
      <c r="E982" s="104">
        <f t="shared" si="945"/>
        <v>32.522195909580191</v>
      </c>
      <c r="F982" s="104">
        <f t="shared" si="940"/>
        <v>0</v>
      </c>
      <c r="G982" s="104">
        <f t="shared" si="940"/>
        <v>26.796471881518933</v>
      </c>
      <c r="H982" s="104">
        <f t="shared" si="946"/>
        <v>26.796471881518933</v>
      </c>
      <c r="I982" s="104">
        <f t="shared" si="941"/>
        <v>0</v>
      </c>
      <c r="J982" s="104">
        <f t="shared" si="941"/>
        <v>30.269051576609407</v>
      </c>
      <c r="K982" s="104">
        <f t="shared" si="947"/>
        <v>30.269051576609407</v>
      </c>
      <c r="L982" s="104">
        <f t="shared" si="942"/>
        <v>0</v>
      </c>
      <c r="M982" s="104">
        <f t="shared" si="942"/>
        <v>33.28997761694194</v>
      </c>
      <c r="N982" s="104">
        <f t="shared" si="948"/>
        <v>33.28997761694194</v>
      </c>
      <c r="O982" s="104">
        <f t="shared" si="943"/>
        <v>0</v>
      </c>
      <c r="P982" s="104">
        <f t="shared" si="943"/>
        <v>36.790583425849896</v>
      </c>
      <c r="Q982" s="104">
        <f t="shared" si="949"/>
        <v>36.790583425849896</v>
      </c>
      <c r="R982" s="104">
        <f t="shared" si="944"/>
        <v>0</v>
      </c>
      <c r="S982" s="104">
        <f t="shared" si="944"/>
        <v>40.292781453515666</v>
      </c>
      <c r="T982" s="104">
        <f t="shared" si="950"/>
        <v>40.292781453515666</v>
      </c>
    </row>
    <row r="983" spans="2:20" x14ac:dyDescent="0.2">
      <c r="B983" s="114" t="s">
        <v>428</v>
      </c>
      <c r="C983" s="104">
        <f t="shared" si="939"/>
        <v>0</v>
      </c>
      <c r="D983" s="104">
        <f t="shared" si="939"/>
        <v>18.729300322927877</v>
      </c>
      <c r="E983" s="104">
        <f t="shared" si="945"/>
        <v>18.729300322927877</v>
      </c>
      <c r="F983" s="104">
        <f t="shared" si="940"/>
        <v>0</v>
      </c>
      <c r="G983" s="104">
        <f t="shared" si="940"/>
        <v>15.431896753196169</v>
      </c>
      <c r="H983" s="104">
        <f t="shared" si="946"/>
        <v>15.431896753196169</v>
      </c>
      <c r="I983" s="104">
        <f t="shared" si="941"/>
        <v>0</v>
      </c>
      <c r="J983" s="104">
        <f t="shared" si="941"/>
        <v>17.431730595458095</v>
      </c>
      <c r="K983" s="104">
        <f t="shared" si="947"/>
        <v>17.431730595458095</v>
      </c>
      <c r="L983" s="104">
        <f t="shared" si="942"/>
        <v>0</v>
      </c>
      <c r="M983" s="104">
        <f t="shared" si="942"/>
        <v>19.171460324042453</v>
      </c>
      <c r="N983" s="104">
        <f t="shared" si="948"/>
        <v>19.171460324042453</v>
      </c>
      <c r="O983" s="104">
        <f t="shared" si="943"/>
        <v>0</v>
      </c>
      <c r="P983" s="104">
        <f t="shared" si="943"/>
        <v>42.374868410130674</v>
      </c>
      <c r="Q983" s="104">
        <f t="shared" si="949"/>
        <v>42.374868410130674</v>
      </c>
      <c r="R983" s="104">
        <f t="shared" si="944"/>
        <v>0</v>
      </c>
      <c r="S983" s="104">
        <f t="shared" si="944"/>
        <v>46.408650066995719</v>
      </c>
      <c r="T983" s="104">
        <f t="shared" si="950"/>
        <v>46.408650066995719</v>
      </c>
    </row>
    <row r="984" spans="2:20" x14ac:dyDescent="0.2">
      <c r="B984" s="114" t="s">
        <v>429</v>
      </c>
      <c r="C984" s="104">
        <f t="shared" si="939"/>
        <v>26.315392895586655</v>
      </c>
      <c r="D984" s="104">
        <f t="shared" si="939"/>
        <v>0</v>
      </c>
      <c r="E984" s="104">
        <f t="shared" si="945"/>
        <v>26.315392895586655</v>
      </c>
      <c r="F984" s="104">
        <f t="shared" si="940"/>
        <v>21.682413073773688</v>
      </c>
      <c r="G984" s="104">
        <f t="shared" si="940"/>
        <v>0</v>
      </c>
      <c r="H984" s="104">
        <f t="shared" si="946"/>
        <v>21.682413073773688</v>
      </c>
      <c r="I984" s="104">
        <f t="shared" si="941"/>
        <v>24.492257135091315</v>
      </c>
      <c r="J984" s="104">
        <f t="shared" si="941"/>
        <v>0</v>
      </c>
      <c r="K984" s="104">
        <f t="shared" si="947"/>
        <v>24.492257135091315</v>
      </c>
      <c r="L984" s="104">
        <f t="shared" si="942"/>
        <v>53.873289670274332</v>
      </c>
      <c r="M984" s="104">
        <f t="shared" si="942"/>
        <v>0</v>
      </c>
      <c r="N984" s="104">
        <f t="shared" si="948"/>
        <v>53.873289670274332</v>
      </c>
      <c r="O984" s="104">
        <f t="shared" si="943"/>
        <v>59.538332552993694</v>
      </c>
      <c r="P984" s="104">
        <f t="shared" si="943"/>
        <v>0</v>
      </c>
      <c r="Q984" s="104">
        <f t="shared" si="949"/>
        <v>59.538332552993694</v>
      </c>
      <c r="R984" s="104">
        <f t="shared" si="944"/>
        <v>65.205952129015316</v>
      </c>
      <c r="S984" s="104">
        <f t="shared" si="944"/>
        <v>0</v>
      </c>
      <c r="T984" s="104">
        <f t="shared" si="950"/>
        <v>65.205952129015316</v>
      </c>
    </row>
    <row r="985" spans="2:20" x14ac:dyDescent="0.2">
      <c r="B985" s="114" t="s">
        <v>288</v>
      </c>
      <c r="C985" s="104">
        <f t="shared" si="939"/>
        <v>0</v>
      </c>
      <c r="D985" s="104">
        <f t="shared" si="939"/>
        <v>0</v>
      </c>
      <c r="E985" s="104">
        <f t="shared" si="945"/>
        <v>0</v>
      </c>
      <c r="F985" s="104">
        <f t="shared" si="940"/>
        <v>7.3972947979728012</v>
      </c>
      <c r="G985" s="104">
        <f t="shared" si="940"/>
        <v>0</v>
      </c>
      <c r="H985" s="104">
        <f t="shared" si="946"/>
        <v>7.3972947979728012</v>
      </c>
      <c r="I985" s="104">
        <f t="shared" si="941"/>
        <v>10.046211975378634</v>
      </c>
      <c r="J985" s="104">
        <f t="shared" si="941"/>
        <v>0</v>
      </c>
      <c r="K985" s="104">
        <f t="shared" si="947"/>
        <v>10.046211975378634</v>
      </c>
      <c r="L985" s="104">
        <f t="shared" si="942"/>
        <v>12.55669895653409</v>
      </c>
      <c r="M985" s="104">
        <f t="shared" si="942"/>
        <v>0</v>
      </c>
      <c r="N985" s="104">
        <f t="shared" si="948"/>
        <v>12.55669895653409</v>
      </c>
      <c r="O985" s="104">
        <f t="shared" si="943"/>
        <v>21.029091651433838</v>
      </c>
      <c r="P985" s="104">
        <f t="shared" si="943"/>
        <v>0</v>
      </c>
      <c r="Q985" s="104">
        <f t="shared" si="949"/>
        <v>21.029091651433838</v>
      </c>
      <c r="R985" s="104">
        <f t="shared" si="944"/>
        <v>25.963257885895938</v>
      </c>
      <c r="S985" s="104">
        <f t="shared" si="944"/>
        <v>0</v>
      </c>
      <c r="T985" s="104">
        <f t="shared" si="950"/>
        <v>25.963257885895938</v>
      </c>
    </row>
    <row r="986" spans="2:20" x14ac:dyDescent="0.2">
      <c r="B986" s="114" t="s">
        <v>289</v>
      </c>
      <c r="C986" s="104">
        <f t="shared" si="939"/>
        <v>11.433584499461787</v>
      </c>
      <c r="D986" s="104">
        <f t="shared" si="939"/>
        <v>0</v>
      </c>
      <c r="E986" s="104">
        <f t="shared" si="945"/>
        <v>11.433584499461787</v>
      </c>
      <c r="F986" s="104">
        <f t="shared" si="940"/>
        <v>9.4206346458464978</v>
      </c>
      <c r="G986" s="104">
        <f t="shared" si="940"/>
        <v>0</v>
      </c>
      <c r="H986" s="104">
        <f t="shared" si="946"/>
        <v>9.4206346458464978</v>
      </c>
      <c r="I986" s="104">
        <f t="shared" si="941"/>
        <v>10.641463444901742</v>
      </c>
      <c r="J986" s="104">
        <f t="shared" si="941"/>
        <v>0</v>
      </c>
      <c r="K986" s="104">
        <f t="shared" si="947"/>
        <v>10.641463444901742</v>
      </c>
      <c r="L986" s="104">
        <f t="shared" si="942"/>
        <v>11.703507755956146</v>
      </c>
      <c r="M986" s="104">
        <f t="shared" si="942"/>
        <v>0</v>
      </c>
      <c r="N986" s="104">
        <f t="shared" si="948"/>
        <v>11.703507755956146</v>
      </c>
      <c r="O986" s="104">
        <f t="shared" si="943"/>
        <v>12.93418948565035</v>
      </c>
      <c r="P986" s="104">
        <f t="shared" si="943"/>
        <v>0</v>
      </c>
      <c r="Q986" s="104">
        <f t="shared" si="949"/>
        <v>12.93418948565035</v>
      </c>
      <c r="R986" s="104">
        <f t="shared" si="944"/>
        <v>14.165430979751598</v>
      </c>
      <c r="S986" s="104">
        <f t="shared" si="944"/>
        <v>0</v>
      </c>
      <c r="T986" s="104">
        <f t="shared" si="950"/>
        <v>14.165430979751598</v>
      </c>
    </row>
    <row r="987" spans="2:20" x14ac:dyDescent="0.2">
      <c r="B987" s="114" t="s">
        <v>290</v>
      </c>
      <c r="C987" s="104">
        <f t="shared" si="939"/>
        <v>0</v>
      </c>
      <c r="D987" s="104">
        <f t="shared" si="939"/>
        <v>9.1105705059203448</v>
      </c>
      <c r="E987" s="104">
        <f t="shared" si="945"/>
        <v>9.1105705059203448</v>
      </c>
      <c r="F987" s="104">
        <f t="shared" si="940"/>
        <v>0</v>
      </c>
      <c r="G987" s="104">
        <f t="shared" si="940"/>
        <v>7.5066009400237181</v>
      </c>
      <c r="H987" s="104">
        <f t="shared" si="946"/>
        <v>7.5066009400237181</v>
      </c>
      <c r="I987" s="104">
        <f t="shared" si="941"/>
        <v>0</v>
      </c>
      <c r="J987" s="104">
        <f t="shared" si="941"/>
        <v>8.4793883322867849</v>
      </c>
      <c r="K987" s="104">
        <f t="shared" si="947"/>
        <v>8.4793883322867849</v>
      </c>
      <c r="L987" s="104">
        <f t="shared" si="942"/>
        <v>0</v>
      </c>
      <c r="M987" s="104">
        <f t="shared" si="942"/>
        <v>9.3256522118888654</v>
      </c>
      <c r="N987" s="104">
        <f t="shared" si="948"/>
        <v>9.3256522118888654</v>
      </c>
      <c r="O987" s="104">
        <f t="shared" si="943"/>
        <v>0</v>
      </c>
      <c r="P987" s="104">
        <f t="shared" si="943"/>
        <v>10.306290669518217</v>
      </c>
      <c r="Q987" s="104">
        <f t="shared" si="949"/>
        <v>10.306290669518217</v>
      </c>
      <c r="R987" s="104">
        <f t="shared" si="944"/>
        <v>0</v>
      </c>
      <c r="S987" s="104">
        <f t="shared" si="944"/>
        <v>11.287375161643338</v>
      </c>
      <c r="T987" s="104">
        <f t="shared" si="950"/>
        <v>11.287375161643338</v>
      </c>
    </row>
    <row r="988" spans="2:20" x14ac:dyDescent="0.2">
      <c r="B988" s="114" t="s">
        <v>291</v>
      </c>
      <c r="C988" s="104">
        <f t="shared" si="939"/>
        <v>0</v>
      </c>
      <c r="D988" s="104">
        <f t="shared" si="939"/>
        <v>4.5371367061356302</v>
      </c>
      <c r="E988" s="104">
        <f t="shared" si="945"/>
        <v>4.5371367061356302</v>
      </c>
      <c r="F988" s="104">
        <f t="shared" si="940"/>
        <v>0</v>
      </c>
      <c r="G988" s="104">
        <f t="shared" si="940"/>
        <v>3.7383470816851179</v>
      </c>
      <c r="H988" s="104">
        <f t="shared" si="946"/>
        <v>3.7383470816851179</v>
      </c>
      <c r="I988" s="104">
        <f t="shared" si="941"/>
        <v>0</v>
      </c>
      <c r="J988" s="104">
        <f t="shared" si="941"/>
        <v>4.2228029543260881</v>
      </c>
      <c r="K988" s="104">
        <f t="shared" si="947"/>
        <v>4.2228029543260881</v>
      </c>
      <c r="L988" s="104">
        <f t="shared" si="942"/>
        <v>0</v>
      </c>
      <c r="M988" s="104">
        <f t="shared" si="942"/>
        <v>4.264265091455882</v>
      </c>
      <c r="N988" s="104">
        <f t="shared" si="948"/>
        <v>4.264265091455882</v>
      </c>
      <c r="O988" s="104">
        <f t="shared" si="943"/>
        <v>0</v>
      </c>
      <c r="P988" s="104">
        <f t="shared" si="943"/>
        <v>4.7126736581915045</v>
      </c>
      <c r="Q988" s="104">
        <f t="shared" si="949"/>
        <v>4.7126736581915045</v>
      </c>
      <c r="R988" s="104">
        <f t="shared" si="944"/>
        <v>0</v>
      </c>
      <c r="S988" s="104">
        <f t="shared" si="944"/>
        <v>5.1612861794910208</v>
      </c>
      <c r="T988" s="104">
        <f t="shared" si="950"/>
        <v>5.1612861794910208</v>
      </c>
    </row>
    <row r="989" spans="2:20" x14ac:dyDescent="0.2">
      <c r="B989" s="114" t="s">
        <v>293</v>
      </c>
      <c r="C989" s="104">
        <f t="shared" si="939"/>
        <v>0</v>
      </c>
      <c r="D989" s="104">
        <f t="shared" si="939"/>
        <v>4.7712529601722276</v>
      </c>
      <c r="E989" s="104">
        <f t="shared" si="945"/>
        <v>4.7712529601722276</v>
      </c>
      <c r="F989" s="104">
        <f t="shared" si="940"/>
        <v>0</v>
      </c>
      <c r="G989" s="104">
        <f t="shared" si="940"/>
        <v>3.93124579110007</v>
      </c>
      <c r="H989" s="104">
        <f t="shared" si="946"/>
        <v>3.93124579110007</v>
      </c>
      <c r="I989" s="104">
        <f t="shared" si="941"/>
        <v>0</v>
      </c>
      <c r="J989" s="104">
        <f t="shared" si="941"/>
        <v>4.4406995867693144</v>
      </c>
      <c r="K989" s="104">
        <f t="shared" si="947"/>
        <v>4.4406995867693144</v>
      </c>
      <c r="L989" s="104">
        <f t="shared" si="942"/>
        <v>0</v>
      </c>
      <c r="M989" s="104">
        <f t="shared" si="942"/>
        <v>4.8838923635569378</v>
      </c>
      <c r="N989" s="104">
        <f t="shared" si="948"/>
        <v>4.8838923635569378</v>
      </c>
      <c r="O989" s="104">
        <f t="shared" si="943"/>
        <v>0</v>
      </c>
      <c r="P989" s="104">
        <f t="shared" si="943"/>
        <v>5.3974578028213926</v>
      </c>
      <c r="Q989" s="104">
        <f t="shared" si="949"/>
        <v>5.3974578028213926</v>
      </c>
      <c r="R989" s="104">
        <f t="shared" si="944"/>
        <v>0</v>
      </c>
      <c r="S989" s="104">
        <f t="shared" si="944"/>
        <v>5.9112568326614205</v>
      </c>
      <c r="T989" s="104">
        <f t="shared" si="950"/>
        <v>5.9112568326614205</v>
      </c>
    </row>
    <row r="990" spans="2:20" x14ac:dyDescent="0.2">
      <c r="B990" s="114" t="s">
        <v>872</v>
      </c>
      <c r="C990" s="104">
        <f t="shared" ref="C990:D997" si="951">+C915*$E$1001</f>
        <v>0</v>
      </c>
      <c r="D990" s="104">
        <f t="shared" si="951"/>
        <v>0</v>
      </c>
      <c r="E990" s="104">
        <f t="shared" si="945"/>
        <v>0</v>
      </c>
      <c r="F990" s="104">
        <f t="shared" ref="F990:G997" si="952">+F915*$H$1001</f>
        <v>0</v>
      </c>
      <c r="G990" s="104">
        <f t="shared" si="952"/>
        <v>0</v>
      </c>
      <c r="H990" s="104">
        <f t="shared" si="946"/>
        <v>0</v>
      </c>
      <c r="I990" s="104">
        <f t="shared" ref="I990:J997" si="953">+I915*$K$1001</f>
        <v>83.758075127129018</v>
      </c>
      <c r="J990" s="104">
        <f t="shared" si="953"/>
        <v>0</v>
      </c>
      <c r="K990" s="104">
        <f t="shared" si="947"/>
        <v>83.758075127129018</v>
      </c>
      <c r="L990" s="104">
        <f t="shared" ref="L990:M997" si="954">+L915*$N$1001</f>
        <v>195.40041332258357</v>
      </c>
      <c r="M990" s="104">
        <f t="shared" si="954"/>
        <v>0</v>
      </c>
      <c r="N990" s="104">
        <f t="shared" si="948"/>
        <v>195.40041332258357</v>
      </c>
      <c r="O990" s="104">
        <f t="shared" ref="O990:P997" si="955">+O915*$Q$1001</f>
        <v>0</v>
      </c>
      <c r="P990" s="104">
        <f t="shared" si="955"/>
        <v>0</v>
      </c>
      <c r="Q990" s="104">
        <f t="shared" si="949"/>
        <v>0</v>
      </c>
      <c r="R990" s="104">
        <f t="shared" ref="R990:S997" si="956">+R915*$T$1001</f>
        <v>0</v>
      </c>
      <c r="S990" s="104">
        <f t="shared" si="956"/>
        <v>0</v>
      </c>
      <c r="T990" s="104">
        <f t="shared" si="950"/>
        <v>0</v>
      </c>
    </row>
    <row r="991" spans="2:20" x14ac:dyDescent="0.2">
      <c r="B991" s="114" t="s">
        <v>867</v>
      </c>
      <c r="C991" s="104">
        <f t="shared" si="951"/>
        <v>0</v>
      </c>
      <c r="D991" s="104">
        <f t="shared" si="951"/>
        <v>0</v>
      </c>
      <c r="E991" s="104">
        <f t="shared" si="945"/>
        <v>0</v>
      </c>
      <c r="F991" s="104">
        <f t="shared" si="952"/>
        <v>81.563936327675307</v>
      </c>
      <c r="G991" s="104">
        <f t="shared" si="952"/>
        <v>0</v>
      </c>
      <c r="H991" s="104">
        <f t="shared" si="946"/>
        <v>81.563936327675307</v>
      </c>
      <c r="I991" s="104">
        <f t="shared" si="953"/>
        <v>97.71775431498385</v>
      </c>
      <c r="J991" s="104">
        <f t="shared" si="953"/>
        <v>0</v>
      </c>
      <c r="K991" s="104">
        <f t="shared" si="947"/>
        <v>97.71775431498385</v>
      </c>
      <c r="L991" s="104">
        <f t="shared" si="954"/>
        <v>167.48606856221451</v>
      </c>
      <c r="M991" s="104">
        <f t="shared" si="954"/>
        <v>0</v>
      </c>
      <c r="N991" s="104">
        <f t="shared" si="948"/>
        <v>167.48606856221451</v>
      </c>
      <c r="O991" s="104">
        <f t="shared" si="955"/>
        <v>182.2935410924253</v>
      </c>
      <c r="P991" s="104">
        <f t="shared" si="955"/>
        <v>0</v>
      </c>
      <c r="Q991" s="104">
        <f t="shared" si="949"/>
        <v>182.2935410924253</v>
      </c>
      <c r="R991" s="104">
        <f t="shared" si="956"/>
        <v>209.41947965834535</v>
      </c>
      <c r="S991" s="104">
        <f t="shared" si="956"/>
        <v>0</v>
      </c>
      <c r="T991" s="104">
        <f t="shared" si="950"/>
        <v>209.41947965834535</v>
      </c>
    </row>
    <row r="992" spans="2:20" x14ac:dyDescent="0.2">
      <c r="B992" s="114" t="s">
        <v>868</v>
      </c>
      <c r="C992" s="104">
        <f t="shared" si="951"/>
        <v>0</v>
      </c>
      <c r="D992" s="104">
        <f t="shared" si="951"/>
        <v>0</v>
      </c>
      <c r="E992" s="104">
        <f t="shared" si="945"/>
        <v>0</v>
      </c>
      <c r="F992" s="104">
        <f t="shared" si="952"/>
        <v>0</v>
      </c>
      <c r="G992" s="104">
        <f t="shared" si="952"/>
        <v>0</v>
      </c>
      <c r="H992" s="104">
        <f t="shared" si="946"/>
        <v>0</v>
      </c>
      <c r="I992" s="104">
        <f t="shared" si="953"/>
        <v>41.879037563564509</v>
      </c>
      <c r="J992" s="104">
        <f t="shared" si="953"/>
        <v>0</v>
      </c>
      <c r="K992" s="104">
        <f t="shared" si="947"/>
        <v>41.879037563564509</v>
      </c>
      <c r="L992" s="104">
        <f t="shared" si="954"/>
        <v>83.743034281107256</v>
      </c>
      <c r="M992" s="104">
        <f t="shared" si="954"/>
        <v>0</v>
      </c>
      <c r="N992" s="104">
        <f t="shared" si="948"/>
        <v>83.743034281107256</v>
      </c>
      <c r="O992" s="104">
        <f t="shared" si="955"/>
        <v>112.18064067226172</v>
      </c>
      <c r="P992" s="104">
        <f t="shared" si="955"/>
        <v>0</v>
      </c>
      <c r="Q992" s="104">
        <f t="shared" si="949"/>
        <v>112.18064067226172</v>
      </c>
      <c r="R992" s="104">
        <f t="shared" si="956"/>
        <v>125.65168779500721</v>
      </c>
      <c r="S992" s="104">
        <f t="shared" si="956"/>
        <v>0</v>
      </c>
      <c r="T992" s="104">
        <f t="shared" si="950"/>
        <v>125.65168779500721</v>
      </c>
    </row>
    <row r="993" spans="2:20" x14ac:dyDescent="0.2">
      <c r="B993" s="114" t="s">
        <v>869</v>
      </c>
      <c r="C993" s="104">
        <f t="shared" si="951"/>
        <v>0</v>
      </c>
      <c r="D993" s="104">
        <f t="shared" si="951"/>
        <v>0</v>
      </c>
      <c r="E993" s="104">
        <f t="shared" si="945"/>
        <v>0</v>
      </c>
      <c r="F993" s="104">
        <f t="shared" si="952"/>
        <v>54.375957551783536</v>
      </c>
      <c r="G993" s="104">
        <f t="shared" si="952"/>
        <v>0</v>
      </c>
      <c r="H993" s="104">
        <f t="shared" si="946"/>
        <v>54.375957551783536</v>
      </c>
      <c r="I993" s="104">
        <f t="shared" si="953"/>
        <v>69.798395939274187</v>
      </c>
      <c r="J993" s="104">
        <f t="shared" si="953"/>
        <v>0</v>
      </c>
      <c r="K993" s="104">
        <f t="shared" si="947"/>
        <v>69.798395939274187</v>
      </c>
      <c r="L993" s="104">
        <f t="shared" si="954"/>
        <v>97.700206661291787</v>
      </c>
      <c r="M993" s="104">
        <f t="shared" si="954"/>
        <v>0</v>
      </c>
      <c r="N993" s="104">
        <f t="shared" si="948"/>
        <v>97.700206661291787</v>
      </c>
      <c r="O993" s="104">
        <f t="shared" si="955"/>
        <v>140.22580084032717</v>
      </c>
      <c r="P993" s="104">
        <f t="shared" si="955"/>
        <v>0</v>
      </c>
      <c r="Q993" s="104">
        <f t="shared" si="949"/>
        <v>140.22580084032717</v>
      </c>
      <c r="R993" s="104">
        <f t="shared" si="956"/>
        <v>167.53558372667629</v>
      </c>
      <c r="S993" s="104">
        <f t="shared" si="956"/>
        <v>0</v>
      </c>
      <c r="T993" s="104">
        <f t="shared" si="950"/>
        <v>167.53558372667629</v>
      </c>
    </row>
    <row r="994" spans="2:20" x14ac:dyDescent="0.2">
      <c r="B994" s="114" t="s">
        <v>870</v>
      </c>
      <c r="C994" s="104">
        <f t="shared" si="951"/>
        <v>0</v>
      </c>
      <c r="D994" s="104">
        <f t="shared" si="951"/>
        <v>0</v>
      </c>
      <c r="E994" s="104">
        <f t="shared" si="945"/>
        <v>0</v>
      </c>
      <c r="F994" s="104">
        <f t="shared" si="952"/>
        <v>0</v>
      </c>
      <c r="G994" s="104">
        <f t="shared" si="952"/>
        <v>0</v>
      </c>
      <c r="H994" s="104">
        <f t="shared" si="946"/>
        <v>0</v>
      </c>
      <c r="I994" s="104">
        <f t="shared" si="953"/>
        <v>167.51615025425804</v>
      </c>
      <c r="J994" s="104">
        <f t="shared" si="953"/>
        <v>0</v>
      </c>
      <c r="K994" s="104">
        <f t="shared" si="947"/>
        <v>167.51615025425804</v>
      </c>
      <c r="L994" s="104">
        <f t="shared" si="954"/>
        <v>0</v>
      </c>
      <c r="M994" s="104">
        <f t="shared" si="954"/>
        <v>0</v>
      </c>
      <c r="N994" s="104">
        <f t="shared" si="948"/>
        <v>0</v>
      </c>
      <c r="O994" s="104">
        <f t="shared" si="955"/>
        <v>336.54192201678518</v>
      </c>
      <c r="P994" s="104">
        <f t="shared" si="955"/>
        <v>0</v>
      </c>
      <c r="Q994" s="104">
        <f t="shared" si="949"/>
        <v>336.54192201678518</v>
      </c>
      <c r="R994" s="104">
        <f t="shared" si="956"/>
        <v>0</v>
      </c>
      <c r="S994" s="104">
        <f t="shared" si="956"/>
        <v>0</v>
      </c>
      <c r="T994" s="104">
        <f t="shared" si="950"/>
        <v>0</v>
      </c>
    </row>
    <row r="995" spans="2:20" x14ac:dyDescent="0.2">
      <c r="B995" s="114" t="s">
        <v>871</v>
      </c>
      <c r="C995" s="104">
        <f t="shared" si="951"/>
        <v>0</v>
      </c>
      <c r="D995" s="104">
        <f t="shared" si="951"/>
        <v>0</v>
      </c>
      <c r="E995" s="104">
        <f t="shared" si="945"/>
        <v>0</v>
      </c>
      <c r="F995" s="104">
        <f t="shared" si="952"/>
        <v>27.187978775891768</v>
      </c>
      <c r="G995" s="104">
        <f t="shared" si="952"/>
        <v>0</v>
      </c>
      <c r="H995" s="104">
        <f t="shared" si="946"/>
        <v>27.187978775891768</v>
      </c>
      <c r="I995" s="104">
        <f t="shared" si="953"/>
        <v>55.838716751419341</v>
      </c>
      <c r="J995" s="104">
        <f t="shared" si="953"/>
        <v>0</v>
      </c>
      <c r="K995" s="104">
        <f t="shared" si="947"/>
        <v>55.838716751419341</v>
      </c>
      <c r="L995" s="104">
        <f t="shared" si="954"/>
        <v>69.785861900922711</v>
      </c>
      <c r="M995" s="104">
        <f t="shared" si="954"/>
        <v>0</v>
      </c>
      <c r="N995" s="104">
        <f t="shared" si="948"/>
        <v>69.785861900922711</v>
      </c>
      <c r="O995" s="104">
        <f t="shared" si="955"/>
        <v>98.158060588229006</v>
      </c>
      <c r="P995" s="104">
        <f t="shared" si="955"/>
        <v>0</v>
      </c>
      <c r="Q995" s="104">
        <f t="shared" si="949"/>
        <v>98.158060588229006</v>
      </c>
      <c r="R995" s="104">
        <f t="shared" si="956"/>
        <v>111.69038915111751</v>
      </c>
      <c r="S995" s="104">
        <f t="shared" si="956"/>
        <v>0</v>
      </c>
      <c r="T995" s="104">
        <f t="shared" si="950"/>
        <v>111.69038915111751</v>
      </c>
    </row>
    <row r="996" spans="2:20" x14ac:dyDescent="0.2">
      <c r="B996" s="114" t="s">
        <v>873</v>
      </c>
      <c r="C996" s="104">
        <f t="shared" si="951"/>
        <v>0</v>
      </c>
      <c r="D996" s="104">
        <f t="shared" si="951"/>
        <v>0</v>
      </c>
      <c r="E996" s="104">
        <f t="shared" si="945"/>
        <v>0</v>
      </c>
      <c r="F996" s="104">
        <f t="shared" si="952"/>
        <v>0</v>
      </c>
      <c r="G996" s="104">
        <f t="shared" si="952"/>
        <v>0</v>
      </c>
      <c r="H996" s="104">
        <f t="shared" si="946"/>
        <v>0</v>
      </c>
      <c r="I996" s="104">
        <f t="shared" si="953"/>
        <v>83.758075127129018</v>
      </c>
      <c r="J996" s="104">
        <f t="shared" si="953"/>
        <v>0</v>
      </c>
      <c r="K996" s="104">
        <f t="shared" si="947"/>
        <v>83.758075127129018</v>
      </c>
      <c r="L996" s="104">
        <f t="shared" si="954"/>
        <v>195.40041332258357</v>
      </c>
      <c r="M996" s="104">
        <f t="shared" si="954"/>
        <v>0</v>
      </c>
      <c r="N996" s="104">
        <f t="shared" si="948"/>
        <v>195.40041332258357</v>
      </c>
      <c r="O996" s="104">
        <f t="shared" si="955"/>
        <v>0</v>
      </c>
      <c r="P996" s="104">
        <f t="shared" si="955"/>
        <v>0</v>
      </c>
      <c r="Q996" s="104">
        <f t="shared" si="949"/>
        <v>0</v>
      </c>
      <c r="R996" s="104">
        <f t="shared" si="956"/>
        <v>0</v>
      </c>
      <c r="S996" s="104">
        <f t="shared" si="956"/>
        <v>0</v>
      </c>
      <c r="T996" s="104">
        <f t="shared" si="950"/>
        <v>0</v>
      </c>
    </row>
    <row r="997" spans="2:20" x14ac:dyDescent="0.2">
      <c r="B997" s="108" t="s">
        <v>881</v>
      </c>
      <c r="C997" s="104">
        <f t="shared" si="951"/>
        <v>0</v>
      </c>
      <c r="D997" s="104">
        <f t="shared" si="951"/>
        <v>0</v>
      </c>
      <c r="E997" s="104">
        <f t="shared" si="945"/>
        <v>0</v>
      </c>
      <c r="F997" s="104">
        <f t="shared" si="952"/>
        <v>190.31585143124238</v>
      </c>
      <c r="G997" s="104">
        <f t="shared" si="952"/>
        <v>0</v>
      </c>
      <c r="H997" s="104">
        <f t="shared" si="946"/>
        <v>190.31585143124238</v>
      </c>
      <c r="I997" s="104">
        <f t="shared" si="953"/>
        <v>0</v>
      </c>
      <c r="J997" s="104">
        <f t="shared" si="953"/>
        <v>0</v>
      </c>
      <c r="K997" s="104">
        <f t="shared" si="947"/>
        <v>0</v>
      </c>
      <c r="L997" s="104">
        <f t="shared" si="954"/>
        <v>0</v>
      </c>
      <c r="M997" s="104">
        <f t="shared" si="954"/>
        <v>0</v>
      </c>
      <c r="N997" s="104">
        <f t="shared" si="948"/>
        <v>0</v>
      </c>
      <c r="O997" s="104">
        <f t="shared" si="955"/>
        <v>0</v>
      </c>
      <c r="P997" s="104">
        <f t="shared" si="955"/>
        <v>0</v>
      </c>
      <c r="Q997" s="104">
        <f t="shared" si="949"/>
        <v>0</v>
      </c>
      <c r="R997" s="104">
        <f t="shared" si="956"/>
        <v>0</v>
      </c>
      <c r="S997" s="104">
        <f t="shared" si="956"/>
        <v>0</v>
      </c>
      <c r="T997" s="104">
        <f t="shared" si="950"/>
        <v>0</v>
      </c>
    </row>
    <row r="998" spans="2:20" x14ac:dyDescent="0.2">
      <c r="B998" s="108" t="s">
        <v>912</v>
      </c>
      <c r="C998" s="104">
        <f t="shared" ref="C998:D998" si="957">+C923*$E$1001</f>
        <v>74.953498385360604</v>
      </c>
      <c r="D998" s="104">
        <f t="shared" si="957"/>
        <v>0</v>
      </c>
      <c r="E998" s="104">
        <f t="shared" ref="E998:E999" si="958">+C998+D998</f>
        <v>74.953498385360604</v>
      </c>
      <c r="F998" s="104">
        <f t="shared" ref="F998:G998" si="959">+F923*$H$1001</f>
        <v>56.143176172216499</v>
      </c>
      <c r="G998" s="104">
        <f t="shared" si="959"/>
        <v>0</v>
      </c>
      <c r="H998" s="104">
        <f t="shared" ref="H998:H999" si="960">+F998+G998</f>
        <v>56.143176172216499</v>
      </c>
      <c r="I998" s="104">
        <f t="shared" ref="I998:J998" si="961">+I923*$K$1001</f>
        <v>57.653475045840473</v>
      </c>
      <c r="J998" s="104">
        <f t="shared" si="961"/>
        <v>0</v>
      </c>
      <c r="K998" s="104">
        <f t="shared" ref="K998:K999" si="962">+I998+J998</f>
        <v>57.653475045840473</v>
      </c>
      <c r="L998" s="104">
        <f t="shared" ref="L998:M998" si="963">+L923*$N$1001</f>
        <v>57.64312193016216</v>
      </c>
      <c r="M998" s="104">
        <f t="shared" si="963"/>
        <v>0</v>
      </c>
      <c r="N998" s="104">
        <f t="shared" ref="N998:N999" si="964">+L998+M998</f>
        <v>57.64312193016216</v>
      </c>
      <c r="O998" s="104">
        <f t="shared" ref="O998:P998" si="965">+O923*$Q$1001</f>
        <v>57.913255747055118</v>
      </c>
      <c r="P998" s="104">
        <f t="shared" si="965"/>
        <v>0</v>
      </c>
      <c r="Q998" s="104">
        <f t="shared" ref="Q998:Q999" si="966">+O998+P998</f>
        <v>57.913255747055118</v>
      </c>
      <c r="R998" s="104">
        <f t="shared" ref="R998:S998" si="967">+R923*$T$1001</f>
        <v>0</v>
      </c>
      <c r="S998" s="104">
        <f t="shared" si="967"/>
        <v>0</v>
      </c>
      <c r="T998" s="104">
        <f t="shared" ref="T998:T999" si="968">+R998+S998</f>
        <v>0</v>
      </c>
    </row>
    <row r="999" spans="2:20" s="135" customFormat="1" x14ac:dyDescent="0.2">
      <c r="B999" s="114" t="s">
        <v>294</v>
      </c>
      <c r="C999" s="104">
        <f t="shared" ref="C999:D999" si="969">+C924*$E$1001</f>
        <v>254.89341218514534</v>
      </c>
      <c r="D999" s="104">
        <f t="shared" si="969"/>
        <v>0</v>
      </c>
      <c r="E999" s="104">
        <f t="shared" si="958"/>
        <v>254.89341218514534</v>
      </c>
      <c r="F999" s="104">
        <f t="shared" ref="F999:G999" si="970">+F924*$H$1001</f>
        <v>190.9253877900787</v>
      </c>
      <c r="G999" s="104">
        <f t="shared" si="970"/>
        <v>0</v>
      </c>
      <c r="H999" s="104">
        <f t="shared" si="960"/>
        <v>190.9253877900787</v>
      </c>
      <c r="I999" s="104">
        <f t="shared" ref="I999:J999" si="971">+I924*$K$1001</f>
        <v>314.25339248901651</v>
      </c>
      <c r="J999" s="104">
        <f t="shared" si="971"/>
        <v>0</v>
      </c>
      <c r="K999" s="104">
        <f t="shared" si="962"/>
        <v>314.25339248901651</v>
      </c>
      <c r="L999" s="104">
        <f t="shared" ref="L999:M999" si="972">+L924*$N$1001</f>
        <v>290.67791539255984</v>
      </c>
      <c r="M999" s="104">
        <f t="shared" si="972"/>
        <v>0</v>
      </c>
      <c r="N999" s="104">
        <f t="shared" si="964"/>
        <v>290.67791539255984</v>
      </c>
      <c r="O999" s="104">
        <f t="shared" ref="O999:P999" si="973">+O924*$Q$1001</f>
        <v>397.20947424717258</v>
      </c>
      <c r="P999" s="104">
        <f t="shared" si="973"/>
        <v>0</v>
      </c>
      <c r="Q999" s="104">
        <f t="shared" si="966"/>
        <v>397.20947424717258</v>
      </c>
      <c r="R999" s="104">
        <f t="shared" ref="R999:S999" si="974">+R924*$T$1001</f>
        <v>501.87985151236842</v>
      </c>
      <c r="S999" s="104">
        <f t="shared" si="974"/>
        <v>0</v>
      </c>
      <c r="T999" s="104">
        <f t="shared" si="968"/>
        <v>501.87985151236842</v>
      </c>
    </row>
    <row r="1000" spans="2:20" x14ac:dyDescent="0.2">
      <c r="B1000" s="278" t="s">
        <v>8</v>
      </c>
      <c r="C1000" s="106">
        <f>SUM(C977:C999)</f>
        <v>1710.3140935983824</v>
      </c>
      <c r="D1000" s="106">
        <f t="shared" ref="D1000:T1000" si="975">SUM(D977:D999)</f>
        <v>78.071418729816997</v>
      </c>
      <c r="E1000" s="106">
        <f t="shared" si="975"/>
        <v>1788.3855123281996</v>
      </c>
      <c r="F1000" s="106">
        <f t="shared" si="975"/>
        <v>2476.0304599218521</v>
      </c>
      <c r="G1000" s="106">
        <f t="shared" si="975"/>
        <v>64.32648590397217</v>
      </c>
      <c r="H1000" s="106">
        <f t="shared" si="975"/>
        <v>2540.3569458258244</v>
      </c>
      <c r="I1000" s="106">
        <f t="shared" si="975"/>
        <v>3191.3129811257113</v>
      </c>
      <c r="J1000" s="106">
        <f t="shared" si="975"/>
        <v>72.662614995679874</v>
      </c>
      <c r="K1000" s="106">
        <f t="shared" si="975"/>
        <v>3263.9755961213914</v>
      </c>
      <c r="L1000" s="106">
        <f t="shared" si="975"/>
        <v>3953.321302278423</v>
      </c>
      <c r="M1000" s="106">
        <f t="shared" si="975"/>
        <v>79.534539259048145</v>
      </c>
      <c r="N1000" s="106">
        <f t="shared" si="975"/>
        <v>4032.8558415374719</v>
      </c>
      <c r="O1000" s="106">
        <f t="shared" si="975"/>
        <v>4255.3145159650958</v>
      </c>
      <c r="P1000" s="106">
        <f t="shared" si="975"/>
        <v>109.08542366953954</v>
      </c>
      <c r="Q1000" s="106">
        <f t="shared" si="975"/>
        <v>4364.3999396346353</v>
      </c>
      <c r="R1000" s="106">
        <f t="shared" si="975"/>
        <v>4181.6373057660558</v>
      </c>
      <c r="S1000" s="106">
        <f t="shared" si="975"/>
        <v>119.46956874276275</v>
      </c>
      <c r="T1000" s="106">
        <f t="shared" si="975"/>
        <v>4301.1068745088178</v>
      </c>
    </row>
    <row r="1001" spans="2:20" x14ac:dyDescent="0.2">
      <c r="B1001" s="279" t="s">
        <v>297</v>
      </c>
      <c r="C1001" s="241"/>
      <c r="D1001" s="240"/>
      <c r="E1001" s="285">
        <f>Asignaciones!K80</f>
        <v>0.47114712868520331</v>
      </c>
      <c r="F1001" s="241"/>
      <c r="G1001" s="240"/>
      <c r="H1001" s="285">
        <f>Asignaciones!L80</f>
        <v>0.44376942639163608</v>
      </c>
      <c r="I1001" s="241"/>
      <c r="J1001" s="240"/>
      <c r="K1001" s="285">
        <f>Asignaciones!M80</f>
        <v>0.45397741054469853</v>
      </c>
      <c r="L1001" s="241"/>
      <c r="M1001" s="240"/>
      <c r="N1001" s="285">
        <f>Asignaciones!N80</f>
        <v>0.45388075920911186</v>
      </c>
      <c r="O1001" s="241"/>
      <c r="P1001" s="240"/>
      <c r="Q1001" s="285">
        <f>Asignaciones!O80</f>
        <v>0.45431366471226098</v>
      </c>
      <c r="R1001" s="241"/>
      <c r="S1001" s="240"/>
      <c r="T1001" s="285">
        <f>Asignaciones!P80</f>
        <v>0.4542413188868718</v>
      </c>
    </row>
    <row r="1005" spans="2:20" x14ac:dyDescent="0.2">
      <c r="B1005" s="2" t="s">
        <v>493</v>
      </c>
      <c r="C1005" s="228"/>
      <c r="D1005" s="228"/>
      <c r="E1005" s="228"/>
      <c r="F1005" s="228"/>
      <c r="G1005" s="228"/>
      <c r="H1005" s="228"/>
      <c r="I1005" s="228"/>
      <c r="J1005" s="228"/>
      <c r="K1005" s="228"/>
      <c r="L1005" s="228"/>
      <c r="M1005" s="228"/>
      <c r="N1005" s="228"/>
      <c r="O1005" s="228"/>
      <c r="P1005" s="228"/>
      <c r="Q1005" s="228"/>
      <c r="R1005" s="228"/>
      <c r="S1005" s="228"/>
      <c r="T1005" s="227"/>
    </row>
    <row r="1006" spans="2:20" x14ac:dyDescent="0.2">
      <c r="B1006" s="9" t="s">
        <v>20</v>
      </c>
      <c r="C1006" s="199"/>
      <c r="D1006" s="199"/>
      <c r="E1006" s="199"/>
      <c r="F1006" s="199"/>
      <c r="G1006" s="199"/>
      <c r="H1006" s="199"/>
      <c r="I1006" s="199"/>
      <c r="J1006" s="199"/>
      <c r="K1006" s="199"/>
      <c r="L1006" s="199"/>
      <c r="M1006" s="199"/>
      <c r="N1006" s="199"/>
      <c r="O1006" s="199"/>
      <c r="P1006" s="199"/>
      <c r="Q1006" s="199"/>
      <c r="R1006" s="199"/>
      <c r="S1006" s="199"/>
      <c r="T1006" s="262"/>
    </row>
    <row r="1007" spans="2:20" x14ac:dyDescent="0.2">
      <c r="B1007" s="9" t="s">
        <v>911</v>
      </c>
      <c r="C1007" s="199"/>
      <c r="D1007" s="199"/>
      <c r="E1007" s="199"/>
      <c r="F1007" s="199"/>
      <c r="G1007" s="199"/>
      <c r="H1007" s="199"/>
      <c r="I1007" s="199"/>
      <c r="J1007" s="199"/>
      <c r="K1007" s="199"/>
      <c r="L1007" s="199"/>
      <c r="M1007" s="199"/>
      <c r="N1007" s="199"/>
      <c r="O1007" s="199"/>
      <c r="P1007" s="199"/>
      <c r="Q1007" s="199"/>
      <c r="R1007" s="199"/>
      <c r="S1007" s="199"/>
      <c r="T1007" s="262"/>
    </row>
    <row r="1008" spans="2:20" x14ac:dyDescent="0.2">
      <c r="B1008" s="9" t="s">
        <v>2</v>
      </c>
      <c r="C1008" s="199"/>
      <c r="D1008" s="199"/>
      <c r="E1008" s="199"/>
      <c r="F1008" s="199"/>
      <c r="G1008" s="199"/>
      <c r="H1008" s="199"/>
      <c r="I1008" s="199"/>
      <c r="J1008" s="199"/>
      <c r="K1008" s="199"/>
      <c r="L1008" s="199"/>
      <c r="M1008" s="199"/>
      <c r="N1008" s="199"/>
      <c r="O1008" s="199"/>
      <c r="P1008" s="199"/>
      <c r="Q1008" s="199"/>
      <c r="R1008" s="199"/>
      <c r="S1008" s="199"/>
      <c r="T1008" s="262"/>
    </row>
    <row r="1009" spans="2:20" x14ac:dyDescent="0.2">
      <c r="B1009" s="256"/>
      <c r="C1009" s="197"/>
      <c r="D1009" s="197"/>
      <c r="E1009" s="197"/>
      <c r="F1009" s="197"/>
      <c r="G1009" s="197"/>
      <c r="H1009" s="197"/>
      <c r="I1009" s="197"/>
      <c r="J1009" s="197"/>
      <c r="K1009" s="197"/>
      <c r="L1009" s="197"/>
      <c r="M1009" s="197"/>
      <c r="N1009" s="197"/>
      <c r="O1009" s="197"/>
      <c r="P1009" s="197"/>
      <c r="Q1009" s="197"/>
      <c r="R1009" s="197"/>
      <c r="S1009" s="197"/>
      <c r="T1009" s="263"/>
    </row>
    <row r="1010" spans="2:20" x14ac:dyDescent="0.2">
      <c r="B1010" s="264"/>
    </row>
    <row r="1011" spans="2:20" x14ac:dyDescent="0.2">
      <c r="B1011" s="265" t="s">
        <v>282</v>
      </c>
      <c r="C1011" s="267" t="s">
        <v>38</v>
      </c>
      <c r="D1011" s="662"/>
      <c r="E1011" s="299"/>
      <c r="F1011" s="270" t="s">
        <v>39</v>
      </c>
      <c r="G1011" s="663"/>
      <c r="H1011" s="663"/>
      <c r="I1011" s="301" t="s">
        <v>40</v>
      </c>
      <c r="J1011" s="662"/>
      <c r="K1011" s="299"/>
      <c r="L1011" s="267" t="s">
        <v>121</v>
      </c>
      <c r="M1011" s="662"/>
      <c r="N1011" s="299"/>
      <c r="O1011" s="270" t="s">
        <v>122</v>
      </c>
      <c r="P1011" s="662"/>
      <c r="Q1011" s="299"/>
      <c r="R1011" s="301" t="s">
        <v>633</v>
      </c>
      <c r="S1011" s="662"/>
      <c r="T1011" s="299"/>
    </row>
    <row r="1012" spans="2:20" x14ac:dyDescent="0.2">
      <c r="B1012" s="273"/>
      <c r="C1012" s="274" t="s">
        <v>283</v>
      </c>
      <c r="D1012" s="275" t="s">
        <v>284</v>
      </c>
      <c r="E1012" s="275" t="s">
        <v>47</v>
      </c>
      <c r="F1012" s="275" t="s">
        <v>283</v>
      </c>
      <c r="G1012" s="275" t="s">
        <v>284</v>
      </c>
      <c r="H1012" s="275" t="s">
        <v>47</v>
      </c>
      <c r="I1012" s="276" t="s">
        <v>283</v>
      </c>
      <c r="J1012" s="276" t="s">
        <v>284</v>
      </c>
      <c r="K1012" s="276" t="s">
        <v>47</v>
      </c>
      <c r="L1012" s="274" t="s">
        <v>283</v>
      </c>
      <c r="M1012" s="275" t="s">
        <v>284</v>
      </c>
      <c r="N1012" s="275" t="s">
        <v>47</v>
      </c>
      <c r="O1012" s="275" t="s">
        <v>283</v>
      </c>
      <c r="P1012" s="275" t="s">
        <v>284</v>
      </c>
      <c r="Q1012" s="275" t="s">
        <v>47</v>
      </c>
      <c r="R1012" s="276" t="s">
        <v>283</v>
      </c>
      <c r="S1012" s="276" t="s">
        <v>284</v>
      </c>
      <c r="T1012" s="276" t="s">
        <v>47</v>
      </c>
    </row>
    <row r="1013" spans="2:20" x14ac:dyDescent="0.2">
      <c r="B1013" s="129" t="s">
        <v>97</v>
      </c>
      <c r="C1013" s="234"/>
      <c r="D1013" s="234"/>
      <c r="E1013" s="234"/>
      <c r="F1013" s="234"/>
      <c r="G1013" s="234"/>
      <c r="H1013" s="234"/>
      <c r="I1013" s="234"/>
      <c r="J1013" s="234"/>
      <c r="K1013" s="234"/>
      <c r="L1013" s="234"/>
      <c r="M1013" s="234"/>
      <c r="N1013" s="234"/>
      <c r="O1013" s="234"/>
      <c r="P1013" s="234"/>
      <c r="Q1013" s="234"/>
      <c r="R1013" s="234"/>
      <c r="S1013" s="234"/>
      <c r="T1013" s="232"/>
    </row>
    <row r="1014" spans="2:20" x14ac:dyDescent="0.2">
      <c r="B1014" s="665" t="s">
        <v>424</v>
      </c>
      <c r="C1014" s="104">
        <f t="shared" ref="C1014:D1026" si="976">+C902*$E$1038</f>
        <v>231.03261081036385</v>
      </c>
      <c r="D1014" s="104">
        <f t="shared" si="976"/>
        <v>0</v>
      </c>
      <c r="E1014" s="408">
        <f>+C1014+D1014</f>
        <v>231.03261081036385</v>
      </c>
      <c r="F1014" s="104">
        <f t="shared" ref="F1014:G1026" si="977">+F902*$H$1038</f>
        <v>316.33332377904043</v>
      </c>
      <c r="G1014" s="104">
        <f t="shared" si="977"/>
        <v>0</v>
      </c>
      <c r="H1014" s="408">
        <f>+F1014+G1014</f>
        <v>316.33332377904043</v>
      </c>
      <c r="I1014" s="104">
        <f t="shared" ref="I1014:J1026" si="978">+I902*$K$1038</f>
        <v>366.49974263571949</v>
      </c>
      <c r="J1014" s="104">
        <f t="shared" si="978"/>
        <v>0</v>
      </c>
      <c r="K1014" s="408">
        <f>+I1014+J1014</f>
        <v>366.49974263571949</v>
      </c>
      <c r="L1014" s="104">
        <f t="shared" ref="L1014:M1026" si="979">+L902*$N$1038</f>
        <v>459.41630551645147</v>
      </c>
      <c r="M1014" s="104">
        <f t="shared" si="979"/>
        <v>0</v>
      </c>
      <c r="N1014" s="408">
        <f>+L1014+M1014</f>
        <v>459.41630551645147</v>
      </c>
      <c r="O1014" s="104">
        <f t="shared" ref="O1014:P1026" si="980">+O902*$Q$1038</f>
        <v>483.28191790521061</v>
      </c>
      <c r="P1014" s="104">
        <f t="shared" si="980"/>
        <v>0</v>
      </c>
      <c r="Q1014" s="408">
        <f>+O1014+P1014</f>
        <v>483.28191790521061</v>
      </c>
      <c r="R1014" s="104">
        <f t="shared" ref="R1014:S1026" si="981">+R902*$T$1038</f>
        <v>504.34215583781815</v>
      </c>
      <c r="S1014" s="104">
        <f t="shared" si="981"/>
        <v>0</v>
      </c>
      <c r="T1014" s="408">
        <f>+R1014+S1014</f>
        <v>504.34215583781815</v>
      </c>
    </row>
    <row r="1015" spans="2:20" x14ac:dyDescent="0.2">
      <c r="B1015" s="665" t="s">
        <v>425</v>
      </c>
      <c r="C1015" s="104">
        <f t="shared" si="976"/>
        <v>73.237845390865132</v>
      </c>
      <c r="D1015" s="104">
        <f t="shared" si="976"/>
        <v>0</v>
      </c>
      <c r="E1015" s="408">
        <f>+C1015+D1015</f>
        <v>73.237845390865132</v>
      </c>
      <c r="F1015" s="104">
        <f t="shared" si="977"/>
        <v>118.01722157210895</v>
      </c>
      <c r="G1015" s="104">
        <f t="shared" si="977"/>
        <v>0</v>
      </c>
      <c r="H1015" s="408">
        <f>+F1015+G1015</f>
        <v>118.01722157210895</v>
      </c>
      <c r="I1015" s="104">
        <f t="shared" si="978"/>
        <v>137.88984529339982</v>
      </c>
      <c r="J1015" s="104">
        <f t="shared" si="978"/>
        <v>0</v>
      </c>
      <c r="K1015" s="408">
        <f>+I1015+J1015</f>
        <v>137.88984529339982</v>
      </c>
      <c r="L1015" s="104">
        <f t="shared" si="979"/>
        <v>171.65619727206507</v>
      </c>
      <c r="M1015" s="104">
        <f t="shared" si="979"/>
        <v>0</v>
      </c>
      <c r="N1015" s="408">
        <f>+L1015+M1015</f>
        <v>171.65619727206507</v>
      </c>
      <c r="O1015" s="104">
        <f t="shared" si="980"/>
        <v>175.04176745177301</v>
      </c>
      <c r="P1015" s="104">
        <f t="shared" si="980"/>
        <v>0</v>
      </c>
      <c r="Q1015" s="408">
        <f>+O1015+P1015</f>
        <v>175.04176745177301</v>
      </c>
      <c r="R1015" s="104">
        <f t="shared" si="981"/>
        <v>182.66965737295476</v>
      </c>
      <c r="S1015" s="104">
        <f t="shared" si="981"/>
        <v>0</v>
      </c>
      <c r="T1015" s="408">
        <f>+R1015+S1015</f>
        <v>182.66965737295476</v>
      </c>
    </row>
    <row r="1016" spans="2:20" x14ac:dyDescent="0.2">
      <c r="B1016" s="660" t="s">
        <v>715</v>
      </c>
      <c r="C1016" s="104">
        <f t="shared" si="976"/>
        <v>0</v>
      </c>
      <c r="D1016" s="104">
        <f t="shared" si="976"/>
        <v>1.9308261571582344</v>
      </c>
      <c r="E1016" s="104">
        <f>+C1016+D1016</f>
        <v>1.9308261571582344</v>
      </c>
      <c r="F1016" s="104">
        <f t="shared" si="977"/>
        <v>0</v>
      </c>
      <c r="G1016" s="104">
        <f t="shared" si="977"/>
        <v>1.6505955647499762</v>
      </c>
      <c r="H1016" s="104">
        <f>+F1016+G1016</f>
        <v>1.6505955647499762</v>
      </c>
      <c r="I1016" s="104">
        <f t="shared" si="978"/>
        <v>0</v>
      </c>
      <c r="J1016" s="104">
        <f t="shared" si="978"/>
        <v>1.8288625307267019</v>
      </c>
      <c r="K1016" s="104">
        <f>+I1016+J1016</f>
        <v>1.8288625307267019</v>
      </c>
      <c r="L1016" s="104">
        <f t="shared" si="979"/>
        <v>0</v>
      </c>
      <c r="M1016" s="104">
        <f t="shared" si="979"/>
        <v>2.0113634987476767</v>
      </c>
      <c r="N1016" s="104">
        <f>+L1016+M1016</f>
        <v>2.0113634987476767</v>
      </c>
      <c r="O1016" s="104">
        <f t="shared" si="980"/>
        <v>0</v>
      </c>
      <c r="P1016" s="104">
        <f t="shared" si="980"/>
        <v>2.2217613697690153</v>
      </c>
      <c r="Q1016" s="104">
        <f>+O1016+P1016</f>
        <v>2.2217613697690153</v>
      </c>
      <c r="R1016" s="104">
        <f t="shared" si="981"/>
        <v>0</v>
      </c>
      <c r="S1016" s="104">
        <f t="shared" si="981"/>
        <v>2.4348371809317784</v>
      </c>
      <c r="T1016" s="104">
        <f>+R1016+S1016</f>
        <v>2.4348371809317784</v>
      </c>
    </row>
    <row r="1017" spans="2:20" x14ac:dyDescent="0.2">
      <c r="B1017" s="660" t="s">
        <v>717</v>
      </c>
      <c r="C1017" s="104">
        <f t="shared" si="976"/>
        <v>1.7769106566200212</v>
      </c>
      <c r="D1017" s="104">
        <f t="shared" si="976"/>
        <v>0</v>
      </c>
      <c r="E1017" s="104">
        <f t="shared" ref="E1017:E1034" si="982">+C1017+D1017</f>
        <v>1.7769106566200212</v>
      </c>
      <c r="F1017" s="104">
        <f t="shared" si="977"/>
        <v>1.5190186013901272</v>
      </c>
      <c r="G1017" s="104">
        <f t="shared" si="977"/>
        <v>0</v>
      </c>
      <c r="H1017" s="104">
        <f t="shared" ref="H1017:H1034" si="983">+F1017+G1017</f>
        <v>1.5190186013901272</v>
      </c>
      <c r="I1017" s="104">
        <f t="shared" si="978"/>
        <v>1.6830750444795315</v>
      </c>
      <c r="J1017" s="104">
        <f t="shared" si="978"/>
        <v>0</v>
      </c>
      <c r="K1017" s="104">
        <f t="shared" ref="K1017:K1034" si="984">+I1017+J1017</f>
        <v>1.6830750444795315</v>
      </c>
      <c r="L1017" s="104">
        <f t="shared" si="979"/>
        <v>1.8510279768125089</v>
      </c>
      <c r="M1017" s="104">
        <f t="shared" si="979"/>
        <v>0</v>
      </c>
      <c r="N1017" s="104">
        <f t="shared" ref="N1017:N1034" si="985">+L1017+M1017</f>
        <v>1.8510279768125089</v>
      </c>
      <c r="O1017" s="104">
        <f t="shared" si="980"/>
        <v>2.0446540149526906</v>
      </c>
      <c r="P1017" s="104">
        <f t="shared" si="980"/>
        <v>0</v>
      </c>
      <c r="Q1017" s="104">
        <f t="shared" ref="Q1017:Q1034" si="986">+O1017+P1017</f>
        <v>2.0446540149526906</v>
      </c>
      <c r="R1017" s="104">
        <f t="shared" si="981"/>
        <v>2.2407445216611306</v>
      </c>
      <c r="S1017" s="104">
        <f t="shared" si="981"/>
        <v>0</v>
      </c>
      <c r="T1017" s="104">
        <f t="shared" ref="T1017:T1034" si="987">+R1017+S1017</f>
        <v>2.2407445216611306</v>
      </c>
    </row>
    <row r="1018" spans="2:20" x14ac:dyDescent="0.2">
      <c r="B1018" s="660" t="s">
        <v>287</v>
      </c>
      <c r="C1018" s="104">
        <f t="shared" si="976"/>
        <v>2.5548304628632938</v>
      </c>
      <c r="D1018" s="104">
        <f t="shared" si="976"/>
        <v>0</v>
      </c>
      <c r="E1018" s="104">
        <f t="shared" si="982"/>
        <v>2.5548304628632938</v>
      </c>
      <c r="F1018" s="104">
        <f t="shared" si="977"/>
        <v>2.1840349609189036</v>
      </c>
      <c r="G1018" s="104">
        <f t="shared" si="977"/>
        <v>0</v>
      </c>
      <c r="H1018" s="104">
        <f t="shared" si="983"/>
        <v>2.1840349609189036</v>
      </c>
      <c r="I1018" s="104">
        <f t="shared" si="978"/>
        <v>2.419914236487589</v>
      </c>
      <c r="J1018" s="104">
        <f t="shared" si="978"/>
        <v>0</v>
      </c>
      <c r="K1018" s="104">
        <f t="shared" si="984"/>
        <v>2.419914236487589</v>
      </c>
      <c r="L1018" s="104">
        <f t="shared" si="979"/>
        <v>2.6613958586799566</v>
      </c>
      <c r="M1018" s="104">
        <f t="shared" si="979"/>
        <v>0</v>
      </c>
      <c r="N1018" s="104">
        <f t="shared" si="985"/>
        <v>2.6613958586799566</v>
      </c>
      <c r="O1018" s="104">
        <f t="shared" si="980"/>
        <v>2.9397901036585048</v>
      </c>
      <c r="P1018" s="104">
        <f t="shared" si="980"/>
        <v>0</v>
      </c>
      <c r="Q1018" s="104">
        <f t="shared" si="986"/>
        <v>2.9397901036585048</v>
      </c>
      <c r="R1018" s="104">
        <f t="shared" si="981"/>
        <v>3.2217277453461097</v>
      </c>
      <c r="S1018" s="104">
        <f t="shared" si="981"/>
        <v>0</v>
      </c>
      <c r="T1018" s="104">
        <f t="shared" si="987"/>
        <v>3.2217277453461097</v>
      </c>
    </row>
    <row r="1019" spans="2:20" x14ac:dyDescent="0.2">
      <c r="B1019" s="114" t="s">
        <v>427</v>
      </c>
      <c r="C1019" s="104">
        <f t="shared" si="976"/>
        <v>0</v>
      </c>
      <c r="D1019" s="104">
        <f t="shared" si="976"/>
        <v>7.4747039827771795</v>
      </c>
      <c r="E1019" s="104">
        <f t="shared" si="982"/>
        <v>7.4747039827771795</v>
      </c>
      <c r="F1019" s="104">
        <f t="shared" si="977"/>
        <v>0</v>
      </c>
      <c r="G1019" s="104">
        <f t="shared" si="977"/>
        <v>6.3898622856598788</v>
      </c>
      <c r="H1019" s="104">
        <f t="shared" si="983"/>
        <v>6.3898622856598788</v>
      </c>
      <c r="I1019" s="104">
        <f t="shared" si="978"/>
        <v>0</v>
      </c>
      <c r="J1019" s="104">
        <f t="shared" si="978"/>
        <v>7.0799776518951187</v>
      </c>
      <c r="K1019" s="104">
        <f t="shared" si="984"/>
        <v>7.0799776518951187</v>
      </c>
      <c r="L1019" s="104">
        <f t="shared" si="979"/>
        <v>0</v>
      </c>
      <c r="M1019" s="104">
        <f t="shared" si="979"/>
        <v>7.7864838836807904</v>
      </c>
      <c r="N1019" s="104">
        <f t="shared" si="985"/>
        <v>7.7864838836807904</v>
      </c>
      <c r="O1019" s="104">
        <f t="shared" si="980"/>
        <v>0</v>
      </c>
      <c r="P1019" s="104">
        <f t="shared" si="980"/>
        <v>8.6009859032751699</v>
      </c>
      <c r="Q1019" s="104">
        <f t="shared" si="986"/>
        <v>8.6009859032751699</v>
      </c>
      <c r="R1019" s="104">
        <f t="shared" si="981"/>
        <v>0</v>
      </c>
      <c r="S1019" s="104">
        <f t="shared" si="981"/>
        <v>9.425854889241192</v>
      </c>
      <c r="T1019" s="104">
        <f t="shared" si="987"/>
        <v>9.425854889241192</v>
      </c>
    </row>
    <row r="1020" spans="2:20" x14ac:dyDescent="0.2">
      <c r="B1020" s="114" t="s">
        <v>428</v>
      </c>
      <c r="C1020" s="104">
        <f t="shared" si="976"/>
        <v>0</v>
      </c>
      <c r="D1020" s="104">
        <f t="shared" si="976"/>
        <v>4.304628632938643</v>
      </c>
      <c r="E1020" s="104">
        <f t="shared" si="982"/>
        <v>4.304628632938643</v>
      </c>
      <c r="F1020" s="104">
        <f t="shared" si="977"/>
        <v>0</v>
      </c>
      <c r="G1020" s="104">
        <f t="shared" si="977"/>
        <v>3.6798760484380546</v>
      </c>
      <c r="H1020" s="104">
        <f t="shared" si="983"/>
        <v>3.6798760484380546</v>
      </c>
      <c r="I1020" s="104">
        <f t="shared" si="978"/>
        <v>0</v>
      </c>
      <c r="J1020" s="104">
        <f t="shared" si="978"/>
        <v>4.0773085584574567</v>
      </c>
      <c r="K1020" s="104">
        <f t="shared" si="984"/>
        <v>4.0773085584574567</v>
      </c>
      <c r="L1020" s="104">
        <f t="shared" si="979"/>
        <v>0</v>
      </c>
      <c r="M1020" s="104">
        <f t="shared" si="979"/>
        <v>4.48418045086974</v>
      </c>
      <c r="N1020" s="104">
        <f t="shared" si="985"/>
        <v>4.48418045086974</v>
      </c>
      <c r="O1020" s="104">
        <f t="shared" si="980"/>
        <v>0</v>
      </c>
      <c r="P1020" s="104">
        <f t="shared" si="980"/>
        <v>9.9064926921651484</v>
      </c>
      <c r="Q1020" s="104">
        <f t="shared" si="986"/>
        <v>9.9064926921651484</v>
      </c>
      <c r="R1020" s="104">
        <f t="shared" si="981"/>
        <v>0</v>
      </c>
      <c r="S1020" s="104">
        <f t="shared" si="981"/>
        <v>10.856565006358156</v>
      </c>
      <c r="T1020" s="104">
        <f t="shared" si="987"/>
        <v>10.856565006358156</v>
      </c>
    </row>
    <row r="1021" spans="2:20" x14ac:dyDescent="0.2">
      <c r="B1021" s="114" t="s">
        <v>429</v>
      </c>
      <c r="C1021" s="104">
        <f t="shared" si="976"/>
        <v>6.0481700753498382</v>
      </c>
      <c r="D1021" s="104">
        <f t="shared" si="976"/>
        <v>0</v>
      </c>
      <c r="E1021" s="104">
        <f t="shared" si="982"/>
        <v>6.0481700753498382</v>
      </c>
      <c r="F1021" s="104">
        <f t="shared" si="977"/>
        <v>5.1703684789100581</v>
      </c>
      <c r="G1021" s="104">
        <f t="shared" si="977"/>
        <v>0</v>
      </c>
      <c r="H1021" s="104">
        <f t="shared" si="983"/>
        <v>5.1703684789100581</v>
      </c>
      <c r="I1021" s="104">
        <f t="shared" si="978"/>
        <v>5.7287765598481712</v>
      </c>
      <c r="J1021" s="104">
        <f t="shared" si="978"/>
        <v>0</v>
      </c>
      <c r="K1021" s="104">
        <f t="shared" si="984"/>
        <v>5.7287765598481712</v>
      </c>
      <c r="L1021" s="104">
        <f t="shared" si="979"/>
        <v>12.600894677831635</v>
      </c>
      <c r="M1021" s="104">
        <f t="shared" si="979"/>
        <v>0</v>
      </c>
      <c r="N1021" s="104">
        <f t="shared" si="985"/>
        <v>12.600894677831635</v>
      </c>
      <c r="O1021" s="104">
        <f t="shared" si="980"/>
        <v>13.919006205077004</v>
      </c>
      <c r="P1021" s="104">
        <f t="shared" si="980"/>
        <v>0</v>
      </c>
      <c r="Q1021" s="104">
        <f t="shared" si="986"/>
        <v>13.919006205077004</v>
      </c>
      <c r="R1021" s="104">
        <f t="shared" si="981"/>
        <v>15.253894631026485</v>
      </c>
      <c r="S1021" s="104">
        <f t="shared" si="981"/>
        <v>0</v>
      </c>
      <c r="T1021" s="104">
        <f t="shared" si="987"/>
        <v>15.253894631026485</v>
      </c>
    </row>
    <row r="1022" spans="2:20" x14ac:dyDescent="0.2">
      <c r="B1022" s="114" t="s">
        <v>288</v>
      </c>
      <c r="C1022" s="104">
        <f t="shared" si="976"/>
        <v>0</v>
      </c>
      <c r="D1022" s="104">
        <f t="shared" si="976"/>
        <v>0</v>
      </c>
      <c r="E1022" s="104">
        <f t="shared" si="982"/>
        <v>0</v>
      </c>
      <c r="F1022" s="104">
        <f t="shared" si="977"/>
        <v>1.7639521820062489</v>
      </c>
      <c r="G1022" s="104">
        <f t="shared" si="977"/>
        <v>0</v>
      </c>
      <c r="H1022" s="104">
        <f t="shared" si="983"/>
        <v>1.7639521820062489</v>
      </c>
      <c r="I1022" s="104">
        <f t="shared" si="978"/>
        <v>2.3498244103176869</v>
      </c>
      <c r="J1022" s="104">
        <f t="shared" si="978"/>
        <v>0</v>
      </c>
      <c r="K1022" s="104">
        <f t="shared" si="984"/>
        <v>2.3498244103176869</v>
      </c>
      <c r="L1022" s="104">
        <f t="shared" si="979"/>
        <v>2.9369960888025854</v>
      </c>
      <c r="M1022" s="104">
        <f t="shared" si="979"/>
        <v>0</v>
      </c>
      <c r="N1022" s="104">
        <f t="shared" si="985"/>
        <v>2.9369960888025854</v>
      </c>
      <c r="O1022" s="104">
        <f t="shared" si="980"/>
        <v>4.9162286653377718</v>
      </c>
      <c r="P1022" s="104">
        <f t="shared" si="980"/>
        <v>0</v>
      </c>
      <c r="Q1022" s="104">
        <f t="shared" si="986"/>
        <v>4.9162286653377718</v>
      </c>
      <c r="R1022" s="104">
        <f t="shared" si="981"/>
        <v>6.0736909306381248</v>
      </c>
      <c r="S1022" s="104">
        <f t="shared" si="981"/>
        <v>0</v>
      </c>
      <c r="T1022" s="104">
        <f t="shared" si="987"/>
        <v>6.0736909306381248</v>
      </c>
    </row>
    <row r="1023" spans="2:20" x14ac:dyDescent="0.2">
      <c r="B1023" s="114" t="s">
        <v>289</v>
      </c>
      <c r="C1023" s="104">
        <f t="shared" si="976"/>
        <v>2.6278256189451024</v>
      </c>
      <c r="D1023" s="104">
        <f t="shared" si="976"/>
        <v>0</v>
      </c>
      <c r="E1023" s="104">
        <f t="shared" si="982"/>
        <v>2.6278256189451024</v>
      </c>
      <c r="F1023" s="104">
        <f t="shared" si="977"/>
        <v>2.2464359598023007</v>
      </c>
      <c r="G1023" s="104">
        <f t="shared" si="977"/>
        <v>0</v>
      </c>
      <c r="H1023" s="104">
        <f t="shared" si="983"/>
        <v>2.2464359598023007</v>
      </c>
      <c r="I1023" s="104">
        <f t="shared" si="978"/>
        <v>2.4890546432443772</v>
      </c>
      <c r="J1023" s="104">
        <f t="shared" si="978"/>
        <v>0</v>
      </c>
      <c r="K1023" s="104">
        <f t="shared" si="984"/>
        <v>2.4890546432443772</v>
      </c>
      <c r="L1023" s="104">
        <f t="shared" si="979"/>
        <v>2.7374357403565268</v>
      </c>
      <c r="M1023" s="104">
        <f t="shared" si="979"/>
        <v>0</v>
      </c>
      <c r="N1023" s="104">
        <f t="shared" si="985"/>
        <v>2.7374357403565268</v>
      </c>
      <c r="O1023" s="104">
        <f t="shared" si="980"/>
        <v>3.0237841066201758</v>
      </c>
      <c r="P1023" s="104">
        <f t="shared" si="980"/>
        <v>0</v>
      </c>
      <c r="Q1023" s="104">
        <f t="shared" si="986"/>
        <v>3.0237841066201758</v>
      </c>
      <c r="R1023" s="104">
        <f t="shared" si="981"/>
        <v>3.3137771094988553</v>
      </c>
      <c r="S1023" s="104">
        <f t="shared" si="981"/>
        <v>0</v>
      </c>
      <c r="T1023" s="104">
        <f t="shared" si="987"/>
        <v>3.3137771094988553</v>
      </c>
    </row>
    <row r="1024" spans="2:20" x14ac:dyDescent="0.2">
      <c r="B1024" s="114" t="s">
        <v>290</v>
      </c>
      <c r="C1024" s="104">
        <f t="shared" si="976"/>
        <v>0</v>
      </c>
      <c r="D1024" s="104">
        <f t="shared" si="976"/>
        <v>2.0939181916038754</v>
      </c>
      <c r="E1024" s="104">
        <f t="shared" si="982"/>
        <v>2.0939181916038754</v>
      </c>
      <c r="F1024" s="104">
        <f t="shared" si="977"/>
        <v>0</v>
      </c>
      <c r="G1024" s="104">
        <f t="shared" si="977"/>
        <v>1.7900172251123097</v>
      </c>
      <c r="H1024" s="104">
        <f t="shared" si="983"/>
        <v>1.7900172251123097</v>
      </c>
      <c r="I1024" s="104">
        <f t="shared" si="978"/>
        <v>0</v>
      </c>
      <c r="J1024" s="104">
        <f t="shared" si="978"/>
        <v>1.9833419538232977</v>
      </c>
      <c r="K1024" s="104">
        <f t="shared" si="984"/>
        <v>1.9833419538232977</v>
      </c>
      <c r="L1024" s="104">
        <f t="shared" si="979"/>
        <v>0</v>
      </c>
      <c r="M1024" s="104">
        <f t="shared" si="979"/>
        <v>2.1812583200936135</v>
      </c>
      <c r="N1024" s="104">
        <f t="shared" si="985"/>
        <v>2.1812583200936135</v>
      </c>
      <c r="O1024" s="104">
        <f t="shared" si="980"/>
        <v>0</v>
      </c>
      <c r="P1024" s="104">
        <f t="shared" si="980"/>
        <v>2.4094279706719504</v>
      </c>
      <c r="Q1024" s="104">
        <f t="shared" si="986"/>
        <v>2.4094279706719504</v>
      </c>
      <c r="R1024" s="104">
        <f t="shared" si="981"/>
        <v>0</v>
      </c>
      <c r="S1024" s="104">
        <f t="shared" si="981"/>
        <v>2.6405017602673424</v>
      </c>
      <c r="T1024" s="104">
        <f t="shared" si="987"/>
        <v>2.6405017602673424</v>
      </c>
    </row>
    <row r="1025" spans="2:20" x14ac:dyDescent="0.2">
      <c r="B1025" s="114" t="s">
        <v>291</v>
      </c>
      <c r="C1025" s="104">
        <f t="shared" si="976"/>
        <v>0</v>
      </c>
      <c r="D1025" s="104">
        <f t="shared" si="976"/>
        <v>1.0427879440258343</v>
      </c>
      <c r="E1025" s="104">
        <f t="shared" si="982"/>
        <v>1.0427879440258343</v>
      </c>
      <c r="F1025" s="104">
        <f t="shared" si="977"/>
        <v>0</v>
      </c>
      <c r="G1025" s="104">
        <f t="shared" si="977"/>
        <v>0.89144284119138917</v>
      </c>
      <c r="H1025" s="104">
        <f t="shared" si="983"/>
        <v>0.89144284119138917</v>
      </c>
      <c r="I1025" s="104">
        <f t="shared" si="978"/>
        <v>0</v>
      </c>
      <c r="J1025" s="104">
        <f t="shared" si="978"/>
        <v>0.98772009652554638</v>
      </c>
      <c r="K1025" s="104">
        <f t="shared" si="984"/>
        <v>0.98772009652554638</v>
      </c>
      <c r="L1025" s="104">
        <f t="shared" si="979"/>
        <v>0</v>
      </c>
      <c r="M1025" s="104">
        <f t="shared" si="979"/>
        <v>0.99740624017319313</v>
      </c>
      <c r="N1025" s="104">
        <f t="shared" si="985"/>
        <v>0.99740624017319313</v>
      </c>
      <c r="O1025" s="104">
        <f t="shared" si="980"/>
        <v>0</v>
      </c>
      <c r="P1025" s="104">
        <f t="shared" si="980"/>
        <v>1.1017395193673798</v>
      </c>
      <c r="Q1025" s="104">
        <f t="shared" si="986"/>
        <v>1.1017395193673798</v>
      </c>
      <c r="R1025" s="104">
        <f t="shared" si="981"/>
        <v>0</v>
      </c>
      <c r="S1025" s="104">
        <f t="shared" si="981"/>
        <v>1.2074007505749795</v>
      </c>
      <c r="T1025" s="104">
        <f t="shared" si="987"/>
        <v>1.2074007505749795</v>
      </c>
    </row>
    <row r="1026" spans="2:20" x14ac:dyDescent="0.2">
      <c r="B1026" s="114" t="s">
        <v>293</v>
      </c>
      <c r="C1026" s="104">
        <f t="shared" si="976"/>
        <v>0</v>
      </c>
      <c r="D1026" s="104">
        <f t="shared" si="976"/>
        <v>1.096595801937567</v>
      </c>
      <c r="E1026" s="104">
        <f t="shared" si="982"/>
        <v>1.096595801937567</v>
      </c>
      <c r="F1026" s="104">
        <f t="shared" si="977"/>
        <v>0</v>
      </c>
      <c r="G1026" s="104">
        <f t="shared" si="977"/>
        <v>0.93744129179686486</v>
      </c>
      <c r="H1026" s="104">
        <f t="shared" si="983"/>
        <v>0.93744129179686486</v>
      </c>
      <c r="I1026" s="104">
        <f t="shared" si="978"/>
        <v>0</v>
      </c>
      <c r="J1026" s="104">
        <f t="shared" si="978"/>
        <v>1.0386864535062648</v>
      </c>
      <c r="K1026" s="104">
        <f t="shared" si="984"/>
        <v>1.0386864535062648</v>
      </c>
      <c r="L1026" s="104">
        <f t="shared" si="979"/>
        <v>0</v>
      </c>
      <c r="M1026" s="104">
        <f t="shared" si="979"/>
        <v>1.1423362795868746</v>
      </c>
      <c r="N1026" s="104">
        <f t="shared" si="985"/>
        <v>1.1423362795868746</v>
      </c>
      <c r="O1026" s="104">
        <f t="shared" si="980"/>
        <v>0</v>
      </c>
      <c r="P1026" s="104">
        <f t="shared" si="980"/>
        <v>1.2618299073499115</v>
      </c>
      <c r="Q1026" s="104">
        <f t="shared" si="986"/>
        <v>1.2618299073499115</v>
      </c>
      <c r="R1026" s="104">
        <f t="shared" si="981"/>
        <v>0</v>
      </c>
      <c r="S1026" s="104">
        <f t="shared" si="981"/>
        <v>1.3828444477575383</v>
      </c>
      <c r="T1026" s="104">
        <f t="shared" si="987"/>
        <v>1.3828444477575383</v>
      </c>
    </row>
    <row r="1027" spans="2:20" x14ac:dyDescent="0.2">
      <c r="B1027" s="114" t="s">
        <v>872</v>
      </c>
      <c r="C1027" s="104">
        <f t="shared" ref="C1027:D1034" si="988">+C915*$E$1038</f>
        <v>0</v>
      </c>
      <c r="D1027" s="104">
        <f t="shared" si="988"/>
        <v>0</v>
      </c>
      <c r="E1027" s="104">
        <f t="shared" si="982"/>
        <v>0</v>
      </c>
      <c r="F1027" s="104">
        <f t="shared" ref="F1027:G1034" si="989">+F915*$H$1038</f>
        <v>0</v>
      </c>
      <c r="G1027" s="104">
        <f t="shared" si="989"/>
        <v>0</v>
      </c>
      <c r="H1027" s="104">
        <f t="shared" si="983"/>
        <v>0</v>
      </c>
      <c r="I1027" s="104">
        <f t="shared" ref="I1027:J1034" si="990">+I915*$K$1038</f>
        <v>19.591142410424062</v>
      </c>
      <c r="J1027" s="104">
        <f t="shared" si="990"/>
        <v>0</v>
      </c>
      <c r="K1027" s="104">
        <f t="shared" si="984"/>
        <v>19.591142410424062</v>
      </c>
      <c r="L1027" s="104">
        <f t="shared" ref="L1027:M1034" si="991">+L915*$N$1038</f>
        <v>45.703910849929485</v>
      </c>
      <c r="M1027" s="104">
        <f t="shared" si="991"/>
        <v>0</v>
      </c>
      <c r="N1027" s="104">
        <f t="shared" si="985"/>
        <v>45.703910849929485</v>
      </c>
      <c r="O1027" s="104">
        <f t="shared" ref="O1027:P1034" si="992">+O915*$Q$1038</f>
        <v>0</v>
      </c>
      <c r="P1027" s="104">
        <f t="shared" si="992"/>
        <v>0</v>
      </c>
      <c r="Q1027" s="104">
        <f t="shared" si="986"/>
        <v>0</v>
      </c>
      <c r="R1027" s="104">
        <f t="shared" ref="R1027:S1034" si="993">+R915*$T$1038</f>
        <v>0</v>
      </c>
      <c r="S1027" s="104">
        <f t="shared" si="993"/>
        <v>0</v>
      </c>
      <c r="T1027" s="104">
        <f t="shared" si="987"/>
        <v>0</v>
      </c>
    </row>
    <row r="1028" spans="2:20" x14ac:dyDescent="0.2">
      <c r="B1028" s="114" t="s">
        <v>867</v>
      </c>
      <c r="C1028" s="104">
        <f t="shared" si="988"/>
        <v>0</v>
      </c>
      <c r="D1028" s="104">
        <f t="shared" si="988"/>
        <v>0</v>
      </c>
      <c r="E1028" s="104">
        <f t="shared" si="982"/>
        <v>0</v>
      </c>
      <c r="F1028" s="104">
        <f t="shared" si="989"/>
        <v>19.449661989630307</v>
      </c>
      <c r="G1028" s="104">
        <f t="shared" si="989"/>
        <v>0</v>
      </c>
      <c r="H1028" s="104">
        <f t="shared" si="983"/>
        <v>19.449661989630307</v>
      </c>
      <c r="I1028" s="104">
        <f t="shared" si="990"/>
        <v>22.856332812161408</v>
      </c>
      <c r="J1028" s="104">
        <f t="shared" si="990"/>
        <v>0</v>
      </c>
      <c r="K1028" s="104">
        <f t="shared" si="984"/>
        <v>22.856332812161408</v>
      </c>
      <c r="L1028" s="104">
        <f t="shared" si="991"/>
        <v>39.174780728510989</v>
      </c>
      <c r="M1028" s="104">
        <f t="shared" si="991"/>
        <v>0</v>
      </c>
      <c r="N1028" s="104">
        <f t="shared" si="985"/>
        <v>39.174780728510989</v>
      </c>
      <c r="O1028" s="104">
        <f t="shared" si="992"/>
        <v>42.616996828933623</v>
      </c>
      <c r="P1028" s="104">
        <f t="shared" si="992"/>
        <v>0</v>
      </c>
      <c r="Q1028" s="104">
        <f t="shared" si="986"/>
        <v>42.616996828933623</v>
      </c>
      <c r="R1028" s="104">
        <f t="shared" si="993"/>
        <v>48.990353979837423</v>
      </c>
      <c r="S1028" s="104">
        <f t="shared" si="993"/>
        <v>0</v>
      </c>
      <c r="T1028" s="104">
        <f t="shared" si="987"/>
        <v>48.990353979837423</v>
      </c>
    </row>
    <row r="1029" spans="2:20" x14ac:dyDescent="0.2">
      <c r="B1029" s="114" t="s">
        <v>868</v>
      </c>
      <c r="C1029" s="104">
        <f t="shared" si="988"/>
        <v>0</v>
      </c>
      <c r="D1029" s="104">
        <f t="shared" si="988"/>
        <v>0</v>
      </c>
      <c r="E1029" s="104">
        <f t="shared" si="982"/>
        <v>0</v>
      </c>
      <c r="F1029" s="104">
        <f t="shared" si="989"/>
        <v>0</v>
      </c>
      <c r="G1029" s="104">
        <f t="shared" si="989"/>
        <v>0</v>
      </c>
      <c r="H1029" s="104">
        <f t="shared" si="983"/>
        <v>0</v>
      </c>
      <c r="I1029" s="104">
        <f t="shared" si="990"/>
        <v>9.7955712052120312</v>
      </c>
      <c r="J1029" s="104">
        <f t="shared" si="990"/>
        <v>0</v>
      </c>
      <c r="K1029" s="104">
        <f t="shared" si="984"/>
        <v>9.7955712052120312</v>
      </c>
      <c r="L1029" s="104">
        <f t="shared" si="991"/>
        <v>19.587390364255494</v>
      </c>
      <c r="M1029" s="104">
        <f t="shared" si="991"/>
        <v>0</v>
      </c>
      <c r="N1029" s="104">
        <f t="shared" si="985"/>
        <v>19.587390364255494</v>
      </c>
      <c r="O1029" s="104">
        <f t="shared" si="992"/>
        <v>26.225844202420689</v>
      </c>
      <c r="P1029" s="104">
        <f t="shared" si="992"/>
        <v>0</v>
      </c>
      <c r="Q1029" s="104">
        <f t="shared" si="986"/>
        <v>26.225844202420689</v>
      </c>
      <c r="R1029" s="104">
        <f t="shared" si="993"/>
        <v>29.394212387902453</v>
      </c>
      <c r="S1029" s="104">
        <f t="shared" si="993"/>
        <v>0</v>
      </c>
      <c r="T1029" s="104">
        <f t="shared" si="987"/>
        <v>29.394212387902453</v>
      </c>
    </row>
    <row r="1030" spans="2:20" x14ac:dyDescent="0.2">
      <c r="B1030" s="114" t="s">
        <v>869</v>
      </c>
      <c r="C1030" s="104">
        <f t="shared" si="988"/>
        <v>0</v>
      </c>
      <c r="D1030" s="104">
        <f t="shared" si="988"/>
        <v>0</v>
      </c>
      <c r="E1030" s="104">
        <f t="shared" si="982"/>
        <v>0</v>
      </c>
      <c r="F1030" s="104">
        <f t="shared" si="989"/>
        <v>12.966441326420206</v>
      </c>
      <c r="G1030" s="104">
        <f t="shared" si="989"/>
        <v>0</v>
      </c>
      <c r="H1030" s="104">
        <f t="shared" si="983"/>
        <v>12.966441326420206</v>
      </c>
      <c r="I1030" s="104">
        <f t="shared" si="990"/>
        <v>16.32595200868672</v>
      </c>
      <c r="J1030" s="104">
        <f t="shared" si="990"/>
        <v>0</v>
      </c>
      <c r="K1030" s="104">
        <f t="shared" si="984"/>
        <v>16.32595200868672</v>
      </c>
      <c r="L1030" s="104">
        <f t="shared" si="991"/>
        <v>22.851955424964743</v>
      </c>
      <c r="M1030" s="104">
        <f t="shared" si="991"/>
        <v>0</v>
      </c>
      <c r="N1030" s="104">
        <f t="shared" si="985"/>
        <v>22.851955424964743</v>
      </c>
      <c r="O1030" s="104">
        <f t="shared" si="992"/>
        <v>32.782305253025868</v>
      </c>
      <c r="P1030" s="104">
        <f t="shared" si="992"/>
        <v>0</v>
      </c>
      <c r="Q1030" s="104">
        <f t="shared" si="986"/>
        <v>32.782305253025868</v>
      </c>
      <c r="R1030" s="104">
        <f t="shared" si="993"/>
        <v>39.192283183869939</v>
      </c>
      <c r="S1030" s="104">
        <f t="shared" si="993"/>
        <v>0</v>
      </c>
      <c r="T1030" s="104">
        <f t="shared" si="987"/>
        <v>39.192283183869939</v>
      </c>
    </row>
    <row r="1031" spans="2:20" x14ac:dyDescent="0.2">
      <c r="B1031" s="114" t="s">
        <v>870</v>
      </c>
      <c r="C1031" s="104">
        <f t="shared" si="988"/>
        <v>0</v>
      </c>
      <c r="D1031" s="104">
        <f t="shared" si="988"/>
        <v>0</v>
      </c>
      <c r="E1031" s="104">
        <f t="shared" si="982"/>
        <v>0</v>
      </c>
      <c r="F1031" s="104">
        <f t="shared" si="989"/>
        <v>0</v>
      </c>
      <c r="G1031" s="104">
        <f t="shared" si="989"/>
        <v>0</v>
      </c>
      <c r="H1031" s="104">
        <f t="shared" si="983"/>
        <v>0</v>
      </c>
      <c r="I1031" s="104">
        <f t="shared" si="990"/>
        <v>39.182284820848125</v>
      </c>
      <c r="J1031" s="104">
        <f t="shared" si="990"/>
        <v>0</v>
      </c>
      <c r="K1031" s="104">
        <f t="shared" si="984"/>
        <v>39.182284820848125</v>
      </c>
      <c r="L1031" s="104">
        <f t="shared" si="991"/>
        <v>0</v>
      </c>
      <c r="M1031" s="104">
        <f t="shared" si="991"/>
        <v>0</v>
      </c>
      <c r="N1031" s="104">
        <f t="shared" si="985"/>
        <v>0</v>
      </c>
      <c r="O1031" s="104">
        <f t="shared" si="992"/>
        <v>78.677532607262066</v>
      </c>
      <c r="P1031" s="104">
        <f t="shared" si="992"/>
        <v>0</v>
      </c>
      <c r="Q1031" s="104">
        <f t="shared" si="986"/>
        <v>78.677532607262066</v>
      </c>
      <c r="R1031" s="104">
        <f t="shared" si="993"/>
        <v>0</v>
      </c>
      <c r="S1031" s="104">
        <f t="shared" si="993"/>
        <v>0</v>
      </c>
      <c r="T1031" s="104">
        <f t="shared" si="987"/>
        <v>0</v>
      </c>
    </row>
    <row r="1032" spans="2:20" x14ac:dyDescent="0.2">
      <c r="B1032" s="114" t="s">
        <v>871</v>
      </c>
      <c r="C1032" s="104">
        <f t="shared" si="988"/>
        <v>0</v>
      </c>
      <c r="D1032" s="104">
        <f t="shared" si="988"/>
        <v>0</v>
      </c>
      <c r="E1032" s="104">
        <f t="shared" si="982"/>
        <v>0</v>
      </c>
      <c r="F1032" s="104">
        <f t="shared" si="989"/>
        <v>6.483220663210103</v>
      </c>
      <c r="G1032" s="104">
        <f t="shared" si="989"/>
        <v>0</v>
      </c>
      <c r="H1032" s="104">
        <f t="shared" si="983"/>
        <v>6.483220663210103</v>
      </c>
      <c r="I1032" s="104">
        <f t="shared" si="990"/>
        <v>13.060761606949375</v>
      </c>
      <c r="J1032" s="104">
        <f t="shared" si="990"/>
        <v>0</v>
      </c>
      <c r="K1032" s="104">
        <f t="shared" si="984"/>
        <v>13.060761606949375</v>
      </c>
      <c r="L1032" s="104">
        <f t="shared" si="991"/>
        <v>16.322825303546242</v>
      </c>
      <c r="M1032" s="104">
        <f t="shared" si="991"/>
        <v>0</v>
      </c>
      <c r="N1032" s="104">
        <f t="shared" si="985"/>
        <v>16.322825303546242</v>
      </c>
      <c r="O1032" s="104">
        <f t="shared" si="992"/>
        <v>22.947613677118106</v>
      </c>
      <c r="P1032" s="104">
        <f t="shared" si="992"/>
        <v>0</v>
      </c>
      <c r="Q1032" s="104">
        <f t="shared" si="986"/>
        <v>22.947613677118106</v>
      </c>
      <c r="R1032" s="104">
        <f t="shared" si="993"/>
        <v>26.128188789246625</v>
      </c>
      <c r="S1032" s="104">
        <f t="shared" si="993"/>
        <v>0</v>
      </c>
      <c r="T1032" s="104">
        <f t="shared" si="987"/>
        <v>26.128188789246625</v>
      </c>
    </row>
    <row r="1033" spans="2:20" x14ac:dyDescent="0.2">
      <c r="B1033" s="114" t="s">
        <v>873</v>
      </c>
      <c r="C1033" s="104">
        <f t="shared" si="988"/>
        <v>0</v>
      </c>
      <c r="D1033" s="104">
        <f t="shared" si="988"/>
        <v>0</v>
      </c>
      <c r="E1033" s="104">
        <f t="shared" si="982"/>
        <v>0</v>
      </c>
      <c r="F1033" s="104">
        <f t="shared" si="989"/>
        <v>0</v>
      </c>
      <c r="G1033" s="104">
        <f t="shared" si="989"/>
        <v>0</v>
      </c>
      <c r="H1033" s="104">
        <f t="shared" si="983"/>
        <v>0</v>
      </c>
      <c r="I1033" s="104">
        <f t="shared" si="990"/>
        <v>19.591142410424062</v>
      </c>
      <c r="J1033" s="104">
        <f t="shared" si="990"/>
        <v>0</v>
      </c>
      <c r="K1033" s="104">
        <f t="shared" si="984"/>
        <v>19.591142410424062</v>
      </c>
      <c r="L1033" s="104">
        <f t="shared" si="991"/>
        <v>45.703910849929485</v>
      </c>
      <c r="M1033" s="104">
        <f t="shared" si="991"/>
        <v>0</v>
      </c>
      <c r="N1033" s="104">
        <f t="shared" si="985"/>
        <v>45.703910849929485</v>
      </c>
      <c r="O1033" s="104">
        <f t="shared" si="992"/>
        <v>0</v>
      </c>
      <c r="P1033" s="104">
        <f t="shared" si="992"/>
        <v>0</v>
      </c>
      <c r="Q1033" s="104">
        <f t="shared" si="986"/>
        <v>0</v>
      </c>
      <c r="R1033" s="104">
        <f t="shared" si="993"/>
        <v>0</v>
      </c>
      <c r="S1033" s="104">
        <f t="shared" si="993"/>
        <v>0</v>
      </c>
      <c r="T1033" s="104">
        <f t="shared" si="987"/>
        <v>0</v>
      </c>
    </row>
    <row r="1034" spans="2:20" x14ac:dyDescent="0.2">
      <c r="B1034" s="108" t="s">
        <v>881</v>
      </c>
      <c r="C1034" s="104">
        <f t="shared" si="988"/>
        <v>0</v>
      </c>
      <c r="D1034" s="104">
        <f t="shared" si="988"/>
        <v>0</v>
      </c>
      <c r="E1034" s="104">
        <f t="shared" si="982"/>
        <v>0</v>
      </c>
      <c r="F1034" s="104">
        <f t="shared" si="989"/>
        <v>45.382544642470727</v>
      </c>
      <c r="G1034" s="104">
        <f t="shared" si="989"/>
        <v>0</v>
      </c>
      <c r="H1034" s="104">
        <f t="shared" si="983"/>
        <v>45.382544642470727</v>
      </c>
      <c r="I1034" s="104">
        <f t="shared" si="990"/>
        <v>0</v>
      </c>
      <c r="J1034" s="104">
        <f t="shared" si="990"/>
        <v>0</v>
      </c>
      <c r="K1034" s="104">
        <f t="shared" si="984"/>
        <v>0</v>
      </c>
      <c r="L1034" s="104">
        <f t="shared" si="991"/>
        <v>0</v>
      </c>
      <c r="M1034" s="104">
        <f t="shared" si="991"/>
        <v>0</v>
      </c>
      <c r="N1034" s="104">
        <f t="shared" si="985"/>
        <v>0</v>
      </c>
      <c r="O1034" s="104">
        <f t="shared" si="992"/>
        <v>0</v>
      </c>
      <c r="P1034" s="104">
        <f t="shared" si="992"/>
        <v>0</v>
      </c>
      <c r="Q1034" s="104">
        <f t="shared" si="986"/>
        <v>0</v>
      </c>
      <c r="R1034" s="104">
        <f t="shared" si="993"/>
        <v>0</v>
      </c>
      <c r="S1034" s="104">
        <f t="shared" si="993"/>
        <v>0</v>
      </c>
      <c r="T1034" s="104">
        <f t="shared" si="987"/>
        <v>0</v>
      </c>
    </row>
    <row r="1035" spans="2:20" x14ac:dyDescent="0.2">
      <c r="B1035" s="108" t="s">
        <v>912</v>
      </c>
      <c r="C1035" s="104">
        <f t="shared" ref="C1035:D1035" si="994">+C923*$E$1038</f>
        <v>17.22685683530678</v>
      </c>
      <c r="D1035" s="104">
        <f t="shared" si="994"/>
        <v>0</v>
      </c>
      <c r="E1035" s="104">
        <f t="shared" ref="E1035:E1036" si="995">+C1035+D1035</f>
        <v>17.22685683530678</v>
      </c>
      <c r="F1035" s="104">
        <f t="shared" ref="F1035:G1035" si="996">+F923*$H$1038</f>
        <v>13.387850669528863</v>
      </c>
      <c r="G1035" s="104">
        <f t="shared" si="996"/>
        <v>0</v>
      </c>
      <c r="H1035" s="104">
        <f t="shared" ref="H1035:H1036" si="997">+F1035+G1035</f>
        <v>13.387850669528863</v>
      </c>
      <c r="I1035" s="104">
        <f t="shared" ref="I1035:J1035" si="998">+I923*$K$1038</f>
        <v>13.485236359175229</v>
      </c>
      <c r="J1035" s="104">
        <f t="shared" si="998"/>
        <v>0</v>
      </c>
      <c r="K1035" s="104">
        <f t="shared" ref="K1035:K1036" si="999">+I1035+J1035</f>
        <v>13.485236359175229</v>
      </c>
      <c r="L1035" s="104">
        <f t="shared" ref="L1035:M1035" si="1000">+L923*$N$1038</f>
        <v>13.482653700729198</v>
      </c>
      <c r="M1035" s="104">
        <f t="shared" si="1000"/>
        <v>0</v>
      </c>
      <c r="N1035" s="104">
        <f t="shared" ref="N1035:N1036" si="1001">+L1035+M1035</f>
        <v>13.482653700729198</v>
      </c>
      <c r="O1035" s="104">
        <f t="shared" ref="O1035:P1035" si="1002">+O923*$Q$1038</f>
        <v>13.539092069499683</v>
      </c>
      <c r="P1035" s="104">
        <f t="shared" si="1002"/>
        <v>0</v>
      </c>
      <c r="Q1035" s="104">
        <f t="shared" ref="Q1035:Q1036" si="1003">+O1035+P1035</f>
        <v>13.539092069499683</v>
      </c>
      <c r="R1035" s="104">
        <f t="shared" ref="R1035:S1035" si="1004">+R923*$T$1038</f>
        <v>0</v>
      </c>
      <c r="S1035" s="104">
        <f t="shared" si="1004"/>
        <v>0</v>
      </c>
      <c r="T1035" s="104">
        <f t="shared" ref="T1035:T1036" si="1005">+R1035+S1035</f>
        <v>0</v>
      </c>
    </row>
    <row r="1036" spans="2:20" s="135" customFormat="1" x14ac:dyDescent="0.2">
      <c r="B1036" s="114" t="s">
        <v>294</v>
      </c>
      <c r="C1036" s="104">
        <f t="shared" ref="C1036:D1036" si="1006">+C924*$E$1038</f>
        <v>58.583153749551492</v>
      </c>
      <c r="D1036" s="104">
        <f t="shared" si="1006"/>
        <v>0</v>
      </c>
      <c r="E1036" s="104">
        <f t="shared" si="995"/>
        <v>58.583153749551492</v>
      </c>
      <c r="F1036" s="104">
        <f t="shared" ref="F1036:G1036" si="1007">+F924*$H$1038</f>
        <v>45.527894127592788</v>
      </c>
      <c r="G1036" s="104">
        <f t="shared" si="1007"/>
        <v>0</v>
      </c>
      <c r="H1036" s="104">
        <f t="shared" si="997"/>
        <v>45.527894127592788</v>
      </c>
      <c r="I1036" s="104">
        <f t="shared" ref="I1036:J1036" si="1008">+I924*$K$1038</f>
        <v>73.504351143059026</v>
      </c>
      <c r="J1036" s="104">
        <f t="shared" si="1008"/>
        <v>0</v>
      </c>
      <c r="K1036" s="104">
        <f t="shared" si="999"/>
        <v>73.504351143059026</v>
      </c>
      <c r="L1036" s="104">
        <f t="shared" ref="L1036:M1036" si="1009">+L924*$N$1038</f>
        <v>67.989198718902912</v>
      </c>
      <c r="M1036" s="104">
        <f t="shared" si="1009"/>
        <v>0</v>
      </c>
      <c r="N1036" s="104">
        <f t="shared" si="1001"/>
        <v>67.989198718902912</v>
      </c>
      <c r="O1036" s="104">
        <f t="shared" ref="O1036:P1036" si="1010">+O924*$Q$1038</f>
        <v>92.860530345567653</v>
      </c>
      <c r="P1036" s="104">
        <f t="shared" si="1010"/>
        <v>0</v>
      </c>
      <c r="Q1036" s="104">
        <f t="shared" si="1003"/>
        <v>92.860530345567653</v>
      </c>
      <c r="R1036" s="104">
        <f t="shared" ref="R1036:S1036" si="1011">+R924*$T$1038</f>
        <v>117.40680294427125</v>
      </c>
      <c r="S1036" s="104">
        <f t="shared" si="1011"/>
        <v>0</v>
      </c>
      <c r="T1036" s="104">
        <f t="shared" si="1005"/>
        <v>117.40680294427125</v>
      </c>
    </row>
    <row r="1037" spans="2:20" x14ac:dyDescent="0.2">
      <c r="B1037" s="278" t="s">
        <v>8</v>
      </c>
      <c r="C1037" s="106">
        <f>SUM(C1014:C1036)</f>
        <v>393.08820359986555</v>
      </c>
      <c r="D1037" s="106">
        <f t="shared" ref="D1037:T1037" si="1012">SUM(D1014:D1036)</f>
        <v>17.943460710441336</v>
      </c>
      <c r="E1037" s="106">
        <f t="shared" si="1012"/>
        <v>411.03166431030684</v>
      </c>
      <c r="F1037" s="106">
        <f t="shared" si="1012"/>
        <v>590.43196895303004</v>
      </c>
      <c r="G1037" s="106">
        <f t="shared" si="1012"/>
        <v>15.339235256948474</v>
      </c>
      <c r="H1037" s="106">
        <f t="shared" si="1012"/>
        <v>605.77120420997858</v>
      </c>
      <c r="I1037" s="106">
        <f t="shared" si="1012"/>
        <v>746.45300760043676</v>
      </c>
      <c r="J1037" s="106">
        <f t="shared" si="1012"/>
        <v>16.995897244934387</v>
      </c>
      <c r="K1037" s="106">
        <f t="shared" si="1012"/>
        <v>763.44890484537109</v>
      </c>
      <c r="L1037" s="106">
        <f t="shared" si="1012"/>
        <v>924.67687907176833</v>
      </c>
      <c r="M1037" s="106">
        <f t="shared" si="1012"/>
        <v>18.603028673151886</v>
      </c>
      <c r="N1037" s="106">
        <f t="shared" si="1012"/>
        <v>943.27990774492025</v>
      </c>
      <c r="O1037" s="106">
        <f t="shared" si="1012"/>
        <v>994.81706343645749</v>
      </c>
      <c r="P1037" s="106">
        <f t="shared" si="1012"/>
        <v>25.502237362598578</v>
      </c>
      <c r="Q1037" s="106">
        <f t="shared" si="1012"/>
        <v>1020.3193007990559</v>
      </c>
      <c r="R1037" s="106">
        <f t="shared" si="1012"/>
        <v>978.22748943407134</v>
      </c>
      <c r="S1037" s="106">
        <f t="shared" si="1012"/>
        <v>27.948004035130985</v>
      </c>
      <c r="T1037" s="106">
        <f t="shared" si="1012"/>
        <v>1006.1754934692025</v>
      </c>
    </row>
    <row r="1038" spans="2:20" x14ac:dyDescent="0.2">
      <c r="B1038" s="279" t="s">
        <v>297</v>
      </c>
      <c r="C1038" s="241"/>
      <c r="D1038" s="240"/>
      <c r="E1038" s="285">
        <f>Asignaciones!K81</f>
        <v>0.10828559452284477</v>
      </c>
      <c r="F1038" s="241"/>
      <c r="G1038" s="240"/>
      <c r="H1038" s="285">
        <f>Asignaciones!L81</f>
        <v>0.10582085334840351</v>
      </c>
      <c r="I1038" s="241"/>
      <c r="J1038" s="240"/>
      <c r="K1038" s="285">
        <f>Asignaciones!M81</f>
        <v>0.10618601355866185</v>
      </c>
      <c r="L1038" s="241"/>
      <c r="M1038" s="240"/>
      <c r="N1038" s="285">
        <f>Asignaciones!N81</f>
        <v>0.10616213856797424</v>
      </c>
      <c r="O1038" s="241"/>
      <c r="P1038" s="240"/>
      <c r="Q1038" s="285">
        <f>Asignaciones!O81</f>
        <v>0.10621047730137133</v>
      </c>
      <c r="R1038" s="241"/>
      <c r="S1038" s="240"/>
      <c r="T1038" s="285">
        <f>Asignaciones!P81</f>
        <v>0.10626252648913628</v>
      </c>
    </row>
    <row r="1042" spans="2:20" x14ac:dyDescent="0.2">
      <c r="B1042" s="2" t="s">
        <v>494</v>
      </c>
      <c r="C1042" s="228"/>
      <c r="D1042" s="228"/>
      <c r="E1042" s="228"/>
      <c r="F1042" s="228"/>
      <c r="G1042" s="228"/>
      <c r="H1042" s="228"/>
      <c r="I1042" s="228"/>
      <c r="J1042" s="228"/>
      <c r="K1042" s="228"/>
      <c r="L1042" s="228"/>
      <c r="M1042" s="228"/>
      <c r="N1042" s="228"/>
      <c r="O1042" s="228"/>
      <c r="P1042" s="228"/>
      <c r="Q1042" s="228"/>
      <c r="R1042" s="228"/>
      <c r="S1042" s="228"/>
      <c r="T1042" s="227"/>
    </row>
    <row r="1043" spans="2:20" x14ac:dyDescent="0.2">
      <c r="B1043" s="9" t="s">
        <v>20</v>
      </c>
      <c r="C1043" s="199"/>
      <c r="D1043" s="199"/>
      <c r="E1043" s="199"/>
      <c r="F1043" s="199"/>
      <c r="G1043" s="199"/>
      <c r="H1043" s="199"/>
      <c r="I1043" s="199"/>
      <c r="J1043" s="199"/>
      <c r="K1043" s="199"/>
      <c r="L1043" s="199"/>
      <c r="M1043" s="199"/>
      <c r="N1043" s="199"/>
      <c r="O1043" s="199"/>
      <c r="P1043" s="199"/>
      <c r="Q1043" s="199"/>
      <c r="R1043" s="199"/>
      <c r="S1043" s="199"/>
      <c r="T1043" s="262"/>
    </row>
    <row r="1044" spans="2:20" x14ac:dyDescent="0.2">
      <c r="B1044" s="9" t="s">
        <v>911</v>
      </c>
      <c r="C1044" s="199"/>
      <c r="D1044" s="199"/>
      <c r="E1044" s="199"/>
      <c r="F1044" s="199"/>
      <c r="G1044" s="199"/>
      <c r="H1044" s="199"/>
      <c r="I1044" s="199"/>
      <c r="J1044" s="199"/>
      <c r="K1044" s="199"/>
      <c r="L1044" s="199"/>
      <c r="M1044" s="199"/>
      <c r="N1044" s="199"/>
      <c r="O1044" s="199"/>
      <c r="P1044" s="199"/>
      <c r="Q1044" s="199"/>
      <c r="R1044" s="199"/>
      <c r="S1044" s="199"/>
      <c r="T1044" s="262"/>
    </row>
    <row r="1045" spans="2:20" x14ac:dyDescent="0.2">
      <c r="B1045" s="9" t="s">
        <v>2</v>
      </c>
      <c r="C1045" s="199"/>
      <c r="D1045" s="199"/>
      <c r="E1045" s="199"/>
      <c r="F1045" s="199"/>
      <c r="G1045" s="199"/>
      <c r="H1045" s="199"/>
      <c r="I1045" s="199"/>
      <c r="J1045" s="199"/>
      <c r="K1045" s="199"/>
      <c r="L1045" s="199"/>
      <c r="M1045" s="199"/>
      <c r="N1045" s="199"/>
      <c r="O1045" s="199"/>
      <c r="P1045" s="199"/>
      <c r="Q1045" s="199"/>
      <c r="R1045" s="199"/>
      <c r="S1045" s="199"/>
      <c r="T1045" s="262"/>
    </row>
    <row r="1046" spans="2:20" x14ac:dyDescent="0.2">
      <c r="B1046" s="256"/>
      <c r="C1046" s="197"/>
      <c r="D1046" s="197"/>
      <c r="E1046" s="197"/>
      <c r="F1046" s="197"/>
      <c r="G1046" s="197"/>
      <c r="H1046" s="197"/>
      <c r="I1046" s="197"/>
      <c r="J1046" s="197"/>
      <c r="K1046" s="197"/>
      <c r="L1046" s="197"/>
      <c r="M1046" s="197"/>
      <c r="N1046" s="197"/>
      <c r="O1046" s="197"/>
      <c r="P1046" s="197"/>
      <c r="Q1046" s="197"/>
      <c r="R1046" s="197"/>
      <c r="S1046" s="197"/>
      <c r="T1046" s="263"/>
    </row>
    <row r="1047" spans="2:20" x14ac:dyDescent="0.2">
      <c r="B1047" s="264"/>
    </row>
    <row r="1048" spans="2:20" x14ac:dyDescent="0.2">
      <c r="B1048" s="265" t="s">
        <v>282</v>
      </c>
      <c r="C1048" s="267" t="s">
        <v>38</v>
      </c>
      <c r="D1048" s="662"/>
      <c r="E1048" s="299"/>
      <c r="F1048" s="270" t="s">
        <v>39</v>
      </c>
      <c r="G1048" s="663"/>
      <c r="H1048" s="663"/>
      <c r="I1048" s="301" t="s">
        <v>40</v>
      </c>
      <c r="J1048" s="662"/>
      <c r="K1048" s="299"/>
      <c r="L1048" s="267" t="s">
        <v>121</v>
      </c>
      <c r="M1048" s="662"/>
      <c r="N1048" s="299"/>
      <c r="O1048" s="270" t="s">
        <v>122</v>
      </c>
      <c r="P1048" s="662"/>
      <c r="Q1048" s="299"/>
      <c r="R1048" s="301" t="s">
        <v>633</v>
      </c>
      <c r="S1048" s="662"/>
      <c r="T1048" s="299"/>
    </row>
    <row r="1049" spans="2:20" x14ac:dyDescent="0.2">
      <c r="B1049" s="273"/>
      <c r="C1049" s="274" t="s">
        <v>283</v>
      </c>
      <c r="D1049" s="275" t="s">
        <v>284</v>
      </c>
      <c r="E1049" s="275" t="s">
        <v>47</v>
      </c>
      <c r="F1049" s="275" t="s">
        <v>283</v>
      </c>
      <c r="G1049" s="275" t="s">
        <v>284</v>
      </c>
      <c r="H1049" s="275" t="s">
        <v>47</v>
      </c>
      <c r="I1049" s="276" t="s">
        <v>283</v>
      </c>
      <c r="J1049" s="276" t="s">
        <v>284</v>
      </c>
      <c r="K1049" s="276" t="s">
        <v>47</v>
      </c>
      <c r="L1049" s="274" t="s">
        <v>283</v>
      </c>
      <c r="M1049" s="275" t="s">
        <v>284</v>
      </c>
      <c r="N1049" s="275" t="s">
        <v>47</v>
      </c>
      <c r="O1049" s="275" t="s">
        <v>283</v>
      </c>
      <c r="P1049" s="275" t="s">
        <v>284</v>
      </c>
      <c r="Q1049" s="275" t="s">
        <v>47</v>
      </c>
      <c r="R1049" s="276" t="s">
        <v>283</v>
      </c>
      <c r="S1049" s="276" t="s">
        <v>284</v>
      </c>
      <c r="T1049" s="276" t="s">
        <v>47</v>
      </c>
    </row>
    <row r="1050" spans="2:20" x14ac:dyDescent="0.2">
      <c r="B1050" s="129" t="s">
        <v>98</v>
      </c>
      <c r="C1050" s="234"/>
      <c r="D1050" s="234"/>
      <c r="E1050" s="234"/>
      <c r="F1050" s="234"/>
      <c r="G1050" s="234"/>
      <c r="H1050" s="234"/>
      <c r="I1050" s="234"/>
      <c r="J1050" s="234"/>
      <c r="K1050" s="234"/>
      <c r="L1050" s="234"/>
      <c r="M1050" s="234"/>
      <c r="N1050" s="234"/>
      <c r="O1050" s="234"/>
      <c r="P1050" s="234"/>
      <c r="Q1050" s="234"/>
      <c r="R1050" s="234"/>
      <c r="S1050" s="234"/>
      <c r="T1050" s="232"/>
    </row>
    <row r="1051" spans="2:20" x14ac:dyDescent="0.2">
      <c r="B1051" s="665" t="s">
        <v>424</v>
      </c>
      <c r="C1051" s="104">
        <f t="shared" ref="C1051:D1063" si="1013">+C902*$E$1075</f>
        <v>51.870547459359109</v>
      </c>
      <c r="D1051" s="104">
        <f t="shared" si="1013"/>
        <v>0</v>
      </c>
      <c r="E1051" s="104">
        <f t="shared" ref="E1051:E1071" si="1014">+C1051+D1051</f>
        <v>51.870547459359109</v>
      </c>
      <c r="F1051" s="104">
        <f t="shared" ref="F1051:G1063" si="1015">+F902*$H$1075</f>
        <v>75.176677747221888</v>
      </c>
      <c r="G1051" s="104">
        <f t="shared" si="1015"/>
        <v>0</v>
      </c>
      <c r="H1051" s="104">
        <f t="shared" ref="H1051:H1071" si="1016">+F1051+G1051</f>
        <v>75.176677747221888</v>
      </c>
      <c r="I1051" s="104">
        <f t="shared" ref="I1051:J1063" si="1017">+I902*$K$1075</f>
        <v>84.321474764188835</v>
      </c>
      <c r="J1051" s="104">
        <f t="shared" si="1017"/>
        <v>0</v>
      </c>
      <c r="K1051" s="104">
        <f t="shared" ref="K1051:K1071" si="1018">+I1051+J1051</f>
        <v>84.321474764188835</v>
      </c>
      <c r="L1051" s="104">
        <f t="shared" ref="L1051:M1063" si="1019">+L902*$N$1075</f>
        <v>105.88905910044375</v>
      </c>
      <c r="M1051" s="104">
        <f t="shared" si="1019"/>
        <v>0</v>
      </c>
      <c r="N1051" s="104">
        <f t="shared" ref="N1051:N1071" si="1020">+L1051+M1051</f>
        <v>105.88905910044375</v>
      </c>
      <c r="O1051" s="104">
        <f t="shared" ref="O1051:P1063" si="1021">+O902*$Q$1075</f>
        <v>111.3566682685527</v>
      </c>
      <c r="P1051" s="104">
        <f t="shared" si="1021"/>
        <v>0</v>
      </c>
      <c r="Q1051" s="104">
        <f t="shared" ref="Q1051:Q1071" si="1022">+O1051+P1051</f>
        <v>111.3566682685527</v>
      </c>
      <c r="R1051" s="104">
        <f t="shared" ref="R1051:S1063" si="1023">+R902*$T$1075</f>
        <v>116.16414108228817</v>
      </c>
      <c r="S1051" s="104">
        <f t="shared" si="1023"/>
        <v>0</v>
      </c>
      <c r="T1051" s="104">
        <f t="shared" ref="T1051:T1071" si="1024">+R1051+S1051</f>
        <v>116.16414108228817</v>
      </c>
    </row>
    <row r="1052" spans="2:20" x14ac:dyDescent="0.2">
      <c r="B1052" s="665" t="s">
        <v>425</v>
      </c>
      <c r="C1052" s="104">
        <f t="shared" si="1013"/>
        <v>16.443077545820042</v>
      </c>
      <c r="D1052" s="104">
        <f t="shared" si="1013"/>
        <v>0</v>
      </c>
      <c r="E1052" s="104">
        <f t="shared" si="1014"/>
        <v>16.443077545820042</v>
      </c>
      <c r="F1052" s="104">
        <f t="shared" si="1015"/>
        <v>28.046816341569283</v>
      </c>
      <c r="G1052" s="104">
        <f t="shared" si="1015"/>
        <v>0</v>
      </c>
      <c r="H1052" s="104">
        <f t="shared" si="1016"/>
        <v>28.046816341569283</v>
      </c>
      <c r="I1052" s="104">
        <f t="shared" si="1017"/>
        <v>31.72464740773907</v>
      </c>
      <c r="J1052" s="104">
        <f t="shared" si="1017"/>
        <v>0</v>
      </c>
      <c r="K1052" s="104">
        <f t="shared" si="1018"/>
        <v>31.72464740773907</v>
      </c>
      <c r="L1052" s="104">
        <f t="shared" si="1019"/>
        <v>39.564362430423657</v>
      </c>
      <c r="M1052" s="104">
        <f t="shared" si="1019"/>
        <v>0</v>
      </c>
      <c r="N1052" s="104">
        <f t="shared" si="1020"/>
        <v>39.564362430423657</v>
      </c>
      <c r="O1052" s="104">
        <f t="shared" si="1021"/>
        <v>40.332707078627642</v>
      </c>
      <c r="P1052" s="104">
        <f t="shared" si="1021"/>
        <v>0</v>
      </c>
      <c r="Q1052" s="104">
        <f t="shared" si="1022"/>
        <v>40.332707078627642</v>
      </c>
      <c r="R1052" s="104">
        <f t="shared" si="1023"/>
        <v>42.073944453988467</v>
      </c>
      <c r="S1052" s="104">
        <f t="shared" si="1023"/>
        <v>0</v>
      </c>
      <c r="T1052" s="104">
        <f t="shared" si="1024"/>
        <v>42.073944453988467</v>
      </c>
    </row>
    <row r="1053" spans="2:20" x14ac:dyDescent="0.2">
      <c r="B1053" s="660" t="s">
        <v>715</v>
      </c>
      <c r="C1053" s="104">
        <f t="shared" si="1013"/>
        <v>0</v>
      </c>
      <c r="D1053" s="104">
        <f t="shared" si="1013"/>
        <v>0.43350161463939713</v>
      </c>
      <c r="E1053" s="104">
        <f t="shared" si="1014"/>
        <v>0.43350161463939713</v>
      </c>
      <c r="F1053" s="104">
        <f t="shared" si="1015"/>
        <v>0</v>
      </c>
      <c r="G1053" s="104">
        <f t="shared" si="1015"/>
        <v>0.39226436652269125</v>
      </c>
      <c r="H1053" s="104">
        <f t="shared" si="1016"/>
        <v>0.39226436652269125</v>
      </c>
      <c r="I1053" s="104">
        <f t="shared" si="1017"/>
        <v>0</v>
      </c>
      <c r="J1053" s="104">
        <f t="shared" si="1017"/>
        <v>0.42077078860358358</v>
      </c>
      <c r="K1053" s="104">
        <f t="shared" si="1018"/>
        <v>0.42077078860358358</v>
      </c>
      <c r="L1053" s="104">
        <f t="shared" si="1019"/>
        <v>0</v>
      </c>
      <c r="M1053" s="104">
        <f t="shared" si="1019"/>
        <v>0.46359126969153969</v>
      </c>
      <c r="N1053" s="104">
        <f t="shared" si="1020"/>
        <v>0.46359126969153969</v>
      </c>
      <c r="O1053" s="104">
        <f t="shared" si="1021"/>
        <v>0</v>
      </c>
      <c r="P1053" s="104">
        <f t="shared" si="1021"/>
        <v>0.51193296222967588</v>
      </c>
      <c r="Q1053" s="104">
        <f t="shared" si="1022"/>
        <v>0.51193296222967588</v>
      </c>
      <c r="R1053" s="104">
        <f t="shared" si="1023"/>
        <v>0</v>
      </c>
      <c r="S1053" s="104">
        <f t="shared" si="1023"/>
        <v>0.56081127965260413</v>
      </c>
      <c r="T1053" s="104">
        <f t="shared" si="1024"/>
        <v>0.56081127965260413</v>
      </c>
    </row>
    <row r="1054" spans="2:20" x14ac:dyDescent="0.2">
      <c r="B1054" s="660" t="s">
        <v>717</v>
      </c>
      <c r="C1054" s="104">
        <f t="shared" si="1013"/>
        <v>0.39894510226049512</v>
      </c>
      <c r="D1054" s="104">
        <f t="shared" si="1013"/>
        <v>0</v>
      </c>
      <c r="E1054" s="104">
        <f t="shared" si="1014"/>
        <v>0.39894510226049512</v>
      </c>
      <c r="F1054" s="104">
        <f t="shared" si="1015"/>
        <v>0.36099507482969645</v>
      </c>
      <c r="G1054" s="104">
        <f t="shared" si="1015"/>
        <v>0</v>
      </c>
      <c r="H1054" s="104">
        <f t="shared" si="1016"/>
        <v>0.36099507482969645</v>
      </c>
      <c r="I1054" s="104">
        <f t="shared" si="1017"/>
        <v>0.38722911200070559</v>
      </c>
      <c r="J1054" s="104">
        <f t="shared" si="1017"/>
        <v>0</v>
      </c>
      <c r="K1054" s="104">
        <f t="shared" si="1018"/>
        <v>0.38722911200070559</v>
      </c>
      <c r="L1054" s="104">
        <f t="shared" si="1019"/>
        <v>0.42663616523783954</v>
      </c>
      <c r="M1054" s="104">
        <f t="shared" si="1019"/>
        <v>0</v>
      </c>
      <c r="N1054" s="104">
        <f t="shared" si="1020"/>
        <v>0.42663616523783954</v>
      </c>
      <c r="O1054" s="104">
        <f t="shared" si="1021"/>
        <v>0.47112430743106909</v>
      </c>
      <c r="P1054" s="104">
        <f t="shared" si="1021"/>
        <v>0</v>
      </c>
      <c r="Q1054" s="104">
        <f t="shared" si="1022"/>
        <v>0.47112430743106909</v>
      </c>
      <c r="R1054" s="104">
        <f t="shared" si="1023"/>
        <v>0.51610629754160575</v>
      </c>
      <c r="S1054" s="104">
        <f t="shared" si="1023"/>
        <v>0</v>
      </c>
      <c r="T1054" s="104">
        <f t="shared" si="1024"/>
        <v>0.51610629754160575</v>
      </c>
    </row>
    <row r="1055" spans="2:20" x14ac:dyDescent="0.2">
      <c r="B1055" s="660" t="s">
        <v>287</v>
      </c>
      <c r="C1055" s="104">
        <f t="shared" si="1013"/>
        <v>0.57360064585575887</v>
      </c>
      <c r="D1055" s="104">
        <f t="shared" si="1013"/>
        <v>0</v>
      </c>
      <c r="E1055" s="104">
        <f t="shared" si="1014"/>
        <v>0.57360064585575887</v>
      </c>
      <c r="F1055" s="104">
        <f t="shared" si="1015"/>
        <v>0.51903634585255654</v>
      </c>
      <c r="G1055" s="104">
        <f t="shared" si="1015"/>
        <v>0</v>
      </c>
      <c r="H1055" s="104">
        <f t="shared" si="1016"/>
        <v>0.51903634585255654</v>
      </c>
      <c r="I1055" s="104">
        <f t="shared" si="1017"/>
        <v>0.55675547206674214</v>
      </c>
      <c r="J1055" s="104">
        <f t="shared" si="1017"/>
        <v>0</v>
      </c>
      <c r="K1055" s="104">
        <f t="shared" si="1018"/>
        <v>0.55675547206674214</v>
      </c>
      <c r="L1055" s="104">
        <f t="shared" si="1019"/>
        <v>0.61341467419759788</v>
      </c>
      <c r="M1055" s="104">
        <f t="shared" si="1019"/>
        <v>0</v>
      </c>
      <c r="N1055" s="104">
        <f t="shared" si="1020"/>
        <v>0.61341467419759788</v>
      </c>
      <c r="O1055" s="104">
        <f t="shared" si="1021"/>
        <v>0.67737943263269917</v>
      </c>
      <c r="P1055" s="104">
        <f t="shared" si="1021"/>
        <v>0</v>
      </c>
      <c r="Q1055" s="104">
        <f t="shared" si="1022"/>
        <v>0.67737943263269917</v>
      </c>
      <c r="R1055" s="104">
        <f t="shared" si="1023"/>
        <v>0.74205424235735584</v>
      </c>
      <c r="S1055" s="104">
        <f t="shared" si="1023"/>
        <v>0</v>
      </c>
      <c r="T1055" s="104">
        <f t="shared" si="1024"/>
        <v>0.74205424235735584</v>
      </c>
    </row>
    <row r="1056" spans="2:20" x14ac:dyDescent="0.2">
      <c r="B1056" s="114" t="s">
        <v>427</v>
      </c>
      <c r="C1056" s="104">
        <f t="shared" si="1013"/>
        <v>0</v>
      </c>
      <c r="D1056" s="104">
        <f t="shared" si="1013"/>
        <v>1.6781916038751346</v>
      </c>
      <c r="E1056" s="104">
        <f t="shared" si="1014"/>
        <v>1.6781916038751346</v>
      </c>
      <c r="F1056" s="104">
        <f t="shared" si="1015"/>
        <v>0</v>
      </c>
      <c r="G1056" s="104">
        <f t="shared" si="1015"/>
        <v>1.5185520518657656</v>
      </c>
      <c r="H1056" s="104">
        <f t="shared" si="1016"/>
        <v>1.5185520518657656</v>
      </c>
      <c r="I1056" s="104">
        <f t="shared" si="1017"/>
        <v>0</v>
      </c>
      <c r="J1056" s="104">
        <f t="shared" si="1017"/>
        <v>1.6289074382752688</v>
      </c>
      <c r="K1056" s="104">
        <f t="shared" si="1018"/>
        <v>1.6289074382752688</v>
      </c>
      <c r="L1056" s="104">
        <f t="shared" si="1019"/>
        <v>0</v>
      </c>
      <c r="M1056" s="104">
        <f t="shared" si="1019"/>
        <v>1.7946760753666868</v>
      </c>
      <c r="N1056" s="104">
        <f t="shared" si="1020"/>
        <v>1.7946760753666868</v>
      </c>
      <c r="O1056" s="104">
        <f t="shared" si="1021"/>
        <v>0</v>
      </c>
      <c r="P1056" s="104">
        <f t="shared" si="1021"/>
        <v>1.9818186829025259</v>
      </c>
      <c r="Q1056" s="104">
        <f t="shared" si="1022"/>
        <v>1.9818186829025259</v>
      </c>
      <c r="R1056" s="104">
        <f t="shared" si="1023"/>
        <v>0</v>
      </c>
      <c r="S1056" s="104">
        <f t="shared" si="1023"/>
        <v>2.1710386976398075</v>
      </c>
      <c r="T1056" s="104">
        <f t="shared" si="1024"/>
        <v>2.1710386976398075</v>
      </c>
    </row>
    <row r="1057" spans="2:20" x14ac:dyDescent="0.2">
      <c r="B1057" s="114" t="s">
        <v>428</v>
      </c>
      <c r="C1057" s="104">
        <f t="shared" si="1013"/>
        <v>0</v>
      </c>
      <c r="D1057" s="104">
        <f t="shared" si="1013"/>
        <v>0.96645855758880506</v>
      </c>
      <c r="E1057" s="104">
        <f t="shared" si="1014"/>
        <v>0.96645855758880506</v>
      </c>
      <c r="F1057" s="104">
        <f t="shared" si="1015"/>
        <v>0</v>
      </c>
      <c r="G1057" s="104">
        <f t="shared" si="1015"/>
        <v>0.87452327986912382</v>
      </c>
      <c r="H1057" s="104">
        <f t="shared" si="1016"/>
        <v>0.87452327986912382</v>
      </c>
      <c r="I1057" s="104">
        <f t="shared" si="1017"/>
        <v>0</v>
      </c>
      <c r="J1057" s="104">
        <f t="shared" si="1017"/>
        <v>0.93807615864959681</v>
      </c>
      <c r="K1057" s="104">
        <f t="shared" si="1018"/>
        <v>0.93807615864959681</v>
      </c>
      <c r="L1057" s="104">
        <f t="shared" si="1019"/>
        <v>0</v>
      </c>
      <c r="M1057" s="104">
        <f t="shared" si="1019"/>
        <v>1.0335411326888506</v>
      </c>
      <c r="N1057" s="104">
        <f t="shared" si="1020"/>
        <v>1.0335411326888506</v>
      </c>
      <c r="O1057" s="104">
        <f t="shared" si="1021"/>
        <v>0</v>
      </c>
      <c r="P1057" s="104">
        <f t="shared" si="1021"/>
        <v>2.282630447271659</v>
      </c>
      <c r="Q1057" s="104">
        <f t="shared" si="1022"/>
        <v>2.282630447271659</v>
      </c>
      <c r="R1057" s="104">
        <f t="shared" si="1023"/>
        <v>0</v>
      </c>
      <c r="S1057" s="104">
        <f t="shared" si="1023"/>
        <v>2.5005713571029919</v>
      </c>
      <c r="T1057" s="104">
        <f t="shared" si="1024"/>
        <v>2.5005713571029919</v>
      </c>
    </row>
    <row r="1058" spans="2:20" x14ac:dyDescent="0.2">
      <c r="B1058" s="114" t="s">
        <v>429</v>
      </c>
      <c r="C1058" s="104">
        <f t="shared" si="1013"/>
        <v>1.3579117330462864</v>
      </c>
      <c r="D1058" s="104">
        <f t="shared" si="1013"/>
        <v>0</v>
      </c>
      <c r="E1058" s="104">
        <f t="shared" si="1014"/>
        <v>1.3579117330462864</v>
      </c>
      <c r="F1058" s="104">
        <f t="shared" si="1015"/>
        <v>1.2287391044672769</v>
      </c>
      <c r="G1058" s="104">
        <f t="shared" si="1015"/>
        <v>0</v>
      </c>
      <c r="H1058" s="104">
        <f t="shared" si="1016"/>
        <v>1.2287391044672769</v>
      </c>
      <c r="I1058" s="104">
        <f t="shared" si="1017"/>
        <v>1.3180333624437164</v>
      </c>
      <c r="J1058" s="104">
        <f t="shared" si="1017"/>
        <v>0</v>
      </c>
      <c r="K1058" s="104">
        <f t="shared" si="1018"/>
        <v>1.3180333624437164</v>
      </c>
      <c r="L1058" s="104">
        <f t="shared" si="1019"/>
        <v>2.9043307023233207</v>
      </c>
      <c r="M1058" s="104">
        <f t="shared" si="1019"/>
        <v>0</v>
      </c>
      <c r="N1058" s="104">
        <f t="shared" si="1020"/>
        <v>2.9043307023233207</v>
      </c>
      <c r="O1058" s="104">
        <f t="shared" si="1021"/>
        <v>3.2071842524650251</v>
      </c>
      <c r="P1058" s="104">
        <f t="shared" si="1021"/>
        <v>0</v>
      </c>
      <c r="Q1058" s="104">
        <f t="shared" si="1022"/>
        <v>3.2071842524650251</v>
      </c>
      <c r="R1058" s="104">
        <f t="shared" si="1023"/>
        <v>3.5133996781001353</v>
      </c>
      <c r="S1058" s="104">
        <f t="shared" si="1023"/>
        <v>0</v>
      </c>
      <c r="T1058" s="104">
        <f t="shared" si="1024"/>
        <v>3.5133996781001353</v>
      </c>
    </row>
    <row r="1059" spans="2:20" x14ac:dyDescent="0.2">
      <c r="B1059" s="114" t="s">
        <v>288</v>
      </c>
      <c r="C1059" s="104">
        <f t="shared" si="1013"/>
        <v>0</v>
      </c>
      <c r="D1059" s="104">
        <f t="shared" si="1013"/>
        <v>0</v>
      </c>
      <c r="E1059" s="104">
        <f t="shared" si="1014"/>
        <v>0</v>
      </c>
      <c r="F1059" s="104">
        <f t="shared" si="1015"/>
        <v>0.41920358931523671</v>
      </c>
      <c r="G1059" s="104">
        <f t="shared" si="1015"/>
        <v>0</v>
      </c>
      <c r="H1059" s="104">
        <f t="shared" si="1016"/>
        <v>0.41920358931523671</v>
      </c>
      <c r="I1059" s="104">
        <f t="shared" si="1017"/>
        <v>0.54062973766346845</v>
      </c>
      <c r="J1059" s="104">
        <f t="shared" si="1017"/>
        <v>0</v>
      </c>
      <c r="K1059" s="104">
        <f t="shared" si="1018"/>
        <v>0.54062973766346845</v>
      </c>
      <c r="L1059" s="104">
        <f t="shared" si="1019"/>
        <v>0.67693668833844312</v>
      </c>
      <c r="M1059" s="104">
        <f t="shared" si="1019"/>
        <v>0</v>
      </c>
      <c r="N1059" s="104">
        <f t="shared" si="1020"/>
        <v>0.67693668833844312</v>
      </c>
      <c r="O1059" s="104">
        <f t="shared" si="1021"/>
        <v>1.1327856978206743</v>
      </c>
      <c r="P1059" s="104">
        <f t="shared" si="1021"/>
        <v>0</v>
      </c>
      <c r="Q1059" s="104">
        <f t="shared" si="1022"/>
        <v>1.1327856978206743</v>
      </c>
      <c r="R1059" s="104">
        <f t="shared" si="1023"/>
        <v>1.3989413377210216</v>
      </c>
      <c r="S1059" s="104">
        <f t="shared" si="1023"/>
        <v>0</v>
      </c>
      <c r="T1059" s="104">
        <f t="shared" si="1024"/>
        <v>1.3989413377210216</v>
      </c>
    </row>
    <row r="1060" spans="2:20" x14ac:dyDescent="0.2">
      <c r="B1060" s="114" t="s">
        <v>289</v>
      </c>
      <c r="C1060" s="104">
        <f t="shared" si="1013"/>
        <v>0.58998923573735207</v>
      </c>
      <c r="D1060" s="104">
        <f t="shared" si="1013"/>
        <v>0</v>
      </c>
      <c r="E1060" s="104">
        <f t="shared" si="1014"/>
        <v>0.58998923573735207</v>
      </c>
      <c r="F1060" s="104">
        <f t="shared" si="1015"/>
        <v>0.53386595573405804</v>
      </c>
      <c r="G1060" s="104">
        <f t="shared" si="1015"/>
        <v>0</v>
      </c>
      <c r="H1060" s="104">
        <f t="shared" si="1016"/>
        <v>0.53386595573405804</v>
      </c>
      <c r="I1060" s="104">
        <f t="shared" si="1017"/>
        <v>0.57266277126864906</v>
      </c>
      <c r="J1060" s="104">
        <f t="shared" si="1017"/>
        <v>0</v>
      </c>
      <c r="K1060" s="104">
        <f t="shared" si="1018"/>
        <v>0.57266277126864906</v>
      </c>
      <c r="L1060" s="104">
        <f t="shared" si="1019"/>
        <v>0.63094080774610062</v>
      </c>
      <c r="M1060" s="104">
        <f t="shared" si="1019"/>
        <v>0</v>
      </c>
      <c r="N1060" s="104">
        <f t="shared" si="1020"/>
        <v>0.63094080774610062</v>
      </c>
      <c r="O1060" s="104">
        <f t="shared" si="1021"/>
        <v>0.69673313070791898</v>
      </c>
      <c r="P1060" s="104">
        <f t="shared" si="1021"/>
        <v>0</v>
      </c>
      <c r="Q1060" s="104">
        <f t="shared" si="1022"/>
        <v>0.69673313070791898</v>
      </c>
      <c r="R1060" s="104">
        <f t="shared" si="1023"/>
        <v>0.76325579213899453</v>
      </c>
      <c r="S1060" s="104">
        <f t="shared" si="1023"/>
        <v>0</v>
      </c>
      <c r="T1060" s="104">
        <f t="shared" si="1024"/>
        <v>0.76325579213899453</v>
      </c>
    </row>
    <row r="1061" spans="2:20" x14ac:dyDescent="0.2">
      <c r="B1061" s="114" t="s">
        <v>290</v>
      </c>
      <c r="C1061" s="104">
        <f t="shared" si="1013"/>
        <v>0</v>
      </c>
      <c r="D1061" s="104">
        <f t="shared" si="1013"/>
        <v>0.47011840688912815</v>
      </c>
      <c r="E1061" s="104">
        <f t="shared" si="1014"/>
        <v>0.47011840688912815</v>
      </c>
      <c r="F1061" s="104">
        <f t="shared" si="1015"/>
        <v>0</v>
      </c>
      <c r="G1061" s="104">
        <f t="shared" si="1015"/>
        <v>0.42539795202936065</v>
      </c>
      <c r="H1061" s="104">
        <f t="shared" si="1016"/>
        <v>0.42539795202936065</v>
      </c>
      <c r="I1061" s="104">
        <f t="shared" si="1017"/>
        <v>0</v>
      </c>
      <c r="J1061" s="104">
        <f t="shared" si="1017"/>
        <v>0.4563122399632728</v>
      </c>
      <c r="K1061" s="104">
        <f t="shared" si="1018"/>
        <v>0.4563122399632728</v>
      </c>
      <c r="L1061" s="104">
        <f t="shared" si="1019"/>
        <v>0</v>
      </c>
      <c r="M1061" s="104">
        <f t="shared" si="1019"/>
        <v>0.50274965950562311</v>
      </c>
      <c r="N1061" s="104">
        <f t="shared" si="1020"/>
        <v>0.50274965950562311</v>
      </c>
      <c r="O1061" s="104">
        <f t="shared" si="1021"/>
        <v>0</v>
      </c>
      <c r="P1061" s="104">
        <f t="shared" si="1021"/>
        <v>0.55517465335773875</v>
      </c>
      <c r="Q1061" s="104">
        <f t="shared" si="1022"/>
        <v>0.55517465335773875</v>
      </c>
      <c r="R1061" s="104">
        <f t="shared" si="1023"/>
        <v>0</v>
      </c>
      <c r="S1061" s="104">
        <f t="shared" si="1023"/>
        <v>0.60818159945043693</v>
      </c>
      <c r="T1061" s="104">
        <f t="shared" si="1024"/>
        <v>0.60818159945043693</v>
      </c>
    </row>
    <row r="1062" spans="2:20" x14ac:dyDescent="0.2">
      <c r="B1062" s="114" t="s">
        <v>291</v>
      </c>
      <c r="C1062" s="104">
        <f t="shared" si="1013"/>
        <v>0</v>
      </c>
      <c r="D1062" s="104">
        <f t="shared" si="1013"/>
        <v>0.23412271259418729</v>
      </c>
      <c r="E1062" s="104">
        <f t="shared" si="1014"/>
        <v>0.23412271259418729</v>
      </c>
      <c r="F1062" s="104">
        <f t="shared" si="1015"/>
        <v>0</v>
      </c>
      <c r="G1062" s="104">
        <f t="shared" si="1015"/>
        <v>0.21185156973573732</v>
      </c>
      <c r="H1062" s="104">
        <f t="shared" si="1016"/>
        <v>0.21185156973573732</v>
      </c>
      <c r="I1062" s="104">
        <f t="shared" si="1017"/>
        <v>0</v>
      </c>
      <c r="J1062" s="104">
        <f t="shared" si="1017"/>
        <v>0.2272471314558131</v>
      </c>
      <c r="K1062" s="104">
        <f t="shared" si="1018"/>
        <v>0.2272471314558131</v>
      </c>
      <c r="L1062" s="104">
        <f t="shared" si="1019"/>
        <v>0</v>
      </c>
      <c r="M1062" s="104">
        <f t="shared" si="1019"/>
        <v>0.22988824524659504</v>
      </c>
      <c r="N1062" s="104">
        <f t="shared" si="1020"/>
        <v>0.22988824524659504</v>
      </c>
      <c r="O1062" s="104">
        <f t="shared" si="1021"/>
        <v>0</v>
      </c>
      <c r="P1062" s="104">
        <f t="shared" si="1021"/>
        <v>0.25386019553210609</v>
      </c>
      <c r="Q1062" s="104">
        <f t="shared" si="1022"/>
        <v>0.25386019553210609</v>
      </c>
      <c r="R1062" s="104">
        <f t="shared" si="1023"/>
        <v>0</v>
      </c>
      <c r="S1062" s="104">
        <f t="shared" si="1023"/>
        <v>0.278098250382534</v>
      </c>
      <c r="T1062" s="104">
        <f t="shared" si="1024"/>
        <v>0.278098250382534</v>
      </c>
    </row>
    <row r="1063" spans="2:20" x14ac:dyDescent="0.2">
      <c r="B1063" s="114" t="s">
        <v>293</v>
      </c>
      <c r="C1063" s="104">
        <f t="shared" si="1013"/>
        <v>0</v>
      </c>
      <c r="D1063" s="104">
        <f t="shared" si="1013"/>
        <v>0.24620344456404733</v>
      </c>
      <c r="E1063" s="104">
        <f t="shared" si="1014"/>
        <v>0.24620344456404733</v>
      </c>
      <c r="F1063" s="104">
        <f t="shared" si="1015"/>
        <v>0</v>
      </c>
      <c r="G1063" s="104">
        <f t="shared" si="1015"/>
        <v>0.22278311073410137</v>
      </c>
      <c r="H1063" s="104">
        <f t="shared" si="1016"/>
        <v>0.22278311073410137</v>
      </c>
      <c r="I1063" s="104">
        <f t="shared" si="1017"/>
        <v>0</v>
      </c>
      <c r="J1063" s="104">
        <f t="shared" si="1017"/>
        <v>0.23897308343893311</v>
      </c>
      <c r="K1063" s="104">
        <f t="shared" si="1018"/>
        <v>0.23897308343893311</v>
      </c>
      <c r="L1063" s="104">
        <f t="shared" si="1019"/>
        <v>0</v>
      </c>
      <c r="M1063" s="104">
        <f t="shared" si="1019"/>
        <v>0.26329260056579346</v>
      </c>
      <c r="N1063" s="104">
        <f t="shared" si="1020"/>
        <v>0.26329260056579346</v>
      </c>
      <c r="O1063" s="104">
        <f t="shared" si="1021"/>
        <v>0</v>
      </c>
      <c r="P1063" s="104">
        <f t="shared" si="1021"/>
        <v>0.29074784137001891</v>
      </c>
      <c r="Q1063" s="104">
        <f t="shared" si="1022"/>
        <v>0.29074784137001891</v>
      </c>
      <c r="R1063" s="104">
        <f t="shared" si="1023"/>
        <v>0</v>
      </c>
      <c r="S1063" s="104">
        <f t="shared" si="1023"/>
        <v>0.31850785357673284</v>
      </c>
      <c r="T1063" s="104">
        <f t="shared" si="1024"/>
        <v>0.31850785357673284</v>
      </c>
    </row>
    <row r="1064" spans="2:20" x14ac:dyDescent="0.2">
      <c r="B1064" s="114" t="s">
        <v>872</v>
      </c>
      <c r="C1064" s="104">
        <f t="shared" ref="C1064:D1071" si="1025">+C915*$E$1075</f>
        <v>0</v>
      </c>
      <c r="D1064" s="104">
        <f t="shared" si="1025"/>
        <v>0</v>
      </c>
      <c r="E1064" s="104">
        <f t="shared" si="1014"/>
        <v>0</v>
      </c>
      <c r="F1064" s="104">
        <f t="shared" ref="F1064:G1071" si="1026">+F915*$H$1075</f>
        <v>0</v>
      </c>
      <c r="G1064" s="104">
        <f t="shared" si="1026"/>
        <v>0</v>
      </c>
      <c r="H1064" s="104">
        <f t="shared" si="1016"/>
        <v>0</v>
      </c>
      <c r="I1064" s="104">
        <f t="shared" ref="I1064:J1071" si="1027">+I915*$K$1075</f>
        <v>4.5073811197847222</v>
      </c>
      <c r="J1064" s="104">
        <f t="shared" si="1027"/>
        <v>0</v>
      </c>
      <c r="K1064" s="104">
        <f t="shared" si="1018"/>
        <v>4.5073811197847222</v>
      </c>
      <c r="L1064" s="104">
        <f t="shared" ref="L1064:M1071" si="1028">+L915*$N$1075</f>
        <v>10.53411483005427</v>
      </c>
      <c r="M1064" s="104">
        <f t="shared" si="1028"/>
        <v>0</v>
      </c>
      <c r="N1064" s="104">
        <f t="shared" si="1020"/>
        <v>10.53411483005427</v>
      </c>
      <c r="O1064" s="104">
        <f t="shared" ref="O1064:P1071" si="1029">+O915*$Q$1075</f>
        <v>0</v>
      </c>
      <c r="P1064" s="104">
        <f t="shared" si="1029"/>
        <v>0</v>
      </c>
      <c r="Q1064" s="104">
        <f t="shared" si="1022"/>
        <v>0</v>
      </c>
      <c r="R1064" s="104">
        <f t="shared" ref="R1064:S1071" si="1030">+R915*$T$1075</f>
        <v>0</v>
      </c>
      <c r="S1064" s="104">
        <f t="shared" si="1030"/>
        <v>0</v>
      </c>
      <c r="T1064" s="104">
        <f t="shared" si="1024"/>
        <v>0</v>
      </c>
    </row>
    <row r="1065" spans="2:20" x14ac:dyDescent="0.2">
      <c r="B1065" s="114" t="s">
        <v>867</v>
      </c>
      <c r="C1065" s="104">
        <f t="shared" si="1025"/>
        <v>0</v>
      </c>
      <c r="D1065" s="104">
        <f t="shared" si="1025"/>
        <v>0</v>
      </c>
      <c r="E1065" s="104">
        <f t="shared" si="1014"/>
        <v>0</v>
      </c>
      <c r="F1065" s="104">
        <f t="shared" si="1026"/>
        <v>4.622216066961542</v>
      </c>
      <c r="G1065" s="104">
        <f t="shared" si="1026"/>
        <v>0</v>
      </c>
      <c r="H1065" s="104">
        <f t="shared" si="1016"/>
        <v>4.622216066961542</v>
      </c>
      <c r="I1065" s="104">
        <f t="shared" si="1027"/>
        <v>5.25861130641551</v>
      </c>
      <c r="J1065" s="104">
        <f t="shared" si="1027"/>
        <v>0</v>
      </c>
      <c r="K1065" s="104">
        <f t="shared" si="1018"/>
        <v>5.25861130641551</v>
      </c>
      <c r="L1065" s="104">
        <f t="shared" si="1028"/>
        <v>9.0292412829036603</v>
      </c>
      <c r="M1065" s="104">
        <f t="shared" si="1028"/>
        <v>0</v>
      </c>
      <c r="N1065" s="104">
        <f t="shared" si="1020"/>
        <v>9.0292412829036603</v>
      </c>
      <c r="O1065" s="104">
        <f t="shared" si="1029"/>
        <v>9.8197068887901722</v>
      </c>
      <c r="P1065" s="104">
        <f t="shared" si="1029"/>
        <v>0</v>
      </c>
      <c r="Q1065" s="104">
        <f t="shared" si="1022"/>
        <v>9.8197068887901722</v>
      </c>
      <c r="R1065" s="104">
        <f t="shared" si="1030"/>
        <v>11.283852292559713</v>
      </c>
      <c r="S1065" s="104">
        <f t="shared" si="1030"/>
        <v>0</v>
      </c>
      <c r="T1065" s="104">
        <f t="shared" si="1024"/>
        <v>11.283852292559713</v>
      </c>
    </row>
    <row r="1066" spans="2:20" x14ac:dyDescent="0.2">
      <c r="B1066" s="114" t="s">
        <v>868</v>
      </c>
      <c r="C1066" s="104">
        <f t="shared" si="1025"/>
        <v>0</v>
      </c>
      <c r="D1066" s="104">
        <f t="shared" si="1025"/>
        <v>0</v>
      </c>
      <c r="E1066" s="104">
        <f t="shared" si="1014"/>
        <v>0</v>
      </c>
      <c r="F1066" s="104">
        <f t="shared" si="1026"/>
        <v>0</v>
      </c>
      <c r="G1066" s="104">
        <f t="shared" si="1026"/>
        <v>0</v>
      </c>
      <c r="H1066" s="104">
        <f t="shared" si="1016"/>
        <v>0</v>
      </c>
      <c r="I1066" s="104">
        <f t="shared" si="1027"/>
        <v>2.2536905598923611</v>
      </c>
      <c r="J1066" s="104">
        <f t="shared" si="1027"/>
        <v>0</v>
      </c>
      <c r="K1066" s="104">
        <f t="shared" si="1018"/>
        <v>2.2536905598923611</v>
      </c>
      <c r="L1066" s="104">
        <f t="shared" si="1028"/>
        <v>4.5146206414518302</v>
      </c>
      <c r="M1066" s="104">
        <f t="shared" si="1028"/>
        <v>0</v>
      </c>
      <c r="N1066" s="104">
        <f t="shared" si="1020"/>
        <v>4.5146206414518302</v>
      </c>
      <c r="O1066" s="104">
        <f t="shared" si="1029"/>
        <v>6.0428965469477989</v>
      </c>
      <c r="P1066" s="104">
        <f t="shared" si="1029"/>
        <v>0</v>
      </c>
      <c r="Q1066" s="104">
        <f t="shared" si="1022"/>
        <v>6.0428965469477989</v>
      </c>
      <c r="R1066" s="104">
        <f t="shared" si="1030"/>
        <v>6.7703113755358268</v>
      </c>
      <c r="S1066" s="104">
        <f t="shared" si="1030"/>
        <v>0</v>
      </c>
      <c r="T1066" s="104">
        <f t="shared" si="1024"/>
        <v>6.7703113755358268</v>
      </c>
    </row>
    <row r="1067" spans="2:20" x14ac:dyDescent="0.2">
      <c r="B1067" s="114" t="s">
        <v>869</v>
      </c>
      <c r="C1067" s="104">
        <f t="shared" si="1025"/>
        <v>0</v>
      </c>
      <c r="D1067" s="104">
        <f t="shared" si="1025"/>
        <v>0</v>
      </c>
      <c r="E1067" s="104">
        <f t="shared" si="1014"/>
        <v>0</v>
      </c>
      <c r="F1067" s="104">
        <f t="shared" si="1026"/>
        <v>3.0814773779743612</v>
      </c>
      <c r="G1067" s="104">
        <f t="shared" si="1026"/>
        <v>0</v>
      </c>
      <c r="H1067" s="104">
        <f t="shared" si="1016"/>
        <v>3.0814773779743612</v>
      </c>
      <c r="I1067" s="104">
        <f t="shared" si="1027"/>
        <v>3.7561509331539358</v>
      </c>
      <c r="J1067" s="104">
        <f t="shared" si="1027"/>
        <v>0</v>
      </c>
      <c r="K1067" s="104">
        <f t="shared" si="1018"/>
        <v>3.7561509331539358</v>
      </c>
      <c r="L1067" s="104">
        <f t="shared" si="1028"/>
        <v>5.2670574150271348</v>
      </c>
      <c r="M1067" s="104">
        <f t="shared" si="1028"/>
        <v>0</v>
      </c>
      <c r="N1067" s="104">
        <f t="shared" si="1020"/>
        <v>5.2670574150271348</v>
      </c>
      <c r="O1067" s="104">
        <f t="shared" si="1029"/>
        <v>7.5536206836847493</v>
      </c>
      <c r="P1067" s="104">
        <f t="shared" si="1029"/>
        <v>0</v>
      </c>
      <c r="Q1067" s="104">
        <f t="shared" si="1022"/>
        <v>7.5536206836847493</v>
      </c>
      <c r="R1067" s="104">
        <f t="shared" si="1030"/>
        <v>9.0270818340477703</v>
      </c>
      <c r="S1067" s="104">
        <f t="shared" si="1030"/>
        <v>0</v>
      </c>
      <c r="T1067" s="104">
        <f t="shared" si="1024"/>
        <v>9.0270818340477703</v>
      </c>
    </row>
    <row r="1068" spans="2:20" x14ac:dyDescent="0.2">
      <c r="B1068" s="114" t="s">
        <v>870</v>
      </c>
      <c r="C1068" s="104">
        <f t="shared" si="1025"/>
        <v>0</v>
      </c>
      <c r="D1068" s="104">
        <f t="shared" si="1025"/>
        <v>0</v>
      </c>
      <c r="E1068" s="104">
        <f t="shared" si="1014"/>
        <v>0</v>
      </c>
      <c r="F1068" s="104">
        <f t="shared" si="1026"/>
        <v>0</v>
      </c>
      <c r="G1068" s="104">
        <f t="shared" si="1026"/>
        <v>0</v>
      </c>
      <c r="H1068" s="104">
        <f t="shared" si="1016"/>
        <v>0</v>
      </c>
      <c r="I1068" s="104">
        <f t="shared" si="1027"/>
        <v>9.0147622395694444</v>
      </c>
      <c r="J1068" s="104">
        <f t="shared" si="1027"/>
        <v>0</v>
      </c>
      <c r="K1068" s="104">
        <f t="shared" si="1018"/>
        <v>9.0147622395694444</v>
      </c>
      <c r="L1068" s="104">
        <f t="shared" si="1028"/>
        <v>0</v>
      </c>
      <c r="M1068" s="104">
        <f t="shared" si="1028"/>
        <v>0</v>
      </c>
      <c r="N1068" s="104">
        <f t="shared" si="1020"/>
        <v>0</v>
      </c>
      <c r="O1068" s="104">
        <f t="shared" si="1029"/>
        <v>18.128689640843398</v>
      </c>
      <c r="P1068" s="104">
        <f t="shared" si="1029"/>
        <v>0</v>
      </c>
      <c r="Q1068" s="104">
        <f t="shared" si="1022"/>
        <v>18.128689640843398</v>
      </c>
      <c r="R1068" s="104">
        <f t="shared" si="1030"/>
        <v>0</v>
      </c>
      <c r="S1068" s="104">
        <f t="shared" si="1030"/>
        <v>0</v>
      </c>
      <c r="T1068" s="104">
        <f t="shared" si="1024"/>
        <v>0</v>
      </c>
    </row>
    <row r="1069" spans="2:20" x14ac:dyDescent="0.2">
      <c r="B1069" s="114" t="s">
        <v>871</v>
      </c>
      <c r="C1069" s="104">
        <f t="shared" si="1025"/>
        <v>0</v>
      </c>
      <c r="D1069" s="104">
        <f t="shared" si="1025"/>
        <v>0</v>
      </c>
      <c r="E1069" s="104">
        <f t="shared" si="1014"/>
        <v>0</v>
      </c>
      <c r="F1069" s="104">
        <f t="shared" si="1026"/>
        <v>1.5407386889871806</v>
      </c>
      <c r="G1069" s="104">
        <f t="shared" si="1026"/>
        <v>0</v>
      </c>
      <c r="H1069" s="104">
        <f t="shared" si="1016"/>
        <v>1.5407386889871806</v>
      </c>
      <c r="I1069" s="104">
        <f t="shared" si="1027"/>
        <v>3.0049207465231484</v>
      </c>
      <c r="J1069" s="104">
        <f t="shared" si="1027"/>
        <v>0</v>
      </c>
      <c r="K1069" s="104">
        <f t="shared" si="1018"/>
        <v>3.0049207465231484</v>
      </c>
      <c r="L1069" s="104">
        <f t="shared" si="1028"/>
        <v>3.7621838678765247</v>
      </c>
      <c r="M1069" s="104">
        <f t="shared" si="1028"/>
        <v>0</v>
      </c>
      <c r="N1069" s="104">
        <f t="shared" si="1020"/>
        <v>3.7621838678765247</v>
      </c>
      <c r="O1069" s="104">
        <f t="shared" si="1029"/>
        <v>5.2875344785793246</v>
      </c>
      <c r="P1069" s="104">
        <f t="shared" si="1029"/>
        <v>0</v>
      </c>
      <c r="Q1069" s="104">
        <f t="shared" si="1022"/>
        <v>5.2875344785793246</v>
      </c>
      <c r="R1069" s="104">
        <f t="shared" si="1030"/>
        <v>6.0180545560318466</v>
      </c>
      <c r="S1069" s="104">
        <f t="shared" si="1030"/>
        <v>0</v>
      </c>
      <c r="T1069" s="104">
        <f t="shared" si="1024"/>
        <v>6.0180545560318466</v>
      </c>
    </row>
    <row r="1070" spans="2:20" x14ac:dyDescent="0.2">
      <c r="B1070" s="114" t="s">
        <v>873</v>
      </c>
      <c r="C1070" s="104">
        <f t="shared" si="1025"/>
        <v>0</v>
      </c>
      <c r="D1070" s="104">
        <f t="shared" si="1025"/>
        <v>0</v>
      </c>
      <c r="E1070" s="104">
        <f t="shared" si="1014"/>
        <v>0</v>
      </c>
      <c r="F1070" s="104">
        <f t="shared" si="1026"/>
        <v>0</v>
      </c>
      <c r="G1070" s="104">
        <f t="shared" si="1026"/>
        <v>0</v>
      </c>
      <c r="H1070" s="104">
        <f t="shared" si="1016"/>
        <v>0</v>
      </c>
      <c r="I1070" s="104">
        <f t="shared" si="1027"/>
        <v>4.5073811197847222</v>
      </c>
      <c r="J1070" s="104">
        <f t="shared" si="1027"/>
        <v>0</v>
      </c>
      <c r="K1070" s="104">
        <f t="shared" si="1018"/>
        <v>4.5073811197847222</v>
      </c>
      <c r="L1070" s="104">
        <f t="shared" si="1028"/>
        <v>10.53411483005427</v>
      </c>
      <c r="M1070" s="104">
        <f t="shared" si="1028"/>
        <v>0</v>
      </c>
      <c r="N1070" s="104">
        <f t="shared" si="1020"/>
        <v>10.53411483005427</v>
      </c>
      <c r="O1070" s="104">
        <f t="shared" si="1029"/>
        <v>0</v>
      </c>
      <c r="P1070" s="104">
        <f t="shared" si="1029"/>
        <v>0</v>
      </c>
      <c r="Q1070" s="104">
        <f t="shared" si="1022"/>
        <v>0</v>
      </c>
      <c r="R1070" s="104">
        <f t="shared" si="1030"/>
        <v>0</v>
      </c>
      <c r="S1070" s="104">
        <f t="shared" si="1030"/>
        <v>0</v>
      </c>
      <c r="T1070" s="104">
        <f t="shared" si="1024"/>
        <v>0</v>
      </c>
    </row>
    <row r="1071" spans="2:20" x14ac:dyDescent="0.2">
      <c r="B1071" s="108" t="s">
        <v>881</v>
      </c>
      <c r="C1071" s="104">
        <f t="shared" si="1025"/>
        <v>0</v>
      </c>
      <c r="D1071" s="104">
        <f t="shared" si="1025"/>
        <v>0</v>
      </c>
      <c r="E1071" s="104">
        <f t="shared" si="1014"/>
        <v>0</v>
      </c>
      <c r="F1071" s="104">
        <f t="shared" si="1026"/>
        <v>10.785170822910265</v>
      </c>
      <c r="G1071" s="104">
        <f t="shared" si="1026"/>
        <v>0</v>
      </c>
      <c r="H1071" s="104">
        <f t="shared" si="1016"/>
        <v>10.785170822910265</v>
      </c>
      <c r="I1071" s="104">
        <f t="shared" si="1027"/>
        <v>0</v>
      </c>
      <c r="J1071" s="104">
        <f t="shared" si="1027"/>
        <v>0</v>
      </c>
      <c r="K1071" s="104">
        <f t="shared" si="1018"/>
        <v>0</v>
      </c>
      <c r="L1071" s="104">
        <f t="shared" si="1028"/>
        <v>0</v>
      </c>
      <c r="M1071" s="104">
        <f t="shared" si="1028"/>
        <v>0</v>
      </c>
      <c r="N1071" s="104">
        <f t="shared" si="1020"/>
        <v>0</v>
      </c>
      <c r="O1071" s="104">
        <f t="shared" si="1029"/>
        <v>0</v>
      </c>
      <c r="P1071" s="104">
        <f t="shared" si="1029"/>
        <v>0</v>
      </c>
      <c r="Q1071" s="104">
        <f t="shared" si="1022"/>
        <v>0</v>
      </c>
      <c r="R1071" s="104">
        <f t="shared" si="1030"/>
        <v>0</v>
      </c>
      <c r="S1071" s="104">
        <f t="shared" si="1030"/>
        <v>0</v>
      </c>
      <c r="T1071" s="104">
        <f t="shared" si="1024"/>
        <v>0</v>
      </c>
    </row>
    <row r="1072" spans="2:20" x14ac:dyDescent="0.2">
      <c r="B1072" s="108" t="s">
        <v>912</v>
      </c>
      <c r="C1072" s="104">
        <f t="shared" ref="C1072:D1072" si="1031">+C923*$E$1075</f>
        <v>3.8677072120559743</v>
      </c>
      <c r="D1072" s="104">
        <f t="shared" si="1031"/>
        <v>0</v>
      </c>
      <c r="E1072" s="104">
        <f t="shared" ref="E1072:E1073" si="1032">+C1072+D1072</f>
        <v>3.8677072120559743</v>
      </c>
      <c r="F1072" s="104">
        <f t="shared" ref="F1072:G1072" si="1033">+F923*$H$1075</f>
        <v>3.1816253927585278</v>
      </c>
      <c r="G1072" s="104">
        <f t="shared" si="1033"/>
        <v>0</v>
      </c>
      <c r="H1072" s="104">
        <f t="shared" ref="H1072:H1073" si="1034">+F1072+G1072</f>
        <v>3.1816253927585278</v>
      </c>
      <c r="I1072" s="104">
        <f t="shared" ref="I1072:J1072" si="1035">+I923*$K$1075</f>
        <v>3.1025806707851507</v>
      </c>
      <c r="J1072" s="104">
        <f t="shared" si="1035"/>
        <v>0</v>
      </c>
      <c r="K1072" s="104">
        <f t="shared" ref="K1072:K1073" si="1036">+I1072+J1072</f>
        <v>3.1025806707851507</v>
      </c>
      <c r="L1072" s="104">
        <f t="shared" ref="L1072:M1072" si="1037">+L923*$N$1075</f>
        <v>3.1075638748660097</v>
      </c>
      <c r="M1072" s="104">
        <f t="shared" si="1037"/>
        <v>0</v>
      </c>
      <c r="N1072" s="104">
        <f t="shared" ref="N1072:N1073" si="1038">+L1072+M1072</f>
        <v>3.1075638748660097</v>
      </c>
      <c r="O1072" s="104">
        <f t="shared" ref="O1072:P1072" si="1039">+O923*$Q$1075</f>
        <v>3.1196453423618014</v>
      </c>
      <c r="P1072" s="104">
        <f t="shared" si="1039"/>
        <v>0</v>
      </c>
      <c r="Q1072" s="104">
        <f t="shared" ref="Q1072:Q1073" si="1040">+O1072+P1072</f>
        <v>3.1196453423618014</v>
      </c>
      <c r="R1072" s="104">
        <f t="shared" ref="R1072:S1072" si="1041">+R923*$T$1075</f>
        <v>0</v>
      </c>
      <c r="S1072" s="104">
        <f t="shared" si="1041"/>
        <v>0</v>
      </c>
      <c r="T1072" s="104">
        <f t="shared" ref="T1072:T1073" si="1042">+R1072+S1072</f>
        <v>0</v>
      </c>
    </row>
    <row r="1073" spans="2:20" s="135" customFormat="1" x14ac:dyDescent="0.2">
      <c r="B1073" s="114" t="s">
        <v>294</v>
      </c>
      <c r="C1073" s="104">
        <f t="shared" ref="C1073:D1073" si="1043">+C924*$E$1075</f>
        <v>13.152862906350915</v>
      </c>
      <c r="D1073" s="104">
        <f t="shared" si="1043"/>
        <v>0</v>
      </c>
      <c r="E1073" s="104">
        <f t="shared" si="1032"/>
        <v>13.152862906350915</v>
      </c>
      <c r="F1073" s="104">
        <f t="shared" ref="F1073:G1073" si="1044">+F924*$H$1075</f>
        <v>10.819713157158231</v>
      </c>
      <c r="G1073" s="104">
        <f t="shared" si="1044"/>
        <v>0</v>
      </c>
      <c r="H1073" s="104">
        <f t="shared" si="1034"/>
        <v>10.819713157158231</v>
      </c>
      <c r="I1073" s="104">
        <f t="shared" ref="I1073:J1073" si="1045">+I924*$K$1075</f>
        <v>16.911322352899962</v>
      </c>
      <c r="J1073" s="104">
        <f t="shared" si="1045"/>
        <v>0</v>
      </c>
      <c r="K1073" s="104">
        <f t="shared" si="1036"/>
        <v>16.911322352899962</v>
      </c>
      <c r="L1073" s="104">
        <f t="shared" ref="L1073:M1073" si="1046">+L924*$N$1075</f>
        <v>15.670563266675174</v>
      </c>
      <c r="M1073" s="104">
        <f t="shared" si="1046"/>
        <v>0</v>
      </c>
      <c r="N1073" s="104">
        <f t="shared" si="1038"/>
        <v>15.670563266675174</v>
      </c>
      <c r="O1073" s="104">
        <f t="shared" ref="O1073:P1073" si="1047">+O924*$Q$1075</f>
        <v>21.39670219352471</v>
      </c>
      <c r="P1073" s="104">
        <f t="shared" si="1047"/>
        <v>0</v>
      </c>
      <c r="Q1073" s="104">
        <f t="shared" si="1040"/>
        <v>21.39670219352471</v>
      </c>
      <c r="R1073" s="104">
        <f t="shared" ref="R1073:S1073" si="1048">+R924*$T$1075</f>
        <v>27.042079000083557</v>
      </c>
      <c r="S1073" s="104">
        <f t="shared" si="1048"/>
        <v>0</v>
      </c>
      <c r="T1073" s="104">
        <f t="shared" si="1042"/>
        <v>27.042079000083557</v>
      </c>
    </row>
    <row r="1074" spans="2:20" x14ac:dyDescent="0.2">
      <c r="B1074" s="278" t="s">
        <v>8</v>
      </c>
      <c r="C1074" s="106">
        <f>SUM(C1051:C1073)</f>
        <v>88.254641840485931</v>
      </c>
      <c r="D1074" s="106">
        <f t="shared" ref="D1074:T1074" si="1049">SUM(D1051:D1073)</f>
        <v>4.0285963401506999</v>
      </c>
      <c r="E1074" s="106">
        <f t="shared" si="1049"/>
        <v>92.28323818063663</v>
      </c>
      <c r="F1074" s="106">
        <f t="shared" si="1049"/>
        <v>140.31627566574008</v>
      </c>
      <c r="G1074" s="106">
        <f t="shared" si="1049"/>
        <v>3.6453723307567798</v>
      </c>
      <c r="H1074" s="106">
        <f t="shared" si="1049"/>
        <v>143.96164799649688</v>
      </c>
      <c r="I1074" s="106">
        <f t="shared" si="1049"/>
        <v>171.73823367618016</v>
      </c>
      <c r="J1074" s="106">
        <f t="shared" si="1049"/>
        <v>3.9102868403864681</v>
      </c>
      <c r="K1074" s="106">
        <f t="shared" si="1049"/>
        <v>175.64852051656663</v>
      </c>
      <c r="L1074" s="106">
        <f t="shared" si="1049"/>
        <v>213.12514057761956</v>
      </c>
      <c r="M1074" s="106">
        <f t="shared" si="1049"/>
        <v>4.2877389830650889</v>
      </c>
      <c r="N1074" s="106">
        <f t="shared" si="1049"/>
        <v>217.41287956068462</v>
      </c>
      <c r="O1074" s="106">
        <f t="shared" si="1049"/>
        <v>229.22337794296965</v>
      </c>
      <c r="P1074" s="106">
        <f t="shared" si="1049"/>
        <v>5.8761647826637242</v>
      </c>
      <c r="Q1074" s="106">
        <f t="shared" si="1049"/>
        <v>235.09954272563334</v>
      </c>
      <c r="R1074" s="106">
        <f t="shared" si="1049"/>
        <v>225.31322194239451</v>
      </c>
      <c r="S1074" s="106">
        <f t="shared" si="1049"/>
        <v>6.4372090378051086</v>
      </c>
      <c r="T1074" s="106">
        <f t="shared" si="1049"/>
        <v>231.75043098019958</v>
      </c>
    </row>
    <row r="1075" spans="2:20" x14ac:dyDescent="0.2">
      <c r="B1075" s="279" t="s">
        <v>297</v>
      </c>
      <c r="C1075" s="241"/>
      <c r="D1075" s="240"/>
      <c r="E1075" s="285">
        <f>Asignaciones!K82</f>
        <v>2.4311862512225793E-2</v>
      </c>
      <c r="F1075" s="241"/>
      <c r="G1075" s="240"/>
      <c r="H1075" s="285">
        <f>Asignaciones!L82</f>
        <v>2.5148346990675332E-2</v>
      </c>
      <c r="I1075" s="241"/>
      <c r="J1075" s="240"/>
      <c r="K1075" s="285">
        <f>Asignaciones!M82</f>
        <v>2.4430470805258005E-2</v>
      </c>
      <c r="L1075" s="241"/>
      <c r="M1075" s="240"/>
      <c r="N1075" s="285">
        <f>Asignaciones!N82</f>
        <v>2.4468894181752486E-2</v>
      </c>
      <c r="O1075" s="241"/>
      <c r="P1075" s="240"/>
      <c r="Q1075" s="285">
        <f>Asignaciones!O82</f>
        <v>2.4472765169362722E-2</v>
      </c>
      <c r="R1075" s="241"/>
      <c r="S1075" s="240"/>
      <c r="T1075" s="285">
        <f>Asignaciones!P82</f>
        <v>2.4475239628419739E-2</v>
      </c>
    </row>
    <row r="1079" spans="2:20" x14ac:dyDescent="0.2">
      <c r="B1079" s="2" t="s">
        <v>495</v>
      </c>
      <c r="C1079" s="228"/>
      <c r="D1079" s="228"/>
      <c r="E1079" s="228"/>
      <c r="F1079" s="228"/>
      <c r="G1079" s="228"/>
      <c r="H1079" s="228"/>
      <c r="I1079" s="228"/>
      <c r="J1079" s="228"/>
      <c r="K1079" s="228"/>
      <c r="L1079" s="228"/>
      <c r="M1079" s="228"/>
      <c r="N1079" s="228"/>
      <c r="O1079" s="228"/>
      <c r="P1079" s="228"/>
      <c r="Q1079" s="228"/>
      <c r="R1079" s="228"/>
      <c r="S1079" s="228"/>
      <c r="T1079" s="227"/>
    </row>
    <row r="1080" spans="2:20" x14ac:dyDescent="0.2">
      <c r="B1080" s="9" t="s">
        <v>20</v>
      </c>
      <c r="C1080" s="199"/>
      <c r="D1080" s="199"/>
      <c r="E1080" s="199"/>
      <c r="F1080" s="199"/>
      <c r="G1080" s="199"/>
      <c r="H1080" s="199"/>
      <c r="I1080" s="199"/>
      <c r="J1080" s="199"/>
      <c r="K1080" s="199"/>
      <c r="L1080" s="199"/>
      <c r="M1080" s="199"/>
      <c r="N1080" s="199"/>
      <c r="O1080" s="199"/>
      <c r="P1080" s="199"/>
      <c r="Q1080" s="199"/>
      <c r="R1080" s="199"/>
      <c r="S1080" s="199"/>
      <c r="T1080" s="262"/>
    </row>
    <row r="1081" spans="2:20" x14ac:dyDescent="0.2">
      <c r="B1081" s="9" t="s">
        <v>911</v>
      </c>
      <c r="C1081" s="199"/>
      <c r="D1081" s="199"/>
      <c r="E1081" s="199"/>
      <c r="F1081" s="199"/>
      <c r="G1081" s="199"/>
      <c r="H1081" s="199"/>
      <c r="I1081" s="199"/>
      <c r="J1081" s="199"/>
      <c r="K1081" s="199"/>
      <c r="L1081" s="199"/>
      <c r="M1081" s="199"/>
      <c r="N1081" s="199"/>
      <c r="O1081" s="199"/>
      <c r="P1081" s="199"/>
      <c r="Q1081" s="199"/>
      <c r="R1081" s="199"/>
      <c r="S1081" s="199"/>
      <c r="T1081" s="262"/>
    </row>
    <row r="1082" spans="2:20" x14ac:dyDescent="0.2">
      <c r="B1082" s="9" t="s">
        <v>2</v>
      </c>
      <c r="C1082" s="199"/>
      <c r="D1082" s="199"/>
      <c r="E1082" s="199"/>
      <c r="F1082" s="199"/>
      <c r="G1082" s="199"/>
      <c r="H1082" s="199"/>
      <c r="I1082" s="199"/>
      <c r="J1082" s="199"/>
      <c r="K1082" s="199"/>
      <c r="L1082" s="199"/>
      <c r="M1082" s="199"/>
      <c r="N1082" s="199"/>
      <c r="O1082" s="199"/>
      <c r="P1082" s="199"/>
      <c r="Q1082" s="199"/>
      <c r="R1082" s="199"/>
      <c r="S1082" s="199"/>
      <c r="T1082" s="262"/>
    </row>
    <row r="1083" spans="2:20" x14ac:dyDescent="0.2">
      <c r="B1083" s="256"/>
      <c r="C1083" s="197"/>
      <c r="D1083" s="197"/>
      <c r="E1083" s="197"/>
      <c r="F1083" s="197"/>
      <c r="G1083" s="197"/>
      <c r="H1083" s="197"/>
      <c r="I1083" s="197"/>
      <c r="J1083" s="197"/>
      <c r="K1083" s="197"/>
      <c r="L1083" s="197"/>
      <c r="M1083" s="197"/>
      <c r="N1083" s="197"/>
      <c r="O1083" s="197"/>
      <c r="P1083" s="197"/>
      <c r="Q1083" s="197"/>
      <c r="R1083" s="197"/>
      <c r="S1083" s="197"/>
      <c r="T1083" s="263"/>
    </row>
    <row r="1084" spans="2:20" x14ac:dyDescent="0.2">
      <c r="B1084" s="264"/>
    </row>
    <row r="1085" spans="2:20" x14ac:dyDescent="0.2">
      <c r="B1085" s="265" t="s">
        <v>282</v>
      </c>
      <c r="C1085" s="267" t="s">
        <v>38</v>
      </c>
      <c r="D1085" s="662"/>
      <c r="E1085" s="299"/>
      <c r="F1085" s="270" t="s">
        <v>39</v>
      </c>
      <c r="G1085" s="663"/>
      <c r="H1085" s="663"/>
      <c r="I1085" s="301" t="s">
        <v>40</v>
      </c>
      <c r="J1085" s="662"/>
      <c r="K1085" s="299"/>
      <c r="L1085" s="267" t="s">
        <v>121</v>
      </c>
      <c r="M1085" s="662"/>
      <c r="N1085" s="299"/>
      <c r="O1085" s="270" t="s">
        <v>122</v>
      </c>
      <c r="P1085" s="662"/>
      <c r="Q1085" s="299"/>
      <c r="R1085" s="301" t="s">
        <v>633</v>
      </c>
      <c r="S1085" s="662"/>
      <c r="T1085" s="299"/>
    </row>
    <row r="1086" spans="2:20" x14ac:dyDescent="0.2">
      <c r="B1086" s="273"/>
      <c r="C1086" s="274" t="s">
        <v>283</v>
      </c>
      <c r="D1086" s="275" t="s">
        <v>284</v>
      </c>
      <c r="E1086" s="275" t="s">
        <v>47</v>
      </c>
      <c r="F1086" s="275" t="s">
        <v>283</v>
      </c>
      <c r="G1086" s="275" t="s">
        <v>284</v>
      </c>
      <c r="H1086" s="275" t="s">
        <v>47</v>
      </c>
      <c r="I1086" s="276" t="s">
        <v>283</v>
      </c>
      <c r="J1086" s="276" t="s">
        <v>284</v>
      </c>
      <c r="K1086" s="276" t="s">
        <v>47</v>
      </c>
      <c r="L1086" s="274" t="s">
        <v>283</v>
      </c>
      <c r="M1086" s="275" t="s">
        <v>284</v>
      </c>
      <c r="N1086" s="275" t="s">
        <v>47</v>
      </c>
      <c r="O1086" s="275" t="s">
        <v>283</v>
      </c>
      <c r="P1086" s="275" t="s">
        <v>284</v>
      </c>
      <c r="Q1086" s="275" t="s">
        <v>47</v>
      </c>
      <c r="R1086" s="276" t="s">
        <v>283</v>
      </c>
      <c r="S1086" s="276" t="s">
        <v>284</v>
      </c>
      <c r="T1086" s="276" t="s">
        <v>47</v>
      </c>
    </row>
    <row r="1087" spans="2:20" x14ac:dyDescent="0.2">
      <c r="B1087" s="129" t="s">
        <v>99</v>
      </c>
      <c r="C1087" s="234"/>
      <c r="D1087" s="234"/>
      <c r="E1087" s="234"/>
      <c r="F1087" s="234"/>
      <c r="G1087" s="234"/>
      <c r="H1087" s="234"/>
      <c r="I1087" s="234"/>
      <c r="J1087" s="234"/>
      <c r="K1087" s="234"/>
      <c r="L1087" s="234"/>
      <c r="M1087" s="234"/>
      <c r="N1087" s="234"/>
      <c r="O1087" s="234"/>
      <c r="P1087" s="234"/>
      <c r="Q1087" s="234"/>
      <c r="R1087" s="234"/>
      <c r="S1087" s="234"/>
      <c r="T1087" s="232"/>
    </row>
    <row r="1088" spans="2:20" x14ac:dyDescent="0.2">
      <c r="B1088" s="665" t="s">
        <v>424</v>
      </c>
      <c r="C1088" s="104">
        <f t="shared" ref="C1088:D1100" si="1050">+C902*$E$1112</f>
        <v>18.482608864829107</v>
      </c>
      <c r="D1088" s="104">
        <f t="shared" si="1050"/>
        <v>0</v>
      </c>
      <c r="E1088" s="104">
        <f t="shared" ref="E1088:E1108" si="1051">+C1088+D1088</f>
        <v>18.482608864829107</v>
      </c>
      <c r="F1088" s="104">
        <f t="shared" ref="F1088:G1100" si="1052">+F902*$H$1112</f>
        <v>27.452157604322597</v>
      </c>
      <c r="G1088" s="104">
        <f t="shared" si="1052"/>
        <v>0</v>
      </c>
      <c r="H1088" s="104">
        <f t="shared" ref="H1088:H1108" si="1053">+F1088+G1088</f>
        <v>27.452157604322597</v>
      </c>
      <c r="I1088" s="104">
        <f t="shared" ref="I1088:J1100" si="1054">+I902*$K$1112</f>
        <v>30.494736184124708</v>
      </c>
      <c r="J1088" s="104">
        <f t="shared" si="1054"/>
        <v>0</v>
      </c>
      <c r="K1088" s="104">
        <f t="shared" ref="K1088:K1108" si="1055">+I1088+J1088</f>
        <v>30.494736184124708</v>
      </c>
      <c r="L1088" s="104">
        <f t="shared" ref="L1088:M1100" si="1056">+L902*$N$1112</f>
        <v>38.4034223033769</v>
      </c>
      <c r="M1088" s="104">
        <f t="shared" si="1056"/>
        <v>0</v>
      </c>
      <c r="N1088" s="104">
        <f t="shared" ref="N1088:N1108" si="1057">+L1088+M1088</f>
        <v>38.4034223033769</v>
      </c>
      <c r="O1088" s="104">
        <f t="shared" ref="O1088:P1100" si="1058">+O902*$Q$1112</f>
        <v>40.064311055446218</v>
      </c>
      <c r="P1088" s="104">
        <f t="shared" si="1058"/>
        <v>0</v>
      </c>
      <c r="Q1088" s="104">
        <f t="shared" ref="Q1088:Q1108" si="1059">+O1088+P1088</f>
        <v>40.064311055446218</v>
      </c>
      <c r="R1088" s="104">
        <f t="shared" ref="R1088:S1100" si="1060">+R902*$T$1112</f>
        <v>41.989075232485206</v>
      </c>
      <c r="S1088" s="104">
        <f t="shared" si="1060"/>
        <v>0</v>
      </c>
      <c r="T1088" s="104">
        <f t="shared" ref="T1088:T1108" si="1061">+R1088+S1088</f>
        <v>41.989075232485206</v>
      </c>
    </row>
    <row r="1089" spans="2:20" x14ac:dyDescent="0.2">
      <c r="B1089" s="665" t="s">
        <v>425</v>
      </c>
      <c r="C1089" s="104">
        <f t="shared" si="1050"/>
        <v>5.8590276312692104</v>
      </c>
      <c r="D1089" s="104">
        <f t="shared" si="1050"/>
        <v>0</v>
      </c>
      <c r="E1089" s="104">
        <f t="shared" si="1051"/>
        <v>5.8590276312692104</v>
      </c>
      <c r="F1089" s="104">
        <f t="shared" si="1052"/>
        <v>10.24181495619103</v>
      </c>
      <c r="G1089" s="104">
        <f t="shared" si="1052"/>
        <v>0</v>
      </c>
      <c r="H1089" s="104">
        <f t="shared" si="1053"/>
        <v>10.24181495619103</v>
      </c>
      <c r="I1089" s="104">
        <f t="shared" si="1054"/>
        <v>11.473171643865109</v>
      </c>
      <c r="J1089" s="104">
        <f t="shared" si="1054"/>
        <v>0</v>
      </c>
      <c r="K1089" s="104">
        <f t="shared" si="1055"/>
        <v>11.473171643865109</v>
      </c>
      <c r="L1089" s="104">
        <f t="shared" si="1056"/>
        <v>14.349045420624121</v>
      </c>
      <c r="M1089" s="104">
        <f t="shared" si="1056"/>
        <v>0</v>
      </c>
      <c r="N1089" s="104">
        <f t="shared" si="1057"/>
        <v>14.349045420624121</v>
      </c>
      <c r="O1089" s="104">
        <f t="shared" si="1058"/>
        <v>14.511049470421957</v>
      </c>
      <c r="P1089" s="104">
        <f t="shared" si="1058"/>
        <v>0</v>
      </c>
      <c r="Q1089" s="104">
        <f t="shared" si="1059"/>
        <v>14.511049470421957</v>
      </c>
      <c r="R1089" s="104">
        <f t="shared" si="1060"/>
        <v>15.208187333425652</v>
      </c>
      <c r="S1089" s="104">
        <f t="shared" si="1060"/>
        <v>0</v>
      </c>
      <c r="T1089" s="104">
        <f t="shared" si="1061"/>
        <v>15.208187333425652</v>
      </c>
    </row>
    <row r="1090" spans="2:20" x14ac:dyDescent="0.2">
      <c r="B1090" s="660" t="s">
        <v>715</v>
      </c>
      <c r="C1090" s="104">
        <f t="shared" si="1050"/>
        <v>0</v>
      </c>
      <c r="D1090" s="104">
        <f t="shared" si="1050"/>
        <v>0.15446609257265873</v>
      </c>
      <c r="E1090" s="104">
        <f t="shared" si="1051"/>
        <v>0.15446609257265873</v>
      </c>
      <c r="F1090" s="104">
        <f t="shared" si="1052"/>
        <v>0</v>
      </c>
      <c r="G1090" s="104">
        <f t="shared" si="1052"/>
        <v>0.14324260575266815</v>
      </c>
      <c r="H1090" s="104">
        <f t="shared" si="1053"/>
        <v>0.14324260575266815</v>
      </c>
      <c r="I1090" s="104">
        <f t="shared" si="1054"/>
        <v>0</v>
      </c>
      <c r="J1090" s="104">
        <f t="shared" si="1054"/>
        <v>0.15217113111856784</v>
      </c>
      <c r="K1090" s="104">
        <f t="shared" si="1055"/>
        <v>0.15217113111856784</v>
      </c>
      <c r="L1090" s="104">
        <f t="shared" si="1056"/>
        <v>0</v>
      </c>
      <c r="M1090" s="104">
        <f t="shared" si="1056"/>
        <v>0.168133435667182</v>
      </c>
      <c r="N1090" s="104">
        <f t="shared" si="1057"/>
        <v>0.168133435667182</v>
      </c>
      <c r="O1090" s="104">
        <f t="shared" si="1058"/>
        <v>0</v>
      </c>
      <c r="P1090" s="104">
        <f t="shared" si="1058"/>
        <v>0.18418512117157027</v>
      </c>
      <c r="Q1090" s="104">
        <f t="shared" si="1059"/>
        <v>0.18418512117157027</v>
      </c>
      <c r="R1090" s="104">
        <f t="shared" si="1060"/>
        <v>0</v>
      </c>
      <c r="S1090" s="104">
        <f t="shared" si="1060"/>
        <v>0.20271270284586909</v>
      </c>
      <c r="T1090" s="104">
        <f t="shared" si="1061"/>
        <v>0.20271270284586909</v>
      </c>
    </row>
    <row r="1091" spans="2:20" x14ac:dyDescent="0.2">
      <c r="B1091" s="660" t="s">
        <v>717</v>
      </c>
      <c r="C1091" s="104">
        <f t="shared" si="1050"/>
        <v>0.14215285252960169</v>
      </c>
      <c r="D1091" s="104">
        <f t="shared" si="1050"/>
        <v>0</v>
      </c>
      <c r="E1091" s="104">
        <f t="shared" si="1051"/>
        <v>0.14215285252960169</v>
      </c>
      <c r="F1091" s="104">
        <f t="shared" si="1052"/>
        <v>0.13182404417938354</v>
      </c>
      <c r="G1091" s="104">
        <f t="shared" si="1052"/>
        <v>0</v>
      </c>
      <c r="H1091" s="104">
        <f t="shared" si="1053"/>
        <v>0.13182404417938354</v>
      </c>
      <c r="I1091" s="104">
        <f t="shared" si="1054"/>
        <v>0.14004083356342603</v>
      </c>
      <c r="J1091" s="104">
        <f t="shared" si="1054"/>
        <v>0</v>
      </c>
      <c r="K1091" s="104">
        <f t="shared" si="1055"/>
        <v>0.14004083356342603</v>
      </c>
      <c r="L1091" s="104">
        <f t="shared" si="1056"/>
        <v>0.15473070553946758</v>
      </c>
      <c r="M1091" s="104">
        <f t="shared" si="1056"/>
        <v>0</v>
      </c>
      <c r="N1091" s="104">
        <f t="shared" si="1057"/>
        <v>0.15473070553946758</v>
      </c>
      <c r="O1091" s="104">
        <f t="shared" si="1058"/>
        <v>0.16950283348258571</v>
      </c>
      <c r="P1091" s="104">
        <f t="shared" si="1058"/>
        <v>0</v>
      </c>
      <c r="Q1091" s="104">
        <f t="shared" si="1059"/>
        <v>0.16950283348258571</v>
      </c>
      <c r="R1091" s="104">
        <f t="shared" si="1060"/>
        <v>0.18655349192555673</v>
      </c>
      <c r="S1091" s="104">
        <f t="shared" si="1060"/>
        <v>0</v>
      </c>
      <c r="T1091" s="104">
        <f t="shared" si="1061"/>
        <v>0.18655349192555673</v>
      </c>
    </row>
    <row r="1092" spans="2:20" x14ac:dyDescent="0.2">
      <c r="B1092" s="660" t="s">
        <v>287</v>
      </c>
      <c r="C1092" s="104">
        <f t="shared" si="1050"/>
        <v>0.20438643702906348</v>
      </c>
      <c r="D1092" s="104">
        <f t="shared" si="1050"/>
        <v>0</v>
      </c>
      <c r="E1092" s="104">
        <f t="shared" si="1051"/>
        <v>0.20438643702906348</v>
      </c>
      <c r="F1092" s="104">
        <f t="shared" si="1052"/>
        <v>0.18953574427200096</v>
      </c>
      <c r="G1092" s="104">
        <f t="shared" si="1052"/>
        <v>0</v>
      </c>
      <c r="H1092" s="104">
        <f t="shared" si="1053"/>
        <v>0.18953574427200096</v>
      </c>
      <c r="I1092" s="104">
        <f t="shared" si="1054"/>
        <v>0.2013497900413109</v>
      </c>
      <c r="J1092" s="104">
        <f t="shared" si="1054"/>
        <v>0</v>
      </c>
      <c r="K1092" s="104">
        <f t="shared" si="1055"/>
        <v>0.2013497900413109</v>
      </c>
      <c r="L1092" s="104">
        <f t="shared" si="1056"/>
        <v>0.22247079141531428</v>
      </c>
      <c r="M1092" s="104">
        <f t="shared" si="1056"/>
        <v>0</v>
      </c>
      <c r="N1092" s="104">
        <f t="shared" si="1057"/>
        <v>0.22247079141531428</v>
      </c>
      <c r="O1092" s="104">
        <f t="shared" si="1058"/>
        <v>0.24371005987813088</v>
      </c>
      <c r="P1092" s="104">
        <f t="shared" si="1058"/>
        <v>0</v>
      </c>
      <c r="Q1092" s="104">
        <f t="shared" si="1059"/>
        <v>0.24371005987813088</v>
      </c>
      <c r="R1092" s="104">
        <f t="shared" si="1060"/>
        <v>0.26822538451737915</v>
      </c>
      <c r="S1092" s="104">
        <f t="shared" si="1060"/>
        <v>0</v>
      </c>
      <c r="T1092" s="104">
        <f t="shared" si="1061"/>
        <v>0.26822538451737915</v>
      </c>
    </row>
    <row r="1093" spans="2:20" x14ac:dyDescent="0.2">
      <c r="B1093" s="114" t="s">
        <v>427</v>
      </c>
      <c r="C1093" s="104">
        <f t="shared" si="1050"/>
        <v>0</v>
      </c>
      <c r="D1093" s="104">
        <f t="shared" si="1050"/>
        <v>0.59797631862217426</v>
      </c>
      <c r="E1093" s="104">
        <f t="shared" si="1051"/>
        <v>0.59797631862217426</v>
      </c>
      <c r="F1093" s="104">
        <f t="shared" si="1052"/>
        <v>0</v>
      </c>
      <c r="G1093" s="104">
        <f t="shared" si="1052"/>
        <v>0.55452743467008292</v>
      </c>
      <c r="H1093" s="104">
        <f t="shared" si="1053"/>
        <v>0.55452743467008292</v>
      </c>
      <c r="I1093" s="104">
        <f t="shared" si="1054"/>
        <v>0</v>
      </c>
      <c r="J1093" s="104">
        <f t="shared" si="1054"/>
        <v>0.58909195714943541</v>
      </c>
      <c r="K1093" s="104">
        <f t="shared" si="1055"/>
        <v>0.58909195714943541</v>
      </c>
      <c r="L1093" s="104">
        <f t="shared" si="1056"/>
        <v>0</v>
      </c>
      <c r="M1093" s="104">
        <f t="shared" si="1056"/>
        <v>0.65088597259794823</v>
      </c>
      <c r="N1093" s="104">
        <f t="shared" si="1057"/>
        <v>0.65088597259794823</v>
      </c>
      <c r="O1093" s="104">
        <f t="shared" si="1058"/>
        <v>0</v>
      </c>
      <c r="P1093" s="104">
        <f t="shared" si="1058"/>
        <v>0.71302600375773162</v>
      </c>
      <c r="Q1093" s="104">
        <f t="shared" si="1059"/>
        <v>0.71302600375773162</v>
      </c>
      <c r="R1093" s="104">
        <f t="shared" si="1060"/>
        <v>0</v>
      </c>
      <c r="S1093" s="104">
        <f t="shared" si="1060"/>
        <v>0.7847508392737037</v>
      </c>
      <c r="T1093" s="104">
        <f t="shared" si="1061"/>
        <v>0.7847508392737037</v>
      </c>
    </row>
    <row r="1094" spans="2:20" x14ac:dyDescent="0.2">
      <c r="B1094" s="114" t="s">
        <v>428</v>
      </c>
      <c r="C1094" s="104">
        <f t="shared" si="1050"/>
        <v>0</v>
      </c>
      <c r="D1094" s="104">
        <f t="shared" si="1050"/>
        <v>0.34437029063509145</v>
      </c>
      <c r="E1094" s="104">
        <f t="shared" si="1051"/>
        <v>0.34437029063509145</v>
      </c>
      <c r="F1094" s="104">
        <f t="shared" si="1052"/>
        <v>0</v>
      </c>
      <c r="G1094" s="104">
        <f t="shared" si="1052"/>
        <v>0.31934838871625304</v>
      </c>
      <c r="H1094" s="104">
        <f t="shared" si="1053"/>
        <v>0.31934838871625304</v>
      </c>
      <c r="I1094" s="104">
        <f t="shared" si="1054"/>
        <v>0</v>
      </c>
      <c r="J1094" s="104">
        <f t="shared" si="1054"/>
        <v>0.33925385032266592</v>
      </c>
      <c r="K1094" s="104">
        <f t="shared" si="1055"/>
        <v>0.33925385032266592</v>
      </c>
      <c r="L1094" s="104">
        <f t="shared" si="1056"/>
        <v>0</v>
      </c>
      <c r="M1094" s="104">
        <f t="shared" si="1056"/>
        <v>0.37484058243363977</v>
      </c>
      <c r="N1094" s="104">
        <f t="shared" si="1057"/>
        <v>0.37484058243363977</v>
      </c>
      <c r="O1094" s="104">
        <f t="shared" si="1058"/>
        <v>0</v>
      </c>
      <c r="P1094" s="104">
        <f t="shared" si="1058"/>
        <v>0.8212531650423871</v>
      </c>
      <c r="Q1094" s="104">
        <f t="shared" si="1059"/>
        <v>0.8212531650423871</v>
      </c>
      <c r="R1094" s="104">
        <f t="shared" si="1060"/>
        <v>0</v>
      </c>
      <c r="S1094" s="104">
        <f t="shared" si="1060"/>
        <v>0.9038648059491764</v>
      </c>
      <c r="T1094" s="104">
        <f t="shared" si="1061"/>
        <v>0.9038648059491764</v>
      </c>
    </row>
    <row r="1095" spans="2:20" x14ac:dyDescent="0.2">
      <c r="B1095" s="114" t="s">
        <v>429</v>
      </c>
      <c r="C1095" s="104">
        <f t="shared" si="1050"/>
        <v>0.48385360602798705</v>
      </c>
      <c r="D1095" s="104">
        <f t="shared" si="1050"/>
        <v>0</v>
      </c>
      <c r="E1095" s="104">
        <f t="shared" si="1051"/>
        <v>0.48385360602798705</v>
      </c>
      <c r="F1095" s="104">
        <f t="shared" si="1052"/>
        <v>0.44869686399085951</v>
      </c>
      <c r="G1095" s="104">
        <f t="shared" si="1052"/>
        <v>0</v>
      </c>
      <c r="H1095" s="104">
        <f t="shared" si="1053"/>
        <v>0.44869686399085951</v>
      </c>
      <c r="I1095" s="104">
        <f t="shared" si="1054"/>
        <v>0.47666480907738912</v>
      </c>
      <c r="J1095" s="104">
        <f t="shared" si="1054"/>
        <v>0</v>
      </c>
      <c r="K1095" s="104">
        <f t="shared" si="1055"/>
        <v>0.47666480907738912</v>
      </c>
      <c r="L1095" s="104">
        <f t="shared" si="1056"/>
        <v>1.0533310940480187</v>
      </c>
      <c r="M1095" s="104">
        <f t="shared" si="1056"/>
        <v>0</v>
      </c>
      <c r="N1095" s="104">
        <f t="shared" si="1057"/>
        <v>1.0533310940480187</v>
      </c>
      <c r="O1095" s="104">
        <f t="shared" si="1058"/>
        <v>1.1538925284025789</v>
      </c>
      <c r="P1095" s="104">
        <f t="shared" si="1058"/>
        <v>0</v>
      </c>
      <c r="Q1095" s="104">
        <f t="shared" si="1059"/>
        <v>1.1538925284025789</v>
      </c>
      <c r="R1095" s="104">
        <f t="shared" si="1060"/>
        <v>1.2699650858782037</v>
      </c>
      <c r="S1095" s="104">
        <f t="shared" si="1060"/>
        <v>0</v>
      </c>
      <c r="T1095" s="104">
        <f t="shared" si="1061"/>
        <v>1.2699650858782037</v>
      </c>
    </row>
    <row r="1096" spans="2:20" x14ac:dyDescent="0.2">
      <c r="B1096" s="114" t="s">
        <v>288</v>
      </c>
      <c r="C1096" s="104">
        <f t="shared" si="1050"/>
        <v>0</v>
      </c>
      <c r="D1096" s="104">
        <f t="shared" si="1050"/>
        <v>0</v>
      </c>
      <c r="E1096" s="104">
        <f t="shared" si="1051"/>
        <v>0</v>
      </c>
      <c r="F1096" s="104">
        <f t="shared" si="1052"/>
        <v>0.15307996239039542</v>
      </c>
      <c r="G1096" s="104">
        <f t="shared" si="1052"/>
        <v>0</v>
      </c>
      <c r="H1096" s="104">
        <f t="shared" si="1053"/>
        <v>0.15307996239039542</v>
      </c>
      <c r="I1096" s="104">
        <f t="shared" si="1054"/>
        <v>0.19551794213093798</v>
      </c>
      <c r="J1096" s="104">
        <f t="shared" si="1054"/>
        <v>0</v>
      </c>
      <c r="K1096" s="104">
        <f t="shared" si="1055"/>
        <v>0.19551794213093798</v>
      </c>
      <c r="L1096" s="104">
        <f t="shared" si="1056"/>
        <v>0.24550870255869264</v>
      </c>
      <c r="M1096" s="104">
        <f t="shared" si="1056"/>
        <v>0</v>
      </c>
      <c r="N1096" s="104">
        <f t="shared" si="1057"/>
        <v>0.24550870255869264</v>
      </c>
      <c r="O1096" s="104">
        <f t="shared" si="1058"/>
        <v>0.40755779839962031</v>
      </c>
      <c r="P1096" s="104">
        <f t="shared" si="1058"/>
        <v>0</v>
      </c>
      <c r="Q1096" s="104">
        <f t="shared" si="1059"/>
        <v>0.40755779839962031</v>
      </c>
      <c r="R1096" s="104">
        <f t="shared" si="1060"/>
        <v>0.50566596996392488</v>
      </c>
      <c r="S1096" s="104">
        <f t="shared" si="1060"/>
        <v>0</v>
      </c>
      <c r="T1096" s="104">
        <f t="shared" si="1061"/>
        <v>0.50566596996392488</v>
      </c>
    </row>
    <row r="1097" spans="2:20" x14ac:dyDescent="0.2">
      <c r="B1097" s="114" t="s">
        <v>289</v>
      </c>
      <c r="C1097" s="104">
        <f t="shared" si="1050"/>
        <v>0.21022604951560817</v>
      </c>
      <c r="D1097" s="104">
        <f t="shared" si="1050"/>
        <v>0</v>
      </c>
      <c r="E1097" s="104">
        <f t="shared" si="1051"/>
        <v>0.21022604951560817</v>
      </c>
      <c r="F1097" s="104">
        <f t="shared" si="1052"/>
        <v>0.19495105125120096</v>
      </c>
      <c r="G1097" s="104">
        <f t="shared" si="1052"/>
        <v>0</v>
      </c>
      <c r="H1097" s="104">
        <f t="shared" si="1053"/>
        <v>0.19495105125120096</v>
      </c>
      <c r="I1097" s="104">
        <f t="shared" si="1054"/>
        <v>0.20710264118534832</v>
      </c>
      <c r="J1097" s="104">
        <f t="shared" si="1054"/>
        <v>0</v>
      </c>
      <c r="K1097" s="104">
        <f t="shared" si="1055"/>
        <v>0.20710264118534832</v>
      </c>
      <c r="L1097" s="104">
        <f t="shared" si="1056"/>
        <v>0.22882709974146609</v>
      </c>
      <c r="M1097" s="104">
        <f t="shared" si="1056"/>
        <v>0</v>
      </c>
      <c r="N1097" s="104">
        <f t="shared" si="1057"/>
        <v>0.22882709974146609</v>
      </c>
      <c r="O1097" s="104">
        <f t="shared" si="1058"/>
        <v>0.25067320444607744</v>
      </c>
      <c r="P1097" s="104">
        <f t="shared" si="1058"/>
        <v>0</v>
      </c>
      <c r="Q1097" s="104">
        <f t="shared" si="1059"/>
        <v>0.25067320444607744</v>
      </c>
      <c r="R1097" s="104">
        <f t="shared" si="1060"/>
        <v>0.27588896693216136</v>
      </c>
      <c r="S1097" s="104">
        <f t="shared" si="1060"/>
        <v>0</v>
      </c>
      <c r="T1097" s="104">
        <f t="shared" si="1061"/>
        <v>0.27588896693216136</v>
      </c>
    </row>
    <row r="1098" spans="2:20" x14ac:dyDescent="0.2">
      <c r="B1098" s="114" t="s">
        <v>290</v>
      </c>
      <c r="C1098" s="104">
        <f t="shared" si="1050"/>
        <v>0</v>
      </c>
      <c r="D1098" s="104">
        <f t="shared" si="1050"/>
        <v>0.16751345532831</v>
      </c>
      <c r="E1098" s="104">
        <f t="shared" si="1051"/>
        <v>0.16751345532831</v>
      </c>
      <c r="F1098" s="104">
        <f t="shared" si="1052"/>
        <v>0</v>
      </c>
      <c r="G1098" s="104">
        <f t="shared" si="1052"/>
        <v>0.15534194877476651</v>
      </c>
      <c r="H1098" s="104">
        <f t="shared" si="1053"/>
        <v>0.15534194877476651</v>
      </c>
      <c r="I1098" s="104">
        <f t="shared" si="1054"/>
        <v>0</v>
      </c>
      <c r="J1098" s="104">
        <f t="shared" si="1054"/>
        <v>0.16502464424610297</v>
      </c>
      <c r="K1098" s="104">
        <f t="shared" si="1055"/>
        <v>0.16502464424610297</v>
      </c>
      <c r="L1098" s="104">
        <f t="shared" si="1056"/>
        <v>0</v>
      </c>
      <c r="M1098" s="104">
        <f t="shared" si="1056"/>
        <v>0.18233524455589839</v>
      </c>
      <c r="N1098" s="104">
        <f t="shared" si="1057"/>
        <v>0.18233524455589839</v>
      </c>
      <c r="O1098" s="104">
        <f t="shared" si="1058"/>
        <v>0</v>
      </c>
      <c r="P1098" s="104">
        <f t="shared" si="1058"/>
        <v>0.19974277560623951</v>
      </c>
      <c r="Q1098" s="104">
        <f t="shared" si="1059"/>
        <v>0.19974277560623951</v>
      </c>
      <c r="R1098" s="104">
        <f t="shared" si="1060"/>
        <v>0</v>
      </c>
      <c r="S1098" s="104">
        <f t="shared" si="1060"/>
        <v>0.2198353355554683</v>
      </c>
      <c r="T1098" s="104">
        <f t="shared" si="1061"/>
        <v>0.2198353355554683</v>
      </c>
    </row>
    <row r="1099" spans="2:20" x14ac:dyDescent="0.2">
      <c r="B1099" s="114" t="s">
        <v>291</v>
      </c>
      <c r="C1099" s="104">
        <f t="shared" si="1050"/>
        <v>0</v>
      </c>
      <c r="D1099" s="104">
        <f t="shared" si="1050"/>
        <v>8.342303552206673E-2</v>
      </c>
      <c r="E1099" s="104">
        <f t="shared" si="1051"/>
        <v>8.342303552206673E-2</v>
      </c>
      <c r="F1099" s="104">
        <f t="shared" si="1052"/>
        <v>0</v>
      </c>
      <c r="G1099" s="104">
        <f t="shared" si="1052"/>
        <v>7.7361528274286107E-2</v>
      </c>
      <c r="H1099" s="104">
        <f t="shared" si="1053"/>
        <v>7.7361528274286107E-2</v>
      </c>
      <c r="I1099" s="104">
        <f t="shared" si="1054"/>
        <v>0</v>
      </c>
      <c r="J1099" s="104">
        <f t="shared" si="1054"/>
        <v>8.2183587771963607E-2</v>
      </c>
      <c r="K1099" s="104">
        <f t="shared" si="1055"/>
        <v>8.2183587771963607E-2</v>
      </c>
      <c r="L1099" s="104">
        <f t="shared" si="1056"/>
        <v>0</v>
      </c>
      <c r="M1099" s="104">
        <f t="shared" si="1056"/>
        <v>8.3374953369004579E-2</v>
      </c>
      <c r="N1099" s="104">
        <f t="shared" si="1057"/>
        <v>8.3374953369004579E-2</v>
      </c>
      <c r="O1099" s="104">
        <f t="shared" si="1058"/>
        <v>0</v>
      </c>
      <c r="P1099" s="104">
        <f t="shared" si="1058"/>
        <v>9.1334753423715068E-2</v>
      </c>
      <c r="Q1099" s="104">
        <f t="shared" si="1059"/>
        <v>9.1334753423715068E-2</v>
      </c>
      <c r="R1099" s="104">
        <f t="shared" si="1060"/>
        <v>0</v>
      </c>
      <c r="S1099" s="104">
        <f t="shared" si="1060"/>
        <v>0.10052231479129975</v>
      </c>
      <c r="T1099" s="104">
        <f t="shared" si="1061"/>
        <v>0.10052231479129975</v>
      </c>
    </row>
    <row r="1100" spans="2:20" x14ac:dyDescent="0.2">
      <c r="B1100" s="114" t="s">
        <v>293</v>
      </c>
      <c r="C1100" s="104">
        <f t="shared" si="1050"/>
        <v>0</v>
      </c>
      <c r="D1100" s="104">
        <f t="shared" si="1050"/>
        <v>8.7727664155005367E-2</v>
      </c>
      <c r="E1100" s="104">
        <f t="shared" si="1051"/>
        <v>8.7727664155005367E-2</v>
      </c>
      <c r="F1100" s="104">
        <f t="shared" si="1052"/>
        <v>0</v>
      </c>
      <c r="G1100" s="104">
        <f t="shared" si="1052"/>
        <v>8.1353383133239268E-2</v>
      </c>
      <c r="H1100" s="104">
        <f t="shared" si="1053"/>
        <v>8.1353383133239268E-2</v>
      </c>
      <c r="I1100" s="104">
        <f t="shared" si="1054"/>
        <v>0</v>
      </c>
      <c r="J1100" s="104">
        <f t="shared" si="1054"/>
        <v>8.642426090099696E-2</v>
      </c>
      <c r="K1100" s="104">
        <f t="shared" si="1055"/>
        <v>8.642426090099696E-2</v>
      </c>
      <c r="L1100" s="104">
        <f t="shared" si="1056"/>
        <v>0</v>
      </c>
      <c r="M1100" s="104">
        <f t="shared" si="1056"/>
        <v>9.5489911939732455E-2</v>
      </c>
      <c r="N1100" s="104">
        <f t="shared" si="1057"/>
        <v>9.5489911939732455E-2</v>
      </c>
      <c r="O1100" s="104">
        <f t="shared" si="1058"/>
        <v>0</v>
      </c>
      <c r="P1100" s="104">
        <f t="shared" si="1058"/>
        <v>0.10460632610932342</v>
      </c>
      <c r="Q1100" s="104">
        <f t="shared" si="1059"/>
        <v>0.10460632610932342</v>
      </c>
      <c r="R1100" s="104">
        <f t="shared" si="1060"/>
        <v>0</v>
      </c>
      <c r="S1100" s="104">
        <f t="shared" si="1060"/>
        <v>0.11512890381978608</v>
      </c>
      <c r="T1100" s="104">
        <f t="shared" si="1061"/>
        <v>0.11512890381978608</v>
      </c>
    </row>
    <row r="1101" spans="2:20" x14ac:dyDescent="0.2">
      <c r="B1101" s="114" t="s">
        <v>872</v>
      </c>
      <c r="C1101" s="104">
        <f t="shared" ref="C1101:D1110" si="1062">+C915*$E$1112</f>
        <v>0</v>
      </c>
      <c r="D1101" s="104">
        <f t="shared" si="1062"/>
        <v>0</v>
      </c>
      <c r="E1101" s="104">
        <f t="shared" si="1051"/>
        <v>0</v>
      </c>
      <c r="F1101" s="104">
        <f t="shared" ref="F1101:G1110" si="1063">+F915*$H$1112</f>
        <v>0</v>
      </c>
      <c r="G1101" s="104">
        <f t="shared" si="1063"/>
        <v>0</v>
      </c>
      <c r="H1101" s="104">
        <f t="shared" si="1053"/>
        <v>0</v>
      </c>
      <c r="I1101" s="104">
        <f t="shared" ref="I1101:J1110" si="1064">+I915*$K$1112</f>
        <v>1.6300876913447329</v>
      </c>
      <c r="J1101" s="104">
        <f t="shared" si="1064"/>
        <v>0</v>
      </c>
      <c r="K1101" s="104">
        <f t="shared" si="1055"/>
        <v>1.6300876913447329</v>
      </c>
      <c r="L1101" s="104">
        <f t="shared" ref="L1101:M1110" si="1065">+L915*$N$1112</f>
        <v>3.8204708196254455</v>
      </c>
      <c r="M1101" s="104">
        <f t="shared" si="1065"/>
        <v>0</v>
      </c>
      <c r="N1101" s="104">
        <f t="shared" si="1057"/>
        <v>3.8204708196254455</v>
      </c>
      <c r="O1101" s="104">
        <f t="shared" ref="O1101:P1110" si="1066">+O915*$Q$1112</f>
        <v>0</v>
      </c>
      <c r="P1101" s="104">
        <f t="shared" si="1066"/>
        <v>0</v>
      </c>
      <c r="Q1101" s="104">
        <f t="shared" si="1059"/>
        <v>0</v>
      </c>
      <c r="R1101" s="104">
        <f t="shared" ref="R1101:S1110" si="1067">+R915*$T$1112</f>
        <v>0</v>
      </c>
      <c r="S1101" s="104">
        <f t="shared" si="1067"/>
        <v>0</v>
      </c>
      <c r="T1101" s="104">
        <f t="shared" si="1061"/>
        <v>0</v>
      </c>
    </row>
    <row r="1102" spans="2:20" x14ac:dyDescent="0.2">
      <c r="B1102" s="114" t="s">
        <v>867</v>
      </c>
      <c r="C1102" s="104">
        <f t="shared" si="1062"/>
        <v>0</v>
      </c>
      <c r="D1102" s="104">
        <f t="shared" si="1062"/>
        <v>0</v>
      </c>
      <c r="E1102" s="104">
        <f t="shared" si="1051"/>
        <v>0</v>
      </c>
      <c r="F1102" s="104">
        <f t="shared" si="1063"/>
        <v>1.6878878896207876</v>
      </c>
      <c r="G1102" s="104">
        <f t="shared" si="1063"/>
        <v>0</v>
      </c>
      <c r="H1102" s="104">
        <f t="shared" si="1053"/>
        <v>1.6878878896207876</v>
      </c>
      <c r="I1102" s="104">
        <f t="shared" si="1064"/>
        <v>1.9017689732355219</v>
      </c>
      <c r="J1102" s="104">
        <f t="shared" si="1064"/>
        <v>0</v>
      </c>
      <c r="K1102" s="104">
        <f t="shared" si="1055"/>
        <v>1.9017689732355219</v>
      </c>
      <c r="L1102" s="104">
        <f t="shared" si="1065"/>
        <v>3.2746892739646678</v>
      </c>
      <c r="M1102" s="104">
        <f t="shared" si="1065"/>
        <v>0</v>
      </c>
      <c r="N1102" s="104">
        <f t="shared" si="1057"/>
        <v>3.2746892739646678</v>
      </c>
      <c r="O1102" s="104">
        <f t="shared" si="1066"/>
        <v>3.5329702063015103</v>
      </c>
      <c r="P1102" s="104">
        <f t="shared" si="1066"/>
        <v>0</v>
      </c>
      <c r="Q1102" s="104">
        <f t="shared" si="1059"/>
        <v>3.5329702063015103</v>
      </c>
      <c r="R1102" s="104">
        <f t="shared" si="1067"/>
        <v>4.078698627736693</v>
      </c>
      <c r="S1102" s="104">
        <f t="shared" si="1067"/>
        <v>0</v>
      </c>
      <c r="T1102" s="104">
        <f t="shared" si="1061"/>
        <v>4.078698627736693</v>
      </c>
    </row>
    <row r="1103" spans="2:20" x14ac:dyDescent="0.2">
      <c r="B1103" s="114" t="s">
        <v>868</v>
      </c>
      <c r="C1103" s="104">
        <f t="shared" si="1062"/>
        <v>0</v>
      </c>
      <c r="D1103" s="104">
        <f t="shared" si="1062"/>
        <v>0</v>
      </c>
      <c r="E1103" s="104">
        <f t="shared" si="1051"/>
        <v>0</v>
      </c>
      <c r="F1103" s="104">
        <f t="shared" si="1063"/>
        <v>0</v>
      </c>
      <c r="G1103" s="104">
        <f t="shared" si="1063"/>
        <v>0</v>
      </c>
      <c r="H1103" s="104">
        <f t="shared" si="1053"/>
        <v>0</v>
      </c>
      <c r="I1103" s="104">
        <f t="shared" si="1064"/>
        <v>0.81504384567236643</v>
      </c>
      <c r="J1103" s="104">
        <f t="shared" si="1064"/>
        <v>0</v>
      </c>
      <c r="K1103" s="104">
        <f t="shared" si="1055"/>
        <v>0.81504384567236643</v>
      </c>
      <c r="L1103" s="104">
        <f t="shared" si="1065"/>
        <v>1.6373446369823339</v>
      </c>
      <c r="M1103" s="104">
        <f t="shared" si="1065"/>
        <v>0</v>
      </c>
      <c r="N1103" s="104">
        <f t="shared" si="1057"/>
        <v>1.6373446369823339</v>
      </c>
      <c r="O1103" s="104">
        <f t="shared" si="1066"/>
        <v>2.1741355115701602</v>
      </c>
      <c r="P1103" s="104">
        <f t="shared" si="1066"/>
        <v>0</v>
      </c>
      <c r="Q1103" s="104">
        <f t="shared" si="1059"/>
        <v>2.1741355115701602</v>
      </c>
      <c r="R1103" s="104">
        <f t="shared" si="1067"/>
        <v>2.4472191766420157</v>
      </c>
      <c r="S1103" s="104">
        <f t="shared" si="1067"/>
        <v>0</v>
      </c>
      <c r="T1103" s="104">
        <f t="shared" si="1061"/>
        <v>2.4472191766420157</v>
      </c>
    </row>
    <row r="1104" spans="2:20" x14ac:dyDescent="0.2">
      <c r="B1104" s="114" t="s">
        <v>869</v>
      </c>
      <c r="C1104" s="104">
        <f t="shared" si="1062"/>
        <v>0</v>
      </c>
      <c r="D1104" s="104">
        <f t="shared" si="1062"/>
        <v>0</v>
      </c>
      <c r="E1104" s="104">
        <f t="shared" si="1051"/>
        <v>0</v>
      </c>
      <c r="F1104" s="104">
        <f t="shared" si="1063"/>
        <v>1.1252585930805252</v>
      </c>
      <c r="G1104" s="104">
        <f t="shared" si="1063"/>
        <v>0</v>
      </c>
      <c r="H1104" s="104">
        <f t="shared" si="1053"/>
        <v>1.1252585930805252</v>
      </c>
      <c r="I1104" s="104">
        <f t="shared" si="1064"/>
        <v>1.3584064094539441</v>
      </c>
      <c r="J1104" s="104">
        <f t="shared" si="1064"/>
        <v>0</v>
      </c>
      <c r="K1104" s="104">
        <f t="shared" si="1055"/>
        <v>1.3584064094539441</v>
      </c>
      <c r="L1104" s="104">
        <f t="shared" si="1065"/>
        <v>1.9102354098127228</v>
      </c>
      <c r="M1104" s="104">
        <f t="shared" si="1065"/>
        <v>0</v>
      </c>
      <c r="N1104" s="104">
        <f t="shared" si="1057"/>
        <v>1.9102354098127228</v>
      </c>
      <c r="O1104" s="104">
        <f t="shared" si="1066"/>
        <v>2.7176693894627006</v>
      </c>
      <c r="P1104" s="104">
        <f t="shared" si="1066"/>
        <v>0</v>
      </c>
      <c r="Q1104" s="104">
        <f t="shared" si="1059"/>
        <v>2.7176693894627006</v>
      </c>
      <c r="R1104" s="104">
        <f t="shared" si="1067"/>
        <v>3.2629589021893546</v>
      </c>
      <c r="S1104" s="104">
        <f t="shared" si="1067"/>
        <v>0</v>
      </c>
      <c r="T1104" s="104">
        <f t="shared" si="1061"/>
        <v>3.2629589021893546</v>
      </c>
    </row>
    <row r="1105" spans="2:20" x14ac:dyDescent="0.2">
      <c r="B1105" s="114" t="s">
        <v>870</v>
      </c>
      <c r="C1105" s="104">
        <f t="shared" si="1062"/>
        <v>0</v>
      </c>
      <c r="D1105" s="104">
        <f t="shared" si="1062"/>
        <v>0</v>
      </c>
      <c r="E1105" s="104">
        <f t="shared" si="1051"/>
        <v>0</v>
      </c>
      <c r="F1105" s="104">
        <f t="shared" si="1063"/>
        <v>0</v>
      </c>
      <c r="G1105" s="104">
        <f t="shared" si="1063"/>
        <v>0</v>
      </c>
      <c r="H1105" s="104">
        <f t="shared" si="1053"/>
        <v>0</v>
      </c>
      <c r="I1105" s="104">
        <f t="shared" si="1064"/>
        <v>3.2601753826894657</v>
      </c>
      <c r="J1105" s="104">
        <f t="shared" si="1064"/>
        <v>0</v>
      </c>
      <c r="K1105" s="104">
        <f t="shared" si="1055"/>
        <v>3.2601753826894657</v>
      </c>
      <c r="L1105" s="104">
        <f t="shared" si="1065"/>
        <v>0</v>
      </c>
      <c r="M1105" s="104">
        <f t="shared" si="1065"/>
        <v>0</v>
      </c>
      <c r="N1105" s="104">
        <f t="shared" si="1057"/>
        <v>0</v>
      </c>
      <c r="O1105" s="104">
        <f t="shared" si="1066"/>
        <v>6.5224065347104805</v>
      </c>
      <c r="P1105" s="104">
        <f t="shared" si="1066"/>
        <v>0</v>
      </c>
      <c r="Q1105" s="104">
        <f t="shared" si="1059"/>
        <v>6.5224065347104805</v>
      </c>
      <c r="R1105" s="104">
        <f t="shared" si="1067"/>
        <v>0</v>
      </c>
      <c r="S1105" s="104">
        <f t="shared" si="1067"/>
        <v>0</v>
      </c>
      <c r="T1105" s="104">
        <f t="shared" si="1061"/>
        <v>0</v>
      </c>
    </row>
    <row r="1106" spans="2:20" x14ac:dyDescent="0.2">
      <c r="B1106" s="114" t="s">
        <v>871</v>
      </c>
      <c r="C1106" s="104">
        <f t="shared" si="1062"/>
        <v>0</v>
      </c>
      <c r="D1106" s="104">
        <f t="shared" si="1062"/>
        <v>0</v>
      </c>
      <c r="E1106" s="104">
        <f t="shared" si="1051"/>
        <v>0</v>
      </c>
      <c r="F1106" s="104">
        <f t="shared" si="1063"/>
        <v>0.56262929654026261</v>
      </c>
      <c r="G1106" s="104">
        <f t="shared" si="1063"/>
        <v>0</v>
      </c>
      <c r="H1106" s="104">
        <f t="shared" si="1053"/>
        <v>0.56262929654026261</v>
      </c>
      <c r="I1106" s="104">
        <f t="shared" si="1064"/>
        <v>1.0867251275631553</v>
      </c>
      <c r="J1106" s="104">
        <f t="shared" si="1064"/>
        <v>0</v>
      </c>
      <c r="K1106" s="104">
        <f t="shared" si="1055"/>
        <v>1.0867251275631553</v>
      </c>
      <c r="L1106" s="104">
        <f t="shared" si="1065"/>
        <v>1.3644538641519448</v>
      </c>
      <c r="M1106" s="104">
        <f t="shared" si="1065"/>
        <v>0</v>
      </c>
      <c r="N1106" s="104">
        <f t="shared" si="1057"/>
        <v>1.3644538641519448</v>
      </c>
      <c r="O1106" s="104">
        <f t="shared" si="1066"/>
        <v>1.9023685726238904</v>
      </c>
      <c r="P1106" s="104">
        <f t="shared" si="1066"/>
        <v>0</v>
      </c>
      <c r="Q1106" s="104">
        <f t="shared" si="1059"/>
        <v>1.9023685726238904</v>
      </c>
      <c r="R1106" s="104">
        <f t="shared" si="1067"/>
        <v>2.1753059347929029</v>
      </c>
      <c r="S1106" s="104">
        <f t="shared" si="1067"/>
        <v>0</v>
      </c>
      <c r="T1106" s="104">
        <f t="shared" si="1061"/>
        <v>2.1753059347929029</v>
      </c>
    </row>
    <row r="1107" spans="2:20" x14ac:dyDescent="0.2">
      <c r="B1107" s="114" t="s">
        <v>873</v>
      </c>
      <c r="C1107" s="104">
        <f t="shared" si="1062"/>
        <v>0</v>
      </c>
      <c r="D1107" s="104">
        <f t="shared" si="1062"/>
        <v>0</v>
      </c>
      <c r="E1107" s="104">
        <f t="shared" si="1051"/>
        <v>0</v>
      </c>
      <c r="F1107" s="104">
        <f t="shared" si="1063"/>
        <v>0</v>
      </c>
      <c r="G1107" s="104">
        <f t="shared" si="1063"/>
        <v>0</v>
      </c>
      <c r="H1107" s="104">
        <f t="shared" si="1053"/>
        <v>0</v>
      </c>
      <c r="I1107" s="104">
        <f t="shared" si="1064"/>
        <v>1.6300876913447329</v>
      </c>
      <c r="J1107" s="104">
        <f t="shared" si="1064"/>
        <v>0</v>
      </c>
      <c r="K1107" s="104">
        <f t="shared" si="1055"/>
        <v>1.6300876913447329</v>
      </c>
      <c r="L1107" s="104">
        <f t="shared" si="1065"/>
        <v>3.8204708196254455</v>
      </c>
      <c r="M1107" s="104">
        <f t="shared" si="1065"/>
        <v>0</v>
      </c>
      <c r="N1107" s="104">
        <f t="shared" si="1057"/>
        <v>3.8204708196254455</v>
      </c>
      <c r="O1107" s="104">
        <f t="shared" si="1066"/>
        <v>0</v>
      </c>
      <c r="P1107" s="104">
        <f t="shared" si="1066"/>
        <v>0</v>
      </c>
      <c r="Q1107" s="104">
        <f t="shared" si="1059"/>
        <v>0</v>
      </c>
      <c r="R1107" s="104">
        <f t="shared" si="1067"/>
        <v>0</v>
      </c>
      <c r="S1107" s="104">
        <f t="shared" si="1067"/>
        <v>0</v>
      </c>
      <c r="T1107" s="104">
        <f t="shared" si="1061"/>
        <v>0</v>
      </c>
    </row>
    <row r="1108" spans="2:20" x14ac:dyDescent="0.2">
      <c r="B1108" s="108" t="s">
        <v>881</v>
      </c>
      <c r="C1108" s="104">
        <f t="shared" si="1062"/>
        <v>0</v>
      </c>
      <c r="D1108" s="104">
        <f t="shared" si="1062"/>
        <v>0</v>
      </c>
      <c r="E1108" s="104">
        <f t="shared" si="1051"/>
        <v>0</v>
      </c>
      <c r="F1108" s="104">
        <f t="shared" si="1063"/>
        <v>3.9384050757818385</v>
      </c>
      <c r="G1108" s="104">
        <f t="shared" si="1063"/>
        <v>0</v>
      </c>
      <c r="H1108" s="104">
        <f t="shared" si="1053"/>
        <v>3.9384050757818385</v>
      </c>
      <c r="I1108" s="104">
        <f t="shared" si="1064"/>
        <v>0</v>
      </c>
      <c r="J1108" s="104">
        <f t="shared" si="1064"/>
        <v>0</v>
      </c>
      <c r="K1108" s="104">
        <f t="shared" si="1055"/>
        <v>0</v>
      </c>
      <c r="L1108" s="104">
        <f t="shared" si="1065"/>
        <v>0</v>
      </c>
      <c r="M1108" s="104">
        <f t="shared" si="1065"/>
        <v>0</v>
      </c>
      <c r="N1108" s="104">
        <f t="shared" si="1057"/>
        <v>0</v>
      </c>
      <c r="O1108" s="104">
        <f t="shared" si="1066"/>
        <v>0</v>
      </c>
      <c r="P1108" s="104">
        <f t="shared" si="1066"/>
        <v>0</v>
      </c>
      <c r="Q1108" s="104">
        <f t="shared" si="1059"/>
        <v>0</v>
      </c>
      <c r="R1108" s="104">
        <f t="shared" si="1067"/>
        <v>0</v>
      </c>
      <c r="S1108" s="104">
        <f t="shared" si="1067"/>
        <v>0</v>
      </c>
      <c r="T1108" s="104">
        <f t="shared" si="1061"/>
        <v>0</v>
      </c>
    </row>
    <row r="1109" spans="2:20" x14ac:dyDescent="0.2">
      <c r="B1109" s="108" t="s">
        <v>912</v>
      </c>
      <c r="C1109" s="104">
        <f t="shared" si="1062"/>
        <v>1.3781485468245425</v>
      </c>
      <c r="D1109" s="104">
        <f t="shared" si="1062"/>
        <v>0</v>
      </c>
      <c r="E1109" s="104">
        <f t="shared" ref="E1109:E1110" si="1068">+C1109+D1109</f>
        <v>1.3781485468245425</v>
      </c>
      <c r="F1109" s="104">
        <f t="shared" si="1063"/>
        <v>1.1618294973556422</v>
      </c>
      <c r="G1109" s="104">
        <f t="shared" si="1063"/>
        <v>0</v>
      </c>
      <c r="H1109" s="104">
        <f t="shared" ref="H1109:H1110" si="1069">+F1109+G1109</f>
        <v>1.1618294973556422</v>
      </c>
      <c r="I1109" s="104">
        <f t="shared" si="1064"/>
        <v>1.1220436942089578</v>
      </c>
      <c r="J1109" s="104">
        <f t="shared" si="1064"/>
        <v>0</v>
      </c>
      <c r="K1109" s="104">
        <f t="shared" ref="K1109:K1110" si="1070">+I1109+J1109</f>
        <v>1.1220436942089578</v>
      </c>
      <c r="L1109" s="104">
        <f t="shared" si="1065"/>
        <v>1.1270388917895064</v>
      </c>
      <c r="M1109" s="104">
        <f t="shared" si="1065"/>
        <v>0</v>
      </c>
      <c r="N1109" s="104">
        <f t="shared" ref="N1109:N1110" si="1071">+L1109+M1109</f>
        <v>1.1270388917895064</v>
      </c>
      <c r="O1109" s="104">
        <f t="shared" si="1066"/>
        <v>1.1223974578480953</v>
      </c>
      <c r="P1109" s="104">
        <f t="shared" si="1066"/>
        <v>0</v>
      </c>
      <c r="Q1109" s="104">
        <f t="shared" ref="Q1109:Q1110" si="1072">+O1109+P1109</f>
        <v>1.1223974578480953</v>
      </c>
      <c r="R1109" s="104">
        <f t="shared" si="1067"/>
        <v>0</v>
      </c>
      <c r="S1109" s="104">
        <f t="shared" si="1067"/>
        <v>0</v>
      </c>
      <c r="T1109" s="104">
        <f t="shared" ref="T1109:T1110" si="1073">+R1109+S1109</f>
        <v>0</v>
      </c>
    </row>
    <row r="1110" spans="2:20" s="135" customFormat="1" x14ac:dyDescent="0.2">
      <c r="B1110" s="114" t="s">
        <v>294</v>
      </c>
      <c r="C1110" s="104">
        <f t="shared" si="1062"/>
        <v>4.6866522999641189</v>
      </c>
      <c r="D1110" s="104">
        <f t="shared" si="1062"/>
        <v>0</v>
      </c>
      <c r="E1110" s="104">
        <f t="shared" si="1068"/>
        <v>4.6866522999641189</v>
      </c>
      <c r="F1110" s="104">
        <f t="shared" si="1063"/>
        <v>3.9510188495240732</v>
      </c>
      <c r="G1110" s="104">
        <f t="shared" si="1063"/>
        <v>0</v>
      </c>
      <c r="H1110" s="104">
        <f t="shared" si="1069"/>
        <v>3.9510188495240732</v>
      </c>
      <c r="I1110" s="104">
        <f t="shared" si="1064"/>
        <v>6.1159546262513294</v>
      </c>
      <c r="J1110" s="104">
        <f t="shared" si="1064"/>
        <v>0</v>
      </c>
      <c r="K1110" s="104">
        <f t="shared" si="1070"/>
        <v>6.1159546262513294</v>
      </c>
      <c r="L1110" s="104">
        <f t="shared" si="1065"/>
        <v>5.6833374852359064</v>
      </c>
      <c r="M1110" s="104">
        <f t="shared" si="1065"/>
        <v>0</v>
      </c>
      <c r="N1110" s="104">
        <f t="shared" si="1071"/>
        <v>5.6833374852359064</v>
      </c>
      <c r="O1110" s="104">
        <f t="shared" si="1066"/>
        <v>7.6981840923504841</v>
      </c>
      <c r="P1110" s="104">
        <f t="shared" si="1066"/>
        <v>0</v>
      </c>
      <c r="Q1110" s="104">
        <f t="shared" si="1072"/>
        <v>7.6981840923504841</v>
      </c>
      <c r="R1110" s="104">
        <f t="shared" si="1067"/>
        <v>9.7747194529934411</v>
      </c>
      <c r="S1110" s="104">
        <f t="shared" si="1067"/>
        <v>0</v>
      </c>
      <c r="T1110" s="104">
        <f t="shared" si="1073"/>
        <v>9.7747194529934411</v>
      </c>
    </row>
    <row r="1111" spans="2:20" x14ac:dyDescent="0.2">
      <c r="B1111" s="278" t="s">
        <v>8</v>
      </c>
      <c r="C1111" s="106">
        <f>SUM(C1088:C1110)</f>
        <v>31.447056287989245</v>
      </c>
      <c r="D1111" s="106">
        <f t="shared" ref="D1111:T1111" si="1074">SUM(D1088:D1110)</f>
        <v>1.4354768568353065</v>
      </c>
      <c r="E1111" s="106">
        <f t="shared" si="1074"/>
        <v>32.882533144824542</v>
      </c>
      <c r="F1111" s="106">
        <f t="shared" si="1074"/>
        <v>51.239089428500598</v>
      </c>
      <c r="G1111" s="106">
        <f t="shared" si="1074"/>
        <v>1.331175289321296</v>
      </c>
      <c r="H1111" s="106">
        <f t="shared" si="1074"/>
        <v>52.5702647178219</v>
      </c>
      <c r="I1111" s="106">
        <f t="shared" si="1074"/>
        <v>62.108877285752442</v>
      </c>
      <c r="J1111" s="106">
        <f t="shared" si="1074"/>
        <v>1.4141494315097327</v>
      </c>
      <c r="K1111" s="106">
        <f t="shared" si="1074"/>
        <v>63.523026717262177</v>
      </c>
      <c r="L1111" s="106">
        <f t="shared" si="1074"/>
        <v>77.295377318491958</v>
      </c>
      <c r="M1111" s="106">
        <f t="shared" si="1074"/>
        <v>1.5550601005634055</v>
      </c>
      <c r="N1111" s="106">
        <f t="shared" si="1074"/>
        <v>78.850437419055368</v>
      </c>
      <c r="O1111" s="106">
        <f t="shared" si="1074"/>
        <v>82.47082871534451</v>
      </c>
      <c r="P1111" s="106">
        <f t="shared" si="1074"/>
        <v>2.1141481451109669</v>
      </c>
      <c r="Q1111" s="106">
        <f t="shared" si="1074"/>
        <v>84.584976860455484</v>
      </c>
      <c r="R1111" s="106">
        <f t="shared" si="1074"/>
        <v>81.442463559482505</v>
      </c>
      <c r="S1111" s="106">
        <f t="shared" si="1074"/>
        <v>2.3268149022353031</v>
      </c>
      <c r="T1111" s="106">
        <f t="shared" si="1074"/>
        <v>83.769278461717818</v>
      </c>
    </row>
    <row r="1112" spans="2:20" x14ac:dyDescent="0.2">
      <c r="B1112" s="279" t="s">
        <v>297</v>
      </c>
      <c r="C1112" s="241"/>
      <c r="D1112" s="240"/>
      <c r="E1112" s="285">
        <f>Asignaciones!K83</f>
        <v>8.6628475618275805E-3</v>
      </c>
      <c r="F1112" s="241"/>
      <c r="G1112" s="240"/>
      <c r="H1112" s="285">
        <f>Asignaciones!L83</f>
        <v>9.1833851370443625E-3</v>
      </c>
      <c r="I1112" s="241"/>
      <c r="J1112" s="240"/>
      <c r="K1112" s="285">
        <f>Asignaciones!M83</f>
        <v>8.8352435028413896E-3</v>
      </c>
      <c r="L1112" s="241"/>
      <c r="M1112" s="240"/>
      <c r="N1112" s="285">
        <f>Asignaciones!N83</f>
        <v>8.8742811064844457E-3</v>
      </c>
      <c r="O1112" s="241"/>
      <c r="P1112" s="240"/>
      <c r="Q1112" s="285">
        <f>Asignaciones!O83</f>
        <v>8.804901326318941E-3</v>
      </c>
      <c r="R1112" s="241"/>
      <c r="S1112" s="240"/>
      <c r="T1112" s="285">
        <f>Asignaciones!P83</f>
        <v>8.8469011909865052E-3</v>
      </c>
    </row>
    <row r="1116" spans="2:20" x14ac:dyDescent="0.2">
      <c r="B1116" s="2" t="s">
        <v>496</v>
      </c>
      <c r="C1116" s="228"/>
      <c r="D1116" s="228"/>
      <c r="E1116" s="228"/>
      <c r="F1116" s="228"/>
      <c r="G1116" s="228"/>
      <c r="H1116" s="228"/>
      <c r="I1116" s="228"/>
      <c r="J1116" s="228"/>
      <c r="K1116" s="228"/>
      <c r="L1116" s="228"/>
      <c r="M1116" s="228"/>
      <c r="N1116" s="228"/>
      <c r="O1116" s="228"/>
      <c r="P1116" s="228"/>
      <c r="Q1116" s="228"/>
      <c r="R1116" s="228"/>
      <c r="S1116" s="228"/>
      <c r="T1116" s="227"/>
    </row>
    <row r="1117" spans="2:20" x14ac:dyDescent="0.2">
      <c r="B1117" s="9" t="s">
        <v>20</v>
      </c>
      <c r="C1117" s="199"/>
      <c r="D1117" s="199"/>
      <c r="E1117" s="199"/>
      <c r="F1117" s="199"/>
      <c r="G1117" s="199"/>
      <c r="H1117" s="199"/>
      <c r="I1117" s="199"/>
      <c r="J1117" s="199"/>
      <c r="K1117" s="199"/>
      <c r="L1117" s="199"/>
      <c r="M1117" s="199"/>
      <c r="N1117" s="199"/>
      <c r="O1117" s="199"/>
      <c r="P1117" s="199"/>
      <c r="Q1117" s="199"/>
      <c r="R1117" s="199"/>
      <c r="S1117" s="199"/>
      <c r="T1117" s="262"/>
    </row>
    <row r="1118" spans="2:20" x14ac:dyDescent="0.2">
      <c r="B1118" s="9" t="s">
        <v>911</v>
      </c>
      <c r="C1118" s="199"/>
      <c r="D1118" s="199"/>
      <c r="E1118" s="199"/>
      <c r="F1118" s="199"/>
      <c r="G1118" s="199"/>
      <c r="H1118" s="199"/>
      <c r="I1118" s="199"/>
      <c r="J1118" s="199"/>
      <c r="K1118" s="199"/>
      <c r="L1118" s="199"/>
      <c r="M1118" s="199"/>
      <c r="N1118" s="199"/>
      <c r="O1118" s="199"/>
      <c r="P1118" s="199"/>
      <c r="Q1118" s="199"/>
      <c r="R1118" s="199"/>
      <c r="S1118" s="199"/>
      <c r="T1118" s="262"/>
    </row>
    <row r="1119" spans="2:20" x14ac:dyDescent="0.2">
      <c r="B1119" s="9" t="s">
        <v>2</v>
      </c>
      <c r="C1119" s="199"/>
      <c r="D1119" s="199"/>
      <c r="E1119" s="199"/>
      <c r="F1119" s="199"/>
      <c r="G1119" s="199"/>
      <c r="H1119" s="199"/>
      <c r="I1119" s="199"/>
      <c r="J1119" s="199"/>
      <c r="K1119" s="199"/>
      <c r="L1119" s="199"/>
      <c r="M1119" s="199"/>
      <c r="N1119" s="199"/>
      <c r="O1119" s="199"/>
      <c r="P1119" s="199"/>
      <c r="Q1119" s="199"/>
      <c r="R1119" s="199"/>
      <c r="S1119" s="199"/>
      <c r="T1119" s="262"/>
    </row>
    <row r="1120" spans="2:20" x14ac:dyDescent="0.2">
      <c r="B1120" s="256"/>
      <c r="C1120" s="197"/>
      <c r="D1120" s="197"/>
      <c r="E1120" s="197"/>
      <c r="F1120" s="197"/>
      <c r="G1120" s="197"/>
      <c r="H1120" s="197"/>
      <c r="I1120" s="197"/>
      <c r="J1120" s="197"/>
      <c r="K1120" s="197"/>
      <c r="L1120" s="197"/>
      <c r="M1120" s="197"/>
      <c r="N1120" s="197"/>
      <c r="O1120" s="197"/>
      <c r="P1120" s="197"/>
      <c r="Q1120" s="197"/>
      <c r="R1120" s="197"/>
      <c r="S1120" s="197"/>
      <c r="T1120" s="263"/>
    </row>
    <row r="1121" spans="2:20" x14ac:dyDescent="0.2">
      <c r="B1121" s="264"/>
    </row>
    <row r="1122" spans="2:20" x14ac:dyDescent="0.2">
      <c r="B1122" s="265" t="s">
        <v>282</v>
      </c>
      <c r="C1122" s="267" t="s">
        <v>38</v>
      </c>
      <c r="D1122" s="662"/>
      <c r="E1122" s="299"/>
      <c r="F1122" s="270" t="s">
        <v>39</v>
      </c>
      <c r="G1122" s="663"/>
      <c r="H1122" s="663"/>
      <c r="I1122" s="301" t="s">
        <v>40</v>
      </c>
      <c r="J1122" s="662"/>
      <c r="K1122" s="299"/>
      <c r="L1122" s="267" t="s">
        <v>121</v>
      </c>
      <c r="M1122" s="662"/>
      <c r="N1122" s="299"/>
      <c r="O1122" s="270" t="s">
        <v>122</v>
      </c>
      <c r="P1122" s="662"/>
      <c r="Q1122" s="299"/>
      <c r="R1122" s="301" t="s">
        <v>633</v>
      </c>
      <c r="S1122" s="662"/>
      <c r="T1122" s="299"/>
    </row>
    <row r="1123" spans="2:20" x14ac:dyDescent="0.2">
      <c r="B1123" s="273"/>
      <c r="C1123" s="274" t="s">
        <v>283</v>
      </c>
      <c r="D1123" s="275" t="s">
        <v>284</v>
      </c>
      <c r="E1123" s="275" t="s">
        <v>47</v>
      </c>
      <c r="F1123" s="275" t="s">
        <v>283</v>
      </c>
      <c r="G1123" s="275" t="s">
        <v>284</v>
      </c>
      <c r="H1123" s="275" t="s">
        <v>47</v>
      </c>
      <c r="I1123" s="276" t="s">
        <v>283</v>
      </c>
      <c r="J1123" s="276" t="s">
        <v>284</v>
      </c>
      <c r="K1123" s="276" t="s">
        <v>47</v>
      </c>
      <c r="L1123" s="274" t="s">
        <v>283</v>
      </c>
      <c r="M1123" s="275" t="s">
        <v>284</v>
      </c>
      <c r="N1123" s="275" t="s">
        <v>47</v>
      </c>
      <c r="O1123" s="275" t="s">
        <v>283</v>
      </c>
      <c r="P1123" s="275" t="s">
        <v>284</v>
      </c>
      <c r="Q1123" s="275" t="s">
        <v>47</v>
      </c>
      <c r="R1123" s="276" t="s">
        <v>283</v>
      </c>
      <c r="S1123" s="276" t="s">
        <v>284</v>
      </c>
      <c r="T1123" s="276" t="s">
        <v>47</v>
      </c>
    </row>
    <row r="1124" spans="2:20" x14ac:dyDescent="0.2">
      <c r="B1124" s="129" t="s">
        <v>100</v>
      </c>
      <c r="C1124" s="234"/>
      <c r="D1124" s="234"/>
      <c r="E1124" s="234"/>
      <c r="F1124" s="234"/>
      <c r="G1124" s="234"/>
      <c r="H1124" s="234"/>
      <c r="I1124" s="234"/>
      <c r="J1124" s="234"/>
      <c r="K1124" s="234"/>
      <c r="L1124" s="234"/>
      <c r="M1124" s="234"/>
      <c r="N1124" s="234"/>
      <c r="O1124" s="234"/>
      <c r="P1124" s="234"/>
      <c r="Q1124" s="234"/>
      <c r="R1124" s="234"/>
      <c r="S1124" s="234"/>
      <c r="T1124" s="232"/>
    </row>
    <row r="1125" spans="2:20" x14ac:dyDescent="0.2">
      <c r="B1125" s="665" t="s">
        <v>424</v>
      </c>
      <c r="C1125" s="104">
        <f t="shared" ref="C1125:D1137" si="1075">+C902*$E$1149</f>
        <v>49.485694702606963</v>
      </c>
      <c r="D1125" s="104">
        <f t="shared" si="1075"/>
        <v>0</v>
      </c>
      <c r="E1125" s="104">
        <f t="shared" ref="E1125:E1145" si="1076">+C1125+D1125</f>
        <v>49.485694702606963</v>
      </c>
      <c r="F1125" s="104">
        <f t="shared" ref="F1125:G1137" si="1077">+F902*$H$1149</f>
        <v>75.176677747221888</v>
      </c>
      <c r="G1125" s="104">
        <f t="shared" si="1077"/>
        <v>0</v>
      </c>
      <c r="H1125" s="104">
        <f t="shared" ref="H1125:H1145" si="1078">+F1125+G1125</f>
        <v>75.176677747221888</v>
      </c>
      <c r="I1125" s="104">
        <f t="shared" ref="I1125:J1137" si="1079">+I902*$K$1149</f>
        <v>82.632749485519668</v>
      </c>
      <c r="J1125" s="104">
        <f t="shared" si="1079"/>
        <v>0</v>
      </c>
      <c r="K1125" s="104">
        <f t="shared" ref="K1125:K1145" si="1080">+I1125+J1125</f>
        <v>82.632749485519668</v>
      </c>
      <c r="L1125" s="104">
        <f t="shared" ref="L1125:M1137" si="1081">+L902*$N$1149</f>
        <v>103.34570591174342</v>
      </c>
      <c r="M1125" s="104">
        <f t="shared" si="1081"/>
        <v>0</v>
      </c>
      <c r="N1125" s="104">
        <f t="shared" ref="N1125:N1145" si="1082">+L1125+M1125</f>
        <v>103.34570591174342</v>
      </c>
      <c r="O1125" s="104">
        <f t="shared" ref="O1125:P1137" si="1083">+O902*$Q$1149</f>
        <v>109.14760204410624</v>
      </c>
      <c r="P1125" s="104">
        <f t="shared" si="1083"/>
        <v>0</v>
      </c>
      <c r="Q1125" s="104">
        <f t="shared" ref="Q1125:Q1145" si="1084">+O1125+P1125</f>
        <v>109.14760204410624</v>
      </c>
      <c r="R1125" s="104">
        <f t="shared" ref="R1125:S1137" si="1085">+R902*$T$1149</f>
        <v>113.86065735846843</v>
      </c>
      <c r="S1125" s="104">
        <f t="shared" si="1085"/>
        <v>0</v>
      </c>
      <c r="T1125" s="104">
        <f t="shared" ref="T1125:T1145" si="1086">+R1125+S1125</f>
        <v>113.86065735846843</v>
      </c>
    </row>
    <row r="1126" spans="2:20" x14ac:dyDescent="0.2">
      <c r="B1126" s="665" t="s">
        <v>425</v>
      </c>
      <c r="C1126" s="104">
        <f t="shared" si="1075"/>
        <v>15.687073980494983</v>
      </c>
      <c r="D1126" s="104">
        <f t="shared" si="1075"/>
        <v>0</v>
      </c>
      <c r="E1126" s="104">
        <f t="shared" si="1076"/>
        <v>15.687073980494983</v>
      </c>
      <c r="F1126" s="104">
        <f t="shared" si="1077"/>
        <v>28.046816341569283</v>
      </c>
      <c r="G1126" s="104">
        <f t="shared" si="1077"/>
        <v>0</v>
      </c>
      <c r="H1126" s="104">
        <f t="shared" si="1078"/>
        <v>28.046816341569283</v>
      </c>
      <c r="I1126" s="104">
        <f t="shared" si="1079"/>
        <v>31.089290706683506</v>
      </c>
      <c r="J1126" s="104">
        <f t="shared" si="1079"/>
        <v>0</v>
      </c>
      <c r="K1126" s="104">
        <f t="shared" si="1080"/>
        <v>31.089290706683506</v>
      </c>
      <c r="L1126" s="104">
        <f t="shared" si="1081"/>
        <v>38.614064560170021</v>
      </c>
      <c r="M1126" s="104">
        <f t="shared" si="1081"/>
        <v>0</v>
      </c>
      <c r="N1126" s="104">
        <f t="shared" si="1082"/>
        <v>38.614064560170021</v>
      </c>
      <c r="O1126" s="104">
        <f t="shared" si="1083"/>
        <v>39.532596745468091</v>
      </c>
      <c r="P1126" s="104">
        <f t="shared" si="1083"/>
        <v>0</v>
      </c>
      <c r="Q1126" s="104">
        <f t="shared" si="1084"/>
        <v>39.532596745468091</v>
      </c>
      <c r="R1126" s="104">
        <f t="shared" si="1085"/>
        <v>41.239636677563688</v>
      </c>
      <c r="S1126" s="104">
        <f t="shared" si="1085"/>
        <v>0</v>
      </c>
      <c r="T1126" s="104">
        <f t="shared" si="1086"/>
        <v>41.239636677563688</v>
      </c>
    </row>
    <row r="1127" spans="2:20" x14ac:dyDescent="0.2">
      <c r="B1127" s="660" t="s">
        <v>715</v>
      </c>
      <c r="C1127" s="104">
        <f t="shared" si="1075"/>
        <v>0</v>
      </c>
      <c r="D1127" s="104">
        <f t="shared" si="1075"/>
        <v>0.41357050592034439</v>
      </c>
      <c r="E1127" s="104">
        <f t="shared" si="1076"/>
        <v>0.41357050592034439</v>
      </c>
      <c r="F1127" s="104">
        <f t="shared" si="1077"/>
        <v>0</v>
      </c>
      <c r="G1127" s="104">
        <f t="shared" si="1077"/>
        <v>0.39226436652269125</v>
      </c>
      <c r="H1127" s="104">
        <f t="shared" si="1078"/>
        <v>0.39226436652269125</v>
      </c>
      <c r="I1127" s="104">
        <f t="shared" si="1079"/>
        <v>0</v>
      </c>
      <c r="J1127" s="104">
        <f t="shared" si="1079"/>
        <v>0.41234391669191961</v>
      </c>
      <c r="K1127" s="104">
        <f t="shared" si="1080"/>
        <v>0.41234391669191961</v>
      </c>
      <c r="L1127" s="104">
        <f t="shared" si="1081"/>
        <v>0</v>
      </c>
      <c r="M1127" s="104">
        <f t="shared" si="1081"/>
        <v>0.45245625400587602</v>
      </c>
      <c r="N1127" s="104">
        <f t="shared" si="1082"/>
        <v>0.45245625400587602</v>
      </c>
      <c r="O1127" s="104">
        <f t="shared" si="1083"/>
        <v>0</v>
      </c>
      <c r="P1127" s="104">
        <f t="shared" si="1083"/>
        <v>0.50177736190841726</v>
      </c>
      <c r="Q1127" s="104">
        <f t="shared" si="1084"/>
        <v>0.50177736190841726</v>
      </c>
      <c r="R1127" s="104">
        <f t="shared" si="1085"/>
        <v>0</v>
      </c>
      <c r="S1127" s="104">
        <f t="shared" si="1085"/>
        <v>0.54969063912809668</v>
      </c>
      <c r="T1127" s="104">
        <f t="shared" si="1086"/>
        <v>0.54969063912809668</v>
      </c>
    </row>
    <row r="1128" spans="2:20" x14ac:dyDescent="0.2">
      <c r="B1128" s="660" t="s">
        <v>717</v>
      </c>
      <c r="C1128" s="104">
        <f t="shared" si="1075"/>
        <v>0.38060279870828839</v>
      </c>
      <c r="D1128" s="104">
        <f t="shared" si="1075"/>
        <v>0</v>
      </c>
      <c r="E1128" s="104">
        <f t="shared" si="1076"/>
        <v>0.38060279870828839</v>
      </c>
      <c r="F1128" s="104">
        <f t="shared" si="1077"/>
        <v>0.36099507482969645</v>
      </c>
      <c r="G1128" s="104">
        <f t="shared" si="1077"/>
        <v>0</v>
      </c>
      <c r="H1128" s="104">
        <f t="shared" si="1078"/>
        <v>0.36099507482969645</v>
      </c>
      <c r="I1128" s="104">
        <f t="shared" si="1079"/>
        <v>0.3794739868454477</v>
      </c>
      <c r="J1128" s="104">
        <f t="shared" si="1079"/>
        <v>0</v>
      </c>
      <c r="K1128" s="104">
        <f t="shared" si="1080"/>
        <v>0.3794739868454477</v>
      </c>
      <c r="L1128" s="104">
        <f t="shared" si="1081"/>
        <v>0.41638877555952297</v>
      </c>
      <c r="M1128" s="104">
        <f t="shared" si="1081"/>
        <v>0</v>
      </c>
      <c r="N1128" s="104">
        <f t="shared" si="1082"/>
        <v>0.41638877555952297</v>
      </c>
      <c r="O1128" s="104">
        <f t="shared" si="1083"/>
        <v>0.46177825917689719</v>
      </c>
      <c r="P1128" s="104">
        <f t="shared" si="1083"/>
        <v>0</v>
      </c>
      <c r="Q1128" s="104">
        <f t="shared" si="1084"/>
        <v>0.46177825917689719</v>
      </c>
      <c r="R1128" s="104">
        <f t="shared" si="1085"/>
        <v>0.5058721371107564</v>
      </c>
      <c r="S1128" s="104">
        <f t="shared" si="1085"/>
        <v>0</v>
      </c>
      <c r="T1128" s="104">
        <f t="shared" si="1086"/>
        <v>0.5058721371107564</v>
      </c>
    </row>
    <row r="1129" spans="2:20" x14ac:dyDescent="0.2">
      <c r="B1129" s="660" t="s">
        <v>287</v>
      </c>
      <c r="C1129" s="104">
        <f t="shared" si="1075"/>
        <v>0.54722820236813774</v>
      </c>
      <c r="D1129" s="104">
        <f t="shared" si="1075"/>
        <v>0</v>
      </c>
      <c r="E1129" s="104">
        <f t="shared" si="1076"/>
        <v>0.54722820236813774</v>
      </c>
      <c r="F1129" s="104">
        <f t="shared" si="1077"/>
        <v>0.51903634585255654</v>
      </c>
      <c r="G1129" s="104">
        <f t="shared" si="1077"/>
        <v>0</v>
      </c>
      <c r="H1129" s="104">
        <f t="shared" si="1078"/>
        <v>0.51903634585255654</v>
      </c>
      <c r="I1129" s="104">
        <f t="shared" si="1079"/>
        <v>0.54560520409116608</v>
      </c>
      <c r="J1129" s="104">
        <f t="shared" si="1079"/>
        <v>0</v>
      </c>
      <c r="K1129" s="104">
        <f t="shared" si="1080"/>
        <v>0.54560520409116608</v>
      </c>
      <c r="L1129" s="104">
        <f t="shared" si="1081"/>
        <v>0.59868104467184935</v>
      </c>
      <c r="M1129" s="104">
        <f t="shared" si="1081"/>
        <v>0</v>
      </c>
      <c r="N1129" s="104">
        <f t="shared" si="1082"/>
        <v>0.59868104467184935</v>
      </c>
      <c r="O1129" s="104">
        <f t="shared" si="1083"/>
        <v>0.66394174588227595</v>
      </c>
      <c r="P1129" s="104">
        <f t="shared" si="1083"/>
        <v>0</v>
      </c>
      <c r="Q1129" s="104">
        <f t="shared" si="1084"/>
        <v>0.66394174588227595</v>
      </c>
      <c r="R1129" s="104">
        <f t="shared" si="1085"/>
        <v>0.72733963375666277</v>
      </c>
      <c r="S1129" s="104">
        <f t="shared" si="1085"/>
        <v>0</v>
      </c>
      <c r="T1129" s="104">
        <f t="shared" si="1086"/>
        <v>0.72733963375666277</v>
      </c>
    </row>
    <row r="1130" spans="2:20" x14ac:dyDescent="0.2">
      <c r="B1130" s="114" t="s">
        <v>427</v>
      </c>
      <c r="C1130" s="104">
        <f t="shared" si="1075"/>
        <v>0</v>
      </c>
      <c r="D1130" s="104">
        <f t="shared" si="1075"/>
        <v>1.6010333692142087</v>
      </c>
      <c r="E1130" s="104">
        <f t="shared" si="1076"/>
        <v>1.6010333692142087</v>
      </c>
      <c r="F1130" s="104">
        <f t="shared" si="1077"/>
        <v>0</v>
      </c>
      <c r="G1130" s="104">
        <f t="shared" si="1077"/>
        <v>1.5185520518657656</v>
      </c>
      <c r="H1130" s="104">
        <f t="shared" si="1078"/>
        <v>1.5185520518657656</v>
      </c>
      <c r="I1130" s="104">
        <f t="shared" si="1079"/>
        <v>0</v>
      </c>
      <c r="J1130" s="104">
        <f t="shared" si="1079"/>
        <v>1.5962849399695831</v>
      </c>
      <c r="K1130" s="104">
        <f t="shared" si="1080"/>
        <v>1.5962849399695831</v>
      </c>
      <c r="L1130" s="104">
        <f t="shared" si="1081"/>
        <v>0</v>
      </c>
      <c r="M1130" s="104">
        <f t="shared" si="1081"/>
        <v>1.7515696849827824</v>
      </c>
      <c r="N1130" s="104">
        <f t="shared" si="1082"/>
        <v>1.7515696849827824</v>
      </c>
      <c r="O1130" s="104">
        <f t="shared" si="1083"/>
        <v>0</v>
      </c>
      <c r="P1130" s="104">
        <f t="shared" si="1083"/>
        <v>1.9425038508098591</v>
      </c>
      <c r="Q1130" s="104">
        <f t="shared" si="1084"/>
        <v>1.9425038508098591</v>
      </c>
      <c r="R1130" s="104">
        <f t="shared" si="1085"/>
        <v>0</v>
      </c>
      <c r="S1130" s="104">
        <f t="shared" si="1085"/>
        <v>2.1279879570480653</v>
      </c>
      <c r="T1130" s="104">
        <f t="shared" si="1086"/>
        <v>2.1279879570480653</v>
      </c>
    </row>
    <row r="1131" spans="2:20" x14ac:dyDescent="0.2">
      <c r="B1131" s="114" t="s">
        <v>428</v>
      </c>
      <c r="C1131" s="104">
        <f t="shared" si="1075"/>
        <v>0</v>
      </c>
      <c r="D1131" s="104">
        <f t="shared" si="1075"/>
        <v>0.92202368137782553</v>
      </c>
      <c r="E1131" s="104">
        <f t="shared" si="1076"/>
        <v>0.92202368137782553</v>
      </c>
      <c r="F1131" s="104">
        <f t="shared" si="1077"/>
        <v>0</v>
      </c>
      <c r="G1131" s="104">
        <f t="shared" si="1077"/>
        <v>0.87452327986912382</v>
      </c>
      <c r="H1131" s="104">
        <f t="shared" si="1078"/>
        <v>0.87452327986912382</v>
      </c>
      <c r="I1131" s="104">
        <f t="shared" si="1079"/>
        <v>0</v>
      </c>
      <c r="J1131" s="104">
        <f t="shared" si="1079"/>
        <v>0.91928909489319743</v>
      </c>
      <c r="K1131" s="104">
        <f t="shared" si="1080"/>
        <v>0.91928909489319743</v>
      </c>
      <c r="L1131" s="104">
        <f t="shared" si="1081"/>
        <v>0</v>
      </c>
      <c r="M1131" s="104">
        <f t="shared" si="1081"/>
        <v>1.0087164703695488</v>
      </c>
      <c r="N1131" s="104">
        <f t="shared" si="1082"/>
        <v>1.0087164703695488</v>
      </c>
      <c r="O1131" s="104">
        <f t="shared" si="1083"/>
        <v>0</v>
      </c>
      <c r="P1131" s="104">
        <f t="shared" si="1083"/>
        <v>2.2373481853077837</v>
      </c>
      <c r="Q1131" s="104">
        <f t="shared" si="1084"/>
        <v>2.2373481853077837</v>
      </c>
      <c r="R1131" s="104">
        <f t="shared" si="1085"/>
        <v>0</v>
      </c>
      <c r="S1131" s="104">
        <f t="shared" si="1085"/>
        <v>2.4509861291000035</v>
      </c>
      <c r="T1131" s="104">
        <f t="shared" si="1086"/>
        <v>2.4509861291000035</v>
      </c>
    </row>
    <row r="1132" spans="2:20" x14ac:dyDescent="0.2">
      <c r="B1132" s="114" t="s">
        <v>429</v>
      </c>
      <c r="C1132" s="104">
        <f t="shared" si="1075"/>
        <v>1.2954790096878364</v>
      </c>
      <c r="D1132" s="104">
        <f t="shared" si="1075"/>
        <v>0</v>
      </c>
      <c r="E1132" s="104">
        <f t="shared" si="1076"/>
        <v>1.2954790096878364</v>
      </c>
      <c r="F1132" s="104">
        <f t="shared" si="1077"/>
        <v>1.2287391044672769</v>
      </c>
      <c r="G1132" s="104">
        <f t="shared" si="1077"/>
        <v>0</v>
      </c>
      <c r="H1132" s="104">
        <f t="shared" si="1078"/>
        <v>1.2287391044672769</v>
      </c>
      <c r="I1132" s="104">
        <f t="shared" si="1079"/>
        <v>1.2916368096852096</v>
      </c>
      <c r="J1132" s="104">
        <f t="shared" si="1079"/>
        <v>0</v>
      </c>
      <c r="K1132" s="104">
        <f t="shared" si="1080"/>
        <v>1.2916368096852096</v>
      </c>
      <c r="L1132" s="104">
        <f t="shared" si="1081"/>
        <v>2.8345714768136543</v>
      </c>
      <c r="M1132" s="104">
        <f t="shared" si="1081"/>
        <v>0</v>
      </c>
      <c r="N1132" s="104">
        <f t="shared" si="1082"/>
        <v>2.8345714768136543</v>
      </c>
      <c r="O1132" s="104">
        <f t="shared" si="1083"/>
        <v>3.1435609192793477</v>
      </c>
      <c r="P1132" s="104">
        <f t="shared" si="1083"/>
        <v>0</v>
      </c>
      <c r="Q1132" s="104">
        <f t="shared" si="1084"/>
        <v>3.1435609192793477</v>
      </c>
      <c r="R1132" s="104">
        <f t="shared" si="1085"/>
        <v>3.4437305108478742</v>
      </c>
      <c r="S1132" s="104">
        <f t="shared" si="1085"/>
        <v>0</v>
      </c>
      <c r="T1132" s="104">
        <f t="shared" si="1086"/>
        <v>3.4437305108478742</v>
      </c>
    </row>
    <row r="1133" spans="2:20" x14ac:dyDescent="0.2">
      <c r="B1133" s="114" t="s">
        <v>288</v>
      </c>
      <c r="C1133" s="104">
        <f t="shared" si="1075"/>
        <v>0</v>
      </c>
      <c r="D1133" s="104">
        <f t="shared" si="1075"/>
        <v>0</v>
      </c>
      <c r="E1133" s="104">
        <f t="shared" si="1076"/>
        <v>0</v>
      </c>
      <c r="F1133" s="104">
        <f t="shared" si="1077"/>
        <v>0.41920358931523671</v>
      </c>
      <c r="G1133" s="104">
        <f t="shared" si="1077"/>
        <v>0</v>
      </c>
      <c r="H1133" s="104">
        <f t="shared" si="1078"/>
        <v>0.41920358931523671</v>
      </c>
      <c r="I1133" s="104">
        <f t="shared" si="1079"/>
        <v>0.52980242342417438</v>
      </c>
      <c r="J1133" s="104">
        <f t="shared" si="1079"/>
        <v>0</v>
      </c>
      <c r="K1133" s="104">
        <f t="shared" si="1080"/>
        <v>0.52980242342417438</v>
      </c>
      <c r="L1133" s="104">
        <f t="shared" si="1081"/>
        <v>0.66067732122856393</v>
      </c>
      <c r="M1133" s="104">
        <f t="shared" si="1081"/>
        <v>0</v>
      </c>
      <c r="N1133" s="104">
        <f t="shared" si="1082"/>
        <v>0.66067732122856393</v>
      </c>
      <c r="O1133" s="104">
        <f t="shared" si="1083"/>
        <v>1.1103137734761279</v>
      </c>
      <c r="P1133" s="104">
        <f t="shared" si="1083"/>
        <v>0</v>
      </c>
      <c r="Q1133" s="104">
        <f t="shared" si="1084"/>
        <v>1.1103137734761279</v>
      </c>
      <c r="R1133" s="104">
        <f t="shared" si="1085"/>
        <v>1.3712009475111351</v>
      </c>
      <c r="S1133" s="104">
        <f t="shared" si="1085"/>
        <v>0</v>
      </c>
      <c r="T1133" s="104">
        <f t="shared" si="1086"/>
        <v>1.3712009475111351</v>
      </c>
    </row>
    <row r="1134" spans="2:20" x14ac:dyDescent="0.2">
      <c r="B1134" s="114" t="s">
        <v>289</v>
      </c>
      <c r="C1134" s="104">
        <f t="shared" si="1075"/>
        <v>0.56286329386437028</v>
      </c>
      <c r="D1134" s="104">
        <f t="shared" si="1075"/>
        <v>0</v>
      </c>
      <c r="E1134" s="104">
        <f t="shared" si="1076"/>
        <v>0.56286329386437028</v>
      </c>
      <c r="F1134" s="104">
        <f t="shared" si="1077"/>
        <v>0.53386595573405804</v>
      </c>
      <c r="G1134" s="104">
        <f t="shared" si="1077"/>
        <v>0</v>
      </c>
      <c r="H1134" s="104">
        <f t="shared" si="1078"/>
        <v>0.53386595573405804</v>
      </c>
      <c r="I1134" s="104">
        <f t="shared" si="1079"/>
        <v>0.56119392420805647</v>
      </c>
      <c r="J1134" s="104">
        <f t="shared" si="1079"/>
        <v>0</v>
      </c>
      <c r="K1134" s="104">
        <f t="shared" si="1080"/>
        <v>0.56119392420805647</v>
      </c>
      <c r="L1134" s="104">
        <f t="shared" si="1081"/>
        <v>0.61578621737675932</v>
      </c>
      <c r="M1134" s="104">
        <f t="shared" si="1081"/>
        <v>0</v>
      </c>
      <c r="N1134" s="104">
        <f t="shared" si="1082"/>
        <v>0.61578621737675932</v>
      </c>
      <c r="O1134" s="104">
        <f t="shared" si="1083"/>
        <v>0.6829115100503409</v>
      </c>
      <c r="P1134" s="104">
        <f t="shared" si="1083"/>
        <v>0</v>
      </c>
      <c r="Q1134" s="104">
        <f t="shared" si="1084"/>
        <v>0.6829115100503409</v>
      </c>
      <c r="R1134" s="104">
        <f t="shared" si="1085"/>
        <v>0.74812076614971024</v>
      </c>
      <c r="S1134" s="104">
        <f t="shared" si="1085"/>
        <v>0</v>
      </c>
      <c r="T1134" s="104">
        <f t="shared" si="1086"/>
        <v>0.74812076614971024</v>
      </c>
    </row>
    <row r="1135" spans="2:20" x14ac:dyDescent="0.2">
      <c r="B1135" s="114" t="s">
        <v>290</v>
      </c>
      <c r="C1135" s="104">
        <f t="shared" si="1075"/>
        <v>0</v>
      </c>
      <c r="D1135" s="104">
        <f t="shared" si="1075"/>
        <v>0.44850376749192683</v>
      </c>
      <c r="E1135" s="104">
        <f t="shared" si="1076"/>
        <v>0.44850376749192683</v>
      </c>
      <c r="F1135" s="104">
        <f t="shared" si="1077"/>
        <v>0</v>
      </c>
      <c r="G1135" s="104">
        <f t="shared" si="1077"/>
        <v>0.42539795202936065</v>
      </c>
      <c r="H1135" s="104">
        <f t="shared" si="1078"/>
        <v>0.42539795202936065</v>
      </c>
      <c r="I1135" s="104">
        <f t="shared" si="1079"/>
        <v>0</v>
      </c>
      <c r="J1135" s="104">
        <f t="shared" si="1079"/>
        <v>0.44717357135308627</v>
      </c>
      <c r="K1135" s="104">
        <f t="shared" si="1080"/>
        <v>0.44717357135308627</v>
      </c>
      <c r="L1135" s="104">
        <f t="shared" si="1081"/>
        <v>0</v>
      </c>
      <c r="M1135" s="104">
        <f t="shared" si="1081"/>
        <v>0.4906740970208463</v>
      </c>
      <c r="N1135" s="104">
        <f t="shared" si="1082"/>
        <v>0.4906740970208463</v>
      </c>
      <c r="O1135" s="104">
        <f t="shared" si="1083"/>
        <v>0</v>
      </c>
      <c r="P1135" s="104">
        <f t="shared" si="1083"/>
        <v>0.54416123499249391</v>
      </c>
      <c r="Q1135" s="104">
        <f t="shared" si="1084"/>
        <v>0.54416123499249391</v>
      </c>
      <c r="R1135" s="104">
        <f t="shared" si="1085"/>
        <v>0</v>
      </c>
      <c r="S1135" s="104">
        <f t="shared" si="1085"/>
        <v>0.59612162636056276</v>
      </c>
      <c r="T1135" s="104">
        <f t="shared" si="1086"/>
        <v>0.59612162636056276</v>
      </c>
    </row>
    <row r="1136" spans="2:20" x14ac:dyDescent="0.2">
      <c r="B1136" s="114" t="s">
        <v>291</v>
      </c>
      <c r="C1136" s="104">
        <f t="shared" si="1075"/>
        <v>0</v>
      </c>
      <c r="D1136" s="104">
        <f t="shared" si="1075"/>
        <v>0.22335844994617868</v>
      </c>
      <c r="E1136" s="104">
        <f t="shared" si="1076"/>
        <v>0.22335844994617868</v>
      </c>
      <c r="F1136" s="104">
        <f t="shared" si="1077"/>
        <v>0</v>
      </c>
      <c r="G1136" s="104">
        <f t="shared" si="1077"/>
        <v>0.21185156973573732</v>
      </c>
      <c r="H1136" s="104">
        <f t="shared" si="1078"/>
        <v>0.21185156973573732</v>
      </c>
      <c r="I1136" s="104">
        <f t="shared" si="1079"/>
        <v>0</v>
      </c>
      <c r="J1136" s="104">
        <f t="shared" si="1079"/>
        <v>0.22269600166986364</v>
      </c>
      <c r="K1136" s="104">
        <f t="shared" si="1080"/>
        <v>0.22269600166986364</v>
      </c>
      <c r="L1136" s="104">
        <f t="shared" si="1081"/>
        <v>0</v>
      </c>
      <c r="M1136" s="104">
        <f t="shared" si="1081"/>
        <v>0.22436655106440356</v>
      </c>
      <c r="N1136" s="104">
        <f t="shared" si="1082"/>
        <v>0.22436655106440356</v>
      </c>
      <c r="O1136" s="104">
        <f t="shared" si="1083"/>
        <v>0</v>
      </c>
      <c r="P1136" s="104">
        <f t="shared" si="1083"/>
        <v>0.24882417934734638</v>
      </c>
      <c r="Q1136" s="104">
        <f t="shared" si="1084"/>
        <v>0.24882417934734638</v>
      </c>
      <c r="R1136" s="104">
        <f t="shared" si="1085"/>
        <v>0</v>
      </c>
      <c r="S1136" s="104">
        <f t="shared" si="1085"/>
        <v>0.27258368463607757</v>
      </c>
      <c r="T1136" s="104">
        <f t="shared" si="1086"/>
        <v>0.27258368463607757</v>
      </c>
    </row>
    <row r="1137" spans="2:20" x14ac:dyDescent="0.2">
      <c r="B1137" s="114" t="s">
        <v>293</v>
      </c>
      <c r="C1137" s="104">
        <f t="shared" si="1075"/>
        <v>0</v>
      </c>
      <c r="D1137" s="104">
        <f t="shared" si="1075"/>
        <v>0.23488374596340145</v>
      </c>
      <c r="E1137" s="104">
        <f t="shared" si="1076"/>
        <v>0.23488374596340145</v>
      </c>
      <c r="F1137" s="104">
        <f t="shared" si="1077"/>
        <v>0</v>
      </c>
      <c r="G1137" s="104">
        <f t="shared" si="1077"/>
        <v>0.22278311073410137</v>
      </c>
      <c r="H1137" s="104">
        <f t="shared" si="1078"/>
        <v>0.22278311073410137</v>
      </c>
      <c r="I1137" s="104">
        <f t="shared" si="1079"/>
        <v>0</v>
      </c>
      <c r="J1137" s="104">
        <f t="shared" si="1079"/>
        <v>0.23418711535602865</v>
      </c>
      <c r="K1137" s="104">
        <f t="shared" si="1080"/>
        <v>0.23418711535602865</v>
      </c>
      <c r="L1137" s="104">
        <f t="shared" si="1081"/>
        <v>0</v>
      </c>
      <c r="M1137" s="104">
        <f t="shared" si="1081"/>
        <v>0.25696856594976197</v>
      </c>
      <c r="N1137" s="104">
        <f t="shared" si="1082"/>
        <v>0.25696856594976197</v>
      </c>
      <c r="O1137" s="104">
        <f t="shared" si="1083"/>
        <v>0</v>
      </c>
      <c r="P1137" s="104">
        <f t="shared" si="1083"/>
        <v>0.28498005713053115</v>
      </c>
      <c r="Q1137" s="104">
        <f t="shared" si="1084"/>
        <v>0.28498005713053115</v>
      </c>
      <c r="R1137" s="104">
        <f t="shared" si="1085"/>
        <v>0</v>
      </c>
      <c r="S1137" s="104">
        <f t="shared" si="1085"/>
        <v>0.3121919832075537</v>
      </c>
      <c r="T1137" s="104">
        <f t="shared" si="1086"/>
        <v>0.3121919832075537</v>
      </c>
    </row>
    <row r="1138" spans="2:20" x14ac:dyDescent="0.2">
      <c r="B1138" s="114" t="s">
        <v>872</v>
      </c>
      <c r="C1138" s="104">
        <f t="shared" ref="C1138:D1145" si="1087">+C915*$E$1149</f>
        <v>0</v>
      </c>
      <c r="D1138" s="104">
        <f t="shared" si="1087"/>
        <v>0</v>
      </c>
      <c r="E1138" s="104">
        <f t="shared" si="1076"/>
        <v>0</v>
      </c>
      <c r="F1138" s="104">
        <f t="shared" ref="F1138:G1145" si="1088">+F915*$H$1149</f>
        <v>0</v>
      </c>
      <c r="G1138" s="104">
        <f t="shared" si="1088"/>
        <v>0</v>
      </c>
      <c r="H1138" s="104">
        <f t="shared" si="1078"/>
        <v>0</v>
      </c>
      <c r="I1138" s="104">
        <f t="shared" ref="I1138:J1145" si="1089">+I915*$K$1149</f>
        <v>4.4171107769229154</v>
      </c>
      <c r="J1138" s="104">
        <f t="shared" si="1089"/>
        <v>0</v>
      </c>
      <c r="K1138" s="104">
        <f t="shared" si="1080"/>
        <v>4.4171107769229154</v>
      </c>
      <c r="L1138" s="104">
        <f t="shared" ref="L1138:M1145" si="1090">+L915*$N$1149</f>
        <v>10.281095540141234</v>
      </c>
      <c r="M1138" s="104">
        <f t="shared" si="1090"/>
        <v>0</v>
      </c>
      <c r="N1138" s="104">
        <f t="shared" si="1082"/>
        <v>10.281095540141234</v>
      </c>
      <c r="O1138" s="104">
        <f t="shared" ref="O1138:P1145" si="1091">+O915*$Q$1149</f>
        <v>0</v>
      </c>
      <c r="P1138" s="104">
        <f t="shared" si="1091"/>
        <v>0</v>
      </c>
      <c r="Q1138" s="104">
        <f t="shared" si="1084"/>
        <v>0</v>
      </c>
      <c r="R1138" s="104">
        <f t="shared" ref="R1138:S1145" si="1092">+R915*$T$1149</f>
        <v>0</v>
      </c>
      <c r="S1138" s="104">
        <f t="shared" si="1092"/>
        <v>0</v>
      </c>
      <c r="T1138" s="104">
        <f t="shared" si="1086"/>
        <v>0</v>
      </c>
    </row>
    <row r="1139" spans="2:20" x14ac:dyDescent="0.2">
      <c r="B1139" s="114" t="s">
        <v>867</v>
      </c>
      <c r="C1139" s="104">
        <f t="shared" si="1087"/>
        <v>0</v>
      </c>
      <c r="D1139" s="104">
        <f t="shared" si="1087"/>
        <v>0</v>
      </c>
      <c r="E1139" s="104">
        <f t="shared" si="1076"/>
        <v>0</v>
      </c>
      <c r="F1139" s="104">
        <f t="shared" si="1088"/>
        <v>4.622216066961542</v>
      </c>
      <c r="G1139" s="104">
        <f t="shared" si="1088"/>
        <v>0</v>
      </c>
      <c r="H1139" s="104">
        <f t="shared" si="1078"/>
        <v>4.622216066961542</v>
      </c>
      <c r="I1139" s="104">
        <f t="shared" si="1089"/>
        <v>5.1532959064100687</v>
      </c>
      <c r="J1139" s="104">
        <f t="shared" si="1089"/>
        <v>0</v>
      </c>
      <c r="K1139" s="104">
        <f t="shared" si="1080"/>
        <v>5.1532959064100687</v>
      </c>
      <c r="L1139" s="104">
        <f t="shared" si="1090"/>
        <v>8.8123676058353428</v>
      </c>
      <c r="M1139" s="104">
        <f t="shared" si="1090"/>
        <v>0</v>
      </c>
      <c r="N1139" s="104">
        <f t="shared" si="1082"/>
        <v>8.8123676058353428</v>
      </c>
      <c r="O1139" s="104">
        <f t="shared" si="1091"/>
        <v>9.6249059562615855</v>
      </c>
      <c r="P1139" s="104">
        <f t="shared" si="1091"/>
        <v>0</v>
      </c>
      <c r="Q1139" s="104">
        <f t="shared" si="1084"/>
        <v>9.6249059562615855</v>
      </c>
      <c r="R1139" s="104">
        <f t="shared" si="1092"/>
        <v>11.06009847442159</v>
      </c>
      <c r="S1139" s="104">
        <f t="shared" si="1092"/>
        <v>0</v>
      </c>
      <c r="T1139" s="104">
        <f t="shared" si="1086"/>
        <v>11.06009847442159</v>
      </c>
    </row>
    <row r="1140" spans="2:20" x14ac:dyDescent="0.2">
      <c r="B1140" s="114" t="s">
        <v>868</v>
      </c>
      <c r="C1140" s="104">
        <f t="shared" si="1087"/>
        <v>0</v>
      </c>
      <c r="D1140" s="104">
        <f t="shared" si="1087"/>
        <v>0</v>
      </c>
      <c r="E1140" s="104">
        <f t="shared" si="1076"/>
        <v>0</v>
      </c>
      <c r="F1140" s="104">
        <f t="shared" si="1088"/>
        <v>0</v>
      </c>
      <c r="G1140" s="104">
        <f t="shared" si="1088"/>
        <v>0</v>
      </c>
      <c r="H1140" s="104">
        <f t="shared" si="1078"/>
        <v>0</v>
      </c>
      <c r="I1140" s="104">
        <f t="shared" si="1089"/>
        <v>2.2085553884614577</v>
      </c>
      <c r="J1140" s="104">
        <f t="shared" si="1089"/>
        <v>0</v>
      </c>
      <c r="K1140" s="104">
        <f t="shared" si="1080"/>
        <v>2.2085553884614577</v>
      </c>
      <c r="L1140" s="104">
        <f t="shared" si="1090"/>
        <v>4.4061838029176714</v>
      </c>
      <c r="M1140" s="104">
        <f t="shared" si="1090"/>
        <v>0</v>
      </c>
      <c r="N1140" s="104">
        <f t="shared" si="1082"/>
        <v>4.4061838029176714</v>
      </c>
      <c r="O1140" s="104">
        <f t="shared" si="1091"/>
        <v>5.92301905000713</v>
      </c>
      <c r="P1140" s="104">
        <f t="shared" si="1091"/>
        <v>0</v>
      </c>
      <c r="Q1140" s="104">
        <f t="shared" si="1084"/>
        <v>5.92301905000713</v>
      </c>
      <c r="R1140" s="104">
        <f t="shared" si="1092"/>
        <v>6.6360590846529544</v>
      </c>
      <c r="S1140" s="104">
        <f t="shared" si="1092"/>
        <v>0</v>
      </c>
      <c r="T1140" s="104">
        <f t="shared" si="1086"/>
        <v>6.6360590846529544</v>
      </c>
    </row>
    <row r="1141" spans="2:20" x14ac:dyDescent="0.2">
      <c r="B1141" s="114" t="s">
        <v>869</v>
      </c>
      <c r="C1141" s="104">
        <f t="shared" si="1087"/>
        <v>0</v>
      </c>
      <c r="D1141" s="104">
        <f t="shared" si="1087"/>
        <v>0</v>
      </c>
      <c r="E1141" s="104">
        <f t="shared" si="1076"/>
        <v>0</v>
      </c>
      <c r="F1141" s="104">
        <f t="shared" si="1088"/>
        <v>3.0814773779743612</v>
      </c>
      <c r="G1141" s="104">
        <f t="shared" si="1088"/>
        <v>0</v>
      </c>
      <c r="H1141" s="104">
        <f t="shared" si="1078"/>
        <v>3.0814773779743612</v>
      </c>
      <c r="I1141" s="104">
        <f t="shared" si="1089"/>
        <v>3.680925647435763</v>
      </c>
      <c r="J1141" s="104">
        <f t="shared" si="1089"/>
        <v>0</v>
      </c>
      <c r="K1141" s="104">
        <f t="shared" si="1080"/>
        <v>3.680925647435763</v>
      </c>
      <c r="L1141" s="104">
        <f t="shared" si="1090"/>
        <v>5.1405477700706168</v>
      </c>
      <c r="M1141" s="104">
        <f t="shared" si="1090"/>
        <v>0</v>
      </c>
      <c r="N1141" s="104">
        <f t="shared" si="1082"/>
        <v>5.1405477700706168</v>
      </c>
      <c r="O1141" s="104">
        <f t="shared" si="1091"/>
        <v>7.4037738125089128</v>
      </c>
      <c r="P1141" s="104">
        <f t="shared" si="1091"/>
        <v>0</v>
      </c>
      <c r="Q1141" s="104">
        <f t="shared" si="1084"/>
        <v>7.4037738125089128</v>
      </c>
      <c r="R1141" s="104">
        <f t="shared" si="1092"/>
        <v>8.8480787795372731</v>
      </c>
      <c r="S1141" s="104">
        <f t="shared" si="1092"/>
        <v>0</v>
      </c>
      <c r="T1141" s="104">
        <f t="shared" si="1086"/>
        <v>8.8480787795372731</v>
      </c>
    </row>
    <row r="1142" spans="2:20" x14ac:dyDescent="0.2">
      <c r="B1142" s="114" t="s">
        <v>870</v>
      </c>
      <c r="C1142" s="104">
        <f t="shared" si="1087"/>
        <v>0</v>
      </c>
      <c r="D1142" s="104">
        <f t="shared" si="1087"/>
        <v>0</v>
      </c>
      <c r="E1142" s="104">
        <f t="shared" si="1076"/>
        <v>0</v>
      </c>
      <c r="F1142" s="104">
        <f t="shared" si="1088"/>
        <v>0</v>
      </c>
      <c r="G1142" s="104">
        <f t="shared" si="1088"/>
        <v>0</v>
      </c>
      <c r="H1142" s="104">
        <f t="shared" si="1078"/>
        <v>0</v>
      </c>
      <c r="I1142" s="104">
        <f t="shared" si="1089"/>
        <v>8.8342215538458309</v>
      </c>
      <c r="J1142" s="104">
        <f t="shared" si="1089"/>
        <v>0</v>
      </c>
      <c r="K1142" s="104">
        <f t="shared" si="1080"/>
        <v>8.8342215538458309</v>
      </c>
      <c r="L1142" s="104">
        <f t="shared" si="1090"/>
        <v>0</v>
      </c>
      <c r="M1142" s="104">
        <f t="shared" si="1090"/>
        <v>0</v>
      </c>
      <c r="N1142" s="104">
        <f t="shared" si="1082"/>
        <v>0</v>
      </c>
      <c r="O1142" s="104">
        <f t="shared" si="1091"/>
        <v>17.769057150021389</v>
      </c>
      <c r="P1142" s="104">
        <f t="shared" si="1091"/>
        <v>0</v>
      </c>
      <c r="Q1142" s="104">
        <f t="shared" si="1084"/>
        <v>17.769057150021389</v>
      </c>
      <c r="R1142" s="104">
        <f t="shared" si="1092"/>
        <v>0</v>
      </c>
      <c r="S1142" s="104">
        <f t="shared" si="1092"/>
        <v>0</v>
      </c>
      <c r="T1142" s="104">
        <f t="shared" si="1086"/>
        <v>0</v>
      </c>
    </row>
    <row r="1143" spans="2:20" x14ac:dyDescent="0.2">
      <c r="B1143" s="114" t="s">
        <v>871</v>
      </c>
      <c r="C1143" s="104">
        <f t="shared" si="1087"/>
        <v>0</v>
      </c>
      <c r="D1143" s="104">
        <f t="shared" si="1087"/>
        <v>0</v>
      </c>
      <c r="E1143" s="104">
        <f t="shared" si="1076"/>
        <v>0</v>
      </c>
      <c r="F1143" s="104">
        <f t="shared" si="1088"/>
        <v>1.5407386889871806</v>
      </c>
      <c r="G1143" s="104">
        <f t="shared" si="1088"/>
        <v>0</v>
      </c>
      <c r="H1143" s="104">
        <f t="shared" si="1078"/>
        <v>1.5407386889871806</v>
      </c>
      <c r="I1143" s="104">
        <f t="shared" si="1089"/>
        <v>2.9447405179486101</v>
      </c>
      <c r="J1143" s="104">
        <f t="shared" si="1089"/>
        <v>0</v>
      </c>
      <c r="K1143" s="104">
        <f t="shared" si="1080"/>
        <v>2.9447405179486101</v>
      </c>
      <c r="L1143" s="104">
        <f t="shared" si="1090"/>
        <v>3.671819835764726</v>
      </c>
      <c r="M1143" s="104">
        <f t="shared" si="1090"/>
        <v>0</v>
      </c>
      <c r="N1143" s="104">
        <f t="shared" si="1082"/>
        <v>3.671819835764726</v>
      </c>
      <c r="O1143" s="104">
        <f t="shared" si="1091"/>
        <v>5.1826416687562391</v>
      </c>
      <c r="P1143" s="104">
        <f t="shared" si="1091"/>
        <v>0</v>
      </c>
      <c r="Q1143" s="104">
        <f t="shared" si="1084"/>
        <v>5.1826416687562391</v>
      </c>
      <c r="R1143" s="104">
        <f t="shared" si="1092"/>
        <v>5.8987191863581812</v>
      </c>
      <c r="S1143" s="104">
        <f t="shared" si="1092"/>
        <v>0</v>
      </c>
      <c r="T1143" s="104">
        <f t="shared" si="1086"/>
        <v>5.8987191863581812</v>
      </c>
    </row>
    <row r="1144" spans="2:20" x14ac:dyDescent="0.2">
      <c r="B1144" s="114" t="s">
        <v>873</v>
      </c>
      <c r="C1144" s="104">
        <f t="shared" si="1087"/>
        <v>0</v>
      </c>
      <c r="D1144" s="104">
        <f t="shared" si="1087"/>
        <v>0</v>
      </c>
      <c r="E1144" s="104">
        <f t="shared" si="1076"/>
        <v>0</v>
      </c>
      <c r="F1144" s="104">
        <f t="shared" si="1088"/>
        <v>0</v>
      </c>
      <c r="G1144" s="104">
        <f t="shared" si="1088"/>
        <v>0</v>
      </c>
      <c r="H1144" s="104">
        <f t="shared" si="1078"/>
        <v>0</v>
      </c>
      <c r="I1144" s="104">
        <f t="shared" si="1089"/>
        <v>4.4171107769229154</v>
      </c>
      <c r="J1144" s="104">
        <f t="shared" si="1089"/>
        <v>0</v>
      </c>
      <c r="K1144" s="104">
        <f t="shared" si="1080"/>
        <v>4.4171107769229154</v>
      </c>
      <c r="L1144" s="104">
        <f t="shared" si="1090"/>
        <v>10.281095540141234</v>
      </c>
      <c r="M1144" s="104">
        <f t="shared" si="1090"/>
        <v>0</v>
      </c>
      <c r="N1144" s="104">
        <f t="shared" si="1082"/>
        <v>10.281095540141234</v>
      </c>
      <c r="O1144" s="104">
        <f t="shared" si="1091"/>
        <v>0</v>
      </c>
      <c r="P1144" s="104">
        <f t="shared" si="1091"/>
        <v>0</v>
      </c>
      <c r="Q1144" s="104">
        <f t="shared" si="1084"/>
        <v>0</v>
      </c>
      <c r="R1144" s="104">
        <f t="shared" si="1092"/>
        <v>0</v>
      </c>
      <c r="S1144" s="104">
        <f t="shared" si="1092"/>
        <v>0</v>
      </c>
      <c r="T1144" s="104">
        <f t="shared" si="1086"/>
        <v>0</v>
      </c>
    </row>
    <row r="1145" spans="2:20" x14ac:dyDescent="0.2">
      <c r="B1145" s="108" t="s">
        <v>881</v>
      </c>
      <c r="C1145" s="104">
        <f t="shared" si="1087"/>
        <v>0</v>
      </c>
      <c r="D1145" s="104">
        <f t="shared" si="1087"/>
        <v>0</v>
      </c>
      <c r="E1145" s="104">
        <f t="shared" si="1076"/>
        <v>0</v>
      </c>
      <c r="F1145" s="104">
        <f t="shared" si="1088"/>
        <v>10.785170822910265</v>
      </c>
      <c r="G1145" s="104">
        <f t="shared" si="1088"/>
        <v>0</v>
      </c>
      <c r="H1145" s="104">
        <f t="shared" si="1078"/>
        <v>10.785170822910265</v>
      </c>
      <c r="I1145" s="104">
        <f t="shared" si="1089"/>
        <v>0</v>
      </c>
      <c r="J1145" s="104">
        <f t="shared" si="1089"/>
        <v>0</v>
      </c>
      <c r="K1145" s="104">
        <f t="shared" si="1080"/>
        <v>0</v>
      </c>
      <c r="L1145" s="104">
        <f t="shared" si="1090"/>
        <v>0</v>
      </c>
      <c r="M1145" s="104">
        <f t="shared" si="1090"/>
        <v>0</v>
      </c>
      <c r="N1145" s="104">
        <f t="shared" si="1082"/>
        <v>0</v>
      </c>
      <c r="O1145" s="104">
        <f t="shared" si="1091"/>
        <v>0</v>
      </c>
      <c r="P1145" s="104">
        <f t="shared" si="1091"/>
        <v>0</v>
      </c>
      <c r="Q1145" s="104">
        <f t="shared" si="1084"/>
        <v>0</v>
      </c>
      <c r="R1145" s="104">
        <f t="shared" si="1092"/>
        <v>0</v>
      </c>
      <c r="S1145" s="104">
        <f t="shared" si="1092"/>
        <v>0</v>
      </c>
      <c r="T1145" s="104">
        <f t="shared" si="1086"/>
        <v>0</v>
      </c>
    </row>
    <row r="1146" spans="2:20" x14ac:dyDescent="0.2">
      <c r="B1146" s="108" t="s">
        <v>912</v>
      </c>
      <c r="C1146" s="104">
        <f t="shared" ref="C1146:D1146" si="1093">+C923*$E$1149</f>
        <v>3.6898815931108717</v>
      </c>
      <c r="D1146" s="104">
        <f t="shared" si="1093"/>
        <v>0</v>
      </c>
      <c r="E1146" s="104">
        <f t="shared" ref="E1146:E1147" si="1094">+C1146+D1146</f>
        <v>3.6898815931108717</v>
      </c>
      <c r="F1146" s="104">
        <f t="shared" ref="F1146:G1146" si="1095">+F923*$H$1149</f>
        <v>3.1816253927585278</v>
      </c>
      <c r="G1146" s="104">
        <f t="shared" si="1095"/>
        <v>0</v>
      </c>
      <c r="H1146" s="104">
        <f t="shared" ref="H1146:H1147" si="1096">+F1146+G1146</f>
        <v>3.1816253927585278</v>
      </c>
      <c r="I1146" s="104">
        <f t="shared" ref="I1146:J1146" si="1097">+I923*$K$1149</f>
        <v>3.0404445847819401</v>
      </c>
      <c r="J1146" s="104">
        <f t="shared" si="1097"/>
        <v>0</v>
      </c>
      <c r="K1146" s="104">
        <f t="shared" ref="K1146:K1147" si="1098">+I1146+J1146</f>
        <v>3.0404445847819401</v>
      </c>
      <c r="L1146" s="104">
        <f t="shared" ref="L1146:M1146" si="1099">+L923*$N$1149</f>
        <v>3.032923184341664</v>
      </c>
      <c r="M1146" s="104">
        <f t="shared" si="1099"/>
        <v>0</v>
      </c>
      <c r="N1146" s="104">
        <f t="shared" ref="N1146:N1147" si="1100">+L1146+M1146</f>
        <v>3.032923184341664</v>
      </c>
      <c r="O1146" s="104">
        <f t="shared" ref="O1146:P1146" si="1101">+O923*$Q$1149</f>
        <v>3.057758584566181</v>
      </c>
      <c r="P1146" s="104">
        <f t="shared" si="1101"/>
        <v>0</v>
      </c>
      <c r="Q1146" s="104">
        <f t="shared" ref="Q1146:Q1147" si="1102">+O1146+P1146</f>
        <v>3.057758584566181</v>
      </c>
      <c r="R1146" s="104">
        <f t="shared" ref="R1146:S1146" si="1103">+R923*$T$1149</f>
        <v>0</v>
      </c>
      <c r="S1146" s="104">
        <f t="shared" si="1103"/>
        <v>0</v>
      </c>
      <c r="T1146" s="104">
        <f t="shared" ref="T1146:T1147" si="1104">+R1146+S1146</f>
        <v>0</v>
      </c>
    </row>
    <row r="1147" spans="2:20" s="135" customFormat="1" x14ac:dyDescent="0.2">
      <c r="B1147" s="114" t="s">
        <v>294</v>
      </c>
      <c r="C1147" s="104">
        <f t="shared" ref="C1147:D1147" si="1105">+C924*$E$1149</f>
        <v>12.548133577323286</v>
      </c>
      <c r="D1147" s="104">
        <f t="shared" si="1105"/>
        <v>0</v>
      </c>
      <c r="E1147" s="104">
        <f t="shared" si="1094"/>
        <v>12.548133577323286</v>
      </c>
      <c r="F1147" s="104">
        <f t="shared" ref="F1147:G1147" si="1106">+F924*$H$1149</f>
        <v>10.819713157158231</v>
      </c>
      <c r="G1147" s="104">
        <f t="shared" si="1106"/>
        <v>0</v>
      </c>
      <c r="H1147" s="104">
        <f t="shared" si="1096"/>
        <v>10.819713157158231</v>
      </c>
      <c r="I1147" s="104">
        <f t="shared" ref="I1147:J1147" si="1107">+I924*$K$1149</f>
        <v>16.572635468770727</v>
      </c>
      <c r="J1147" s="104">
        <f t="shared" si="1107"/>
        <v>0</v>
      </c>
      <c r="K1147" s="104">
        <f t="shared" si="1098"/>
        <v>16.572635468770727</v>
      </c>
      <c r="L1147" s="104">
        <f t="shared" ref="L1147:M1147" si="1108">+L924*$N$1149</f>
        <v>15.294171433641488</v>
      </c>
      <c r="M1147" s="104">
        <f t="shared" si="1108"/>
        <v>0</v>
      </c>
      <c r="N1147" s="104">
        <f t="shared" si="1100"/>
        <v>15.294171433641488</v>
      </c>
      <c r="O1147" s="104">
        <f t="shared" ref="O1147:P1147" si="1109">+O924*$Q$1149</f>
        <v>20.972239672643028</v>
      </c>
      <c r="P1147" s="104">
        <f t="shared" si="1109"/>
        <v>0</v>
      </c>
      <c r="Q1147" s="104">
        <f t="shared" si="1102"/>
        <v>20.972239672643028</v>
      </c>
      <c r="R1147" s="104">
        <f t="shared" ref="R1147:S1147" si="1110">+R924*$T$1149</f>
        <v>26.505846491027128</v>
      </c>
      <c r="S1147" s="104">
        <f t="shared" si="1110"/>
        <v>0</v>
      </c>
      <c r="T1147" s="104">
        <f t="shared" si="1104"/>
        <v>26.505846491027128</v>
      </c>
    </row>
    <row r="1148" spans="2:20" x14ac:dyDescent="0.2">
      <c r="B1148" s="278" t="s">
        <v>8</v>
      </c>
      <c r="C1148" s="106">
        <f>SUM(C1125:C1147)</f>
        <v>84.196957158164722</v>
      </c>
      <c r="D1148" s="106">
        <f t="shared" ref="D1148:T1148" si="1111">SUM(D1125:D1147)</f>
        <v>3.8433735199138859</v>
      </c>
      <c r="E1148" s="106">
        <f t="shared" si="1111"/>
        <v>88.040330678078604</v>
      </c>
      <c r="F1148" s="106">
        <f t="shared" si="1111"/>
        <v>140.31627566574008</v>
      </c>
      <c r="G1148" s="106">
        <f t="shared" si="1111"/>
        <v>3.6453723307567798</v>
      </c>
      <c r="H1148" s="106">
        <f t="shared" si="1111"/>
        <v>143.96164799649688</v>
      </c>
      <c r="I1148" s="106">
        <f t="shared" si="1111"/>
        <v>168.29879316195746</v>
      </c>
      <c r="J1148" s="106">
        <f t="shared" si="1111"/>
        <v>3.8319746399336787</v>
      </c>
      <c r="K1148" s="106">
        <f t="shared" si="1111"/>
        <v>172.13076780189115</v>
      </c>
      <c r="L1148" s="106">
        <f t="shared" si="1111"/>
        <v>208.0060800204177</v>
      </c>
      <c r="M1148" s="106">
        <f t="shared" si="1111"/>
        <v>4.1847516233932192</v>
      </c>
      <c r="N1148" s="106">
        <f t="shared" si="1111"/>
        <v>212.1908316438109</v>
      </c>
      <c r="O1148" s="106">
        <f t="shared" si="1111"/>
        <v>224.67610089220375</v>
      </c>
      <c r="P1148" s="106">
        <f t="shared" si="1111"/>
        <v>5.7595948694964321</v>
      </c>
      <c r="Q1148" s="106">
        <f t="shared" si="1111"/>
        <v>230.43569576170017</v>
      </c>
      <c r="R1148" s="106">
        <f t="shared" si="1111"/>
        <v>220.84536004740534</v>
      </c>
      <c r="S1148" s="106">
        <f t="shared" si="1111"/>
        <v>6.3095620194803592</v>
      </c>
      <c r="T1148" s="106">
        <f t="shared" si="1111"/>
        <v>227.15492206688577</v>
      </c>
    </row>
    <row r="1149" spans="2:20" x14ac:dyDescent="0.2">
      <c r="B1149" s="279" t="s">
        <v>297</v>
      </c>
      <c r="C1149" s="241"/>
      <c r="D1149" s="240"/>
      <c r="E1149" s="285">
        <f>Asignaciones!K84</f>
        <v>2.3194075730054491E-2</v>
      </c>
      <c r="F1149" s="241"/>
      <c r="G1149" s="240"/>
      <c r="H1149" s="285">
        <f>Asignaciones!L84</f>
        <v>2.5148346990675332E-2</v>
      </c>
      <c r="I1149" s="241"/>
      <c r="J1149" s="240"/>
      <c r="K1149" s="285">
        <f>Asignaciones!M84</f>
        <v>2.3941196231562462E-2</v>
      </c>
      <c r="L1149" s="241"/>
      <c r="M1149" s="240"/>
      <c r="N1149" s="285">
        <f>Asignaciones!N84</f>
        <v>2.3881174916232352E-2</v>
      </c>
      <c r="O1149" s="241"/>
      <c r="P1149" s="240"/>
      <c r="Q1149" s="285">
        <f>Asignaciones!O84</f>
        <v>2.3987280466964203E-2</v>
      </c>
      <c r="R1149" s="241"/>
      <c r="S1149" s="240"/>
      <c r="T1149" s="285">
        <f>Asignaciones!P84</f>
        <v>2.3989906412890553E-2</v>
      </c>
    </row>
    <row r="1153" spans="2:20" x14ac:dyDescent="0.2">
      <c r="B1153" s="2" t="s">
        <v>497</v>
      </c>
      <c r="C1153" s="228"/>
      <c r="D1153" s="228"/>
      <c r="E1153" s="228"/>
      <c r="F1153" s="228"/>
      <c r="G1153" s="228"/>
      <c r="H1153" s="228"/>
      <c r="I1153" s="228"/>
      <c r="J1153" s="228"/>
      <c r="K1153" s="228"/>
      <c r="L1153" s="228"/>
      <c r="M1153" s="228"/>
      <c r="N1153" s="228"/>
      <c r="O1153" s="228"/>
      <c r="P1153" s="228"/>
      <c r="Q1153" s="228"/>
      <c r="R1153" s="228"/>
      <c r="S1153" s="228"/>
      <c r="T1153" s="227"/>
    </row>
    <row r="1154" spans="2:20" x14ac:dyDescent="0.2">
      <c r="B1154" s="9" t="s">
        <v>20</v>
      </c>
      <c r="C1154" s="199"/>
      <c r="D1154" s="199"/>
      <c r="E1154" s="199"/>
      <c r="F1154" s="199"/>
      <c r="G1154" s="199"/>
      <c r="H1154" s="199"/>
      <c r="I1154" s="199"/>
      <c r="J1154" s="199"/>
      <c r="K1154" s="199"/>
      <c r="L1154" s="199"/>
      <c r="M1154" s="199"/>
      <c r="N1154" s="199"/>
      <c r="O1154" s="199"/>
      <c r="P1154" s="199"/>
      <c r="Q1154" s="199"/>
      <c r="R1154" s="199"/>
      <c r="S1154" s="199"/>
      <c r="T1154" s="262"/>
    </row>
    <row r="1155" spans="2:20" x14ac:dyDescent="0.2">
      <c r="B1155" s="9" t="s">
        <v>911</v>
      </c>
      <c r="C1155" s="199"/>
      <c r="D1155" s="199"/>
      <c r="E1155" s="199"/>
      <c r="F1155" s="199"/>
      <c r="G1155" s="199"/>
      <c r="H1155" s="199"/>
      <c r="I1155" s="199"/>
      <c r="J1155" s="199"/>
      <c r="K1155" s="199"/>
      <c r="L1155" s="199"/>
      <c r="M1155" s="199"/>
      <c r="N1155" s="199"/>
      <c r="O1155" s="199"/>
      <c r="P1155" s="199"/>
      <c r="Q1155" s="199"/>
      <c r="R1155" s="199"/>
      <c r="S1155" s="199"/>
      <c r="T1155" s="262"/>
    </row>
    <row r="1156" spans="2:20" x14ac:dyDescent="0.2">
      <c r="B1156" s="9" t="s">
        <v>2</v>
      </c>
      <c r="C1156" s="199"/>
      <c r="D1156" s="199"/>
      <c r="E1156" s="199"/>
      <c r="F1156" s="199"/>
      <c r="G1156" s="199"/>
      <c r="H1156" s="199"/>
      <c r="I1156" s="199"/>
      <c r="J1156" s="199"/>
      <c r="K1156" s="199"/>
      <c r="L1156" s="199"/>
      <c r="M1156" s="199"/>
      <c r="N1156" s="199"/>
      <c r="O1156" s="199"/>
      <c r="P1156" s="199"/>
      <c r="Q1156" s="199"/>
      <c r="R1156" s="199"/>
      <c r="S1156" s="199"/>
      <c r="T1156" s="262"/>
    </row>
    <row r="1157" spans="2:20" x14ac:dyDescent="0.2">
      <c r="B1157" s="256"/>
      <c r="C1157" s="197"/>
      <c r="D1157" s="197"/>
      <c r="E1157" s="197"/>
      <c r="F1157" s="197"/>
      <c r="G1157" s="197"/>
      <c r="H1157" s="197"/>
      <c r="I1157" s="197"/>
      <c r="J1157" s="197"/>
      <c r="K1157" s="197"/>
      <c r="L1157" s="197"/>
      <c r="M1157" s="197"/>
      <c r="N1157" s="197"/>
      <c r="O1157" s="197"/>
      <c r="P1157" s="197"/>
      <c r="Q1157" s="197"/>
      <c r="R1157" s="197"/>
      <c r="S1157" s="197"/>
      <c r="T1157" s="263"/>
    </row>
    <row r="1158" spans="2:20" x14ac:dyDescent="0.2">
      <c r="B1158" s="264"/>
    </row>
    <row r="1159" spans="2:20" x14ac:dyDescent="0.2">
      <c r="B1159" s="265" t="s">
        <v>282</v>
      </c>
      <c r="C1159" s="267" t="s">
        <v>38</v>
      </c>
      <c r="D1159" s="662"/>
      <c r="E1159" s="299"/>
      <c r="F1159" s="270" t="s">
        <v>39</v>
      </c>
      <c r="G1159" s="663"/>
      <c r="H1159" s="663"/>
      <c r="I1159" s="301" t="s">
        <v>40</v>
      </c>
      <c r="J1159" s="662"/>
      <c r="K1159" s="299"/>
      <c r="L1159" s="267" t="s">
        <v>121</v>
      </c>
      <c r="M1159" s="662"/>
      <c r="N1159" s="299"/>
      <c r="O1159" s="270" t="s">
        <v>122</v>
      </c>
      <c r="P1159" s="662"/>
      <c r="Q1159" s="299"/>
      <c r="R1159" s="301" t="s">
        <v>633</v>
      </c>
      <c r="S1159" s="662"/>
      <c r="T1159" s="299"/>
    </row>
    <row r="1160" spans="2:20" x14ac:dyDescent="0.2">
      <c r="B1160" s="273"/>
      <c r="C1160" s="274" t="s">
        <v>283</v>
      </c>
      <c r="D1160" s="275" t="s">
        <v>284</v>
      </c>
      <c r="E1160" s="275" t="s">
        <v>47</v>
      </c>
      <c r="F1160" s="275" t="s">
        <v>283</v>
      </c>
      <c r="G1160" s="275" t="s">
        <v>284</v>
      </c>
      <c r="H1160" s="275" t="s">
        <v>47</v>
      </c>
      <c r="I1160" s="276" t="s">
        <v>283</v>
      </c>
      <c r="J1160" s="276" t="s">
        <v>284</v>
      </c>
      <c r="K1160" s="276" t="s">
        <v>47</v>
      </c>
      <c r="L1160" s="274" t="s">
        <v>283</v>
      </c>
      <c r="M1160" s="275" t="s">
        <v>284</v>
      </c>
      <c r="N1160" s="275" t="s">
        <v>47</v>
      </c>
      <c r="O1160" s="275" t="s">
        <v>283</v>
      </c>
      <c r="P1160" s="275" t="s">
        <v>284</v>
      </c>
      <c r="Q1160" s="275" t="s">
        <v>47</v>
      </c>
      <c r="R1160" s="276" t="s">
        <v>283</v>
      </c>
      <c r="S1160" s="276" t="s">
        <v>284</v>
      </c>
      <c r="T1160" s="276" t="s">
        <v>47</v>
      </c>
    </row>
    <row r="1161" spans="2:20" x14ac:dyDescent="0.2">
      <c r="B1161" s="129" t="s">
        <v>101</v>
      </c>
      <c r="C1161" s="234"/>
      <c r="D1161" s="234"/>
      <c r="E1161" s="234"/>
      <c r="F1161" s="697"/>
      <c r="G1161" s="234"/>
      <c r="H1161" s="234"/>
      <c r="I1161" s="234"/>
      <c r="J1161" s="234"/>
      <c r="K1161" s="234"/>
      <c r="L1161" s="234"/>
      <c r="M1161" s="234"/>
      <c r="N1161" s="234"/>
      <c r="O1161" s="234"/>
      <c r="P1161" s="234"/>
      <c r="Q1161" s="234"/>
      <c r="R1161" s="234"/>
      <c r="S1161" s="234"/>
      <c r="T1161" s="232"/>
    </row>
    <row r="1162" spans="2:20" x14ac:dyDescent="0.2">
      <c r="B1162" s="665" t="s">
        <v>424</v>
      </c>
      <c r="C1162" s="104">
        <f t="shared" ref="C1162:D1174" si="1112">+C902*$E$1186</f>
        <v>14.607223135106874</v>
      </c>
      <c r="D1162" s="104">
        <f t="shared" si="1112"/>
        <v>0</v>
      </c>
      <c r="E1162" s="104">
        <f t="shared" ref="E1162:E1182" si="1113">+C1162+D1162</f>
        <v>14.607223135106874</v>
      </c>
      <c r="F1162" s="104">
        <f t="shared" ref="F1162:G1174" si="1114">+F902*$H$1186</f>
        <v>21.539385197237731</v>
      </c>
      <c r="G1162" s="104">
        <f t="shared" si="1114"/>
        <v>0</v>
      </c>
      <c r="H1162" s="104">
        <f t="shared" ref="H1162:H1182" si="1115">+F1162+G1162</f>
        <v>21.539385197237731</v>
      </c>
      <c r="I1162" s="104">
        <f t="shared" ref="I1162:J1174" si="1116">+I902*$K$1186</f>
        <v>23.894910822162469</v>
      </c>
      <c r="J1162" s="104">
        <f t="shared" si="1116"/>
        <v>0</v>
      </c>
      <c r="K1162" s="104">
        <f t="shared" ref="K1162:K1182" si="1117">+I1162+J1162</f>
        <v>23.894910822162469</v>
      </c>
      <c r="L1162" s="104">
        <f t="shared" ref="L1162:M1174" si="1118">+L902*$N$1186</f>
        <v>30.214067204961459</v>
      </c>
      <c r="M1162" s="104">
        <f t="shared" si="1118"/>
        <v>0</v>
      </c>
      <c r="N1162" s="104">
        <f t="shared" ref="N1162:N1173" si="1119">+L1162+M1162</f>
        <v>30.214067204961459</v>
      </c>
      <c r="O1162" s="104">
        <f t="shared" ref="O1162:P1174" si="1120">+O902*$Q$1186</f>
        <v>31.609635599467676</v>
      </c>
      <c r="P1162" s="104">
        <f t="shared" si="1120"/>
        <v>0</v>
      </c>
      <c r="Q1162" s="104">
        <f t="shared" ref="Q1162:Q1182" si="1121">+O1162+P1162</f>
        <v>31.609635599467676</v>
      </c>
      <c r="R1162" s="104">
        <f t="shared" ref="R1162:S1174" si="1122">+R902*$T$1186</f>
        <v>33.248393385201915</v>
      </c>
      <c r="S1162" s="104">
        <f t="shared" si="1122"/>
        <v>0</v>
      </c>
      <c r="T1162" s="104">
        <f t="shared" ref="T1162:T1182" si="1123">+R1162+S1162</f>
        <v>33.248393385201915</v>
      </c>
    </row>
    <row r="1163" spans="2:20" x14ac:dyDescent="0.2">
      <c r="B1163" s="665" t="s">
        <v>425</v>
      </c>
      <c r="C1163" s="104">
        <f t="shared" si="1112"/>
        <v>4.6305218376159889</v>
      </c>
      <c r="D1163" s="104">
        <f t="shared" si="1112"/>
        <v>0</v>
      </c>
      <c r="E1163" s="104">
        <f t="shared" si="1113"/>
        <v>4.6305218376159889</v>
      </c>
      <c r="F1163" s="104">
        <f t="shared" si="1114"/>
        <v>8.0358855810114243</v>
      </c>
      <c r="G1163" s="104">
        <f t="shared" si="1114"/>
        <v>0</v>
      </c>
      <c r="H1163" s="104">
        <f t="shared" si="1115"/>
        <v>8.0358855810114243</v>
      </c>
      <c r="I1163" s="104">
        <f t="shared" si="1116"/>
        <v>8.990089687027373</v>
      </c>
      <c r="J1163" s="104">
        <f t="shared" si="1116"/>
        <v>0</v>
      </c>
      <c r="K1163" s="104">
        <f t="shared" si="1117"/>
        <v>8.990089687027373</v>
      </c>
      <c r="L1163" s="104">
        <f t="shared" si="1118"/>
        <v>11.289176762448569</v>
      </c>
      <c r="M1163" s="104">
        <f t="shared" si="1118"/>
        <v>0</v>
      </c>
      <c r="N1163" s="104">
        <f t="shared" si="1119"/>
        <v>11.289176762448569</v>
      </c>
      <c r="O1163" s="104">
        <f t="shared" si="1120"/>
        <v>11.448817509705655</v>
      </c>
      <c r="P1163" s="104">
        <f t="shared" si="1120"/>
        <v>0</v>
      </c>
      <c r="Q1163" s="104">
        <f t="shared" si="1121"/>
        <v>11.448817509705655</v>
      </c>
      <c r="R1163" s="104">
        <f t="shared" si="1122"/>
        <v>12.04236559957344</v>
      </c>
      <c r="S1163" s="104">
        <f t="shared" si="1122"/>
        <v>0</v>
      </c>
      <c r="T1163" s="104">
        <f t="shared" si="1123"/>
        <v>12.04236559957344</v>
      </c>
    </row>
    <row r="1164" spans="2:20" x14ac:dyDescent="0.2">
      <c r="B1164" s="660" t="s">
        <v>715</v>
      </c>
      <c r="C1164" s="104">
        <f t="shared" si="1112"/>
        <v>0</v>
      </c>
      <c r="D1164" s="104">
        <f t="shared" si="1112"/>
        <v>0.12207804090419805</v>
      </c>
      <c r="E1164" s="104">
        <f t="shared" si="1113"/>
        <v>0.12207804090419805</v>
      </c>
      <c r="F1164" s="104">
        <f t="shared" si="1114"/>
        <v>0</v>
      </c>
      <c r="G1164" s="104">
        <f t="shared" si="1114"/>
        <v>0.11239035220593963</v>
      </c>
      <c r="H1164" s="104">
        <f t="shared" si="1115"/>
        <v>0.11239035220593963</v>
      </c>
      <c r="I1164" s="104">
        <f t="shared" si="1116"/>
        <v>0</v>
      </c>
      <c r="J1164" s="104">
        <f t="shared" si="1116"/>
        <v>0.11923748367033589</v>
      </c>
      <c r="K1164" s="104">
        <f t="shared" si="1117"/>
        <v>0.11923748367033589</v>
      </c>
      <c r="L1164" s="104">
        <f t="shared" si="1118"/>
        <v>0</v>
      </c>
      <c r="M1164" s="104">
        <f t="shared" si="1118"/>
        <v>0.13227974539661289</v>
      </c>
      <c r="N1164" s="104">
        <f t="shared" si="1119"/>
        <v>0.13227974539661289</v>
      </c>
      <c r="O1164" s="104">
        <f t="shared" si="1120"/>
        <v>0</v>
      </c>
      <c r="P1164" s="104">
        <f t="shared" si="1120"/>
        <v>0.14531697687300446</v>
      </c>
      <c r="Q1164" s="104">
        <f t="shared" si="1121"/>
        <v>0.14531697687300446</v>
      </c>
      <c r="R1164" s="104">
        <f t="shared" si="1122"/>
        <v>0</v>
      </c>
      <c r="S1164" s="104">
        <f t="shared" si="1122"/>
        <v>0.16051488752918847</v>
      </c>
      <c r="T1164" s="104">
        <f t="shared" si="1123"/>
        <v>0.16051488752918847</v>
      </c>
    </row>
    <row r="1165" spans="2:20" x14ac:dyDescent="0.2">
      <c r="B1165" s="660" t="s">
        <v>717</v>
      </c>
      <c r="C1165" s="104">
        <f t="shared" si="1112"/>
        <v>0.11234660925726586</v>
      </c>
      <c r="D1165" s="104">
        <f t="shared" si="1112"/>
        <v>0</v>
      </c>
      <c r="E1165" s="104">
        <f t="shared" si="1113"/>
        <v>0.11234660925726586</v>
      </c>
      <c r="F1165" s="104">
        <f t="shared" si="1114"/>
        <v>0.10343117312536247</v>
      </c>
      <c r="G1165" s="104">
        <f t="shared" si="1114"/>
        <v>0</v>
      </c>
      <c r="H1165" s="104">
        <f t="shared" si="1115"/>
        <v>0.10343117312536247</v>
      </c>
      <c r="I1165" s="104">
        <f t="shared" si="1116"/>
        <v>0.10973248659227283</v>
      </c>
      <c r="J1165" s="104">
        <f t="shared" si="1116"/>
        <v>0</v>
      </c>
      <c r="K1165" s="104">
        <f t="shared" si="1117"/>
        <v>0.10973248659227283</v>
      </c>
      <c r="L1165" s="104">
        <f t="shared" si="1118"/>
        <v>0.12173508649591076</v>
      </c>
      <c r="M1165" s="104">
        <f t="shared" si="1118"/>
        <v>0</v>
      </c>
      <c r="N1165" s="104">
        <f t="shared" si="1119"/>
        <v>0.12173508649591076</v>
      </c>
      <c r="O1165" s="104">
        <f t="shared" si="1120"/>
        <v>0.13373305713523417</v>
      </c>
      <c r="P1165" s="104">
        <f t="shared" si="1120"/>
        <v>0</v>
      </c>
      <c r="Q1165" s="104">
        <f t="shared" si="1121"/>
        <v>0.13373305713523417</v>
      </c>
      <c r="R1165" s="104">
        <f t="shared" si="1122"/>
        <v>0.14771946875660891</v>
      </c>
      <c r="S1165" s="104">
        <f t="shared" si="1122"/>
        <v>0</v>
      </c>
      <c r="T1165" s="104">
        <f t="shared" si="1123"/>
        <v>0.14771946875660891</v>
      </c>
    </row>
    <row r="1166" spans="2:20" x14ac:dyDescent="0.2">
      <c r="B1166" s="660" t="s">
        <v>287</v>
      </c>
      <c r="C1166" s="104">
        <f t="shared" si="1112"/>
        <v>0.16153121636167922</v>
      </c>
      <c r="D1166" s="104">
        <f t="shared" si="1112"/>
        <v>0</v>
      </c>
      <c r="E1166" s="104">
        <f t="shared" si="1113"/>
        <v>0.16153121636167922</v>
      </c>
      <c r="F1166" s="104">
        <f t="shared" si="1114"/>
        <v>0.14871266089033922</v>
      </c>
      <c r="G1166" s="104">
        <f t="shared" si="1114"/>
        <v>0</v>
      </c>
      <c r="H1166" s="104">
        <f t="shared" si="1115"/>
        <v>0.14871266089033922</v>
      </c>
      <c r="I1166" s="104">
        <f t="shared" si="1116"/>
        <v>0.15777264797597912</v>
      </c>
      <c r="J1166" s="104">
        <f t="shared" si="1116"/>
        <v>0</v>
      </c>
      <c r="K1166" s="104">
        <f t="shared" si="1117"/>
        <v>0.15777264797597912</v>
      </c>
      <c r="L1166" s="104">
        <f t="shared" si="1118"/>
        <v>0.17502990722710174</v>
      </c>
      <c r="M1166" s="104">
        <f t="shared" si="1118"/>
        <v>0</v>
      </c>
      <c r="N1166" s="104">
        <f t="shared" si="1119"/>
        <v>0.17502990722710174</v>
      </c>
      <c r="O1166" s="104">
        <f t="shared" si="1120"/>
        <v>0.19228051055242001</v>
      </c>
      <c r="P1166" s="104">
        <f t="shared" si="1120"/>
        <v>0</v>
      </c>
      <c r="Q1166" s="104">
        <f t="shared" si="1121"/>
        <v>0.19228051055242001</v>
      </c>
      <c r="R1166" s="104">
        <f t="shared" si="1122"/>
        <v>0.2123900812521666</v>
      </c>
      <c r="S1166" s="104">
        <f t="shared" si="1122"/>
        <v>0</v>
      </c>
      <c r="T1166" s="104">
        <f t="shared" si="1123"/>
        <v>0.2123900812521666</v>
      </c>
    </row>
    <row r="1167" spans="2:20" x14ac:dyDescent="0.2">
      <c r="B1167" s="114" t="s">
        <v>427</v>
      </c>
      <c r="C1167" s="104">
        <f t="shared" si="1112"/>
        <v>0</v>
      </c>
      <c r="D1167" s="104">
        <f t="shared" si="1112"/>
        <v>0.47259418729817004</v>
      </c>
      <c r="E1167" s="104">
        <f t="shared" si="1113"/>
        <v>0.47259418729817004</v>
      </c>
      <c r="F1167" s="104">
        <f t="shared" si="1114"/>
        <v>0</v>
      </c>
      <c r="G1167" s="104">
        <f t="shared" si="1114"/>
        <v>0.43509075643344963</v>
      </c>
      <c r="H1167" s="104">
        <f t="shared" si="1115"/>
        <v>0.43509075643344963</v>
      </c>
      <c r="I1167" s="104">
        <f t="shared" si="1116"/>
        <v>0</v>
      </c>
      <c r="J1167" s="104">
        <f t="shared" si="1116"/>
        <v>0.46159769007829327</v>
      </c>
      <c r="K1167" s="104">
        <f t="shared" si="1117"/>
        <v>0.46159769007829327</v>
      </c>
      <c r="L1167" s="104">
        <f t="shared" si="1118"/>
        <v>0</v>
      </c>
      <c r="M1167" s="104">
        <f t="shared" si="1118"/>
        <v>0.51208750000157777</v>
      </c>
      <c r="N1167" s="104">
        <f t="shared" si="1119"/>
        <v>0.51208750000157777</v>
      </c>
      <c r="O1167" s="104">
        <f t="shared" si="1120"/>
        <v>0</v>
      </c>
      <c r="P1167" s="104">
        <f t="shared" si="1120"/>
        <v>0.56255783658765179</v>
      </c>
      <c r="Q1167" s="104">
        <f t="shared" si="1121"/>
        <v>0.56255783658765179</v>
      </c>
      <c r="R1167" s="104">
        <f t="shared" si="1122"/>
        <v>0</v>
      </c>
      <c r="S1167" s="104">
        <f t="shared" si="1122"/>
        <v>0.62139269486348192</v>
      </c>
      <c r="T1167" s="104">
        <f t="shared" si="1123"/>
        <v>0.62139269486348192</v>
      </c>
    </row>
    <row r="1168" spans="2:20" x14ac:dyDescent="0.2">
      <c r="B1168" s="114" t="s">
        <v>428</v>
      </c>
      <c r="C1168" s="104">
        <f t="shared" si="1112"/>
        <v>0</v>
      </c>
      <c r="D1168" s="104">
        <f t="shared" si="1112"/>
        <v>0.27216361679224971</v>
      </c>
      <c r="E1168" s="104">
        <f t="shared" si="1113"/>
        <v>0.27216361679224971</v>
      </c>
      <c r="F1168" s="104">
        <f t="shared" si="1114"/>
        <v>0</v>
      </c>
      <c r="G1168" s="104">
        <f t="shared" si="1114"/>
        <v>0.25056565883890625</v>
      </c>
      <c r="H1168" s="104">
        <f t="shared" si="1115"/>
        <v>0.25056565883890625</v>
      </c>
      <c r="I1168" s="104">
        <f t="shared" si="1116"/>
        <v>0</v>
      </c>
      <c r="J1168" s="104">
        <f t="shared" si="1116"/>
        <v>0.2658308125897314</v>
      </c>
      <c r="K1168" s="104">
        <f t="shared" si="1117"/>
        <v>0.2658308125897314</v>
      </c>
      <c r="L1168" s="104">
        <f t="shared" si="1118"/>
        <v>0</v>
      </c>
      <c r="M1168" s="104">
        <f t="shared" si="1118"/>
        <v>0.29490753348305143</v>
      </c>
      <c r="N1168" s="104">
        <f t="shared" si="1119"/>
        <v>0.29490753348305143</v>
      </c>
      <c r="O1168" s="104">
        <f t="shared" si="1120"/>
        <v>0</v>
      </c>
      <c r="P1168" s="104">
        <f t="shared" si="1120"/>
        <v>0.6479460796411346</v>
      </c>
      <c r="Q1168" s="104">
        <f t="shared" si="1121"/>
        <v>0.6479460796411346</v>
      </c>
      <c r="R1168" s="104">
        <f t="shared" si="1122"/>
        <v>0</v>
      </c>
      <c r="S1168" s="104">
        <f t="shared" si="1122"/>
        <v>0.71571122890526018</v>
      </c>
      <c r="T1168" s="104">
        <f t="shared" si="1123"/>
        <v>0.71571122890526018</v>
      </c>
    </row>
    <row r="1169" spans="2:20" x14ac:dyDescent="0.2">
      <c r="B1169" s="114" t="s">
        <v>429</v>
      </c>
      <c r="C1169" s="104">
        <f t="shared" si="1112"/>
        <v>0.38240043057050593</v>
      </c>
      <c r="D1169" s="104">
        <f t="shared" si="1112"/>
        <v>0</v>
      </c>
      <c r="E1169" s="104">
        <f t="shared" si="1113"/>
        <v>0.38240043057050593</v>
      </c>
      <c r="F1169" s="104">
        <f t="shared" si="1114"/>
        <v>0.35205446251590516</v>
      </c>
      <c r="G1169" s="104">
        <f t="shared" si="1114"/>
        <v>0</v>
      </c>
      <c r="H1169" s="104">
        <f t="shared" si="1115"/>
        <v>0.35205446251590516</v>
      </c>
      <c r="I1169" s="104">
        <f t="shared" si="1116"/>
        <v>0.37350259520844042</v>
      </c>
      <c r="J1169" s="104">
        <f t="shared" si="1116"/>
        <v>0</v>
      </c>
      <c r="K1169" s="104">
        <f t="shared" si="1117"/>
        <v>0.37350259520844042</v>
      </c>
      <c r="L1169" s="104">
        <f t="shared" si="1118"/>
        <v>0.82871303013648179</v>
      </c>
      <c r="M1169" s="104">
        <f t="shared" si="1118"/>
        <v>0</v>
      </c>
      <c r="N1169" s="104">
        <f t="shared" si="1119"/>
        <v>0.82871303013648179</v>
      </c>
      <c r="O1169" s="104">
        <f t="shared" si="1120"/>
        <v>0.91038935608492755</v>
      </c>
      <c r="P1169" s="104">
        <f t="shared" si="1120"/>
        <v>0</v>
      </c>
      <c r="Q1169" s="104">
        <f t="shared" si="1121"/>
        <v>0.91038935608492755</v>
      </c>
      <c r="R1169" s="104">
        <f t="shared" si="1122"/>
        <v>1.0056020173571973</v>
      </c>
      <c r="S1169" s="104">
        <f t="shared" si="1122"/>
        <v>0</v>
      </c>
      <c r="T1169" s="104">
        <f t="shared" si="1123"/>
        <v>1.0056020173571973</v>
      </c>
    </row>
    <row r="1170" spans="2:20" x14ac:dyDescent="0.2">
      <c r="B1170" s="114" t="s">
        <v>288</v>
      </c>
      <c r="C1170" s="104">
        <f t="shared" si="1112"/>
        <v>0</v>
      </c>
      <c r="D1170" s="104">
        <f t="shared" si="1112"/>
        <v>0</v>
      </c>
      <c r="E1170" s="104">
        <f t="shared" si="1113"/>
        <v>0</v>
      </c>
      <c r="F1170" s="104">
        <f t="shared" si="1114"/>
        <v>0.12010889356784872</v>
      </c>
      <c r="G1170" s="104">
        <f t="shared" si="1114"/>
        <v>0</v>
      </c>
      <c r="H1170" s="104">
        <f t="shared" si="1115"/>
        <v>0.12010889356784872</v>
      </c>
      <c r="I1170" s="104">
        <f t="shared" si="1116"/>
        <v>0.15320295814802382</v>
      </c>
      <c r="J1170" s="104">
        <f t="shared" si="1116"/>
        <v>0</v>
      </c>
      <c r="K1170" s="104">
        <f t="shared" si="1117"/>
        <v>0.15320295814802382</v>
      </c>
      <c r="L1170" s="104">
        <f t="shared" si="1118"/>
        <v>0.19315508862497827</v>
      </c>
      <c r="M1170" s="104">
        <f t="shared" si="1118"/>
        <v>0</v>
      </c>
      <c r="N1170" s="104">
        <f t="shared" si="1119"/>
        <v>0.19315508862497827</v>
      </c>
      <c r="O1170" s="104">
        <f t="shared" si="1120"/>
        <v>0.32155185385078694</v>
      </c>
      <c r="P1170" s="104">
        <f t="shared" si="1120"/>
        <v>0</v>
      </c>
      <c r="Q1170" s="104">
        <f t="shared" si="1121"/>
        <v>0.32155185385078694</v>
      </c>
      <c r="R1170" s="104">
        <f t="shared" si="1122"/>
        <v>0.40040370019540406</v>
      </c>
      <c r="S1170" s="104">
        <f t="shared" si="1122"/>
        <v>0</v>
      </c>
      <c r="T1170" s="104">
        <f t="shared" si="1123"/>
        <v>0.40040370019540406</v>
      </c>
    </row>
    <row r="1171" spans="2:20" x14ac:dyDescent="0.2">
      <c r="B1171" s="114" t="s">
        <v>289</v>
      </c>
      <c r="C1171" s="104">
        <f t="shared" si="1112"/>
        <v>0.16614639397201292</v>
      </c>
      <c r="D1171" s="104">
        <f t="shared" si="1112"/>
        <v>0</v>
      </c>
      <c r="E1171" s="104">
        <f t="shared" si="1113"/>
        <v>0.16614639397201292</v>
      </c>
      <c r="F1171" s="104">
        <f t="shared" si="1114"/>
        <v>0.1529615940586346</v>
      </c>
      <c r="G1171" s="104">
        <f t="shared" si="1114"/>
        <v>0</v>
      </c>
      <c r="H1171" s="104">
        <f t="shared" si="1115"/>
        <v>0.1529615940586346</v>
      </c>
      <c r="I1171" s="104">
        <f t="shared" si="1116"/>
        <v>0.16228043791814994</v>
      </c>
      <c r="J1171" s="104">
        <f t="shared" si="1116"/>
        <v>0</v>
      </c>
      <c r="K1171" s="104">
        <f t="shared" si="1117"/>
        <v>0.16228043791814994</v>
      </c>
      <c r="L1171" s="104">
        <f t="shared" si="1118"/>
        <v>0.18003076171930463</v>
      </c>
      <c r="M1171" s="104">
        <f t="shared" si="1118"/>
        <v>0</v>
      </c>
      <c r="N1171" s="104">
        <f t="shared" si="1119"/>
        <v>0.18003076171930463</v>
      </c>
      <c r="O1171" s="104">
        <f t="shared" si="1120"/>
        <v>0.19777423942534628</v>
      </c>
      <c r="P1171" s="104">
        <f t="shared" si="1120"/>
        <v>0</v>
      </c>
      <c r="Q1171" s="104">
        <f t="shared" si="1121"/>
        <v>0.19777423942534628</v>
      </c>
      <c r="R1171" s="104">
        <f t="shared" si="1122"/>
        <v>0.21845836928794277</v>
      </c>
      <c r="S1171" s="104">
        <f t="shared" si="1122"/>
        <v>0</v>
      </c>
      <c r="T1171" s="104">
        <f t="shared" si="1123"/>
        <v>0.21845836928794277</v>
      </c>
    </row>
    <row r="1172" spans="2:20" x14ac:dyDescent="0.2">
      <c r="B1172" s="114" t="s">
        <v>290</v>
      </c>
      <c r="C1172" s="104">
        <f t="shared" si="1112"/>
        <v>0</v>
      </c>
      <c r="D1172" s="104">
        <f t="shared" si="1112"/>
        <v>0.13238966630785792</v>
      </c>
      <c r="E1172" s="104">
        <f t="shared" si="1113"/>
        <v>0.13238966630785792</v>
      </c>
      <c r="F1172" s="104">
        <f t="shared" si="1114"/>
        <v>0</v>
      </c>
      <c r="G1172" s="104">
        <f t="shared" si="1114"/>
        <v>0.12188368288481681</v>
      </c>
      <c r="H1172" s="104">
        <f t="shared" si="1115"/>
        <v>0.12188368288481681</v>
      </c>
      <c r="I1172" s="104">
        <f t="shared" si="1116"/>
        <v>0</v>
      </c>
      <c r="J1172" s="104">
        <f t="shared" si="1116"/>
        <v>0.12930917434112901</v>
      </c>
      <c r="K1172" s="104">
        <f t="shared" si="1117"/>
        <v>0.12930917434112901</v>
      </c>
      <c r="L1172" s="104">
        <f t="shared" si="1118"/>
        <v>0</v>
      </c>
      <c r="M1172" s="104">
        <f t="shared" si="1118"/>
        <v>0.14345308314776337</v>
      </c>
      <c r="N1172" s="104">
        <f t="shared" si="1119"/>
        <v>0.14345308314776337</v>
      </c>
      <c r="O1172" s="104">
        <f t="shared" si="1120"/>
        <v>0</v>
      </c>
      <c r="P1172" s="104">
        <f t="shared" si="1120"/>
        <v>0.15759153681194263</v>
      </c>
      <c r="Q1172" s="104">
        <f t="shared" si="1121"/>
        <v>0.15759153681194263</v>
      </c>
      <c r="R1172" s="104">
        <f t="shared" si="1122"/>
        <v>0</v>
      </c>
      <c r="S1172" s="104">
        <f t="shared" si="1122"/>
        <v>0.1740731767976941</v>
      </c>
      <c r="T1172" s="104">
        <f t="shared" si="1123"/>
        <v>0.1740731767976941</v>
      </c>
    </row>
    <row r="1173" spans="2:20" x14ac:dyDescent="0.2">
      <c r="B1173" s="114" t="s">
        <v>291</v>
      </c>
      <c r="C1173" s="104">
        <f t="shared" si="1112"/>
        <v>0</v>
      </c>
      <c r="D1173" s="104">
        <f t="shared" si="1112"/>
        <v>6.593110871905275E-2</v>
      </c>
      <c r="E1173" s="104">
        <f t="shared" si="1113"/>
        <v>6.593110871905275E-2</v>
      </c>
      <c r="F1173" s="104">
        <f t="shared" si="1114"/>
        <v>0</v>
      </c>
      <c r="G1173" s="104">
        <f t="shared" si="1114"/>
        <v>6.0699045261362938E-2</v>
      </c>
      <c r="H1173" s="104">
        <f t="shared" si="1115"/>
        <v>6.0699045261362938E-2</v>
      </c>
      <c r="I1173" s="104">
        <f t="shared" si="1116"/>
        <v>0</v>
      </c>
      <c r="J1173" s="104">
        <f t="shared" si="1116"/>
        <v>6.4396999173869013E-2</v>
      </c>
      <c r="K1173" s="104">
        <f t="shared" si="1117"/>
        <v>6.4396999173869013E-2</v>
      </c>
      <c r="L1173" s="104">
        <f t="shared" si="1118"/>
        <v>0</v>
      </c>
      <c r="M1173" s="104">
        <f t="shared" si="1118"/>
        <v>6.559562385876537E-2</v>
      </c>
      <c r="N1173" s="104">
        <f t="shared" si="1119"/>
        <v>6.559562385876537E-2</v>
      </c>
      <c r="O1173" s="104">
        <f t="shared" si="1120"/>
        <v>0</v>
      </c>
      <c r="P1173" s="104">
        <f t="shared" si="1120"/>
        <v>7.2060599502020095E-2</v>
      </c>
      <c r="Q1173" s="104">
        <f t="shared" si="1121"/>
        <v>7.2060599502020095E-2</v>
      </c>
      <c r="R1173" s="104">
        <f t="shared" si="1122"/>
        <v>0</v>
      </c>
      <c r="S1173" s="104">
        <f t="shared" si="1122"/>
        <v>7.9597024884856468E-2</v>
      </c>
      <c r="T1173" s="104">
        <f t="shared" si="1123"/>
        <v>7.9597024884856468E-2</v>
      </c>
    </row>
    <row r="1174" spans="2:20" x14ac:dyDescent="0.2">
      <c r="B1174" s="114" t="s">
        <v>293</v>
      </c>
      <c r="C1174" s="104">
        <f t="shared" si="1112"/>
        <v>0</v>
      </c>
      <c r="D1174" s="104">
        <f t="shared" si="1112"/>
        <v>6.9333153928955851E-2</v>
      </c>
      <c r="E1174" s="104">
        <f t="shared" si="1113"/>
        <v>6.9333153928955851E-2</v>
      </c>
      <c r="F1174" s="104">
        <f t="shared" si="1114"/>
        <v>0</v>
      </c>
      <c r="G1174" s="104">
        <f t="shared" si="1114"/>
        <v>6.3831115996849264E-2</v>
      </c>
      <c r="H1174" s="104">
        <f t="shared" si="1115"/>
        <v>6.3831115996849264E-2</v>
      </c>
      <c r="I1174" s="104">
        <f t="shared" si="1116"/>
        <v>0</v>
      </c>
      <c r="J1174" s="104">
        <f t="shared" si="1116"/>
        <v>6.7719884331240682E-2</v>
      </c>
      <c r="K1174" s="104">
        <f t="shared" si="1117"/>
        <v>6.7719884331240682E-2</v>
      </c>
      <c r="L1174" s="104">
        <f t="shared" si="1118"/>
        <v>0</v>
      </c>
      <c r="M1174" s="104">
        <f t="shared" si="1118"/>
        <v>7.5127122628579665E-2</v>
      </c>
      <c r="N1174" s="104">
        <f>+L1174+M1174</f>
        <v>7.5127122628579665E-2</v>
      </c>
      <c r="O1174" s="104">
        <f t="shared" si="1120"/>
        <v>0</v>
      </c>
      <c r="P1174" s="104">
        <f t="shared" si="1120"/>
        <v>8.2531504039561179E-2</v>
      </c>
      <c r="Q1174" s="104">
        <f t="shared" si="1121"/>
        <v>8.2531504039561179E-2</v>
      </c>
      <c r="R1174" s="104">
        <f t="shared" si="1122"/>
        <v>0</v>
      </c>
      <c r="S1174" s="104">
        <f t="shared" si="1122"/>
        <v>9.1163024263174852E-2</v>
      </c>
      <c r="T1174" s="104">
        <f t="shared" si="1123"/>
        <v>9.1163024263174852E-2</v>
      </c>
    </row>
    <row r="1175" spans="2:20" x14ac:dyDescent="0.2">
      <c r="B1175" s="114" t="s">
        <v>872</v>
      </c>
      <c r="C1175" s="104">
        <f t="shared" ref="C1175:D1182" si="1124">+C915*$E$1186</f>
        <v>0</v>
      </c>
      <c r="D1175" s="104">
        <f t="shared" si="1124"/>
        <v>0</v>
      </c>
      <c r="E1175" s="104">
        <f t="shared" si="1113"/>
        <v>0</v>
      </c>
      <c r="F1175" s="104">
        <f t="shared" ref="F1175:G1182" si="1125">+F915*$H$1186</f>
        <v>0</v>
      </c>
      <c r="G1175" s="104">
        <f t="shared" si="1125"/>
        <v>0</v>
      </c>
      <c r="H1175" s="104">
        <f t="shared" si="1115"/>
        <v>0</v>
      </c>
      <c r="I1175" s="104">
        <f t="shared" ref="I1175:J1182" si="1126">+I915*$K$1186</f>
        <v>1.2772958513825261</v>
      </c>
      <c r="J1175" s="104">
        <f t="shared" si="1126"/>
        <v>0</v>
      </c>
      <c r="K1175" s="104">
        <f t="shared" si="1117"/>
        <v>1.2772958513825261</v>
      </c>
      <c r="L1175" s="104">
        <f t="shared" ref="L1175:M1182" si="1127">+L915*$N$1186</f>
        <v>3.0057727977177491</v>
      </c>
      <c r="M1175" s="104">
        <f t="shared" si="1127"/>
        <v>0</v>
      </c>
      <c r="N1175" s="104">
        <f t="shared" ref="N1175:N1182" si="1128">+L1175+M1175</f>
        <v>3.0057727977177491</v>
      </c>
      <c r="O1175" s="104">
        <f t="shared" ref="O1175:P1182" si="1129">+O915*$Q$1186</f>
        <v>0</v>
      </c>
      <c r="P1175" s="104">
        <f t="shared" si="1129"/>
        <v>0</v>
      </c>
      <c r="Q1175" s="104">
        <f t="shared" si="1121"/>
        <v>0</v>
      </c>
      <c r="R1175" s="104">
        <f t="shared" ref="R1175:S1182" si="1130">+R915*$T$1186</f>
        <v>0</v>
      </c>
      <c r="S1175" s="104">
        <f t="shared" si="1130"/>
        <v>0</v>
      </c>
      <c r="T1175" s="104">
        <f t="shared" si="1123"/>
        <v>0</v>
      </c>
    </row>
    <row r="1176" spans="2:20" x14ac:dyDescent="0.2">
      <c r="B1176" s="114" t="s">
        <v>867</v>
      </c>
      <c r="C1176" s="104">
        <f t="shared" si="1124"/>
        <v>0</v>
      </c>
      <c r="D1176" s="104">
        <f t="shared" si="1124"/>
        <v>0</v>
      </c>
      <c r="E1176" s="104">
        <f t="shared" si="1113"/>
        <v>0</v>
      </c>
      <c r="F1176" s="104">
        <f t="shared" si="1125"/>
        <v>1.3243428057024642</v>
      </c>
      <c r="G1176" s="104">
        <f t="shared" si="1125"/>
        <v>0</v>
      </c>
      <c r="H1176" s="104">
        <f t="shared" si="1115"/>
        <v>1.3243428057024642</v>
      </c>
      <c r="I1176" s="104">
        <f t="shared" si="1126"/>
        <v>1.4901784932796138</v>
      </c>
      <c r="J1176" s="104">
        <f t="shared" si="1126"/>
        <v>0</v>
      </c>
      <c r="K1176" s="104">
        <f t="shared" si="1117"/>
        <v>1.4901784932796138</v>
      </c>
      <c r="L1176" s="104">
        <f t="shared" si="1127"/>
        <v>2.5763766837580708</v>
      </c>
      <c r="M1176" s="104">
        <f t="shared" si="1127"/>
        <v>0</v>
      </c>
      <c r="N1176" s="104">
        <f t="shared" si="1128"/>
        <v>2.5763766837580708</v>
      </c>
      <c r="O1176" s="104">
        <f t="shared" si="1129"/>
        <v>2.7874159785354902</v>
      </c>
      <c r="P1176" s="104">
        <f t="shared" si="1129"/>
        <v>0</v>
      </c>
      <c r="Q1176" s="104">
        <f t="shared" si="1121"/>
        <v>2.7874159785354902</v>
      </c>
      <c r="R1176" s="104">
        <f t="shared" si="1130"/>
        <v>3.2296538021813075</v>
      </c>
      <c r="S1176" s="104">
        <f t="shared" si="1130"/>
        <v>0</v>
      </c>
      <c r="T1176" s="104">
        <f t="shared" si="1123"/>
        <v>3.2296538021813075</v>
      </c>
    </row>
    <row r="1177" spans="2:20" x14ac:dyDescent="0.2">
      <c r="B1177" s="114" t="s">
        <v>868</v>
      </c>
      <c r="C1177" s="104">
        <f t="shared" si="1124"/>
        <v>0</v>
      </c>
      <c r="D1177" s="104">
        <f t="shared" si="1124"/>
        <v>0</v>
      </c>
      <c r="E1177" s="104">
        <f t="shared" si="1113"/>
        <v>0</v>
      </c>
      <c r="F1177" s="104">
        <f t="shared" si="1125"/>
        <v>0</v>
      </c>
      <c r="G1177" s="104">
        <f t="shared" si="1125"/>
        <v>0</v>
      </c>
      <c r="H1177" s="104">
        <f t="shared" si="1115"/>
        <v>0</v>
      </c>
      <c r="I1177" s="104">
        <f t="shared" si="1126"/>
        <v>0.63864792569126305</v>
      </c>
      <c r="J1177" s="104">
        <f t="shared" si="1126"/>
        <v>0</v>
      </c>
      <c r="K1177" s="104">
        <f t="shared" si="1117"/>
        <v>0.63864792569126305</v>
      </c>
      <c r="L1177" s="104">
        <f t="shared" si="1127"/>
        <v>1.2881883418790354</v>
      </c>
      <c r="M1177" s="104">
        <f t="shared" si="1127"/>
        <v>0</v>
      </c>
      <c r="N1177" s="104">
        <f t="shared" si="1128"/>
        <v>1.2881883418790354</v>
      </c>
      <c r="O1177" s="104">
        <f t="shared" si="1129"/>
        <v>1.7153329098679941</v>
      </c>
      <c r="P1177" s="104">
        <f t="shared" si="1129"/>
        <v>0</v>
      </c>
      <c r="Q1177" s="104">
        <f t="shared" si="1121"/>
        <v>1.7153329098679941</v>
      </c>
      <c r="R1177" s="104">
        <f t="shared" si="1130"/>
        <v>1.9377922813087844</v>
      </c>
      <c r="S1177" s="104">
        <f t="shared" si="1130"/>
        <v>0</v>
      </c>
      <c r="T1177" s="104">
        <f t="shared" si="1123"/>
        <v>1.9377922813087844</v>
      </c>
    </row>
    <row r="1178" spans="2:20" x14ac:dyDescent="0.2">
      <c r="B1178" s="114" t="s">
        <v>869</v>
      </c>
      <c r="C1178" s="104">
        <f t="shared" si="1124"/>
        <v>0</v>
      </c>
      <c r="D1178" s="104">
        <f t="shared" si="1124"/>
        <v>0</v>
      </c>
      <c r="E1178" s="104">
        <f t="shared" si="1113"/>
        <v>0</v>
      </c>
      <c r="F1178" s="104">
        <f t="shared" si="1125"/>
        <v>0.88289520380164288</v>
      </c>
      <c r="G1178" s="104">
        <f t="shared" si="1125"/>
        <v>0</v>
      </c>
      <c r="H1178" s="104">
        <f t="shared" si="1115"/>
        <v>0.88289520380164288</v>
      </c>
      <c r="I1178" s="104">
        <f t="shared" si="1126"/>
        <v>1.0644132094854384</v>
      </c>
      <c r="J1178" s="104">
        <f t="shared" si="1126"/>
        <v>0</v>
      </c>
      <c r="K1178" s="104">
        <f t="shared" si="1117"/>
        <v>1.0644132094854384</v>
      </c>
      <c r="L1178" s="104">
        <f t="shared" si="1127"/>
        <v>1.5028863988588745</v>
      </c>
      <c r="M1178" s="104">
        <f t="shared" si="1127"/>
        <v>0</v>
      </c>
      <c r="N1178" s="104">
        <f t="shared" si="1128"/>
        <v>1.5028863988588745</v>
      </c>
      <c r="O1178" s="104">
        <f t="shared" si="1129"/>
        <v>2.1441661373349929</v>
      </c>
      <c r="P1178" s="104">
        <f t="shared" si="1129"/>
        <v>0</v>
      </c>
      <c r="Q1178" s="104">
        <f t="shared" si="1121"/>
        <v>2.1441661373349929</v>
      </c>
      <c r="R1178" s="104">
        <f t="shared" si="1130"/>
        <v>2.5837230417450456</v>
      </c>
      <c r="S1178" s="104">
        <f t="shared" si="1130"/>
        <v>0</v>
      </c>
      <c r="T1178" s="104">
        <f t="shared" si="1123"/>
        <v>2.5837230417450456</v>
      </c>
    </row>
    <row r="1179" spans="2:20" x14ac:dyDescent="0.2">
      <c r="B1179" s="114" t="s">
        <v>870</v>
      </c>
      <c r="C1179" s="104">
        <f t="shared" si="1124"/>
        <v>0</v>
      </c>
      <c r="D1179" s="104">
        <f t="shared" si="1124"/>
        <v>0</v>
      </c>
      <c r="E1179" s="104">
        <f t="shared" si="1113"/>
        <v>0</v>
      </c>
      <c r="F1179" s="104">
        <f t="shared" si="1125"/>
        <v>0</v>
      </c>
      <c r="G1179" s="104">
        <f t="shared" si="1125"/>
        <v>0</v>
      </c>
      <c r="H1179" s="104">
        <f t="shared" si="1115"/>
        <v>0</v>
      </c>
      <c r="I1179" s="104">
        <f t="shared" si="1126"/>
        <v>2.5545917027650522</v>
      </c>
      <c r="J1179" s="104">
        <f t="shared" si="1126"/>
        <v>0</v>
      </c>
      <c r="K1179" s="104">
        <f t="shared" si="1117"/>
        <v>2.5545917027650522</v>
      </c>
      <c r="L1179" s="104">
        <f t="shared" si="1127"/>
        <v>0</v>
      </c>
      <c r="M1179" s="104">
        <f t="shared" si="1127"/>
        <v>0</v>
      </c>
      <c r="N1179" s="104">
        <f t="shared" si="1128"/>
        <v>0</v>
      </c>
      <c r="O1179" s="104">
        <f t="shared" si="1129"/>
        <v>5.1459987296039822</v>
      </c>
      <c r="P1179" s="104">
        <f t="shared" si="1129"/>
        <v>0</v>
      </c>
      <c r="Q1179" s="104">
        <f t="shared" si="1121"/>
        <v>5.1459987296039822</v>
      </c>
      <c r="R1179" s="104">
        <f t="shared" si="1130"/>
        <v>0</v>
      </c>
      <c r="S1179" s="104">
        <f t="shared" si="1130"/>
        <v>0</v>
      </c>
      <c r="T1179" s="104">
        <f t="shared" si="1123"/>
        <v>0</v>
      </c>
    </row>
    <row r="1180" spans="2:20" x14ac:dyDescent="0.2">
      <c r="B1180" s="114" t="s">
        <v>871</v>
      </c>
      <c r="C1180" s="104">
        <f t="shared" si="1124"/>
        <v>0</v>
      </c>
      <c r="D1180" s="104">
        <f t="shared" si="1124"/>
        <v>0</v>
      </c>
      <c r="E1180" s="104">
        <f t="shared" si="1113"/>
        <v>0</v>
      </c>
      <c r="F1180" s="104">
        <f t="shared" si="1125"/>
        <v>0.44144760190082144</v>
      </c>
      <c r="G1180" s="104">
        <f t="shared" si="1125"/>
        <v>0</v>
      </c>
      <c r="H1180" s="104">
        <f t="shared" si="1115"/>
        <v>0.44144760190082144</v>
      </c>
      <c r="I1180" s="104">
        <f t="shared" si="1126"/>
        <v>0.85153056758835066</v>
      </c>
      <c r="J1180" s="104">
        <f t="shared" si="1126"/>
        <v>0</v>
      </c>
      <c r="K1180" s="104">
        <f t="shared" si="1117"/>
        <v>0.85153056758835066</v>
      </c>
      <c r="L1180" s="104">
        <f t="shared" si="1127"/>
        <v>1.0734902848991961</v>
      </c>
      <c r="M1180" s="104">
        <f t="shared" si="1127"/>
        <v>0</v>
      </c>
      <c r="N1180" s="104">
        <f t="shared" si="1128"/>
        <v>1.0734902848991961</v>
      </c>
      <c r="O1180" s="104">
        <f t="shared" si="1129"/>
        <v>1.5009162961344948</v>
      </c>
      <c r="P1180" s="104">
        <f t="shared" si="1129"/>
        <v>0</v>
      </c>
      <c r="Q1180" s="104">
        <f t="shared" si="1121"/>
        <v>1.5009162961344948</v>
      </c>
      <c r="R1180" s="104">
        <f t="shared" si="1130"/>
        <v>1.7224820278300306</v>
      </c>
      <c r="S1180" s="104">
        <f t="shared" si="1130"/>
        <v>0</v>
      </c>
      <c r="T1180" s="104">
        <f t="shared" si="1123"/>
        <v>1.7224820278300306</v>
      </c>
    </row>
    <row r="1181" spans="2:20" x14ac:dyDescent="0.2">
      <c r="B1181" s="114" t="s">
        <v>873</v>
      </c>
      <c r="C1181" s="104">
        <f t="shared" si="1124"/>
        <v>0</v>
      </c>
      <c r="D1181" s="104">
        <f t="shared" si="1124"/>
        <v>0</v>
      </c>
      <c r="E1181" s="104">
        <f t="shared" si="1113"/>
        <v>0</v>
      </c>
      <c r="F1181" s="104">
        <f t="shared" si="1125"/>
        <v>0</v>
      </c>
      <c r="G1181" s="104">
        <f t="shared" si="1125"/>
        <v>0</v>
      </c>
      <c r="H1181" s="104">
        <f t="shared" si="1115"/>
        <v>0</v>
      </c>
      <c r="I1181" s="104">
        <f t="shared" si="1126"/>
        <v>1.2772958513825261</v>
      </c>
      <c r="J1181" s="104">
        <f t="shared" si="1126"/>
        <v>0</v>
      </c>
      <c r="K1181" s="104">
        <f t="shared" si="1117"/>
        <v>1.2772958513825261</v>
      </c>
      <c r="L1181" s="104">
        <f t="shared" si="1127"/>
        <v>3.0057727977177491</v>
      </c>
      <c r="M1181" s="104">
        <f t="shared" si="1127"/>
        <v>0</v>
      </c>
      <c r="N1181" s="104">
        <f t="shared" si="1128"/>
        <v>3.0057727977177491</v>
      </c>
      <c r="O1181" s="104">
        <f t="shared" si="1129"/>
        <v>0</v>
      </c>
      <c r="P1181" s="104">
        <f t="shared" si="1129"/>
        <v>0</v>
      </c>
      <c r="Q1181" s="104">
        <f t="shared" si="1121"/>
        <v>0</v>
      </c>
      <c r="R1181" s="104">
        <f t="shared" si="1130"/>
        <v>0</v>
      </c>
      <c r="S1181" s="104">
        <f t="shared" si="1130"/>
        <v>0</v>
      </c>
      <c r="T1181" s="104">
        <f t="shared" si="1123"/>
        <v>0</v>
      </c>
    </row>
    <row r="1182" spans="2:20" x14ac:dyDescent="0.2">
      <c r="B1182" s="108" t="s">
        <v>881</v>
      </c>
      <c r="C1182" s="104">
        <f t="shared" si="1124"/>
        <v>0</v>
      </c>
      <c r="D1182" s="104">
        <f t="shared" si="1124"/>
        <v>0</v>
      </c>
      <c r="E1182" s="104">
        <f t="shared" si="1113"/>
        <v>0</v>
      </c>
      <c r="F1182" s="104">
        <f t="shared" si="1125"/>
        <v>3.0901332133057502</v>
      </c>
      <c r="G1182" s="104">
        <f t="shared" si="1125"/>
        <v>0</v>
      </c>
      <c r="H1182" s="104">
        <f t="shared" si="1115"/>
        <v>3.0901332133057502</v>
      </c>
      <c r="I1182" s="104">
        <f t="shared" si="1126"/>
        <v>0</v>
      </c>
      <c r="J1182" s="104">
        <f t="shared" si="1126"/>
        <v>0</v>
      </c>
      <c r="K1182" s="104">
        <f t="shared" si="1117"/>
        <v>0</v>
      </c>
      <c r="L1182" s="104">
        <f t="shared" si="1127"/>
        <v>0</v>
      </c>
      <c r="M1182" s="104">
        <f t="shared" si="1127"/>
        <v>0</v>
      </c>
      <c r="N1182" s="104">
        <f t="shared" si="1128"/>
        <v>0</v>
      </c>
      <c r="O1182" s="104">
        <f t="shared" si="1129"/>
        <v>0</v>
      </c>
      <c r="P1182" s="104">
        <f t="shared" si="1129"/>
        <v>0</v>
      </c>
      <c r="Q1182" s="104">
        <f t="shared" si="1121"/>
        <v>0</v>
      </c>
      <c r="R1182" s="104">
        <f t="shared" si="1130"/>
        <v>0</v>
      </c>
      <c r="S1182" s="104">
        <f t="shared" si="1130"/>
        <v>0</v>
      </c>
      <c r="T1182" s="104">
        <f t="shared" si="1123"/>
        <v>0</v>
      </c>
    </row>
    <row r="1183" spans="2:20" x14ac:dyDescent="0.2">
      <c r="B1183" s="108" t="s">
        <v>912</v>
      </c>
      <c r="C1183" s="104">
        <f t="shared" ref="C1183:D1183" si="1131">+C923*$E$1186</f>
        <v>1.0891819160387513</v>
      </c>
      <c r="D1183" s="104">
        <f t="shared" si="1131"/>
        <v>0</v>
      </c>
      <c r="E1183" s="104">
        <f t="shared" ref="E1183:E1184" si="1132">+C1183+D1183</f>
        <v>1.0891819160387513</v>
      </c>
      <c r="F1183" s="104">
        <f t="shared" ref="F1183:G1183" si="1133">+F923*$H$1186</f>
        <v>0.91158929792519616</v>
      </c>
      <c r="G1183" s="104">
        <f t="shared" si="1133"/>
        <v>0</v>
      </c>
      <c r="H1183" s="104">
        <f t="shared" ref="H1183:H1184" si="1134">+F1183+G1183</f>
        <v>0.91158929792519616</v>
      </c>
      <c r="I1183" s="104">
        <f t="shared" ref="I1183:J1183" si="1135">+I923*$K$1186</f>
        <v>0.87920531103497213</v>
      </c>
      <c r="J1183" s="104">
        <f t="shared" si="1135"/>
        <v>0</v>
      </c>
      <c r="K1183" s="104">
        <f t="shared" ref="K1183:K1184" si="1136">+I1183+J1183</f>
        <v>0.87920531103497213</v>
      </c>
      <c r="L1183" s="104">
        <f t="shared" ref="L1183:M1183" si="1137">+L923*$N$1186</f>
        <v>0.88670297532673614</v>
      </c>
      <c r="M1183" s="104">
        <f t="shared" si="1137"/>
        <v>0</v>
      </c>
      <c r="N1183" s="104">
        <f t="shared" ref="N1183:N1184" si="1138">+L1183+M1183</f>
        <v>0.88670297532673614</v>
      </c>
      <c r="O1183" s="104">
        <f t="shared" ref="O1183:P1183" si="1139">+O923*$Q$1186</f>
        <v>0.88554061471935197</v>
      </c>
      <c r="P1183" s="104">
        <f t="shared" si="1139"/>
        <v>0</v>
      </c>
      <c r="Q1183" s="104">
        <f t="shared" ref="Q1183:Q1184" si="1140">+O1183+P1183</f>
        <v>0.88554061471935197</v>
      </c>
      <c r="R1183" s="104">
        <f t="shared" ref="R1183:S1183" si="1141">+R923*$T$1186</f>
        <v>0</v>
      </c>
      <c r="S1183" s="104">
        <f t="shared" si="1141"/>
        <v>0</v>
      </c>
      <c r="T1183" s="104">
        <f t="shared" ref="T1183:T1184" si="1142">+R1183+S1183</f>
        <v>0</v>
      </c>
    </row>
    <row r="1184" spans="2:20" s="135" customFormat="1" x14ac:dyDescent="0.2">
      <c r="B1184" s="114" t="s">
        <v>294</v>
      </c>
      <c r="C1184" s="104">
        <f t="shared" ref="C1184:D1184" si="1143">+C924*$E$1186</f>
        <v>3.7039671402942234</v>
      </c>
      <c r="D1184" s="104">
        <f t="shared" si="1143"/>
        <v>0</v>
      </c>
      <c r="E1184" s="104">
        <f t="shared" si="1132"/>
        <v>3.7039671402942234</v>
      </c>
      <c r="F1184" s="104">
        <f t="shared" ref="F1184:G1184" si="1144">+F924*$H$1186</f>
        <v>3.1000301742419651</v>
      </c>
      <c r="G1184" s="104">
        <f t="shared" si="1144"/>
        <v>0</v>
      </c>
      <c r="H1184" s="104">
        <f t="shared" si="1134"/>
        <v>3.1000301742419651</v>
      </c>
      <c r="I1184" s="104">
        <f t="shared" ref="I1184:J1184" si="1145">+I924*$K$1186</f>
        <v>4.7923087284403794</v>
      </c>
      <c r="J1184" s="104">
        <f t="shared" si="1145"/>
        <v>0</v>
      </c>
      <c r="K1184" s="104">
        <f t="shared" si="1136"/>
        <v>4.7923087284403794</v>
      </c>
      <c r="L1184" s="104">
        <f t="shared" ref="L1184:M1184" si="1146">+L924*$N$1186</f>
        <v>4.4713916215819882</v>
      </c>
      <c r="M1184" s="104">
        <f t="shared" si="1146"/>
        <v>0</v>
      </c>
      <c r="N1184" s="104">
        <f t="shared" si="1138"/>
        <v>4.4713916215819882</v>
      </c>
      <c r="O1184" s="104">
        <f t="shared" ref="O1184:P1184" si="1147">+O924*$Q$1186</f>
        <v>6.0736547697040502</v>
      </c>
      <c r="P1184" s="104">
        <f t="shared" si="1147"/>
        <v>0</v>
      </c>
      <c r="Q1184" s="104">
        <f t="shared" si="1140"/>
        <v>6.0736547697040502</v>
      </c>
      <c r="R1184" s="104">
        <f t="shared" ref="R1184:S1184" si="1148">+R924*$T$1186</f>
        <v>7.7399589251176808</v>
      </c>
      <c r="S1184" s="104">
        <f t="shared" si="1148"/>
        <v>0</v>
      </c>
      <c r="T1184" s="104">
        <f t="shared" si="1142"/>
        <v>7.7399589251176808</v>
      </c>
    </row>
    <row r="1185" spans="2:20" x14ac:dyDescent="0.2">
      <c r="B1185" s="278" t="s">
        <v>8</v>
      </c>
      <c r="C1185" s="106">
        <f>SUM(C1162:C1184)</f>
        <v>24.853318679217306</v>
      </c>
      <c r="D1185" s="106">
        <f t="shared" ref="D1185:T1185" si="1149">SUM(D1162:D1184)</f>
        <v>1.1344897739504844</v>
      </c>
      <c r="E1185" s="106">
        <f t="shared" si="1149"/>
        <v>25.987808453167791</v>
      </c>
      <c r="F1185" s="106">
        <f t="shared" si="1149"/>
        <v>40.202977859285085</v>
      </c>
      <c r="G1185" s="106">
        <f t="shared" si="1149"/>
        <v>1.0444606116213244</v>
      </c>
      <c r="H1185" s="106">
        <f t="shared" si="1149"/>
        <v>41.247438470906403</v>
      </c>
      <c r="I1185" s="106">
        <f t="shared" si="1149"/>
        <v>48.666959276082835</v>
      </c>
      <c r="J1185" s="106">
        <f t="shared" si="1149"/>
        <v>1.1080920441845994</v>
      </c>
      <c r="K1185" s="106">
        <f t="shared" si="1149"/>
        <v>49.775051320267437</v>
      </c>
      <c r="L1185" s="106">
        <f t="shared" si="1149"/>
        <v>60.81248974335319</v>
      </c>
      <c r="M1185" s="106">
        <f t="shared" si="1149"/>
        <v>1.2234506085163506</v>
      </c>
      <c r="N1185" s="106">
        <f t="shared" si="1149"/>
        <v>62.035940351869534</v>
      </c>
      <c r="O1185" s="106">
        <f t="shared" si="1149"/>
        <v>65.067207562122405</v>
      </c>
      <c r="P1185" s="106">
        <f t="shared" si="1149"/>
        <v>1.6680045334553146</v>
      </c>
      <c r="Q1185" s="106">
        <f t="shared" si="1149"/>
        <v>66.735212095577722</v>
      </c>
      <c r="R1185" s="106">
        <f t="shared" si="1149"/>
        <v>64.488942699807524</v>
      </c>
      <c r="S1185" s="106">
        <f t="shared" si="1149"/>
        <v>1.8424520372436564</v>
      </c>
      <c r="T1185" s="106">
        <f t="shared" si="1149"/>
        <v>66.331394737051184</v>
      </c>
    </row>
    <row r="1186" spans="2:20" x14ac:dyDescent="0.2">
      <c r="B1186" s="279" t="s">
        <v>297</v>
      </c>
      <c r="C1186" s="241"/>
      <c r="D1186" s="240"/>
      <c r="E1186" s="285">
        <f>Asignaciones!K85</f>
        <v>6.8464440407992174E-3</v>
      </c>
      <c r="F1186" s="241"/>
      <c r="G1186" s="240"/>
      <c r="H1186" s="285">
        <f>Asignaciones!L85</f>
        <v>7.2054252613732691E-3</v>
      </c>
      <c r="I1186" s="241"/>
      <c r="J1186" s="240"/>
      <c r="K1186" s="285">
        <f>Asignaciones!M85</f>
        <v>6.9230753241404071E-3</v>
      </c>
      <c r="L1186" s="241"/>
      <c r="M1186" s="240"/>
      <c r="N1186" s="285">
        <f>Asignaciones!N85</f>
        <v>6.98188103208353E-3</v>
      </c>
      <c r="O1186" s="241"/>
      <c r="P1186" s="240"/>
      <c r="Q1186" s="285">
        <f>Asignaciones!O85</f>
        <v>6.9468241205754479E-3</v>
      </c>
      <c r="R1186" s="241"/>
      <c r="S1186" s="240"/>
      <c r="T1186" s="285">
        <f>Asignaciones!P85</f>
        <v>7.0052805261679755E-3</v>
      </c>
    </row>
    <row r="1190" spans="2:20" x14ac:dyDescent="0.2">
      <c r="B1190" s="2" t="s">
        <v>498</v>
      </c>
      <c r="C1190" s="228"/>
      <c r="D1190" s="228"/>
      <c r="E1190" s="228"/>
      <c r="F1190" s="228"/>
      <c r="G1190" s="228"/>
      <c r="H1190" s="228"/>
      <c r="I1190" s="228"/>
      <c r="J1190" s="228"/>
      <c r="K1190" s="228"/>
      <c r="L1190" s="228"/>
      <c r="M1190" s="228"/>
      <c r="N1190" s="228"/>
      <c r="O1190" s="228"/>
      <c r="P1190" s="228"/>
      <c r="Q1190" s="228"/>
      <c r="R1190" s="228"/>
      <c r="S1190" s="228"/>
      <c r="T1190" s="227"/>
    </row>
    <row r="1191" spans="2:20" x14ac:dyDescent="0.2">
      <c r="B1191" s="9" t="s">
        <v>20</v>
      </c>
      <c r="C1191" s="199"/>
      <c r="D1191" s="199"/>
      <c r="E1191" s="199"/>
      <c r="F1191" s="199"/>
      <c r="G1191" s="199"/>
      <c r="H1191" s="199"/>
      <c r="I1191" s="199"/>
      <c r="J1191" s="199"/>
      <c r="K1191" s="199"/>
      <c r="L1191" s="199"/>
      <c r="M1191" s="199"/>
      <c r="N1191" s="199"/>
      <c r="O1191" s="199"/>
      <c r="P1191" s="199"/>
      <c r="Q1191" s="199"/>
      <c r="R1191" s="199"/>
      <c r="S1191" s="199"/>
      <c r="T1191" s="262"/>
    </row>
    <row r="1192" spans="2:20" x14ac:dyDescent="0.2">
      <c r="B1192" s="9" t="s">
        <v>911</v>
      </c>
      <c r="C1192" s="199"/>
      <c r="D1192" s="199"/>
      <c r="E1192" s="199"/>
      <c r="F1192" s="199"/>
      <c r="G1192" s="199"/>
      <c r="H1192" s="199"/>
      <c r="I1192" s="199"/>
      <c r="J1192" s="199"/>
      <c r="K1192" s="199"/>
      <c r="L1192" s="199"/>
      <c r="M1192" s="199"/>
      <c r="N1192" s="199"/>
      <c r="O1192" s="199"/>
      <c r="P1192" s="199"/>
      <c r="Q1192" s="199"/>
      <c r="R1192" s="199"/>
      <c r="S1192" s="199"/>
      <c r="T1192" s="262"/>
    </row>
    <row r="1193" spans="2:20" x14ac:dyDescent="0.2">
      <c r="B1193" s="9" t="s">
        <v>2</v>
      </c>
      <c r="C1193" s="199"/>
      <c r="D1193" s="199"/>
      <c r="E1193" s="199"/>
      <c r="F1193" s="199"/>
      <c r="G1193" s="199"/>
      <c r="H1193" s="199"/>
      <c r="I1193" s="199"/>
      <c r="J1193" s="199"/>
      <c r="K1193" s="199"/>
      <c r="L1193" s="199"/>
      <c r="M1193" s="199"/>
      <c r="N1193" s="199"/>
      <c r="O1193" s="199"/>
      <c r="P1193" s="199"/>
      <c r="Q1193" s="199"/>
      <c r="R1193" s="199"/>
      <c r="S1193" s="199"/>
      <c r="T1193" s="262"/>
    </row>
    <row r="1194" spans="2:20" x14ac:dyDescent="0.2">
      <c r="B1194" s="256"/>
      <c r="C1194" s="197"/>
      <c r="D1194" s="197"/>
      <c r="E1194" s="197"/>
      <c r="F1194" s="197"/>
      <c r="G1194" s="197"/>
      <c r="H1194" s="197"/>
      <c r="I1194" s="197"/>
      <c r="J1194" s="197"/>
      <c r="K1194" s="197"/>
      <c r="L1194" s="197"/>
      <c r="M1194" s="197"/>
      <c r="N1194" s="197"/>
      <c r="O1194" s="197"/>
      <c r="P1194" s="197"/>
      <c r="Q1194" s="197"/>
      <c r="R1194" s="197"/>
      <c r="S1194" s="197"/>
      <c r="T1194" s="263"/>
    </row>
    <row r="1195" spans="2:20" x14ac:dyDescent="0.2">
      <c r="B1195" s="264"/>
    </row>
    <row r="1196" spans="2:20" x14ac:dyDescent="0.2">
      <c r="B1196" s="265" t="s">
        <v>282</v>
      </c>
      <c r="C1196" s="267" t="s">
        <v>38</v>
      </c>
      <c r="D1196" s="662"/>
      <c r="E1196" s="299"/>
      <c r="F1196" s="270" t="s">
        <v>39</v>
      </c>
      <c r="G1196" s="663"/>
      <c r="H1196" s="663"/>
      <c r="I1196" s="301" t="s">
        <v>40</v>
      </c>
      <c r="J1196" s="662"/>
      <c r="K1196" s="299"/>
      <c r="L1196" s="267" t="s">
        <v>121</v>
      </c>
      <c r="M1196" s="662"/>
      <c r="N1196" s="299"/>
      <c r="O1196" s="270" t="s">
        <v>122</v>
      </c>
      <c r="P1196" s="662"/>
      <c r="Q1196" s="299"/>
      <c r="R1196" s="301" t="s">
        <v>633</v>
      </c>
      <c r="S1196" s="662"/>
      <c r="T1196" s="299"/>
    </row>
    <row r="1197" spans="2:20" x14ac:dyDescent="0.2">
      <c r="B1197" s="273"/>
      <c r="C1197" s="274" t="s">
        <v>283</v>
      </c>
      <c r="D1197" s="275" t="s">
        <v>284</v>
      </c>
      <c r="E1197" s="275" t="s">
        <v>47</v>
      </c>
      <c r="F1197" s="275" t="s">
        <v>283</v>
      </c>
      <c r="G1197" s="275" t="s">
        <v>284</v>
      </c>
      <c r="H1197" s="275" t="s">
        <v>47</v>
      </c>
      <c r="I1197" s="276" t="s">
        <v>283</v>
      </c>
      <c r="J1197" s="276" t="s">
        <v>284</v>
      </c>
      <c r="K1197" s="276" t="s">
        <v>47</v>
      </c>
      <c r="L1197" s="274" t="s">
        <v>283</v>
      </c>
      <c r="M1197" s="275" t="s">
        <v>284</v>
      </c>
      <c r="N1197" s="275" t="s">
        <v>47</v>
      </c>
      <c r="O1197" s="275" t="s">
        <v>283</v>
      </c>
      <c r="P1197" s="275" t="s">
        <v>284</v>
      </c>
      <c r="Q1197" s="275" t="s">
        <v>47</v>
      </c>
      <c r="R1197" s="276" t="s">
        <v>283</v>
      </c>
      <c r="S1197" s="276" t="s">
        <v>284</v>
      </c>
      <c r="T1197" s="276" t="s">
        <v>47</v>
      </c>
    </row>
    <row r="1198" spans="2:20" x14ac:dyDescent="0.2">
      <c r="B1198" s="129" t="s">
        <v>102</v>
      </c>
      <c r="C1198" s="234"/>
      <c r="D1198" s="234"/>
      <c r="E1198" s="234"/>
      <c r="F1198" s="234"/>
      <c r="G1198" s="234"/>
      <c r="H1198" s="234"/>
      <c r="I1198" s="234"/>
      <c r="J1198" s="234"/>
      <c r="K1198" s="234"/>
      <c r="L1198" s="234"/>
      <c r="M1198" s="234"/>
      <c r="N1198" s="234"/>
      <c r="O1198" s="234"/>
      <c r="P1198" s="234"/>
      <c r="Q1198" s="234"/>
      <c r="R1198" s="234"/>
      <c r="S1198" s="234"/>
      <c r="T1198" s="232"/>
    </row>
    <row r="1199" spans="2:20" x14ac:dyDescent="0.2">
      <c r="B1199" s="665" t="s">
        <v>424</v>
      </c>
      <c r="C1199" s="104">
        <f t="shared" ref="C1199:D1211" si="1150">+C902*$E$1223</f>
        <v>2.0867461621581249</v>
      </c>
      <c r="D1199" s="104">
        <f t="shared" si="1150"/>
        <v>0</v>
      </c>
      <c r="E1199" s="104">
        <f t="shared" ref="E1199:E1219" si="1151">+C1199+D1199</f>
        <v>2.0867461621581249</v>
      </c>
      <c r="F1199" s="104">
        <f t="shared" ref="F1199:G1211" si="1152">+F902*$H$1223</f>
        <v>2.5340453173220858</v>
      </c>
      <c r="G1199" s="104">
        <f t="shared" si="1152"/>
        <v>0</v>
      </c>
      <c r="H1199" s="104">
        <f t="shared" ref="H1199:H1219" si="1153">+F1199+G1199</f>
        <v>2.5340453173220858</v>
      </c>
      <c r="I1199" s="104">
        <f t="shared" ref="I1199:J1211" si="1154">+I902*$K$1223</f>
        <v>2.8145421311152616</v>
      </c>
      <c r="J1199" s="104">
        <f t="shared" si="1154"/>
        <v>0</v>
      </c>
      <c r="K1199" s="104">
        <f t="shared" ref="K1199:K1219" si="1155">+I1199+J1199</f>
        <v>2.8145421311152616</v>
      </c>
      <c r="L1199" s="104">
        <f t="shared" ref="L1199:M1211" si="1156">+L902*$N$1223</f>
        <v>3.5287511935719564</v>
      </c>
      <c r="M1199" s="104">
        <f t="shared" si="1156"/>
        <v>0</v>
      </c>
      <c r="N1199" s="104">
        <f t="shared" ref="N1199:N1219" si="1157">+L1199+M1199</f>
        <v>3.5287511935719564</v>
      </c>
      <c r="O1199" s="104">
        <f t="shared" ref="O1199:P1211" si="1158">+O902*$Q$1223</f>
        <v>4.0365430070855783</v>
      </c>
      <c r="P1199" s="104">
        <f t="shared" si="1158"/>
        <v>0</v>
      </c>
      <c r="Q1199" s="104">
        <f t="shared" ref="Q1199:Q1219" si="1159">+O1199+P1199</f>
        <v>4.0365430070855783</v>
      </c>
      <c r="R1199" s="104">
        <f t="shared" ref="R1199:S1211" si="1160">+R902*$T$1223</f>
        <v>3.839139539699568</v>
      </c>
      <c r="S1199" s="104">
        <f t="shared" si="1160"/>
        <v>0</v>
      </c>
      <c r="T1199" s="104">
        <f t="shared" ref="T1199:T1219" si="1161">+R1199+S1199</f>
        <v>3.839139539699568</v>
      </c>
    </row>
    <row r="1200" spans="2:20" x14ac:dyDescent="0.2">
      <c r="B1200" s="665" t="s">
        <v>425</v>
      </c>
      <c r="C1200" s="104">
        <f t="shared" si="1150"/>
        <v>0.66150311965942699</v>
      </c>
      <c r="D1200" s="104">
        <f t="shared" si="1150"/>
        <v>0</v>
      </c>
      <c r="E1200" s="104">
        <f t="shared" si="1151"/>
        <v>0.66150311965942699</v>
      </c>
      <c r="F1200" s="104">
        <f t="shared" si="1152"/>
        <v>0.94539830364840272</v>
      </c>
      <c r="G1200" s="104">
        <f t="shared" si="1152"/>
        <v>0</v>
      </c>
      <c r="H1200" s="104">
        <f t="shared" si="1153"/>
        <v>0.94539830364840272</v>
      </c>
      <c r="I1200" s="104">
        <f t="shared" si="1154"/>
        <v>1.0589278350926048</v>
      </c>
      <c r="J1200" s="104">
        <f t="shared" si="1154"/>
        <v>0</v>
      </c>
      <c r="K1200" s="104">
        <f t="shared" si="1155"/>
        <v>1.0589278350926048</v>
      </c>
      <c r="L1200" s="104">
        <f t="shared" si="1156"/>
        <v>1.3184817424511981</v>
      </c>
      <c r="M1200" s="104">
        <f t="shared" si="1156"/>
        <v>0</v>
      </c>
      <c r="N1200" s="104">
        <f t="shared" si="1157"/>
        <v>1.3184817424511981</v>
      </c>
      <c r="O1200" s="104">
        <f t="shared" si="1158"/>
        <v>1.4620112943971915</v>
      </c>
      <c r="P1200" s="104">
        <f t="shared" si="1158"/>
        <v>0</v>
      </c>
      <c r="Q1200" s="104">
        <f t="shared" si="1159"/>
        <v>1.4620112943971915</v>
      </c>
      <c r="R1200" s="104">
        <f t="shared" si="1160"/>
        <v>1.3905129607079667</v>
      </c>
      <c r="S1200" s="104">
        <f t="shared" si="1160"/>
        <v>0</v>
      </c>
      <c r="T1200" s="104">
        <f t="shared" si="1161"/>
        <v>1.3905129607079667</v>
      </c>
    </row>
    <row r="1201" spans="2:20" x14ac:dyDescent="0.2">
      <c r="B1201" s="660" t="s">
        <v>715</v>
      </c>
      <c r="C1201" s="104">
        <f t="shared" si="1150"/>
        <v>0</v>
      </c>
      <c r="D1201" s="104">
        <f t="shared" si="1150"/>
        <v>1.7439720129171148E-2</v>
      </c>
      <c r="E1201" s="104">
        <f t="shared" si="1151"/>
        <v>1.7439720129171148E-2</v>
      </c>
      <c r="F1201" s="104">
        <f t="shared" si="1152"/>
        <v>0</v>
      </c>
      <c r="G1201" s="104">
        <f t="shared" si="1152"/>
        <v>1.3222394377169367E-2</v>
      </c>
      <c r="H1201" s="104">
        <f t="shared" si="1153"/>
        <v>1.3222394377169367E-2</v>
      </c>
      <c r="I1201" s="104">
        <f t="shared" si="1154"/>
        <v>0</v>
      </c>
      <c r="J1201" s="104">
        <f t="shared" si="1154"/>
        <v>1.4044786519439998E-2</v>
      </c>
      <c r="K1201" s="104">
        <f t="shared" si="1155"/>
        <v>1.4044786519439998E-2</v>
      </c>
      <c r="L1201" s="104">
        <f t="shared" si="1156"/>
        <v>0</v>
      </c>
      <c r="M1201" s="104">
        <f t="shared" si="1156"/>
        <v>1.5449171615565938E-2</v>
      </c>
      <c r="N1201" s="104">
        <f t="shared" si="1157"/>
        <v>1.5449171615565938E-2</v>
      </c>
      <c r="O1201" s="104">
        <f t="shared" si="1158"/>
        <v>0</v>
      </c>
      <c r="P1201" s="104">
        <f t="shared" si="1158"/>
        <v>1.8556943656048385E-2</v>
      </c>
      <c r="Q1201" s="104">
        <f t="shared" si="1159"/>
        <v>1.8556943656048385E-2</v>
      </c>
      <c r="R1201" s="104">
        <f t="shared" si="1160"/>
        <v>0</v>
      </c>
      <c r="S1201" s="104">
        <f t="shared" si="1160"/>
        <v>1.8534400874179086E-2</v>
      </c>
      <c r="T1201" s="104">
        <f t="shared" si="1161"/>
        <v>1.8534400874179086E-2</v>
      </c>
    </row>
    <row r="1202" spans="2:20" x14ac:dyDescent="0.2">
      <c r="B1202" s="660" t="s">
        <v>717</v>
      </c>
      <c r="C1202" s="104">
        <f t="shared" si="1150"/>
        <v>1.6049515608180836E-2</v>
      </c>
      <c r="D1202" s="104">
        <f t="shared" si="1150"/>
        <v>0</v>
      </c>
      <c r="E1202" s="104">
        <f t="shared" si="1151"/>
        <v>1.6049515608180836E-2</v>
      </c>
      <c r="F1202" s="104">
        <f t="shared" si="1152"/>
        <v>1.2168373308866172E-2</v>
      </c>
      <c r="G1202" s="104">
        <f t="shared" si="1152"/>
        <v>0</v>
      </c>
      <c r="H1202" s="104">
        <f t="shared" si="1153"/>
        <v>1.2168373308866172E-2</v>
      </c>
      <c r="I1202" s="104">
        <f t="shared" si="1154"/>
        <v>1.2925208592096435E-2</v>
      </c>
      <c r="J1202" s="104">
        <f t="shared" si="1154"/>
        <v>0</v>
      </c>
      <c r="K1202" s="104">
        <f t="shared" si="1155"/>
        <v>1.2925208592096435E-2</v>
      </c>
      <c r="L1202" s="104">
        <f t="shared" si="1156"/>
        <v>1.4217643353275199E-2</v>
      </c>
      <c r="M1202" s="104">
        <f t="shared" si="1156"/>
        <v>0</v>
      </c>
      <c r="N1202" s="104">
        <f t="shared" si="1157"/>
        <v>1.4217643353275199E-2</v>
      </c>
      <c r="O1202" s="104">
        <f t="shared" si="1158"/>
        <v>1.7077679839007584E-2</v>
      </c>
      <c r="P1202" s="104">
        <f t="shared" si="1158"/>
        <v>0</v>
      </c>
      <c r="Q1202" s="104">
        <f t="shared" si="1159"/>
        <v>1.7077679839007584E-2</v>
      </c>
      <c r="R1202" s="104">
        <f t="shared" si="1160"/>
        <v>1.7056934051415614E-2</v>
      </c>
      <c r="S1202" s="104">
        <f t="shared" si="1160"/>
        <v>0</v>
      </c>
      <c r="T1202" s="104">
        <f t="shared" si="1161"/>
        <v>1.7056934051415614E-2</v>
      </c>
    </row>
    <row r="1203" spans="2:20" x14ac:dyDescent="0.2">
      <c r="B1203" s="660" t="s">
        <v>287</v>
      </c>
      <c r="C1203" s="104">
        <f t="shared" si="1150"/>
        <v>2.3075888051668457E-2</v>
      </c>
      <c r="D1203" s="104">
        <f t="shared" si="1150"/>
        <v>0</v>
      </c>
      <c r="E1203" s="104">
        <f t="shared" si="1151"/>
        <v>2.3075888051668457E-2</v>
      </c>
      <c r="F1203" s="104">
        <f t="shared" si="1152"/>
        <v>1.7495607163569318E-2</v>
      </c>
      <c r="G1203" s="104">
        <f t="shared" si="1152"/>
        <v>0</v>
      </c>
      <c r="H1203" s="104">
        <f t="shared" si="1153"/>
        <v>1.7495607163569318E-2</v>
      </c>
      <c r="I1203" s="104">
        <f t="shared" si="1154"/>
        <v>1.8583779959293584E-2</v>
      </c>
      <c r="J1203" s="104">
        <f t="shared" si="1154"/>
        <v>0</v>
      </c>
      <c r="K1203" s="104">
        <f t="shared" si="1155"/>
        <v>1.8583779959293584E-2</v>
      </c>
      <c r="L1203" s="104">
        <f t="shared" si="1156"/>
        <v>2.0442034164040047E-2</v>
      </c>
      <c r="M1203" s="104">
        <f t="shared" si="1156"/>
        <v>0</v>
      </c>
      <c r="N1203" s="104">
        <f t="shared" si="1157"/>
        <v>2.0442034164040047E-2</v>
      </c>
      <c r="O1203" s="104">
        <f t="shared" si="1158"/>
        <v>2.4554175824864192E-2</v>
      </c>
      <c r="P1203" s="104">
        <f t="shared" si="1158"/>
        <v>0</v>
      </c>
      <c r="Q1203" s="104">
        <f t="shared" si="1159"/>
        <v>2.4554175824864192E-2</v>
      </c>
      <c r="R1203" s="104">
        <f t="shared" si="1160"/>
        <v>2.4524347667821751E-2</v>
      </c>
      <c r="S1203" s="104">
        <f t="shared" si="1160"/>
        <v>0</v>
      </c>
      <c r="T1203" s="104">
        <f t="shared" si="1161"/>
        <v>2.4524347667821751E-2</v>
      </c>
    </row>
    <row r="1204" spans="2:20" x14ac:dyDescent="0.2">
      <c r="B1204" s="114" t="s">
        <v>427</v>
      </c>
      <c r="C1204" s="104">
        <f t="shared" si="1150"/>
        <v>0</v>
      </c>
      <c r="D1204" s="104">
        <f t="shared" si="1150"/>
        <v>6.7513455328310004E-2</v>
      </c>
      <c r="E1204" s="104">
        <f t="shared" si="1151"/>
        <v>6.7513455328310004E-2</v>
      </c>
      <c r="F1204" s="104">
        <f t="shared" si="1152"/>
        <v>0</v>
      </c>
      <c r="G1204" s="104">
        <f t="shared" si="1152"/>
        <v>5.1187147815699961E-2</v>
      </c>
      <c r="H1204" s="104">
        <f t="shared" si="1153"/>
        <v>5.1187147815699961E-2</v>
      </c>
      <c r="I1204" s="104">
        <f t="shared" si="1154"/>
        <v>0</v>
      </c>
      <c r="J1204" s="104">
        <f t="shared" si="1154"/>
        <v>5.4370830509476088E-2</v>
      </c>
      <c r="K1204" s="104">
        <f t="shared" si="1155"/>
        <v>5.4370830509476088E-2</v>
      </c>
      <c r="L1204" s="104">
        <f t="shared" si="1156"/>
        <v>0</v>
      </c>
      <c r="M1204" s="104">
        <f t="shared" si="1156"/>
        <v>5.9807551382791459E-2</v>
      </c>
      <c r="N1204" s="104">
        <f t="shared" si="1157"/>
        <v>5.9807551382791459E-2</v>
      </c>
      <c r="O1204" s="104">
        <f t="shared" si="1158"/>
        <v>0</v>
      </c>
      <c r="P1204" s="104">
        <f t="shared" si="1158"/>
        <v>7.1838502984745534E-2</v>
      </c>
      <c r="Q1204" s="104">
        <f t="shared" si="1159"/>
        <v>7.1838502984745534E-2</v>
      </c>
      <c r="R1204" s="104">
        <f t="shared" si="1160"/>
        <v>0</v>
      </c>
      <c r="S1204" s="104">
        <f t="shared" si="1160"/>
        <v>7.1751234319569951E-2</v>
      </c>
      <c r="T1204" s="104">
        <f t="shared" si="1161"/>
        <v>7.1751234319569951E-2</v>
      </c>
    </row>
    <row r="1205" spans="2:20" x14ac:dyDescent="0.2">
      <c r="B1205" s="114" t="s">
        <v>428</v>
      </c>
      <c r="C1205" s="104">
        <f t="shared" si="1150"/>
        <v>0</v>
      </c>
      <c r="D1205" s="104">
        <f t="shared" si="1150"/>
        <v>3.8880516684607097E-2</v>
      </c>
      <c r="E1205" s="104">
        <f t="shared" si="1151"/>
        <v>3.8880516684607097E-2</v>
      </c>
      <c r="F1205" s="104">
        <f t="shared" si="1152"/>
        <v>0</v>
      </c>
      <c r="G1205" s="104">
        <f t="shared" si="1152"/>
        <v>2.9478312804577207E-2</v>
      </c>
      <c r="H1205" s="104">
        <f t="shared" si="1153"/>
        <v>2.9478312804577207E-2</v>
      </c>
      <c r="I1205" s="104">
        <f t="shared" si="1154"/>
        <v>0</v>
      </c>
      <c r="J1205" s="104">
        <f t="shared" si="1154"/>
        <v>3.1311772927332213E-2</v>
      </c>
      <c r="K1205" s="104">
        <f t="shared" si="1155"/>
        <v>3.1311772927332213E-2</v>
      </c>
      <c r="L1205" s="104">
        <f t="shared" si="1156"/>
        <v>0</v>
      </c>
      <c r="M1205" s="104">
        <f t="shared" si="1156"/>
        <v>3.4442741644554006E-2</v>
      </c>
      <c r="N1205" s="104">
        <f t="shared" si="1157"/>
        <v>3.4442741644554006E-2</v>
      </c>
      <c r="O1205" s="104">
        <f t="shared" si="1158"/>
        <v>0</v>
      </c>
      <c r="P1205" s="104">
        <f t="shared" si="1158"/>
        <v>8.2742561473501536E-2</v>
      </c>
      <c r="Q1205" s="104">
        <f t="shared" si="1159"/>
        <v>8.2742561473501536E-2</v>
      </c>
      <c r="R1205" s="104">
        <f t="shared" si="1160"/>
        <v>0</v>
      </c>
      <c r="S1205" s="104">
        <f t="shared" si="1160"/>
        <v>8.2642046671647512E-2</v>
      </c>
      <c r="T1205" s="104">
        <f t="shared" si="1161"/>
        <v>8.2642046671647512E-2</v>
      </c>
    </row>
    <row r="1206" spans="2:20" x14ac:dyDescent="0.2">
      <c r="B1206" s="114" t="s">
        <v>429</v>
      </c>
      <c r="C1206" s="104">
        <f t="shared" si="1150"/>
        <v>5.4628632938643701E-2</v>
      </c>
      <c r="D1206" s="104">
        <f t="shared" si="1150"/>
        <v>0</v>
      </c>
      <c r="E1206" s="104">
        <f t="shared" si="1151"/>
        <v>5.4628632938643701E-2</v>
      </c>
      <c r="F1206" s="104">
        <f t="shared" si="1152"/>
        <v>4.1418172060694723E-2</v>
      </c>
      <c r="G1206" s="104">
        <f t="shared" si="1152"/>
        <v>0</v>
      </c>
      <c r="H1206" s="104">
        <f t="shared" si="1153"/>
        <v>4.1418172060694723E-2</v>
      </c>
      <c r="I1206" s="104">
        <f t="shared" si="1154"/>
        <v>4.3994254597511342E-2</v>
      </c>
      <c r="J1206" s="104">
        <f t="shared" si="1154"/>
        <v>0</v>
      </c>
      <c r="K1206" s="104">
        <f t="shared" si="1155"/>
        <v>4.3994254597511342E-2</v>
      </c>
      <c r="L1206" s="104">
        <f t="shared" si="1156"/>
        <v>9.678677400116921E-2</v>
      </c>
      <c r="M1206" s="104">
        <f t="shared" si="1156"/>
        <v>0</v>
      </c>
      <c r="N1206" s="104">
        <f t="shared" si="1157"/>
        <v>9.678677400116921E-2</v>
      </c>
      <c r="O1206" s="104">
        <f t="shared" si="1158"/>
        <v>0.11625650594629579</v>
      </c>
      <c r="P1206" s="104">
        <f t="shared" si="1158"/>
        <v>0</v>
      </c>
      <c r="Q1206" s="104">
        <f t="shared" si="1159"/>
        <v>0.11625650594629579</v>
      </c>
      <c r="R1206" s="104">
        <f t="shared" si="1160"/>
        <v>0.11611527875376834</v>
      </c>
      <c r="S1206" s="104">
        <f t="shared" si="1160"/>
        <v>0</v>
      </c>
      <c r="T1206" s="104">
        <f t="shared" si="1161"/>
        <v>0.11611527875376834</v>
      </c>
    </row>
    <row r="1207" spans="2:20" x14ac:dyDescent="0.2">
      <c r="B1207" s="114" t="s">
        <v>288</v>
      </c>
      <c r="C1207" s="104">
        <f t="shared" si="1150"/>
        <v>0</v>
      </c>
      <c r="D1207" s="104">
        <f t="shared" si="1150"/>
        <v>0</v>
      </c>
      <c r="E1207" s="104">
        <f t="shared" si="1151"/>
        <v>0</v>
      </c>
      <c r="F1207" s="104">
        <f t="shared" si="1152"/>
        <v>1.4130458066805731E-2</v>
      </c>
      <c r="G1207" s="104">
        <f t="shared" si="1152"/>
        <v>0</v>
      </c>
      <c r="H1207" s="104">
        <f t="shared" si="1153"/>
        <v>1.4130458066805731E-2</v>
      </c>
      <c r="I1207" s="104">
        <f t="shared" si="1154"/>
        <v>1.8045523732156718E-2</v>
      </c>
      <c r="J1207" s="104">
        <f t="shared" si="1154"/>
        <v>0</v>
      </c>
      <c r="K1207" s="104">
        <f t="shared" si="1155"/>
        <v>1.8045523732156718E-2</v>
      </c>
      <c r="L1207" s="104">
        <f t="shared" si="1156"/>
        <v>2.2558904264896984E-2</v>
      </c>
      <c r="M1207" s="104">
        <f t="shared" si="1156"/>
        <v>0</v>
      </c>
      <c r="N1207" s="104">
        <f t="shared" si="1157"/>
        <v>2.2558904264896984E-2</v>
      </c>
      <c r="O1207" s="104">
        <f t="shared" si="1158"/>
        <v>4.1062095859740189E-2</v>
      </c>
      <c r="P1207" s="104">
        <f t="shared" si="1158"/>
        <v>0</v>
      </c>
      <c r="Q1207" s="104">
        <f t="shared" si="1159"/>
        <v>4.1062095859740189E-2</v>
      </c>
      <c r="R1207" s="104">
        <f t="shared" si="1160"/>
        <v>4.6233983683144277E-2</v>
      </c>
      <c r="S1207" s="104">
        <f t="shared" si="1160"/>
        <v>0</v>
      </c>
      <c r="T1207" s="104">
        <f t="shared" si="1161"/>
        <v>4.6233983683144277E-2</v>
      </c>
    </row>
    <row r="1208" spans="2:20" x14ac:dyDescent="0.2">
      <c r="B1208" s="114" t="s">
        <v>289</v>
      </c>
      <c r="C1208" s="104">
        <f t="shared" si="1150"/>
        <v>2.3735199138858989E-2</v>
      </c>
      <c r="D1208" s="104">
        <f t="shared" si="1150"/>
        <v>0</v>
      </c>
      <c r="E1208" s="104">
        <f t="shared" si="1151"/>
        <v>2.3735199138858989E-2</v>
      </c>
      <c r="F1208" s="104">
        <f t="shared" si="1152"/>
        <v>1.7995481653957014E-2</v>
      </c>
      <c r="G1208" s="104">
        <f t="shared" si="1152"/>
        <v>0</v>
      </c>
      <c r="H1208" s="104">
        <f t="shared" si="1153"/>
        <v>1.7995481653957014E-2</v>
      </c>
      <c r="I1208" s="104">
        <f t="shared" si="1154"/>
        <v>1.9114745100987682E-2</v>
      </c>
      <c r="J1208" s="104">
        <f t="shared" si="1154"/>
        <v>0</v>
      </c>
      <c r="K1208" s="104">
        <f t="shared" si="1155"/>
        <v>1.9114745100987682E-2</v>
      </c>
      <c r="L1208" s="104">
        <f t="shared" si="1156"/>
        <v>2.1026092283012617E-2</v>
      </c>
      <c r="M1208" s="104">
        <f t="shared" si="1156"/>
        <v>0</v>
      </c>
      <c r="N1208" s="104">
        <f t="shared" si="1157"/>
        <v>2.1026092283012617E-2</v>
      </c>
      <c r="O1208" s="104">
        <f t="shared" si="1158"/>
        <v>2.5255723705574593E-2</v>
      </c>
      <c r="P1208" s="104">
        <f t="shared" si="1158"/>
        <v>0</v>
      </c>
      <c r="Q1208" s="104">
        <f t="shared" si="1159"/>
        <v>2.5255723705574593E-2</v>
      </c>
      <c r="R1208" s="104">
        <f t="shared" si="1160"/>
        <v>2.5225043315473799E-2</v>
      </c>
      <c r="S1208" s="104">
        <f t="shared" si="1160"/>
        <v>0</v>
      </c>
      <c r="T1208" s="104">
        <f t="shared" si="1161"/>
        <v>2.5225043315473799E-2</v>
      </c>
    </row>
    <row r="1209" spans="2:20" x14ac:dyDescent="0.2">
      <c r="B1209" s="114" t="s">
        <v>290</v>
      </c>
      <c r="C1209" s="104">
        <f t="shared" si="1150"/>
        <v>0</v>
      </c>
      <c r="D1209" s="104">
        <f t="shared" si="1150"/>
        <v>1.8912809472551129E-2</v>
      </c>
      <c r="E1209" s="104">
        <f t="shared" si="1151"/>
        <v>1.8912809472551129E-2</v>
      </c>
      <c r="F1209" s="104">
        <f t="shared" si="1152"/>
        <v>0</v>
      </c>
      <c r="G1209" s="104">
        <f t="shared" si="1152"/>
        <v>1.4339256809978447E-2</v>
      </c>
      <c r="H1209" s="104">
        <f t="shared" si="1153"/>
        <v>1.4339256809978447E-2</v>
      </c>
      <c r="I1209" s="104">
        <f t="shared" si="1154"/>
        <v>0</v>
      </c>
      <c r="J1209" s="104">
        <f t="shared" si="1154"/>
        <v>1.5231114350310822E-2</v>
      </c>
      <c r="K1209" s="104">
        <f t="shared" si="1155"/>
        <v>1.5231114350310822E-2</v>
      </c>
      <c r="L1209" s="104">
        <f t="shared" si="1156"/>
        <v>0</v>
      </c>
      <c r="M1209" s="104">
        <f t="shared" si="1156"/>
        <v>1.6754124327098944E-2</v>
      </c>
      <c r="N1209" s="104">
        <f t="shared" si="1157"/>
        <v>1.6754124327098944E-2</v>
      </c>
      <c r="O1209" s="104">
        <f t="shared" si="1158"/>
        <v>0</v>
      </c>
      <c r="P1209" s="104">
        <f t="shared" si="1158"/>
        <v>2.012440206380706E-2</v>
      </c>
      <c r="Q1209" s="104">
        <f t="shared" si="1159"/>
        <v>2.012440206380706E-2</v>
      </c>
      <c r="R1209" s="104">
        <f t="shared" si="1160"/>
        <v>0</v>
      </c>
      <c r="S1209" s="104">
        <f t="shared" si="1160"/>
        <v>2.0099955149790235E-2</v>
      </c>
      <c r="T1209" s="104">
        <f t="shared" si="1161"/>
        <v>2.0099955149790235E-2</v>
      </c>
    </row>
    <row r="1210" spans="2:20" x14ac:dyDescent="0.2">
      <c r="B1210" s="114" t="s">
        <v>291</v>
      </c>
      <c r="C1210" s="104">
        <f t="shared" si="1150"/>
        <v>0</v>
      </c>
      <c r="D1210" s="104">
        <f t="shared" si="1150"/>
        <v>9.4187298170075352E-3</v>
      </c>
      <c r="E1210" s="104">
        <f t="shared" si="1151"/>
        <v>9.4187298170075352E-3</v>
      </c>
      <c r="F1210" s="104">
        <f t="shared" si="1152"/>
        <v>0</v>
      </c>
      <c r="G1210" s="104">
        <f t="shared" si="1152"/>
        <v>7.1410641483956403E-3</v>
      </c>
      <c r="H1210" s="104">
        <f t="shared" si="1153"/>
        <v>7.1410641483956403E-3</v>
      </c>
      <c r="I1210" s="104">
        <f t="shared" si="1154"/>
        <v>0</v>
      </c>
      <c r="J1210" s="104">
        <f t="shared" si="1154"/>
        <v>7.5852163099157472E-3</v>
      </c>
      <c r="K1210" s="104">
        <f t="shared" si="1155"/>
        <v>7.5852163099157472E-3</v>
      </c>
      <c r="L1210" s="104">
        <f t="shared" si="1156"/>
        <v>0</v>
      </c>
      <c r="M1210" s="104">
        <f t="shared" si="1156"/>
        <v>7.6610220800298473E-3</v>
      </c>
      <c r="N1210" s="104">
        <f t="shared" si="1157"/>
        <v>7.6610220800298473E-3</v>
      </c>
      <c r="O1210" s="104">
        <f t="shared" si="1158"/>
        <v>0</v>
      </c>
      <c r="P1210" s="104">
        <f t="shared" si="1158"/>
        <v>9.2021215521754449E-3</v>
      </c>
      <c r="Q1210" s="104">
        <f t="shared" si="1159"/>
        <v>9.2021215521754449E-3</v>
      </c>
      <c r="R1210" s="104">
        <f t="shared" si="1160"/>
        <v>0</v>
      </c>
      <c r="S1210" s="104">
        <f t="shared" si="1160"/>
        <v>9.1909429107606532E-3</v>
      </c>
      <c r="T1210" s="104">
        <f t="shared" si="1161"/>
        <v>9.1909429107606532E-3</v>
      </c>
    </row>
    <row r="1211" spans="2:20" x14ac:dyDescent="0.2">
      <c r="B1211" s="114" t="s">
        <v>293</v>
      </c>
      <c r="C1211" s="104">
        <f t="shared" si="1150"/>
        <v>0</v>
      </c>
      <c r="D1211" s="104">
        <f t="shared" si="1150"/>
        <v>9.9047362755651219E-3</v>
      </c>
      <c r="E1211" s="104">
        <f t="shared" si="1151"/>
        <v>9.9047362755651219E-3</v>
      </c>
      <c r="F1211" s="104">
        <f t="shared" si="1152"/>
        <v>0</v>
      </c>
      <c r="G1211" s="104">
        <f t="shared" si="1152"/>
        <v>7.509543058452855E-3</v>
      </c>
      <c r="H1211" s="104">
        <f t="shared" si="1153"/>
        <v>7.509543058452855E-3</v>
      </c>
      <c r="I1211" s="104">
        <f t="shared" si="1154"/>
        <v>0</v>
      </c>
      <c r="J1211" s="104">
        <f t="shared" si="1154"/>
        <v>7.9766134715074013E-3</v>
      </c>
      <c r="K1211" s="104">
        <f t="shared" si="1155"/>
        <v>7.9766134715074013E-3</v>
      </c>
      <c r="L1211" s="104">
        <f t="shared" si="1156"/>
        <v>0</v>
      </c>
      <c r="M1211" s="104">
        <f t="shared" si="1156"/>
        <v>8.7742216844508211E-3</v>
      </c>
      <c r="N1211" s="104">
        <f t="shared" si="1157"/>
        <v>8.7742216844508211E-3</v>
      </c>
      <c r="O1211" s="104">
        <f t="shared" si="1158"/>
        <v>0</v>
      </c>
      <c r="P1211" s="104">
        <f t="shared" si="1158"/>
        <v>1.0539253590786606E-2</v>
      </c>
      <c r="Q1211" s="104">
        <f t="shared" si="1159"/>
        <v>1.0539253590786606E-2</v>
      </c>
      <c r="R1211" s="104">
        <f t="shared" si="1160"/>
        <v>0</v>
      </c>
      <c r="S1211" s="104">
        <f t="shared" si="1160"/>
        <v>1.0526450615298511E-2</v>
      </c>
      <c r="T1211" s="104">
        <f t="shared" si="1161"/>
        <v>1.0526450615298511E-2</v>
      </c>
    </row>
    <row r="1212" spans="2:20" x14ac:dyDescent="0.2">
      <c r="B1212" s="114" t="s">
        <v>872</v>
      </c>
      <c r="C1212" s="104">
        <f t="shared" ref="C1212:D1219" si="1162">+C915*$E$1223</f>
        <v>0</v>
      </c>
      <c r="D1212" s="104">
        <f t="shared" si="1162"/>
        <v>0</v>
      </c>
      <c r="E1212" s="104">
        <f t="shared" si="1151"/>
        <v>0</v>
      </c>
      <c r="F1212" s="104">
        <f t="shared" ref="F1212:G1219" si="1163">+F915*$H$1223</f>
        <v>0</v>
      </c>
      <c r="G1212" s="104">
        <f t="shared" si="1163"/>
        <v>0</v>
      </c>
      <c r="H1212" s="104">
        <f t="shared" si="1153"/>
        <v>0</v>
      </c>
      <c r="I1212" s="104">
        <f t="shared" ref="I1212:J1219" si="1164">+I915*$K$1223</f>
        <v>0.15045057143634538</v>
      </c>
      <c r="J1212" s="104">
        <f t="shared" si="1164"/>
        <v>0</v>
      </c>
      <c r="K1212" s="104">
        <f t="shared" si="1155"/>
        <v>0.15045057143634538</v>
      </c>
      <c r="L1212" s="104">
        <f t="shared" ref="L1212:M1219" si="1165">+L915*$N$1223</f>
        <v>0.35104920749666269</v>
      </c>
      <c r="M1212" s="104">
        <f t="shared" si="1165"/>
        <v>0</v>
      </c>
      <c r="N1212" s="104">
        <f t="shared" si="1157"/>
        <v>0.35104920749666269</v>
      </c>
      <c r="O1212" s="104">
        <f t="shared" ref="O1212:P1219" si="1166">+O915*$Q$1223</f>
        <v>0</v>
      </c>
      <c r="P1212" s="104">
        <f t="shared" si="1166"/>
        <v>0</v>
      </c>
      <c r="Q1212" s="104">
        <f t="shared" si="1159"/>
        <v>0</v>
      </c>
      <c r="R1212" s="104">
        <f t="shared" ref="R1212:S1219" si="1167">+R915*$T$1223</f>
        <v>0</v>
      </c>
      <c r="S1212" s="104">
        <f t="shared" si="1167"/>
        <v>0</v>
      </c>
      <c r="T1212" s="104">
        <f t="shared" si="1161"/>
        <v>0</v>
      </c>
    </row>
    <row r="1213" spans="2:20" x14ac:dyDescent="0.2">
      <c r="B1213" s="114" t="s">
        <v>867</v>
      </c>
      <c r="C1213" s="104">
        <f t="shared" si="1162"/>
        <v>0</v>
      </c>
      <c r="D1213" s="104">
        <f t="shared" si="1162"/>
        <v>0</v>
      </c>
      <c r="E1213" s="104">
        <f t="shared" si="1151"/>
        <v>0</v>
      </c>
      <c r="F1213" s="104">
        <f t="shared" si="1163"/>
        <v>0.15580503596499579</v>
      </c>
      <c r="G1213" s="104">
        <f t="shared" si="1163"/>
        <v>0</v>
      </c>
      <c r="H1213" s="104">
        <f t="shared" si="1153"/>
        <v>0.15580503596499579</v>
      </c>
      <c r="I1213" s="104">
        <f t="shared" si="1164"/>
        <v>0.1755256666757363</v>
      </c>
      <c r="J1213" s="104">
        <f t="shared" si="1164"/>
        <v>0</v>
      </c>
      <c r="K1213" s="104">
        <f t="shared" si="1155"/>
        <v>0.1755256666757363</v>
      </c>
      <c r="L1213" s="104">
        <f t="shared" si="1165"/>
        <v>0.30089932071142517</v>
      </c>
      <c r="M1213" s="104">
        <f t="shared" si="1165"/>
        <v>0</v>
      </c>
      <c r="N1213" s="104">
        <f t="shared" si="1157"/>
        <v>0.30089932071142517</v>
      </c>
      <c r="O1213" s="104">
        <f t="shared" si="1166"/>
        <v>0.35595236270884184</v>
      </c>
      <c r="P1213" s="104">
        <f t="shared" si="1166"/>
        <v>0</v>
      </c>
      <c r="Q1213" s="104">
        <f t="shared" si="1159"/>
        <v>0.35595236270884184</v>
      </c>
      <c r="R1213" s="104">
        <f t="shared" si="1167"/>
        <v>0.37292303023020207</v>
      </c>
      <c r="S1213" s="104">
        <f t="shared" si="1167"/>
        <v>0</v>
      </c>
      <c r="T1213" s="104">
        <f t="shared" si="1161"/>
        <v>0.37292303023020207</v>
      </c>
    </row>
    <row r="1214" spans="2:20" x14ac:dyDescent="0.2">
      <c r="B1214" s="114" t="s">
        <v>868</v>
      </c>
      <c r="C1214" s="104">
        <f t="shared" si="1162"/>
        <v>0</v>
      </c>
      <c r="D1214" s="104">
        <f t="shared" si="1162"/>
        <v>0</v>
      </c>
      <c r="E1214" s="104">
        <f t="shared" si="1151"/>
        <v>0</v>
      </c>
      <c r="F1214" s="104">
        <f t="shared" si="1163"/>
        <v>0</v>
      </c>
      <c r="G1214" s="104">
        <f t="shared" si="1163"/>
        <v>0</v>
      </c>
      <c r="H1214" s="104">
        <f t="shared" si="1153"/>
        <v>0</v>
      </c>
      <c r="I1214" s="104">
        <f t="shared" si="1164"/>
        <v>7.5225285718172691E-2</v>
      </c>
      <c r="J1214" s="104">
        <f t="shared" si="1164"/>
        <v>0</v>
      </c>
      <c r="K1214" s="104">
        <f t="shared" si="1155"/>
        <v>7.5225285718172691E-2</v>
      </c>
      <c r="L1214" s="104">
        <f t="shared" si="1165"/>
        <v>0.15044966035571258</v>
      </c>
      <c r="M1214" s="104">
        <f t="shared" si="1165"/>
        <v>0</v>
      </c>
      <c r="N1214" s="104">
        <f t="shared" si="1157"/>
        <v>0.15044966035571258</v>
      </c>
      <c r="O1214" s="104">
        <f t="shared" si="1166"/>
        <v>0.21904760782082575</v>
      </c>
      <c r="P1214" s="104">
        <f t="shared" si="1166"/>
        <v>0</v>
      </c>
      <c r="Q1214" s="104">
        <f t="shared" si="1159"/>
        <v>0.21904760782082575</v>
      </c>
      <c r="R1214" s="104">
        <f t="shared" si="1167"/>
        <v>0.22375381813812123</v>
      </c>
      <c r="S1214" s="104">
        <f t="shared" si="1167"/>
        <v>0</v>
      </c>
      <c r="T1214" s="104">
        <f t="shared" si="1161"/>
        <v>0.22375381813812123</v>
      </c>
    </row>
    <row r="1215" spans="2:20" x14ac:dyDescent="0.2">
      <c r="B1215" s="114" t="s">
        <v>869</v>
      </c>
      <c r="C1215" s="104">
        <f t="shared" si="1162"/>
        <v>0</v>
      </c>
      <c r="D1215" s="104">
        <f t="shared" si="1162"/>
        <v>0</v>
      </c>
      <c r="E1215" s="104">
        <f t="shared" si="1151"/>
        <v>0</v>
      </c>
      <c r="F1215" s="104">
        <f t="shared" si="1163"/>
        <v>0.10387002397666387</v>
      </c>
      <c r="G1215" s="104">
        <f t="shared" si="1163"/>
        <v>0</v>
      </c>
      <c r="H1215" s="104">
        <f t="shared" si="1153"/>
        <v>0.10387002397666387</v>
      </c>
      <c r="I1215" s="104">
        <f t="shared" si="1164"/>
        <v>0.12537547619695449</v>
      </c>
      <c r="J1215" s="104">
        <f t="shared" si="1164"/>
        <v>0</v>
      </c>
      <c r="K1215" s="104">
        <f t="shared" si="1155"/>
        <v>0.12537547619695449</v>
      </c>
      <c r="L1215" s="104">
        <f t="shared" si="1165"/>
        <v>0.17552460374833134</v>
      </c>
      <c r="M1215" s="104">
        <f t="shared" si="1165"/>
        <v>0</v>
      </c>
      <c r="N1215" s="104">
        <f t="shared" si="1157"/>
        <v>0.17552460374833134</v>
      </c>
      <c r="O1215" s="104">
        <f t="shared" si="1166"/>
        <v>0.27380950977603219</v>
      </c>
      <c r="P1215" s="104">
        <f t="shared" si="1166"/>
        <v>0</v>
      </c>
      <c r="Q1215" s="104">
        <f t="shared" si="1159"/>
        <v>0.27380950977603219</v>
      </c>
      <c r="R1215" s="104">
        <f t="shared" si="1167"/>
        <v>0.29833842418416168</v>
      </c>
      <c r="S1215" s="104">
        <f t="shared" si="1167"/>
        <v>0</v>
      </c>
      <c r="T1215" s="104">
        <f t="shared" si="1161"/>
        <v>0.29833842418416168</v>
      </c>
    </row>
    <row r="1216" spans="2:20" x14ac:dyDescent="0.2">
      <c r="B1216" s="114" t="s">
        <v>870</v>
      </c>
      <c r="C1216" s="104">
        <f t="shared" si="1162"/>
        <v>0</v>
      </c>
      <c r="D1216" s="104">
        <f t="shared" si="1162"/>
        <v>0</v>
      </c>
      <c r="E1216" s="104">
        <f t="shared" si="1151"/>
        <v>0</v>
      </c>
      <c r="F1216" s="104">
        <f t="shared" si="1163"/>
        <v>0</v>
      </c>
      <c r="G1216" s="104">
        <f t="shared" si="1163"/>
        <v>0</v>
      </c>
      <c r="H1216" s="104">
        <f t="shared" si="1153"/>
        <v>0</v>
      </c>
      <c r="I1216" s="104">
        <f t="shared" si="1164"/>
        <v>0.30090114287269076</v>
      </c>
      <c r="J1216" s="104">
        <f t="shared" si="1164"/>
        <v>0</v>
      </c>
      <c r="K1216" s="104">
        <f t="shared" si="1155"/>
        <v>0.30090114287269076</v>
      </c>
      <c r="L1216" s="104">
        <f t="shared" si="1165"/>
        <v>0</v>
      </c>
      <c r="M1216" s="104">
        <f t="shared" si="1165"/>
        <v>0</v>
      </c>
      <c r="N1216" s="104">
        <f t="shared" si="1157"/>
        <v>0</v>
      </c>
      <c r="O1216" s="104">
        <f t="shared" si="1166"/>
        <v>0.65714282346247721</v>
      </c>
      <c r="P1216" s="104">
        <f t="shared" si="1166"/>
        <v>0</v>
      </c>
      <c r="Q1216" s="104">
        <f t="shared" si="1159"/>
        <v>0.65714282346247721</v>
      </c>
      <c r="R1216" s="104">
        <f t="shared" si="1167"/>
        <v>0</v>
      </c>
      <c r="S1216" s="104">
        <f t="shared" si="1167"/>
        <v>0</v>
      </c>
      <c r="T1216" s="104">
        <f t="shared" si="1161"/>
        <v>0</v>
      </c>
    </row>
    <row r="1217" spans="2:20" x14ac:dyDescent="0.2">
      <c r="B1217" s="114" t="s">
        <v>871</v>
      </c>
      <c r="C1217" s="104">
        <f t="shared" si="1162"/>
        <v>0</v>
      </c>
      <c r="D1217" s="104">
        <f t="shared" si="1162"/>
        <v>0</v>
      </c>
      <c r="E1217" s="104">
        <f t="shared" si="1151"/>
        <v>0</v>
      </c>
      <c r="F1217" s="104">
        <f t="shared" si="1163"/>
        <v>5.1935011988331933E-2</v>
      </c>
      <c r="G1217" s="104">
        <f t="shared" si="1163"/>
        <v>0</v>
      </c>
      <c r="H1217" s="104">
        <f t="shared" si="1153"/>
        <v>5.1935011988331933E-2</v>
      </c>
      <c r="I1217" s="104">
        <f t="shared" si="1164"/>
        <v>0.10030038095756361</v>
      </c>
      <c r="J1217" s="104">
        <f t="shared" si="1164"/>
        <v>0</v>
      </c>
      <c r="K1217" s="104">
        <f t="shared" si="1155"/>
        <v>0.10030038095756361</v>
      </c>
      <c r="L1217" s="104">
        <f t="shared" si="1165"/>
        <v>0.12537471696309382</v>
      </c>
      <c r="M1217" s="104">
        <f t="shared" si="1165"/>
        <v>0</v>
      </c>
      <c r="N1217" s="104">
        <f t="shared" si="1157"/>
        <v>0.12537471696309382</v>
      </c>
      <c r="O1217" s="104">
        <f t="shared" si="1166"/>
        <v>0.19166665684322254</v>
      </c>
      <c r="P1217" s="104">
        <f t="shared" si="1166"/>
        <v>0</v>
      </c>
      <c r="Q1217" s="104">
        <f t="shared" si="1159"/>
        <v>0.19166665684322254</v>
      </c>
      <c r="R1217" s="104">
        <f t="shared" si="1167"/>
        <v>0.1988922827894411</v>
      </c>
      <c r="S1217" s="104">
        <f t="shared" si="1167"/>
        <v>0</v>
      </c>
      <c r="T1217" s="104">
        <f t="shared" si="1161"/>
        <v>0.1988922827894411</v>
      </c>
    </row>
    <row r="1218" spans="2:20" x14ac:dyDescent="0.2">
      <c r="B1218" s="114" t="s">
        <v>873</v>
      </c>
      <c r="C1218" s="104">
        <f t="shared" si="1162"/>
        <v>0</v>
      </c>
      <c r="D1218" s="104">
        <f t="shared" si="1162"/>
        <v>0</v>
      </c>
      <c r="E1218" s="104">
        <f t="shared" si="1151"/>
        <v>0</v>
      </c>
      <c r="F1218" s="104">
        <f t="shared" si="1163"/>
        <v>0</v>
      </c>
      <c r="G1218" s="104">
        <f t="shared" si="1163"/>
        <v>0</v>
      </c>
      <c r="H1218" s="104">
        <f t="shared" si="1153"/>
        <v>0</v>
      </c>
      <c r="I1218" s="104">
        <f t="shared" si="1164"/>
        <v>0.15045057143634538</v>
      </c>
      <c r="J1218" s="104">
        <f t="shared" si="1164"/>
        <v>0</v>
      </c>
      <c r="K1218" s="104">
        <f t="shared" si="1155"/>
        <v>0.15045057143634538</v>
      </c>
      <c r="L1218" s="104">
        <f t="shared" si="1165"/>
        <v>0.35104920749666269</v>
      </c>
      <c r="M1218" s="104">
        <f t="shared" si="1165"/>
        <v>0</v>
      </c>
      <c r="N1218" s="104">
        <f t="shared" si="1157"/>
        <v>0.35104920749666269</v>
      </c>
      <c r="O1218" s="104">
        <f t="shared" si="1166"/>
        <v>0</v>
      </c>
      <c r="P1218" s="104">
        <f t="shared" si="1166"/>
        <v>0</v>
      </c>
      <c r="Q1218" s="104">
        <f t="shared" si="1159"/>
        <v>0</v>
      </c>
      <c r="R1218" s="104">
        <f t="shared" si="1167"/>
        <v>0</v>
      </c>
      <c r="S1218" s="104">
        <f t="shared" si="1167"/>
        <v>0</v>
      </c>
      <c r="T1218" s="104">
        <f t="shared" si="1161"/>
        <v>0</v>
      </c>
    </row>
    <row r="1219" spans="2:20" x14ac:dyDescent="0.2">
      <c r="B1219" s="108" t="s">
        <v>881</v>
      </c>
      <c r="C1219" s="104">
        <f t="shared" si="1162"/>
        <v>0</v>
      </c>
      <c r="D1219" s="104">
        <f t="shared" si="1162"/>
        <v>0</v>
      </c>
      <c r="E1219" s="104">
        <f t="shared" si="1151"/>
        <v>0</v>
      </c>
      <c r="F1219" s="104">
        <f t="shared" si="1163"/>
        <v>0.36354508391832352</v>
      </c>
      <c r="G1219" s="104">
        <f t="shared" si="1163"/>
        <v>0</v>
      </c>
      <c r="H1219" s="104">
        <f t="shared" si="1153"/>
        <v>0.36354508391832352</v>
      </c>
      <c r="I1219" s="104">
        <f t="shared" si="1164"/>
        <v>0</v>
      </c>
      <c r="J1219" s="104">
        <f t="shared" si="1164"/>
        <v>0</v>
      </c>
      <c r="K1219" s="104">
        <f t="shared" si="1155"/>
        <v>0</v>
      </c>
      <c r="L1219" s="104">
        <f t="shared" si="1165"/>
        <v>0</v>
      </c>
      <c r="M1219" s="104">
        <f t="shared" si="1165"/>
        <v>0</v>
      </c>
      <c r="N1219" s="104">
        <f t="shared" si="1157"/>
        <v>0</v>
      </c>
      <c r="O1219" s="104">
        <f t="shared" si="1166"/>
        <v>0</v>
      </c>
      <c r="P1219" s="104">
        <f t="shared" si="1166"/>
        <v>0</v>
      </c>
      <c r="Q1219" s="104">
        <f t="shared" si="1159"/>
        <v>0</v>
      </c>
      <c r="R1219" s="104">
        <f t="shared" si="1167"/>
        <v>0</v>
      </c>
      <c r="S1219" s="104">
        <f t="shared" si="1167"/>
        <v>0</v>
      </c>
      <c r="T1219" s="104">
        <f t="shared" si="1161"/>
        <v>0</v>
      </c>
    </row>
    <row r="1220" spans="2:20" x14ac:dyDescent="0.2">
      <c r="B1220" s="108" t="s">
        <v>912</v>
      </c>
      <c r="C1220" s="104">
        <f t="shared" ref="C1220:D1220" si="1168">+C923*$E$1223</f>
        <v>0.15559741657696446</v>
      </c>
      <c r="D1220" s="104">
        <f t="shared" si="1168"/>
        <v>0</v>
      </c>
      <c r="E1220" s="104">
        <f t="shared" ref="E1220:E1221" si="1169">+C1220+D1220</f>
        <v>0.15559741657696446</v>
      </c>
      <c r="F1220" s="104">
        <f t="shared" ref="F1220:G1220" si="1170">+F923*$H$1223</f>
        <v>0.10724579975590544</v>
      </c>
      <c r="G1220" s="104">
        <f t="shared" si="1170"/>
        <v>0</v>
      </c>
      <c r="H1220" s="104">
        <f t="shared" ref="H1220:H1221" si="1171">+F1220+G1220</f>
        <v>0.10724579975590544</v>
      </c>
      <c r="I1220" s="104">
        <f t="shared" ref="I1220:J1220" si="1172">+I923*$K$1223</f>
        <v>0.10356014333868441</v>
      </c>
      <c r="J1220" s="104">
        <f t="shared" si="1172"/>
        <v>0</v>
      </c>
      <c r="K1220" s="104">
        <f t="shared" ref="K1220:K1221" si="1173">+I1220+J1220</f>
        <v>0.10356014333868441</v>
      </c>
      <c r="L1220" s="104">
        <f t="shared" ref="L1220:M1220" si="1174">+L923*$N$1223</f>
        <v>0.1035595162115155</v>
      </c>
      <c r="M1220" s="104">
        <f t="shared" si="1174"/>
        <v>0</v>
      </c>
      <c r="N1220" s="104">
        <f t="shared" ref="N1220:N1221" si="1175">+L1220+M1220</f>
        <v>0.1035595162115155</v>
      </c>
      <c r="O1220" s="104">
        <f t="shared" ref="O1220:P1220" si="1176">+O923*$Q$1223</f>
        <v>0.1130833275375013</v>
      </c>
      <c r="P1220" s="104">
        <f t="shared" si="1176"/>
        <v>0</v>
      </c>
      <c r="Q1220" s="104">
        <f t="shared" ref="Q1220:Q1221" si="1177">+O1220+P1220</f>
        <v>0.1130833275375013</v>
      </c>
      <c r="R1220" s="104">
        <f t="shared" ref="R1220:S1220" si="1178">+R923*$T$1223</f>
        <v>0</v>
      </c>
      <c r="S1220" s="104">
        <f t="shared" si="1178"/>
        <v>0</v>
      </c>
      <c r="T1220" s="104">
        <f t="shared" ref="T1220:T1221" si="1179">+R1220+S1220</f>
        <v>0</v>
      </c>
    </row>
    <row r="1221" spans="2:20" s="135" customFormat="1" x14ac:dyDescent="0.2">
      <c r="B1221" s="114" t="s">
        <v>294</v>
      </c>
      <c r="C1221" s="104">
        <f t="shared" ref="C1221:D1221" si="1180">+C924*$E$1223</f>
        <v>0.5291381628991747</v>
      </c>
      <c r="D1221" s="104">
        <f t="shared" si="1180"/>
        <v>0</v>
      </c>
      <c r="E1221" s="104">
        <f t="shared" si="1169"/>
        <v>0.5291381628991747</v>
      </c>
      <c r="F1221" s="104">
        <f t="shared" ref="F1221:G1221" si="1181">+F924*$H$1223</f>
        <v>0.36470943226376062</v>
      </c>
      <c r="G1221" s="104">
        <f t="shared" si="1181"/>
        <v>0</v>
      </c>
      <c r="H1221" s="104">
        <f t="shared" si="1171"/>
        <v>0.36470943226376062</v>
      </c>
      <c r="I1221" s="104">
        <f t="shared" ref="I1221:J1221" si="1182">+I924*$K$1223</f>
        <v>0.56447814021538956</v>
      </c>
      <c r="J1221" s="104">
        <f t="shared" si="1182"/>
        <v>0</v>
      </c>
      <c r="K1221" s="104">
        <f t="shared" si="1173"/>
        <v>0.56447814021538956</v>
      </c>
      <c r="L1221" s="104">
        <f t="shared" ref="L1221:M1221" si="1183">+L924*$N$1223</f>
        <v>0.52222126913764555</v>
      </c>
      <c r="M1221" s="104">
        <f t="shared" si="1183"/>
        <v>0</v>
      </c>
      <c r="N1221" s="104">
        <f t="shared" si="1175"/>
        <v>0.52222126913764555</v>
      </c>
      <c r="O1221" s="104">
        <f t="shared" ref="O1221:P1221" si="1184">+O924*$Q$1223</f>
        <v>0.77560428088306477</v>
      </c>
      <c r="P1221" s="104">
        <f t="shared" si="1184"/>
        <v>0</v>
      </c>
      <c r="Q1221" s="104">
        <f t="shared" si="1177"/>
        <v>0.77560428088306477</v>
      </c>
      <c r="R1221" s="104">
        <f t="shared" ref="R1221:S1221" si="1185">+R924*$T$1223</f>
        <v>0.89372084842737731</v>
      </c>
      <c r="S1221" s="104">
        <f t="shared" si="1185"/>
        <v>0</v>
      </c>
      <c r="T1221" s="104">
        <f t="shared" si="1179"/>
        <v>0.89372084842737731</v>
      </c>
    </row>
    <row r="1222" spans="2:20" x14ac:dyDescent="0.2">
      <c r="B1222" s="278" t="s">
        <v>8</v>
      </c>
      <c r="C1222" s="106">
        <f>SUM(C1199:C1221)</f>
        <v>3.5504740970310431</v>
      </c>
      <c r="D1222" s="106">
        <f t="shared" ref="D1222:T1222" si="1186">SUM(D1199:D1221)</f>
        <v>0.16206996770721205</v>
      </c>
      <c r="E1222" s="106">
        <f t="shared" si="1186"/>
        <v>3.712544064738255</v>
      </c>
      <c r="F1222" s="106">
        <f t="shared" si="1186"/>
        <v>4.7297621010923629</v>
      </c>
      <c r="G1222" s="106">
        <f t="shared" si="1186"/>
        <v>0.12287771901427348</v>
      </c>
      <c r="H1222" s="106">
        <f t="shared" si="1186"/>
        <v>4.852639820106635</v>
      </c>
      <c r="I1222" s="106">
        <f t="shared" si="1186"/>
        <v>5.7324008570377964</v>
      </c>
      <c r="J1222" s="106">
        <f t="shared" si="1186"/>
        <v>0.13052033408798228</v>
      </c>
      <c r="K1222" s="106">
        <f t="shared" si="1186"/>
        <v>5.8629211911257793</v>
      </c>
      <c r="L1222" s="106">
        <f t="shared" si="1186"/>
        <v>7.1023918862105981</v>
      </c>
      <c r="M1222" s="106">
        <f t="shared" si="1186"/>
        <v>0.14288883273449102</v>
      </c>
      <c r="N1222" s="106">
        <f t="shared" si="1186"/>
        <v>7.2452807189450885</v>
      </c>
      <c r="O1222" s="106">
        <f t="shared" si="1186"/>
        <v>8.3090670516902172</v>
      </c>
      <c r="P1222" s="106">
        <f t="shared" si="1186"/>
        <v>0.21300378532106459</v>
      </c>
      <c r="Q1222" s="106">
        <f t="shared" si="1186"/>
        <v>8.522070837011281</v>
      </c>
      <c r="R1222" s="106">
        <f t="shared" si="1186"/>
        <v>7.4464364916484636</v>
      </c>
      <c r="S1222" s="106">
        <f t="shared" si="1186"/>
        <v>0.21274503054124591</v>
      </c>
      <c r="T1222" s="106">
        <f t="shared" si="1186"/>
        <v>7.6591815221897095</v>
      </c>
    </row>
    <row r="1223" spans="2:20" x14ac:dyDescent="0.2">
      <c r="B1223" s="279" t="s">
        <v>297</v>
      </c>
      <c r="C1223" s="241"/>
      <c r="D1223" s="240"/>
      <c r="E1223" s="285">
        <f>Asignaciones!K86</f>
        <v>9.7806343439988818E-4</v>
      </c>
      <c r="F1223" s="241"/>
      <c r="G1223" s="240"/>
      <c r="H1223" s="285">
        <f>Asignaciones!L86</f>
        <v>8.4769708957332577E-4</v>
      </c>
      <c r="I1223" s="241"/>
      <c r="J1223" s="240"/>
      <c r="K1223" s="285">
        <f>Asignaciones!M86</f>
        <v>8.1545762282590598E-4</v>
      </c>
      <c r="L1223" s="241"/>
      <c r="M1223" s="240"/>
      <c r="N1223" s="285">
        <f>Asignaciones!N86</f>
        <v>8.1542550555048943E-4</v>
      </c>
      <c r="O1223" s="241"/>
      <c r="P1223" s="240"/>
      <c r="Q1223" s="285">
        <f>Asignaciones!O86</f>
        <v>8.8710780094644539E-4</v>
      </c>
      <c r="R1223" s="241"/>
      <c r="S1223" s="240"/>
      <c r="T1223" s="285">
        <f>Asignaciones!P86</f>
        <v>8.0888869254864128E-4</v>
      </c>
    </row>
    <row r="1227" spans="2:20" x14ac:dyDescent="0.2">
      <c r="B1227" s="2" t="s">
        <v>757</v>
      </c>
      <c r="C1227" s="228"/>
      <c r="D1227" s="228"/>
      <c r="E1227" s="228"/>
      <c r="F1227" s="228"/>
      <c r="G1227" s="228"/>
      <c r="H1227" s="228"/>
      <c r="I1227" s="228"/>
      <c r="J1227" s="228"/>
      <c r="K1227" s="228"/>
      <c r="L1227" s="228"/>
      <c r="M1227" s="228"/>
      <c r="N1227" s="228"/>
      <c r="O1227" s="228"/>
      <c r="P1227" s="228"/>
      <c r="Q1227" s="228"/>
      <c r="R1227" s="228"/>
      <c r="S1227" s="228"/>
      <c r="T1227" s="227"/>
    </row>
    <row r="1228" spans="2:20" x14ac:dyDescent="0.2">
      <c r="B1228" s="9" t="s">
        <v>20</v>
      </c>
      <c r="C1228" s="199"/>
      <c r="D1228" s="199"/>
      <c r="E1228" s="199"/>
      <c r="F1228" s="199"/>
      <c r="G1228" s="199"/>
      <c r="H1228" s="199"/>
      <c r="I1228" s="199"/>
      <c r="J1228" s="199"/>
      <c r="K1228" s="199"/>
      <c r="L1228" s="199"/>
      <c r="M1228" s="199"/>
      <c r="N1228" s="199"/>
      <c r="O1228" s="199"/>
      <c r="P1228" s="199"/>
      <c r="Q1228" s="199"/>
      <c r="R1228" s="199"/>
      <c r="S1228" s="199"/>
      <c r="T1228" s="262"/>
    </row>
    <row r="1229" spans="2:20" x14ac:dyDescent="0.2">
      <c r="B1229" s="9" t="s">
        <v>911</v>
      </c>
      <c r="C1229" s="199"/>
      <c r="D1229" s="199"/>
      <c r="E1229" s="199"/>
      <c r="F1229" s="199"/>
      <c r="G1229" s="199"/>
      <c r="H1229" s="199"/>
      <c r="I1229" s="199"/>
      <c r="J1229" s="199"/>
      <c r="K1229" s="199"/>
      <c r="L1229" s="199"/>
      <c r="M1229" s="199"/>
      <c r="N1229" s="199"/>
      <c r="O1229" s="199"/>
      <c r="P1229" s="199"/>
      <c r="Q1229" s="199"/>
      <c r="R1229" s="199"/>
      <c r="S1229" s="199"/>
      <c r="T1229" s="262"/>
    </row>
    <row r="1230" spans="2:20" x14ac:dyDescent="0.2">
      <c r="B1230" s="9" t="s">
        <v>2</v>
      </c>
      <c r="C1230" s="199"/>
      <c r="D1230" s="199"/>
      <c r="E1230" s="199"/>
      <c r="F1230" s="199"/>
      <c r="G1230" s="199"/>
      <c r="H1230" s="199"/>
      <c r="I1230" s="199"/>
      <c r="J1230" s="199"/>
      <c r="K1230" s="199"/>
      <c r="L1230" s="199"/>
      <c r="M1230" s="199"/>
      <c r="N1230" s="199"/>
      <c r="O1230" s="199"/>
      <c r="P1230" s="199"/>
      <c r="Q1230" s="199"/>
      <c r="R1230" s="199"/>
      <c r="S1230" s="199"/>
      <c r="T1230" s="262"/>
    </row>
    <row r="1231" spans="2:20" x14ac:dyDescent="0.2">
      <c r="B1231" s="256"/>
      <c r="C1231" s="197"/>
      <c r="D1231" s="197"/>
      <c r="E1231" s="197"/>
      <c r="F1231" s="197"/>
      <c r="G1231" s="197"/>
      <c r="H1231" s="197"/>
      <c r="I1231" s="197"/>
      <c r="J1231" s="197"/>
      <c r="K1231" s="197"/>
      <c r="L1231" s="197"/>
      <c r="M1231" s="197"/>
      <c r="N1231" s="197"/>
      <c r="O1231" s="197"/>
      <c r="P1231" s="197"/>
      <c r="Q1231" s="197"/>
      <c r="R1231" s="197"/>
      <c r="S1231" s="197"/>
      <c r="T1231" s="263"/>
    </row>
    <row r="1232" spans="2:20" x14ac:dyDescent="0.2">
      <c r="B1232" s="264"/>
    </row>
    <row r="1233" spans="2:20" x14ac:dyDescent="0.2">
      <c r="B1233" s="265" t="s">
        <v>282</v>
      </c>
      <c r="C1233" s="267" t="s">
        <v>38</v>
      </c>
      <c r="D1233" s="662"/>
      <c r="E1233" s="299"/>
      <c r="F1233" s="270" t="s">
        <v>39</v>
      </c>
      <c r="G1233" s="663"/>
      <c r="H1233" s="663"/>
      <c r="I1233" s="301" t="s">
        <v>40</v>
      </c>
      <c r="J1233" s="662"/>
      <c r="K1233" s="299"/>
      <c r="L1233" s="267" t="s">
        <v>121</v>
      </c>
      <c r="M1233" s="662"/>
      <c r="N1233" s="299"/>
      <c r="O1233" s="270" t="s">
        <v>122</v>
      </c>
      <c r="P1233" s="662"/>
      <c r="Q1233" s="299"/>
      <c r="R1233" s="301" t="s">
        <v>633</v>
      </c>
      <c r="S1233" s="662"/>
      <c r="T1233" s="299"/>
    </row>
    <row r="1234" spans="2:20" x14ac:dyDescent="0.2">
      <c r="B1234" s="273"/>
      <c r="C1234" s="274" t="s">
        <v>283</v>
      </c>
      <c r="D1234" s="275" t="s">
        <v>284</v>
      </c>
      <c r="E1234" s="275" t="s">
        <v>47</v>
      </c>
      <c r="F1234" s="275" t="s">
        <v>283</v>
      </c>
      <c r="G1234" s="275" t="s">
        <v>284</v>
      </c>
      <c r="H1234" s="275" t="s">
        <v>47</v>
      </c>
      <c r="I1234" s="276" t="s">
        <v>283</v>
      </c>
      <c r="J1234" s="276" t="s">
        <v>284</v>
      </c>
      <c r="K1234" s="276" t="s">
        <v>47</v>
      </c>
      <c r="L1234" s="274" t="s">
        <v>283</v>
      </c>
      <c r="M1234" s="275" t="s">
        <v>284</v>
      </c>
      <c r="N1234" s="275" t="s">
        <v>47</v>
      </c>
      <c r="O1234" s="275" t="s">
        <v>283</v>
      </c>
      <c r="P1234" s="275" t="s">
        <v>284</v>
      </c>
      <c r="Q1234" s="275" t="s">
        <v>47</v>
      </c>
      <c r="R1234" s="276" t="s">
        <v>283</v>
      </c>
      <c r="S1234" s="276" t="s">
        <v>284</v>
      </c>
      <c r="T1234" s="276" t="s">
        <v>47</v>
      </c>
    </row>
    <row r="1235" spans="2:20" x14ac:dyDescent="0.2">
      <c r="B1235" s="129" t="s">
        <v>103</v>
      </c>
      <c r="C1235" s="234"/>
      <c r="D1235" s="234"/>
      <c r="E1235" s="234"/>
      <c r="F1235" s="234"/>
      <c r="G1235" s="234"/>
      <c r="H1235" s="234"/>
      <c r="I1235" s="234"/>
      <c r="J1235" s="234"/>
      <c r="K1235" s="234"/>
      <c r="L1235" s="234"/>
      <c r="M1235" s="234"/>
      <c r="N1235" s="234"/>
      <c r="O1235" s="234"/>
      <c r="P1235" s="234"/>
      <c r="Q1235" s="234"/>
      <c r="R1235" s="234"/>
      <c r="S1235" s="234"/>
      <c r="T1235" s="232"/>
    </row>
    <row r="1236" spans="2:20" x14ac:dyDescent="0.2">
      <c r="B1236" s="665" t="s">
        <v>424</v>
      </c>
      <c r="C1236" s="119">
        <f t="shared" ref="C1236:D1248" si="1187">+C902*$E$1260</f>
        <v>41.436816648568481</v>
      </c>
      <c r="D1236" s="119">
        <f t="shared" si="1187"/>
        <v>0</v>
      </c>
      <c r="E1236" s="104">
        <f t="shared" ref="E1236:E1256" si="1188">+C1236+D1236</f>
        <v>41.436816648568481</v>
      </c>
      <c r="F1236" s="104">
        <f t="shared" ref="F1236:G1248" si="1189">+F902*$H$1260</f>
        <v>63.773473819272503</v>
      </c>
      <c r="G1236" s="104">
        <f t="shared" si="1189"/>
        <v>0</v>
      </c>
      <c r="H1236" s="104">
        <f t="shared" ref="H1236:H1256" si="1190">+F1236+G1236</f>
        <v>63.773473819272503</v>
      </c>
      <c r="I1236" s="104">
        <f t="shared" ref="I1236:J1248" si="1191">+I902*$K$1260</f>
        <v>69.840931435103855</v>
      </c>
      <c r="J1236" s="104">
        <f t="shared" si="1191"/>
        <v>0</v>
      </c>
      <c r="K1236" s="104">
        <f t="shared" ref="K1236:K1256" si="1192">+I1236+J1236</f>
        <v>69.840931435103855</v>
      </c>
      <c r="L1236" s="104">
        <f t="shared" ref="L1236:M1248" si="1193">+L902*$N$1260</f>
        <v>87.393098187469661</v>
      </c>
      <c r="M1236" s="104">
        <f t="shared" si="1193"/>
        <v>0</v>
      </c>
      <c r="N1236" s="104">
        <f t="shared" ref="N1236:N1256" si="1194">+L1236+M1236</f>
        <v>87.393098187469661</v>
      </c>
      <c r="O1236" s="104">
        <f t="shared" ref="O1236:P1248" si="1195">+O902*$Q$1260</f>
        <v>92.238251132149145</v>
      </c>
      <c r="P1236" s="104">
        <f t="shared" si="1195"/>
        <v>0</v>
      </c>
      <c r="Q1236" s="104">
        <f t="shared" ref="Q1236:Q1256" si="1196">+O1236+P1236</f>
        <v>92.238251132149145</v>
      </c>
      <c r="R1236" s="104">
        <f t="shared" ref="R1236:S1248" si="1197">+R902*$T$1260</f>
        <v>96.084718803957614</v>
      </c>
      <c r="S1236" s="104">
        <f t="shared" si="1197"/>
        <v>0</v>
      </c>
      <c r="T1236" s="104">
        <f t="shared" ref="T1236:T1256" si="1198">+R1236+S1236</f>
        <v>96.084718803957614</v>
      </c>
    </row>
    <row r="1237" spans="2:20" x14ac:dyDescent="0.2">
      <c r="B1237" s="665" t="s">
        <v>425</v>
      </c>
      <c r="C1237" s="119">
        <f t="shared" si="1187"/>
        <v>13.135561947522907</v>
      </c>
      <c r="D1237" s="119">
        <f t="shared" si="1187"/>
        <v>0</v>
      </c>
      <c r="E1237" s="104">
        <f t="shared" si="1188"/>
        <v>13.135561947522907</v>
      </c>
      <c r="F1237" s="104">
        <f t="shared" si="1189"/>
        <v>23.792523975151472</v>
      </c>
      <c r="G1237" s="104">
        <f t="shared" si="1189"/>
        <v>0</v>
      </c>
      <c r="H1237" s="104">
        <f t="shared" si="1190"/>
        <v>23.792523975151472</v>
      </c>
      <c r="I1237" s="104">
        <f t="shared" si="1191"/>
        <v>26.276567512642039</v>
      </c>
      <c r="J1237" s="104">
        <f t="shared" si="1191"/>
        <v>0</v>
      </c>
      <c r="K1237" s="104">
        <f t="shared" si="1192"/>
        <v>26.276567512642039</v>
      </c>
      <c r="L1237" s="104">
        <f t="shared" si="1193"/>
        <v>32.653536068601831</v>
      </c>
      <c r="M1237" s="104">
        <f t="shared" si="1193"/>
        <v>0</v>
      </c>
      <c r="N1237" s="104">
        <f t="shared" si="1194"/>
        <v>32.653536068601831</v>
      </c>
      <c r="O1237" s="104">
        <f t="shared" si="1195"/>
        <v>33.408132824035484</v>
      </c>
      <c r="P1237" s="104">
        <f t="shared" si="1195"/>
        <v>0</v>
      </c>
      <c r="Q1237" s="104">
        <f t="shared" si="1196"/>
        <v>33.408132824035484</v>
      </c>
      <c r="R1237" s="104">
        <f t="shared" si="1197"/>
        <v>34.801299989564583</v>
      </c>
      <c r="S1237" s="104">
        <f t="shared" si="1197"/>
        <v>0</v>
      </c>
      <c r="T1237" s="104">
        <f t="shared" si="1198"/>
        <v>34.801299989564583</v>
      </c>
    </row>
    <row r="1238" spans="2:20" x14ac:dyDescent="0.2">
      <c r="B1238" s="660" t="s">
        <v>715</v>
      </c>
      <c r="C1238" s="119">
        <f t="shared" si="1187"/>
        <v>0</v>
      </c>
      <c r="D1238" s="119">
        <f t="shared" si="1187"/>
        <v>0.34630301399354141</v>
      </c>
      <c r="E1238" s="104">
        <f t="shared" si="1188"/>
        <v>0.34630301399354141</v>
      </c>
      <c r="F1238" s="104">
        <f t="shared" si="1189"/>
        <v>0</v>
      </c>
      <c r="G1238" s="104">
        <f t="shared" si="1189"/>
        <v>0.33276359182542914</v>
      </c>
      <c r="H1238" s="104">
        <f t="shared" si="1190"/>
        <v>0.33276359182542914</v>
      </c>
      <c r="I1238" s="104">
        <f t="shared" si="1191"/>
        <v>0</v>
      </c>
      <c r="J1238" s="104">
        <f t="shared" si="1191"/>
        <v>0.34851173890091963</v>
      </c>
      <c r="K1238" s="104">
        <f t="shared" si="1192"/>
        <v>0.34851173890091963</v>
      </c>
      <c r="L1238" s="104">
        <f t="shared" si="1193"/>
        <v>0</v>
      </c>
      <c r="M1238" s="104">
        <f t="shared" si="1193"/>
        <v>0.38261438618106175</v>
      </c>
      <c r="N1238" s="104">
        <f t="shared" si="1194"/>
        <v>0.38261438618106175</v>
      </c>
      <c r="O1238" s="104">
        <f t="shared" si="1195"/>
        <v>0</v>
      </c>
      <c r="P1238" s="104">
        <f t="shared" si="1195"/>
        <v>0.4240410733112856</v>
      </c>
      <c r="Q1238" s="104">
        <f t="shared" si="1196"/>
        <v>0.4240410733112856</v>
      </c>
      <c r="R1238" s="104">
        <f t="shared" si="1197"/>
        <v>0</v>
      </c>
      <c r="S1238" s="104">
        <f t="shared" si="1197"/>
        <v>0.4638728751012488</v>
      </c>
      <c r="T1238" s="104">
        <f t="shared" si="1198"/>
        <v>0.4638728751012488</v>
      </c>
    </row>
    <row r="1239" spans="2:20" x14ac:dyDescent="0.2">
      <c r="B1239" s="660" t="s">
        <v>717</v>
      </c>
      <c r="C1239" s="119">
        <f t="shared" si="1187"/>
        <v>0.31869752421959091</v>
      </c>
      <c r="D1239" s="119">
        <f t="shared" si="1187"/>
        <v>0</v>
      </c>
      <c r="E1239" s="104">
        <f t="shared" si="1188"/>
        <v>0.31869752421959091</v>
      </c>
      <c r="F1239" s="104">
        <f t="shared" si="1189"/>
        <v>0.30623739493979868</v>
      </c>
      <c r="G1239" s="104">
        <f t="shared" si="1189"/>
        <v>0</v>
      </c>
      <c r="H1239" s="104">
        <f t="shared" si="1190"/>
        <v>0.30623739493979868</v>
      </c>
      <c r="I1239" s="104">
        <f t="shared" si="1191"/>
        <v>0.32073018097168238</v>
      </c>
      <c r="J1239" s="104">
        <f t="shared" si="1191"/>
        <v>0</v>
      </c>
      <c r="K1239" s="104">
        <f t="shared" si="1192"/>
        <v>0.32073018097168238</v>
      </c>
      <c r="L1239" s="104">
        <f t="shared" si="1193"/>
        <v>0.35211434113876067</v>
      </c>
      <c r="M1239" s="104">
        <f t="shared" si="1193"/>
        <v>0</v>
      </c>
      <c r="N1239" s="104">
        <f t="shared" si="1194"/>
        <v>0.35211434113876067</v>
      </c>
      <c r="O1239" s="104">
        <f t="shared" si="1195"/>
        <v>0.39023870648219405</v>
      </c>
      <c r="P1239" s="104">
        <f t="shared" si="1195"/>
        <v>0</v>
      </c>
      <c r="Q1239" s="104">
        <f t="shared" si="1196"/>
        <v>0.39023870648219405</v>
      </c>
      <c r="R1239" s="104">
        <f t="shared" si="1197"/>
        <v>0.42689532251702733</v>
      </c>
      <c r="S1239" s="104">
        <f t="shared" si="1197"/>
        <v>0</v>
      </c>
      <c r="T1239" s="104">
        <f t="shared" si="1198"/>
        <v>0.42689532251702733</v>
      </c>
    </row>
    <row r="1240" spans="2:20" x14ac:dyDescent="0.2">
      <c r="B1240" s="660" t="s">
        <v>287</v>
      </c>
      <c r="C1240" s="119">
        <f t="shared" si="1187"/>
        <v>0.45822120559741658</v>
      </c>
      <c r="D1240" s="119">
        <f t="shared" si="1187"/>
        <v>0</v>
      </c>
      <c r="E1240" s="104">
        <f t="shared" si="1188"/>
        <v>0.45822120559741658</v>
      </c>
      <c r="F1240" s="104">
        <f t="shared" si="1189"/>
        <v>0.44030611361649458</v>
      </c>
      <c r="G1240" s="104">
        <f t="shared" si="1189"/>
        <v>0</v>
      </c>
      <c r="H1240" s="104">
        <f t="shared" si="1190"/>
        <v>0.44030611361649458</v>
      </c>
      <c r="I1240" s="104">
        <f t="shared" si="1191"/>
        <v>0.46114374611538839</v>
      </c>
      <c r="J1240" s="104">
        <f t="shared" si="1191"/>
        <v>0</v>
      </c>
      <c r="K1240" s="104">
        <f t="shared" si="1192"/>
        <v>0.46114374611538839</v>
      </c>
      <c r="L1240" s="104">
        <f t="shared" si="1193"/>
        <v>0.50626768532274857</v>
      </c>
      <c r="M1240" s="104">
        <f t="shared" si="1193"/>
        <v>0</v>
      </c>
      <c r="N1240" s="104">
        <f t="shared" si="1194"/>
        <v>0.50626768532274857</v>
      </c>
      <c r="O1240" s="104">
        <f t="shared" si="1195"/>
        <v>0.56108264723085421</v>
      </c>
      <c r="P1240" s="104">
        <f t="shared" si="1195"/>
        <v>0</v>
      </c>
      <c r="Q1240" s="104">
        <f t="shared" si="1196"/>
        <v>0.56108264723085421</v>
      </c>
      <c r="R1240" s="104">
        <f t="shared" si="1197"/>
        <v>0.61378728883023304</v>
      </c>
      <c r="S1240" s="104">
        <f t="shared" si="1197"/>
        <v>0</v>
      </c>
      <c r="T1240" s="104">
        <f t="shared" si="1198"/>
        <v>0.61378728883023304</v>
      </c>
    </row>
    <row r="1241" spans="2:20" x14ac:dyDescent="0.2">
      <c r="B1241" s="114" t="s">
        <v>427</v>
      </c>
      <c r="C1241" s="119">
        <f t="shared" si="1187"/>
        <v>0</v>
      </c>
      <c r="D1241" s="119">
        <f t="shared" si="1187"/>
        <v>1.3406243272335845</v>
      </c>
      <c r="E1241" s="104">
        <f t="shared" si="1188"/>
        <v>1.3406243272335845</v>
      </c>
      <c r="F1241" s="104">
        <f t="shared" si="1189"/>
        <v>0</v>
      </c>
      <c r="G1241" s="104">
        <f t="shared" si="1189"/>
        <v>1.2882098866951157</v>
      </c>
      <c r="H1241" s="104">
        <f t="shared" si="1190"/>
        <v>1.2882098866951157</v>
      </c>
      <c r="I1241" s="104">
        <f t="shared" si="1191"/>
        <v>0</v>
      </c>
      <c r="J1241" s="104">
        <f t="shared" si="1191"/>
        <v>1.3491748457775936</v>
      </c>
      <c r="K1241" s="104">
        <f t="shared" si="1192"/>
        <v>1.3491748457775936</v>
      </c>
      <c r="L1241" s="104">
        <f t="shared" si="1193"/>
        <v>0</v>
      </c>
      <c r="M1241" s="104">
        <f t="shared" si="1193"/>
        <v>1.4811945993442706</v>
      </c>
      <c r="N1241" s="104">
        <f t="shared" si="1194"/>
        <v>1.4811945993442706</v>
      </c>
      <c r="O1241" s="104">
        <f t="shared" si="1195"/>
        <v>0</v>
      </c>
      <c r="P1241" s="104">
        <f t="shared" si="1195"/>
        <v>1.6415675164696995</v>
      </c>
      <c r="Q1241" s="104">
        <f t="shared" si="1196"/>
        <v>1.6415675164696995</v>
      </c>
      <c r="R1241" s="104">
        <f t="shared" si="1197"/>
        <v>0</v>
      </c>
      <c r="S1241" s="104">
        <f t="shared" si="1197"/>
        <v>1.7957662393204536</v>
      </c>
      <c r="T1241" s="104">
        <f t="shared" si="1198"/>
        <v>1.7957662393204536</v>
      </c>
    </row>
    <row r="1242" spans="2:20" x14ac:dyDescent="0.2">
      <c r="B1242" s="114" t="s">
        <v>428</v>
      </c>
      <c r="C1242" s="119">
        <f t="shared" si="1187"/>
        <v>0</v>
      </c>
      <c r="D1242" s="119">
        <f t="shared" si="1187"/>
        <v>0.77205597416576965</v>
      </c>
      <c r="E1242" s="104">
        <f t="shared" si="1188"/>
        <v>0.77205597416576965</v>
      </c>
      <c r="F1242" s="104">
        <f t="shared" si="1189"/>
        <v>0</v>
      </c>
      <c r="G1242" s="104">
        <f t="shared" si="1189"/>
        <v>0.74187087224852644</v>
      </c>
      <c r="H1242" s="104">
        <f t="shared" si="1190"/>
        <v>0.74187087224852644</v>
      </c>
      <c r="I1242" s="104">
        <f t="shared" si="1191"/>
        <v>0</v>
      </c>
      <c r="J1242" s="104">
        <f t="shared" si="1191"/>
        <v>0.7769801567201321</v>
      </c>
      <c r="K1242" s="104">
        <f t="shared" si="1192"/>
        <v>0.7769801567201321</v>
      </c>
      <c r="L1242" s="104">
        <f t="shared" si="1193"/>
        <v>0</v>
      </c>
      <c r="M1242" s="104">
        <f t="shared" si="1193"/>
        <v>0.85300938980094143</v>
      </c>
      <c r="N1242" s="104">
        <f t="shared" si="1194"/>
        <v>0.85300938980094143</v>
      </c>
      <c r="O1242" s="104">
        <f t="shared" si="1195"/>
        <v>0</v>
      </c>
      <c r="P1242" s="104">
        <f t="shared" si="1195"/>
        <v>1.8907340145052784</v>
      </c>
      <c r="Q1242" s="104">
        <f t="shared" si="1196"/>
        <v>1.8907340145052784</v>
      </c>
      <c r="R1242" s="104">
        <f t="shared" si="1197"/>
        <v>0</v>
      </c>
      <c r="S1242" s="104">
        <f t="shared" si="1197"/>
        <v>2.0683379006458793</v>
      </c>
      <c r="T1242" s="104">
        <f t="shared" si="1198"/>
        <v>2.0683379006458793</v>
      </c>
    </row>
    <row r="1243" spans="2:20" x14ac:dyDescent="0.2">
      <c r="B1243" s="114" t="s">
        <v>429</v>
      </c>
      <c r="C1243" s="119">
        <f t="shared" si="1187"/>
        <v>1.0847685683530679</v>
      </c>
      <c r="D1243" s="119">
        <f t="shared" si="1187"/>
        <v>0</v>
      </c>
      <c r="E1243" s="104">
        <f t="shared" si="1188"/>
        <v>1.0847685683530679</v>
      </c>
      <c r="F1243" s="104">
        <f t="shared" si="1189"/>
        <v>1.0423573301941507</v>
      </c>
      <c r="G1243" s="104">
        <f t="shared" si="1189"/>
        <v>0</v>
      </c>
      <c r="H1243" s="104">
        <f t="shared" si="1190"/>
        <v>1.0423573301941507</v>
      </c>
      <c r="I1243" s="104">
        <f t="shared" si="1191"/>
        <v>1.091687235701736</v>
      </c>
      <c r="J1243" s="104">
        <f t="shared" si="1191"/>
        <v>0</v>
      </c>
      <c r="K1243" s="104">
        <f t="shared" si="1192"/>
        <v>1.091687235701736</v>
      </c>
      <c r="L1243" s="104">
        <f t="shared" si="1193"/>
        <v>2.397022510099545</v>
      </c>
      <c r="M1243" s="104">
        <f t="shared" si="1193"/>
        <v>0</v>
      </c>
      <c r="N1243" s="104">
        <f t="shared" si="1194"/>
        <v>2.397022510099545</v>
      </c>
      <c r="O1243" s="104">
        <f t="shared" si="1195"/>
        <v>2.6565545746440447</v>
      </c>
      <c r="P1243" s="104">
        <f t="shared" si="1195"/>
        <v>0</v>
      </c>
      <c r="Q1243" s="104">
        <f t="shared" si="1196"/>
        <v>2.6565545746440447</v>
      </c>
      <c r="R1243" s="104">
        <f t="shared" si="1197"/>
        <v>2.9060949185431451</v>
      </c>
      <c r="S1243" s="104">
        <f t="shared" si="1197"/>
        <v>0</v>
      </c>
      <c r="T1243" s="104">
        <f t="shared" si="1198"/>
        <v>2.9060949185431451</v>
      </c>
    </row>
    <row r="1244" spans="2:20" x14ac:dyDescent="0.2">
      <c r="B1244" s="114" t="s">
        <v>288</v>
      </c>
      <c r="C1244" s="119">
        <f t="shared" si="1187"/>
        <v>0</v>
      </c>
      <c r="D1244" s="119">
        <f t="shared" si="1187"/>
        <v>0</v>
      </c>
      <c r="E1244" s="104">
        <f t="shared" si="1188"/>
        <v>0</v>
      </c>
      <c r="F1244" s="104">
        <f t="shared" si="1189"/>
        <v>0.35561652801461097</v>
      </c>
      <c r="G1244" s="104">
        <f t="shared" si="1189"/>
        <v>0</v>
      </c>
      <c r="H1244" s="104">
        <f t="shared" si="1190"/>
        <v>0.35561652801461097</v>
      </c>
      <c r="I1244" s="104">
        <f t="shared" si="1191"/>
        <v>0.44778728723051547</v>
      </c>
      <c r="J1244" s="104">
        <f t="shared" si="1191"/>
        <v>0</v>
      </c>
      <c r="K1244" s="104">
        <f t="shared" si="1192"/>
        <v>0.44778728723051547</v>
      </c>
      <c r="L1244" s="104">
        <f t="shared" si="1193"/>
        <v>0.55869411791207613</v>
      </c>
      <c r="M1244" s="104">
        <f t="shared" si="1193"/>
        <v>0</v>
      </c>
      <c r="N1244" s="104">
        <f t="shared" si="1194"/>
        <v>0.55869411791207613</v>
      </c>
      <c r="O1244" s="104">
        <f t="shared" si="1195"/>
        <v>0.93830188437846096</v>
      </c>
      <c r="P1244" s="104">
        <f t="shared" si="1195"/>
        <v>0</v>
      </c>
      <c r="Q1244" s="104">
        <f t="shared" si="1196"/>
        <v>0.93830188437846096</v>
      </c>
      <c r="R1244" s="104">
        <f t="shared" si="1197"/>
        <v>1.1571289023084899</v>
      </c>
      <c r="S1244" s="104">
        <f t="shared" si="1197"/>
        <v>0</v>
      </c>
      <c r="T1244" s="104">
        <f t="shared" si="1198"/>
        <v>1.1571289023084899</v>
      </c>
    </row>
    <row r="1245" spans="2:20" x14ac:dyDescent="0.2">
      <c r="B1245" s="114" t="s">
        <v>289</v>
      </c>
      <c r="C1245" s="119">
        <f t="shared" si="1187"/>
        <v>0.47131324004305708</v>
      </c>
      <c r="D1245" s="119">
        <f t="shared" si="1187"/>
        <v>0</v>
      </c>
      <c r="E1245" s="104">
        <f t="shared" si="1188"/>
        <v>0.47131324004305708</v>
      </c>
      <c r="F1245" s="104">
        <f t="shared" si="1189"/>
        <v>0.45288628829125155</v>
      </c>
      <c r="G1245" s="104">
        <f t="shared" si="1189"/>
        <v>0</v>
      </c>
      <c r="H1245" s="104">
        <f t="shared" si="1190"/>
        <v>0.45288628829125155</v>
      </c>
      <c r="I1245" s="104">
        <f t="shared" si="1191"/>
        <v>0.4743192817186852</v>
      </c>
      <c r="J1245" s="104">
        <f t="shared" si="1191"/>
        <v>0</v>
      </c>
      <c r="K1245" s="104">
        <f t="shared" si="1192"/>
        <v>0.4743192817186852</v>
      </c>
      <c r="L1245" s="104">
        <f t="shared" si="1193"/>
        <v>0.52073247633196995</v>
      </c>
      <c r="M1245" s="104">
        <f t="shared" si="1193"/>
        <v>0</v>
      </c>
      <c r="N1245" s="104">
        <f t="shared" si="1194"/>
        <v>0.52073247633196995</v>
      </c>
      <c r="O1245" s="104">
        <f t="shared" si="1195"/>
        <v>0.57711358000887847</v>
      </c>
      <c r="P1245" s="104">
        <f t="shared" si="1195"/>
        <v>0</v>
      </c>
      <c r="Q1245" s="104">
        <f t="shared" si="1196"/>
        <v>0.57711358000887847</v>
      </c>
      <c r="R1245" s="104">
        <f t="shared" si="1197"/>
        <v>0.63132406851109679</v>
      </c>
      <c r="S1245" s="104">
        <f t="shared" si="1197"/>
        <v>0</v>
      </c>
      <c r="T1245" s="104">
        <f t="shared" si="1198"/>
        <v>0.63132406851109679</v>
      </c>
    </row>
    <row r="1246" spans="2:20" x14ac:dyDescent="0.2">
      <c r="B1246" s="114" t="s">
        <v>290</v>
      </c>
      <c r="C1246" s="119">
        <f t="shared" si="1187"/>
        <v>0</v>
      </c>
      <c r="D1246" s="119">
        <f t="shared" si="1187"/>
        <v>0.37555435952637251</v>
      </c>
      <c r="E1246" s="104">
        <f t="shared" si="1188"/>
        <v>0.37555435952637251</v>
      </c>
      <c r="F1246" s="104">
        <f t="shared" si="1189"/>
        <v>0</v>
      </c>
      <c r="G1246" s="104">
        <f t="shared" si="1189"/>
        <v>0.36087129638445764</v>
      </c>
      <c r="H1246" s="104">
        <f t="shared" si="1190"/>
        <v>0.36087129638445764</v>
      </c>
      <c r="I1246" s="104">
        <f t="shared" si="1191"/>
        <v>0</v>
      </c>
      <c r="J1246" s="104">
        <f t="shared" si="1191"/>
        <v>0.37794964987742852</v>
      </c>
      <c r="K1246" s="104">
        <f t="shared" si="1192"/>
        <v>0.37794964987742852</v>
      </c>
      <c r="L1246" s="104">
        <f t="shared" si="1193"/>
        <v>0</v>
      </c>
      <c r="M1246" s="104">
        <f t="shared" si="1193"/>
        <v>0.41493286209309355</v>
      </c>
      <c r="N1246" s="104">
        <f t="shared" si="1194"/>
        <v>0.41493286209309355</v>
      </c>
      <c r="O1246" s="104">
        <f t="shared" si="1195"/>
        <v>0</v>
      </c>
      <c r="P1246" s="104">
        <f t="shared" si="1195"/>
        <v>0.45985875740390009</v>
      </c>
      <c r="Q1246" s="104">
        <f t="shared" si="1196"/>
        <v>0.45985875740390009</v>
      </c>
      <c r="R1246" s="104">
        <f t="shared" si="1197"/>
        <v>0</v>
      </c>
      <c r="S1246" s="104">
        <f t="shared" si="1197"/>
        <v>0.50305505141677875</v>
      </c>
      <c r="T1246" s="104">
        <f t="shared" si="1198"/>
        <v>0.50305505141677875</v>
      </c>
    </row>
    <row r="1247" spans="2:20" x14ac:dyDescent="0.2">
      <c r="B1247" s="114" t="s">
        <v>291</v>
      </c>
      <c r="C1247" s="119">
        <f t="shared" si="1187"/>
        <v>0</v>
      </c>
      <c r="D1247" s="119">
        <f t="shared" si="1187"/>
        <v>0.18702906350914963</v>
      </c>
      <c r="E1247" s="104">
        <f t="shared" si="1188"/>
        <v>0.18702906350914963</v>
      </c>
      <c r="F1247" s="104">
        <f t="shared" si="1189"/>
        <v>0</v>
      </c>
      <c r="G1247" s="104">
        <f t="shared" si="1189"/>
        <v>0.17971678106795697</v>
      </c>
      <c r="H1247" s="104">
        <f t="shared" si="1190"/>
        <v>0.17971678106795697</v>
      </c>
      <c r="I1247" s="104">
        <f t="shared" si="1191"/>
        <v>0</v>
      </c>
      <c r="J1247" s="104">
        <f t="shared" si="1191"/>
        <v>0.18822193718995442</v>
      </c>
      <c r="K1247" s="104">
        <f t="shared" si="1192"/>
        <v>0.18822193718995442</v>
      </c>
      <c r="L1247" s="104">
        <f t="shared" si="1193"/>
        <v>0</v>
      </c>
      <c r="M1247" s="104">
        <f t="shared" si="1193"/>
        <v>0.18973297297809869</v>
      </c>
      <c r="N1247" s="104">
        <f t="shared" si="1194"/>
        <v>0.18973297297809869</v>
      </c>
      <c r="O1247" s="104">
        <f t="shared" si="1195"/>
        <v>0</v>
      </c>
      <c r="P1247" s="104">
        <f t="shared" si="1195"/>
        <v>0.21027587150395641</v>
      </c>
      <c r="Q1247" s="104">
        <f t="shared" si="1196"/>
        <v>0.21027587150395641</v>
      </c>
      <c r="R1247" s="104">
        <f t="shared" si="1197"/>
        <v>0</v>
      </c>
      <c r="S1247" s="104">
        <f t="shared" si="1197"/>
        <v>0.2300278893204212</v>
      </c>
      <c r="T1247" s="104">
        <f t="shared" si="1198"/>
        <v>0.2300278893204212</v>
      </c>
    </row>
    <row r="1248" spans="2:20" x14ac:dyDescent="0.2">
      <c r="B1248" s="114" t="s">
        <v>293</v>
      </c>
      <c r="C1248" s="119">
        <f t="shared" si="1187"/>
        <v>0</v>
      </c>
      <c r="D1248" s="119">
        <f t="shared" si="1187"/>
        <v>0.19667976318622171</v>
      </c>
      <c r="E1248" s="104">
        <f t="shared" si="1188"/>
        <v>0.19667976318622171</v>
      </c>
      <c r="F1248" s="104">
        <f t="shared" si="1189"/>
        <v>0</v>
      </c>
      <c r="G1248" s="104">
        <f t="shared" si="1189"/>
        <v>0.18899016697106355</v>
      </c>
      <c r="H1248" s="104">
        <f t="shared" si="1190"/>
        <v>0.18899016697106355</v>
      </c>
      <c r="I1248" s="104">
        <f t="shared" si="1191"/>
        <v>0</v>
      </c>
      <c r="J1248" s="104">
        <f t="shared" si="1191"/>
        <v>0.19793418914895611</v>
      </c>
      <c r="K1248" s="104">
        <f t="shared" si="1192"/>
        <v>0.19793418914895611</v>
      </c>
      <c r="L1248" s="104">
        <f t="shared" si="1193"/>
        <v>0</v>
      </c>
      <c r="M1248" s="104">
        <f t="shared" si="1193"/>
        <v>0.21730248893281734</v>
      </c>
      <c r="N1248" s="104">
        <f t="shared" si="1194"/>
        <v>0.21730248893281734</v>
      </c>
      <c r="O1248" s="104">
        <f t="shared" si="1195"/>
        <v>0</v>
      </c>
      <c r="P1248" s="104">
        <f t="shared" si="1195"/>
        <v>0.2408304129910066</v>
      </c>
      <c r="Q1248" s="104">
        <f t="shared" si="1196"/>
        <v>0.2408304129910066</v>
      </c>
      <c r="R1248" s="104">
        <f t="shared" si="1197"/>
        <v>0</v>
      </c>
      <c r="S1248" s="104">
        <f t="shared" si="1197"/>
        <v>0.26345253589137674</v>
      </c>
      <c r="T1248" s="104">
        <f t="shared" si="1198"/>
        <v>0.26345253589137674</v>
      </c>
    </row>
    <row r="1249" spans="2:20" x14ac:dyDescent="0.2">
      <c r="B1249" s="114" t="s">
        <v>872</v>
      </c>
      <c r="C1249" s="119">
        <f t="shared" ref="C1249:D1256" si="1199">+C915*$E$1260</f>
        <v>0</v>
      </c>
      <c r="D1249" s="119">
        <f t="shared" si="1199"/>
        <v>0</v>
      </c>
      <c r="E1249" s="104">
        <f t="shared" si="1188"/>
        <v>0</v>
      </c>
      <c r="F1249" s="104">
        <f t="shared" ref="F1249:G1256" si="1200">+F915*$H$1260</f>
        <v>0</v>
      </c>
      <c r="G1249" s="104">
        <f t="shared" si="1200"/>
        <v>0</v>
      </c>
      <c r="H1249" s="104">
        <f t="shared" si="1190"/>
        <v>0</v>
      </c>
      <c r="I1249" s="104">
        <f t="shared" ref="I1249:J1256" si="1201">+I915*$K$1260</f>
        <v>3.7333276798007486</v>
      </c>
      <c r="J1249" s="104">
        <f t="shared" si="1201"/>
        <v>0</v>
      </c>
      <c r="K1249" s="104">
        <f t="shared" si="1192"/>
        <v>3.7333276798007486</v>
      </c>
      <c r="L1249" s="104">
        <f t="shared" ref="L1249:M1256" si="1202">+L915*$N$1260</f>
        <v>8.6940892617408778</v>
      </c>
      <c r="M1249" s="104">
        <f t="shared" si="1202"/>
        <v>0</v>
      </c>
      <c r="N1249" s="104">
        <f t="shared" si="1194"/>
        <v>8.6940892617408778</v>
      </c>
      <c r="O1249" s="104">
        <f t="shared" ref="O1249:P1256" si="1203">+O915*$Q$1260</f>
        <v>0</v>
      </c>
      <c r="P1249" s="104">
        <f t="shared" si="1203"/>
        <v>0</v>
      </c>
      <c r="Q1249" s="104">
        <f t="shared" si="1196"/>
        <v>0</v>
      </c>
      <c r="R1249" s="104">
        <f t="shared" ref="R1249:S1256" si="1204">+R915*$T$1260</f>
        <v>0</v>
      </c>
      <c r="S1249" s="104">
        <f t="shared" si="1204"/>
        <v>0</v>
      </c>
      <c r="T1249" s="104">
        <f t="shared" si="1198"/>
        <v>0</v>
      </c>
    </row>
    <row r="1250" spans="2:20" x14ac:dyDescent="0.2">
      <c r="B1250" s="114" t="s">
        <v>867</v>
      </c>
      <c r="C1250" s="119">
        <f t="shared" si="1199"/>
        <v>0</v>
      </c>
      <c r="D1250" s="119">
        <f t="shared" si="1199"/>
        <v>0</v>
      </c>
      <c r="E1250" s="104">
        <f t="shared" si="1188"/>
        <v>0</v>
      </c>
      <c r="F1250" s="104">
        <f t="shared" si="1200"/>
        <v>3.9210934051190609</v>
      </c>
      <c r="G1250" s="104">
        <f t="shared" si="1200"/>
        <v>0</v>
      </c>
      <c r="H1250" s="104">
        <f t="shared" si="1190"/>
        <v>3.9210934051190609</v>
      </c>
      <c r="I1250" s="104">
        <f t="shared" si="1201"/>
        <v>4.3555489597675408</v>
      </c>
      <c r="J1250" s="104">
        <f t="shared" si="1201"/>
        <v>0</v>
      </c>
      <c r="K1250" s="104">
        <f t="shared" si="1192"/>
        <v>4.3555489597675408</v>
      </c>
      <c r="L1250" s="104">
        <f t="shared" si="1202"/>
        <v>7.4520765100636099</v>
      </c>
      <c r="M1250" s="104">
        <f t="shared" si="1202"/>
        <v>0</v>
      </c>
      <c r="N1250" s="104">
        <f t="shared" si="1194"/>
        <v>7.4520765100636099</v>
      </c>
      <c r="O1250" s="104">
        <f t="shared" si="1203"/>
        <v>8.1337975007295444</v>
      </c>
      <c r="P1250" s="104">
        <f t="shared" si="1203"/>
        <v>0</v>
      </c>
      <c r="Q1250" s="104">
        <f t="shared" si="1196"/>
        <v>8.1337975007295444</v>
      </c>
      <c r="R1250" s="104">
        <f t="shared" si="1204"/>
        <v>9.3333946642618777</v>
      </c>
      <c r="S1250" s="104">
        <f t="shared" si="1204"/>
        <v>0</v>
      </c>
      <c r="T1250" s="104">
        <f t="shared" si="1198"/>
        <v>9.3333946642618777</v>
      </c>
    </row>
    <row r="1251" spans="2:20" x14ac:dyDescent="0.2">
      <c r="B1251" s="114" t="s">
        <v>868</v>
      </c>
      <c r="C1251" s="119">
        <f t="shared" si="1199"/>
        <v>0</v>
      </c>
      <c r="D1251" s="119">
        <f t="shared" si="1199"/>
        <v>0</v>
      </c>
      <c r="E1251" s="104">
        <f t="shared" si="1188"/>
        <v>0</v>
      </c>
      <c r="F1251" s="104">
        <f t="shared" si="1200"/>
        <v>0</v>
      </c>
      <c r="G1251" s="104">
        <f t="shared" si="1200"/>
        <v>0</v>
      </c>
      <c r="H1251" s="104">
        <f t="shared" si="1190"/>
        <v>0</v>
      </c>
      <c r="I1251" s="104">
        <f t="shared" si="1201"/>
        <v>1.8666638399003743</v>
      </c>
      <c r="J1251" s="104">
        <f t="shared" si="1201"/>
        <v>0</v>
      </c>
      <c r="K1251" s="104">
        <f t="shared" si="1192"/>
        <v>1.8666638399003743</v>
      </c>
      <c r="L1251" s="104">
        <f t="shared" si="1202"/>
        <v>3.726038255031805</v>
      </c>
      <c r="M1251" s="104">
        <f t="shared" si="1202"/>
        <v>0</v>
      </c>
      <c r="N1251" s="104">
        <f t="shared" si="1194"/>
        <v>3.726038255031805</v>
      </c>
      <c r="O1251" s="104">
        <f t="shared" si="1203"/>
        <v>5.0054138466027966</v>
      </c>
      <c r="P1251" s="104">
        <f t="shared" si="1203"/>
        <v>0</v>
      </c>
      <c r="Q1251" s="104">
        <f t="shared" si="1196"/>
        <v>5.0054138466027966</v>
      </c>
      <c r="R1251" s="104">
        <f t="shared" si="1204"/>
        <v>5.6000367985571264</v>
      </c>
      <c r="S1251" s="104">
        <f t="shared" si="1204"/>
        <v>0</v>
      </c>
      <c r="T1251" s="104">
        <f t="shared" si="1198"/>
        <v>5.6000367985571264</v>
      </c>
    </row>
    <row r="1252" spans="2:20" x14ac:dyDescent="0.2">
      <c r="B1252" s="114" t="s">
        <v>869</v>
      </c>
      <c r="C1252" s="119">
        <f t="shared" si="1199"/>
        <v>0</v>
      </c>
      <c r="D1252" s="119">
        <f t="shared" si="1199"/>
        <v>0</v>
      </c>
      <c r="E1252" s="104">
        <f t="shared" si="1188"/>
        <v>0</v>
      </c>
      <c r="F1252" s="104">
        <f t="shared" si="1200"/>
        <v>2.6140622700793741</v>
      </c>
      <c r="G1252" s="104">
        <f t="shared" si="1200"/>
        <v>0</v>
      </c>
      <c r="H1252" s="104">
        <f t="shared" si="1190"/>
        <v>2.6140622700793741</v>
      </c>
      <c r="I1252" s="104">
        <f t="shared" si="1201"/>
        <v>3.1111063998339574</v>
      </c>
      <c r="J1252" s="104">
        <f t="shared" si="1201"/>
        <v>0</v>
      </c>
      <c r="K1252" s="104">
        <f t="shared" si="1192"/>
        <v>3.1111063998339574</v>
      </c>
      <c r="L1252" s="104">
        <f t="shared" si="1202"/>
        <v>4.3470446308704389</v>
      </c>
      <c r="M1252" s="104">
        <f t="shared" si="1202"/>
        <v>0</v>
      </c>
      <c r="N1252" s="104">
        <f t="shared" si="1194"/>
        <v>4.3470446308704389</v>
      </c>
      <c r="O1252" s="104">
        <f t="shared" si="1203"/>
        <v>6.2567673082534965</v>
      </c>
      <c r="P1252" s="104">
        <f t="shared" si="1203"/>
        <v>0</v>
      </c>
      <c r="Q1252" s="104">
        <f t="shared" si="1196"/>
        <v>6.2567673082534965</v>
      </c>
      <c r="R1252" s="104">
        <f t="shared" si="1204"/>
        <v>7.4667157314095016</v>
      </c>
      <c r="S1252" s="104">
        <f t="shared" si="1204"/>
        <v>0</v>
      </c>
      <c r="T1252" s="104">
        <f t="shared" si="1198"/>
        <v>7.4667157314095016</v>
      </c>
    </row>
    <row r="1253" spans="2:20" x14ac:dyDescent="0.2">
      <c r="B1253" s="114" t="s">
        <v>870</v>
      </c>
      <c r="C1253" s="119">
        <f t="shared" si="1199"/>
        <v>0</v>
      </c>
      <c r="D1253" s="119">
        <f t="shared" si="1199"/>
        <v>0</v>
      </c>
      <c r="E1253" s="104">
        <f t="shared" si="1188"/>
        <v>0</v>
      </c>
      <c r="F1253" s="104">
        <f t="shared" si="1200"/>
        <v>0</v>
      </c>
      <c r="G1253" s="104">
        <f t="shared" si="1200"/>
        <v>0</v>
      </c>
      <c r="H1253" s="104">
        <f t="shared" si="1190"/>
        <v>0</v>
      </c>
      <c r="I1253" s="104">
        <f t="shared" si="1201"/>
        <v>7.4666553596014973</v>
      </c>
      <c r="J1253" s="104">
        <f t="shared" si="1201"/>
        <v>0</v>
      </c>
      <c r="K1253" s="104">
        <f t="shared" si="1192"/>
        <v>7.4666553596014973</v>
      </c>
      <c r="L1253" s="104">
        <f t="shared" si="1202"/>
        <v>0</v>
      </c>
      <c r="M1253" s="104">
        <f t="shared" si="1202"/>
        <v>0</v>
      </c>
      <c r="N1253" s="104">
        <f t="shared" si="1194"/>
        <v>0</v>
      </c>
      <c r="O1253" s="104">
        <f t="shared" si="1203"/>
        <v>15.016241539808389</v>
      </c>
      <c r="P1253" s="104">
        <f t="shared" si="1203"/>
        <v>0</v>
      </c>
      <c r="Q1253" s="104">
        <f t="shared" si="1196"/>
        <v>15.016241539808389</v>
      </c>
      <c r="R1253" s="104">
        <f t="shared" si="1204"/>
        <v>0</v>
      </c>
      <c r="S1253" s="104">
        <f t="shared" si="1204"/>
        <v>0</v>
      </c>
      <c r="T1253" s="104">
        <f t="shared" si="1198"/>
        <v>0</v>
      </c>
    </row>
    <row r="1254" spans="2:20" x14ac:dyDescent="0.2">
      <c r="B1254" s="114" t="s">
        <v>871</v>
      </c>
      <c r="C1254" s="119">
        <f t="shared" si="1199"/>
        <v>0</v>
      </c>
      <c r="D1254" s="119">
        <f t="shared" si="1199"/>
        <v>0</v>
      </c>
      <c r="E1254" s="104">
        <f t="shared" si="1188"/>
        <v>0</v>
      </c>
      <c r="F1254" s="104">
        <f t="shared" si="1200"/>
        <v>1.307031135039687</v>
      </c>
      <c r="G1254" s="104">
        <f t="shared" si="1200"/>
        <v>0</v>
      </c>
      <c r="H1254" s="104">
        <f t="shared" si="1190"/>
        <v>1.307031135039687</v>
      </c>
      <c r="I1254" s="104">
        <f t="shared" si="1201"/>
        <v>2.4888851198671658</v>
      </c>
      <c r="J1254" s="104">
        <f t="shared" si="1201"/>
        <v>0</v>
      </c>
      <c r="K1254" s="104">
        <f t="shared" si="1192"/>
        <v>2.4888851198671658</v>
      </c>
      <c r="L1254" s="104">
        <f t="shared" si="1202"/>
        <v>3.1050318791931706</v>
      </c>
      <c r="M1254" s="104">
        <f t="shared" si="1202"/>
        <v>0</v>
      </c>
      <c r="N1254" s="104">
        <f t="shared" si="1194"/>
        <v>3.1050318791931706</v>
      </c>
      <c r="O1254" s="104">
        <f t="shared" si="1203"/>
        <v>4.3797371157774476</v>
      </c>
      <c r="P1254" s="104">
        <f t="shared" si="1203"/>
        <v>0</v>
      </c>
      <c r="Q1254" s="104">
        <f t="shared" si="1196"/>
        <v>4.3797371157774476</v>
      </c>
      <c r="R1254" s="104">
        <f t="shared" si="1204"/>
        <v>4.9778104876063347</v>
      </c>
      <c r="S1254" s="104">
        <f t="shared" si="1204"/>
        <v>0</v>
      </c>
      <c r="T1254" s="104">
        <f t="shared" si="1198"/>
        <v>4.9778104876063347</v>
      </c>
    </row>
    <row r="1255" spans="2:20" x14ac:dyDescent="0.2">
      <c r="B1255" s="114" t="s">
        <v>873</v>
      </c>
      <c r="C1255" s="119">
        <f t="shared" si="1199"/>
        <v>0</v>
      </c>
      <c r="D1255" s="119">
        <f t="shared" si="1199"/>
        <v>0</v>
      </c>
      <c r="E1255" s="104">
        <f t="shared" si="1188"/>
        <v>0</v>
      </c>
      <c r="F1255" s="104">
        <f t="shared" si="1200"/>
        <v>0</v>
      </c>
      <c r="G1255" s="104">
        <f t="shared" si="1200"/>
        <v>0</v>
      </c>
      <c r="H1255" s="104">
        <f t="shared" si="1190"/>
        <v>0</v>
      </c>
      <c r="I1255" s="104">
        <f t="shared" si="1201"/>
        <v>3.7333276798007486</v>
      </c>
      <c r="J1255" s="104">
        <f t="shared" si="1201"/>
        <v>0</v>
      </c>
      <c r="K1255" s="104">
        <f t="shared" si="1192"/>
        <v>3.7333276798007486</v>
      </c>
      <c r="L1255" s="104">
        <f t="shared" si="1202"/>
        <v>8.6940892617408778</v>
      </c>
      <c r="M1255" s="104">
        <f t="shared" si="1202"/>
        <v>0</v>
      </c>
      <c r="N1255" s="104">
        <f t="shared" si="1194"/>
        <v>8.6940892617408778</v>
      </c>
      <c r="O1255" s="104">
        <f t="shared" si="1203"/>
        <v>0</v>
      </c>
      <c r="P1255" s="104">
        <f t="shared" si="1203"/>
        <v>0</v>
      </c>
      <c r="Q1255" s="104">
        <f t="shared" si="1196"/>
        <v>0</v>
      </c>
      <c r="R1255" s="104">
        <f t="shared" si="1204"/>
        <v>0</v>
      </c>
      <c r="S1255" s="104">
        <f t="shared" si="1204"/>
        <v>0</v>
      </c>
      <c r="T1255" s="104">
        <f t="shared" si="1198"/>
        <v>0</v>
      </c>
    </row>
    <row r="1256" spans="2:20" x14ac:dyDescent="0.2">
      <c r="B1256" s="108" t="s">
        <v>881</v>
      </c>
      <c r="C1256" s="119">
        <f t="shared" si="1199"/>
        <v>0</v>
      </c>
      <c r="D1256" s="119">
        <f t="shared" si="1199"/>
        <v>0</v>
      </c>
      <c r="E1256" s="104">
        <f t="shared" si="1188"/>
        <v>0</v>
      </c>
      <c r="F1256" s="104">
        <f t="shared" si="1200"/>
        <v>9.14921794527781</v>
      </c>
      <c r="G1256" s="104">
        <f t="shared" si="1200"/>
        <v>0</v>
      </c>
      <c r="H1256" s="104">
        <f t="shared" si="1190"/>
        <v>9.14921794527781</v>
      </c>
      <c r="I1256" s="104">
        <f t="shared" si="1201"/>
        <v>0</v>
      </c>
      <c r="J1256" s="104">
        <f t="shared" si="1201"/>
        <v>0</v>
      </c>
      <c r="K1256" s="104">
        <f t="shared" si="1192"/>
        <v>0</v>
      </c>
      <c r="L1256" s="104">
        <f t="shared" si="1202"/>
        <v>0</v>
      </c>
      <c r="M1256" s="104">
        <f t="shared" si="1202"/>
        <v>0</v>
      </c>
      <c r="N1256" s="104">
        <f t="shared" si="1194"/>
        <v>0</v>
      </c>
      <c r="O1256" s="104">
        <f t="shared" si="1203"/>
        <v>0</v>
      </c>
      <c r="P1256" s="104">
        <f t="shared" si="1203"/>
        <v>0</v>
      </c>
      <c r="Q1256" s="104">
        <f t="shared" si="1196"/>
        <v>0</v>
      </c>
      <c r="R1256" s="104">
        <f t="shared" si="1204"/>
        <v>0</v>
      </c>
      <c r="S1256" s="104">
        <f t="shared" si="1204"/>
        <v>0</v>
      </c>
      <c r="T1256" s="104">
        <f t="shared" si="1198"/>
        <v>0</v>
      </c>
    </row>
    <row r="1257" spans="2:20" x14ac:dyDescent="0.2">
      <c r="B1257" s="108" t="s">
        <v>912</v>
      </c>
      <c r="C1257" s="119">
        <f t="shared" ref="C1257:D1257" si="1205">+C923*$E$1260</f>
        <v>3.0897201291711518</v>
      </c>
      <c r="D1257" s="119">
        <f t="shared" si="1205"/>
        <v>0</v>
      </c>
      <c r="E1257" s="104">
        <f t="shared" ref="E1257:E1258" si="1206">+C1257+D1257</f>
        <v>3.0897201291711518</v>
      </c>
      <c r="F1257" s="104">
        <f t="shared" ref="F1257:G1257" si="1207">+F923*$H$1260</f>
        <v>2.6990192938569537</v>
      </c>
      <c r="G1257" s="104">
        <f t="shared" si="1207"/>
        <v>0</v>
      </c>
      <c r="H1257" s="104">
        <f t="shared" ref="H1257:H1258" si="1208">+F1257+G1257</f>
        <v>2.6990192938569537</v>
      </c>
      <c r="I1257" s="104">
        <f t="shared" ref="I1257:J1257" si="1209">+I923*$K$1260</f>
        <v>2.569773886262849</v>
      </c>
      <c r="J1257" s="104">
        <f t="shared" si="1209"/>
        <v>0</v>
      </c>
      <c r="K1257" s="104">
        <f t="shared" ref="K1257:K1258" si="1210">+I1257+J1257</f>
        <v>2.569773886262849</v>
      </c>
      <c r="L1257" s="104">
        <f t="shared" ref="L1257:M1257" si="1211">+L923*$N$1260</f>
        <v>2.5647563322135594</v>
      </c>
      <c r="M1257" s="104">
        <f t="shared" si="1211"/>
        <v>0</v>
      </c>
      <c r="N1257" s="104">
        <f t="shared" ref="N1257:N1258" si="1212">+L1257+M1257</f>
        <v>2.5647563322135594</v>
      </c>
      <c r="O1257" s="104">
        <f t="shared" ref="O1257:P1257" si="1213">+O923*$Q$1260</f>
        <v>2.5840448983086937</v>
      </c>
      <c r="P1257" s="104">
        <f t="shared" si="1213"/>
        <v>0</v>
      </c>
      <c r="Q1257" s="104">
        <f t="shared" ref="Q1257:Q1258" si="1214">+O1257+P1257</f>
        <v>2.5840448983086937</v>
      </c>
      <c r="R1257" s="104">
        <f t="shared" ref="R1257:S1257" si="1215">+R923*$T$1260</f>
        <v>0</v>
      </c>
      <c r="S1257" s="104">
        <f t="shared" si="1215"/>
        <v>0</v>
      </c>
      <c r="T1257" s="104">
        <f t="shared" ref="T1257:T1258" si="1216">+R1257+S1257</f>
        <v>0</v>
      </c>
    </row>
    <row r="1258" spans="2:20" x14ac:dyDescent="0.2">
      <c r="B1258" s="114" t="s">
        <v>294</v>
      </c>
      <c r="C1258" s="119">
        <f t="shared" ref="C1258:D1258" si="1217">+C924*$E$1260</f>
        <v>10.507172091855042</v>
      </c>
      <c r="D1258" s="119">
        <f t="shared" si="1217"/>
        <v>0</v>
      </c>
      <c r="E1258" s="104">
        <f t="shared" si="1206"/>
        <v>10.507172091855042</v>
      </c>
      <c r="F1258" s="104">
        <f t="shared" ref="F1258:G1258" si="1218">+F924*$H$1260</f>
        <v>9.1785207119713093</v>
      </c>
      <c r="G1258" s="104">
        <f t="shared" si="1218"/>
        <v>0</v>
      </c>
      <c r="H1258" s="104">
        <f t="shared" si="1208"/>
        <v>9.1785207119713093</v>
      </c>
      <c r="I1258" s="104">
        <f t="shared" ref="I1258:J1258" si="1219">+I924*$K$1260</f>
        <v>14.007137662485921</v>
      </c>
      <c r="J1258" s="104">
        <f t="shared" si="1219"/>
        <v>0</v>
      </c>
      <c r="K1258" s="104">
        <f t="shared" si="1210"/>
        <v>14.007137662485921</v>
      </c>
      <c r="L1258" s="104">
        <f t="shared" ref="L1258:M1258" si="1220">+L924*$N$1260</f>
        <v>12.933338777884748</v>
      </c>
      <c r="M1258" s="104">
        <f t="shared" si="1220"/>
        <v>0</v>
      </c>
      <c r="N1258" s="104">
        <f t="shared" si="1212"/>
        <v>12.933338777884748</v>
      </c>
      <c r="O1258" s="104">
        <f t="shared" ref="O1258:P1258" si="1221">+O924*$Q$1260</f>
        <v>17.723181027350158</v>
      </c>
      <c r="P1258" s="104">
        <f t="shared" si="1221"/>
        <v>0</v>
      </c>
      <c r="Q1258" s="104">
        <f t="shared" si="1214"/>
        <v>17.723181027350158</v>
      </c>
      <c r="R1258" s="104">
        <f t="shared" ref="R1258:S1258" si="1222">+R924*$T$1260</f>
        <v>22.367750773940077</v>
      </c>
      <c r="S1258" s="104">
        <f t="shared" si="1222"/>
        <v>0</v>
      </c>
      <c r="T1258" s="104">
        <f t="shared" si="1216"/>
        <v>22.367750773940077</v>
      </c>
    </row>
    <row r="1259" spans="2:20" x14ac:dyDescent="0.2">
      <c r="B1259" s="278" t="s">
        <v>8</v>
      </c>
      <c r="C1259" s="106">
        <f>SUM(C1236:C1258)</f>
        <v>70.50227135533072</v>
      </c>
      <c r="D1259" s="106">
        <f t="shared" ref="D1259:T1259" si="1223">SUM(D1236:D1258)</f>
        <v>3.2182465016146398</v>
      </c>
      <c r="E1259" s="106">
        <f t="shared" si="1223"/>
        <v>73.720517856945364</v>
      </c>
      <c r="F1259" s="106">
        <f t="shared" si="1223"/>
        <v>119.0323462108245</v>
      </c>
      <c r="G1259" s="106">
        <f t="shared" si="1223"/>
        <v>3.0924225951925495</v>
      </c>
      <c r="H1259" s="106">
        <f t="shared" si="1223"/>
        <v>122.12476880601704</v>
      </c>
      <c r="I1259" s="106">
        <f t="shared" si="1223"/>
        <v>142.24559326680472</v>
      </c>
      <c r="J1259" s="106">
        <f t="shared" si="1223"/>
        <v>3.2387725176149842</v>
      </c>
      <c r="K1259" s="106">
        <f t="shared" si="1223"/>
        <v>145.48436578441968</v>
      </c>
      <c r="L1259" s="106">
        <f t="shared" si="1223"/>
        <v>175.89793029561571</v>
      </c>
      <c r="M1259" s="106">
        <f t="shared" si="1223"/>
        <v>3.5387866993302839</v>
      </c>
      <c r="N1259" s="106">
        <f t="shared" si="1223"/>
        <v>179.43671699494598</v>
      </c>
      <c r="O1259" s="106">
        <f t="shared" si="1223"/>
        <v>189.8688585857596</v>
      </c>
      <c r="P1259" s="106">
        <f t="shared" si="1223"/>
        <v>4.8673076461851261</v>
      </c>
      <c r="Q1259" s="106">
        <f t="shared" si="1223"/>
        <v>194.73616623194476</v>
      </c>
      <c r="R1259" s="106">
        <f t="shared" si="1223"/>
        <v>186.36695775000712</v>
      </c>
      <c r="S1259" s="106">
        <f t="shared" si="1223"/>
        <v>5.3245124916961588</v>
      </c>
      <c r="T1259" s="106">
        <f t="shared" si="1223"/>
        <v>191.69147024170326</v>
      </c>
    </row>
    <row r="1260" spans="2:20" x14ac:dyDescent="0.2">
      <c r="B1260" s="279" t="s">
        <v>297</v>
      </c>
      <c r="C1260" s="241"/>
      <c r="D1260" s="240"/>
      <c r="E1260" s="285">
        <f>Asignaciones!K87</f>
        <v>1.9421545340226352E-2</v>
      </c>
      <c r="F1260" s="241"/>
      <c r="G1260" s="240"/>
      <c r="H1260" s="285">
        <f>Asignaciones!L87</f>
        <v>2.1333710087595367E-2</v>
      </c>
      <c r="I1260" s="241"/>
      <c r="J1260" s="240"/>
      <c r="K1260" s="285">
        <f>Asignaciones!M87</f>
        <v>2.0235021282644487E-2</v>
      </c>
      <c r="L1260" s="241"/>
      <c r="M1260" s="240"/>
      <c r="N1260" s="285">
        <f>Asignaciones!N87</f>
        <v>2.0194838729620357E-2</v>
      </c>
      <c r="O1260" s="241"/>
      <c r="P1260" s="240"/>
      <c r="Q1260" s="285">
        <f>Asignaciones!O87</f>
        <v>2.0271126055477214E-2</v>
      </c>
      <c r="R1260" s="241"/>
      <c r="S1260" s="240"/>
      <c r="T1260" s="285">
        <f>Asignaciones!P87</f>
        <v>2.0244599542041976E-2</v>
      </c>
    </row>
    <row r="1264" spans="2:20" x14ac:dyDescent="0.2">
      <c r="B1264" s="2" t="s">
        <v>758</v>
      </c>
      <c r="C1264" s="228"/>
      <c r="D1264" s="228"/>
      <c r="E1264" s="228"/>
      <c r="F1264" s="228"/>
      <c r="G1264" s="228"/>
      <c r="H1264" s="228"/>
      <c r="I1264" s="228"/>
      <c r="J1264" s="228"/>
      <c r="K1264" s="228"/>
      <c r="L1264" s="228"/>
      <c r="M1264" s="228"/>
      <c r="N1264" s="228"/>
      <c r="O1264" s="228"/>
      <c r="P1264" s="228"/>
      <c r="Q1264" s="228"/>
      <c r="R1264" s="228"/>
      <c r="S1264" s="228"/>
      <c r="T1264" s="227"/>
    </row>
    <row r="1265" spans="2:20" x14ac:dyDescent="0.2">
      <c r="B1265" s="9" t="s">
        <v>20</v>
      </c>
      <c r="C1265" s="199"/>
      <c r="D1265" s="199"/>
      <c r="E1265" s="199"/>
      <c r="F1265" s="199"/>
      <c r="G1265" s="199"/>
      <c r="H1265" s="199"/>
      <c r="I1265" s="199"/>
      <c r="J1265" s="199"/>
      <c r="K1265" s="199"/>
      <c r="L1265" s="199"/>
      <c r="M1265" s="199"/>
      <c r="N1265" s="199"/>
      <c r="O1265" s="199"/>
      <c r="P1265" s="199"/>
      <c r="Q1265" s="199"/>
      <c r="R1265" s="199"/>
      <c r="S1265" s="199"/>
      <c r="T1265" s="262"/>
    </row>
    <row r="1266" spans="2:20" x14ac:dyDescent="0.2">
      <c r="B1266" s="9" t="s">
        <v>911</v>
      </c>
      <c r="C1266" s="199"/>
      <c r="D1266" s="199"/>
      <c r="E1266" s="199"/>
      <c r="F1266" s="199"/>
      <c r="G1266" s="199"/>
      <c r="H1266" s="199"/>
      <c r="I1266" s="199"/>
      <c r="J1266" s="199"/>
      <c r="K1266" s="199"/>
      <c r="L1266" s="199"/>
      <c r="M1266" s="199"/>
      <c r="N1266" s="199"/>
      <c r="O1266" s="199"/>
      <c r="P1266" s="199"/>
      <c r="Q1266" s="199"/>
      <c r="R1266" s="199"/>
      <c r="S1266" s="199"/>
      <c r="T1266" s="262"/>
    </row>
    <row r="1267" spans="2:20" x14ac:dyDescent="0.2">
      <c r="B1267" s="9" t="s">
        <v>2</v>
      </c>
      <c r="C1267" s="199"/>
      <c r="D1267" s="199"/>
      <c r="E1267" s="199"/>
      <c r="F1267" s="199"/>
      <c r="G1267" s="199"/>
      <c r="H1267" s="199"/>
      <c r="I1267" s="199"/>
      <c r="J1267" s="199"/>
      <c r="K1267" s="199"/>
      <c r="L1267" s="199"/>
      <c r="M1267" s="199"/>
      <c r="N1267" s="199"/>
      <c r="O1267" s="199"/>
      <c r="P1267" s="199"/>
      <c r="Q1267" s="199"/>
      <c r="R1267" s="199"/>
      <c r="S1267" s="199"/>
      <c r="T1267" s="262"/>
    </row>
    <row r="1268" spans="2:20" x14ac:dyDescent="0.2">
      <c r="B1268" s="256"/>
      <c r="C1268" s="197"/>
      <c r="D1268" s="197"/>
      <c r="E1268" s="197"/>
      <c r="F1268" s="197"/>
      <c r="G1268" s="197"/>
      <c r="H1268" s="197"/>
      <c r="I1268" s="197"/>
      <c r="J1268" s="197"/>
      <c r="K1268" s="197"/>
      <c r="L1268" s="197"/>
      <c r="M1268" s="197"/>
      <c r="N1268" s="197"/>
      <c r="O1268" s="197"/>
      <c r="P1268" s="197"/>
      <c r="Q1268" s="197"/>
      <c r="R1268" s="197"/>
      <c r="S1268" s="197"/>
      <c r="T1268" s="263"/>
    </row>
    <row r="1269" spans="2:20" x14ac:dyDescent="0.2">
      <c r="B1269" s="264"/>
    </row>
    <row r="1270" spans="2:20" x14ac:dyDescent="0.2">
      <c r="B1270" s="265" t="s">
        <v>282</v>
      </c>
      <c r="C1270" s="267" t="s">
        <v>38</v>
      </c>
      <c r="D1270" s="662"/>
      <c r="E1270" s="299"/>
      <c r="F1270" s="270" t="s">
        <v>39</v>
      </c>
      <c r="G1270" s="663"/>
      <c r="H1270" s="663"/>
      <c r="I1270" s="301" t="s">
        <v>40</v>
      </c>
      <c r="J1270" s="662"/>
      <c r="K1270" s="299"/>
      <c r="L1270" s="267" t="s">
        <v>121</v>
      </c>
      <c r="M1270" s="662"/>
      <c r="N1270" s="299"/>
      <c r="O1270" s="270" t="s">
        <v>122</v>
      </c>
      <c r="P1270" s="662"/>
      <c r="Q1270" s="299"/>
      <c r="R1270" s="301" t="s">
        <v>633</v>
      </c>
      <c r="S1270" s="662"/>
      <c r="T1270" s="299"/>
    </row>
    <row r="1271" spans="2:20" x14ac:dyDescent="0.2">
      <c r="B1271" s="273"/>
      <c r="C1271" s="274" t="s">
        <v>283</v>
      </c>
      <c r="D1271" s="275" t="s">
        <v>284</v>
      </c>
      <c r="E1271" s="275" t="s">
        <v>47</v>
      </c>
      <c r="F1271" s="275" t="s">
        <v>283</v>
      </c>
      <c r="G1271" s="275" t="s">
        <v>284</v>
      </c>
      <c r="H1271" s="275" t="s">
        <v>47</v>
      </c>
      <c r="I1271" s="276" t="s">
        <v>283</v>
      </c>
      <c r="J1271" s="276" t="s">
        <v>284</v>
      </c>
      <c r="K1271" s="276" t="s">
        <v>47</v>
      </c>
      <c r="L1271" s="274" t="s">
        <v>283</v>
      </c>
      <c r="M1271" s="275" t="s">
        <v>284</v>
      </c>
      <c r="N1271" s="275" t="s">
        <v>47</v>
      </c>
      <c r="O1271" s="275" t="s">
        <v>283</v>
      </c>
      <c r="P1271" s="275" t="s">
        <v>284</v>
      </c>
      <c r="Q1271" s="275" t="s">
        <v>47</v>
      </c>
      <c r="R1271" s="276" t="s">
        <v>283</v>
      </c>
      <c r="S1271" s="276" t="s">
        <v>284</v>
      </c>
      <c r="T1271" s="276" t="s">
        <v>47</v>
      </c>
    </row>
    <row r="1272" spans="2:20" x14ac:dyDescent="0.2">
      <c r="B1272" s="129" t="s">
        <v>104</v>
      </c>
      <c r="C1272" s="234"/>
      <c r="D1272" s="234"/>
      <c r="E1272" s="234"/>
      <c r="F1272" s="234"/>
      <c r="G1272" s="234"/>
      <c r="H1272" s="234"/>
      <c r="I1272" s="234"/>
      <c r="J1272" s="234"/>
      <c r="K1272" s="234"/>
      <c r="L1272" s="234"/>
      <c r="M1272" s="234"/>
      <c r="N1272" s="234"/>
      <c r="O1272" s="234"/>
      <c r="P1272" s="234"/>
      <c r="Q1272" s="234"/>
      <c r="R1272" s="234"/>
      <c r="S1272" s="234"/>
      <c r="T1272" s="232"/>
    </row>
    <row r="1273" spans="2:20" x14ac:dyDescent="0.2">
      <c r="B1273" s="665" t="s">
        <v>424</v>
      </c>
      <c r="C1273" s="104">
        <f t="shared" ref="C1273:D1285" si="1224">+C902*$E$1297</f>
        <v>192.27875351314154</v>
      </c>
      <c r="D1273" s="104">
        <f t="shared" si="1224"/>
        <v>0</v>
      </c>
      <c r="E1273" s="104">
        <f t="shared" ref="E1273:E1293" si="1225">+C1273+D1273</f>
        <v>192.27875351314154</v>
      </c>
      <c r="F1273" s="104">
        <f t="shared" ref="F1273:G1285" si="1226">+F902*$H$1297</f>
        <v>288.88116617471781</v>
      </c>
      <c r="G1273" s="104">
        <f t="shared" si="1226"/>
        <v>0</v>
      </c>
      <c r="H1273" s="104">
        <f t="shared" ref="H1273:H1293" si="1227">+F1273+G1273</f>
        <v>288.88116617471781</v>
      </c>
      <c r="I1273" s="104">
        <f t="shared" ref="I1273:J1285" si="1228">+I902*$K$1297</f>
        <v>319.42790517033205</v>
      </c>
      <c r="J1273" s="104">
        <f t="shared" si="1228"/>
        <v>0</v>
      </c>
      <c r="K1273" s="104">
        <f t="shared" ref="K1273:K1293" si="1229">+I1273+J1273</f>
        <v>319.42790517033205</v>
      </c>
      <c r="L1273" s="104">
        <f t="shared" ref="L1273:M1285" si="1230">+L902*$N$1297</f>
        <v>400.82577405651443</v>
      </c>
      <c r="M1273" s="104">
        <f t="shared" si="1230"/>
        <v>0</v>
      </c>
      <c r="N1273" s="104">
        <f t="shared" ref="N1273:N1293" si="1231">+L1273+M1273</f>
        <v>400.82577405651443</v>
      </c>
      <c r="O1273" s="104">
        <f t="shared" ref="O1273:P1285" si="1232">+O902*$Q$1297</f>
        <v>421.53535752257289</v>
      </c>
      <c r="P1273" s="104">
        <f t="shared" si="1232"/>
        <v>0</v>
      </c>
      <c r="Q1273" s="104">
        <f t="shared" ref="Q1273:Q1293" si="1233">+O1273+P1273</f>
        <v>421.53535752257289</v>
      </c>
      <c r="R1273" s="104">
        <f t="shared" ref="R1273:S1285" si="1234">+R902*$T$1297</f>
        <v>439.67559974323837</v>
      </c>
      <c r="S1273" s="104">
        <f t="shared" si="1234"/>
        <v>0</v>
      </c>
      <c r="T1273" s="104">
        <f t="shared" ref="T1273:T1293" si="1235">+R1273+S1273</f>
        <v>439.67559974323837</v>
      </c>
    </row>
    <row r="1274" spans="2:20" x14ac:dyDescent="0.2">
      <c r="B1274" s="665" t="s">
        <v>425</v>
      </c>
      <c r="C1274" s="104">
        <f t="shared" si="1224"/>
        <v>60.95278745433292</v>
      </c>
      <c r="D1274" s="104">
        <f t="shared" si="1224"/>
        <v>0</v>
      </c>
      <c r="E1274" s="104">
        <f t="shared" si="1225"/>
        <v>60.95278745433292</v>
      </c>
      <c r="F1274" s="104">
        <f t="shared" si="1226"/>
        <v>107.77540661591792</v>
      </c>
      <c r="G1274" s="104">
        <f t="shared" si="1226"/>
        <v>0</v>
      </c>
      <c r="H1274" s="104">
        <f t="shared" si="1227"/>
        <v>107.77540661591792</v>
      </c>
      <c r="I1274" s="104">
        <f t="shared" si="1228"/>
        <v>120.17979633374814</v>
      </c>
      <c r="J1274" s="104">
        <f t="shared" si="1228"/>
        <v>0</v>
      </c>
      <c r="K1274" s="104">
        <f t="shared" si="1229"/>
        <v>120.17979633374814</v>
      </c>
      <c r="L1274" s="104">
        <f t="shared" si="1230"/>
        <v>149.76444526893133</v>
      </c>
      <c r="M1274" s="104">
        <f t="shared" si="1230"/>
        <v>0</v>
      </c>
      <c r="N1274" s="104">
        <f t="shared" si="1231"/>
        <v>149.76444526893133</v>
      </c>
      <c r="O1274" s="104">
        <f t="shared" si="1232"/>
        <v>152.67753932113473</v>
      </c>
      <c r="P1274" s="104">
        <f t="shared" si="1232"/>
        <v>0</v>
      </c>
      <c r="Q1274" s="104">
        <f t="shared" si="1233"/>
        <v>152.67753932113473</v>
      </c>
      <c r="R1274" s="104">
        <f t="shared" si="1234"/>
        <v>159.24782457838572</v>
      </c>
      <c r="S1274" s="104">
        <f t="shared" si="1234"/>
        <v>0</v>
      </c>
      <c r="T1274" s="104">
        <f t="shared" si="1235"/>
        <v>159.24782457838572</v>
      </c>
    </row>
    <row r="1275" spans="2:20" x14ac:dyDescent="0.2">
      <c r="B1275" s="660" t="s">
        <v>715</v>
      </c>
      <c r="C1275" s="104">
        <f t="shared" si="1224"/>
        <v>0</v>
      </c>
      <c r="D1275" s="104">
        <f t="shared" si="1224"/>
        <v>1.6069456404736273</v>
      </c>
      <c r="E1275" s="104">
        <f t="shared" si="1225"/>
        <v>1.6069456404736273</v>
      </c>
      <c r="F1275" s="104">
        <f t="shared" si="1226"/>
        <v>0</v>
      </c>
      <c r="G1275" s="104">
        <f t="shared" si="1226"/>
        <v>1.507352958997308</v>
      </c>
      <c r="H1275" s="104">
        <f t="shared" si="1227"/>
        <v>1.507352958997308</v>
      </c>
      <c r="I1275" s="104">
        <f t="shared" si="1228"/>
        <v>0</v>
      </c>
      <c r="J1275" s="104">
        <f t="shared" si="1228"/>
        <v>1.5939703608883427</v>
      </c>
      <c r="K1275" s="104">
        <f t="shared" si="1229"/>
        <v>1.5939703608883427</v>
      </c>
      <c r="L1275" s="104">
        <f t="shared" si="1230"/>
        <v>0</v>
      </c>
      <c r="M1275" s="104">
        <f t="shared" si="1230"/>
        <v>1.7548491893170013</v>
      </c>
      <c r="N1275" s="104">
        <f t="shared" si="1231"/>
        <v>1.7548491893170013</v>
      </c>
      <c r="O1275" s="104">
        <f t="shared" si="1232"/>
        <v>0</v>
      </c>
      <c r="P1275" s="104">
        <f t="shared" si="1232"/>
        <v>1.9378978162371789</v>
      </c>
      <c r="Q1275" s="104">
        <f t="shared" si="1233"/>
        <v>1.9378978162371789</v>
      </c>
      <c r="R1275" s="104">
        <f t="shared" si="1234"/>
        <v>0</v>
      </c>
      <c r="S1275" s="104">
        <f t="shared" si="1234"/>
        <v>2.1226432996165596</v>
      </c>
      <c r="T1275" s="104">
        <f t="shared" si="1235"/>
        <v>2.1226432996165596</v>
      </c>
    </row>
    <row r="1276" spans="2:20" x14ac:dyDescent="0.2">
      <c r="B1276" s="660" t="s">
        <v>717</v>
      </c>
      <c r="C1276" s="104">
        <f t="shared" si="1224"/>
        <v>1.4788482238966629</v>
      </c>
      <c r="D1276" s="104">
        <f t="shared" si="1224"/>
        <v>0</v>
      </c>
      <c r="E1276" s="104">
        <f t="shared" si="1225"/>
        <v>1.4788482238966629</v>
      </c>
      <c r="F1276" s="104">
        <f t="shared" si="1226"/>
        <v>1.3871945572107438</v>
      </c>
      <c r="G1276" s="104">
        <f t="shared" si="1226"/>
        <v>0</v>
      </c>
      <c r="H1276" s="104">
        <f t="shared" si="1227"/>
        <v>1.3871945572107438</v>
      </c>
      <c r="I1276" s="104">
        <f t="shared" si="1228"/>
        <v>1.4669072666632836</v>
      </c>
      <c r="J1276" s="104">
        <f t="shared" si="1228"/>
        <v>0</v>
      </c>
      <c r="K1276" s="104">
        <f t="shared" si="1229"/>
        <v>1.4669072666632836</v>
      </c>
      <c r="L1276" s="104">
        <f t="shared" si="1230"/>
        <v>1.6149616648283487</v>
      </c>
      <c r="M1276" s="104">
        <f t="shared" si="1230"/>
        <v>0</v>
      </c>
      <c r="N1276" s="104">
        <f t="shared" si="1231"/>
        <v>1.6149616648283487</v>
      </c>
      <c r="O1276" s="104">
        <f t="shared" si="1232"/>
        <v>1.7834185995183367</v>
      </c>
      <c r="P1276" s="104">
        <f t="shared" si="1232"/>
        <v>0</v>
      </c>
      <c r="Q1276" s="104">
        <f t="shared" si="1233"/>
        <v>1.7834185995183367</v>
      </c>
      <c r="R1276" s="104">
        <f t="shared" si="1234"/>
        <v>1.9534371260243124</v>
      </c>
      <c r="S1276" s="104">
        <f t="shared" si="1234"/>
        <v>0</v>
      </c>
      <c r="T1276" s="104">
        <f t="shared" si="1235"/>
        <v>1.9534371260243124</v>
      </c>
    </row>
    <row r="1277" spans="2:20" x14ac:dyDescent="0.2">
      <c r="B1277" s="660" t="s">
        <v>287</v>
      </c>
      <c r="C1277" s="104">
        <f t="shared" si="1224"/>
        <v>2.1262782561894511</v>
      </c>
      <c r="D1277" s="104">
        <f t="shared" si="1224"/>
        <v>0</v>
      </c>
      <c r="E1277" s="104">
        <f t="shared" si="1225"/>
        <v>2.1262782561894511</v>
      </c>
      <c r="F1277" s="104">
        <f t="shared" si="1226"/>
        <v>1.9944992166469024</v>
      </c>
      <c r="G1277" s="104">
        <f t="shared" si="1226"/>
        <v>0</v>
      </c>
      <c r="H1277" s="104">
        <f t="shared" si="1227"/>
        <v>1.9944992166469024</v>
      </c>
      <c r="I1277" s="104">
        <f t="shared" si="1228"/>
        <v>2.1091096263644631</v>
      </c>
      <c r="J1277" s="104">
        <f t="shared" si="1228"/>
        <v>0</v>
      </c>
      <c r="K1277" s="104">
        <f t="shared" si="1229"/>
        <v>2.1091096263644631</v>
      </c>
      <c r="L1277" s="104">
        <f t="shared" si="1230"/>
        <v>2.3219812669186939</v>
      </c>
      <c r="M1277" s="104">
        <f t="shared" si="1230"/>
        <v>0</v>
      </c>
      <c r="N1277" s="104">
        <f t="shared" si="1231"/>
        <v>2.3219812669186939</v>
      </c>
      <c r="O1277" s="104">
        <f t="shared" si="1232"/>
        <v>2.5641875403872803</v>
      </c>
      <c r="P1277" s="104">
        <f t="shared" si="1232"/>
        <v>0</v>
      </c>
      <c r="Q1277" s="104">
        <f t="shared" si="1233"/>
        <v>2.5641875403872803</v>
      </c>
      <c r="R1277" s="104">
        <f t="shared" si="1234"/>
        <v>2.8086390603049098</v>
      </c>
      <c r="S1277" s="104">
        <f t="shared" si="1234"/>
        <v>0</v>
      </c>
      <c r="T1277" s="104">
        <f t="shared" si="1235"/>
        <v>2.8086390603049098</v>
      </c>
    </row>
    <row r="1278" spans="2:20" x14ac:dyDescent="0.2">
      <c r="B1278" s="114" t="s">
        <v>427</v>
      </c>
      <c r="C1278" s="104">
        <f t="shared" si="1224"/>
        <v>0</v>
      </c>
      <c r="D1278" s="104">
        <f t="shared" si="1224"/>
        <v>6.2208826695371373</v>
      </c>
      <c r="E1278" s="104">
        <f t="shared" si="1225"/>
        <v>6.2208826695371373</v>
      </c>
      <c r="F1278" s="104">
        <f t="shared" si="1226"/>
        <v>0</v>
      </c>
      <c r="G1278" s="104">
        <f t="shared" si="1226"/>
        <v>5.8353348509897955</v>
      </c>
      <c r="H1278" s="104">
        <f t="shared" si="1227"/>
        <v>5.8353348509897955</v>
      </c>
      <c r="I1278" s="104">
        <f t="shared" si="1228"/>
        <v>0</v>
      </c>
      <c r="J1278" s="104">
        <f t="shared" si="1228"/>
        <v>6.1706521639920293</v>
      </c>
      <c r="K1278" s="104">
        <f t="shared" si="1229"/>
        <v>6.1706521639920293</v>
      </c>
      <c r="L1278" s="104">
        <f t="shared" si="1230"/>
        <v>0</v>
      </c>
      <c r="M1278" s="104">
        <f t="shared" si="1230"/>
        <v>6.7934537637849797</v>
      </c>
      <c r="N1278" s="104">
        <f t="shared" si="1231"/>
        <v>6.7934537637849797</v>
      </c>
      <c r="O1278" s="104">
        <f t="shared" si="1232"/>
        <v>0</v>
      </c>
      <c r="P1278" s="104">
        <f t="shared" si="1232"/>
        <v>7.5020801181616443</v>
      </c>
      <c r="Q1278" s="104">
        <f t="shared" si="1233"/>
        <v>7.5020801181616443</v>
      </c>
      <c r="R1278" s="104">
        <f t="shared" si="1234"/>
        <v>0</v>
      </c>
      <c r="S1278" s="104">
        <f t="shared" si="1234"/>
        <v>8.217275422149223</v>
      </c>
      <c r="T1278" s="104">
        <f t="shared" si="1235"/>
        <v>8.217275422149223</v>
      </c>
    </row>
    <row r="1279" spans="2:20" x14ac:dyDescent="0.2">
      <c r="B1279" s="114" t="s">
        <v>428</v>
      </c>
      <c r="C1279" s="104">
        <f t="shared" si="1224"/>
        <v>0</v>
      </c>
      <c r="D1279" s="104">
        <f t="shared" si="1224"/>
        <v>3.582561894510226</v>
      </c>
      <c r="E1279" s="104">
        <f t="shared" si="1225"/>
        <v>3.582561894510226</v>
      </c>
      <c r="F1279" s="104">
        <f t="shared" si="1226"/>
        <v>0</v>
      </c>
      <c r="G1279" s="104">
        <f t="shared" si="1226"/>
        <v>3.3605276597218015</v>
      </c>
      <c r="H1279" s="104">
        <f t="shared" si="1227"/>
        <v>3.3605276597218015</v>
      </c>
      <c r="I1279" s="104">
        <f t="shared" si="1228"/>
        <v>0</v>
      </c>
      <c r="J1279" s="104">
        <f t="shared" si="1228"/>
        <v>3.5536345051561242</v>
      </c>
      <c r="K1279" s="104">
        <f t="shared" si="1229"/>
        <v>3.5536345051561242</v>
      </c>
      <c r="L1279" s="104">
        <f t="shared" si="1230"/>
        <v>0</v>
      </c>
      <c r="M1279" s="104">
        <f t="shared" si="1230"/>
        <v>3.912301497894028</v>
      </c>
      <c r="N1279" s="104">
        <f t="shared" si="1231"/>
        <v>3.912301497894028</v>
      </c>
      <c r="O1279" s="104">
        <f t="shared" si="1232"/>
        <v>0</v>
      </c>
      <c r="P1279" s="104">
        <f t="shared" si="1232"/>
        <v>8.6407887075254628</v>
      </c>
      <c r="Q1279" s="104">
        <f t="shared" si="1233"/>
        <v>8.6407887075254628</v>
      </c>
      <c r="R1279" s="104">
        <f t="shared" si="1234"/>
        <v>0</v>
      </c>
      <c r="S1279" s="104">
        <f t="shared" si="1234"/>
        <v>9.4645404415825851</v>
      </c>
      <c r="T1279" s="104">
        <f t="shared" si="1235"/>
        <v>9.4645404415825851</v>
      </c>
    </row>
    <row r="1280" spans="2:20" x14ac:dyDescent="0.2">
      <c r="B1280" s="114" t="s">
        <v>429</v>
      </c>
      <c r="C1280" s="104">
        <f t="shared" si="1224"/>
        <v>5.0336383207750277</v>
      </c>
      <c r="D1280" s="104">
        <f t="shared" si="1224"/>
        <v>0</v>
      </c>
      <c r="E1280" s="104">
        <f t="shared" si="1225"/>
        <v>5.0336383207750277</v>
      </c>
      <c r="F1280" s="104">
        <f t="shared" si="1226"/>
        <v>4.7216716149191988</v>
      </c>
      <c r="G1280" s="104">
        <f t="shared" si="1226"/>
        <v>0</v>
      </c>
      <c r="H1280" s="104">
        <f t="shared" si="1227"/>
        <v>4.7216716149191988</v>
      </c>
      <c r="I1280" s="104">
        <f t="shared" si="1228"/>
        <v>4.9929942175158724</v>
      </c>
      <c r="J1280" s="104">
        <f t="shared" si="1228"/>
        <v>0</v>
      </c>
      <c r="K1280" s="104">
        <f t="shared" si="1229"/>
        <v>4.9929942175158724</v>
      </c>
      <c r="L1280" s="104">
        <f t="shared" si="1230"/>
        <v>10.993870488268103</v>
      </c>
      <c r="M1280" s="104">
        <f t="shared" si="1230"/>
        <v>0</v>
      </c>
      <c r="N1280" s="104">
        <f t="shared" si="1231"/>
        <v>10.993870488268103</v>
      </c>
      <c r="O1280" s="104">
        <f t="shared" si="1232"/>
        <v>12.140643048364266</v>
      </c>
      <c r="P1280" s="104">
        <f t="shared" si="1232"/>
        <v>0</v>
      </c>
      <c r="Q1280" s="104">
        <f t="shared" si="1233"/>
        <v>12.140643048364266</v>
      </c>
      <c r="R1280" s="104">
        <f t="shared" si="1234"/>
        <v>13.298046163076313</v>
      </c>
      <c r="S1280" s="104">
        <f t="shared" si="1234"/>
        <v>0</v>
      </c>
      <c r="T1280" s="104">
        <f t="shared" si="1235"/>
        <v>13.298046163076313</v>
      </c>
    </row>
    <row r="1281" spans="2:20" x14ac:dyDescent="0.2">
      <c r="B1281" s="114" t="s">
        <v>288</v>
      </c>
      <c r="C1281" s="104">
        <f t="shared" si="1224"/>
        <v>0</v>
      </c>
      <c r="D1281" s="104">
        <f t="shared" si="1224"/>
        <v>0</v>
      </c>
      <c r="E1281" s="104">
        <f t="shared" si="1225"/>
        <v>0</v>
      </c>
      <c r="F1281" s="104">
        <f t="shared" si="1226"/>
        <v>1.6108722196158536</v>
      </c>
      <c r="G1281" s="104">
        <f t="shared" si="1226"/>
        <v>0</v>
      </c>
      <c r="H1281" s="104">
        <f t="shared" si="1227"/>
        <v>1.6108722196158536</v>
      </c>
      <c r="I1281" s="104">
        <f t="shared" si="1228"/>
        <v>2.0480218717423329</v>
      </c>
      <c r="J1281" s="104">
        <f t="shared" si="1228"/>
        <v>0</v>
      </c>
      <c r="K1281" s="104">
        <f t="shared" si="1229"/>
        <v>2.0480218717423329</v>
      </c>
      <c r="L1281" s="104">
        <f t="shared" si="1230"/>
        <v>2.5624334978095287</v>
      </c>
      <c r="M1281" s="104">
        <f t="shared" si="1230"/>
        <v>0</v>
      </c>
      <c r="N1281" s="104">
        <f t="shared" si="1231"/>
        <v>2.5624334978095287</v>
      </c>
      <c r="O1281" s="104">
        <f t="shared" si="1232"/>
        <v>4.2881062405325618</v>
      </c>
      <c r="P1281" s="104">
        <f t="shared" si="1232"/>
        <v>0</v>
      </c>
      <c r="Q1281" s="104">
        <f t="shared" si="1233"/>
        <v>4.2881062405325618</v>
      </c>
      <c r="R1281" s="104">
        <f t="shared" si="1234"/>
        <v>5.2949246293861778</v>
      </c>
      <c r="S1281" s="104">
        <f t="shared" si="1234"/>
        <v>0</v>
      </c>
      <c r="T1281" s="104">
        <f t="shared" si="1235"/>
        <v>5.2949246293861778</v>
      </c>
    </row>
    <row r="1282" spans="2:20" x14ac:dyDescent="0.2">
      <c r="B1282" s="114" t="s">
        <v>289</v>
      </c>
      <c r="C1282" s="104">
        <f t="shared" si="1224"/>
        <v>2.1870290635091498</v>
      </c>
      <c r="D1282" s="104">
        <f t="shared" si="1224"/>
        <v>0</v>
      </c>
      <c r="E1282" s="104">
        <f t="shared" si="1225"/>
        <v>2.1870290635091498</v>
      </c>
      <c r="F1282" s="104">
        <f t="shared" si="1226"/>
        <v>2.0514849085510996</v>
      </c>
      <c r="G1282" s="104">
        <f t="shared" si="1226"/>
        <v>0</v>
      </c>
      <c r="H1282" s="104">
        <f t="shared" si="1227"/>
        <v>2.0514849085510996</v>
      </c>
      <c r="I1282" s="104">
        <f t="shared" si="1228"/>
        <v>2.1693699014034475</v>
      </c>
      <c r="J1282" s="104">
        <f t="shared" si="1228"/>
        <v>0</v>
      </c>
      <c r="K1282" s="104">
        <f t="shared" si="1229"/>
        <v>2.1693699014034475</v>
      </c>
      <c r="L1282" s="104">
        <f t="shared" si="1230"/>
        <v>2.388323588830656</v>
      </c>
      <c r="M1282" s="104">
        <f t="shared" si="1230"/>
        <v>0</v>
      </c>
      <c r="N1282" s="104">
        <f t="shared" si="1231"/>
        <v>2.388323588830656</v>
      </c>
      <c r="O1282" s="104">
        <f t="shared" si="1232"/>
        <v>2.6374500415412019</v>
      </c>
      <c r="P1282" s="104">
        <f t="shared" si="1232"/>
        <v>0</v>
      </c>
      <c r="Q1282" s="104">
        <f t="shared" si="1233"/>
        <v>2.6374500415412019</v>
      </c>
      <c r="R1282" s="104">
        <f t="shared" si="1234"/>
        <v>2.8888858905993353</v>
      </c>
      <c r="S1282" s="104">
        <f t="shared" si="1234"/>
        <v>0</v>
      </c>
      <c r="T1282" s="104">
        <f t="shared" si="1235"/>
        <v>2.8888858905993353</v>
      </c>
    </row>
    <row r="1283" spans="2:20" x14ac:dyDescent="0.2">
      <c r="B1283" s="114" t="s">
        <v>290</v>
      </c>
      <c r="C1283" s="104">
        <f t="shared" si="1224"/>
        <v>0</v>
      </c>
      <c r="D1283" s="104">
        <f t="shared" si="1224"/>
        <v>1.7426803013993544</v>
      </c>
      <c r="E1283" s="104">
        <f t="shared" si="1225"/>
        <v>1.7426803013993544</v>
      </c>
      <c r="F1283" s="104">
        <f t="shared" si="1226"/>
        <v>0</v>
      </c>
      <c r="G1283" s="104">
        <f t="shared" si="1226"/>
        <v>1.6346752763375432</v>
      </c>
      <c r="H1283" s="104">
        <f t="shared" si="1227"/>
        <v>1.6346752763375432</v>
      </c>
      <c r="I1283" s="104">
        <f t="shared" si="1228"/>
        <v>0</v>
      </c>
      <c r="J1283" s="104">
        <f t="shared" si="1228"/>
        <v>1.7286090325468741</v>
      </c>
      <c r="K1283" s="104">
        <f t="shared" si="1229"/>
        <v>1.7286090325468741</v>
      </c>
      <c r="L1283" s="104">
        <f t="shared" si="1230"/>
        <v>0</v>
      </c>
      <c r="M1283" s="104">
        <f t="shared" si="1230"/>
        <v>1.9030768914174436</v>
      </c>
      <c r="N1283" s="104">
        <f t="shared" si="1231"/>
        <v>1.9030768914174436</v>
      </c>
      <c r="O1283" s="104">
        <f t="shared" si="1232"/>
        <v>0</v>
      </c>
      <c r="P1283" s="104">
        <f t="shared" si="1232"/>
        <v>2.1015871759582283</v>
      </c>
      <c r="Q1283" s="104">
        <f t="shared" si="1233"/>
        <v>2.1015871759582283</v>
      </c>
      <c r="R1283" s="104">
        <f t="shared" si="1234"/>
        <v>0</v>
      </c>
      <c r="S1283" s="104">
        <f t="shared" si="1234"/>
        <v>2.3019376461601055</v>
      </c>
      <c r="T1283" s="104">
        <f t="shared" si="1235"/>
        <v>2.3019376461601055</v>
      </c>
    </row>
    <row r="1284" spans="2:20" x14ac:dyDescent="0.2">
      <c r="B1284" s="114" t="s">
        <v>291</v>
      </c>
      <c r="C1284" s="104">
        <f t="shared" si="1224"/>
        <v>0</v>
      </c>
      <c r="D1284" s="104">
        <f t="shared" si="1224"/>
        <v>0.86786867599569439</v>
      </c>
      <c r="E1284" s="104">
        <f t="shared" si="1225"/>
        <v>0.86786867599569439</v>
      </c>
      <c r="F1284" s="104">
        <f t="shared" si="1226"/>
        <v>0</v>
      </c>
      <c r="G1284" s="104">
        <f t="shared" si="1226"/>
        <v>0.81408131291710306</v>
      </c>
      <c r="H1284" s="104">
        <f t="shared" si="1227"/>
        <v>0.81408131291710306</v>
      </c>
      <c r="I1284" s="104">
        <f t="shared" si="1228"/>
        <v>0</v>
      </c>
      <c r="J1284" s="104">
        <f t="shared" si="1228"/>
        <v>0.86086107198549489</v>
      </c>
      <c r="K1284" s="104">
        <f t="shared" si="1229"/>
        <v>0.86086107198549489</v>
      </c>
      <c r="L1284" s="104">
        <f t="shared" si="1230"/>
        <v>0</v>
      </c>
      <c r="M1284" s="104">
        <f t="shared" si="1230"/>
        <v>0.87020448222184776</v>
      </c>
      <c r="N1284" s="104">
        <f t="shared" si="1231"/>
        <v>0.87020448222184776</v>
      </c>
      <c r="O1284" s="104">
        <f t="shared" si="1232"/>
        <v>0</v>
      </c>
      <c r="P1284" s="104">
        <f t="shared" si="1232"/>
        <v>0.96097566448651284</v>
      </c>
      <c r="Q1284" s="104">
        <f t="shared" si="1233"/>
        <v>0.96097566448651284</v>
      </c>
      <c r="R1284" s="104">
        <f t="shared" si="1234"/>
        <v>0</v>
      </c>
      <c r="S1284" s="104">
        <f t="shared" si="1234"/>
        <v>1.0525882934723405</v>
      </c>
      <c r="T1284" s="104">
        <f t="shared" si="1235"/>
        <v>1.0525882934723405</v>
      </c>
    </row>
    <row r="1285" spans="2:20" x14ac:dyDescent="0.2">
      <c r="B1285" s="114" t="s">
        <v>293</v>
      </c>
      <c r="C1285" s="104">
        <f t="shared" si="1224"/>
        <v>0</v>
      </c>
      <c r="D1285" s="104">
        <f t="shared" si="1224"/>
        <v>0.91265069967707202</v>
      </c>
      <c r="E1285" s="104">
        <f t="shared" si="1225"/>
        <v>0.91265069967707202</v>
      </c>
      <c r="F1285" s="104">
        <f t="shared" si="1226"/>
        <v>0</v>
      </c>
      <c r="G1285" s="104">
        <f t="shared" si="1226"/>
        <v>0.8560879086636255</v>
      </c>
      <c r="H1285" s="104">
        <f t="shared" si="1227"/>
        <v>0.8560879086636255</v>
      </c>
      <c r="I1285" s="104">
        <f t="shared" si="1228"/>
        <v>0</v>
      </c>
      <c r="J1285" s="104">
        <f t="shared" si="1228"/>
        <v>0.90528150329994672</v>
      </c>
      <c r="K1285" s="104">
        <f t="shared" si="1229"/>
        <v>0.90528150329994672</v>
      </c>
      <c r="L1285" s="104">
        <f t="shared" si="1230"/>
        <v>0</v>
      </c>
      <c r="M1285" s="104">
        <f t="shared" si="1230"/>
        <v>0.99665122460885647</v>
      </c>
      <c r="N1285" s="104">
        <f t="shared" si="1231"/>
        <v>0.99665122460885647</v>
      </c>
      <c r="O1285" s="104">
        <f t="shared" si="1232"/>
        <v>0</v>
      </c>
      <c r="P1285" s="104">
        <f t="shared" si="1232"/>
        <v>1.1006120887637809</v>
      </c>
      <c r="Q1285" s="104">
        <f t="shared" si="1233"/>
        <v>1.1006120887637809</v>
      </c>
      <c r="R1285" s="104">
        <f t="shared" si="1234"/>
        <v>0</v>
      </c>
      <c r="S1285" s="104">
        <f t="shared" si="1234"/>
        <v>1.2055366676802624</v>
      </c>
      <c r="T1285" s="104">
        <f t="shared" si="1235"/>
        <v>1.2055366676802624</v>
      </c>
    </row>
    <row r="1286" spans="2:20" x14ac:dyDescent="0.2">
      <c r="B1286" s="114" t="s">
        <v>872</v>
      </c>
      <c r="C1286" s="104">
        <f t="shared" ref="C1286:D1293" si="1236">+C915*$E$1297</f>
        <v>0</v>
      </c>
      <c r="D1286" s="104">
        <f t="shared" si="1236"/>
        <v>0</v>
      </c>
      <c r="E1286" s="104">
        <f t="shared" si="1225"/>
        <v>0</v>
      </c>
      <c r="F1286" s="104">
        <f t="shared" ref="F1286:G1293" si="1237">+F915*$H$1297</f>
        <v>0</v>
      </c>
      <c r="G1286" s="104">
        <f t="shared" si="1237"/>
        <v>0</v>
      </c>
      <c r="H1286" s="104">
        <f t="shared" si="1227"/>
        <v>0</v>
      </c>
      <c r="I1286" s="104">
        <f t="shared" ref="I1286:J1293" si="1238">+I915*$K$1297</f>
        <v>17.074930353431306</v>
      </c>
      <c r="J1286" s="104">
        <f t="shared" si="1238"/>
        <v>0</v>
      </c>
      <c r="K1286" s="104">
        <f t="shared" si="1229"/>
        <v>17.074930353431306</v>
      </c>
      <c r="L1286" s="104">
        <f t="shared" ref="L1286:M1293" si="1239">+L915*$N$1297</f>
        <v>39.875174702907685</v>
      </c>
      <c r="M1286" s="104">
        <f t="shared" si="1239"/>
        <v>0</v>
      </c>
      <c r="N1286" s="104">
        <f t="shared" si="1231"/>
        <v>39.875174702907685</v>
      </c>
      <c r="O1286" s="104">
        <f t="shared" ref="O1286:P1293" si="1240">+O915*$Q$1297</f>
        <v>0</v>
      </c>
      <c r="P1286" s="104">
        <f t="shared" si="1240"/>
        <v>0</v>
      </c>
      <c r="Q1286" s="104">
        <f t="shared" si="1233"/>
        <v>0</v>
      </c>
      <c r="R1286" s="104">
        <f t="shared" ref="R1286:S1293" si="1241">+R915*$T$1297</f>
        <v>0</v>
      </c>
      <c r="S1286" s="104">
        <f t="shared" si="1241"/>
        <v>0</v>
      </c>
      <c r="T1286" s="104">
        <f t="shared" si="1235"/>
        <v>0</v>
      </c>
    </row>
    <row r="1287" spans="2:20" x14ac:dyDescent="0.2">
      <c r="B1287" s="114" t="s">
        <v>867</v>
      </c>
      <c r="C1287" s="104">
        <f t="shared" si="1236"/>
        <v>0</v>
      </c>
      <c r="D1287" s="104">
        <f t="shared" si="1236"/>
        <v>0</v>
      </c>
      <c r="E1287" s="104">
        <f t="shared" si="1225"/>
        <v>0</v>
      </c>
      <c r="F1287" s="104">
        <f t="shared" si="1237"/>
        <v>17.761774100009522</v>
      </c>
      <c r="G1287" s="104">
        <f t="shared" si="1237"/>
        <v>0</v>
      </c>
      <c r="H1287" s="104">
        <f t="shared" si="1227"/>
        <v>17.761774100009522</v>
      </c>
      <c r="I1287" s="104">
        <f t="shared" si="1238"/>
        <v>19.92075207900319</v>
      </c>
      <c r="J1287" s="104">
        <f t="shared" si="1238"/>
        <v>0</v>
      </c>
      <c r="K1287" s="104">
        <f t="shared" si="1229"/>
        <v>19.92075207900319</v>
      </c>
      <c r="L1287" s="104">
        <f t="shared" si="1239"/>
        <v>34.178721173920877</v>
      </c>
      <c r="M1287" s="104">
        <f t="shared" si="1239"/>
        <v>0</v>
      </c>
      <c r="N1287" s="104">
        <f t="shared" si="1231"/>
        <v>34.178721173920877</v>
      </c>
      <c r="O1287" s="104">
        <f t="shared" si="1240"/>
        <v>37.172032160215032</v>
      </c>
      <c r="P1287" s="104">
        <f t="shared" si="1240"/>
        <v>0</v>
      </c>
      <c r="Q1287" s="104">
        <f t="shared" si="1233"/>
        <v>37.172032160215032</v>
      </c>
      <c r="R1287" s="104">
        <f t="shared" si="1241"/>
        <v>42.708829746615827</v>
      </c>
      <c r="S1287" s="104">
        <f t="shared" si="1241"/>
        <v>0</v>
      </c>
      <c r="T1287" s="104">
        <f t="shared" si="1235"/>
        <v>42.708829746615827</v>
      </c>
    </row>
    <row r="1288" spans="2:20" x14ac:dyDescent="0.2">
      <c r="B1288" s="114" t="s">
        <v>868</v>
      </c>
      <c r="C1288" s="104">
        <f t="shared" si="1236"/>
        <v>0</v>
      </c>
      <c r="D1288" s="104">
        <f t="shared" si="1236"/>
        <v>0</v>
      </c>
      <c r="E1288" s="104">
        <f t="shared" si="1225"/>
        <v>0</v>
      </c>
      <c r="F1288" s="104">
        <f t="shared" si="1237"/>
        <v>0</v>
      </c>
      <c r="G1288" s="104">
        <f t="shared" si="1237"/>
        <v>0</v>
      </c>
      <c r="H1288" s="104">
        <f t="shared" si="1227"/>
        <v>0</v>
      </c>
      <c r="I1288" s="104">
        <f t="shared" si="1238"/>
        <v>8.5374651767156529</v>
      </c>
      <c r="J1288" s="104">
        <f t="shared" si="1238"/>
        <v>0</v>
      </c>
      <c r="K1288" s="104">
        <f t="shared" si="1229"/>
        <v>8.5374651767156529</v>
      </c>
      <c r="L1288" s="104">
        <f t="shared" si="1239"/>
        <v>17.089360586960439</v>
      </c>
      <c r="M1288" s="104">
        <f t="shared" si="1239"/>
        <v>0</v>
      </c>
      <c r="N1288" s="104">
        <f t="shared" si="1231"/>
        <v>17.089360586960439</v>
      </c>
      <c r="O1288" s="104">
        <f t="shared" si="1240"/>
        <v>22.875096713978479</v>
      </c>
      <c r="P1288" s="104">
        <f t="shared" si="1240"/>
        <v>0</v>
      </c>
      <c r="Q1288" s="104">
        <f t="shared" si="1233"/>
        <v>22.875096713978479</v>
      </c>
      <c r="R1288" s="104">
        <f t="shared" si="1241"/>
        <v>25.625297847969495</v>
      </c>
      <c r="S1288" s="104">
        <f t="shared" si="1241"/>
        <v>0</v>
      </c>
      <c r="T1288" s="104">
        <f t="shared" si="1235"/>
        <v>25.625297847969495</v>
      </c>
    </row>
    <row r="1289" spans="2:20" x14ac:dyDescent="0.2">
      <c r="B1289" s="114" t="s">
        <v>869</v>
      </c>
      <c r="C1289" s="104">
        <f t="shared" si="1236"/>
        <v>0</v>
      </c>
      <c r="D1289" s="104">
        <f t="shared" si="1236"/>
        <v>0</v>
      </c>
      <c r="E1289" s="104">
        <f t="shared" si="1225"/>
        <v>0</v>
      </c>
      <c r="F1289" s="104">
        <f t="shared" si="1237"/>
        <v>11.84118273333968</v>
      </c>
      <c r="G1289" s="104">
        <f t="shared" si="1237"/>
        <v>0</v>
      </c>
      <c r="H1289" s="104">
        <f t="shared" si="1227"/>
        <v>11.84118273333968</v>
      </c>
      <c r="I1289" s="104">
        <f t="shared" si="1238"/>
        <v>14.229108627859421</v>
      </c>
      <c r="J1289" s="104">
        <f t="shared" si="1238"/>
        <v>0</v>
      </c>
      <c r="K1289" s="104">
        <f t="shared" si="1229"/>
        <v>14.229108627859421</v>
      </c>
      <c r="L1289" s="104">
        <f t="shared" si="1239"/>
        <v>19.937587351453843</v>
      </c>
      <c r="M1289" s="104">
        <f t="shared" si="1239"/>
        <v>0</v>
      </c>
      <c r="N1289" s="104">
        <f t="shared" si="1231"/>
        <v>19.937587351453843</v>
      </c>
      <c r="O1289" s="104">
        <f t="shared" si="1240"/>
        <v>28.593870892473102</v>
      </c>
      <c r="P1289" s="104">
        <f t="shared" si="1240"/>
        <v>0</v>
      </c>
      <c r="Q1289" s="104">
        <f t="shared" si="1233"/>
        <v>28.593870892473102</v>
      </c>
      <c r="R1289" s="104">
        <f t="shared" si="1241"/>
        <v>34.167063797292663</v>
      </c>
      <c r="S1289" s="104">
        <f t="shared" si="1241"/>
        <v>0</v>
      </c>
      <c r="T1289" s="104">
        <f t="shared" si="1235"/>
        <v>34.167063797292663</v>
      </c>
    </row>
    <row r="1290" spans="2:20" x14ac:dyDescent="0.2">
      <c r="B1290" s="114" t="s">
        <v>870</v>
      </c>
      <c r="C1290" s="104">
        <f t="shared" si="1236"/>
        <v>0</v>
      </c>
      <c r="D1290" s="104">
        <f t="shared" si="1236"/>
        <v>0</v>
      </c>
      <c r="E1290" s="104">
        <f t="shared" si="1225"/>
        <v>0</v>
      </c>
      <c r="F1290" s="104">
        <f t="shared" si="1237"/>
        <v>0</v>
      </c>
      <c r="G1290" s="104">
        <f t="shared" si="1237"/>
        <v>0</v>
      </c>
      <c r="H1290" s="104">
        <f t="shared" si="1227"/>
        <v>0</v>
      </c>
      <c r="I1290" s="104">
        <f t="shared" si="1238"/>
        <v>34.149860706862611</v>
      </c>
      <c r="J1290" s="104">
        <f t="shared" si="1238"/>
        <v>0</v>
      </c>
      <c r="K1290" s="104">
        <f t="shared" si="1229"/>
        <v>34.149860706862611</v>
      </c>
      <c r="L1290" s="104">
        <f t="shared" si="1239"/>
        <v>0</v>
      </c>
      <c r="M1290" s="104">
        <f t="shared" si="1239"/>
        <v>0</v>
      </c>
      <c r="N1290" s="104">
        <f t="shared" si="1231"/>
        <v>0</v>
      </c>
      <c r="O1290" s="104">
        <f t="shared" si="1240"/>
        <v>68.625290141935437</v>
      </c>
      <c r="P1290" s="104">
        <f t="shared" si="1240"/>
        <v>0</v>
      </c>
      <c r="Q1290" s="104">
        <f t="shared" si="1233"/>
        <v>68.625290141935437</v>
      </c>
      <c r="R1290" s="104">
        <f t="shared" si="1241"/>
        <v>0</v>
      </c>
      <c r="S1290" s="104">
        <f t="shared" si="1241"/>
        <v>0</v>
      </c>
      <c r="T1290" s="104">
        <f t="shared" si="1235"/>
        <v>0</v>
      </c>
    </row>
    <row r="1291" spans="2:20" x14ac:dyDescent="0.2">
      <c r="B1291" s="114" t="s">
        <v>871</v>
      </c>
      <c r="C1291" s="104">
        <f t="shared" si="1236"/>
        <v>0</v>
      </c>
      <c r="D1291" s="104">
        <f t="shared" si="1236"/>
        <v>0</v>
      </c>
      <c r="E1291" s="104">
        <f t="shared" si="1225"/>
        <v>0</v>
      </c>
      <c r="F1291" s="104">
        <f t="shared" si="1237"/>
        <v>5.9205913666698402</v>
      </c>
      <c r="G1291" s="104">
        <f t="shared" si="1237"/>
        <v>0</v>
      </c>
      <c r="H1291" s="104">
        <f t="shared" si="1227"/>
        <v>5.9205913666698402</v>
      </c>
      <c r="I1291" s="104">
        <f t="shared" si="1238"/>
        <v>11.383286902287537</v>
      </c>
      <c r="J1291" s="104">
        <f t="shared" si="1238"/>
        <v>0</v>
      </c>
      <c r="K1291" s="104">
        <f t="shared" si="1229"/>
        <v>11.383286902287537</v>
      </c>
      <c r="L1291" s="104">
        <f t="shared" si="1239"/>
        <v>14.241133822467029</v>
      </c>
      <c r="M1291" s="104">
        <f t="shared" si="1239"/>
        <v>0</v>
      </c>
      <c r="N1291" s="104">
        <f t="shared" si="1231"/>
        <v>14.241133822467029</v>
      </c>
      <c r="O1291" s="104">
        <f t="shared" si="1240"/>
        <v>20.015709624731173</v>
      </c>
      <c r="P1291" s="104">
        <f t="shared" si="1240"/>
        <v>0</v>
      </c>
      <c r="Q1291" s="104">
        <f t="shared" si="1233"/>
        <v>20.015709624731173</v>
      </c>
      <c r="R1291" s="104">
        <f t="shared" si="1241"/>
        <v>22.778042531528438</v>
      </c>
      <c r="S1291" s="104">
        <f t="shared" si="1241"/>
        <v>0</v>
      </c>
      <c r="T1291" s="104">
        <f t="shared" si="1235"/>
        <v>22.778042531528438</v>
      </c>
    </row>
    <row r="1292" spans="2:20" x14ac:dyDescent="0.2">
      <c r="B1292" s="114" t="s">
        <v>873</v>
      </c>
      <c r="C1292" s="104">
        <f t="shared" si="1236"/>
        <v>0</v>
      </c>
      <c r="D1292" s="104">
        <f t="shared" si="1236"/>
        <v>0</v>
      </c>
      <c r="E1292" s="104">
        <f t="shared" si="1225"/>
        <v>0</v>
      </c>
      <c r="F1292" s="104">
        <f t="shared" si="1237"/>
        <v>0</v>
      </c>
      <c r="G1292" s="104">
        <f t="shared" si="1237"/>
        <v>0</v>
      </c>
      <c r="H1292" s="104">
        <f t="shared" si="1227"/>
        <v>0</v>
      </c>
      <c r="I1292" s="104">
        <f t="shared" si="1238"/>
        <v>17.074930353431306</v>
      </c>
      <c r="J1292" s="104">
        <f t="shared" si="1238"/>
        <v>0</v>
      </c>
      <c r="K1292" s="104">
        <f t="shared" si="1229"/>
        <v>17.074930353431306</v>
      </c>
      <c r="L1292" s="104">
        <f t="shared" si="1239"/>
        <v>39.875174702907685</v>
      </c>
      <c r="M1292" s="104">
        <f t="shared" si="1239"/>
        <v>0</v>
      </c>
      <c r="N1292" s="104">
        <f t="shared" si="1231"/>
        <v>39.875174702907685</v>
      </c>
      <c r="O1292" s="104">
        <f t="shared" si="1240"/>
        <v>0</v>
      </c>
      <c r="P1292" s="104">
        <f t="shared" si="1240"/>
        <v>0</v>
      </c>
      <c r="Q1292" s="104">
        <f t="shared" si="1233"/>
        <v>0</v>
      </c>
      <c r="R1292" s="104">
        <f t="shared" si="1241"/>
        <v>0</v>
      </c>
      <c r="S1292" s="104">
        <f t="shared" si="1241"/>
        <v>0</v>
      </c>
      <c r="T1292" s="104">
        <f t="shared" si="1235"/>
        <v>0</v>
      </c>
    </row>
    <row r="1293" spans="2:20" x14ac:dyDescent="0.2">
      <c r="B1293" s="108" t="s">
        <v>881</v>
      </c>
      <c r="C1293" s="104">
        <f t="shared" si="1236"/>
        <v>0</v>
      </c>
      <c r="D1293" s="104">
        <f t="shared" si="1236"/>
        <v>0</v>
      </c>
      <c r="E1293" s="104">
        <f t="shared" si="1225"/>
        <v>0</v>
      </c>
      <c r="F1293" s="104">
        <f t="shared" si="1237"/>
        <v>41.444139566688882</v>
      </c>
      <c r="G1293" s="104">
        <f t="shared" si="1237"/>
        <v>0</v>
      </c>
      <c r="H1293" s="104">
        <f t="shared" si="1227"/>
        <v>41.444139566688882</v>
      </c>
      <c r="I1293" s="104">
        <f t="shared" si="1238"/>
        <v>0</v>
      </c>
      <c r="J1293" s="104">
        <f t="shared" si="1238"/>
        <v>0</v>
      </c>
      <c r="K1293" s="104">
        <f t="shared" si="1229"/>
        <v>0</v>
      </c>
      <c r="L1293" s="104">
        <f t="shared" si="1239"/>
        <v>0</v>
      </c>
      <c r="M1293" s="104">
        <f t="shared" si="1239"/>
        <v>0</v>
      </c>
      <c r="N1293" s="104">
        <f t="shared" si="1231"/>
        <v>0</v>
      </c>
      <c r="O1293" s="104">
        <f t="shared" si="1240"/>
        <v>0</v>
      </c>
      <c r="P1293" s="104">
        <f t="shared" si="1240"/>
        <v>0</v>
      </c>
      <c r="Q1293" s="104">
        <f t="shared" si="1233"/>
        <v>0</v>
      </c>
      <c r="R1293" s="104">
        <f t="shared" si="1241"/>
        <v>0</v>
      </c>
      <c r="S1293" s="104">
        <f t="shared" si="1241"/>
        <v>0</v>
      </c>
      <c r="T1293" s="104">
        <f t="shared" si="1235"/>
        <v>0</v>
      </c>
    </row>
    <row r="1294" spans="2:20" x14ac:dyDescent="0.2">
      <c r="B1294" s="108" t="s">
        <v>912</v>
      </c>
      <c r="C1294" s="104">
        <f t="shared" ref="C1294:D1294" si="1242">+C923*$E$1297</f>
        <v>14.33719052744887</v>
      </c>
      <c r="D1294" s="104">
        <f t="shared" si="1242"/>
        <v>0</v>
      </c>
      <c r="E1294" s="104">
        <f t="shared" ref="E1294:E1295" si="1243">+C1294+D1294</f>
        <v>14.33719052744887</v>
      </c>
      <c r="F1294" s="104">
        <f t="shared" ref="F1294:G1294" si="1244">+F923*$H$1297</f>
        <v>12.226021172173221</v>
      </c>
      <c r="G1294" s="104">
        <f t="shared" si="1244"/>
        <v>0</v>
      </c>
      <c r="H1294" s="104">
        <f t="shared" ref="H1294:H1295" si="1245">+F1294+G1294</f>
        <v>12.226021172173221</v>
      </c>
      <c r="I1294" s="104">
        <f t="shared" ref="I1294:J1294" si="1246">+I923*$K$1297</f>
        <v>11.753243726611881</v>
      </c>
      <c r="J1294" s="104">
        <f t="shared" si="1246"/>
        <v>0</v>
      </c>
      <c r="K1294" s="104">
        <f t="shared" ref="K1294:K1295" si="1247">+I1294+J1294</f>
        <v>11.753243726611881</v>
      </c>
      <c r="L1294" s="104">
        <f t="shared" ref="L1294:M1294" si="1248">+L923*$N$1297</f>
        <v>11.763176537357769</v>
      </c>
      <c r="M1294" s="104">
        <f t="shared" si="1248"/>
        <v>0</v>
      </c>
      <c r="N1294" s="104">
        <f t="shared" ref="N1294:N1295" si="1249">+L1294+M1294</f>
        <v>11.763176537357769</v>
      </c>
      <c r="O1294" s="104">
        <f t="shared" ref="O1294:P1294" si="1250">+O923*$Q$1297</f>
        <v>11.809268678591391</v>
      </c>
      <c r="P1294" s="104">
        <f t="shared" si="1250"/>
        <v>0</v>
      </c>
      <c r="Q1294" s="104">
        <f t="shared" ref="Q1294:Q1295" si="1251">+O1294+P1294</f>
        <v>11.809268678591391</v>
      </c>
      <c r="R1294" s="104">
        <f t="shared" ref="R1294:S1294" si="1252">+R923*$T$1297</f>
        <v>0</v>
      </c>
      <c r="S1294" s="104">
        <f t="shared" si="1252"/>
        <v>0</v>
      </c>
      <c r="T1294" s="104">
        <f t="shared" ref="T1294:T1295" si="1253">+R1294+S1294</f>
        <v>0</v>
      </c>
    </row>
    <row r="1295" spans="2:20" x14ac:dyDescent="0.2">
      <c r="B1295" s="114" t="s">
        <v>294</v>
      </c>
      <c r="C1295" s="104">
        <f t="shared" ref="C1295:D1295" si="1254">+C924*$E$1297</f>
        <v>48.756302152852534</v>
      </c>
      <c r="D1295" s="104">
        <f t="shared" si="1254"/>
        <v>0</v>
      </c>
      <c r="E1295" s="104">
        <f t="shared" si="1243"/>
        <v>48.756302152852534</v>
      </c>
      <c r="F1295" s="104">
        <f t="shared" ref="F1295:G1295" si="1255">+F924*$H$1297</f>
        <v>41.576875278068712</v>
      </c>
      <c r="G1295" s="104">
        <f t="shared" si="1255"/>
        <v>0</v>
      </c>
      <c r="H1295" s="104">
        <f t="shared" si="1245"/>
        <v>41.576875278068712</v>
      </c>
      <c r="I1295" s="104">
        <f t="shared" ref="I1295:J1295" si="1256">+I924*$K$1297</f>
        <v>64.063730952927344</v>
      </c>
      <c r="J1295" s="104">
        <f t="shared" si="1256"/>
        <v>0</v>
      </c>
      <c r="K1295" s="104">
        <f t="shared" si="1247"/>
        <v>64.063730952927344</v>
      </c>
      <c r="L1295" s="104">
        <f t="shared" ref="L1295:M1295" si="1257">+L924*$N$1297</f>
        <v>59.318363054945088</v>
      </c>
      <c r="M1295" s="104">
        <f t="shared" si="1257"/>
        <v>0</v>
      </c>
      <c r="N1295" s="104">
        <f t="shared" si="1249"/>
        <v>59.318363054945088</v>
      </c>
      <c r="O1295" s="104">
        <f t="shared" ref="O1295:P1295" si="1258">+O924*$Q$1297</f>
        <v>80.996195820080672</v>
      </c>
      <c r="P1295" s="104">
        <f t="shared" si="1258"/>
        <v>0</v>
      </c>
      <c r="Q1295" s="104">
        <f t="shared" si="1251"/>
        <v>80.996195820080672</v>
      </c>
      <c r="R1295" s="104">
        <f t="shared" ref="R1295:S1295" si="1259">+R924*$T$1297</f>
        <v>102.35294809474236</v>
      </c>
      <c r="S1295" s="104">
        <f t="shared" si="1259"/>
        <v>0</v>
      </c>
      <c r="T1295" s="104">
        <f t="shared" si="1253"/>
        <v>102.35294809474236</v>
      </c>
    </row>
    <row r="1296" spans="2:20" x14ac:dyDescent="0.2">
      <c r="B1296" s="278" t="s">
        <v>8</v>
      </c>
      <c r="C1296" s="106">
        <f>SUM(C1273:C1295)</f>
        <v>327.15082751214618</v>
      </c>
      <c r="D1296" s="106">
        <f t="shared" ref="D1296:T1296" si="1260">SUM(D1273:D1295)</f>
        <v>14.933589881593111</v>
      </c>
      <c r="E1296" s="106">
        <f t="shared" si="1260"/>
        <v>342.08441739373922</v>
      </c>
      <c r="F1296" s="106">
        <f t="shared" si="1260"/>
        <v>539.19287952452942</v>
      </c>
      <c r="G1296" s="106">
        <f t="shared" si="1260"/>
        <v>14.008059967627176</v>
      </c>
      <c r="H1296" s="106">
        <f t="shared" si="1260"/>
        <v>553.20093949215652</v>
      </c>
      <c r="I1296" s="106">
        <f t="shared" si="1260"/>
        <v>650.58141326689986</v>
      </c>
      <c r="J1296" s="106">
        <f t="shared" si="1260"/>
        <v>14.813008637868812</v>
      </c>
      <c r="K1296" s="106">
        <f t="shared" si="1260"/>
        <v>665.39442190476871</v>
      </c>
      <c r="L1296" s="106">
        <f t="shared" si="1260"/>
        <v>806.7504817650215</v>
      </c>
      <c r="M1296" s="106">
        <f t="shared" si="1260"/>
        <v>16.230537049244155</v>
      </c>
      <c r="N1296" s="106">
        <f t="shared" si="1260"/>
        <v>822.98101881426578</v>
      </c>
      <c r="O1296" s="106">
        <f t="shared" si="1260"/>
        <v>867.71416634605646</v>
      </c>
      <c r="P1296" s="106">
        <f t="shared" si="1260"/>
        <v>22.243941571132808</v>
      </c>
      <c r="Q1296" s="106">
        <f t="shared" si="1260"/>
        <v>889.9581079171893</v>
      </c>
      <c r="R1296" s="106">
        <f t="shared" si="1260"/>
        <v>852.79953920916398</v>
      </c>
      <c r="S1296" s="106">
        <f t="shared" si="1260"/>
        <v>24.364521770661078</v>
      </c>
      <c r="T1296" s="106">
        <f t="shared" si="1260"/>
        <v>877.16406097982508</v>
      </c>
    </row>
    <row r="1297" spans="2:20" x14ac:dyDescent="0.2">
      <c r="B1297" s="279" t="s">
        <v>297</v>
      </c>
      <c r="C1297" s="241"/>
      <c r="D1297" s="240"/>
      <c r="E1297" s="285">
        <f>Asignaciones!K88</f>
        <v>9.0121559312561134E-2</v>
      </c>
      <c r="F1297" s="241"/>
      <c r="G1297" s="240"/>
      <c r="H1297" s="285">
        <f>Asignaciones!L88</f>
        <v>9.6637468211359143E-2</v>
      </c>
      <c r="I1297" s="241"/>
      <c r="J1297" s="240"/>
      <c r="K1297" s="285">
        <f>Asignaciones!M88</f>
        <v>9.2547884551027429E-2</v>
      </c>
      <c r="L1297" s="241"/>
      <c r="M1297" s="240"/>
      <c r="N1297" s="285">
        <f>Asignaciones!N88</f>
        <v>9.2623010668217209E-2</v>
      </c>
      <c r="O1297" s="241"/>
      <c r="P1297" s="240"/>
      <c r="Q1297" s="285">
        <f>Asignaciones!O88</f>
        <v>9.2640485528486111E-2</v>
      </c>
      <c r="R1297" s="241"/>
      <c r="S1297" s="240"/>
      <c r="T1297" s="285">
        <f>Asignaciones!P88</f>
        <v>9.2637586455031298E-2</v>
      </c>
    </row>
    <row r="1301" spans="2:20" x14ac:dyDescent="0.2">
      <c r="B1301" s="2" t="s">
        <v>759</v>
      </c>
      <c r="C1301" s="228"/>
      <c r="D1301" s="228"/>
      <c r="E1301" s="228"/>
      <c r="F1301" s="228"/>
      <c r="G1301" s="228"/>
      <c r="H1301" s="228"/>
      <c r="I1301" s="228"/>
      <c r="J1301" s="228"/>
      <c r="K1301" s="228"/>
      <c r="L1301" s="228"/>
      <c r="M1301" s="228"/>
      <c r="N1301" s="228"/>
      <c r="O1301" s="228"/>
      <c r="P1301" s="228"/>
      <c r="Q1301" s="228"/>
      <c r="R1301" s="228"/>
      <c r="S1301" s="228"/>
      <c r="T1301" s="227"/>
    </row>
    <row r="1302" spans="2:20" x14ac:dyDescent="0.2">
      <c r="B1302" s="9" t="s">
        <v>20</v>
      </c>
      <c r="C1302" s="199"/>
      <c r="D1302" s="199"/>
      <c r="E1302" s="199"/>
      <c r="F1302" s="199"/>
      <c r="G1302" s="199"/>
      <c r="H1302" s="199"/>
      <c r="I1302" s="199"/>
      <c r="J1302" s="199"/>
      <c r="K1302" s="199"/>
      <c r="L1302" s="199"/>
      <c r="M1302" s="199"/>
      <c r="N1302" s="199"/>
      <c r="O1302" s="199"/>
      <c r="P1302" s="199"/>
      <c r="Q1302" s="199"/>
      <c r="R1302" s="199"/>
      <c r="S1302" s="199"/>
      <c r="T1302" s="262"/>
    </row>
    <row r="1303" spans="2:20" x14ac:dyDescent="0.2">
      <c r="B1303" s="9" t="s">
        <v>911</v>
      </c>
      <c r="C1303" s="199"/>
      <c r="D1303" s="199"/>
      <c r="E1303" s="199"/>
      <c r="F1303" s="199"/>
      <c r="G1303" s="199"/>
      <c r="H1303" s="199"/>
      <c r="I1303" s="199"/>
      <c r="J1303" s="199"/>
      <c r="K1303" s="199"/>
      <c r="L1303" s="199"/>
      <c r="M1303" s="199"/>
      <c r="N1303" s="199"/>
      <c r="O1303" s="199"/>
      <c r="P1303" s="199"/>
      <c r="Q1303" s="199"/>
      <c r="R1303" s="199"/>
      <c r="S1303" s="199"/>
      <c r="T1303" s="262"/>
    </row>
    <row r="1304" spans="2:20" x14ac:dyDescent="0.2">
      <c r="B1304" s="9" t="s">
        <v>2</v>
      </c>
      <c r="C1304" s="199"/>
      <c r="D1304" s="199"/>
      <c r="E1304" s="199"/>
      <c r="F1304" s="199"/>
      <c r="G1304" s="199"/>
      <c r="H1304" s="199"/>
      <c r="I1304" s="199"/>
      <c r="J1304" s="199"/>
      <c r="K1304" s="199"/>
      <c r="L1304" s="199"/>
      <c r="M1304" s="199"/>
      <c r="N1304" s="199"/>
      <c r="O1304" s="199"/>
      <c r="P1304" s="199"/>
      <c r="Q1304" s="199"/>
      <c r="R1304" s="199"/>
      <c r="S1304" s="199"/>
      <c r="T1304" s="262"/>
    </row>
    <row r="1305" spans="2:20" x14ac:dyDescent="0.2">
      <c r="B1305" s="256"/>
      <c r="C1305" s="197"/>
      <c r="D1305" s="197"/>
      <c r="E1305" s="197"/>
      <c r="F1305" s="197"/>
      <c r="G1305" s="197"/>
      <c r="H1305" s="197"/>
      <c r="I1305" s="197"/>
      <c r="J1305" s="197"/>
      <c r="K1305" s="197"/>
      <c r="L1305" s="197"/>
      <c r="M1305" s="197"/>
      <c r="N1305" s="197"/>
      <c r="O1305" s="197"/>
      <c r="P1305" s="197"/>
      <c r="Q1305" s="197"/>
      <c r="R1305" s="197"/>
      <c r="S1305" s="197"/>
      <c r="T1305" s="263"/>
    </row>
    <row r="1306" spans="2:20" x14ac:dyDescent="0.2">
      <c r="B1306" s="264"/>
    </row>
    <row r="1307" spans="2:20" x14ac:dyDescent="0.2">
      <c r="B1307" s="265" t="s">
        <v>282</v>
      </c>
      <c r="C1307" s="267" t="s">
        <v>38</v>
      </c>
      <c r="D1307" s="662"/>
      <c r="E1307" s="299"/>
      <c r="F1307" s="270" t="s">
        <v>39</v>
      </c>
      <c r="G1307" s="663"/>
      <c r="H1307" s="663"/>
      <c r="I1307" s="301" t="s">
        <v>40</v>
      </c>
      <c r="J1307" s="662"/>
      <c r="K1307" s="299"/>
      <c r="L1307" s="267" t="s">
        <v>121</v>
      </c>
      <c r="M1307" s="662"/>
      <c r="N1307" s="299"/>
      <c r="O1307" s="270" t="s">
        <v>122</v>
      </c>
      <c r="P1307" s="662"/>
      <c r="Q1307" s="299"/>
      <c r="R1307" s="301" t="s">
        <v>633</v>
      </c>
      <c r="S1307" s="662"/>
      <c r="T1307" s="299"/>
    </row>
    <row r="1308" spans="2:20" x14ac:dyDescent="0.2">
      <c r="B1308" s="273"/>
      <c r="C1308" s="274" t="s">
        <v>283</v>
      </c>
      <c r="D1308" s="275" t="s">
        <v>284</v>
      </c>
      <c r="E1308" s="275" t="s">
        <v>47</v>
      </c>
      <c r="F1308" s="275" t="s">
        <v>283</v>
      </c>
      <c r="G1308" s="275" t="s">
        <v>284</v>
      </c>
      <c r="H1308" s="275" t="s">
        <v>47</v>
      </c>
      <c r="I1308" s="276" t="s">
        <v>283</v>
      </c>
      <c r="J1308" s="276" t="s">
        <v>284</v>
      </c>
      <c r="K1308" s="276" t="s">
        <v>47</v>
      </c>
      <c r="L1308" s="274" t="s">
        <v>283</v>
      </c>
      <c r="M1308" s="275" t="s">
        <v>284</v>
      </c>
      <c r="N1308" s="275" t="s">
        <v>47</v>
      </c>
      <c r="O1308" s="275" t="s">
        <v>283</v>
      </c>
      <c r="P1308" s="275" t="s">
        <v>284</v>
      </c>
      <c r="Q1308" s="275" t="s">
        <v>47</v>
      </c>
      <c r="R1308" s="276" t="s">
        <v>283</v>
      </c>
      <c r="S1308" s="276" t="s">
        <v>284</v>
      </c>
      <c r="T1308" s="276" t="s">
        <v>47</v>
      </c>
    </row>
    <row r="1309" spans="2:20" x14ac:dyDescent="0.2">
      <c r="B1309" s="129" t="s">
        <v>105</v>
      </c>
      <c r="C1309" s="234"/>
      <c r="D1309" s="234"/>
      <c r="E1309" s="234"/>
      <c r="F1309" s="234"/>
      <c r="G1309" s="234"/>
      <c r="H1309" s="234"/>
      <c r="I1309" s="234"/>
      <c r="J1309" s="234"/>
      <c r="K1309" s="234"/>
      <c r="L1309" s="234"/>
      <c r="M1309" s="234"/>
      <c r="N1309" s="234"/>
      <c r="O1309" s="234"/>
      <c r="P1309" s="234"/>
      <c r="Q1309" s="234"/>
      <c r="R1309" s="234"/>
      <c r="S1309" s="234"/>
      <c r="T1309" s="232"/>
    </row>
    <row r="1310" spans="2:20" x14ac:dyDescent="0.2">
      <c r="B1310" s="665" t="s">
        <v>424</v>
      </c>
      <c r="C1310" s="104">
        <f t="shared" ref="C1310:D1322" si="1261">+C902*$E$1334</f>
        <v>185.72040843207313</v>
      </c>
      <c r="D1310" s="104">
        <f t="shared" si="1261"/>
        <v>0</v>
      </c>
      <c r="E1310" s="104">
        <f t="shared" ref="E1310:E1330" si="1262">+C1310+D1310</f>
        <v>185.72040843207313</v>
      </c>
      <c r="F1310" s="104">
        <f t="shared" ref="F1310:G1322" si="1263">+F902*$H$1334</f>
        <v>302.39607453376891</v>
      </c>
      <c r="G1310" s="104">
        <f t="shared" si="1263"/>
        <v>0</v>
      </c>
      <c r="H1310" s="104">
        <f t="shared" ref="H1310:H1330" si="1264">+F1310+G1310</f>
        <v>302.39607453376891</v>
      </c>
      <c r="I1310" s="104">
        <f t="shared" ref="I1310:J1322" si="1265">+I902*$K$1334</f>
        <v>350.6919495369616</v>
      </c>
      <c r="J1310" s="104">
        <f t="shared" si="1265"/>
        <v>0</v>
      </c>
      <c r="K1310" s="104">
        <f t="shared" ref="K1310:K1330" si="1266">+I1310+J1310</f>
        <v>350.6919495369616</v>
      </c>
      <c r="L1310" s="104">
        <f t="shared" ref="L1310:M1322" si="1267">+L902*$N$1334</f>
        <v>439.68239871906587</v>
      </c>
      <c r="M1310" s="104">
        <f t="shared" si="1267"/>
        <v>0</v>
      </c>
      <c r="N1310" s="104">
        <f t="shared" ref="N1310:N1330" si="1268">+L1310+M1310</f>
        <v>439.68239871906587</v>
      </c>
      <c r="O1310" s="104">
        <f t="shared" ref="O1310:P1322" si="1269">+O902*$Q$1334</f>
        <v>458.74941927671904</v>
      </c>
      <c r="P1310" s="104">
        <f t="shared" si="1269"/>
        <v>0</v>
      </c>
      <c r="Q1310" s="104">
        <f t="shared" ref="Q1310:Q1330" si="1270">+O1310+P1310</f>
        <v>458.74941927671904</v>
      </c>
      <c r="R1310" s="104">
        <f t="shared" ref="R1310:S1322" si="1271">+R902*$T$1334</f>
        <v>478.35678664656621</v>
      </c>
      <c r="S1310" s="104">
        <f t="shared" si="1271"/>
        <v>0</v>
      </c>
      <c r="T1310" s="104">
        <f t="shared" ref="T1310:T1330" si="1272">+R1310+S1310</f>
        <v>478.35678664656621</v>
      </c>
    </row>
    <row r="1311" spans="2:20" x14ac:dyDescent="0.2">
      <c r="B1311" s="665" t="s">
        <v>425</v>
      </c>
      <c r="C1311" s="104">
        <f t="shared" si="1261"/>
        <v>58.873777649689004</v>
      </c>
      <c r="D1311" s="104">
        <f t="shared" si="1261"/>
        <v>0</v>
      </c>
      <c r="E1311" s="104">
        <f t="shared" si="1262"/>
        <v>58.873777649689004</v>
      </c>
      <c r="F1311" s="104">
        <f t="shared" si="1263"/>
        <v>112.81753090204273</v>
      </c>
      <c r="G1311" s="104">
        <f t="shared" si="1263"/>
        <v>0</v>
      </c>
      <c r="H1311" s="104">
        <f t="shared" si="1264"/>
        <v>112.81753090204273</v>
      </c>
      <c r="I1311" s="104">
        <f t="shared" si="1265"/>
        <v>131.94240825253857</v>
      </c>
      <c r="J1311" s="104">
        <f t="shared" si="1265"/>
        <v>0</v>
      </c>
      <c r="K1311" s="104">
        <f t="shared" si="1266"/>
        <v>131.94240825253857</v>
      </c>
      <c r="L1311" s="104">
        <f t="shared" si="1267"/>
        <v>164.28282510941932</v>
      </c>
      <c r="M1311" s="104">
        <f t="shared" si="1267"/>
        <v>0</v>
      </c>
      <c r="N1311" s="104">
        <f t="shared" si="1268"/>
        <v>164.28282510941932</v>
      </c>
      <c r="O1311" s="104">
        <f t="shared" si="1269"/>
        <v>166.15624585280099</v>
      </c>
      <c r="P1311" s="104">
        <f t="shared" si="1269"/>
        <v>0</v>
      </c>
      <c r="Q1311" s="104">
        <f t="shared" si="1270"/>
        <v>166.15624585280099</v>
      </c>
      <c r="R1311" s="104">
        <f t="shared" si="1271"/>
        <v>173.25791490421267</v>
      </c>
      <c r="S1311" s="104">
        <f t="shared" si="1271"/>
        <v>0</v>
      </c>
      <c r="T1311" s="104">
        <f t="shared" si="1272"/>
        <v>173.25791490421267</v>
      </c>
    </row>
    <row r="1312" spans="2:20" x14ac:dyDescent="0.2">
      <c r="B1312" s="660" t="s">
        <v>715</v>
      </c>
      <c r="C1312" s="104">
        <f t="shared" si="1261"/>
        <v>0</v>
      </c>
      <c r="D1312" s="104">
        <f t="shared" si="1261"/>
        <v>1.5521350914962324</v>
      </c>
      <c r="E1312" s="104">
        <f t="shared" si="1262"/>
        <v>1.5521350914962324</v>
      </c>
      <c r="F1312" s="104">
        <f t="shared" si="1263"/>
        <v>0</v>
      </c>
      <c r="G1312" s="104">
        <f t="shared" si="1263"/>
        <v>1.5778723956755445</v>
      </c>
      <c r="H1312" s="104">
        <f t="shared" si="1264"/>
        <v>1.5778723956755445</v>
      </c>
      <c r="I1312" s="104">
        <f t="shared" si="1265"/>
        <v>0</v>
      </c>
      <c r="J1312" s="104">
        <f t="shared" si="1265"/>
        <v>1.7499804003222241</v>
      </c>
      <c r="K1312" s="104">
        <f t="shared" si="1266"/>
        <v>1.7499804003222241</v>
      </c>
      <c r="L1312" s="104">
        <f t="shared" si="1267"/>
        <v>0</v>
      </c>
      <c r="M1312" s="104">
        <f t="shared" si="1267"/>
        <v>1.9249667832995163</v>
      </c>
      <c r="N1312" s="104">
        <f t="shared" si="1268"/>
        <v>1.9249667832995163</v>
      </c>
      <c r="O1312" s="104">
        <f t="shared" si="1269"/>
        <v>0</v>
      </c>
      <c r="P1312" s="104">
        <f t="shared" si="1269"/>
        <v>2.1089796667147236</v>
      </c>
      <c r="Q1312" s="104">
        <f t="shared" si="1270"/>
        <v>2.1089796667147236</v>
      </c>
      <c r="R1312" s="104">
        <f t="shared" si="1271"/>
        <v>0</v>
      </c>
      <c r="S1312" s="104">
        <f t="shared" si="1271"/>
        <v>2.3093863489227142</v>
      </c>
      <c r="T1312" s="104">
        <f t="shared" si="1272"/>
        <v>2.3093863489227142</v>
      </c>
    </row>
    <row r="1313" spans="2:20" x14ac:dyDescent="0.2">
      <c r="B1313" s="660" t="s">
        <v>717</v>
      </c>
      <c r="C1313" s="104">
        <f t="shared" si="1261"/>
        <v>1.4284068891280945</v>
      </c>
      <c r="D1313" s="104">
        <f t="shared" si="1261"/>
        <v>0</v>
      </c>
      <c r="E1313" s="104">
        <f t="shared" si="1262"/>
        <v>1.4284068891280945</v>
      </c>
      <c r="F1313" s="104">
        <f t="shared" si="1263"/>
        <v>1.4520925481913634</v>
      </c>
      <c r="G1313" s="104">
        <f t="shared" si="1263"/>
        <v>0</v>
      </c>
      <c r="H1313" s="104">
        <f t="shared" si="1264"/>
        <v>1.4520925481913634</v>
      </c>
      <c r="I1313" s="104">
        <f t="shared" si="1265"/>
        <v>1.610480990575216</v>
      </c>
      <c r="J1313" s="104">
        <f t="shared" si="1265"/>
        <v>0</v>
      </c>
      <c r="K1313" s="104">
        <f t="shared" si="1266"/>
        <v>1.610480990575216</v>
      </c>
      <c r="L1313" s="104">
        <f t="shared" si="1267"/>
        <v>1.7715183618180903</v>
      </c>
      <c r="M1313" s="104">
        <f t="shared" si="1267"/>
        <v>0</v>
      </c>
      <c r="N1313" s="104">
        <f t="shared" si="1268"/>
        <v>1.7715183618180903</v>
      </c>
      <c r="O1313" s="104">
        <f t="shared" si="1269"/>
        <v>1.9408626874497132</v>
      </c>
      <c r="P1313" s="104">
        <f t="shared" si="1269"/>
        <v>0</v>
      </c>
      <c r="Q1313" s="104">
        <f t="shared" si="1270"/>
        <v>1.9408626874497132</v>
      </c>
      <c r="R1313" s="104">
        <f t="shared" si="1271"/>
        <v>2.1252939828063857</v>
      </c>
      <c r="S1313" s="104">
        <f t="shared" si="1271"/>
        <v>0</v>
      </c>
      <c r="T1313" s="104">
        <f t="shared" si="1272"/>
        <v>2.1252939828063857</v>
      </c>
    </row>
    <row r="1314" spans="2:20" x14ac:dyDescent="0.2">
      <c r="B1314" s="660" t="s">
        <v>287</v>
      </c>
      <c r="C1314" s="104">
        <f t="shared" si="1261"/>
        <v>2.0537540365984928</v>
      </c>
      <c r="D1314" s="104">
        <f t="shared" si="1261"/>
        <v>0</v>
      </c>
      <c r="E1314" s="104">
        <f t="shared" si="1262"/>
        <v>2.0537540365984928</v>
      </c>
      <c r="F1314" s="104">
        <f t="shared" si="1263"/>
        <v>2.087809121519272</v>
      </c>
      <c r="G1314" s="104">
        <f t="shared" si="1263"/>
        <v>0</v>
      </c>
      <c r="H1314" s="104">
        <f t="shared" si="1264"/>
        <v>2.087809121519272</v>
      </c>
      <c r="I1314" s="104">
        <f t="shared" si="1265"/>
        <v>2.3155389829279809</v>
      </c>
      <c r="J1314" s="104">
        <f t="shared" si="1265"/>
        <v>0</v>
      </c>
      <c r="K1314" s="104">
        <f t="shared" si="1266"/>
        <v>2.3155389829279809</v>
      </c>
      <c r="L1314" s="104">
        <f t="shared" si="1267"/>
        <v>2.5470774568393901</v>
      </c>
      <c r="M1314" s="104">
        <f t="shared" si="1267"/>
        <v>0</v>
      </c>
      <c r="N1314" s="104">
        <f t="shared" si="1268"/>
        <v>2.5470774568393901</v>
      </c>
      <c r="O1314" s="104">
        <f t="shared" si="1269"/>
        <v>2.7905596151712428</v>
      </c>
      <c r="P1314" s="104">
        <f t="shared" si="1269"/>
        <v>0</v>
      </c>
      <c r="Q1314" s="104">
        <f t="shared" si="1270"/>
        <v>2.7905596151712428</v>
      </c>
      <c r="R1314" s="104">
        <f t="shared" si="1271"/>
        <v>3.0557337194105902</v>
      </c>
      <c r="S1314" s="104">
        <f t="shared" si="1271"/>
        <v>0</v>
      </c>
      <c r="T1314" s="104">
        <f t="shared" si="1272"/>
        <v>3.0557337194105902</v>
      </c>
    </row>
    <row r="1315" spans="2:20" x14ac:dyDescent="0.2">
      <c r="B1315" s="114" t="s">
        <v>427</v>
      </c>
      <c r="C1315" s="104">
        <f t="shared" si="1261"/>
        <v>0</v>
      </c>
      <c r="D1315" s="104">
        <f t="shared" si="1261"/>
        <v>6.008697524219591</v>
      </c>
      <c r="E1315" s="104">
        <f t="shared" si="1262"/>
        <v>6.008697524219591</v>
      </c>
      <c r="F1315" s="104">
        <f t="shared" si="1263"/>
        <v>0</v>
      </c>
      <c r="G1315" s="104">
        <f t="shared" si="1263"/>
        <v>6.1083329726735283</v>
      </c>
      <c r="H1315" s="104">
        <f t="shared" si="1264"/>
        <v>6.1083329726735283</v>
      </c>
      <c r="I1315" s="104">
        <f t="shared" si="1265"/>
        <v>0</v>
      </c>
      <c r="J1315" s="104">
        <f t="shared" si="1265"/>
        <v>6.7746054814807213</v>
      </c>
      <c r="K1315" s="104">
        <f t="shared" si="1266"/>
        <v>6.7746054814807213</v>
      </c>
      <c r="L1315" s="104">
        <f t="shared" si="1267"/>
        <v>0</v>
      </c>
      <c r="M1315" s="104">
        <f t="shared" si="1267"/>
        <v>7.4520209022958177</v>
      </c>
      <c r="N1315" s="104">
        <f t="shared" si="1268"/>
        <v>7.4520209022958177</v>
      </c>
      <c r="O1315" s="104">
        <f t="shared" si="1269"/>
        <v>0</v>
      </c>
      <c r="P1315" s="104">
        <f t="shared" si="1269"/>
        <v>8.1643801312438651</v>
      </c>
      <c r="Q1315" s="104">
        <f t="shared" si="1270"/>
        <v>8.1643801312438651</v>
      </c>
      <c r="R1315" s="104">
        <f t="shared" si="1271"/>
        <v>0</v>
      </c>
      <c r="S1315" s="104">
        <f t="shared" si="1271"/>
        <v>8.940203796218416</v>
      </c>
      <c r="T1315" s="104">
        <f t="shared" si="1272"/>
        <v>8.940203796218416</v>
      </c>
    </row>
    <row r="1316" spans="2:20" x14ac:dyDescent="0.2">
      <c r="B1316" s="114" t="s">
        <v>428</v>
      </c>
      <c r="C1316" s="104">
        <f t="shared" si="1261"/>
        <v>0</v>
      </c>
      <c r="D1316" s="104">
        <f t="shared" si="1261"/>
        <v>3.4603659849300321</v>
      </c>
      <c r="E1316" s="104">
        <f t="shared" si="1262"/>
        <v>3.4603659849300321</v>
      </c>
      <c r="F1316" s="104">
        <f t="shared" si="1263"/>
        <v>0</v>
      </c>
      <c r="G1316" s="104">
        <f t="shared" si="1263"/>
        <v>3.5177453280128796</v>
      </c>
      <c r="H1316" s="104">
        <f t="shared" si="1264"/>
        <v>3.5177453280128796</v>
      </c>
      <c r="I1316" s="104">
        <f t="shared" si="1265"/>
        <v>0</v>
      </c>
      <c r="J1316" s="104">
        <f t="shared" si="1265"/>
        <v>3.9014469067455941</v>
      </c>
      <c r="K1316" s="104">
        <f t="shared" si="1266"/>
        <v>3.9014469067455941</v>
      </c>
      <c r="L1316" s="104">
        <f t="shared" si="1267"/>
        <v>0</v>
      </c>
      <c r="M1316" s="104">
        <f t="shared" si="1267"/>
        <v>4.29156560891143</v>
      </c>
      <c r="N1316" s="104">
        <f t="shared" si="1268"/>
        <v>4.29156560891143</v>
      </c>
      <c r="O1316" s="104">
        <f t="shared" si="1269"/>
        <v>0</v>
      </c>
      <c r="P1316" s="104">
        <f t="shared" si="1269"/>
        <v>9.4036164011648076</v>
      </c>
      <c r="Q1316" s="104">
        <f t="shared" si="1270"/>
        <v>9.4036164011648076</v>
      </c>
      <c r="R1316" s="104">
        <f t="shared" si="1271"/>
        <v>0</v>
      </c>
      <c r="S1316" s="104">
        <f t="shared" si="1271"/>
        <v>10.29719901528728</v>
      </c>
      <c r="T1316" s="104">
        <f t="shared" si="1272"/>
        <v>10.29719901528728</v>
      </c>
    </row>
    <row r="1317" spans="2:20" x14ac:dyDescent="0.2">
      <c r="B1317" s="114" t="s">
        <v>429</v>
      </c>
      <c r="C1317" s="104">
        <f t="shared" si="1261"/>
        <v>4.8619483315392902</v>
      </c>
      <c r="D1317" s="104">
        <f t="shared" si="1261"/>
        <v>0</v>
      </c>
      <c r="E1317" s="104">
        <f t="shared" si="1262"/>
        <v>4.8619483315392902</v>
      </c>
      <c r="F1317" s="104">
        <f t="shared" si="1263"/>
        <v>4.942568532576237</v>
      </c>
      <c r="G1317" s="104">
        <f t="shared" si="1263"/>
        <v>0</v>
      </c>
      <c r="H1317" s="104">
        <f t="shared" si="1264"/>
        <v>4.942568532576237</v>
      </c>
      <c r="I1317" s="104">
        <f t="shared" si="1265"/>
        <v>5.4816841228499138</v>
      </c>
      <c r="J1317" s="104">
        <f t="shared" si="1265"/>
        <v>0</v>
      </c>
      <c r="K1317" s="104">
        <f t="shared" si="1266"/>
        <v>5.4816841228499138</v>
      </c>
      <c r="L1317" s="104">
        <f t="shared" si="1267"/>
        <v>12.059632040545686</v>
      </c>
      <c r="M1317" s="104">
        <f t="shared" si="1267"/>
        <v>0</v>
      </c>
      <c r="N1317" s="104">
        <f t="shared" si="1268"/>
        <v>12.059632040545686</v>
      </c>
      <c r="O1317" s="104">
        <f t="shared" si="1269"/>
        <v>13.212445524892416</v>
      </c>
      <c r="P1317" s="104">
        <f t="shared" si="1269"/>
        <v>0</v>
      </c>
      <c r="Q1317" s="104">
        <f t="shared" si="1270"/>
        <v>13.212445524892416</v>
      </c>
      <c r="R1317" s="104">
        <f t="shared" si="1271"/>
        <v>14.467963732719536</v>
      </c>
      <c r="S1317" s="104">
        <f t="shared" si="1271"/>
        <v>0</v>
      </c>
      <c r="T1317" s="104">
        <f t="shared" si="1272"/>
        <v>14.467963732719536</v>
      </c>
    </row>
    <row r="1318" spans="2:20" x14ac:dyDescent="0.2">
      <c r="B1318" s="114" t="s">
        <v>288</v>
      </c>
      <c r="C1318" s="104">
        <f t="shared" si="1261"/>
        <v>0</v>
      </c>
      <c r="D1318" s="104">
        <f t="shared" si="1261"/>
        <v>0</v>
      </c>
      <c r="E1318" s="104">
        <f t="shared" si="1262"/>
        <v>0</v>
      </c>
      <c r="F1318" s="104">
        <f t="shared" si="1263"/>
        <v>1.6862346626388174</v>
      </c>
      <c r="G1318" s="104">
        <f t="shared" si="1263"/>
        <v>0</v>
      </c>
      <c r="H1318" s="104">
        <f t="shared" si="1264"/>
        <v>1.6862346626388174</v>
      </c>
      <c r="I1318" s="104">
        <f t="shared" si="1265"/>
        <v>2.248472257026727</v>
      </c>
      <c r="J1318" s="104">
        <f t="shared" si="1265"/>
        <v>0</v>
      </c>
      <c r="K1318" s="104">
        <f t="shared" si="1266"/>
        <v>2.248472257026727</v>
      </c>
      <c r="L1318" s="104">
        <f t="shared" si="1267"/>
        <v>2.8108394714061649</v>
      </c>
      <c r="M1318" s="104">
        <f t="shared" si="1267"/>
        <v>0</v>
      </c>
      <c r="N1318" s="104">
        <f t="shared" si="1268"/>
        <v>2.8108394714061649</v>
      </c>
      <c r="O1318" s="104">
        <f t="shared" si="1269"/>
        <v>4.6666696222175084</v>
      </c>
      <c r="P1318" s="104">
        <f t="shared" si="1269"/>
        <v>0</v>
      </c>
      <c r="Q1318" s="104">
        <f t="shared" si="1270"/>
        <v>4.6666696222175084</v>
      </c>
      <c r="R1318" s="104">
        <f t="shared" si="1271"/>
        <v>5.7607543669197767</v>
      </c>
      <c r="S1318" s="104">
        <f t="shared" si="1271"/>
        <v>0</v>
      </c>
      <c r="T1318" s="104">
        <f t="shared" si="1272"/>
        <v>5.7607543669197767</v>
      </c>
    </row>
    <row r="1319" spans="2:20" x14ac:dyDescent="0.2">
      <c r="B1319" s="114" t="s">
        <v>289</v>
      </c>
      <c r="C1319" s="104">
        <f t="shared" si="1261"/>
        <v>2.1124327233584501</v>
      </c>
      <c r="D1319" s="104">
        <f t="shared" si="1261"/>
        <v>0</v>
      </c>
      <c r="E1319" s="104">
        <f t="shared" si="1262"/>
        <v>2.1124327233584501</v>
      </c>
      <c r="F1319" s="104">
        <f t="shared" si="1263"/>
        <v>2.1474608107055371</v>
      </c>
      <c r="G1319" s="104">
        <f t="shared" si="1263"/>
        <v>0</v>
      </c>
      <c r="H1319" s="104">
        <f t="shared" si="1264"/>
        <v>2.1474608107055371</v>
      </c>
      <c r="I1319" s="104">
        <f t="shared" si="1265"/>
        <v>2.3816972395830658</v>
      </c>
      <c r="J1319" s="104">
        <f t="shared" si="1265"/>
        <v>0</v>
      </c>
      <c r="K1319" s="104">
        <f t="shared" si="1266"/>
        <v>2.3816972395830658</v>
      </c>
      <c r="L1319" s="104">
        <f t="shared" si="1267"/>
        <v>2.6198510984633727</v>
      </c>
      <c r="M1319" s="104">
        <f t="shared" si="1267"/>
        <v>0</v>
      </c>
      <c r="N1319" s="104">
        <f t="shared" si="1268"/>
        <v>2.6198510984633727</v>
      </c>
      <c r="O1319" s="104">
        <f t="shared" si="1269"/>
        <v>2.8702898898904206</v>
      </c>
      <c r="P1319" s="104">
        <f t="shared" si="1269"/>
        <v>0</v>
      </c>
      <c r="Q1319" s="104">
        <f t="shared" si="1270"/>
        <v>2.8702898898904206</v>
      </c>
      <c r="R1319" s="104">
        <f t="shared" si="1271"/>
        <v>3.1430403971080354</v>
      </c>
      <c r="S1319" s="104">
        <f t="shared" si="1271"/>
        <v>0</v>
      </c>
      <c r="T1319" s="104">
        <f t="shared" si="1272"/>
        <v>3.1430403971080354</v>
      </c>
    </row>
    <row r="1320" spans="2:20" x14ac:dyDescent="0.2">
      <c r="B1320" s="114" t="s">
        <v>290</v>
      </c>
      <c r="C1320" s="104">
        <f t="shared" si="1261"/>
        <v>0</v>
      </c>
      <c r="D1320" s="104">
        <f t="shared" si="1261"/>
        <v>1.6832400430570507</v>
      </c>
      <c r="E1320" s="104">
        <f t="shared" si="1262"/>
        <v>1.6832400430570507</v>
      </c>
      <c r="F1320" s="104">
        <f t="shared" si="1263"/>
        <v>0</v>
      </c>
      <c r="G1320" s="104">
        <f t="shared" si="1263"/>
        <v>1.711151312657428</v>
      </c>
      <c r="H1320" s="104">
        <f t="shared" si="1264"/>
        <v>1.711151312657428</v>
      </c>
      <c r="I1320" s="104">
        <f t="shared" si="1265"/>
        <v>0</v>
      </c>
      <c r="J1320" s="104">
        <f t="shared" si="1265"/>
        <v>1.8977968480487286</v>
      </c>
      <c r="K1320" s="104">
        <f t="shared" si="1266"/>
        <v>1.8977968480487286</v>
      </c>
      <c r="L1320" s="104">
        <f t="shared" si="1267"/>
        <v>0</v>
      </c>
      <c r="M1320" s="104">
        <f t="shared" si="1267"/>
        <v>2.0875638911565289</v>
      </c>
      <c r="N1320" s="104">
        <f t="shared" si="1268"/>
        <v>2.0875638911565289</v>
      </c>
      <c r="O1320" s="104">
        <f t="shared" si="1269"/>
        <v>0</v>
      </c>
      <c r="P1320" s="104">
        <f t="shared" si="1269"/>
        <v>2.2871198805158595</v>
      </c>
      <c r="Q1320" s="104">
        <f t="shared" si="1270"/>
        <v>2.2871198805158595</v>
      </c>
      <c r="R1320" s="104">
        <f t="shared" si="1271"/>
        <v>0</v>
      </c>
      <c r="S1320" s="104">
        <f t="shared" si="1271"/>
        <v>2.5044544116638634</v>
      </c>
      <c r="T1320" s="104">
        <f t="shared" si="1272"/>
        <v>2.5044544116638634</v>
      </c>
    </row>
    <row r="1321" spans="2:20" x14ac:dyDescent="0.2">
      <c r="B1321" s="114" t="s">
        <v>291</v>
      </c>
      <c r="C1321" s="104">
        <f t="shared" si="1261"/>
        <v>0</v>
      </c>
      <c r="D1321" s="104">
        <f t="shared" si="1261"/>
        <v>0.83826695371367066</v>
      </c>
      <c r="E1321" s="104">
        <f t="shared" si="1262"/>
        <v>0.83826695371367066</v>
      </c>
      <c r="F1321" s="104">
        <f t="shared" si="1263"/>
        <v>0</v>
      </c>
      <c r="G1321" s="104">
        <f t="shared" si="1263"/>
        <v>0.8521669883752131</v>
      </c>
      <c r="H1321" s="104">
        <f t="shared" si="1264"/>
        <v>0.8521669883752131</v>
      </c>
      <c r="I1321" s="104">
        <f t="shared" si="1265"/>
        <v>0</v>
      </c>
      <c r="J1321" s="104">
        <f t="shared" si="1265"/>
        <v>0.94511795221550221</v>
      </c>
      <c r="K1321" s="104">
        <f t="shared" si="1266"/>
        <v>0.94511795221550221</v>
      </c>
      <c r="L1321" s="104">
        <f t="shared" si="1267"/>
        <v>0</v>
      </c>
      <c r="M1321" s="104">
        <f t="shared" si="1267"/>
        <v>0.9545633511717192</v>
      </c>
      <c r="N1321" s="104">
        <f t="shared" si="1268"/>
        <v>0.9545633511717192</v>
      </c>
      <c r="O1321" s="104">
        <f t="shared" si="1269"/>
        <v>0</v>
      </c>
      <c r="P1321" s="104">
        <f t="shared" si="1269"/>
        <v>1.0458126943684432</v>
      </c>
      <c r="Q1321" s="104">
        <f t="shared" si="1270"/>
        <v>1.0458126943684432</v>
      </c>
      <c r="R1321" s="104">
        <f t="shared" si="1271"/>
        <v>0</v>
      </c>
      <c r="S1321" s="104">
        <f t="shared" si="1271"/>
        <v>1.1451914866807773</v>
      </c>
      <c r="T1321" s="104">
        <f t="shared" si="1272"/>
        <v>1.1451914866807773</v>
      </c>
    </row>
    <row r="1322" spans="2:20" x14ac:dyDescent="0.2">
      <c r="B1322" s="114" t="s">
        <v>293</v>
      </c>
      <c r="C1322" s="104">
        <f t="shared" si="1261"/>
        <v>0</v>
      </c>
      <c r="D1322" s="104">
        <f t="shared" si="1261"/>
        <v>0.88152152852529586</v>
      </c>
      <c r="E1322" s="104">
        <f t="shared" si="1262"/>
        <v>0.88152152852529586</v>
      </c>
      <c r="F1322" s="104">
        <f t="shared" si="1263"/>
        <v>0</v>
      </c>
      <c r="G1322" s="104">
        <f t="shared" si="1263"/>
        <v>0.89613880497537401</v>
      </c>
      <c r="H1322" s="104">
        <f t="shared" si="1264"/>
        <v>0.89613880497537401</v>
      </c>
      <c r="I1322" s="104">
        <f t="shared" si="1265"/>
        <v>0</v>
      </c>
      <c r="J1322" s="104">
        <f t="shared" si="1265"/>
        <v>0.99388603854982227</v>
      </c>
      <c r="K1322" s="104">
        <f t="shared" si="1266"/>
        <v>0.99388603854982227</v>
      </c>
      <c r="L1322" s="104">
        <f t="shared" si="1267"/>
        <v>0</v>
      </c>
      <c r="M1322" s="104">
        <f t="shared" si="1267"/>
        <v>1.0932680218825725</v>
      </c>
      <c r="N1322" s="104">
        <f t="shared" si="1268"/>
        <v>1.0932680218825725</v>
      </c>
      <c r="O1322" s="104">
        <f t="shared" si="1269"/>
        <v>0</v>
      </c>
      <c r="P1322" s="104">
        <f t="shared" si="1269"/>
        <v>1.1977765270669709</v>
      </c>
      <c r="Q1322" s="104">
        <f t="shared" si="1270"/>
        <v>1.1977765270669709</v>
      </c>
      <c r="R1322" s="104">
        <f t="shared" si="1271"/>
        <v>0</v>
      </c>
      <c r="S1322" s="104">
        <f t="shared" si="1271"/>
        <v>1.3115957466661945</v>
      </c>
      <c r="T1322" s="104">
        <f t="shared" si="1272"/>
        <v>1.3115957466661945</v>
      </c>
    </row>
    <row r="1323" spans="2:20" x14ac:dyDescent="0.2">
      <c r="B1323" s="114" t="s">
        <v>872</v>
      </c>
      <c r="C1323" s="104">
        <f t="shared" ref="C1323:D1330" si="1273">+C915*$E$1334</f>
        <v>0</v>
      </c>
      <c r="D1323" s="104">
        <f t="shared" si="1273"/>
        <v>0</v>
      </c>
      <c r="E1323" s="104">
        <f t="shared" si="1262"/>
        <v>0</v>
      </c>
      <c r="F1323" s="104">
        <f t="shared" ref="F1323:G1330" si="1274">+F915*$H$1334</f>
        <v>0</v>
      </c>
      <c r="G1323" s="104">
        <f t="shared" si="1274"/>
        <v>0</v>
      </c>
      <c r="H1323" s="104">
        <f t="shared" si="1264"/>
        <v>0</v>
      </c>
      <c r="I1323" s="104">
        <f t="shared" ref="I1323:J1330" si="1275">+I915*$K$1334</f>
        <v>18.746141200968637</v>
      </c>
      <c r="J1323" s="104">
        <f t="shared" si="1275"/>
        <v>0</v>
      </c>
      <c r="K1323" s="104">
        <f t="shared" si="1266"/>
        <v>18.746141200968637</v>
      </c>
      <c r="L1323" s="104">
        <f t="shared" ref="L1323:M1330" si="1276">+L915*$N$1334</f>
        <v>43.740731254084182</v>
      </c>
      <c r="M1323" s="104">
        <f t="shared" si="1276"/>
        <v>0</v>
      </c>
      <c r="N1323" s="104">
        <f t="shared" si="1268"/>
        <v>43.740731254084182</v>
      </c>
      <c r="O1323" s="104">
        <f t="shared" ref="O1323:P1330" si="1277">+O915*$Q$1334</f>
        <v>0</v>
      </c>
      <c r="P1323" s="104">
        <f t="shared" si="1277"/>
        <v>0</v>
      </c>
      <c r="Q1323" s="104">
        <f t="shared" si="1270"/>
        <v>0</v>
      </c>
      <c r="R1323" s="104">
        <f t="shared" ref="R1323:S1330" si="1278">+R915*$T$1334</f>
        <v>0</v>
      </c>
      <c r="S1323" s="104">
        <f t="shared" si="1278"/>
        <v>0</v>
      </c>
      <c r="T1323" s="104">
        <f t="shared" si="1272"/>
        <v>0</v>
      </c>
    </row>
    <row r="1324" spans="2:20" x14ac:dyDescent="0.2">
      <c r="B1324" s="114" t="s">
        <v>867</v>
      </c>
      <c r="C1324" s="104">
        <f t="shared" si="1273"/>
        <v>0</v>
      </c>
      <c r="D1324" s="104">
        <f t="shared" si="1273"/>
        <v>0</v>
      </c>
      <c r="E1324" s="104">
        <f t="shared" si="1262"/>
        <v>0</v>
      </c>
      <c r="F1324" s="104">
        <f t="shared" si="1274"/>
        <v>18.592734291822829</v>
      </c>
      <c r="G1324" s="104">
        <f t="shared" si="1274"/>
        <v>0</v>
      </c>
      <c r="H1324" s="104">
        <f t="shared" si="1264"/>
        <v>18.592734291822829</v>
      </c>
      <c r="I1324" s="104">
        <f t="shared" si="1275"/>
        <v>21.870498067796746</v>
      </c>
      <c r="J1324" s="104">
        <f t="shared" si="1275"/>
        <v>0</v>
      </c>
      <c r="K1324" s="104">
        <f t="shared" si="1266"/>
        <v>21.870498067796746</v>
      </c>
      <c r="L1324" s="104">
        <f t="shared" si="1276"/>
        <v>37.49205536064359</v>
      </c>
      <c r="M1324" s="104">
        <f t="shared" si="1276"/>
        <v>0</v>
      </c>
      <c r="N1324" s="104">
        <f t="shared" si="1268"/>
        <v>37.49205536064359</v>
      </c>
      <c r="O1324" s="104">
        <f t="shared" si="1277"/>
        <v>40.453660321770307</v>
      </c>
      <c r="P1324" s="104">
        <f t="shared" si="1277"/>
        <v>0</v>
      </c>
      <c r="Q1324" s="104">
        <f t="shared" si="1270"/>
        <v>40.453660321770307</v>
      </c>
      <c r="R1324" s="104">
        <f t="shared" si="1278"/>
        <v>46.466209566683176</v>
      </c>
      <c r="S1324" s="104">
        <f t="shared" si="1278"/>
        <v>0</v>
      </c>
      <c r="T1324" s="104">
        <f t="shared" si="1272"/>
        <v>46.466209566683176</v>
      </c>
    </row>
    <row r="1325" spans="2:20" x14ac:dyDescent="0.2">
      <c r="B1325" s="114" t="s">
        <v>868</v>
      </c>
      <c r="C1325" s="104">
        <f t="shared" si="1273"/>
        <v>0</v>
      </c>
      <c r="D1325" s="104">
        <f t="shared" si="1273"/>
        <v>0</v>
      </c>
      <c r="E1325" s="104">
        <f t="shared" si="1262"/>
        <v>0</v>
      </c>
      <c r="F1325" s="104">
        <f t="shared" si="1274"/>
        <v>0</v>
      </c>
      <c r="G1325" s="104">
        <f t="shared" si="1274"/>
        <v>0</v>
      </c>
      <c r="H1325" s="104">
        <f t="shared" si="1264"/>
        <v>0</v>
      </c>
      <c r="I1325" s="104">
        <f t="shared" si="1275"/>
        <v>9.3730706004843185</v>
      </c>
      <c r="J1325" s="104">
        <f t="shared" si="1275"/>
        <v>0</v>
      </c>
      <c r="K1325" s="104">
        <f t="shared" si="1266"/>
        <v>9.3730706004843185</v>
      </c>
      <c r="L1325" s="104">
        <f t="shared" si="1276"/>
        <v>18.746027680321795</v>
      </c>
      <c r="M1325" s="104">
        <f t="shared" si="1276"/>
        <v>0</v>
      </c>
      <c r="N1325" s="104">
        <f t="shared" si="1268"/>
        <v>18.746027680321795</v>
      </c>
      <c r="O1325" s="104">
        <f t="shared" si="1277"/>
        <v>24.894560198012496</v>
      </c>
      <c r="P1325" s="104">
        <f t="shared" si="1277"/>
        <v>0</v>
      </c>
      <c r="Q1325" s="104">
        <f t="shared" si="1270"/>
        <v>24.894560198012496</v>
      </c>
      <c r="R1325" s="104">
        <f t="shared" si="1278"/>
        <v>27.879725740009906</v>
      </c>
      <c r="S1325" s="104">
        <f t="shared" si="1278"/>
        <v>0</v>
      </c>
      <c r="T1325" s="104">
        <f t="shared" si="1272"/>
        <v>27.879725740009906</v>
      </c>
    </row>
    <row r="1326" spans="2:20" x14ac:dyDescent="0.2">
      <c r="B1326" s="114" t="s">
        <v>869</v>
      </c>
      <c r="C1326" s="104">
        <f t="shared" si="1273"/>
        <v>0</v>
      </c>
      <c r="D1326" s="104">
        <f t="shared" si="1273"/>
        <v>0</v>
      </c>
      <c r="E1326" s="104">
        <f t="shared" si="1262"/>
        <v>0</v>
      </c>
      <c r="F1326" s="104">
        <f t="shared" si="1274"/>
        <v>12.395156194548555</v>
      </c>
      <c r="G1326" s="104">
        <f t="shared" si="1274"/>
        <v>0</v>
      </c>
      <c r="H1326" s="104">
        <f t="shared" si="1264"/>
        <v>12.395156194548555</v>
      </c>
      <c r="I1326" s="104">
        <f t="shared" si="1275"/>
        <v>15.621784334140532</v>
      </c>
      <c r="J1326" s="104">
        <f t="shared" si="1275"/>
        <v>0</v>
      </c>
      <c r="K1326" s="104">
        <f t="shared" si="1266"/>
        <v>15.621784334140532</v>
      </c>
      <c r="L1326" s="104">
        <f t="shared" si="1276"/>
        <v>21.870365627042091</v>
      </c>
      <c r="M1326" s="104">
        <f t="shared" si="1276"/>
        <v>0</v>
      </c>
      <c r="N1326" s="104">
        <f t="shared" si="1268"/>
        <v>21.870365627042091</v>
      </c>
      <c r="O1326" s="104">
        <f t="shared" si="1277"/>
        <v>31.118200247515624</v>
      </c>
      <c r="P1326" s="104">
        <f t="shared" si="1277"/>
        <v>0</v>
      </c>
      <c r="Q1326" s="104">
        <f t="shared" si="1270"/>
        <v>31.118200247515624</v>
      </c>
      <c r="R1326" s="104">
        <f t="shared" si="1278"/>
        <v>37.172967653346539</v>
      </c>
      <c r="S1326" s="104">
        <f t="shared" si="1278"/>
        <v>0</v>
      </c>
      <c r="T1326" s="104">
        <f t="shared" si="1272"/>
        <v>37.172967653346539</v>
      </c>
    </row>
    <row r="1327" spans="2:20" x14ac:dyDescent="0.2">
      <c r="B1327" s="114" t="s">
        <v>870</v>
      </c>
      <c r="C1327" s="104">
        <f t="shared" si="1273"/>
        <v>0</v>
      </c>
      <c r="D1327" s="104">
        <f t="shared" si="1273"/>
        <v>0</v>
      </c>
      <c r="E1327" s="104">
        <f t="shared" si="1262"/>
        <v>0</v>
      </c>
      <c r="F1327" s="104">
        <f t="shared" si="1274"/>
        <v>0</v>
      </c>
      <c r="G1327" s="104">
        <f t="shared" si="1274"/>
        <v>0</v>
      </c>
      <c r="H1327" s="104">
        <f t="shared" si="1264"/>
        <v>0</v>
      </c>
      <c r="I1327" s="104">
        <f t="shared" si="1275"/>
        <v>37.492282401937274</v>
      </c>
      <c r="J1327" s="104">
        <f t="shared" si="1275"/>
        <v>0</v>
      </c>
      <c r="K1327" s="104">
        <f t="shared" si="1266"/>
        <v>37.492282401937274</v>
      </c>
      <c r="L1327" s="104">
        <f t="shared" si="1276"/>
        <v>0</v>
      </c>
      <c r="M1327" s="104">
        <f t="shared" si="1276"/>
        <v>0</v>
      </c>
      <c r="N1327" s="104">
        <f t="shared" si="1268"/>
        <v>0</v>
      </c>
      <c r="O1327" s="104">
        <f t="shared" si="1277"/>
        <v>74.683680594037497</v>
      </c>
      <c r="P1327" s="104">
        <f t="shared" si="1277"/>
        <v>0</v>
      </c>
      <c r="Q1327" s="104">
        <f t="shared" si="1270"/>
        <v>74.683680594037497</v>
      </c>
      <c r="R1327" s="104">
        <f t="shared" si="1278"/>
        <v>0</v>
      </c>
      <c r="S1327" s="104">
        <f t="shared" si="1278"/>
        <v>0</v>
      </c>
      <c r="T1327" s="104">
        <f t="shared" si="1272"/>
        <v>0</v>
      </c>
    </row>
    <row r="1328" spans="2:20" x14ac:dyDescent="0.2">
      <c r="B1328" s="114" t="s">
        <v>871</v>
      </c>
      <c r="C1328" s="104">
        <f t="shared" si="1273"/>
        <v>0</v>
      </c>
      <c r="D1328" s="104">
        <f t="shared" si="1273"/>
        <v>0</v>
      </c>
      <c r="E1328" s="104">
        <f t="shared" si="1262"/>
        <v>0</v>
      </c>
      <c r="F1328" s="104">
        <f t="shared" si="1274"/>
        <v>6.1975780972742776</v>
      </c>
      <c r="G1328" s="104">
        <f t="shared" si="1274"/>
        <v>0</v>
      </c>
      <c r="H1328" s="104">
        <f t="shared" si="1264"/>
        <v>6.1975780972742776</v>
      </c>
      <c r="I1328" s="104">
        <f t="shared" si="1275"/>
        <v>12.497427467312425</v>
      </c>
      <c r="J1328" s="104">
        <f t="shared" si="1275"/>
        <v>0</v>
      </c>
      <c r="K1328" s="104">
        <f t="shared" si="1266"/>
        <v>12.497427467312425</v>
      </c>
      <c r="L1328" s="104">
        <f t="shared" si="1276"/>
        <v>15.621689733601494</v>
      </c>
      <c r="M1328" s="104">
        <f t="shared" si="1276"/>
        <v>0</v>
      </c>
      <c r="N1328" s="104">
        <f t="shared" si="1268"/>
        <v>15.621689733601494</v>
      </c>
      <c r="O1328" s="104">
        <f t="shared" si="1277"/>
        <v>21.782740173260937</v>
      </c>
      <c r="P1328" s="104">
        <f t="shared" si="1277"/>
        <v>0</v>
      </c>
      <c r="Q1328" s="104">
        <f t="shared" si="1270"/>
        <v>21.782740173260937</v>
      </c>
      <c r="R1328" s="104">
        <f t="shared" si="1278"/>
        <v>24.781978435564362</v>
      </c>
      <c r="S1328" s="104">
        <f t="shared" si="1278"/>
        <v>0</v>
      </c>
      <c r="T1328" s="104">
        <f t="shared" si="1272"/>
        <v>24.781978435564362</v>
      </c>
    </row>
    <row r="1329" spans="2:20" x14ac:dyDescent="0.2">
      <c r="B1329" s="114" t="s">
        <v>873</v>
      </c>
      <c r="C1329" s="104">
        <f t="shared" si="1273"/>
        <v>0</v>
      </c>
      <c r="D1329" s="104">
        <f t="shared" si="1273"/>
        <v>0</v>
      </c>
      <c r="E1329" s="104">
        <f t="shared" si="1262"/>
        <v>0</v>
      </c>
      <c r="F1329" s="104">
        <f t="shared" si="1274"/>
        <v>0</v>
      </c>
      <c r="G1329" s="104">
        <f t="shared" si="1274"/>
        <v>0</v>
      </c>
      <c r="H1329" s="104">
        <f t="shared" si="1264"/>
        <v>0</v>
      </c>
      <c r="I1329" s="104">
        <f t="shared" si="1275"/>
        <v>18.746141200968637</v>
      </c>
      <c r="J1329" s="104">
        <f t="shared" si="1275"/>
        <v>0</v>
      </c>
      <c r="K1329" s="104">
        <f t="shared" si="1266"/>
        <v>18.746141200968637</v>
      </c>
      <c r="L1329" s="104">
        <f t="shared" si="1276"/>
        <v>43.740731254084182</v>
      </c>
      <c r="M1329" s="104">
        <f t="shared" si="1276"/>
        <v>0</v>
      </c>
      <c r="N1329" s="104">
        <f t="shared" si="1268"/>
        <v>43.740731254084182</v>
      </c>
      <c r="O1329" s="104">
        <f t="shared" si="1277"/>
        <v>0</v>
      </c>
      <c r="P1329" s="104">
        <f t="shared" si="1277"/>
        <v>0</v>
      </c>
      <c r="Q1329" s="104">
        <f t="shared" si="1270"/>
        <v>0</v>
      </c>
      <c r="R1329" s="104">
        <f t="shared" si="1278"/>
        <v>0</v>
      </c>
      <c r="S1329" s="104">
        <f t="shared" si="1278"/>
        <v>0</v>
      </c>
      <c r="T1329" s="104">
        <f t="shared" si="1272"/>
        <v>0</v>
      </c>
    </row>
    <row r="1330" spans="2:20" x14ac:dyDescent="0.2">
      <c r="B1330" s="108" t="s">
        <v>881</v>
      </c>
      <c r="C1330" s="104">
        <f t="shared" si="1273"/>
        <v>0</v>
      </c>
      <c r="D1330" s="104">
        <f t="shared" si="1273"/>
        <v>0</v>
      </c>
      <c r="E1330" s="104">
        <f t="shared" si="1262"/>
        <v>0</v>
      </c>
      <c r="F1330" s="104">
        <f t="shared" si="1274"/>
        <v>43.383046680919939</v>
      </c>
      <c r="G1330" s="104">
        <f t="shared" si="1274"/>
        <v>0</v>
      </c>
      <c r="H1330" s="104">
        <f t="shared" si="1264"/>
        <v>43.383046680919939</v>
      </c>
      <c r="I1330" s="104">
        <f t="shared" si="1275"/>
        <v>0</v>
      </c>
      <c r="J1330" s="104">
        <f t="shared" si="1275"/>
        <v>0</v>
      </c>
      <c r="K1330" s="104">
        <f t="shared" si="1266"/>
        <v>0</v>
      </c>
      <c r="L1330" s="104">
        <f t="shared" si="1276"/>
        <v>0</v>
      </c>
      <c r="M1330" s="104">
        <f t="shared" si="1276"/>
        <v>0</v>
      </c>
      <c r="N1330" s="104">
        <f t="shared" si="1268"/>
        <v>0</v>
      </c>
      <c r="O1330" s="104">
        <f t="shared" si="1277"/>
        <v>0</v>
      </c>
      <c r="P1330" s="104">
        <f t="shared" si="1277"/>
        <v>0</v>
      </c>
      <c r="Q1330" s="104">
        <f t="shared" si="1270"/>
        <v>0</v>
      </c>
      <c r="R1330" s="104">
        <f t="shared" si="1278"/>
        <v>0</v>
      </c>
      <c r="S1330" s="104">
        <f t="shared" si="1278"/>
        <v>0</v>
      </c>
      <c r="T1330" s="104">
        <f t="shared" si="1272"/>
        <v>0</v>
      </c>
    </row>
    <row r="1331" spans="2:20" x14ac:dyDescent="0.2">
      <c r="B1331" s="108" t="s">
        <v>912</v>
      </c>
      <c r="C1331" s="104">
        <f t="shared" ref="C1331:D1331" si="1279">+C923*$E$1334</f>
        <v>13.84817007534984</v>
      </c>
      <c r="D1331" s="104">
        <f t="shared" si="1279"/>
        <v>0</v>
      </c>
      <c r="E1331" s="104">
        <f t="shared" ref="E1331:E1332" si="1280">+C1331+D1331</f>
        <v>13.84817007534984</v>
      </c>
      <c r="F1331" s="104">
        <f t="shared" ref="F1331:G1331" si="1281">+F923*$H$1334</f>
        <v>12.797998770871382</v>
      </c>
      <c r="G1331" s="104">
        <f t="shared" si="1281"/>
        <v>0</v>
      </c>
      <c r="H1331" s="104">
        <f t="shared" ref="H1331:H1332" si="1282">+F1331+G1331</f>
        <v>12.797998770871382</v>
      </c>
      <c r="I1331" s="104">
        <f t="shared" ref="I1331:J1331" si="1283">+I923*$K$1334</f>
        <v>12.903593860000079</v>
      </c>
      <c r="J1331" s="104">
        <f t="shared" si="1283"/>
        <v>0</v>
      </c>
      <c r="K1331" s="104">
        <f t="shared" ref="K1331:K1332" si="1284">+I1331+J1331</f>
        <v>12.903593860000079</v>
      </c>
      <c r="L1331" s="104">
        <f t="shared" ref="L1331:M1331" si="1285">+L923*$N$1334</f>
        <v>12.903515719954836</v>
      </c>
      <c r="M1331" s="104">
        <f t="shared" si="1285"/>
        <v>0</v>
      </c>
      <c r="N1331" s="104">
        <f t="shared" ref="N1331:N1332" si="1286">+L1331+M1331</f>
        <v>12.903515719954836</v>
      </c>
      <c r="O1331" s="104">
        <f t="shared" ref="O1331:P1331" si="1287">+O923*$Q$1334</f>
        <v>12.851816702223953</v>
      </c>
      <c r="P1331" s="104">
        <f t="shared" si="1287"/>
        <v>0</v>
      </c>
      <c r="Q1331" s="104">
        <f t="shared" ref="Q1331:Q1332" si="1288">+O1331+P1331</f>
        <v>12.851816702223953</v>
      </c>
      <c r="R1331" s="104">
        <f t="shared" ref="R1331:S1331" si="1289">+R923*$T$1334</f>
        <v>0</v>
      </c>
      <c r="S1331" s="104">
        <f t="shared" si="1289"/>
        <v>0</v>
      </c>
      <c r="T1331" s="104">
        <f t="shared" ref="T1331:T1332" si="1290">+R1331+S1331</f>
        <v>0</v>
      </c>
    </row>
    <row r="1332" spans="2:20" x14ac:dyDescent="0.2">
      <c r="B1332" s="114" t="s">
        <v>294</v>
      </c>
      <c r="C1332" s="104">
        <f t="shared" ref="C1332:D1332" si="1291">+C924*$E$1334</f>
        <v>47.093296498026554</v>
      </c>
      <c r="D1332" s="104">
        <f t="shared" si="1291"/>
        <v>0</v>
      </c>
      <c r="E1332" s="104">
        <f t="shared" si="1280"/>
        <v>47.093296498026554</v>
      </c>
      <c r="F1332" s="104">
        <f t="shared" ref="F1332:G1332" si="1292">+F924*$H$1334</f>
        <v>43.521992250142098</v>
      </c>
      <c r="G1332" s="104">
        <f t="shared" si="1292"/>
        <v>0</v>
      </c>
      <c r="H1332" s="104">
        <f t="shared" si="1282"/>
        <v>43.521992250142098</v>
      </c>
      <c r="I1332" s="104">
        <f t="shared" ref="I1332:J1332" si="1293">+I924*$K$1334</f>
        <v>70.333976270837553</v>
      </c>
      <c r="J1332" s="104">
        <f t="shared" si="1293"/>
        <v>0</v>
      </c>
      <c r="K1332" s="104">
        <f t="shared" si="1284"/>
        <v>70.333976270837553</v>
      </c>
      <c r="L1332" s="104">
        <f t="shared" ref="L1332:M1332" si="1294">+L924*$N$1334</f>
        <v>65.068770134550647</v>
      </c>
      <c r="M1332" s="104">
        <f t="shared" si="1294"/>
        <v>0</v>
      </c>
      <c r="N1332" s="104">
        <f t="shared" si="1286"/>
        <v>65.068770134550647</v>
      </c>
      <c r="O1332" s="104">
        <f t="shared" ref="O1332:P1332" si="1295">+O924*$Q$1334</f>
        <v>88.146716836429789</v>
      </c>
      <c r="P1332" s="104">
        <f t="shared" si="1295"/>
        <v>0</v>
      </c>
      <c r="Q1332" s="104">
        <f t="shared" si="1288"/>
        <v>88.146716836429789</v>
      </c>
      <c r="R1332" s="104">
        <f t="shared" ref="R1332:S1332" si="1296">+R924*$T$1334</f>
        <v>111.35761771405122</v>
      </c>
      <c r="S1332" s="104">
        <f t="shared" si="1296"/>
        <v>0</v>
      </c>
      <c r="T1332" s="104">
        <f t="shared" si="1290"/>
        <v>111.35761771405122</v>
      </c>
    </row>
    <row r="1333" spans="2:20" x14ac:dyDescent="0.2">
      <c r="B1333" s="278" t="s">
        <v>8</v>
      </c>
      <c r="C1333" s="106">
        <f>SUM(C1310:C1332)</f>
        <v>315.99219463576287</v>
      </c>
      <c r="D1333" s="106">
        <f t="shared" ref="D1333:T1333" si="1297">SUM(D1310:D1332)</f>
        <v>14.424227125941874</v>
      </c>
      <c r="E1333" s="106">
        <f t="shared" si="1297"/>
        <v>330.41642176170473</v>
      </c>
      <c r="F1333" s="106">
        <f t="shared" si="1297"/>
        <v>564.41827739702205</v>
      </c>
      <c r="G1333" s="106">
        <f t="shared" si="1297"/>
        <v>14.663407802369969</v>
      </c>
      <c r="H1333" s="106">
        <f t="shared" si="1297"/>
        <v>579.08168519939193</v>
      </c>
      <c r="I1333" s="106">
        <f t="shared" si="1297"/>
        <v>714.25714678690929</v>
      </c>
      <c r="J1333" s="106">
        <f t="shared" si="1297"/>
        <v>16.262833627362593</v>
      </c>
      <c r="K1333" s="106">
        <f t="shared" si="1297"/>
        <v>730.51998041427191</v>
      </c>
      <c r="L1333" s="106">
        <f t="shared" si="1297"/>
        <v>884.95802902184073</v>
      </c>
      <c r="M1333" s="106">
        <f t="shared" si="1297"/>
        <v>17.803948558717586</v>
      </c>
      <c r="N1333" s="106">
        <f t="shared" si="1297"/>
        <v>902.76197758055821</v>
      </c>
      <c r="O1333" s="106">
        <f t="shared" si="1297"/>
        <v>944.31786754239147</v>
      </c>
      <c r="P1333" s="106">
        <f t="shared" si="1297"/>
        <v>24.207685301074669</v>
      </c>
      <c r="Q1333" s="106">
        <f t="shared" si="1297"/>
        <v>968.52555284346613</v>
      </c>
      <c r="R1333" s="106">
        <f t="shared" si="1297"/>
        <v>927.82598685939843</v>
      </c>
      <c r="S1333" s="106">
        <f t="shared" si="1297"/>
        <v>26.508030805439248</v>
      </c>
      <c r="T1333" s="106">
        <f t="shared" si="1297"/>
        <v>954.33401766483757</v>
      </c>
    </row>
    <row r="1334" spans="2:20" x14ac:dyDescent="0.2">
      <c r="B1334" s="279" t="s">
        <v>297</v>
      </c>
      <c r="C1334" s="241"/>
      <c r="D1334" s="240"/>
      <c r="E1334" s="285">
        <f>Asignaciones!K89</f>
        <v>8.7047645661590053E-2</v>
      </c>
      <c r="F1334" s="241"/>
      <c r="G1334" s="240"/>
      <c r="H1334" s="285">
        <f>Asignaciones!L89</f>
        <v>0.10115851935575021</v>
      </c>
      <c r="I1334" s="241"/>
      <c r="J1334" s="240"/>
      <c r="K1334" s="285">
        <f>Asignaciones!M89</f>
        <v>0.1016060198041079</v>
      </c>
      <c r="L1334" s="241"/>
      <c r="M1334" s="240"/>
      <c r="N1334" s="285">
        <f>Asignaciones!N89</f>
        <v>0.10160201799159101</v>
      </c>
      <c r="O1334" s="241"/>
      <c r="P1334" s="240"/>
      <c r="Q1334" s="285">
        <f>Asignaciones!O89</f>
        <v>0.10081898986476008</v>
      </c>
      <c r="R1334" s="241"/>
      <c r="S1334" s="240"/>
      <c r="T1334" s="285">
        <f>Asignaciones!P89</f>
        <v>0.1007875310915607</v>
      </c>
    </row>
    <row r="1339" spans="2:20" x14ac:dyDescent="0.2">
      <c r="B1339" s="669" t="s">
        <v>499</v>
      </c>
      <c r="C1339" s="400"/>
      <c r="D1339" s="400"/>
      <c r="E1339" s="400"/>
      <c r="F1339" s="400"/>
      <c r="G1339" s="400"/>
      <c r="H1339" s="400"/>
      <c r="I1339" s="400"/>
      <c r="J1339" s="400"/>
      <c r="K1339" s="400"/>
      <c r="L1339" s="400"/>
      <c r="M1339" s="400"/>
      <c r="N1339" s="400"/>
      <c r="O1339" s="400"/>
      <c r="P1339" s="400"/>
      <c r="Q1339" s="400"/>
      <c r="R1339" s="400"/>
      <c r="S1339" s="400"/>
      <c r="T1339" s="670"/>
    </row>
    <row r="1340" spans="2:20" x14ac:dyDescent="0.2">
      <c r="B1340" s="671" t="s">
        <v>20</v>
      </c>
      <c r="C1340" s="672"/>
      <c r="D1340" s="672"/>
      <c r="E1340" s="672"/>
      <c r="F1340" s="672"/>
      <c r="G1340" s="672"/>
      <c r="H1340" s="672"/>
      <c r="I1340" s="672"/>
      <c r="J1340" s="672"/>
      <c r="K1340" s="672"/>
      <c r="L1340" s="672"/>
      <c r="M1340" s="672"/>
      <c r="N1340" s="672"/>
      <c r="O1340" s="672"/>
      <c r="P1340" s="672"/>
      <c r="Q1340" s="672"/>
      <c r="R1340" s="672"/>
      <c r="S1340" s="672"/>
      <c r="T1340" s="673"/>
    </row>
    <row r="1341" spans="2:20" x14ac:dyDescent="0.2">
      <c r="B1341" s="671" t="s">
        <v>911</v>
      </c>
      <c r="C1341" s="672"/>
      <c r="D1341" s="672"/>
      <c r="E1341" s="672"/>
      <c r="F1341" s="672"/>
      <c r="G1341" s="672"/>
      <c r="H1341" s="672"/>
      <c r="I1341" s="672"/>
      <c r="J1341" s="672"/>
      <c r="K1341" s="672"/>
      <c r="L1341" s="672"/>
      <c r="M1341" s="672"/>
      <c r="N1341" s="672"/>
      <c r="O1341" s="672"/>
      <c r="P1341" s="672"/>
      <c r="Q1341" s="672"/>
      <c r="R1341" s="672"/>
      <c r="S1341" s="672"/>
      <c r="T1341" s="673"/>
    </row>
    <row r="1342" spans="2:20" x14ac:dyDescent="0.2">
      <c r="B1342" s="671" t="s">
        <v>2</v>
      </c>
      <c r="C1342" s="672"/>
      <c r="D1342" s="672"/>
      <c r="E1342" s="672"/>
      <c r="F1342" s="672"/>
      <c r="G1342" s="672"/>
      <c r="H1342" s="672"/>
      <c r="I1342" s="672"/>
      <c r="J1342" s="672"/>
      <c r="K1342" s="672"/>
      <c r="L1342" s="672"/>
      <c r="M1342" s="672"/>
      <c r="N1342" s="672"/>
      <c r="O1342" s="672"/>
      <c r="P1342" s="672"/>
      <c r="Q1342" s="672"/>
      <c r="R1342" s="672"/>
      <c r="S1342" s="672"/>
      <c r="T1342" s="673"/>
    </row>
    <row r="1343" spans="2:20" x14ac:dyDescent="0.2">
      <c r="B1343" s="674"/>
      <c r="C1343" s="675"/>
      <c r="D1343" s="675"/>
      <c r="E1343" s="675"/>
      <c r="F1343" s="675"/>
      <c r="G1343" s="675"/>
      <c r="H1343" s="675"/>
      <c r="I1343" s="675"/>
      <c r="J1343" s="675"/>
      <c r="K1343" s="675"/>
      <c r="L1343" s="675"/>
      <c r="M1343" s="675"/>
      <c r="N1343" s="675"/>
      <c r="O1343" s="675"/>
      <c r="P1343" s="675"/>
      <c r="Q1343" s="675"/>
      <c r="R1343" s="675"/>
      <c r="S1343" s="675"/>
      <c r="T1343" s="676"/>
    </row>
    <row r="1344" spans="2:20" x14ac:dyDescent="0.2">
      <c r="B1344" s="264"/>
    </row>
    <row r="1345" spans="2:20" x14ac:dyDescent="0.2">
      <c r="B1345" s="265" t="s">
        <v>282</v>
      </c>
      <c r="C1345" s="267" t="s">
        <v>38</v>
      </c>
      <c r="D1345" s="662"/>
      <c r="E1345" s="299"/>
      <c r="F1345" s="270" t="s">
        <v>39</v>
      </c>
      <c r="G1345" s="663"/>
      <c r="H1345" s="663"/>
      <c r="I1345" s="301" t="s">
        <v>40</v>
      </c>
      <c r="J1345" s="662"/>
      <c r="K1345" s="299"/>
      <c r="L1345" s="267" t="s">
        <v>121</v>
      </c>
      <c r="M1345" s="662"/>
      <c r="N1345" s="299"/>
      <c r="O1345" s="270" t="s">
        <v>122</v>
      </c>
      <c r="P1345" s="662"/>
      <c r="Q1345" s="299"/>
      <c r="R1345" s="301" t="s">
        <v>633</v>
      </c>
      <c r="S1345" s="662"/>
      <c r="T1345" s="299"/>
    </row>
    <row r="1346" spans="2:20" x14ac:dyDescent="0.2">
      <c r="B1346" s="273"/>
      <c r="C1346" s="274" t="s">
        <v>283</v>
      </c>
      <c r="D1346" s="275" t="s">
        <v>284</v>
      </c>
      <c r="E1346" s="275" t="s">
        <v>47</v>
      </c>
      <c r="F1346" s="275" t="s">
        <v>283</v>
      </c>
      <c r="G1346" s="275" t="s">
        <v>284</v>
      </c>
      <c r="H1346" s="275" t="s">
        <v>47</v>
      </c>
      <c r="I1346" s="276" t="s">
        <v>283</v>
      </c>
      <c r="J1346" s="276" t="s">
        <v>284</v>
      </c>
      <c r="K1346" s="276" t="s">
        <v>47</v>
      </c>
      <c r="L1346" s="274" t="s">
        <v>283</v>
      </c>
      <c r="M1346" s="275" t="s">
        <v>284</v>
      </c>
      <c r="N1346" s="275" t="s">
        <v>47</v>
      </c>
      <c r="O1346" s="275" t="s">
        <v>283</v>
      </c>
      <c r="P1346" s="275" t="s">
        <v>284</v>
      </c>
      <c r="Q1346" s="275" t="s">
        <v>47</v>
      </c>
      <c r="R1346" s="276" t="s">
        <v>283</v>
      </c>
      <c r="S1346" s="276" t="s">
        <v>284</v>
      </c>
      <c r="T1346" s="276" t="s">
        <v>47</v>
      </c>
    </row>
    <row r="1347" spans="2:20" x14ac:dyDescent="0.2">
      <c r="B1347" s="125" t="s">
        <v>25</v>
      </c>
      <c r="C1347" s="282"/>
      <c r="D1347" s="282"/>
      <c r="E1347" s="282"/>
      <c r="F1347" s="282"/>
      <c r="G1347" s="282"/>
      <c r="H1347" s="282"/>
      <c r="I1347" s="282"/>
      <c r="J1347" s="282"/>
      <c r="K1347" s="282"/>
      <c r="L1347" s="282"/>
      <c r="M1347" s="282"/>
      <c r="N1347" s="282"/>
      <c r="O1347" s="282"/>
      <c r="P1347" s="282"/>
      <c r="Q1347" s="282"/>
      <c r="R1347" s="282"/>
      <c r="S1347" s="282"/>
      <c r="T1347" s="283"/>
    </row>
    <row r="1348" spans="2:20" x14ac:dyDescent="0.2">
      <c r="B1348" s="665" t="s">
        <v>424</v>
      </c>
      <c r="C1348" s="104">
        <f>+C10*$E$1373</f>
        <v>2316.8378733734112</v>
      </c>
      <c r="D1348" s="104">
        <f>+D10*$E$1373</f>
        <v>0</v>
      </c>
      <c r="E1348" s="408">
        <f>+C1348+D1348</f>
        <v>2316.8378733734112</v>
      </c>
      <c r="F1348" s="104">
        <f>+F10*$H$1373</f>
        <v>3568.4785678844059</v>
      </c>
      <c r="G1348" s="104">
        <f>+G10*$H$1373</f>
        <v>0</v>
      </c>
      <c r="H1348" s="408">
        <f>+F1348+G1348</f>
        <v>3568.4785678844059</v>
      </c>
      <c r="I1348" s="104">
        <f>+I10*$K$1373</f>
        <v>4138.6187773196834</v>
      </c>
      <c r="J1348" s="104">
        <f>+J10*$K$1373</f>
        <v>0</v>
      </c>
      <c r="K1348" s="408">
        <f>+I1348+J1348</f>
        <v>4138.6187773196834</v>
      </c>
      <c r="L1348" s="104">
        <f>+L10*$N$1373</f>
        <v>5188.4650597996342</v>
      </c>
      <c r="M1348" s="104">
        <f>+M10*$N$1373</f>
        <v>0</v>
      </c>
      <c r="N1348" s="408">
        <f>+L1348+M1348</f>
        <v>5188.4650597996342</v>
      </c>
      <c r="O1348" s="104">
        <f>+O10*$Q$1373</f>
        <v>5489.0543393372909</v>
      </c>
      <c r="P1348" s="104">
        <f>+P10*$Q$1373</f>
        <v>0</v>
      </c>
      <c r="Q1348" s="408">
        <f>+O1348+P1348</f>
        <v>5489.0543393372909</v>
      </c>
      <c r="R1348" s="104">
        <f>+R10*$T$1373</f>
        <v>5775.7750138183392</v>
      </c>
      <c r="S1348" s="104">
        <f>+S10*$T$1373</f>
        <v>0</v>
      </c>
      <c r="T1348" s="408">
        <f>+R1348+S1348</f>
        <v>5775.7750138183392</v>
      </c>
    </row>
    <row r="1349" spans="2:20" x14ac:dyDescent="0.2">
      <c r="B1349" s="665" t="s">
        <v>425</v>
      </c>
      <c r="C1349" s="104">
        <f>+C11*$E$1373</f>
        <v>734.44269781074127</v>
      </c>
      <c r="D1349" s="104">
        <f>+D11*$E$1373</f>
        <v>0</v>
      </c>
      <c r="E1349" s="408">
        <f>+C1349+D1349</f>
        <v>734.44269781074127</v>
      </c>
      <c r="F1349" s="104">
        <f>+F11*$H$1373</f>
        <v>1331.323304134422</v>
      </c>
      <c r="G1349" s="104">
        <f>+G11*$H$1373</f>
        <v>0</v>
      </c>
      <c r="H1349" s="408">
        <f>+F1349+G1349</f>
        <v>1331.323304134422</v>
      </c>
      <c r="I1349" s="104">
        <f>+I11*$K$1373</f>
        <v>1557.0911423536488</v>
      </c>
      <c r="J1349" s="104">
        <f>+J11*$K$1373</f>
        <v>0</v>
      </c>
      <c r="K1349" s="408">
        <f>+I1349+J1349</f>
        <v>1557.0911423536488</v>
      </c>
      <c r="L1349" s="104">
        <f>+L11*$N$1373</f>
        <v>1938.6168299860001</v>
      </c>
      <c r="M1349" s="104">
        <f>+M11*$N$1373</f>
        <v>0</v>
      </c>
      <c r="N1349" s="408">
        <f>+L1349+M1349</f>
        <v>1938.6168299860001</v>
      </c>
      <c r="O1349" s="104">
        <f>+O11*$Q$1373</f>
        <v>1988.1020530647593</v>
      </c>
      <c r="P1349" s="104">
        <f>+P11*$Q$1373</f>
        <v>0</v>
      </c>
      <c r="Q1349" s="408">
        <f>+O1349+P1349</f>
        <v>1988.1020530647593</v>
      </c>
      <c r="R1349" s="104">
        <f>+R11*$T$1373</f>
        <v>2091.9505352170986</v>
      </c>
      <c r="S1349" s="104">
        <f>+S11*$T$1373</f>
        <v>0</v>
      </c>
      <c r="T1349" s="408">
        <f>+R1349+S1349</f>
        <v>2091.9505352170986</v>
      </c>
    </row>
    <row r="1350" spans="2:20" x14ac:dyDescent="0.2">
      <c r="B1350" s="660" t="s">
        <v>715</v>
      </c>
      <c r="C1350" s="104">
        <f t="shared" ref="C1350:D1360" si="1298">+C12*$E$1372</f>
        <v>0</v>
      </c>
      <c r="D1350" s="104">
        <f t="shared" si="1298"/>
        <v>26.358891280947255</v>
      </c>
      <c r="E1350" s="104">
        <f>+C1350+D1350</f>
        <v>26.358891280947255</v>
      </c>
      <c r="F1350" s="104">
        <f t="shared" ref="F1350:G1360" si="1299">+F12*$H$1372</f>
        <v>0</v>
      </c>
      <c r="G1350" s="104">
        <f t="shared" si="1299"/>
        <v>25.071863471509321</v>
      </c>
      <c r="H1350" s="104">
        <f>+F1350+G1350</f>
        <v>25.071863471509321</v>
      </c>
      <c r="I1350" s="104">
        <f t="shared" ref="I1350:J1360" si="1300">+I12*$K$1372</f>
        <v>0</v>
      </c>
      <c r="J1350" s="104">
        <f t="shared" si="1300"/>
        <v>27.785453840899354</v>
      </c>
      <c r="K1350" s="104">
        <f>+I1350+J1350</f>
        <v>27.785453840899354</v>
      </c>
      <c r="L1350" s="104">
        <f t="shared" ref="L1350:M1360" si="1301">+L12*$N$1372</f>
        <v>0</v>
      </c>
      <c r="M1350" s="104">
        <f t="shared" si="1301"/>
        <v>30.562321728993766</v>
      </c>
      <c r="N1350" s="104">
        <f>+L1350+M1350</f>
        <v>30.562321728993766</v>
      </c>
      <c r="O1350" s="104">
        <f t="shared" ref="O1350:P1360" si="1302">+O12*$Q$1372</f>
        <v>0</v>
      </c>
      <c r="P1350" s="104">
        <f t="shared" si="1302"/>
        <v>33.974176145577147</v>
      </c>
      <c r="Q1350" s="104">
        <f>+O1350+P1350</f>
        <v>33.974176145577147</v>
      </c>
      <c r="R1350" s="104">
        <f t="shared" ref="R1350:S1360" si="1303">+R12*$T$1372</f>
        <v>0</v>
      </c>
      <c r="S1350" s="104">
        <f t="shared" si="1303"/>
        <v>37.542899454654219</v>
      </c>
      <c r="T1350" s="104">
        <f>+R1350+S1350</f>
        <v>37.542899454654219</v>
      </c>
    </row>
    <row r="1351" spans="2:20" x14ac:dyDescent="0.2">
      <c r="B1351" s="660" t="s">
        <v>717</v>
      </c>
      <c r="C1351" s="104">
        <f t="shared" si="1298"/>
        <v>24.257696447793329</v>
      </c>
      <c r="D1351" s="104">
        <f t="shared" si="1298"/>
        <v>0</v>
      </c>
      <c r="E1351" s="104">
        <f t="shared" ref="E1351:E1368" si="1304">+C1351+D1351</f>
        <v>24.257696447793329</v>
      </c>
      <c r="F1351" s="104">
        <f t="shared" si="1299"/>
        <v>23.073263855828408</v>
      </c>
      <c r="G1351" s="104">
        <f t="shared" si="1299"/>
        <v>0</v>
      </c>
      <c r="H1351" s="104">
        <f t="shared" ref="H1351:H1368" si="1305">+F1351+G1351</f>
        <v>23.073263855828408</v>
      </c>
      <c r="I1351" s="104">
        <f t="shared" si="1300"/>
        <v>25.570540799790724</v>
      </c>
      <c r="J1351" s="104">
        <f t="shared" si="1300"/>
        <v>0</v>
      </c>
      <c r="K1351" s="104">
        <f t="shared" ref="K1351:K1368" si="1306">+I1351+J1351</f>
        <v>25.570540799790724</v>
      </c>
      <c r="L1351" s="104">
        <f t="shared" si="1301"/>
        <v>28.126051105101194</v>
      </c>
      <c r="M1351" s="104">
        <f t="shared" si="1301"/>
        <v>0</v>
      </c>
      <c r="N1351" s="104">
        <f t="shared" ref="N1351:N1368" si="1307">+L1351+M1351</f>
        <v>28.126051105101194</v>
      </c>
      <c r="O1351" s="104">
        <f t="shared" si="1302"/>
        <v>31.265930088606314</v>
      </c>
      <c r="P1351" s="104">
        <f t="shared" si="1302"/>
        <v>0</v>
      </c>
      <c r="Q1351" s="104">
        <f t="shared" ref="Q1351:Q1368" si="1308">+O1351+P1351</f>
        <v>31.265930088606314</v>
      </c>
      <c r="R1351" s="104">
        <f t="shared" si="1303"/>
        <v>34.550173185747873</v>
      </c>
      <c r="S1351" s="104">
        <f t="shared" si="1303"/>
        <v>0</v>
      </c>
      <c r="T1351" s="104">
        <f t="shared" ref="T1351:T1368" si="1309">+R1351+S1351</f>
        <v>34.550173185747873</v>
      </c>
    </row>
    <row r="1352" spans="2:20" x14ac:dyDescent="0.2">
      <c r="B1352" s="660" t="s">
        <v>287</v>
      </c>
      <c r="C1352" s="104">
        <f t="shared" si="1298"/>
        <v>34.877556512378902</v>
      </c>
      <c r="D1352" s="104">
        <f t="shared" si="1298"/>
        <v>0</v>
      </c>
      <c r="E1352" s="104">
        <f t="shared" si="1304"/>
        <v>34.877556512378902</v>
      </c>
      <c r="F1352" s="104">
        <f t="shared" si="1299"/>
        <v>33.174587116654692</v>
      </c>
      <c r="G1352" s="104">
        <f t="shared" si="1299"/>
        <v>0</v>
      </c>
      <c r="H1352" s="104">
        <f t="shared" si="1305"/>
        <v>33.174587116654692</v>
      </c>
      <c r="I1352" s="104">
        <f t="shared" si="1300"/>
        <v>36.765155492656852</v>
      </c>
      <c r="J1352" s="104">
        <f t="shared" si="1300"/>
        <v>0</v>
      </c>
      <c r="K1352" s="104">
        <f t="shared" si="1306"/>
        <v>36.765155492656852</v>
      </c>
      <c r="L1352" s="104">
        <f t="shared" si="1301"/>
        <v>40.4394514128509</v>
      </c>
      <c r="M1352" s="104">
        <f t="shared" si="1301"/>
        <v>0</v>
      </c>
      <c r="N1352" s="104">
        <f t="shared" si="1307"/>
        <v>40.4394514128509</v>
      </c>
      <c r="O1352" s="104">
        <f t="shared" si="1302"/>
        <v>44.95394877763232</v>
      </c>
      <c r="P1352" s="104">
        <f t="shared" si="1302"/>
        <v>0</v>
      </c>
      <c r="Q1352" s="104">
        <f t="shared" si="1308"/>
        <v>44.95394877763232</v>
      </c>
      <c r="R1352" s="104">
        <f t="shared" si="1303"/>
        <v>49.676011916128111</v>
      </c>
      <c r="S1352" s="104">
        <f t="shared" si="1303"/>
        <v>0</v>
      </c>
      <c r="T1352" s="104">
        <f t="shared" si="1309"/>
        <v>49.676011916128111</v>
      </c>
    </row>
    <row r="1353" spans="2:20" x14ac:dyDescent="0.2">
      <c r="B1353" s="114" t="s">
        <v>427</v>
      </c>
      <c r="C1353" s="104">
        <f t="shared" si="1298"/>
        <v>0</v>
      </c>
      <c r="D1353" s="104">
        <f t="shared" si="1298"/>
        <v>102.04176533907427</v>
      </c>
      <c r="E1353" s="104">
        <f t="shared" si="1304"/>
        <v>102.04176533907427</v>
      </c>
      <c r="F1353" s="104">
        <f t="shared" si="1299"/>
        <v>0</v>
      </c>
      <c r="G1353" s="104">
        <f t="shared" si="1299"/>
        <v>97.05936344986975</v>
      </c>
      <c r="H1353" s="104">
        <f t="shared" si="1305"/>
        <v>97.05936344986975</v>
      </c>
      <c r="I1353" s="104">
        <f t="shared" si="1300"/>
        <v>0</v>
      </c>
      <c r="J1353" s="104">
        <f t="shared" si="1300"/>
        <v>107.56434064137321</v>
      </c>
      <c r="K1353" s="104">
        <f t="shared" si="1306"/>
        <v>107.56434064137321</v>
      </c>
      <c r="L1353" s="104">
        <f t="shared" si="1301"/>
        <v>0</v>
      </c>
      <c r="M1353" s="104">
        <f t="shared" si="1301"/>
        <v>118.31428070502665</v>
      </c>
      <c r="N1353" s="104">
        <f t="shared" si="1307"/>
        <v>118.31428070502665</v>
      </c>
      <c r="O1353" s="104">
        <f t="shared" si="1302"/>
        <v>0</v>
      </c>
      <c r="P1353" s="104">
        <f t="shared" si="1302"/>
        <v>131.52241013798715</v>
      </c>
      <c r="Q1353" s="104">
        <f t="shared" si="1308"/>
        <v>131.52241013798715</v>
      </c>
      <c r="R1353" s="104">
        <f t="shared" si="1303"/>
        <v>0</v>
      </c>
      <c r="S1353" s="104">
        <f t="shared" si="1303"/>
        <v>145.33781772032913</v>
      </c>
      <c r="T1353" s="104">
        <f t="shared" si="1309"/>
        <v>145.33781772032913</v>
      </c>
    </row>
    <row r="1354" spans="2:20" x14ac:dyDescent="0.2">
      <c r="B1354" s="114" t="s">
        <v>428</v>
      </c>
      <c r="C1354" s="104">
        <f t="shared" si="1298"/>
        <v>0</v>
      </c>
      <c r="D1354" s="104">
        <f t="shared" si="1298"/>
        <v>58.765123789020457</v>
      </c>
      <c r="E1354" s="104">
        <f t="shared" si="1304"/>
        <v>58.765123789020457</v>
      </c>
      <c r="F1354" s="104">
        <f t="shared" si="1299"/>
        <v>0</v>
      </c>
      <c r="G1354" s="104">
        <f t="shared" si="1299"/>
        <v>55.895794129612483</v>
      </c>
      <c r="H1354" s="104">
        <f t="shared" si="1305"/>
        <v>55.895794129612483</v>
      </c>
      <c r="I1354" s="104">
        <f t="shared" si="1300"/>
        <v>0</v>
      </c>
      <c r="J1354" s="104">
        <f t="shared" si="1300"/>
        <v>61.945535458647953</v>
      </c>
      <c r="K1354" s="104">
        <f t="shared" si="1306"/>
        <v>61.945535458647953</v>
      </c>
      <c r="L1354" s="104">
        <f t="shared" si="1301"/>
        <v>0</v>
      </c>
      <c r="M1354" s="104">
        <f t="shared" si="1301"/>
        <v>68.136349156019804</v>
      </c>
      <c r="N1354" s="104">
        <f t="shared" si="1307"/>
        <v>68.136349156019804</v>
      </c>
      <c r="O1354" s="104">
        <f t="shared" si="1302"/>
        <v>0</v>
      </c>
      <c r="P1354" s="104">
        <f t="shared" si="1302"/>
        <v>151.48563310536019</v>
      </c>
      <c r="Q1354" s="104">
        <f t="shared" si="1308"/>
        <v>151.48563310536019</v>
      </c>
      <c r="R1354" s="104">
        <f t="shared" si="1303"/>
        <v>0</v>
      </c>
      <c r="S1354" s="104">
        <f t="shared" si="1303"/>
        <v>167.39802219573622</v>
      </c>
      <c r="T1354" s="104">
        <f t="shared" si="1309"/>
        <v>167.39802219573622</v>
      </c>
    </row>
    <row r="1355" spans="2:20" x14ac:dyDescent="0.2">
      <c r="B1355" s="114" t="s">
        <v>429</v>
      </c>
      <c r="C1355" s="104">
        <f t="shared" si="1298"/>
        <v>82.567276641550052</v>
      </c>
      <c r="D1355" s="104">
        <f t="shared" si="1298"/>
        <v>0</v>
      </c>
      <c r="E1355" s="104">
        <f t="shared" si="1304"/>
        <v>82.567276641550052</v>
      </c>
      <c r="F1355" s="104">
        <f t="shared" si="1299"/>
        <v>78.535757255753978</v>
      </c>
      <c r="G1355" s="104">
        <f t="shared" si="1299"/>
        <v>0</v>
      </c>
      <c r="H1355" s="104">
        <f t="shared" si="1305"/>
        <v>78.535757255753978</v>
      </c>
      <c r="I1355" s="104">
        <f t="shared" si="1300"/>
        <v>87.035878309146838</v>
      </c>
      <c r="J1355" s="104">
        <f t="shared" si="1300"/>
        <v>0</v>
      </c>
      <c r="K1355" s="104">
        <f t="shared" si="1306"/>
        <v>87.035878309146838</v>
      </c>
      <c r="L1355" s="104">
        <f t="shared" si="1301"/>
        <v>191.46842301594714</v>
      </c>
      <c r="M1355" s="104">
        <f t="shared" si="1301"/>
        <v>0</v>
      </c>
      <c r="N1355" s="104">
        <f t="shared" si="1307"/>
        <v>191.46842301594714</v>
      </c>
      <c r="O1355" s="104">
        <f t="shared" si="1302"/>
        <v>212.84318604919798</v>
      </c>
      <c r="P1355" s="104">
        <f t="shared" si="1302"/>
        <v>0</v>
      </c>
      <c r="Q1355" s="104">
        <f t="shared" si="1308"/>
        <v>212.84318604919798</v>
      </c>
      <c r="R1355" s="104">
        <f t="shared" si="1303"/>
        <v>235.20070948044338</v>
      </c>
      <c r="S1355" s="104">
        <f t="shared" si="1303"/>
        <v>0</v>
      </c>
      <c r="T1355" s="104">
        <f t="shared" si="1309"/>
        <v>235.20070948044338</v>
      </c>
    </row>
    <row r="1356" spans="2:20" x14ac:dyDescent="0.2">
      <c r="B1356" s="114" t="s">
        <v>288</v>
      </c>
      <c r="C1356" s="104">
        <f t="shared" si="1298"/>
        <v>0</v>
      </c>
      <c r="D1356" s="104">
        <f t="shared" si="1298"/>
        <v>0</v>
      </c>
      <c r="E1356" s="104">
        <f t="shared" si="1304"/>
        <v>0</v>
      </c>
      <c r="F1356" s="104">
        <f t="shared" si="1299"/>
        <v>26.793703571008141</v>
      </c>
      <c r="G1356" s="104">
        <f t="shared" si="1299"/>
        <v>0</v>
      </c>
      <c r="H1356" s="104">
        <f t="shared" si="1305"/>
        <v>26.793703571008141</v>
      </c>
      <c r="I1356" s="104">
        <f t="shared" si="1300"/>
        <v>35.700298185428494</v>
      </c>
      <c r="J1356" s="104">
        <f t="shared" si="1300"/>
        <v>0</v>
      </c>
      <c r="K1356" s="104">
        <f t="shared" si="1306"/>
        <v>35.700298185428494</v>
      </c>
      <c r="L1356" s="104">
        <f t="shared" si="1301"/>
        <v>44.62714941315609</v>
      </c>
      <c r="M1356" s="104">
        <f t="shared" si="1301"/>
        <v>0</v>
      </c>
      <c r="N1356" s="104">
        <f t="shared" si="1307"/>
        <v>44.62714941315609</v>
      </c>
      <c r="O1356" s="104">
        <f t="shared" si="1302"/>
        <v>75.176758818831118</v>
      </c>
      <c r="P1356" s="104">
        <f t="shared" si="1302"/>
        <v>0</v>
      </c>
      <c r="Q1356" s="104">
        <f t="shared" si="1308"/>
        <v>75.176758818831118</v>
      </c>
      <c r="R1356" s="104">
        <f t="shared" si="1303"/>
        <v>93.650602066266572</v>
      </c>
      <c r="S1356" s="104">
        <f t="shared" si="1303"/>
        <v>0</v>
      </c>
      <c r="T1356" s="104">
        <f t="shared" si="1309"/>
        <v>93.650602066266572</v>
      </c>
    </row>
    <row r="1357" spans="2:20" x14ac:dyDescent="0.2">
      <c r="B1357" s="114" t="s">
        <v>289</v>
      </c>
      <c r="C1357" s="104">
        <f t="shared" si="1298"/>
        <v>35.874058127018301</v>
      </c>
      <c r="D1357" s="104">
        <f t="shared" si="1298"/>
        <v>0</v>
      </c>
      <c r="E1357" s="104">
        <f t="shared" si="1304"/>
        <v>35.874058127018301</v>
      </c>
      <c r="F1357" s="104">
        <f t="shared" si="1299"/>
        <v>34.122432462844827</v>
      </c>
      <c r="G1357" s="104">
        <f t="shared" si="1299"/>
        <v>0</v>
      </c>
      <c r="H1357" s="104">
        <f t="shared" si="1305"/>
        <v>34.122432462844827</v>
      </c>
      <c r="I1357" s="104">
        <f t="shared" si="1300"/>
        <v>37.815588506732759</v>
      </c>
      <c r="J1357" s="104">
        <f t="shared" si="1300"/>
        <v>0</v>
      </c>
      <c r="K1357" s="104">
        <f t="shared" si="1306"/>
        <v>37.815588506732759</v>
      </c>
      <c r="L1357" s="104">
        <f t="shared" si="1301"/>
        <v>41.594864310360919</v>
      </c>
      <c r="M1357" s="104">
        <f t="shared" si="1301"/>
        <v>0</v>
      </c>
      <c r="N1357" s="104">
        <f t="shared" si="1307"/>
        <v>41.594864310360919</v>
      </c>
      <c r="O1357" s="104">
        <f t="shared" si="1302"/>
        <v>46.238347314136099</v>
      </c>
      <c r="P1357" s="104">
        <f t="shared" si="1302"/>
        <v>0</v>
      </c>
      <c r="Q1357" s="104">
        <f t="shared" si="1308"/>
        <v>46.238347314136099</v>
      </c>
      <c r="R1357" s="104">
        <f t="shared" si="1303"/>
        <v>51.095326542303198</v>
      </c>
      <c r="S1357" s="104">
        <f t="shared" si="1303"/>
        <v>0</v>
      </c>
      <c r="T1357" s="104">
        <f t="shared" si="1309"/>
        <v>51.095326542303198</v>
      </c>
    </row>
    <row r="1358" spans="2:20" x14ac:dyDescent="0.2">
      <c r="B1358" s="114" t="s">
        <v>290</v>
      </c>
      <c r="C1358" s="104">
        <f t="shared" si="1298"/>
        <v>0</v>
      </c>
      <c r="D1358" s="104">
        <f t="shared" si="1298"/>
        <v>28.585360602798708</v>
      </c>
      <c r="E1358" s="104">
        <f t="shared" si="1304"/>
        <v>28.585360602798708</v>
      </c>
      <c r="F1358" s="104">
        <f t="shared" si="1299"/>
        <v>0</v>
      </c>
      <c r="G1358" s="104">
        <f t="shared" si="1299"/>
        <v>27.189620787854135</v>
      </c>
      <c r="H1358" s="104">
        <f t="shared" si="1305"/>
        <v>27.189620787854135</v>
      </c>
      <c r="I1358" s="104">
        <f t="shared" si="1300"/>
        <v>0</v>
      </c>
      <c r="J1358" s="104">
        <f t="shared" si="1300"/>
        <v>30.132421318063248</v>
      </c>
      <c r="K1358" s="104">
        <f t="shared" si="1306"/>
        <v>30.132421318063248</v>
      </c>
      <c r="L1358" s="104">
        <f t="shared" si="1301"/>
        <v>0</v>
      </c>
      <c r="M1358" s="104">
        <f t="shared" si="1301"/>
        <v>33.143844260001877</v>
      </c>
      <c r="N1358" s="104">
        <f t="shared" si="1307"/>
        <v>33.143844260001877</v>
      </c>
      <c r="O1358" s="104">
        <f t="shared" si="1302"/>
        <v>0</v>
      </c>
      <c r="P1358" s="104">
        <f t="shared" si="1302"/>
        <v>36.843889447137023</v>
      </c>
      <c r="Q1358" s="104">
        <f t="shared" si="1308"/>
        <v>36.843889447137023</v>
      </c>
      <c r="R1358" s="104">
        <f t="shared" si="1303"/>
        <v>0</v>
      </c>
      <c r="S1358" s="104">
        <f t="shared" si="1303"/>
        <v>40.714053847993981</v>
      </c>
      <c r="T1358" s="104">
        <f t="shared" si="1309"/>
        <v>40.714053847993981</v>
      </c>
    </row>
    <row r="1359" spans="2:20" x14ac:dyDescent="0.2">
      <c r="B1359" s="114" t="s">
        <v>291</v>
      </c>
      <c r="C1359" s="104">
        <f t="shared" si="1298"/>
        <v>0</v>
      </c>
      <c r="D1359" s="104">
        <f t="shared" si="1298"/>
        <v>14.235737351991389</v>
      </c>
      <c r="E1359" s="104">
        <f t="shared" si="1304"/>
        <v>14.235737351991389</v>
      </c>
      <c r="F1359" s="104">
        <f t="shared" si="1299"/>
        <v>0</v>
      </c>
      <c r="G1359" s="104">
        <f t="shared" si="1299"/>
        <v>13.540647802716203</v>
      </c>
      <c r="H1359" s="104">
        <f t="shared" si="1305"/>
        <v>13.540647802716203</v>
      </c>
      <c r="I1359" s="104">
        <f t="shared" si="1300"/>
        <v>0</v>
      </c>
      <c r="J1359" s="104">
        <f t="shared" si="1300"/>
        <v>15.006185915370141</v>
      </c>
      <c r="K1359" s="104">
        <f t="shared" si="1306"/>
        <v>15.006185915370141</v>
      </c>
      <c r="L1359" s="104">
        <f t="shared" si="1301"/>
        <v>0</v>
      </c>
      <c r="M1359" s="104">
        <f t="shared" si="1301"/>
        <v>15.155415928378254</v>
      </c>
      <c r="N1359" s="104">
        <f t="shared" si="1307"/>
        <v>15.155415928378254</v>
      </c>
      <c r="O1359" s="104">
        <f t="shared" si="1302"/>
        <v>0</v>
      </c>
      <c r="P1359" s="104">
        <f t="shared" si="1302"/>
        <v>16.847305478815819</v>
      </c>
      <c r="Q1359" s="104">
        <f t="shared" si="1308"/>
        <v>16.847305478815819</v>
      </c>
      <c r="R1359" s="104">
        <f t="shared" si="1303"/>
        <v>0</v>
      </c>
      <c r="S1359" s="104">
        <f t="shared" si="1303"/>
        <v>18.616984057621291</v>
      </c>
      <c r="T1359" s="104">
        <f t="shared" si="1309"/>
        <v>18.616984057621291</v>
      </c>
    </row>
    <row r="1360" spans="2:20" x14ac:dyDescent="0.2">
      <c r="B1360" s="114" t="s">
        <v>293</v>
      </c>
      <c r="C1360" s="104">
        <f t="shared" si="1298"/>
        <v>0</v>
      </c>
      <c r="D1360" s="104">
        <f t="shared" si="1298"/>
        <v>14.970301399354144</v>
      </c>
      <c r="E1360" s="104">
        <f t="shared" si="1304"/>
        <v>14.970301399354144</v>
      </c>
      <c r="F1360" s="104">
        <f t="shared" si="1299"/>
        <v>0</v>
      </c>
      <c r="G1360" s="104">
        <f t="shared" si="1299"/>
        <v>14.239345229336358</v>
      </c>
      <c r="H1360" s="104">
        <f t="shared" si="1305"/>
        <v>14.239345229336358</v>
      </c>
      <c r="I1360" s="104">
        <f t="shared" si="1300"/>
        <v>0</v>
      </c>
      <c r="J1360" s="104">
        <f t="shared" si="1300"/>
        <v>15.780505108603242</v>
      </c>
      <c r="K1360" s="104">
        <f t="shared" si="1306"/>
        <v>15.780505108603242</v>
      </c>
      <c r="L1360" s="104">
        <f t="shared" si="1301"/>
        <v>0</v>
      </c>
      <c r="M1360" s="104">
        <f t="shared" si="1301"/>
        <v>17.357602900307754</v>
      </c>
      <c r="N1360" s="104">
        <f t="shared" si="1307"/>
        <v>17.357602900307754</v>
      </c>
      <c r="O1360" s="104">
        <f t="shared" si="1302"/>
        <v>0</v>
      </c>
      <c r="P1360" s="104">
        <f t="shared" si="1302"/>
        <v>19.29533572839108</v>
      </c>
      <c r="Q1360" s="104">
        <f t="shared" si="1308"/>
        <v>19.29533572839108</v>
      </c>
      <c r="R1360" s="104">
        <f t="shared" si="1303"/>
        <v>0</v>
      </c>
      <c r="S1360" s="104">
        <f t="shared" si="1303"/>
        <v>21.322160869796047</v>
      </c>
      <c r="T1360" s="104">
        <f t="shared" si="1309"/>
        <v>21.322160869796047</v>
      </c>
    </row>
    <row r="1361" spans="2:20" x14ac:dyDescent="0.2">
      <c r="B1361" s="114" t="s">
        <v>872</v>
      </c>
      <c r="C1361" s="104">
        <f t="shared" ref="C1361:D1361" si="1310">+C23*$E$1372</f>
        <v>0</v>
      </c>
      <c r="D1361" s="104">
        <f t="shared" si="1310"/>
        <v>0</v>
      </c>
      <c r="E1361" s="104">
        <f t="shared" si="1304"/>
        <v>0</v>
      </c>
      <c r="F1361" s="104">
        <f t="shared" ref="F1361:G1361" si="1311">+F23*$H$1372</f>
        <v>0</v>
      </c>
      <c r="G1361" s="104">
        <f t="shared" si="1311"/>
        <v>0</v>
      </c>
      <c r="H1361" s="104">
        <f t="shared" si="1305"/>
        <v>0</v>
      </c>
      <c r="I1361" s="104">
        <f t="shared" ref="I1361:J1361" si="1312">+I23*$K$1372</f>
        <v>297.64335699907718</v>
      </c>
      <c r="J1361" s="104">
        <f t="shared" si="1312"/>
        <v>0</v>
      </c>
      <c r="K1361" s="104">
        <f t="shared" si="1306"/>
        <v>297.64335699907718</v>
      </c>
      <c r="L1361" s="104">
        <f t="shared" ref="L1361:M1361" si="1313">+L23*$N$1372</f>
        <v>694.46304884148788</v>
      </c>
      <c r="M1361" s="104">
        <f t="shared" si="1313"/>
        <v>0</v>
      </c>
      <c r="N1361" s="104">
        <f t="shared" si="1307"/>
        <v>694.46304884148788</v>
      </c>
      <c r="O1361" s="104">
        <f t="shared" ref="O1361:P1361" si="1314">+O23*$Q$1372</f>
        <v>0</v>
      </c>
      <c r="P1361" s="104">
        <f t="shared" si="1314"/>
        <v>0</v>
      </c>
      <c r="Q1361" s="104">
        <f t="shared" si="1308"/>
        <v>0</v>
      </c>
      <c r="R1361" s="104">
        <f t="shared" ref="R1361:S1361" si="1315">+R23*$T$1372</f>
        <v>0</v>
      </c>
      <c r="S1361" s="104">
        <f t="shared" si="1315"/>
        <v>0</v>
      </c>
      <c r="T1361" s="104">
        <f t="shared" si="1309"/>
        <v>0</v>
      </c>
    </row>
    <row r="1362" spans="2:20" x14ac:dyDescent="0.2">
      <c r="B1362" s="114" t="s">
        <v>867</v>
      </c>
      <c r="C1362" s="104">
        <f t="shared" ref="C1362:D1362" si="1316">+C24*$E$1372</f>
        <v>0</v>
      </c>
      <c r="D1362" s="104">
        <f t="shared" si="1316"/>
        <v>0</v>
      </c>
      <c r="E1362" s="104">
        <f t="shared" si="1304"/>
        <v>0</v>
      </c>
      <c r="F1362" s="104">
        <f t="shared" ref="F1362:G1362" si="1317">+F24*$H$1372</f>
        <v>295.43231569562624</v>
      </c>
      <c r="G1362" s="104">
        <f t="shared" si="1317"/>
        <v>0</v>
      </c>
      <c r="H1362" s="104">
        <f t="shared" si="1305"/>
        <v>295.43231569562624</v>
      </c>
      <c r="I1362" s="104">
        <f t="shared" ref="I1362:J1362" si="1318">+I24*$K$1372</f>
        <v>347.25058316559006</v>
      </c>
      <c r="J1362" s="104">
        <f t="shared" si="1318"/>
        <v>0</v>
      </c>
      <c r="K1362" s="104">
        <f t="shared" si="1306"/>
        <v>347.25058316559006</v>
      </c>
      <c r="L1362" s="104">
        <f t="shared" ref="L1362:M1362" si="1319">+L24*$N$1372</f>
        <v>595.25404186413243</v>
      </c>
      <c r="M1362" s="104">
        <f t="shared" si="1319"/>
        <v>0</v>
      </c>
      <c r="N1362" s="104">
        <f t="shared" si="1307"/>
        <v>595.25404186413243</v>
      </c>
      <c r="O1362" s="104">
        <f t="shared" ref="O1362:P1362" si="1320">+O24*$Q$1372</f>
        <v>651.67995841615596</v>
      </c>
      <c r="P1362" s="104">
        <f t="shared" si="1320"/>
        <v>0</v>
      </c>
      <c r="Q1362" s="104">
        <f t="shared" si="1308"/>
        <v>651.67995841615596</v>
      </c>
      <c r="R1362" s="104">
        <f t="shared" ref="R1362:S1362" si="1321">+R24*$T$1372</f>
        <v>755.38518473301099</v>
      </c>
      <c r="S1362" s="104">
        <f t="shared" si="1321"/>
        <v>0</v>
      </c>
      <c r="T1362" s="104">
        <f t="shared" si="1309"/>
        <v>755.38518473301099</v>
      </c>
    </row>
    <row r="1363" spans="2:20" x14ac:dyDescent="0.2">
      <c r="B1363" s="114" t="s">
        <v>868</v>
      </c>
      <c r="C1363" s="104">
        <f t="shared" ref="C1363:D1363" si="1322">+C25*$E$1372</f>
        <v>0</v>
      </c>
      <c r="D1363" s="104">
        <f t="shared" si="1322"/>
        <v>0</v>
      </c>
      <c r="E1363" s="104">
        <f t="shared" si="1304"/>
        <v>0</v>
      </c>
      <c r="F1363" s="104">
        <f t="shared" ref="F1363:G1363" si="1323">+F25*$H$1372</f>
        <v>0</v>
      </c>
      <c r="G1363" s="104">
        <f t="shared" si="1323"/>
        <v>0</v>
      </c>
      <c r="H1363" s="104">
        <f t="shared" si="1305"/>
        <v>0</v>
      </c>
      <c r="I1363" s="104">
        <f t="shared" ref="I1363:J1363" si="1324">+I25*$K$1372</f>
        <v>148.82167849953859</v>
      </c>
      <c r="J1363" s="104">
        <f t="shared" si="1324"/>
        <v>0</v>
      </c>
      <c r="K1363" s="104">
        <f t="shared" si="1306"/>
        <v>148.82167849953859</v>
      </c>
      <c r="L1363" s="104">
        <f t="shared" ref="L1363:M1363" si="1325">+L25*$N$1372</f>
        <v>297.62702093206622</v>
      </c>
      <c r="M1363" s="104">
        <f t="shared" si="1325"/>
        <v>0</v>
      </c>
      <c r="N1363" s="104">
        <f t="shared" si="1307"/>
        <v>297.62702093206622</v>
      </c>
      <c r="O1363" s="104">
        <f t="shared" ref="O1363:P1363" si="1326">+O25*$Q$1372</f>
        <v>401.03382056378825</v>
      </c>
      <c r="P1363" s="104">
        <f t="shared" si="1326"/>
        <v>0</v>
      </c>
      <c r="Q1363" s="104">
        <f t="shared" si="1308"/>
        <v>401.03382056378825</v>
      </c>
      <c r="R1363" s="104">
        <f t="shared" ref="R1363:S1363" si="1327">+R25*$T$1372</f>
        <v>453.2311108398066</v>
      </c>
      <c r="S1363" s="104">
        <f t="shared" si="1327"/>
        <v>0</v>
      </c>
      <c r="T1363" s="104">
        <f t="shared" si="1309"/>
        <v>453.2311108398066</v>
      </c>
    </row>
    <row r="1364" spans="2:20" x14ac:dyDescent="0.2">
      <c r="B1364" s="114" t="s">
        <v>869</v>
      </c>
      <c r="C1364" s="104">
        <f t="shared" ref="C1364:D1364" si="1328">+C26*$E$1372</f>
        <v>0</v>
      </c>
      <c r="D1364" s="104">
        <f t="shared" si="1328"/>
        <v>0</v>
      </c>
      <c r="E1364" s="104">
        <f t="shared" si="1304"/>
        <v>0</v>
      </c>
      <c r="F1364" s="104">
        <f t="shared" ref="F1364:G1364" si="1329">+F26*$H$1372</f>
        <v>196.95487713041749</v>
      </c>
      <c r="G1364" s="104">
        <f t="shared" si="1329"/>
        <v>0</v>
      </c>
      <c r="H1364" s="104">
        <f t="shared" si="1305"/>
        <v>196.95487713041749</v>
      </c>
      <c r="I1364" s="104">
        <f t="shared" ref="I1364:J1364" si="1330">+I26*$K$1372</f>
        <v>248.03613083256431</v>
      </c>
      <c r="J1364" s="104">
        <f t="shared" si="1330"/>
        <v>0</v>
      </c>
      <c r="K1364" s="104">
        <f t="shared" si="1306"/>
        <v>248.03613083256431</v>
      </c>
      <c r="L1364" s="104">
        <f t="shared" ref="L1364:M1364" si="1331">+L26*$N$1372</f>
        <v>347.23152442074394</v>
      </c>
      <c r="M1364" s="104">
        <f t="shared" si="1331"/>
        <v>0</v>
      </c>
      <c r="N1364" s="104">
        <f t="shared" si="1307"/>
        <v>347.23152442074394</v>
      </c>
      <c r="O1364" s="104">
        <f t="shared" ref="O1364:P1364" si="1332">+O26*$Q$1372</f>
        <v>501.29227570473535</v>
      </c>
      <c r="P1364" s="104">
        <f t="shared" si="1332"/>
        <v>0</v>
      </c>
      <c r="Q1364" s="104">
        <f t="shared" si="1308"/>
        <v>501.29227570473535</v>
      </c>
      <c r="R1364" s="104">
        <f t="shared" ref="R1364:S1364" si="1333">+R26*$T$1372</f>
        <v>604.30814778640877</v>
      </c>
      <c r="S1364" s="104">
        <f t="shared" si="1333"/>
        <v>0</v>
      </c>
      <c r="T1364" s="104">
        <f t="shared" si="1309"/>
        <v>604.30814778640877</v>
      </c>
    </row>
    <row r="1365" spans="2:20" x14ac:dyDescent="0.2">
      <c r="B1365" s="114" t="s">
        <v>870</v>
      </c>
      <c r="C1365" s="104">
        <f t="shared" ref="C1365:D1365" si="1334">+C27*$E$1372</f>
        <v>0</v>
      </c>
      <c r="D1365" s="104">
        <f t="shared" si="1334"/>
        <v>0</v>
      </c>
      <c r="E1365" s="104">
        <f t="shared" si="1304"/>
        <v>0</v>
      </c>
      <c r="F1365" s="104">
        <f t="shared" ref="F1365:G1365" si="1335">+F27*$H$1372</f>
        <v>0</v>
      </c>
      <c r="G1365" s="104">
        <f t="shared" si="1335"/>
        <v>0</v>
      </c>
      <c r="H1365" s="104">
        <f t="shared" si="1305"/>
        <v>0</v>
      </c>
      <c r="I1365" s="104">
        <f t="shared" ref="I1365:J1365" si="1336">+I27*$K$1372</f>
        <v>595.28671399815437</v>
      </c>
      <c r="J1365" s="104">
        <f t="shared" si="1336"/>
        <v>0</v>
      </c>
      <c r="K1365" s="104">
        <f t="shared" si="1306"/>
        <v>595.28671399815437</v>
      </c>
      <c r="L1365" s="104">
        <f t="shared" ref="L1365:M1365" si="1337">+L27*$N$1372</f>
        <v>0</v>
      </c>
      <c r="M1365" s="104">
        <f t="shared" si="1337"/>
        <v>0</v>
      </c>
      <c r="N1365" s="104">
        <f t="shared" si="1307"/>
        <v>0</v>
      </c>
      <c r="O1365" s="104">
        <f t="shared" ref="O1365:P1365" si="1338">+O27*$Q$1372</f>
        <v>1203.1014616913649</v>
      </c>
      <c r="P1365" s="104">
        <f t="shared" si="1338"/>
        <v>0</v>
      </c>
      <c r="Q1365" s="104">
        <f t="shared" si="1308"/>
        <v>1203.1014616913649</v>
      </c>
      <c r="R1365" s="104">
        <f t="shared" ref="R1365:S1365" si="1339">+R27*$T$1372</f>
        <v>0</v>
      </c>
      <c r="S1365" s="104">
        <f t="shared" si="1339"/>
        <v>0</v>
      </c>
      <c r="T1365" s="104">
        <f t="shared" si="1309"/>
        <v>0</v>
      </c>
    </row>
    <row r="1366" spans="2:20" x14ac:dyDescent="0.2">
      <c r="B1366" s="114" t="s">
        <v>871</v>
      </c>
      <c r="C1366" s="104">
        <f t="shared" ref="C1366:D1366" si="1340">+C28*$E$1372</f>
        <v>0</v>
      </c>
      <c r="D1366" s="104">
        <f t="shared" si="1340"/>
        <v>0</v>
      </c>
      <c r="E1366" s="104">
        <f t="shared" si="1304"/>
        <v>0</v>
      </c>
      <c r="F1366" s="104">
        <f t="shared" ref="F1366:G1366" si="1341">+F28*$H$1372</f>
        <v>98.477438565208743</v>
      </c>
      <c r="G1366" s="104">
        <f t="shared" si="1341"/>
        <v>0</v>
      </c>
      <c r="H1366" s="104">
        <f t="shared" si="1305"/>
        <v>98.477438565208743</v>
      </c>
      <c r="I1366" s="104">
        <f t="shared" ref="I1366:J1366" si="1342">+I28*$K$1372</f>
        <v>198.42890466605147</v>
      </c>
      <c r="J1366" s="104">
        <f t="shared" si="1342"/>
        <v>0</v>
      </c>
      <c r="K1366" s="104">
        <f t="shared" si="1306"/>
        <v>198.42890466605147</v>
      </c>
      <c r="L1366" s="104">
        <f t="shared" ref="L1366:M1366" si="1343">+L28*$N$1372</f>
        <v>248.02251744338852</v>
      </c>
      <c r="M1366" s="104">
        <f t="shared" si="1343"/>
        <v>0</v>
      </c>
      <c r="N1366" s="104">
        <f t="shared" si="1307"/>
        <v>248.02251744338852</v>
      </c>
      <c r="O1366" s="104">
        <f t="shared" ref="O1366:P1366" si="1344">+O28*$Q$1372</f>
        <v>350.90459299331474</v>
      </c>
      <c r="P1366" s="104">
        <f t="shared" si="1344"/>
        <v>0</v>
      </c>
      <c r="Q1366" s="104">
        <f t="shared" si="1308"/>
        <v>350.90459299331474</v>
      </c>
      <c r="R1366" s="104">
        <f t="shared" ref="R1366:S1366" si="1345">+R28*$T$1372</f>
        <v>402.87209852427253</v>
      </c>
      <c r="S1366" s="104">
        <f t="shared" si="1345"/>
        <v>0</v>
      </c>
      <c r="T1366" s="104">
        <f t="shared" si="1309"/>
        <v>402.87209852427253</v>
      </c>
    </row>
    <row r="1367" spans="2:20" x14ac:dyDescent="0.2">
      <c r="B1367" s="114" t="s">
        <v>873</v>
      </c>
      <c r="C1367" s="104">
        <f t="shared" ref="C1367:D1367" si="1346">+C29*$E$1372</f>
        <v>0</v>
      </c>
      <c r="D1367" s="104">
        <f t="shared" si="1346"/>
        <v>0</v>
      </c>
      <c r="E1367" s="104">
        <f t="shared" si="1304"/>
        <v>0</v>
      </c>
      <c r="F1367" s="104">
        <f t="shared" ref="F1367:G1367" si="1347">+F29*$H$1372</f>
        <v>0</v>
      </c>
      <c r="G1367" s="104">
        <f t="shared" si="1347"/>
        <v>0</v>
      </c>
      <c r="H1367" s="104">
        <f t="shared" si="1305"/>
        <v>0</v>
      </c>
      <c r="I1367" s="104">
        <f t="shared" ref="I1367:J1367" si="1348">+I29*$K$1372</f>
        <v>297.64335699907718</v>
      </c>
      <c r="J1367" s="104">
        <f t="shared" si="1348"/>
        <v>0</v>
      </c>
      <c r="K1367" s="104">
        <f t="shared" si="1306"/>
        <v>297.64335699907718</v>
      </c>
      <c r="L1367" s="104">
        <f t="shared" ref="L1367:M1367" si="1349">+L29*$N$1372</f>
        <v>694.46304884148788</v>
      </c>
      <c r="M1367" s="104">
        <f t="shared" si="1349"/>
        <v>0</v>
      </c>
      <c r="N1367" s="104">
        <f t="shared" si="1307"/>
        <v>694.46304884148788</v>
      </c>
      <c r="O1367" s="104">
        <f t="shared" ref="O1367:P1367" si="1350">+O29*$Q$1372</f>
        <v>0</v>
      </c>
      <c r="P1367" s="104">
        <f t="shared" si="1350"/>
        <v>0</v>
      </c>
      <c r="Q1367" s="104">
        <f t="shared" si="1308"/>
        <v>0</v>
      </c>
      <c r="R1367" s="104">
        <f t="shared" ref="R1367:S1367" si="1351">+R29*$T$1372</f>
        <v>0</v>
      </c>
      <c r="S1367" s="104">
        <f t="shared" si="1351"/>
        <v>0</v>
      </c>
      <c r="T1367" s="104">
        <f t="shared" si="1309"/>
        <v>0</v>
      </c>
    </row>
    <row r="1368" spans="2:20" x14ac:dyDescent="0.2">
      <c r="B1368" s="108" t="s">
        <v>881</v>
      </c>
      <c r="C1368" s="104">
        <f t="shared" ref="C1368:D1368" si="1352">+C30*$E$1372</f>
        <v>0</v>
      </c>
      <c r="D1368" s="104">
        <f t="shared" si="1352"/>
        <v>0</v>
      </c>
      <c r="E1368" s="104">
        <f t="shared" si="1304"/>
        <v>0</v>
      </c>
      <c r="F1368" s="104">
        <f t="shared" ref="F1368:G1368" si="1353">+F30*$H$1372</f>
        <v>689.34206995646116</v>
      </c>
      <c r="G1368" s="104">
        <f t="shared" si="1353"/>
        <v>0</v>
      </c>
      <c r="H1368" s="104">
        <f t="shared" si="1305"/>
        <v>689.34206995646116</v>
      </c>
      <c r="I1368" s="104">
        <f t="shared" ref="I1368:J1368" si="1354">+I30*$K$1372</f>
        <v>0</v>
      </c>
      <c r="J1368" s="104">
        <f t="shared" si="1354"/>
        <v>0</v>
      </c>
      <c r="K1368" s="104">
        <f t="shared" si="1306"/>
        <v>0</v>
      </c>
      <c r="L1368" s="104">
        <f t="shared" ref="L1368:M1368" si="1355">+L30*$N$1372</f>
        <v>0</v>
      </c>
      <c r="M1368" s="104">
        <f t="shared" si="1355"/>
        <v>0</v>
      </c>
      <c r="N1368" s="104">
        <f t="shared" si="1307"/>
        <v>0</v>
      </c>
      <c r="O1368" s="104">
        <f t="shared" ref="O1368:P1368" si="1356">+O30*$Q$1372</f>
        <v>0</v>
      </c>
      <c r="P1368" s="104">
        <f t="shared" si="1356"/>
        <v>0</v>
      </c>
      <c r="Q1368" s="104">
        <f t="shared" si="1308"/>
        <v>0</v>
      </c>
      <c r="R1368" s="104">
        <f t="shared" ref="R1368:S1368" si="1357">+R30*$T$1372</f>
        <v>0</v>
      </c>
      <c r="S1368" s="104">
        <f t="shared" si="1357"/>
        <v>0</v>
      </c>
      <c r="T1368" s="104">
        <f t="shared" si="1309"/>
        <v>0</v>
      </c>
    </row>
    <row r="1369" spans="2:20" x14ac:dyDescent="0.2">
      <c r="B1369" s="108" t="s">
        <v>912</v>
      </c>
      <c r="C1369" s="104">
        <f t="shared" ref="C1369:D1369" si="1358">+C31*$E$1372</f>
        <v>235.17438105489774</v>
      </c>
      <c r="D1369" s="104">
        <f t="shared" si="1358"/>
        <v>0</v>
      </c>
      <c r="E1369" s="104">
        <f t="shared" ref="E1369:E1370" si="1359">+C1369+D1369</f>
        <v>235.17438105489774</v>
      </c>
      <c r="F1369" s="104">
        <f t="shared" ref="F1369:G1369" si="1360">+F31*$H$1372</f>
        <v>203.35591063715606</v>
      </c>
      <c r="G1369" s="104">
        <f t="shared" si="1360"/>
        <v>0</v>
      </c>
      <c r="H1369" s="104">
        <f t="shared" ref="H1369:H1370" si="1361">+F1369+G1369</f>
        <v>203.35591063715606</v>
      </c>
      <c r="I1369" s="104">
        <f t="shared" ref="I1369:J1369" si="1362">+I31*$K$1372</f>
        <v>204.87784406769813</v>
      </c>
      <c r="J1369" s="104">
        <f t="shared" si="1362"/>
        <v>0</v>
      </c>
      <c r="K1369" s="104">
        <f t="shared" ref="K1369:K1370" si="1363">+I1369+J1369</f>
        <v>204.87784406769813</v>
      </c>
      <c r="L1369" s="104">
        <f t="shared" ref="L1369:M1369" si="1364">+L31*$N$1372</f>
        <v>204.86659940823893</v>
      </c>
      <c r="M1369" s="104">
        <f t="shared" si="1364"/>
        <v>0</v>
      </c>
      <c r="N1369" s="104">
        <f t="shared" ref="N1369:N1370" si="1365">+L1369+M1369</f>
        <v>204.86659940823893</v>
      </c>
      <c r="O1369" s="104">
        <f t="shared" ref="O1369:P1369" si="1366">+O31*$Q$1372</f>
        <v>207.03370986605569</v>
      </c>
      <c r="P1369" s="104">
        <f t="shared" si="1366"/>
        <v>0</v>
      </c>
      <c r="Q1369" s="104">
        <f t="shared" ref="Q1369:Q1370" si="1367">+O1369+P1369</f>
        <v>207.03370986605569</v>
      </c>
      <c r="R1369" s="104">
        <f t="shared" ref="R1369:S1369" si="1368">+R31*$T$1372</f>
        <v>0</v>
      </c>
      <c r="S1369" s="104">
        <f t="shared" si="1368"/>
        <v>0</v>
      </c>
      <c r="T1369" s="104">
        <f t="shared" ref="T1369:T1370" si="1369">+R1369+S1369</f>
        <v>0</v>
      </c>
    </row>
    <row r="1370" spans="2:20" x14ac:dyDescent="0.2">
      <c r="B1370" s="114" t="s">
        <v>294</v>
      </c>
      <c r="C1370" s="104">
        <f t="shared" ref="C1370:D1370" si="1370">+C32*$E$1372</f>
        <v>799.7545376390384</v>
      </c>
      <c r="D1370" s="104">
        <f t="shared" si="1370"/>
        <v>0</v>
      </c>
      <c r="E1370" s="104">
        <f t="shared" si="1359"/>
        <v>799.7545376390384</v>
      </c>
      <c r="F1370" s="104">
        <f t="shared" ref="F1370:G1370" si="1371">+F32*$H$1372</f>
        <v>691.5498684774675</v>
      </c>
      <c r="G1370" s="104">
        <f t="shared" si="1371"/>
        <v>0</v>
      </c>
      <c r="H1370" s="104">
        <f t="shared" si="1361"/>
        <v>691.5498684774675</v>
      </c>
      <c r="I1370" s="104">
        <f t="shared" ref="I1370:J1370" si="1372">+I32*$K$1372</f>
        <v>1116.7333364193273</v>
      </c>
      <c r="J1370" s="104">
        <f t="shared" si="1372"/>
        <v>0</v>
      </c>
      <c r="K1370" s="104">
        <f t="shared" si="1363"/>
        <v>1116.7333364193273</v>
      </c>
      <c r="L1370" s="104">
        <f t="shared" ref="L1370:M1370" si="1373">+L32*$N$1372</f>
        <v>1033.0841574073293</v>
      </c>
      <c r="M1370" s="104">
        <f t="shared" si="1373"/>
        <v>0</v>
      </c>
      <c r="N1370" s="104">
        <f t="shared" si="1365"/>
        <v>1033.0841574073293</v>
      </c>
      <c r="O1370" s="104">
        <f t="shared" ref="O1370:P1370" si="1374">+O32*$Q$1372</f>
        <v>1419.9814875978429</v>
      </c>
      <c r="P1370" s="104">
        <f t="shared" si="1374"/>
        <v>0</v>
      </c>
      <c r="Q1370" s="104">
        <f t="shared" si="1367"/>
        <v>1419.9814875978429</v>
      </c>
      <c r="R1370" s="104">
        <f t="shared" ref="R1370:S1370" si="1375">+R32*$T$1372</f>
        <v>1810.3024845966804</v>
      </c>
      <c r="S1370" s="104">
        <f t="shared" si="1375"/>
        <v>0</v>
      </c>
      <c r="T1370" s="104">
        <f t="shared" si="1369"/>
        <v>1810.3024845966804</v>
      </c>
    </row>
    <row r="1371" spans="2:20" x14ac:dyDescent="0.2">
      <c r="B1371" s="278" t="s">
        <v>8</v>
      </c>
      <c r="C1371" s="106">
        <f>SUM(C1348:C1370)</f>
        <v>4263.7860776068292</v>
      </c>
      <c r="D1371" s="106">
        <f t="shared" ref="D1371:T1371" si="1376">SUM(D1348:D1370)</f>
        <v>244.95717976318625</v>
      </c>
      <c r="E1371" s="106">
        <f t="shared" si="1376"/>
        <v>4508.7432573700144</v>
      </c>
      <c r="F1371" s="106">
        <f t="shared" si="1376"/>
        <v>7270.6140967432557</v>
      </c>
      <c r="G1371" s="106">
        <f t="shared" si="1376"/>
        <v>232.99663487089822</v>
      </c>
      <c r="H1371" s="106">
        <f t="shared" si="1376"/>
        <v>7503.6107316141542</v>
      </c>
      <c r="I1371" s="106">
        <f t="shared" si="1376"/>
        <v>9373.3192866141671</v>
      </c>
      <c r="J1371" s="106">
        <f t="shared" si="1376"/>
        <v>258.21444228295712</v>
      </c>
      <c r="K1371" s="106">
        <f t="shared" si="1376"/>
        <v>9631.5337288971241</v>
      </c>
      <c r="L1371" s="106">
        <f t="shared" si="1376"/>
        <v>11588.349788201926</v>
      </c>
      <c r="M1371" s="106">
        <f t="shared" si="1376"/>
        <v>282.66981467872813</v>
      </c>
      <c r="N1371" s="106">
        <f t="shared" si="1376"/>
        <v>11871.019602880655</v>
      </c>
      <c r="O1371" s="106">
        <f t="shared" si="1376"/>
        <v>12622.661870283713</v>
      </c>
      <c r="P1371" s="106">
        <f t="shared" si="1376"/>
        <v>389.96875004326841</v>
      </c>
      <c r="Q1371" s="106">
        <f t="shared" si="1376"/>
        <v>13012.63062032698</v>
      </c>
      <c r="R1371" s="106">
        <f t="shared" si="1376"/>
        <v>12357.997398706508</v>
      </c>
      <c r="S1371" s="106">
        <f t="shared" si="1376"/>
        <v>430.93193814613085</v>
      </c>
      <c r="T1371" s="106">
        <f t="shared" si="1376"/>
        <v>12788.929336852641</v>
      </c>
    </row>
    <row r="1372" spans="2:20" x14ac:dyDescent="0.2">
      <c r="B1372" s="279" t="s">
        <v>297</v>
      </c>
      <c r="C1372" s="241"/>
      <c r="D1372" s="240"/>
      <c r="E1372" s="285">
        <f>Asignaciones!K13</f>
        <v>0.11388589881593111</v>
      </c>
      <c r="F1372" s="241"/>
      <c r="G1372" s="240"/>
      <c r="H1372" s="285">
        <f>Asignaciones!L13</f>
        <v>9.8477438565208741E-2</v>
      </c>
      <c r="I1372" s="241"/>
      <c r="J1372" s="240"/>
      <c r="K1372" s="285">
        <f>Asignaciones!M13</f>
        <v>9.9214452333025727E-2</v>
      </c>
      <c r="L1372" s="241"/>
      <c r="M1372" s="240"/>
      <c r="N1372" s="285">
        <f>Asignaciones!N13</f>
        <v>9.9209006977355407E-2</v>
      </c>
      <c r="O1372" s="241"/>
      <c r="P1372" s="240"/>
      <c r="Q1372" s="285">
        <f>Asignaciones!O13</f>
        <v>0.10025845514094707</v>
      </c>
      <c r="R1372" s="241"/>
      <c r="S1372" s="240"/>
      <c r="T1372" s="285">
        <f>Asignaciones!P13</f>
        <v>0.10071802463106813</v>
      </c>
    </row>
    <row r="1373" spans="2:20" x14ac:dyDescent="0.2">
      <c r="B1373" s="279" t="s">
        <v>432</v>
      </c>
      <c r="C1373" s="280"/>
      <c r="D1373" s="240"/>
      <c r="E1373" s="409">
        <f>Asignaciones!AB13</f>
        <v>0.10608232020940528</v>
      </c>
      <c r="F1373" s="241"/>
      <c r="G1373" s="240"/>
      <c r="H1373" s="410">
        <f>Asignaciones!AC13</f>
        <v>9.7499414423071196E-2</v>
      </c>
      <c r="I1373" s="241"/>
      <c r="J1373" s="240"/>
      <c r="K1373" s="410">
        <f>Asignaciones!AD13</f>
        <v>9.8048300813069977E-2</v>
      </c>
      <c r="L1373" s="241"/>
      <c r="M1373" s="240"/>
      <c r="N1373" s="410">
        <f>Asignaciones!AE13</f>
        <v>9.8043557441414103E-2</v>
      </c>
      <c r="O1373" s="241"/>
      <c r="P1373" s="240"/>
      <c r="Q1373" s="410">
        <f>Asignaciones!AF13</f>
        <v>9.8784406639622957E-2</v>
      </c>
      <c r="R1373" s="241"/>
      <c r="S1373" s="240"/>
      <c r="T1373" s="410">
        <f>Asignaciones!AG13</f>
        <v>9.8994674952280495E-2</v>
      </c>
    </row>
    <row r="1377" spans="2:20" x14ac:dyDescent="0.2">
      <c r="B1377" s="2" t="s">
        <v>760</v>
      </c>
      <c r="C1377" s="228"/>
      <c r="D1377" s="228"/>
      <c r="E1377" s="228"/>
      <c r="F1377" s="228"/>
      <c r="G1377" s="228"/>
      <c r="H1377" s="228"/>
      <c r="I1377" s="228"/>
      <c r="J1377" s="228"/>
      <c r="K1377" s="228"/>
      <c r="L1377" s="228"/>
      <c r="M1377" s="228"/>
      <c r="N1377" s="228"/>
      <c r="O1377" s="228"/>
      <c r="P1377" s="228"/>
      <c r="Q1377" s="228"/>
      <c r="R1377" s="228"/>
      <c r="S1377" s="228"/>
      <c r="T1377" s="227"/>
    </row>
    <row r="1378" spans="2:20" x14ac:dyDescent="0.2">
      <c r="B1378" s="9" t="s">
        <v>20</v>
      </c>
      <c r="C1378" s="199"/>
      <c r="D1378" s="199"/>
      <c r="E1378" s="199"/>
      <c r="F1378" s="199"/>
      <c r="G1378" s="199"/>
      <c r="H1378" s="199"/>
      <c r="I1378" s="199"/>
      <c r="J1378" s="199"/>
      <c r="K1378" s="199"/>
      <c r="L1378" s="199"/>
      <c r="M1378" s="199"/>
      <c r="N1378" s="199"/>
      <c r="O1378" s="199"/>
      <c r="P1378" s="199"/>
      <c r="Q1378" s="199"/>
      <c r="R1378" s="199"/>
      <c r="S1378" s="199"/>
      <c r="T1378" s="262"/>
    </row>
    <row r="1379" spans="2:20" x14ac:dyDescent="0.2">
      <c r="B1379" s="9" t="s">
        <v>911</v>
      </c>
      <c r="C1379" s="199"/>
      <c r="D1379" s="199"/>
      <c r="E1379" s="199"/>
      <c r="F1379" s="199"/>
      <c r="G1379" s="199"/>
      <c r="H1379" s="199"/>
      <c r="I1379" s="199"/>
      <c r="J1379" s="199"/>
      <c r="K1379" s="199"/>
      <c r="L1379" s="199"/>
      <c r="M1379" s="199"/>
      <c r="N1379" s="199"/>
      <c r="O1379" s="199"/>
      <c r="P1379" s="199"/>
      <c r="Q1379" s="199"/>
      <c r="R1379" s="199"/>
      <c r="S1379" s="199"/>
      <c r="T1379" s="262"/>
    </row>
    <row r="1380" spans="2:20" x14ac:dyDescent="0.2">
      <c r="B1380" s="9" t="s">
        <v>2</v>
      </c>
      <c r="C1380" s="199"/>
      <c r="D1380" s="199"/>
      <c r="E1380" s="199"/>
      <c r="F1380" s="199"/>
      <c r="G1380" s="199"/>
      <c r="H1380" s="199"/>
      <c r="I1380" s="199"/>
      <c r="J1380" s="199"/>
      <c r="K1380" s="199"/>
      <c r="L1380" s="199"/>
      <c r="M1380" s="199"/>
      <c r="N1380" s="199"/>
      <c r="O1380" s="199"/>
      <c r="P1380" s="199"/>
      <c r="Q1380" s="199"/>
      <c r="R1380" s="199"/>
      <c r="S1380" s="199"/>
      <c r="T1380" s="262"/>
    </row>
    <row r="1381" spans="2:20" x14ac:dyDescent="0.2">
      <c r="B1381" s="256"/>
      <c r="C1381" s="197"/>
      <c r="D1381" s="197"/>
      <c r="E1381" s="197"/>
      <c r="F1381" s="197"/>
      <c r="G1381" s="197"/>
      <c r="H1381" s="197"/>
      <c r="I1381" s="197"/>
      <c r="J1381" s="197"/>
      <c r="K1381" s="197"/>
      <c r="L1381" s="197"/>
      <c r="M1381" s="197"/>
      <c r="N1381" s="197"/>
      <c r="O1381" s="197"/>
      <c r="P1381" s="197"/>
      <c r="Q1381" s="197"/>
      <c r="R1381" s="197"/>
      <c r="S1381" s="197"/>
      <c r="T1381" s="263"/>
    </row>
    <row r="1382" spans="2:20" x14ac:dyDescent="0.2">
      <c r="B1382" s="264"/>
    </row>
    <row r="1383" spans="2:20" x14ac:dyDescent="0.2">
      <c r="B1383" s="265" t="s">
        <v>282</v>
      </c>
      <c r="C1383" s="267" t="s">
        <v>38</v>
      </c>
      <c r="D1383" s="662"/>
      <c r="E1383" s="299"/>
      <c r="F1383" s="270" t="s">
        <v>39</v>
      </c>
      <c r="G1383" s="663"/>
      <c r="H1383" s="663"/>
      <c r="I1383" s="301" t="s">
        <v>40</v>
      </c>
      <c r="J1383" s="662"/>
      <c r="K1383" s="299"/>
      <c r="L1383" s="267" t="s">
        <v>121</v>
      </c>
      <c r="M1383" s="662"/>
      <c r="N1383" s="299"/>
      <c r="O1383" s="270" t="s">
        <v>122</v>
      </c>
      <c r="P1383" s="662"/>
      <c r="Q1383" s="299"/>
      <c r="R1383" s="301" t="s">
        <v>633</v>
      </c>
      <c r="S1383" s="662"/>
      <c r="T1383" s="299"/>
    </row>
    <row r="1384" spans="2:20" x14ac:dyDescent="0.2">
      <c r="B1384" s="273"/>
      <c r="C1384" s="274" t="s">
        <v>283</v>
      </c>
      <c r="D1384" s="275" t="s">
        <v>284</v>
      </c>
      <c r="E1384" s="275" t="s">
        <v>47</v>
      </c>
      <c r="F1384" s="275" t="s">
        <v>283</v>
      </c>
      <c r="G1384" s="275" t="s">
        <v>284</v>
      </c>
      <c r="H1384" s="275" t="s">
        <v>47</v>
      </c>
      <c r="I1384" s="276" t="s">
        <v>283</v>
      </c>
      <c r="J1384" s="276" t="s">
        <v>284</v>
      </c>
      <c r="K1384" s="276" t="s">
        <v>47</v>
      </c>
      <c r="L1384" s="274" t="s">
        <v>283</v>
      </c>
      <c r="M1384" s="275" t="s">
        <v>284</v>
      </c>
      <c r="N1384" s="275" t="s">
        <v>47</v>
      </c>
      <c r="O1384" s="275" t="s">
        <v>283</v>
      </c>
      <c r="P1384" s="275" t="s">
        <v>284</v>
      </c>
      <c r="Q1384" s="275" t="s">
        <v>47</v>
      </c>
      <c r="R1384" s="276" t="s">
        <v>283</v>
      </c>
      <c r="S1384" s="276" t="s">
        <v>284</v>
      </c>
      <c r="T1384" s="276" t="s">
        <v>47</v>
      </c>
    </row>
    <row r="1385" spans="2:20" x14ac:dyDescent="0.2">
      <c r="B1385" s="129" t="s">
        <v>107</v>
      </c>
      <c r="C1385" s="234"/>
      <c r="D1385" s="234"/>
      <c r="E1385" s="234"/>
      <c r="F1385" s="234"/>
      <c r="G1385" s="234"/>
      <c r="H1385" s="234"/>
      <c r="I1385" s="234"/>
      <c r="J1385" s="234"/>
      <c r="K1385" s="234"/>
      <c r="L1385" s="234"/>
      <c r="M1385" s="234"/>
      <c r="N1385" s="234"/>
      <c r="O1385" s="234"/>
      <c r="P1385" s="234"/>
      <c r="Q1385" s="234"/>
      <c r="R1385" s="234"/>
      <c r="S1385" s="234"/>
      <c r="T1385" s="232"/>
    </row>
    <row r="1386" spans="2:20" x14ac:dyDescent="0.2">
      <c r="B1386" s="665" t="s">
        <v>424</v>
      </c>
      <c r="C1386" s="104">
        <f t="shared" ref="C1386:D1398" si="1377">+C1348*$E$1410</f>
        <v>229.4939594797103</v>
      </c>
      <c r="D1386" s="104">
        <f t="shared" si="1377"/>
        <v>0</v>
      </c>
      <c r="E1386" s="408">
        <f>+C1386+D1386</f>
        <v>229.4939594797103</v>
      </c>
      <c r="F1386" s="104">
        <f t="shared" ref="F1386:G1398" si="1378">+F1348*$H$1410</f>
        <v>363.21509902523883</v>
      </c>
      <c r="G1386" s="104">
        <f t="shared" si="1378"/>
        <v>0</v>
      </c>
      <c r="H1386" s="408">
        <f>+F1386+G1386</f>
        <v>363.21509902523883</v>
      </c>
      <c r="I1386" s="104">
        <f t="shared" ref="I1386:J1398" si="1379">+I1348*$K$1410</f>
        <v>415.4501798613166</v>
      </c>
      <c r="J1386" s="104">
        <f t="shared" si="1379"/>
        <v>0</v>
      </c>
      <c r="K1386" s="408">
        <f>+I1386+J1386</f>
        <v>415.4501798613166</v>
      </c>
      <c r="L1386" s="104">
        <f t="shared" ref="L1386:M1398" si="1380">+L1348*$N$1410</f>
        <v>520.48310483291277</v>
      </c>
      <c r="M1386" s="104">
        <f t="shared" si="1380"/>
        <v>0</v>
      </c>
      <c r="N1386" s="408">
        <f>+L1386+M1386</f>
        <v>520.48310483291277</v>
      </c>
      <c r="O1386" s="104">
        <f t="shared" ref="O1386:P1398" si="1381">+O1348*$Q$1410</f>
        <v>550.98484629830386</v>
      </c>
      <c r="P1386" s="104">
        <f t="shared" si="1381"/>
        <v>0</v>
      </c>
      <c r="Q1386" s="408">
        <f>+O1386+P1386</f>
        <v>550.98484629830386</v>
      </c>
      <c r="R1386" s="104">
        <f t="shared" ref="R1386:S1398" si="1382">+R1348*$T$1410</f>
        <v>579.67214062580229</v>
      </c>
      <c r="S1386" s="104">
        <f t="shared" si="1382"/>
        <v>0</v>
      </c>
      <c r="T1386" s="408">
        <f>+R1386+S1386</f>
        <v>579.67214062580229</v>
      </c>
    </row>
    <row r="1387" spans="2:20" x14ac:dyDescent="0.2">
      <c r="B1387" s="665" t="s">
        <v>425</v>
      </c>
      <c r="C1387" s="104">
        <f t="shared" si="1377"/>
        <v>72.750089537396676</v>
      </c>
      <c r="D1387" s="104">
        <f t="shared" si="1377"/>
        <v>0</v>
      </c>
      <c r="E1387" s="408">
        <f>+C1387+D1387</f>
        <v>72.750089537396676</v>
      </c>
      <c r="F1387" s="104">
        <f t="shared" si="1378"/>
        <v>135.50781279666526</v>
      </c>
      <c r="G1387" s="104">
        <f t="shared" si="1378"/>
        <v>0</v>
      </c>
      <c r="H1387" s="408">
        <f>+F1387+G1387</f>
        <v>135.50781279666526</v>
      </c>
      <c r="I1387" s="104">
        <f t="shared" si="1379"/>
        <v>156.30668828363017</v>
      </c>
      <c r="J1387" s="104">
        <f t="shared" si="1379"/>
        <v>0</v>
      </c>
      <c r="K1387" s="408">
        <f>+I1387+J1387</f>
        <v>156.30668828363017</v>
      </c>
      <c r="L1387" s="104">
        <f t="shared" si="1380"/>
        <v>194.47318139816443</v>
      </c>
      <c r="M1387" s="104">
        <f t="shared" si="1380"/>
        <v>0</v>
      </c>
      <c r="N1387" s="408">
        <f>+L1387+M1387</f>
        <v>194.47318139816443</v>
      </c>
      <c r="O1387" s="104">
        <f t="shared" si="1381"/>
        <v>199.56335580118912</v>
      </c>
      <c r="P1387" s="104">
        <f t="shared" si="1381"/>
        <v>0</v>
      </c>
      <c r="Q1387" s="408">
        <f>+O1387+P1387</f>
        <v>199.56335580118912</v>
      </c>
      <c r="R1387" s="104">
        <f t="shared" si="1382"/>
        <v>209.95371909940687</v>
      </c>
      <c r="S1387" s="104">
        <f t="shared" si="1382"/>
        <v>0</v>
      </c>
      <c r="T1387" s="408">
        <f>+R1387+S1387</f>
        <v>209.95371909940687</v>
      </c>
    </row>
    <row r="1388" spans="2:20" x14ac:dyDescent="0.2">
      <c r="B1388" s="660" t="s">
        <v>715</v>
      </c>
      <c r="C1388" s="104">
        <f t="shared" si="1377"/>
        <v>0</v>
      </c>
      <c r="D1388" s="104">
        <f t="shared" si="1377"/>
        <v>2.6109752421959094</v>
      </c>
      <c r="E1388" s="104">
        <f>+C1388+D1388</f>
        <v>2.6109752421959094</v>
      </c>
      <c r="F1388" s="104">
        <f t="shared" si="1378"/>
        <v>0</v>
      </c>
      <c r="G1388" s="104">
        <f t="shared" si="1378"/>
        <v>2.5519221147936886</v>
      </c>
      <c r="H1388" s="104">
        <f>+F1388+G1388</f>
        <v>2.5519221147936886</v>
      </c>
      <c r="I1388" s="104">
        <f t="shared" si="1379"/>
        <v>0</v>
      </c>
      <c r="J1388" s="104">
        <f t="shared" si="1379"/>
        <v>2.7892087715326874</v>
      </c>
      <c r="K1388" s="104">
        <f>+I1388+J1388</f>
        <v>2.7892087715326874</v>
      </c>
      <c r="L1388" s="104">
        <f t="shared" si="1380"/>
        <v>0</v>
      </c>
      <c r="M1388" s="104">
        <f t="shared" si="1380"/>
        <v>3.0658724538126436</v>
      </c>
      <c r="N1388" s="104">
        <f>+L1388+M1388</f>
        <v>3.0658724538126436</v>
      </c>
      <c r="O1388" s="104">
        <f t="shared" si="1381"/>
        <v>0</v>
      </c>
      <c r="P1388" s="104">
        <f t="shared" si="1381"/>
        <v>3.4102880140083212</v>
      </c>
      <c r="Q1388" s="104">
        <f>+O1388+P1388</f>
        <v>3.4102880140083212</v>
      </c>
      <c r="R1388" s="104">
        <f t="shared" si="1382"/>
        <v>0</v>
      </c>
      <c r="S1388" s="104">
        <f t="shared" si="1382"/>
        <v>3.7679052317849089</v>
      </c>
      <c r="T1388" s="104">
        <f>+R1388+S1388</f>
        <v>3.7679052317849089</v>
      </c>
    </row>
    <row r="1389" spans="2:20" x14ac:dyDescent="0.2">
      <c r="B1389" s="660" t="s">
        <v>717</v>
      </c>
      <c r="C1389" s="104">
        <f t="shared" si="1377"/>
        <v>2.4028417653390743</v>
      </c>
      <c r="D1389" s="104">
        <f t="shared" si="1377"/>
        <v>0</v>
      </c>
      <c r="E1389" s="104">
        <f t="shared" ref="E1389:E1406" si="1383">+C1389+D1389</f>
        <v>2.4028417653390743</v>
      </c>
      <c r="F1389" s="104">
        <f t="shared" si="1378"/>
        <v>2.3484960486111714</v>
      </c>
      <c r="G1389" s="104">
        <f t="shared" si="1378"/>
        <v>0</v>
      </c>
      <c r="H1389" s="104">
        <f t="shared" ref="H1389:H1406" si="1384">+F1389+G1389</f>
        <v>2.3484960486111714</v>
      </c>
      <c r="I1389" s="104">
        <f t="shared" si="1379"/>
        <v>2.5668674371849751</v>
      </c>
      <c r="J1389" s="104">
        <f t="shared" si="1379"/>
        <v>0</v>
      </c>
      <c r="K1389" s="104">
        <f t="shared" ref="K1389:K1406" si="1385">+I1389+J1389</f>
        <v>2.5668674371849751</v>
      </c>
      <c r="L1389" s="104">
        <f t="shared" si="1380"/>
        <v>2.8214769179610846</v>
      </c>
      <c r="M1389" s="104">
        <f t="shared" si="1380"/>
        <v>0</v>
      </c>
      <c r="N1389" s="104">
        <f t="shared" ref="N1389:N1406" si="1386">+L1389+M1389</f>
        <v>2.8214769179610846</v>
      </c>
      <c r="O1389" s="104">
        <f t="shared" si="1381"/>
        <v>3.1384374464626155</v>
      </c>
      <c r="P1389" s="104">
        <f t="shared" si="1381"/>
        <v>0</v>
      </c>
      <c r="Q1389" s="104">
        <f t="shared" ref="Q1389:Q1406" si="1387">+O1389+P1389</f>
        <v>3.1384374464626155</v>
      </c>
      <c r="R1389" s="104">
        <f t="shared" si="1382"/>
        <v>3.4675472645071737</v>
      </c>
      <c r="S1389" s="104">
        <f t="shared" si="1382"/>
        <v>0</v>
      </c>
      <c r="T1389" s="104">
        <f t="shared" ref="T1389:T1406" si="1388">+R1389+S1389</f>
        <v>3.4675472645071737</v>
      </c>
    </row>
    <row r="1390" spans="2:20" x14ac:dyDescent="0.2">
      <c r="B1390" s="660" t="s">
        <v>287</v>
      </c>
      <c r="C1390" s="104">
        <f t="shared" si="1377"/>
        <v>3.4547900968783636</v>
      </c>
      <c r="D1390" s="104">
        <f t="shared" si="1377"/>
        <v>0</v>
      </c>
      <c r="E1390" s="104">
        <f t="shared" si="1383"/>
        <v>3.4547900968783636</v>
      </c>
      <c r="F1390" s="104">
        <f t="shared" si="1378"/>
        <v>3.3766521825688787</v>
      </c>
      <c r="G1390" s="104">
        <f t="shared" si="1378"/>
        <v>0</v>
      </c>
      <c r="H1390" s="104">
        <f t="shared" si="1384"/>
        <v>3.3766521825688787</v>
      </c>
      <c r="I1390" s="104">
        <f t="shared" si="1379"/>
        <v>3.6906251297553929</v>
      </c>
      <c r="J1390" s="104">
        <f t="shared" si="1379"/>
        <v>0</v>
      </c>
      <c r="K1390" s="104">
        <f t="shared" si="1385"/>
        <v>3.6906251297553929</v>
      </c>
      <c r="L1390" s="104">
        <f t="shared" si="1380"/>
        <v>4.0567009677257388</v>
      </c>
      <c r="M1390" s="104">
        <f t="shared" si="1380"/>
        <v>0</v>
      </c>
      <c r="N1390" s="104">
        <f t="shared" si="1386"/>
        <v>4.0567009677257388</v>
      </c>
      <c r="O1390" s="104">
        <f t="shared" si="1381"/>
        <v>4.5124247322966005</v>
      </c>
      <c r="P1390" s="104">
        <f t="shared" si="1381"/>
        <v>0</v>
      </c>
      <c r="Q1390" s="104">
        <f t="shared" si="1387"/>
        <v>4.5124247322966005</v>
      </c>
      <c r="R1390" s="104">
        <f t="shared" si="1382"/>
        <v>4.9856166655179441</v>
      </c>
      <c r="S1390" s="104">
        <f t="shared" si="1382"/>
        <v>0</v>
      </c>
      <c r="T1390" s="104">
        <f t="shared" si="1388"/>
        <v>4.9856166655179441</v>
      </c>
    </row>
    <row r="1391" spans="2:20" x14ac:dyDescent="0.2">
      <c r="B1391" s="114" t="s">
        <v>427</v>
      </c>
      <c r="C1391" s="104">
        <f t="shared" si="1377"/>
        <v>0</v>
      </c>
      <c r="D1391" s="104">
        <f t="shared" si="1377"/>
        <v>10.107728740581271</v>
      </c>
      <c r="E1391" s="104">
        <f t="shared" si="1383"/>
        <v>10.107728740581271</v>
      </c>
      <c r="F1391" s="104">
        <f t="shared" si="1378"/>
        <v>0</v>
      </c>
      <c r="G1391" s="104">
        <f t="shared" si="1378"/>
        <v>9.8791195284300937</v>
      </c>
      <c r="H1391" s="104">
        <f t="shared" si="1384"/>
        <v>9.8791195284300937</v>
      </c>
      <c r="I1391" s="104">
        <f t="shared" si="1379"/>
        <v>0</v>
      </c>
      <c r="J1391" s="104">
        <f t="shared" si="1379"/>
        <v>10.797714665341493</v>
      </c>
      <c r="K1391" s="104">
        <f t="shared" si="1385"/>
        <v>10.797714665341493</v>
      </c>
      <c r="L1391" s="104">
        <f t="shared" si="1380"/>
        <v>0</v>
      </c>
      <c r="M1391" s="104">
        <f t="shared" si="1380"/>
        <v>11.868747974146162</v>
      </c>
      <c r="N1391" s="104">
        <f t="shared" si="1386"/>
        <v>11.868747974146162</v>
      </c>
      <c r="O1391" s="104">
        <f t="shared" si="1381"/>
        <v>0</v>
      </c>
      <c r="P1391" s="104">
        <f t="shared" si="1381"/>
        <v>13.202065502490628</v>
      </c>
      <c r="Q1391" s="104">
        <f t="shared" si="1387"/>
        <v>13.202065502490628</v>
      </c>
      <c r="R1391" s="104">
        <f t="shared" si="1382"/>
        <v>0</v>
      </c>
      <c r="S1391" s="104">
        <f t="shared" si="1382"/>
        <v>14.586489901401073</v>
      </c>
      <c r="T1391" s="104">
        <f t="shared" si="1388"/>
        <v>14.586489901401073</v>
      </c>
    </row>
    <row r="1392" spans="2:20" x14ac:dyDescent="0.2">
      <c r="B1392" s="114" t="s">
        <v>428</v>
      </c>
      <c r="C1392" s="104">
        <f t="shared" si="1377"/>
        <v>0</v>
      </c>
      <c r="D1392" s="104">
        <f t="shared" si="1377"/>
        <v>5.820968783638321</v>
      </c>
      <c r="E1392" s="104">
        <f t="shared" si="1383"/>
        <v>5.820968783638321</v>
      </c>
      <c r="F1392" s="104">
        <f t="shared" si="1378"/>
        <v>0</v>
      </c>
      <c r="G1392" s="104">
        <f t="shared" si="1378"/>
        <v>5.6893143712834009</v>
      </c>
      <c r="H1392" s="104">
        <f t="shared" si="1384"/>
        <v>5.6893143712834009</v>
      </c>
      <c r="I1392" s="104">
        <f t="shared" si="1379"/>
        <v>0</v>
      </c>
      <c r="J1392" s="104">
        <f t="shared" si="1379"/>
        <v>6.2183267492368417</v>
      </c>
      <c r="K1392" s="104">
        <f t="shared" si="1385"/>
        <v>6.2183267492368417</v>
      </c>
      <c r="L1392" s="104">
        <f t="shared" si="1380"/>
        <v>0</v>
      </c>
      <c r="M1392" s="104">
        <f t="shared" si="1380"/>
        <v>6.83512718153953</v>
      </c>
      <c r="N1392" s="104">
        <f t="shared" si="1386"/>
        <v>6.83512718153953</v>
      </c>
      <c r="O1392" s="104">
        <f t="shared" si="1381"/>
        <v>0</v>
      </c>
      <c r="P1392" s="104">
        <f t="shared" si="1381"/>
        <v>15.205950444832956</v>
      </c>
      <c r="Q1392" s="104">
        <f t="shared" si="1387"/>
        <v>15.205950444832956</v>
      </c>
      <c r="R1392" s="104">
        <f t="shared" si="1382"/>
        <v>0</v>
      </c>
      <c r="S1392" s="104">
        <f t="shared" si="1382"/>
        <v>16.80051069000659</v>
      </c>
      <c r="T1392" s="104">
        <f t="shared" si="1388"/>
        <v>16.80051069000659</v>
      </c>
    </row>
    <row r="1393" spans="2:20" x14ac:dyDescent="0.2">
      <c r="B1393" s="114" t="s">
        <v>429</v>
      </c>
      <c r="C1393" s="104">
        <f t="shared" si="1377"/>
        <v>8.1786867599569426</v>
      </c>
      <c r="D1393" s="104">
        <f t="shared" si="1377"/>
        <v>0</v>
      </c>
      <c r="E1393" s="104">
        <f t="shared" si="1383"/>
        <v>8.1786867599569426</v>
      </c>
      <c r="F1393" s="104">
        <f t="shared" si="1378"/>
        <v>7.9937072077140812</v>
      </c>
      <c r="G1393" s="104">
        <f t="shared" si="1378"/>
        <v>0</v>
      </c>
      <c r="H1393" s="104">
        <f t="shared" si="1384"/>
        <v>7.9937072077140812</v>
      </c>
      <c r="I1393" s="104">
        <f t="shared" si="1379"/>
        <v>8.7369901030943993</v>
      </c>
      <c r="J1393" s="104">
        <f t="shared" si="1379"/>
        <v>0</v>
      </c>
      <c r="K1393" s="104">
        <f t="shared" si="1385"/>
        <v>8.7369901030943993</v>
      </c>
      <c r="L1393" s="104">
        <f t="shared" si="1380"/>
        <v>19.207237234946355</v>
      </c>
      <c r="M1393" s="104">
        <f t="shared" si="1380"/>
        <v>0</v>
      </c>
      <c r="N1393" s="104">
        <f t="shared" si="1386"/>
        <v>19.207237234946355</v>
      </c>
      <c r="O1393" s="104">
        <f t="shared" si="1381"/>
        <v>21.364949752914523</v>
      </c>
      <c r="P1393" s="104">
        <f t="shared" si="1381"/>
        <v>0</v>
      </c>
      <c r="Q1393" s="104">
        <f t="shared" si="1387"/>
        <v>21.364949752914523</v>
      </c>
      <c r="R1393" s="104">
        <f t="shared" si="1382"/>
        <v>23.605368702044149</v>
      </c>
      <c r="S1393" s="104">
        <f t="shared" si="1382"/>
        <v>0</v>
      </c>
      <c r="T1393" s="104">
        <f t="shared" si="1388"/>
        <v>23.605368702044149</v>
      </c>
    </row>
    <row r="1394" spans="2:20" x14ac:dyDescent="0.2">
      <c r="B1394" s="114" t="s">
        <v>288</v>
      </c>
      <c r="C1394" s="104">
        <f t="shared" si="1377"/>
        <v>0</v>
      </c>
      <c r="D1394" s="104">
        <f t="shared" si="1377"/>
        <v>0</v>
      </c>
      <c r="E1394" s="104">
        <f t="shared" si="1383"/>
        <v>0</v>
      </c>
      <c r="F1394" s="104">
        <f t="shared" si="1378"/>
        <v>2.7271784068935068</v>
      </c>
      <c r="G1394" s="104">
        <f t="shared" si="1378"/>
        <v>0</v>
      </c>
      <c r="H1394" s="104">
        <f t="shared" si="1384"/>
        <v>2.7271784068935068</v>
      </c>
      <c r="I1394" s="104">
        <f t="shared" si="1379"/>
        <v>3.5837307324653942</v>
      </c>
      <c r="J1394" s="104">
        <f t="shared" si="1379"/>
        <v>0</v>
      </c>
      <c r="K1394" s="104">
        <f t="shared" si="1385"/>
        <v>3.5837307324653942</v>
      </c>
      <c r="L1394" s="104">
        <f t="shared" si="1380"/>
        <v>4.4767916944011912</v>
      </c>
      <c r="M1394" s="104">
        <f t="shared" si="1380"/>
        <v>0</v>
      </c>
      <c r="N1394" s="104">
        <f t="shared" si="1386"/>
        <v>4.4767916944011912</v>
      </c>
      <c r="O1394" s="104">
        <f t="shared" si="1381"/>
        <v>7.5461550100083779</v>
      </c>
      <c r="P1394" s="104">
        <f t="shared" si="1381"/>
        <v>0</v>
      </c>
      <c r="Q1394" s="104">
        <f t="shared" si="1387"/>
        <v>7.5461550100083779</v>
      </c>
      <c r="R1394" s="104">
        <f t="shared" si="1382"/>
        <v>9.3990234800990393</v>
      </c>
      <c r="S1394" s="104">
        <f t="shared" si="1382"/>
        <v>0</v>
      </c>
      <c r="T1394" s="104">
        <f t="shared" si="1388"/>
        <v>9.3990234800990393</v>
      </c>
    </row>
    <row r="1395" spans="2:20" x14ac:dyDescent="0.2">
      <c r="B1395" s="114" t="s">
        <v>289</v>
      </c>
      <c r="C1395" s="104">
        <f t="shared" si="1377"/>
        <v>3.5534983853606028</v>
      </c>
      <c r="D1395" s="104">
        <f t="shared" si="1377"/>
        <v>0</v>
      </c>
      <c r="E1395" s="104">
        <f t="shared" si="1383"/>
        <v>3.5534983853606028</v>
      </c>
      <c r="F1395" s="104">
        <f t="shared" si="1378"/>
        <v>3.4731279592137039</v>
      </c>
      <c r="G1395" s="104">
        <f t="shared" si="1378"/>
        <v>0</v>
      </c>
      <c r="H1395" s="104">
        <f t="shared" si="1384"/>
        <v>3.4731279592137039</v>
      </c>
      <c r="I1395" s="104">
        <f t="shared" si="1379"/>
        <v>3.7960715620341179</v>
      </c>
      <c r="J1395" s="104">
        <f t="shared" si="1379"/>
        <v>0</v>
      </c>
      <c r="K1395" s="104">
        <f t="shared" si="1385"/>
        <v>3.7960715620341179</v>
      </c>
      <c r="L1395" s="104">
        <f t="shared" si="1380"/>
        <v>4.1726067096607586</v>
      </c>
      <c r="M1395" s="104">
        <f t="shared" si="1380"/>
        <v>0</v>
      </c>
      <c r="N1395" s="104">
        <f t="shared" si="1386"/>
        <v>4.1726067096607586</v>
      </c>
      <c r="O1395" s="104">
        <f t="shared" si="1381"/>
        <v>4.641351153219361</v>
      </c>
      <c r="P1395" s="104">
        <f t="shared" si="1381"/>
        <v>0</v>
      </c>
      <c r="Q1395" s="104">
        <f t="shared" si="1387"/>
        <v>4.641351153219361</v>
      </c>
      <c r="R1395" s="104">
        <f t="shared" si="1382"/>
        <v>5.1280628559613133</v>
      </c>
      <c r="S1395" s="104">
        <f t="shared" si="1382"/>
        <v>0</v>
      </c>
      <c r="T1395" s="104">
        <f t="shared" si="1388"/>
        <v>5.1280628559613133</v>
      </c>
    </row>
    <row r="1396" spans="2:20" x14ac:dyDescent="0.2">
      <c r="B1396" s="114" t="s">
        <v>290</v>
      </c>
      <c r="C1396" s="104">
        <f t="shared" si="1377"/>
        <v>0</v>
      </c>
      <c r="D1396" s="104">
        <f t="shared" si="1377"/>
        <v>2.8315177610333691</v>
      </c>
      <c r="E1396" s="104">
        <f t="shared" si="1383"/>
        <v>2.8315177610333691</v>
      </c>
      <c r="F1396" s="104">
        <f t="shared" si="1378"/>
        <v>0</v>
      </c>
      <c r="G1396" s="104">
        <f t="shared" si="1378"/>
        <v>2.7674765643258405</v>
      </c>
      <c r="H1396" s="104">
        <f t="shared" si="1384"/>
        <v>2.7674765643258405</v>
      </c>
      <c r="I1396" s="104">
        <f t="shared" si="1379"/>
        <v>0</v>
      </c>
      <c r="J1396" s="104">
        <f t="shared" si="1379"/>
        <v>3.0248062287954403</v>
      </c>
      <c r="K1396" s="104">
        <f t="shared" si="1385"/>
        <v>3.0248062287954403</v>
      </c>
      <c r="L1396" s="104">
        <f t="shared" si="1380"/>
        <v>0</v>
      </c>
      <c r="M1396" s="104">
        <f t="shared" si="1380"/>
        <v>3.3248389972217476</v>
      </c>
      <c r="N1396" s="104">
        <f t="shared" si="1386"/>
        <v>3.3248389972217476</v>
      </c>
      <c r="O1396" s="104">
        <f t="shared" si="1381"/>
        <v>0</v>
      </c>
      <c r="P1396" s="104">
        <f t="shared" si="1381"/>
        <v>3.6983464744700307</v>
      </c>
      <c r="Q1396" s="104">
        <f t="shared" si="1387"/>
        <v>3.6983464744700307</v>
      </c>
      <c r="R1396" s="104">
        <f t="shared" si="1382"/>
        <v>0</v>
      </c>
      <c r="S1396" s="104">
        <f t="shared" si="1382"/>
        <v>4.0861707201469519</v>
      </c>
      <c r="T1396" s="104">
        <f t="shared" si="1388"/>
        <v>4.0861707201469519</v>
      </c>
    </row>
    <row r="1397" spans="2:20" x14ac:dyDescent="0.2">
      <c r="B1397" s="114" t="s">
        <v>291</v>
      </c>
      <c r="C1397" s="104">
        <f t="shared" si="1377"/>
        <v>0</v>
      </c>
      <c r="D1397" s="104">
        <f t="shared" si="1377"/>
        <v>1.4101184068891282</v>
      </c>
      <c r="E1397" s="104">
        <f t="shared" si="1383"/>
        <v>1.4101184068891282</v>
      </c>
      <c r="F1397" s="104">
        <f t="shared" si="1378"/>
        <v>0</v>
      </c>
      <c r="G1397" s="104">
        <f t="shared" si="1378"/>
        <v>1.3782253806403588</v>
      </c>
      <c r="H1397" s="104">
        <f t="shared" si="1384"/>
        <v>1.3782253806403588</v>
      </c>
      <c r="I1397" s="104">
        <f t="shared" si="1379"/>
        <v>0</v>
      </c>
      <c r="J1397" s="104">
        <f t="shared" si="1379"/>
        <v>1.5063776039817927</v>
      </c>
      <c r="K1397" s="104">
        <f t="shared" si="1385"/>
        <v>1.5063776039817927</v>
      </c>
      <c r="L1397" s="104">
        <f t="shared" si="1380"/>
        <v>0</v>
      </c>
      <c r="M1397" s="104">
        <f t="shared" si="1380"/>
        <v>1.5203220695372892</v>
      </c>
      <c r="N1397" s="104">
        <f t="shared" si="1386"/>
        <v>1.5203220695372892</v>
      </c>
      <c r="O1397" s="104">
        <f t="shared" si="1381"/>
        <v>0</v>
      </c>
      <c r="P1397" s="104">
        <f t="shared" si="1381"/>
        <v>1.6911127939219168</v>
      </c>
      <c r="Q1397" s="104">
        <f t="shared" si="1387"/>
        <v>1.6911127939219168</v>
      </c>
      <c r="R1397" s="104">
        <f t="shared" si="1382"/>
        <v>0</v>
      </c>
      <c r="S1397" s="104">
        <f t="shared" si="1382"/>
        <v>1.8684500304909544</v>
      </c>
      <c r="T1397" s="104">
        <f t="shared" si="1388"/>
        <v>1.8684500304909544</v>
      </c>
    </row>
    <row r="1398" spans="2:20" x14ac:dyDescent="0.2">
      <c r="B1398" s="114" t="s">
        <v>293</v>
      </c>
      <c r="C1398" s="104">
        <f t="shared" si="1377"/>
        <v>0</v>
      </c>
      <c r="D1398" s="104">
        <f t="shared" si="1377"/>
        <v>1.4828805166846071</v>
      </c>
      <c r="E1398" s="104">
        <f t="shared" si="1383"/>
        <v>1.4828805166846071</v>
      </c>
      <c r="F1398" s="104">
        <f t="shared" si="1378"/>
        <v>0</v>
      </c>
      <c r="G1398" s="104">
        <f t="shared" si="1378"/>
        <v>1.4493418102814013</v>
      </c>
      <c r="H1398" s="104">
        <f t="shared" si="1384"/>
        <v>1.4493418102814013</v>
      </c>
      <c r="I1398" s="104">
        <f t="shared" si="1379"/>
        <v>0</v>
      </c>
      <c r="J1398" s="104">
        <f t="shared" si="1379"/>
        <v>1.5841066883472534</v>
      </c>
      <c r="K1398" s="104">
        <f t="shared" si="1385"/>
        <v>1.5841066883472534</v>
      </c>
      <c r="L1398" s="104">
        <f t="shared" si="1380"/>
        <v>0</v>
      </c>
      <c r="M1398" s="104">
        <f t="shared" si="1380"/>
        <v>1.7412354031266879</v>
      </c>
      <c r="N1398" s="104">
        <f t="shared" si="1386"/>
        <v>1.7412354031266879</v>
      </c>
      <c r="O1398" s="104">
        <f t="shared" si="1381"/>
        <v>0</v>
      </c>
      <c r="P1398" s="104">
        <f t="shared" si="1381"/>
        <v>1.9368432034624921</v>
      </c>
      <c r="Q1398" s="104">
        <f t="shared" si="1387"/>
        <v>1.9368432034624921</v>
      </c>
      <c r="R1398" s="104">
        <f t="shared" si="1382"/>
        <v>0</v>
      </c>
      <c r="S1398" s="104">
        <f t="shared" si="1382"/>
        <v>2.1399487695749668</v>
      </c>
      <c r="T1398" s="104">
        <f t="shared" si="1388"/>
        <v>2.1399487695749668</v>
      </c>
    </row>
    <row r="1399" spans="2:20" x14ac:dyDescent="0.2">
      <c r="B1399" s="114" t="s">
        <v>872</v>
      </c>
      <c r="C1399" s="104">
        <f t="shared" ref="C1399:D1406" si="1389">+C1361*$E$1410</f>
        <v>0</v>
      </c>
      <c r="D1399" s="104">
        <f t="shared" si="1389"/>
        <v>0</v>
      </c>
      <c r="E1399" s="104">
        <f t="shared" si="1383"/>
        <v>0</v>
      </c>
      <c r="F1399" s="104">
        <f t="shared" ref="F1399:G1406" si="1390">+F1361*$H$1410</f>
        <v>0</v>
      </c>
      <c r="G1399" s="104">
        <f t="shared" si="1390"/>
        <v>0</v>
      </c>
      <c r="H1399" s="104">
        <f t="shared" si="1384"/>
        <v>0</v>
      </c>
      <c r="I1399" s="104">
        <f t="shared" ref="I1399:J1406" si="1391">+I1361*$K$1410</f>
        <v>29.878564045919855</v>
      </c>
      <c r="J1399" s="104">
        <f t="shared" si="1391"/>
        <v>0</v>
      </c>
      <c r="K1399" s="104">
        <f t="shared" si="1385"/>
        <v>29.878564045919855</v>
      </c>
      <c r="L1399" s="104">
        <f t="shared" ref="L1399:M1406" si="1392">+L1361*$N$1410</f>
        <v>69.665359540208001</v>
      </c>
      <c r="M1399" s="104">
        <f t="shared" si="1392"/>
        <v>0</v>
      </c>
      <c r="N1399" s="104">
        <f t="shared" si="1386"/>
        <v>69.665359540208001</v>
      </c>
      <c r="O1399" s="104">
        <f t="shared" ref="O1399:P1406" si="1393">+O1361*$Q$1410</f>
        <v>0</v>
      </c>
      <c r="P1399" s="104">
        <f t="shared" si="1393"/>
        <v>0</v>
      </c>
      <c r="Q1399" s="104">
        <f t="shared" si="1387"/>
        <v>0</v>
      </c>
      <c r="R1399" s="104">
        <f t="shared" ref="R1399:S1406" si="1394">+R1361*$T$1410</f>
        <v>0</v>
      </c>
      <c r="S1399" s="104">
        <f t="shared" si="1394"/>
        <v>0</v>
      </c>
      <c r="T1399" s="104">
        <f t="shared" si="1388"/>
        <v>0</v>
      </c>
    </row>
    <row r="1400" spans="2:20" x14ac:dyDescent="0.2">
      <c r="B1400" s="114" t="s">
        <v>867</v>
      </c>
      <c r="C1400" s="104">
        <f t="shared" si="1389"/>
        <v>0</v>
      </c>
      <c r="D1400" s="104">
        <f t="shared" si="1389"/>
        <v>0</v>
      </c>
      <c r="E1400" s="104">
        <f t="shared" si="1383"/>
        <v>0</v>
      </c>
      <c r="F1400" s="104">
        <f t="shared" si="1390"/>
        <v>30.070371941244193</v>
      </c>
      <c r="G1400" s="104">
        <f t="shared" si="1390"/>
        <v>0</v>
      </c>
      <c r="H1400" s="104">
        <f t="shared" si="1384"/>
        <v>30.070371941244193</v>
      </c>
      <c r="I1400" s="104">
        <f t="shared" si="1391"/>
        <v>34.858324720239835</v>
      </c>
      <c r="J1400" s="104">
        <f t="shared" si="1391"/>
        <v>0</v>
      </c>
      <c r="K1400" s="104">
        <f t="shared" si="1385"/>
        <v>34.858324720239835</v>
      </c>
      <c r="L1400" s="104">
        <f t="shared" si="1392"/>
        <v>59.713165320178291</v>
      </c>
      <c r="M1400" s="104">
        <f t="shared" si="1392"/>
        <v>0</v>
      </c>
      <c r="N1400" s="104">
        <f t="shared" si="1386"/>
        <v>59.713165320178291</v>
      </c>
      <c r="O1400" s="104">
        <f t="shared" si="1393"/>
        <v>65.414871037141495</v>
      </c>
      <c r="P1400" s="104">
        <f t="shared" si="1393"/>
        <v>0</v>
      </c>
      <c r="Q1400" s="104">
        <f t="shared" si="1387"/>
        <v>65.414871037141495</v>
      </c>
      <c r="R1400" s="104">
        <f t="shared" si="1394"/>
        <v>75.812466029857333</v>
      </c>
      <c r="S1400" s="104">
        <f t="shared" si="1394"/>
        <v>0</v>
      </c>
      <c r="T1400" s="104">
        <f t="shared" si="1388"/>
        <v>75.812466029857333</v>
      </c>
    </row>
    <row r="1401" spans="2:20" x14ac:dyDescent="0.2">
      <c r="B1401" s="114" t="s">
        <v>868</v>
      </c>
      <c r="C1401" s="104">
        <f t="shared" si="1389"/>
        <v>0</v>
      </c>
      <c r="D1401" s="104">
        <f t="shared" si="1389"/>
        <v>0</v>
      </c>
      <c r="E1401" s="104">
        <f t="shared" si="1383"/>
        <v>0</v>
      </c>
      <c r="F1401" s="104">
        <f t="shared" si="1390"/>
        <v>0</v>
      </c>
      <c r="G1401" s="104">
        <f t="shared" si="1390"/>
        <v>0</v>
      </c>
      <c r="H1401" s="104">
        <f t="shared" si="1384"/>
        <v>0</v>
      </c>
      <c r="I1401" s="104">
        <f t="shared" si="1391"/>
        <v>14.939282022959928</v>
      </c>
      <c r="J1401" s="104">
        <f t="shared" si="1391"/>
        <v>0</v>
      </c>
      <c r="K1401" s="104">
        <f t="shared" si="1385"/>
        <v>14.939282022959928</v>
      </c>
      <c r="L1401" s="104">
        <f t="shared" si="1392"/>
        <v>29.856582660089146</v>
      </c>
      <c r="M1401" s="104">
        <f t="shared" si="1392"/>
        <v>0</v>
      </c>
      <c r="N1401" s="104">
        <f t="shared" si="1386"/>
        <v>29.856582660089146</v>
      </c>
      <c r="O1401" s="104">
        <f t="shared" si="1393"/>
        <v>40.255305253625529</v>
      </c>
      <c r="P1401" s="104">
        <f t="shared" si="1393"/>
        <v>0</v>
      </c>
      <c r="Q1401" s="104">
        <f t="shared" si="1387"/>
        <v>40.255305253625529</v>
      </c>
      <c r="R1401" s="104">
        <f t="shared" si="1394"/>
        <v>45.487479617914396</v>
      </c>
      <c r="S1401" s="104">
        <f t="shared" si="1394"/>
        <v>0</v>
      </c>
      <c r="T1401" s="104">
        <f t="shared" si="1388"/>
        <v>45.487479617914396</v>
      </c>
    </row>
    <row r="1402" spans="2:20" x14ac:dyDescent="0.2">
      <c r="B1402" s="114" t="s">
        <v>869</v>
      </c>
      <c r="C1402" s="104">
        <f t="shared" si="1389"/>
        <v>0</v>
      </c>
      <c r="D1402" s="104">
        <f t="shared" si="1389"/>
        <v>0</v>
      </c>
      <c r="E1402" s="104">
        <f t="shared" si="1383"/>
        <v>0</v>
      </c>
      <c r="F1402" s="104">
        <f t="shared" si="1390"/>
        <v>20.046914627496129</v>
      </c>
      <c r="G1402" s="104">
        <f t="shared" si="1390"/>
        <v>0</v>
      </c>
      <c r="H1402" s="104">
        <f t="shared" si="1384"/>
        <v>20.046914627496129</v>
      </c>
      <c r="I1402" s="104">
        <f t="shared" si="1391"/>
        <v>24.898803371599879</v>
      </c>
      <c r="J1402" s="104">
        <f t="shared" si="1391"/>
        <v>0</v>
      </c>
      <c r="K1402" s="104">
        <f t="shared" si="1385"/>
        <v>24.898803371599879</v>
      </c>
      <c r="L1402" s="104">
        <f t="shared" si="1392"/>
        <v>34.832679770104001</v>
      </c>
      <c r="M1402" s="104">
        <f t="shared" si="1392"/>
        <v>0</v>
      </c>
      <c r="N1402" s="104">
        <f t="shared" si="1386"/>
        <v>34.832679770104001</v>
      </c>
      <c r="O1402" s="104">
        <f t="shared" si="1393"/>
        <v>50.319131567031917</v>
      </c>
      <c r="P1402" s="104">
        <f t="shared" si="1393"/>
        <v>0</v>
      </c>
      <c r="Q1402" s="104">
        <f t="shared" si="1387"/>
        <v>50.319131567031917</v>
      </c>
      <c r="R1402" s="104">
        <f t="shared" si="1394"/>
        <v>60.649972823885861</v>
      </c>
      <c r="S1402" s="104">
        <f t="shared" si="1394"/>
        <v>0</v>
      </c>
      <c r="T1402" s="104">
        <f t="shared" si="1388"/>
        <v>60.649972823885861</v>
      </c>
    </row>
    <row r="1403" spans="2:20" x14ac:dyDescent="0.2">
      <c r="B1403" s="114" t="s">
        <v>870</v>
      </c>
      <c r="C1403" s="104">
        <f t="shared" si="1389"/>
        <v>0</v>
      </c>
      <c r="D1403" s="104">
        <f t="shared" si="1389"/>
        <v>0</v>
      </c>
      <c r="E1403" s="104">
        <f t="shared" si="1383"/>
        <v>0</v>
      </c>
      <c r="F1403" s="104">
        <f t="shared" si="1390"/>
        <v>0</v>
      </c>
      <c r="G1403" s="104">
        <f t="shared" si="1390"/>
        <v>0</v>
      </c>
      <c r="H1403" s="104">
        <f t="shared" si="1384"/>
        <v>0</v>
      </c>
      <c r="I1403" s="104">
        <f t="shared" si="1391"/>
        <v>59.757128091839711</v>
      </c>
      <c r="J1403" s="104">
        <f t="shared" si="1391"/>
        <v>0</v>
      </c>
      <c r="K1403" s="104">
        <f t="shared" si="1385"/>
        <v>59.757128091839711</v>
      </c>
      <c r="L1403" s="104">
        <f t="shared" si="1392"/>
        <v>0</v>
      </c>
      <c r="M1403" s="104">
        <f t="shared" si="1392"/>
        <v>0</v>
      </c>
      <c r="N1403" s="104">
        <f t="shared" si="1386"/>
        <v>0</v>
      </c>
      <c r="O1403" s="104">
        <f t="shared" si="1393"/>
        <v>120.7659157608766</v>
      </c>
      <c r="P1403" s="104">
        <f t="shared" si="1393"/>
        <v>0</v>
      </c>
      <c r="Q1403" s="104">
        <f t="shared" si="1387"/>
        <v>120.7659157608766</v>
      </c>
      <c r="R1403" s="104">
        <f t="shared" si="1394"/>
        <v>0</v>
      </c>
      <c r="S1403" s="104">
        <f t="shared" si="1394"/>
        <v>0</v>
      </c>
      <c r="T1403" s="104">
        <f t="shared" si="1388"/>
        <v>0</v>
      </c>
    </row>
    <row r="1404" spans="2:20" x14ac:dyDescent="0.2">
      <c r="B1404" s="114" t="s">
        <v>871</v>
      </c>
      <c r="C1404" s="104">
        <f t="shared" si="1389"/>
        <v>0</v>
      </c>
      <c r="D1404" s="104">
        <f t="shared" si="1389"/>
        <v>0</v>
      </c>
      <c r="E1404" s="104">
        <f t="shared" si="1383"/>
        <v>0</v>
      </c>
      <c r="F1404" s="104">
        <f t="shared" si="1390"/>
        <v>10.023457313748064</v>
      </c>
      <c r="G1404" s="104">
        <f t="shared" si="1390"/>
        <v>0</v>
      </c>
      <c r="H1404" s="104">
        <f t="shared" si="1384"/>
        <v>10.023457313748064</v>
      </c>
      <c r="I1404" s="104">
        <f t="shared" si="1391"/>
        <v>19.919042697279906</v>
      </c>
      <c r="J1404" s="104">
        <f t="shared" si="1391"/>
        <v>0</v>
      </c>
      <c r="K1404" s="104">
        <f t="shared" si="1385"/>
        <v>19.919042697279906</v>
      </c>
      <c r="L1404" s="104">
        <f t="shared" si="1392"/>
        <v>24.880485550074287</v>
      </c>
      <c r="M1404" s="104">
        <f t="shared" si="1392"/>
        <v>0</v>
      </c>
      <c r="N1404" s="104">
        <f t="shared" si="1386"/>
        <v>24.880485550074287</v>
      </c>
      <c r="O1404" s="104">
        <f t="shared" si="1393"/>
        <v>35.223392096922339</v>
      </c>
      <c r="P1404" s="104">
        <f t="shared" si="1393"/>
        <v>0</v>
      </c>
      <c r="Q1404" s="104">
        <f t="shared" si="1387"/>
        <v>35.223392096922339</v>
      </c>
      <c r="R1404" s="104">
        <f t="shared" si="1394"/>
        <v>40.433315215923912</v>
      </c>
      <c r="S1404" s="104">
        <f t="shared" si="1394"/>
        <v>0</v>
      </c>
      <c r="T1404" s="104">
        <f t="shared" si="1388"/>
        <v>40.433315215923912</v>
      </c>
    </row>
    <row r="1405" spans="2:20" x14ac:dyDescent="0.2">
      <c r="B1405" s="114" t="s">
        <v>873</v>
      </c>
      <c r="C1405" s="104">
        <f t="shared" si="1389"/>
        <v>0</v>
      </c>
      <c r="D1405" s="104">
        <f t="shared" si="1389"/>
        <v>0</v>
      </c>
      <c r="E1405" s="104">
        <f t="shared" si="1383"/>
        <v>0</v>
      </c>
      <c r="F1405" s="104">
        <f t="shared" si="1390"/>
        <v>0</v>
      </c>
      <c r="G1405" s="104">
        <f t="shared" si="1390"/>
        <v>0</v>
      </c>
      <c r="H1405" s="104">
        <f t="shared" si="1384"/>
        <v>0</v>
      </c>
      <c r="I1405" s="104">
        <f t="shared" si="1391"/>
        <v>29.878564045919855</v>
      </c>
      <c r="J1405" s="104">
        <f t="shared" si="1391"/>
        <v>0</v>
      </c>
      <c r="K1405" s="104">
        <f t="shared" si="1385"/>
        <v>29.878564045919855</v>
      </c>
      <c r="L1405" s="104">
        <f t="shared" si="1392"/>
        <v>69.665359540208001</v>
      </c>
      <c r="M1405" s="104">
        <f t="shared" si="1392"/>
        <v>0</v>
      </c>
      <c r="N1405" s="104">
        <f t="shared" si="1386"/>
        <v>69.665359540208001</v>
      </c>
      <c r="O1405" s="104">
        <f t="shared" si="1393"/>
        <v>0</v>
      </c>
      <c r="P1405" s="104">
        <f t="shared" si="1393"/>
        <v>0</v>
      </c>
      <c r="Q1405" s="104">
        <f t="shared" si="1387"/>
        <v>0</v>
      </c>
      <c r="R1405" s="104">
        <f t="shared" si="1394"/>
        <v>0</v>
      </c>
      <c r="S1405" s="104">
        <f t="shared" si="1394"/>
        <v>0</v>
      </c>
      <c r="T1405" s="104">
        <f t="shared" si="1388"/>
        <v>0</v>
      </c>
    </row>
    <row r="1406" spans="2:20" x14ac:dyDescent="0.2">
      <c r="B1406" s="108" t="s">
        <v>881</v>
      </c>
      <c r="C1406" s="104">
        <f t="shared" si="1389"/>
        <v>0</v>
      </c>
      <c r="D1406" s="104">
        <f t="shared" si="1389"/>
        <v>0</v>
      </c>
      <c r="E1406" s="104">
        <f t="shared" si="1383"/>
        <v>0</v>
      </c>
      <c r="F1406" s="104">
        <f t="shared" si="1390"/>
        <v>70.164201196236448</v>
      </c>
      <c r="G1406" s="104">
        <f t="shared" si="1390"/>
        <v>0</v>
      </c>
      <c r="H1406" s="104">
        <f t="shared" si="1384"/>
        <v>70.164201196236448</v>
      </c>
      <c r="I1406" s="104">
        <f t="shared" si="1391"/>
        <v>0</v>
      </c>
      <c r="J1406" s="104">
        <f t="shared" si="1391"/>
        <v>0</v>
      </c>
      <c r="K1406" s="104">
        <f t="shared" si="1385"/>
        <v>0</v>
      </c>
      <c r="L1406" s="104">
        <f t="shared" si="1392"/>
        <v>0</v>
      </c>
      <c r="M1406" s="104">
        <f t="shared" si="1392"/>
        <v>0</v>
      </c>
      <c r="N1406" s="104">
        <f t="shared" si="1386"/>
        <v>0</v>
      </c>
      <c r="O1406" s="104">
        <f t="shared" si="1393"/>
        <v>0</v>
      </c>
      <c r="P1406" s="104">
        <f t="shared" si="1393"/>
        <v>0</v>
      </c>
      <c r="Q1406" s="104">
        <f t="shared" si="1387"/>
        <v>0</v>
      </c>
      <c r="R1406" s="104">
        <f t="shared" si="1394"/>
        <v>0</v>
      </c>
      <c r="S1406" s="104">
        <f t="shared" si="1394"/>
        <v>0</v>
      </c>
      <c r="T1406" s="104">
        <f t="shared" si="1388"/>
        <v>0</v>
      </c>
    </row>
    <row r="1407" spans="2:20" x14ac:dyDescent="0.2">
      <c r="B1407" s="108" t="s">
        <v>912</v>
      </c>
      <c r="C1407" s="104">
        <f t="shared" ref="C1407:D1407" si="1395">+C1369*$E$1410</f>
        <v>23.295156081808393</v>
      </c>
      <c r="D1407" s="104">
        <f t="shared" si="1395"/>
        <v>0</v>
      </c>
      <c r="E1407" s="104">
        <f t="shared" ref="E1407:E1408" si="1396">+C1407+D1407</f>
        <v>23.295156081808393</v>
      </c>
      <c r="F1407" s="104">
        <f t="shared" ref="F1407:G1407" si="1397">+F1369*$H$1410</f>
        <v>20.698439352889753</v>
      </c>
      <c r="G1407" s="104">
        <f t="shared" si="1397"/>
        <v>0</v>
      </c>
      <c r="H1407" s="104">
        <f t="shared" ref="H1407:H1408" si="1398">+F1407+G1407</f>
        <v>20.698439352889753</v>
      </c>
      <c r="I1407" s="104">
        <f t="shared" ref="I1407:J1407" si="1399">+I1369*$K$1410</f>
        <v>20.566411584941502</v>
      </c>
      <c r="J1407" s="104">
        <f t="shared" si="1399"/>
        <v>0</v>
      </c>
      <c r="K1407" s="104">
        <f t="shared" ref="K1407:K1408" si="1400">+I1407+J1407</f>
        <v>20.566411584941502</v>
      </c>
      <c r="L1407" s="104">
        <f t="shared" ref="L1407:M1407" si="1401">+L1369*$N$1410</f>
        <v>20.551281064361362</v>
      </c>
      <c r="M1407" s="104">
        <f t="shared" si="1401"/>
        <v>0</v>
      </c>
      <c r="N1407" s="104">
        <f t="shared" ref="N1407:N1408" si="1402">+L1407+M1407</f>
        <v>20.551281064361362</v>
      </c>
      <c r="O1407" s="104">
        <f t="shared" ref="O1407:P1407" si="1403">+O1369*$Q$1410</f>
        <v>20.781801337184181</v>
      </c>
      <c r="P1407" s="104">
        <f t="shared" si="1403"/>
        <v>0</v>
      </c>
      <c r="Q1407" s="104">
        <f t="shared" ref="Q1407:Q1408" si="1404">+O1407+P1407</f>
        <v>20.781801337184181</v>
      </c>
      <c r="R1407" s="104">
        <f t="shared" ref="R1407:S1407" si="1405">+R1369*$T$1410</f>
        <v>0</v>
      </c>
      <c r="S1407" s="104">
        <f t="shared" si="1405"/>
        <v>0</v>
      </c>
      <c r="T1407" s="104">
        <f t="shared" ref="T1407:T1408" si="1406">+R1407+S1407</f>
        <v>0</v>
      </c>
    </row>
    <row r="1408" spans="2:20" x14ac:dyDescent="0.2">
      <c r="B1408" s="114" t="s">
        <v>294</v>
      </c>
      <c r="C1408" s="104">
        <f t="shared" ref="C1408:D1408" si="1407">+C1370*$E$1410</f>
        <v>79.2195421026193</v>
      </c>
      <c r="D1408" s="104">
        <f t="shared" si="1407"/>
        <v>0</v>
      </c>
      <c r="E1408" s="104">
        <f t="shared" si="1396"/>
        <v>79.2195421026193</v>
      </c>
      <c r="F1408" s="104">
        <f t="shared" ref="F1408:G1408" si="1408">+F1370*$H$1410</f>
        <v>70.388920426905798</v>
      </c>
      <c r="G1408" s="104">
        <f t="shared" si="1408"/>
        <v>0</v>
      </c>
      <c r="H1408" s="104">
        <f t="shared" si="1398"/>
        <v>70.388920426905798</v>
      </c>
      <c r="I1408" s="104">
        <f t="shared" ref="I1408:J1408" si="1409">+I1370*$K$1410</f>
        <v>112.10190897867774</v>
      </c>
      <c r="J1408" s="104">
        <f t="shared" si="1409"/>
        <v>0</v>
      </c>
      <c r="K1408" s="104">
        <f t="shared" si="1400"/>
        <v>112.10190897867774</v>
      </c>
      <c r="L1408" s="104">
        <f t="shared" ref="L1408:M1408" si="1410">+L1370*$N$1410</f>
        <v>103.63428173915949</v>
      </c>
      <c r="M1408" s="104">
        <f t="shared" si="1410"/>
        <v>0</v>
      </c>
      <c r="N1408" s="104">
        <f t="shared" si="1402"/>
        <v>103.63428173915949</v>
      </c>
      <c r="O1408" s="104">
        <f t="shared" ref="O1408:P1408" si="1411">+O1370*$Q$1410</f>
        <v>142.53607877108288</v>
      </c>
      <c r="P1408" s="104">
        <f t="shared" si="1411"/>
        <v>0</v>
      </c>
      <c r="Q1408" s="104">
        <f t="shared" si="1404"/>
        <v>142.53607877108288</v>
      </c>
      <c r="R1408" s="104">
        <f t="shared" ref="R1408:S1408" si="1412">+R1370*$T$1410</f>
        <v>181.68677171734646</v>
      </c>
      <c r="S1408" s="104">
        <f t="shared" si="1412"/>
        <v>0</v>
      </c>
      <c r="T1408" s="104">
        <f t="shared" si="1406"/>
        <v>181.68677171734646</v>
      </c>
    </row>
    <row r="1409" spans="2:20" x14ac:dyDescent="0.2">
      <c r="B1409" s="378" t="s">
        <v>8</v>
      </c>
      <c r="C1409" s="106">
        <f>SUM(C1386:C1408)</f>
        <v>422.34856420906965</v>
      </c>
      <c r="D1409" s="106">
        <f t="shared" ref="D1409:T1409" si="1413">SUM(D1386:D1408)</f>
        <v>24.264189451022602</v>
      </c>
      <c r="E1409" s="106">
        <f t="shared" si="1413"/>
        <v>446.61275366009221</v>
      </c>
      <c r="F1409" s="106">
        <f t="shared" si="1413"/>
        <v>740.03437848542569</v>
      </c>
      <c r="G1409" s="106">
        <f t="shared" si="1413"/>
        <v>23.715399769754782</v>
      </c>
      <c r="H1409" s="106">
        <f t="shared" si="1413"/>
        <v>763.74977825518067</v>
      </c>
      <c r="I1409" s="106">
        <f t="shared" si="1413"/>
        <v>940.92918266885931</v>
      </c>
      <c r="J1409" s="106">
        <f t="shared" si="1413"/>
        <v>25.92054070723551</v>
      </c>
      <c r="K1409" s="106">
        <f t="shared" si="1413"/>
        <v>966.84972337609486</v>
      </c>
      <c r="L1409" s="106">
        <f t="shared" si="1413"/>
        <v>1162.4902949401546</v>
      </c>
      <c r="M1409" s="106">
        <f t="shared" si="1413"/>
        <v>28.356144079384059</v>
      </c>
      <c r="N1409" s="106">
        <f t="shared" si="1413"/>
        <v>1190.8464390195386</v>
      </c>
      <c r="O1409" s="106">
        <f t="shared" si="1413"/>
        <v>1267.0480160182594</v>
      </c>
      <c r="P1409" s="106">
        <f t="shared" si="1413"/>
        <v>39.144606433186347</v>
      </c>
      <c r="Q1409" s="106">
        <f t="shared" si="1413"/>
        <v>1306.1926224514457</v>
      </c>
      <c r="R1409" s="106">
        <f t="shared" si="1413"/>
        <v>1240.2814840982664</v>
      </c>
      <c r="S1409" s="106">
        <f t="shared" si="1413"/>
        <v>43.249475343405443</v>
      </c>
      <c r="T1409" s="106">
        <f t="shared" si="1413"/>
        <v>1283.5309594416717</v>
      </c>
    </row>
    <row r="1410" spans="2:20" x14ac:dyDescent="0.2">
      <c r="B1410" s="279" t="s">
        <v>297</v>
      </c>
      <c r="C1410" s="241"/>
      <c r="D1410" s="240"/>
      <c r="E1410" s="285">
        <f>Asignaciones!K101</f>
        <v>9.9054820415879014E-2</v>
      </c>
      <c r="F1410" s="241"/>
      <c r="G1410" s="240"/>
      <c r="H1410" s="285">
        <f>Asignaciones!L101</f>
        <v>0.10178430166124637</v>
      </c>
      <c r="I1410" s="241"/>
      <c r="J1410" s="240"/>
      <c r="K1410" s="285">
        <f>Asignaciones!M101</f>
        <v>0.100383775895971</v>
      </c>
      <c r="L1410" s="241"/>
      <c r="M1410" s="240"/>
      <c r="N1410" s="285">
        <f>Asignaciones!N101</f>
        <v>0.10031543025424412</v>
      </c>
      <c r="O1410" s="241"/>
      <c r="P1410" s="240"/>
      <c r="Q1410" s="285">
        <f>Asignaciones!O101</f>
        <v>0.10037882889037419</v>
      </c>
      <c r="R1410" s="241"/>
      <c r="S1410" s="240"/>
      <c r="T1410" s="285">
        <f>Asignaciones!P101</f>
        <v>0.10036265942474508</v>
      </c>
    </row>
    <row r="1414" spans="2:20" x14ac:dyDescent="0.2">
      <c r="B1414" s="2" t="s">
        <v>761</v>
      </c>
      <c r="C1414" s="228"/>
      <c r="D1414" s="228"/>
      <c r="E1414" s="228"/>
      <c r="F1414" s="228"/>
      <c r="G1414" s="228"/>
      <c r="H1414" s="228"/>
      <c r="I1414" s="228"/>
      <c r="J1414" s="228"/>
      <c r="K1414" s="228"/>
      <c r="L1414" s="228"/>
      <c r="M1414" s="228"/>
      <c r="N1414" s="228"/>
      <c r="O1414" s="228"/>
      <c r="P1414" s="228"/>
      <c r="Q1414" s="228"/>
      <c r="R1414" s="228"/>
      <c r="S1414" s="228"/>
      <c r="T1414" s="227"/>
    </row>
    <row r="1415" spans="2:20" x14ac:dyDescent="0.2">
      <c r="B1415" s="9" t="s">
        <v>20</v>
      </c>
      <c r="C1415" s="199"/>
      <c r="D1415" s="199"/>
      <c r="E1415" s="199"/>
      <c r="F1415" s="199"/>
      <c r="G1415" s="199"/>
      <c r="H1415" s="199"/>
      <c r="I1415" s="199"/>
      <c r="J1415" s="199"/>
      <c r="K1415" s="199"/>
      <c r="L1415" s="199"/>
      <c r="M1415" s="199"/>
      <c r="N1415" s="199"/>
      <c r="O1415" s="199"/>
      <c r="P1415" s="199"/>
      <c r="Q1415" s="199"/>
      <c r="R1415" s="199"/>
      <c r="S1415" s="199"/>
      <c r="T1415" s="262"/>
    </row>
    <row r="1416" spans="2:20" x14ac:dyDescent="0.2">
      <c r="B1416" s="9" t="s">
        <v>911</v>
      </c>
      <c r="C1416" s="199"/>
      <c r="D1416" s="199"/>
      <c r="E1416" s="199"/>
      <c r="F1416" s="199"/>
      <c r="G1416" s="199"/>
      <c r="H1416" s="199"/>
      <c r="I1416" s="199"/>
      <c r="J1416" s="199"/>
      <c r="K1416" s="199"/>
      <c r="L1416" s="199"/>
      <c r="M1416" s="199"/>
      <c r="N1416" s="199"/>
      <c r="O1416" s="199"/>
      <c r="P1416" s="199"/>
      <c r="Q1416" s="199"/>
      <c r="R1416" s="199"/>
      <c r="S1416" s="199"/>
      <c r="T1416" s="262"/>
    </row>
    <row r="1417" spans="2:20" x14ac:dyDescent="0.2">
      <c r="B1417" s="9" t="s">
        <v>2</v>
      </c>
      <c r="C1417" s="199"/>
      <c r="D1417" s="199"/>
      <c r="E1417" s="199"/>
      <c r="F1417" s="199"/>
      <c r="G1417" s="199"/>
      <c r="H1417" s="199"/>
      <c r="I1417" s="199"/>
      <c r="J1417" s="199"/>
      <c r="K1417" s="199"/>
      <c r="L1417" s="199"/>
      <c r="M1417" s="199"/>
      <c r="N1417" s="199"/>
      <c r="O1417" s="199"/>
      <c r="P1417" s="199"/>
      <c r="Q1417" s="199"/>
      <c r="R1417" s="199"/>
      <c r="S1417" s="199"/>
      <c r="T1417" s="262"/>
    </row>
    <row r="1418" spans="2:20" x14ac:dyDescent="0.2">
      <c r="B1418" s="256"/>
      <c r="C1418" s="197"/>
      <c r="D1418" s="197"/>
      <c r="E1418" s="197"/>
      <c r="F1418" s="197"/>
      <c r="G1418" s="197"/>
      <c r="H1418" s="197"/>
      <c r="I1418" s="197"/>
      <c r="J1418" s="197"/>
      <c r="K1418" s="197"/>
      <c r="L1418" s="197"/>
      <c r="M1418" s="197"/>
      <c r="N1418" s="197"/>
      <c r="O1418" s="197"/>
      <c r="P1418" s="197"/>
      <c r="Q1418" s="197"/>
      <c r="R1418" s="197"/>
      <c r="S1418" s="197"/>
      <c r="T1418" s="263"/>
    </row>
    <row r="1419" spans="2:20" x14ac:dyDescent="0.2">
      <c r="B1419" s="264"/>
    </row>
    <row r="1420" spans="2:20" x14ac:dyDescent="0.2">
      <c r="B1420" s="265" t="s">
        <v>282</v>
      </c>
      <c r="C1420" s="267" t="s">
        <v>38</v>
      </c>
      <c r="D1420" s="662"/>
      <c r="E1420" s="299"/>
      <c r="F1420" s="270" t="s">
        <v>39</v>
      </c>
      <c r="G1420" s="663"/>
      <c r="H1420" s="663"/>
      <c r="I1420" s="301" t="s">
        <v>40</v>
      </c>
      <c r="J1420" s="662"/>
      <c r="K1420" s="299"/>
      <c r="L1420" s="267" t="s">
        <v>121</v>
      </c>
      <c r="M1420" s="662"/>
      <c r="N1420" s="299"/>
      <c r="O1420" s="270" t="s">
        <v>122</v>
      </c>
      <c r="P1420" s="662"/>
      <c r="Q1420" s="299"/>
      <c r="R1420" s="301" t="s">
        <v>633</v>
      </c>
      <c r="S1420" s="662"/>
      <c r="T1420" s="299"/>
    </row>
    <row r="1421" spans="2:20" x14ac:dyDescent="0.2">
      <c r="B1421" s="273"/>
      <c r="C1421" s="274" t="s">
        <v>283</v>
      </c>
      <c r="D1421" s="275" t="s">
        <v>284</v>
      </c>
      <c r="E1421" s="275" t="s">
        <v>47</v>
      </c>
      <c r="F1421" s="275" t="s">
        <v>283</v>
      </c>
      <c r="G1421" s="275" t="s">
        <v>284</v>
      </c>
      <c r="H1421" s="275" t="s">
        <v>47</v>
      </c>
      <c r="I1421" s="276" t="s">
        <v>283</v>
      </c>
      <c r="J1421" s="276" t="s">
        <v>284</v>
      </c>
      <c r="K1421" s="276" t="s">
        <v>47</v>
      </c>
      <c r="L1421" s="274" t="s">
        <v>283</v>
      </c>
      <c r="M1421" s="275" t="s">
        <v>284</v>
      </c>
      <c r="N1421" s="275" t="s">
        <v>47</v>
      </c>
      <c r="O1421" s="275" t="s">
        <v>283</v>
      </c>
      <c r="P1421" s="275" t="s">
        <v>284</v>
      </c>
      <c r="Q1421" s="275" t="s">
        <v>47</v>
      </c>
      <c r="R1421" s="276" t="s">
        <v>283</v>
      </c>
      <c r="S1421" s="276" t="s">
        <v>284</v>
      </c>
      <c r="T1421" s="276" t="s">
        <v>47</v>
      </c>
    </row>
    <row r="1422" spans="2:20" x14ac:dyDescent="0.2">
      <c r="B1422" s="129" t="s">
        <v>108</v>
      </c>
      <c r="C1422" s="234"/>
      <c r="D1422" s="234"/>
      <c r="E1422" s="234"/>
      <c r="F1422" s="234"/>
      <c r="G1422" s="234"/>
      <c r="H1422" s="234"/>
      <c r="I1422" s="234"/>
      <c r="J1422" s="234"/>
      <c r="K1422" s="234"/>
      <c r="L1422" s="234"/>
      <c r="M1422" s="234"/>
      <c r="N1422" s="234"/>
      <c r="O1422" s="234"/>
      <c r="P1422" s="234"/>
      <c r="Q1422" s="234"/>
      <c r="R1422" s="234"/>
      <c r="S1422" s="234"/>
      <c r="T1422" s="234"/>
    </row>
    <row r="1423" spans="2:20" x14ac:dyDescent="0.2">
      <c r="B1423" s="665" t="s">
        <v>424</v>
      </c>
      <c r="C1423" s="104">
        <f t="shared" ref="C1423:D1435" si="1414">+C1348*$E$1447</f>
        <v>1267.4723639967206</v>
      </c>
      <c r="D1423" s="104">
        <f t="shared" si="1414"/>
        <v>0</v>
      </c>
      <c r="E1423" s="408">
        <f>+C1423+D1423</f>
        <v>1267.4723639967206</v>
      </c>
      <c r="F1423" s="104">
        <f t="shared" ref="F1423:G1435" si="1415">+F1348*$H$1447</f>
        <v>1925.2282191855923</v>
      </c>
      <c r="G1423" s="104">
        <f t="shared" si="1415"/>
        <v>0</v>
      </c>
      <c r="H1423" s="408">
        <f>+F1423+G1423</f>
        <v>1925.2282191855923</v>
      </c>
      <c r="I1423" s="104">
        <f t="shared" ref="I1423:J1435" si="1416">+I1348*$K$1447</f>
        <v>2245.8509409205462</v>
      </c>
      <c r="J1423" s="104">
        <f t="shared" si="1416"/>
        <v>0</v>
      </c>
      <c r="K1423" s="408">
        <f>+I1423+J1423</f>
        <v>2245.8509409205462</v>
      </c>
      <c r="L1423" s="104">
        <f t="shared" ref="L1423:M1435" si="1417">+L1348*$N$1447</f>
        <v>2815.5683072788684</v>
      </c>
      <c r="M1423" s="104">
        <f t="shared" si="1417"/>
        <v>0</v>
      </c>
      <c r="N1423" s="408">
        <f>+L1423+M1423</f>
        <v>2815.5683072788684</v>
      </c>
      <c r="O1423" s="104">
        <f t="shared" ref="O1423:P1435" si="1418">+O1348*$Q$1447</f>
        <v>2978.5488548511262</v>
      </c>
      <c r="P1423" s="104">
        <f t="shared" si="1418"/>
        <v>0</v>
      </c>
      <c r="Q1423" s="408">
        <f>+O1423+P1423</f>
        <v>2978.5488548511262</v>
      </c>
      <c r="R1423" s="104">
        <f t="shared" ref="R1423:S1435" si="1419">+R1348*$T$1447</f>
        <v>3134.4027261207684</v>
      </c>
      <c r="S1423" s="104">
        <f t="shared" si="1419"/>
        <v>0</v>
      </c>
      <c r="T1423" s="408">
        <f>+R1423+S1423</f>
        <v>3134.4027261207684</v>
      </c>
    </row>
    <row r="1424" spans="2:20" x14ac:dyDescent="0.2">
      <c r="B1424" s="665" t="s">
        <v>425</v>
      </c>
      <c r="C1424" s="104">
        <f t="shared" si="1414"/>
        <v>401.79152504050762</v>
      </c>
      <c r="D1424" s="104">
        <f t="shared" si="1414"/>
        <v>0</v>
      </c>
      <c r="E1424" s="408">
        <f>+C1424+D1424</f>
        <v>401.79152504050762</v>
      </c>
      <c r="F1424" s="104">
        <f t="shared" si="1415"/>
        <v>718.26161912429302</v>
      </c>
      <c r="G1424" s="104">
        <f t="shared" si="1415"/>
        <v>0</v>
      </c>
      <c r="H1424" s="408">
        <f>+F1424+G1424</f>
        <v>718.26161912429302</v>
      </c>
      <c r="I1424" s="104">
        <f t="shared" si="1416"/>
        <v>844.96659279615221</v>
      </c>
      <c r="J1424" s="104">
        <f t="shared" si="1416"/>
        <v>0</v>
      </c>
      <c r="K1424" s="408">
        <f>+I1424+J1424</f>
        <v>844.96659279615221</v>
      </c>
      <c r="L1424" s="104">
        <f t="shared" si="1417"/>
        <v>1052.0082613174222</v>
      </c>
      <c r="M1424" s="104">
        <f t="shared" si="1417"/>
        <v>0</v>
      </c>
      <c r="N1424" s="408">
        <f>+L1424+M1424</f>
        <v>1052.0082613174222</v>
      </c>
      <c r="O1424" s="104">
        <f t="shared" si="1418"/>
        <v>1078.8122557005238</v>
      </c>
      <c r="P1424" s="104">
        <f t="shared" si="1418"/>
        <v>0</v>
      </c>
      <c r="Q1424" s="408">
        <f>+O1424+P1424</f>
        <v>1078.8122557005238</v>
      </c>
      <c r="R1424" s="104">
        <f t="shared" si="1419"/>
        <v>1135.2615787157299</v>
      </c>
      <c r="S1424" s="104">
        <f t="shared" si="1419"/>
        <v>0</v>
      </c>
      <c r="T1424" s="408">
        <f>+R1424+S1424</f>
        <v>1135.2615787157299</v>
      </c>
    </row>
    <row r="1425" spans="2:20" x14ac:dyDescent="0.2">
      <c r="B1425" s="660" t="s">
        <v>715</v>
      </c>
      <c r="C1425" s="104">
        <f t="shared" si="1414"/>
        <v>0</v>
      </c>
      <c r="D1425" s="104">
        <f t="shared" si="1414"/>
        <v>14.420157158234661</v>
      </c>
      <c r="E1425" s="104">
        <f>+C1425+D1425</f>
        <v>14.420157158234661</v>
      </c>
      <c r="F1425" s="104">
        <f t="shared" si="1415"/>
        <v>0</v>
      </c>
      <c r="G1425" s="104">
        <f t="shared" si="1415"/>
        <v>13.526509447844266</v>
      </c>
      <c r="H1425" s="104">
        <f>+F1425+G1425</f>
        <v>13.526509447844266</v>
      </c>
      <c r="I1425" s="104">
        <f t="shared" si="1416"/>
        <v>0</v>
      </c>
      <c r="J1425" s="104">
        <f t="shared" si="1416"/>
        <v>15.07797432188281</v>
      </c>
      <c r="K1425" s="104">
        <f>+I1425+J1425</f>
        <v>15.07797432188281</v>
      </c>
      <c r="L1425" s="104">
        <f t="shared" si="1417"/>
        <v>0</v>
      </c>
      <c r="M1425" s="104">
        <f t="shared" si="1417"/>
        <v>16.584925110845443</v>
      </c>
      <c r="N1425" s="104">
        <f>+L1425+M1425</f>
        <v>16.584925110845443</v>
      </c>
      <c r="O1425" s="104">
        <f t="shared" si="1418"/>
        <v>0</v>
      </c>
      <c r="P1425" s="104">
        <f t="shared" si="1418"/>
        <v>18.435551407774305</v>
      </c>
      <c r="Q1425" s="104">
        <f>+O1425+P1425</f>
        <v>18.435551407774305</v>
      </c>
      <c r="R1425" s="104">
        <f t="shared" si="1419"/>
        <v>0</v>
      </c>
      <c r="S1425" s="104">
        <f t="shared" si="1419"/>
        <v>20.373814096915794</v>
      </c>
      <c r="T1425" s="104">
        <f>+R1425+S1425</f>
        <v>20.373814096915794</v>
      </c>
    </row>
    <row r="1426" spans="2:20" x14ac:dyDescent="0.2">
      <c r="B1426" s="660" t="s">
        <v>717</v>
      </c>
      <c r="C1426" s="104">
        <f t="shared" si="1414"/>
        <v>13.27065662002153</v>
      </c>
      <c r="D1426" s="104">
        <f t="shared" si="1414"/>
        <v>0</v>
      </c>
      <c r="E1426" s="104">
        <f t="shared" ref="E1426:E1443" si="1420">+C1426+D1426</f>
        <v>13.27065662002153</v>
      </c>
      <c r="F1426" s="104">
        <f t="shared" si="1415"/>
        <v>12.448245894970094</v>
      </c>
      <c r="G1426" s="104">
        <f t="shared" si="1415"/>
        <v>0</v>
      </c>
      <c r="H1426" s="104">
        <f t="shared" ref="H1426:H1443" si="1421">+F1426+G1426</f>
        <v>12.448245894970094</v>
      </c>
      <c r="I1426" s="104">
        <f t="shared" si="1416"/>
        <v>13.876035992918725</v>
      </c>
      <c r="J1426" s="104">
        <f t="shared" si="1416"/>
        <v>0</v>
      </c>
      <c r="K1426" s="104">
        <f t="shared" ref="K1426:K1443" si="1422">+I1426+J1426</f>
        <v>13.876035992918725</v>
      </c>
      <c r="L1426" s="104">
        <f t="shared" si="1417"/>
        <v>15.262860439015247</v>
      </c>
      <c r="M1426" s="104">
        <f t="shared" si="1417"/>
        <v>0</v>
      </c>
      <c r="N1426" s="104">
        <f t="shared" ref="N1426:N1443" si="1423">+L1426+M1426</f>
        <v>15.262860439015247</v>
      </c>
      <c r="O1426" s="104">
        <f t="shared" si="1418"/>
        <v>16.96596435452982</v>
      </c>
      <c r="P1426" s="104">
        <f t="shared" si="1418"/>
        <v>0</v>
      </c>
      <c r="Q1426" s="104">
        <f t="shared" ref="Q1426:Q1443" si="1424">+O1426+P1426</f>
        <v>16.96596435452982</v>
      </c>
      <c r="R1426" s="104">
        <f t="shared" si="1419"/>
        <v>18.749718741166827</v>
      </c>
      <c r="S1426" s="104">
        <f t="shared" si="1419"/>
        <v>0</v>
      </c>
      <c r="T1426" s="104">
        <f t="shared" ref="T1426:T1443" si="1425">+R1426+S1426</f>
        <v>18.749718741166827</v>
      </c>
    </row>
    <row r="1427" spans="2:20" x14ac:dyDescent="0.2">
      <c r="B1427" s="660" t="s">
        <v>287</v>
      </c>
      <c r="C1427" s="104">
        <f t="shared" si="1414"/>
        <v>19.080462863293864</v>
      </c>
      <c r="D1427" s="104">
        <f t="shared" si="1414"/>
        <v>0</v>
      </c>
      <c r="E1427" s="104">
        <f t="shared" si="1420"/>
        <v>19.080462863293864</v>
      </c>
      <c r="F1427" s="104">
        <f t="shared" si="1415"/>
        <v>17.898006128331414</v>
      </c>
      <c r="G1427" s="104">
        <f t="shared" si="1415"/>
        <v>0</v>
      </c>
      <c r="H1427" s="104">
        <f t="shared" si="1421"/>
        <v>17.898006128331414</v>
      </c>
      <c r="I1427" s="104">
        <f t="shared" si="1416"/>
        <v>19.950873346626103</v>
      </c>
      <c r="J1427" s="104">
        <f t="shared" si="1416"/>
        <v>0</v>
      </c>
      <c r="K1427" s="104">
        <f t="shared" si="1422"/>
        <v>19.950873346626103</v>
      </c>
      <c r="L1427" s="104">
        <f t="shared" si="1417"/>
        <v>21.944840419945631</v>
      </c>
      <c r="M1427" s="104">
        <f t="shared" si="1417"/>
        <v>0</v>
      </c>
      <c r="N1427" s="104">
        <f t="shared" si="1423"/>
        <v>21.944840419945631</v>
      </c>
      <c r="O1427" s="104">
        <f t="shared" si="1418"/>
        <v>24.393552035562241</v>
      </c>
      <c r="P1427" s="104">
        <f t="shared" si="1418"/>
        <v>0</v>
      </c>
      <c r="Q1427" s="104">
        <f t="shared" si="1424"/>
        <v>24.393552035562241</v>
      </c>
      <c r="R1427" s="104">
        <f t="shared" si="1419"/>
        <v>26.958222368461698</v>
      </c>
      <c r="S1427" s="104">
        <f t="shared" si="1419"/>
        <v>0</v>
      </c>
      <c r="T1427" s="104">
        <f t="shared" si="1425"/>
        <v>26.958222368461698</v>
      </c>
    </row>
    <row r="1428" spans="2:20" x14ac:dyDescent="0.2">
      <c r="B1428" s="114" t="s">
        <v>427</v>
      </c>
      <c r="C1428" s="104">
        <f t="shared" si="1414"/>
        <v>0</v>
      </c>
      <c r="D1428" s="104">
        <f t="shared" si="1414"/>
        <v>55.823982777179765</v>
      </c>
      <c r="E1428" s="104">
        <f t="shared" si="1420"/>
        <v>55.823982777179765</v>
      </c>
      <c r="F1428" s="104">
        <f t="shared" si="1415"/>
        <v>0</v>
      </c>
      <c r="G1428" s="104">
        <f t="shared" si="1415"/>
        <v>52.364452215461064</v>
      </c>
      <c r="H1428" s="104">
        <f t="shared" si="1421"/>
        <v>52.364452215461064</v>
      </c>
      <c r="I1428" s="104">
        <f t="shared" si="1416"/>
        <v>0</v>
      </c>
      <c r="J1428" s="104">
        <f t="shared" si="1416"/>
        <v>58.370555162700377</v>
      </c>
      <c r="K1428" s="104">
        <f t="shared" si="1422"/>
        <v>58.370555162700377</v>
      </c>
      <c r="L1428" s="104">
        <f t="shared" si="1417"/>
        <v>0</v>
      </c>
      <c r="M1428" s="104">
        <f t="shared" si="1417"/>
        <v>64.204333114355236</v>
      </c>
      <c r="N1428" s="104">
        <f t="shared" si="1423"/>
        <v>64.204333114355236</v>
      </c>
      <c r="O1428" s="104">
        <f t="shared" si="1418"/>
        <v>0</v>
      </c>
      <c r="P1428" s="104">
        <f t="shared" si="1418"/>
        <v>71.368563669759254</v>
      </c>
      <c r="Q1428" s="104">
        <f t="shared" si="1424"/>
        <v>71.368563669759254</v>
      </c>
      <c r="R1428" s="104">
        <f t="shared" si="1419"/>
        <v>0</v>
      </c>
      <c r="S1428" s="104">
        <f t="shared" si="1419"/>
        <v>78.87205630087081</v>
      </c>
      <c r="T1428" s="104">
        <f t="shared" si="1425"/>
        <v>78.87205630087081</v>
      </c>
    </row>
    <row r="1429" spans="2:20" x14ac:dyDescent="0.2">
      <c r="B1429" s="114" t="s">
        <v>428</v>
      </c>
      <c r="C1429" s="104">
        <f t="shared" si="1414"/>
        <v>0</v>
      </c>
      <c r="D1429" s="104">
        <f t="shared" si="1414"/>
        <v>32.148632938643708</v>
      </c>
      <c r="E1429" s="104">
        <f t="shared" si="1420"/>
        <v>32.148632938643708</v>
      </c>
      <c r="F1429" s="104">
        <f t="shared" si="1415"/>
        <v>0</v>
      </c>
      <c r="G1429" s="104">
        <f t="shared" si="1415"/>
        <v>30.156313999082482</v>
      </c>
      <c r="H1429" s="104">
        <f t="shared" si="1421"/>
        <v>30.156313999082482</v>
      </c>
      <c r="I1429" s="104">
        <f t="shared" si="1416"/>
        <v>0</v>
      </c>
      <c r="J1429" s="104">
        <f t="shared" si="1416"/>
        <v>33.615185785662263</v>
      </c>
      <c r="K1429" s="104">
        <f t="shared" si="1422"/>
        <v>33.615185785662263</v>
      </c>
      <c r="L1429" s="104">
        <f t="shared" si="1417"/>
        <v>0</v>
      </c>
      <c r="M1429" s="104">
        <f t="shared" si="1417"/>
        <v>36.974816838177787</v>
      </c>
      <c r="N1429" s="104">
        <f t="shared" si="1423"/>
        <v>36.974816838177787</v>
      </c>
      <c r="O1429" s="104">
        <f t="shared" si="1418"/>
        <v>0</v>
      </c>
      <c r="P1429" s="104">
        <f t="shared" si="1418"/>
        <v>82.201292083919142</v>
      </c>
      <c r="Q1429" s="104">
        <f t="shared" si="1424"/>
        <v>82.201292083919142</v>
      </c>
      <c r="R1429" s="104">
        <f t="shared" si="1419"/>
        <v>0</v>
      </c>
      <c r="S1429" s="104">
        <f t="shared" si="1419"/>
        <v>90.843707703681545</v>
      </c>
      <c r="T1429" s="104">
        <f t="shared" si="1425"/>
        <v>90.843707703681545</v>
      </c>
    </row>
    <row r="1430" spans="2:20" x14ac:dyDescent="0.2">
      <c r="B1430" s="114" t="s">
        <v>429</v>
      </c>
      <c r="C1430" s="104">
        <f t="shared" si="1414"/>
        <v>45.170075349838534</v>
      </c>
      <c r="D1430" s="104">
        <f t="shared" si="1414"/>
        <v>0</v>
      </c>
      <c r="E1430" s="104">
        <f t="shared" si="1420"/>
        <v>45.170075349838534</v>
      </c>
      <c r="F1430" s="104">
        <f t="shared" si="1415"/>
        <v>42.370790018090702</v>
      </c>
      <c r="G1430" s="104">
        <f t="shared" si="1415"/>
        <v>0</v>
      </c>
      <c r="H1430" s="104">
        <f t="shared" si="1421"/>
        <v>42.370790018090702</v>
      </c>
      <c r="I1430" s="104">
        <f t="shared" si="1416"/>
        <v>47.23063894303322</v>
      </c>
      <c r="J1430" s="104">
        <f t="shared" si="1416"/>
        <v>0</v>
      </c>
      <c r="K1430" s="104">
        <f t="shared" si="1422"/>
        <v>47.23063894303322</v>
      </c>
      <c r="L1430" s="104">
        <f t="shared" si="1417"/>
        <v>103.90210158015076</v>
      </c>
      <c r="M1430" s="104">
        <f t="shared" si="1417"/>
        <v>0</v>
      </c>
      <c r="N1430" s="104">
        <f t="shared" si="1423"/>
        <v>103.90210158015076</v>
      </c>
      <c r="O1430" s="104">
        <f t="shared" si="1418"/>
        <v>115.49600147449881</v>
      </c>
      <c r="P1430" s="104">
        <f t="shared" si="1418"/>
        <v>0</v>
      </c>
      <c r="Q1430" s="104">
        <f t="shared" si="1424"/>
        <v>115.49600147449881</v>
      </c>
      <c r="R1430" s="104">
        <f t="shared" si="1419"/>
        <v>127.63893039761462</v>
      </c>
      <c r="S1430" s="104">
        <f t="shared" si="1419"/>
        <v>0</v>
      </c>
      <c r="T1430" s="104">
        <f t="shared" si="1425"/>
        <v>127.63893039761462</v>
      </c>
    </row>
    <row r="1431" spans="2:20" x14ac:dyDescent="0.2">
      <c r="B1431" s="114" t="s">
        <v>288</v>
      </c>
      <c r="C1431" s="104">
        <f t="shared" si="1414"/>
        <v>0</v>
      </c>
      <c r="D1431" s="104">
        <f t="shared" si="1414"/>
        <v>0</v>
      </c>
      <c r="E1431" s="104">
        <f t="shared" si="1420"/>
        <v>0</v>
      </c>
      <c r="F1431" s="104">
        <f t="shared" si="1415"/>
        <v>14.455458602342267</v>
      </c>
      <c r="G1431" s="104">
        <f t="shared" si="1415"/>
        <v>0</v>
      </c>
      <c r="H1431" s="104">
        <f t="shared" si="1421"/>
        <v>14.455458602342267</v>
      </c>
      <c r="I1431" s="104">
        <f t="shared" si="1416"/>
        <v>19.373020948504582</v>
      </c>
      <c r="J1431" s="104">
        <f t="shared" si="1416"/>
        <v>0</v>
      </c>
      <c r="K1431" s="104">
        <f t="shared" si="1422"/>
        <v>19.373020948504582</v>
      </c>
      <c r="L1431" s="104">
        <f t="shared" si="1417"/>
        <v>24.217333273654802</v>
      </c>
      <c r="M1431" s="104">
        <f t="shared" si="1417"/>
        <v>0</v>
      </c>
      <c r="N1431" s="104">
        <f t="shared" si="1423"/>
        <v>24.217333273654802</v>
      </c>
      <c r="O1431" s="104">
        <f t="shared" si="1418"/>
        <v>40.793483731167242</v>
      </c>
      <c r="P1431" s="104">
        <f t="shared" si="1418"/>
        <v>0</v>
      </c>
      <c r="Q1431" s="104">
        <f t="shared" si="1424"/>
        <v>40.793483731167242</v>
      </c>
      <c r="R1431" s="104">
        <f t="shared" si="1419"/>
        <v>50.82239209752391</v>
      </c>
      <c r="S1431" s="104">
        <f t="shared" si="1419"/>
        <v>0</v>
      </c>
      <c r="T1431" s="104">
        <f t="shared" si="1425"/>
        <v>50.82239209752391</v>
      </c>
    </row>
    <row r="1432" spans="2:20" x14ac:dyDescent="0.2">
      <c r="B1432" s="114" t="s">
        <v>289</v>
      </c>
      <c r="C1432" s="104">
        <f t="shared" si="1414"/>
        <v>19.625618945102264</v>
      </c>
      <c r="D1432" s="104">
        <f t="shared" si="1414"/>
        <v>0</v>
      </c>
      <c r="E1432" s="104">
        <f t="shared" si="1420"/>
        <v>19.625618945102264</v>
      </c>
      <c r="F1432" s="104">
        <f t="shared" si="1415"/>
        <v>18.409377731998024</v>
      </c>
      <c r="G1432" s="104">
        <f t="shared" si="1415"/>
        <v>0</v>
      </c>
      <c r="H1432" s="104">
        <f t="shared" si="1421"/>
        <v>18.409377731998024</v>
      </c>
      <c r="I1432" s="104">
        <f t="shared" si="1416"/>
        <v>20.520898299386847</v>
      </c>
      <c r="J1432" s="104">
        <f t="shared" si="1416"/>
        <v>0</v>
      </c>
      <c r="K1432" s="104">
        <f t="shared" si="1422"/>
        <v>20.520898299386847</v>
      </c>
      <c r="L1432" s="104">
        <f t="shared" si="1417"/>
        <v>22.571835860515503</v>
      </c>
      <c r="M1432" s="104">
        <f t="shared" si="1417"/>
        <v>0</v>
      </c>
      <c r="N1432" s="104">
        <f t="shared" si="1423"/>
        <v>22.571835860515503</v>
      </c>
      <c r="O1432" s="104">
        <f t="shared" si="1418"/>
        <v>25.090510665149733</v>
      </c>
      <c r="P1432" s="104">
        <f t="shared" si="1418"/>
        <v>0</v>
      </c>
      <c r="Q1432" s="104">
        <f t="shared" si="1424"/>
        <v>25.090510665149733</v>
      </c>
      <c r="R1432" s="104">
        <f t="shared" si="1419"/>
        <v>27.728457293274889</v>
      </c>
      <c r="S1432" s="104">
        <f t="shared" si="1419"/>
        <v>0</v>
      </c>
      <c r="T1432" s="104">
        <f t="shared" si="1425"/>
        <v>27.728457293274889</v>
      </c>
    </row>
    <row r="1433" spans="2:20" x14ac:dyDescent="0.2">
      <c r="B1433" s="114" t="s">
        <v>290</v>
      </c>
      <c r="C1433" s="104">
        <f t="shared" si="1414"/>
        <v>0</v>
      </c>
      <c r="D1433" s="104">
        <f t="shared" si="1414"/>
        <v>15.638191603875136</v>
      </c>
      <c r="E1433" s="104">
        <f t="shared" si="1420"/>
        <v>15.638191603875136</v>
      </c>
      <c r="F1433" s="104">
        <f t="shared" si="1415"/>
        <v>0</v>
      </c>
      <c r="G1433" s="104">
        <f t="shared" si="1415"/>
        <v>14.669059716607952</v>
      </c>
      <c r="H1433" s="104">
        <f t="shared" si="1421"/>
        <v>14.669059716607952</v>
      </c>
      <c r="I1433" s="104">
        <f t="shared" si="1416"/>
        <v>0</v>
      </c>
      <c r="J1433" s="104">
        <f t="shared" si="1416"/>
        <v>16.351572930622535</v>
      </c>
      <c r="K1433" s="104">
        <f t="shared" si="1422"/>
        <v>16.351572930622535</v>
      </c>
      <c r="L1433" s="104">
        <f t="shared" si="1417"/>
        <v>0</v>
      </c>
      <c r="M1433" s="104">
        <f t="shared" si="1417"/>
        <v>17.985812066632992</v>
      </c>
      <c r="N1433" s="104">
        <f t="shared" si="1423"/>
        <v>17.985812066632992</v>
      </c>
      <c r="O1433" s="104">
        <f t="shared" si="1418"/>
        <v>0</v>
      </c>
      <c r="P1433" s="104">
        <f t="shared" si="1418"/>
        <v>19.992756117309789</v>
      </c>
      <c r="Q1433" s="104">
        <f t="shared" si="1424"/>
        <v>19.992756117309789</v>
      </c>
      <c r="R1433" s="104">
        <f t="shared" si="1419"/>
        <v>0</v>
      </c>
      <c r="S1433" s="104">
        <f t="shared" si="1419"/>
        <v>22.094738986069835</v>
      </c>
      <c r="T1433" s="104">
        <f t="shared" si="1425"/>
        <v>22.094738986069835</v>
      </c>
    </row>
    <row r="1434" spans="2:20" x14ac:dyDescent="0.2">
      <c r="B1434" s="114" t="s">
        <v>291</v>
      </c>
      <c r="C1434" s="104">
        <f t="shared" si="1414"/>
        <v>0</v>
      </c>
      <c r="D1434" s="104">
        <f t="shared" si="1414"/>
        <v>7.7879440258342312</v>
      </c>
      <c r="E1434" s="104">
        <f t="shared" si="1420"/>
        <v>7.7879440258342312</v>
      </c>
      <c r="F1434" s="104">
        <f t="shared" si="1415"/>
        <v>0</v>
      </c>
      <c r="G1434" s="104">
        <f t="shared" si="1415"/>
        <v>7.3053086238087408</v>
      </c>
      <c r="H1434" s="104">
        <f t="shared" si="1421"/>
        <v>7.3053086238087408</v>
      </c>
      <c r="I1434" s="104">
        <f t="shared" si="1416"/>
        <v>0</v>
      </c>
      <c r="J1434" s="104">
        <f t="shared" si="1416"/>
        <v>8.1432136108677948</v>
      </c>
      <c r="K1434" s="104">
        <f t="shared" si="1422"/>
        <v>8.1432136108677948</v>
      </c>
      <c r="L1434" s="104">
        <f t="shared" si="1417"/>
        <v>0</v>
      </c>
      <c r="M1434" s="104">
        <f t="shared" si="1417"/>
        <v>8.2242259087736844</v>
      </c>
      <c r="N1434" s="104">
        <f t="shared" si="1423"/>
        <v>8.2242259087736844</v>
      </c>
      <c r="O1434" s="104">
        <f t="shared" si="1418"/>
        <v>0</v>
      </c>
      <c r="P1434" s="104">
        <f t="shared" si="1418"/>
        <v>9.1419248816021739</v>
      </c>
      <c r="Q1434" s="104">
        <f t="shared" si="1424"/>
        <v>9.1419248816021739</v>
      </c>
      <c r="R1434" s="104">
        <f t="shared" si="1419"/>
        <v>0</v>
      </c>
      <c r="S1434" s="104">
        <f t="shared" si="1419"/>
        <v>10.103081481315884</v>
      </c>
      <c r="T1434" s="104">
        <f t="shared" si="1425"/>
        <v>10.103081481315884</v>
      </c>
    </row>
    <row r="1435" spans="2:20" x14ac:dyDescent="0.2">
      <c r="B1435" s="114" t="s">
        <v>293</v>
      </c>
      <c r="C1435" s="104">
        <f t="shared" si="1414"/>
        <v>0</v>
      </c>
      <c r="D1435" s="104">
        <f t="shared" si="1414"/>
        <v>8.1898019375672764</v>
      </c>
      <c r="E1435" s="104">
        <f t="shared" si="1420"/>
        <v>8.1898019375672764</v>
      </c>
      <c r="F1435" s="104">
        <f t="shared" si="1415"/>
        <v>0</v>
      </c>
      <c r="G1435" s="104">
        <f t="shared" si="1415"/>
        <v>7.6822625487972722</v>
      </c>
      <c r="H1435" s="104">
        <f t="shared" si="1421"/>
        <v>7.6822625487972722</v>
      </c>
      <c r="I1435" s="104">
        <f t="shared" si="1416"/>
        <v>0</v>
      </c>
      <c r="J1435" s="104">
        <f t="shared" si="1416"/>
        <v>8.563403433188574</v>
      </c>
      <c r="K1435" s="104">
        <f t="shared" si="1422"/>
        <v>8.563403433188574</v>
      </c>
      <c r="L1435" s="104">
        <f t="shared" si="1417"/>
        <v>0</v>
      </c>
      <c r="M1435" s="104">
        <f t="shared" si="1417"/>
        <v>9.4192629329040098</v>
      </c>
      <c r="N1435" s="104">
        <f t="shared" si="1423"/>
        <v>9.4192629329040098</v>
      </c>
      <c r="O1435" s="104">
        <f t="shared" si="1418"/>
        <v>0</v>
      </c>
      <c r="P1435" s="104">
        <f t="shared" si="1418"/>
        <v>10.470309926774389</v>
      </c>
      <c r="Q1435" s="104">
        <f t="shared" si="1424"/>
        <v>10.470309926774389</v>
      </c>
      <c r="R1435" s="104">
        <f t="shared" si="1419"/>
        <v>0</v>
      </c>
      <c r="S1435" s="104">
        <f t="shared" si="1419"/>
        <v>11.571129241907885</v>
      </c>
      <c r="T1435" s="104">
        <f t="shared" si="1425"/>
        <v>11.571129241907885</v>
      </c>
    </row>
    <row r="1436" spans="2:20" x14ac:dyDescent="0.2">
      <c r="B1436" s="114" t="s">
        <v>872</v>
      </c>
      <c r="C1436" s="104">
        <f t="shared" ref="C1436:D1443" si="1426">+C1361*$E$1447</f>
        <v>0</v>
      </c>
      <c r="D1436" s="104">
        <f t="shared" si="1426"/>
        <v>0</v>
      </c>
      <c r="E1436" s="104">
        <f t="shared" si="1420"/>
        <v>0</v>
      </c>
      <c r="F1436" s="104">
        <f t="shared" ref="F1436:G1443" si="1427">+F1361*$H$1447</f>
        <v>0</v>
      </c>
      <c r="G1436" s="104">
        <f t="shared" si="1427"/>
        <v>0</v>
      </c>
      <c r="H1436" s="104">
        <f t="shared" si="1421"/>
        <v>0</v>
      </c>
      <c r="I1436" s="104">
        <f t="shared" ref="I1436:J1443" si="1428">+I1361*$K$1447</f>
        <v>161.51828649655133</v>
      </c>
      <c r="J1436" s="104">
        <f t="shared" si="1428"/>
        <v>0</v>
      </c>
      <c r="K1436" s="104">
        <f t="shared" si="1422"/>
        <v>161.51828649655133</v>
      </c>
      <c r="L1436" s="104">
        <f t="shared" ref="L1436:M1443" si="1429">+L1361*$N$1447</f>
        <v>376.8567636783622</v>
      </c>
      <c r="M1436" s="104">
        <f t="shared" si="1429"/>
        <v>0</v>
      </c>
      <c r="N1436" s="104">
        <f t="shared" si="1423"/>
        <v>376.8567636783622</v>
      </c>
      <c r="O1436" s="104">
        <f t="shared" ref="O1436:P1443" si="1430">+O1361*$Q$1447</f>
        <v>0</v>
      </c>
      <c r="P1436" s="104">
        <f t="shared" si="1430"/>
        <v>0</v>
      </c>
      <c r="Q1436" s="104">
        <f t="shared" si="1424"/>
        <v>0</v>
      </c>
      <c r="R1436" s="104">
        <f t="shared" ref="R1436:S1443" si="1431">+R1361*$T$1447</f>
        <v>0</v>
      </c>
      <c r="S1436" s="104">
        <f t="shared" si="1431"/>
        <v>0</v>
      </c>
      <c r="T1436" s="104">
        <f t="shared" si="1425"/>
        <v>0</v>
      </c>
    </row>
    <row r="1437" spans="2:20" x14ac:dyDescent="0.2">
      <c r="B1437" s="114" t="s">
        <v>867</v>
      </c>
      <c r="C1437" s="104">
        <f t="shared" si="1426"/>
        <v>0</v>
      </c>
      <c r="D1437" s="104">
        <f t="shared" si="1426"/>
        <v>0</v>
      </c>
      <c r="E1437" s="104">
        <f t="shared" si="1420"/>
        <v>0</v>
      </c>
      <c r="F1437" s="104">
        <f t="shared" si="1427"/>
        <v>159.38855179219073</v>
      </c>
      <c r="G1437" s="104">
        <f t="shared" si="1427"/>
        <v>0</v>
      </c>
      <c r="H1437" s="104">
        <f t="shared" si="1421"/>
        <v>159.38855179219073</v>
      </c>
      <c r="I1437" s="104">
        <f t="shared" si="1428"/>
        <v>188.43800091264322</v>
      </c>
      <c r="J1437" s="104">
        <f t="shared" si="1428"/>
        <v>0</v>
      </c>
      <c r="K1437" s="104">
        <f t="shared" si="1422"/>
        <v>188.43800091264322</v>
      </c>
      <c r="L1437" s="104">
        <f t="shared" si="1429"/>
        <v>323.02008315288185</v>
      </c>
      <c r="M1437" s="104">
        <f t="shared" si="1429"/>
        <v>0</v>
      </c>
      <c r="N1437" s="104">
        <f t="shared" si="1423"/>
        <v>323.02008315288185</v>
      </c>
      <c r="O1437" s="104">
        <f t="shared" si="1430"/>
        <v>353.62386193907139</v>
      </c>
      <c r="P1437" s="104">
        <f t="shared" si="1430"/>
        <v>0</v>
      </c>
      <c r="Q1437" s="104">
        <f t="shared" si="1424"/>
        <v>353.62386193907139</v>
      </c>
      <c r="R1437" s="104">
        <f t="shared" si="1431"/>
        <v>409.93310449832188</v>
      </c>
      <c r="S1437" s="104">
        <f t="shared" si="1431"/>
        <v>0</v>
      </c>
      <c r="T1437" s="104">
        <f t="shared" si="1425"/>
        <v>409.93310449832188</v>
      </c>
    </row>
    <row r="1438" spans="2:20" x14ac:dyDescent="0.2">
      <c r="B1438" s="114" t="s">
        <v>868</v>
      </c>
      <c r="C1438" s="104">
        <f t="shared" si="1426"/>
        <v>0</v>
      </c>
      <c r="D1438" s="104">
        <f t="shared" si="1426"/>
        <v>0</v>
      </c>
      <c r="E1438" s="104">
        <f t="shared" si="1420"/>
        <v>0</v>
      </c>
      <c r="F1438" s="104">
        <f t="shared" si="1427"/>
        <v>0</v>
      </c>
      <c r="G1438" s="104">
        <f t="shared" si="1427"/>
        <v>0</v>
      </c>
      <c r="H1438" s="104">
        <f t="shared" si="1421"/>
        <v>0</v>
      </c>
      <c r="I1438" s="104">
        <f t="shared" si="1428"/>
        <v>80.759143248275663</v>
      </c>
      <c r="J1438" s="104">
        <f t="shared" si="1428"/>
        <v>0</v>
      </c>
      <c r="K1438" s="104">
        <f t="shared" si="1422"/>
        <v>80.759143248275663</v>
      </c>
      <c r="L1438" s="104">
        <f t="shared" si="1429"/>
        <v>161.51004157644093</v>
      </c>
      <c r="M1438" s="104">
        <f t="shared" si="1429"/>
        <v>0</v>
      </c>
      <c r="N1438" s="104">
        <f t="shared" si="1423"/>
        <v>161.51004157644093</v>
      </c>
      <c r="O1438" s="104">
        <f t="shared" si="1430"/>
        <v>217.61468427019776</v>
      </c>
      <c r="P1438" s="104">
        <f t="shared" si="1430"/>
        <v>0</v>
      </c>
      <c r="Q1438" s="104">
        <f t="shared" si="1424"/>
        <v>217.61468427019776</v>
      </c>
      <c r="R1438" s="104">
        <f t="shared" si="1431"/>
        <v>245.95986269899313</v>
      </c>
      <c r="S1438" s="104">
        <f t="shared" si="1431"/>
        <v>0</v>
      </c>
      <c r="T1438" s="104">
        <f t="shared" si="1425"/>
        <v>245.95986269899313</v>
      </c>
    </row>
    <row r="1439" spans="2:20" x14ac:dyDescent="0.2">
      <c r="B1439" s="114" t="s">
        <v>869</v>
      </c>
      <c r="C1439" s="104">
        <f t="shared" si="1426"/>
        <v>0</v>
      </c>
      <c r="D1439" s="104">
        <f t="shared" si="1426"/>
        <v>0</v>
      </c>
      <c r="E1439" s="104">
        <f t="shared" si="1420"/>
        <v>0</v>
      </c>
      <c r="F1439" s="104">
        <f t="shared" si="1427"/>
        <v>106.25903452812715</v>
      </c>
      <c r="G1439" s="104">
        <f t="shared" si="1427"/>
        <v>0</v>
      </c>
      <c r="H1439" s="104">
        <f t="shared" si="1421"/>
        <v>106.25903452812715</v>
      </c>
      <c r="I1439" s="104">
        <f t="shared" si="1428"/>
        <v>134.59857208045943</v>
      </c>
      <c r="J1439" s="104">
        <f t="shared" si="1428"/>
        <v>0</v>
      </c>
      <c r="K1439" s="104">
        <f t="shared" si="1422"/>
        <v>134.59857208045943</v>
      </c>
      <c r="L1439" s="104">
        <f t="shared" si="1429"/>
        <v>188.4283818391811</v>
      </c>
      <c r="M1439" s="104">
        <f t="shared" si="1429"/>
        <v>0</v>
      </c>
      <c r="N1439" s="104">
        <f t="shared" si="1423"/>
        <v>188.4283818391811</v>
      </c>
      <c r="O1439" s="104">
        <f t="shared" si="1430"/>
        <v>272.01835533774721</v>
      </c>
      <c r="P1439" s="104">
        <f t="shared" si="1430"/>
        <v>0</v>
      </c>
      <c r="Q1439" s="104">
        <f t="shared" si="1424"/>
        <v>272.01835533774721</v>
      </c>
      <c r="R1439" s="104">
        <f t="shared" si="1431"/>
        <v>327.94648359865749</v>
      </c>
      <c r="S1439" s="104">
        <f t="shared" si="1431"/>
        <v>0</v>
      </c>
      <c r="T1439" s="104">
        <f t="shared" si="1425"/>
        <v>327.94648359865749</v>
      </c>
    </row>
    <row r="1440" spans="2:20" x14ac:dyDescent="0.2">
      <c r="B1440" s="114" t="s">
        <v>870</v>
      </c>
      <c r="C1440" s="104">
        <f t="shared" si="1426"/>
        <v>0</v>
      </c>
      <c r="D1440" s="104">
        <f t="shared" si="1426"/>
        <v>0</v>
      </c>
      <c r="E1440" s="104">
        <f t="shared" si="1420"/>
        <v>0</v>
      </c>
      <c r="F1440" s="104">
        <f t="shared" si="1427"/>
        <v>0</v>
      </c>
      <c r="G1440" s="104">
        <f t="shared" si="1427"/>
        <v>0</v>
      </c>
      <c r="H1440" s="104">
        <f t="shared" si="1421"/>
        <v>0</v>
      </c>
      <c r="I1440" s="104">
        <f t="shared" si="1428"/>
        <v>323.03657299310265</v>
      </c>
      <c r="J1440" s="104">
        <f t="shared" si="1428"/>
        <v>0</v>
      </c>
      <c r="K1440" s="104">
        <f t="shared" si="1422"/>
        <v>323.03657299310265</v>
      </c>
      <c r="L1440" s="104">
        <f t="shared" si="1429"/>
        <v>0</v>
      </c>
      <c r="M1440" s="104">
        <f t="shared" si="1429"/>
        <v>0</v>
      </c>
      <c r="N1440" s="104">
        <f t="shared" si="1423"/>
        <v>0</v>
      </c>
      <c r="O1440" s="104">
        <f t="shared" si="1430"/>
        <v>652.84405281059333</v>
      </c>
      <c r="P1440" s="104">
        <f t="shared" si="1430"/>
        <v>0</v>
      </c>
      <c r="Q1440" s="104">
        <f t="shared" si="1424"/>
        <v>652.84405281059333</v>
      </c>
      <c r="R1440" s="104">
        <f t="shared" si="1431"/>
        <v>0</v>
      </c>
      <c r="S1440" s="104">
        <f t="shared" si="1431"/>
        <v>0</v>
      </c>
      <c r="T1440" s="104">
        <f t="shared" si="1425"/>
        <v>0</v>
      </c>
    </row>
    <row r="1441" spans="2:20" x14ac:dyDescent="0.2">
      <c r="B1441" s="114" t="s">
        <v>871</v>
      </c>
      <c r="C1441" s="104">
        <f t="shared" si="1426"/>
        <v>0</v>
      </c>
      <c r="D1441" s="104">
        <f t="shared" si="1426"/>
        <v>0</v>
      </c>
      <c r="E1441" s="104">
        <f t="shared" si="1420"/>
        <v>0</v>
      </c>
      <c r="F1441" s="104">
        <f t="shared" si="1427"/>
        <v>53.129517264063573</v>
      </c>
      <c r="G1441" s="104">
        <f t="shared" si="1427"/>
        <v>0</v>
      </c>
      <c r="H1441" s="104">
        <f t="shared" si="1421"/>
        <v>53.129517264063573</v>
      </c>
      <c r="I1441" s="104">
        <f t="shared" si="1428"/>
        <v>107.67885766436756</v>
      </c>
      <c r="J1441" s="104">
        <f t="shared" si="1428"/>
        <v>0</v>
      </c>
      <c r="K1441" s="104">
        <f t="shared" si="1422"/>
        <v>107.67885766436756</v>
      </c>
      <c r="L1441" s="104">
        <f t="shared" si="1429"/>
        <v>134.59170131370078</v>
      </c>
      <c r="M1441" s="104">
        <f t="shared" si="1429"/>
        <v>0</v>
      </c>
      <c r="N1441" s="104">
        <f t="shared" si="1423"/>
        <v>134.59170131370078</v>
      </c>
      <c r="O1441" s="104">
        <f t="shared" si="1430"/>
        <v>190.41284873642306</v>
      </c>
      <c r="P1441" s="104">
        <f t="shared" si="1430"/>
        <v>0</v>
      </c>
      <c r="Q1441" s="104">
        <f t="shared" si="1424"/>
        <v>190.41284873642306</v>
      </c>
      <c r="R1441" s="104">
        <f t="shared" si="1431"/>
        <v>218.63098906577167</v>
      </c>
      <c r="S1441" s="104">
        <f t="shared" si="1431"/>
        <v>0</v>
      </c>
      <c r="T1441" s="104">
        <f t="shared" si="1425"/>
        <v>218.63098906577167</v>
      </c>
    </row>
    <row r="1442" spans="2:20" x14ac:dyDescent="0.2">
      <c r="B1442" s="114" t="s">
        <v>873</v>
      </c>
      <c r="C1442" s="104">
        <f t="shared" si="1426"/>
        <v>0</v>
      </c>
      <c r="D1442" s="104">
        <f t="shared" si="1426"/>
        <v>0</v>
      </c>
      <c r="E1442" s="104">
        <f t="shared" si="1420"/>
        <v>0</v>
      </c>
      <c r="F1442" s="104">
        <f t="shared" si="1427"/>
        <v>0</v>
      </c>
      <c r="G1442" s="104">
        <f t="shared" si="1427"/>
        <v>0</v>
      </c>
      <c r="H1442" s="104">
        <f t="shared" si="1421"/>
        <v>0</v>
      </c>
      <c r="I1442" s="104">
        <f t="shared" si="1428"/>
        <v>161.51828649655133</v>
      </c>
      <c r="J1442" s="104">
        <f t="shared" si="1428"/>
        <v>0</v>
      </c>
      <c r="K1442" s="104">
        <f t="shared" si="1422"/>
        <v>161.51828649655133</v>
      </c>
      <c r="L1442" s="104">
        <f t="shared" si="1429"/>
        <v>376.8567636783622</v>
      </c>
      <c r="M1442" s="104">
        <f t="shared" si="1429"/>
        <v>0</v>
      </c>
      <c r="N1442" s="104">
        <f t="shared" si="1423"/>
        <v>376.8567636783622</v>
      </c>
      <c r="O1442" s="104">
        <f t="shared" si="1430"/>
        <v>0</v>
      </c>
      <c r="P1442" s="104">
        <f t="shared" si="1430"/>
        <v>0</v>
      </c>
      <c r="Q1442" s="104">
        <f t="shared" si="1424"/>
        <v>0</v>
      </c>
      <c r="R1442" s="104">
        <f t="shared" si="1431"/>
        <v>0</v>
      </c>
      <c r="S1442" s="104">
        <f t="shared" si="1431"/>
        <v>0</v>
      </c>
      <c r="T1442" s="104">
        <f t="shared" si="1425"/>
        <v>0</v>
      </c>
    </row>
    <row r="1443" spans="2:20" x14ac:dyDescent="0.2">
      <c r="B1443" s="108" t="s">
        <v>881</v>
      </c>
      <c r="C1443" s="104">
        <f t="shared" si="1426"/>
        <v>0</v>
      </c>
      <c r="D1443" s="104">
        <f t="shared" si="1426"/>
        <v>0</v>
      </c>
      <c r="E1443" s="104">
        <f t="shared" si="1420"/>
        <v>0</v>
      </c>
      <c r="F1443" s="104">
        <f t="shared" si="1427"/>
        <v>371.90662084844496</v>
      </c>
      <c r="G1443" s="104">
        <f t="shared" si="1427"/>
        <v>0</v>
      </c>
      <c r="H1443" s="104">
        <f t="shared" si="1421"/>
        <v>371.90662084844496</v>
      </c>
      <c r="I1443" s="104">
        <f t="shared" si="1428"/>
        <v>0</v>
      </c>
      <c r="J1443" s="104">
        <f t="shared" si="1428"/>
        <v>0</v>
      </c>
      <c r="K1443" s="104">
        <f t="shared" si="1422"/>
        <v>0</v>
      </c>
      <c r="L1443" s="104">
        <f t="shared" si="1429"/>
        <v>0</v>
      </c>
      <c r="M1443" s="104">
        <f t="shared" si="1429"/>
        <v>0</v>
      </c>
      <c r="N1443" s="104">
        <f t="shared" si="1423"/>
        <v>0</v>
      </c>
      <c r="O1443" s="104">
        <f t="shared" si="1430"/>
        <v>0</v>
      </c>
      <c r="P1443" s="104">
        <f t="shared" si="1430"/>
        <v>0</v>
      </c>
      <c r="Q1443" s="104">
        <f t="shared" si="1424"/>
        <v>0</v>
      </c>
      <c r="R1443" s="104">
        <f t="shared" si="1431"/>
        <v>0</v>
      </c>
      <c r="S1443" s="104">
        <f t="shared" si="1431"/>
        <v>0</v>
      </c>
      <c r="T1443" s="104">
        <f t="shared" si="1425"/>
        <v>0</v>
      </c>
    </row>
    <row r="1444" spans="2:20" x14ac:dyDescent="0.2">
      <c r="B1444" s="108" t="s">
        <v>912</v>
      </c>
      <c r="C1444" s="104">
        <f t="shared" ref="C1444:D1444" si="1432">+C1369*$E$1447</f>
        <v>128.65683530678149</v>
      </c>
      <c r="D1444" s="104">
        <f t="shared" si="1432"/>
        <v>0</v>
      </c>
      <c r="E1444" s="104">
        <f t="shared" ref="E1444:E1445" si="1433">+C1444+D1444</f>
        <v>128.65683530678149</v>
      </c>
      <c r="F1444" s="104">
        <f t="shared" ref="F1444:G1444" si="1434">+F1369*$H$1447</f>
        <v>109.71245315029127</v>
      </c>
      <c r="G1444" s="104">
        <f t="shared" si="1434"/>
        <v>0</v>
      </c>
      <c r="H1444" s="104">
        <f t="shared" ref="H1444:H1445" si="1435">+F1444+G1444</f>
        <v>109.71245315029127</v>
      </c>
      <c r="I1444" s="104">
        <f t="shared" ref="I1444:J1444" si="1436">+I1369*$K$1447</f>
        <v>111.17842053845949</v>
      </c>
      <c r="J1444" s="104">
        <f t="shared" si="1436"/>
        <v>0</v>
      </c>
      <c r="K1444" s="104">
        <f t="shared" ref="K1444:K1445" si="1437">+I1444+J1444</f>
        <v>111.17842053845949</v>
      </c>
      <c r="L1444" s="104">
        <f t="shared" ref="L1444:M1444" si="1438">+L1369*$N$1447</f>
        <v>111.17274528511685</v>
      </c>
      <c r="M1444" s="104">
        <f t="shared" si="1438"/>
        <v>0</v>
      </c>
      <c r="N1444" s="104">
        <f t="shared" ref="N1444:N1445" si="1439">+L1444+M1444</f>
        <v>111.17274528511685</v>
      </c>
      <c r="O1444" s="104">
        <f t="shared" ref="O1444:P1444" si="1440">+O1369*$Q$1447</f>
        <v>112.34358075448959</v>
      </c>
      <c r="P1444" s="104">
        <f t="shared" si="1440"/>
        <v>0</v>
      </c>
      <c r="Q1444" s="104">
        <f t="shared" ref="Q1444:Q1445" si="1441">+O1444+P1444</f>
        <v>112.34358075448959</v>
      </c>
      <c r="R1444" s="104">
        <f t="shared" ref="R1444:S1444" si="1442">+R1369*$T$1447</f>
        <v>0</v>
      </c>
      <c r="S1444" s="104">
        <f t="shared" si="1442"/>
        <v>0</v>
      </c>
      <c r="T1444" s="104">
        <f t="shared" ref="T1444:T1445" si="1443">+R1444+S1444</f>
        <v>0</v>
      </c>
    </row>
    <row r="1445" spans="2:20" x14ac:dyDescent="0.2">
      <c r="B1445" s="114" t="s">
        <v>294</v>
      </c>
      <c r="C1445" s="104">
        <f t="shared" ref="C1445:D1445" si="1444">+C1370*$E$1447</f>
        <v>437.52166955148908</v>
      </c>
      <c r="D1445" s="104">
        <f t="shared" si="1444"/>
        <v>0</v>
      </c>
      <c r="E1445" s="104">
        <f t="shared" si="1433"/>
        <v>437.52166955148908</v>
      </c>
      <c r="F1445" s="104">
        <f t="shared" ref="F1445:G1445" si="1445">+F1370*$H$1447</f>
        <v>373.09774920582714</v>
      </c>
      <c r="G1445" s="104">
        <f t="shared" si="1445"/>
        <v>0</v>
      </c>
      <c r="H1445" s="104">
        <f t="shared" si="1435"/>
        <v>373.09774920582714</v>
      </c>
      <c r="I1445" s="104">
        <f t="shared" ref="I1445:J1445" si="1446">+I1370*$K$1447</f>
        <v>606.00329464966273</v>
      </c>
      <c r="J1445" s="104">
        <f t="shared" si="1446"/>
        <v>0</v>
      </c>
      <c r="K1445" s="104">
        <f t="shared" si="1437"/>
        <v>606.00329464966273</v>
      </c>
      <c r="L1445" s="104">
        <f t="shared" ref="L1445:M1445" si="1447">+L1370*$N$1447</f>
        <v>560.61262412361657</v>
      </c>
      <c r="M1445" s="104">
        <f t="shared" si="1447"/>
        <v>0</v>
      </c>
      <c r="N1445" s="104">
        <f t="shared" si="1439"/>
        <v>560.61262412361657</v>
      </c>
      <c r="O1445" s="104">
        <f t="shared" ref="O1445:P1445" si="1448">+O1370*$Q$1447</f>
        <v>770.5305818315129</v>
      </c>
      <c r="P1445" s="104">
        <f t="shared" si="1448"/>
        <v>0</v>
      </c>
      <c r="Q1445" s="104">
        <f t="shared" si="1441"/>
        <v>770.5305818315129</v>
      </c>
      <c r="R1445" s="104">
        <f t="shared" ref="R1445:S1445" si="1449">+R1370*$T$1447</f>
        <v>982.41656388063416</v>
      </c>
      <c r="S1445" s="104">
        <f t="shared" si="1449"/>
        <v>0</v>
      </c>
      <c r="T1445" s="104">
        <f t="shared" si="1443"/>
        <v>982.41656388063416</v>
      </c>
    </row>
    <row r="1446" spans="2:20" x14ac:dyDescent="0.2">
      <c r="B1446" s="278" t="s">
        <v>8</v>
      </c>
      <c r="C1446" s="106">
        <f>SUM(C1423:C1445)</f>
        <v>2332.589207673755</v>
      </c>
      <c r="D1446" s="106">
        <f t="shared" ref="D1446:T1446" si="1450">SUM(D1423:D1445)</f>
        <v>134.00871044133476</v>
      </c>
      <c r="E1446" s="106">
        <f t="shared" si="1450"/>
        <v>2466.5979181150897</v>
      </c>
      <c r="F1446" s="106">
        <f t="shared" si="1450"/>
        <v>3922.5656434745633</v>
      </c>
      <c r="G1446" s="106">
        <f t="shared" si="1450"/>
        <v>125.70390655160178</v>
      </c>
      <c r="H1446" s="106">
        <f t="shared" si="1450"/>
        <v>4048.2695500261648</v>
      </c>
      <c r="I1446" s="106">
        <f t="shared" si="1450"/>
        <v>5086.4984363272406</v>
      </c>
      <c r="J1446" s="106">
        <f t="shared" si="1450"/>
        <v>140.12190524492436</v>
      </c>
      <c r="K1446" s="106">
        <f t="shared" si="1450"/>
        <v>5226.6203415721648</v>
      </c>
      <c r="L1446" s="106">
        <f t="shared" si="1450"/>
        <v>6288.5246448172347</v>
      </c>
      <c r="M1446" s="106">
        <f t="shared" si="1450"/>
        <v>153.39337597168918</v>
      </c>
      <c r="N1446" s="106">
        <f t="shared" si="1450"/>
        <v>6441.9180207889221</v>
      </c>
      <c r="O1446" s="106">
        <f t="shared" si="1450"/>
        <v>6849.4885884925916</v>
      </c>
      <c r="P1446" s="106">
        <f t="shared" si="1450"/>
        <v>211.61039808713903</v>
      </c>
      <c r="Q1446" s="106">
        <f t="shared" si="1450"/>
        <v>7061.0989865797301</v>
      </c>
      <c r="R1446" s="106">
        <f t="shared" si="1450"/>
        <v>6706.4490294769193</v>
      </c>
      <c r="S1446" s="106">
        <f t="shared" si="1450"/>
        <v>233.85852781076176</v>
      </c>
      <c r="T1446" s="106">
        <f t="shared" si="1450"/>
        <v>6940.3075572876814</v>
      </c>
    </row>
    <row r="1447" spans="2:20" x14ac:dyDescent="0.2">
      <c r="B1447" s="279" t="s">
        <v>297</v>
      </c>
      <c r="C1447" s="241"/>
      <c r="D1447" s="240"/>
      <c r="E1447" s="285">
        <f>Asignaciones!K102</f>
        <v>0.54706994328922498</v>
      </c>
      <c r="F1447" s="241"/>
      <c r="G1447" s="240"/>
      <c r="H1447" s="285">
        <f>Asignaciones!L102</f>
        <v>0.53950953678474112</v>
      </c>
      <c r="I1447" s="241"/>
      <c r="J1447" s="240"/>
      <c r="K1447" s="285">
        <f>Asignaciones!M102</f>
        <v>0.54265711865711852</v>
      </c>
      <c r="L1447" s="241"/>
      <c r="M1447" s="240"/>
      <c r="N1447" s="285">
        <f>Asignaciones!N102</f>
        <v>0.54265920167680548</v>
      </c>
      <c r="O1447" s="241"/>
      <c r="P1447" s="240"/>
      <c r="Q1447" s="285">
        <f>Asignaciones!O102</f>
        <v>0.54263424457385401</v>
      </c>
      <c r="R1447" s="241"/>
      <c r="S1447" s="240"/>
      <c r="T1447" s="285">
        <f>Asignaciones!P102</f>
        <v>0.54268089020465993</v>
      </c>
    </row>
    <row r="1451" spans="2:20" x14ac:dyDescent="0.2">
      <c r="B1451" s="2" t="s">
        <v>762</v>
      </c>
      <c r="C1451" s="228"/>
      <c r="D1451" s="228"/>
      <c r="E1451" s="228"/>
      <c r="F1451" s="228"/>
      <c r="G1451" s="228"/>
      <c r="H1451" s="228"/>
      <c r="I1451" s="228"/>
      <c r="J1451" s="228"/>
      <c r="K1451" s="228"/>
      <c r="L1451" s="228"/>
      <c r="M1451" s="228"/>
      <c r="N1451" s="228"/>
      <c r="O1451" s="228"/>
      <c r="P1451" s="228"/>
      <c r="Q1451" s="228"/>
      <c r="R1451" s="228"/>
      <c r="S1451" s="228"/>
      <c r="T1451" s="227"/>
    </row>
    <row r="1452" spans="2:20" x14ac:dyDescent="0.2">
      <c r="B1452" s="9" t="s">
        <v>20</v>
      </c>
      <c r="C1452" s="199"/>
      <c r="D1452" s="199"/>
      <c r="E1452" s="199"/>
      <c r="F1452" s="199"/>
      <c r="G1452" s="199"/>
      <c r="H1452" s="199"/>
      <c r="I1452" s="199"/>
      <c r="J1452" s="199"/>
      <c r="K1452" s="199"/>
      <c r="L1452" s="199"/>
      <c r="M1452" s="199"/>
      <c r="N1452" s="199"/>
      <c r="O1452" s="199"/>
      <c r="P1452" s="199"/>
      <c r="Q1452" s="199"/>
      <c r="R1452" s="199"/>
      <c r="S1452" s="199"/>
      <c r="T1452" s="262"/>
    </row>
    <row r="1453" spans="2:20" x14ac:dyDescent="0.2">
      <c r="B1453" s="9" t="s">
        <v>911</v>
      </c>
      <c r="C1453" s="199"/>
      <c r="D1453" s="199"/>
      <c r="E1453" s="199"/>
      <c r="F1453" s="199"/>
      <c r="G1453" s="199"/>
      <c r="H1453" s="199"/>
      <c r="I1453" s="199"/>
      <c r="J1453" s="199"/>
      <c r="K1453" s="199"/>
      <c r="L1453" s="199"/>
      <c r="M1453" s="199"/>
      <c r="N1453" s="199"/>
      <c r="O1453" s="199"/>
      <c r="P1453" s="199"/>
      <c r="Q1453" s="199"/>
      <c r="R1453" s="199"/>
      <c r="S1453" s="199"/>
      <c r="T1453" s="262"/>
    </row>
    <row r="1454" spans="2:20" x14ac:dyDescent="0.2">
      <c r="B1454" s="9" t="s">
        <v>2</v>
      </c>
      <c r="C1454" s="199"/>
      <c r="D1454" s="199"/>
      <c r="E1454" s="199"/>
      <c r="F1454" s="199"/>
      <c r="G1454" s="199"/>
      <c r="H1454" s="199"/>
      <c r="I1454" s="199"/>
      <c r="J1454" s="199"/>
      <c r="K1454" s="199"/>
      <c r="L1454" s="199"/>
      <c r="M1454" s="199"/>
      <c r="N1454" s="199"/>
      <c r="O1454" s="199"/>
      <c r="P1454" s="199"/>
      <c r="Q1454" s="199"/>
      <c r="R1454" s="199"/>
      <c r="S1454" s="199"/>
      <c r="T1454" s="262"/>
    </row>
    <row r="1455" spans="2:20" x14ac:dyDescent="0.2">
      <c r="B1455" s="256"/>
      <c r="C1455" s="197"/>
      <c r="D1455" s="197"/>
      <c r="E1455" s="197"/>
      <c r="F1455" s="197"/>
      <c r="G1455" s="197"/>
      <c r="H1455" s="197"/>
      <c r="I1455" s="197"/>
      <c r="J1455" s="197"/>
      <c r="K1455" s="197"/>
      <c r="L1455" s="197"/>
      <c r="M1455" s="197"/>
      <c r="N1455" s="197"/>
      <c r="O1455" s="197"/>
      <c r="P1455" s="197"/>
      <c r="Q1455" s="197"/>
      <c r="R1455" s="197"/>
      <c r="S1455" s="197"/>
      <c r="T1455" s="263"/>
    </row>
    <row r="1456" spans="2:20" x14ac:dyDescent="0.2">
      <c r="B1456" s="264"/>
    </row>
    <row r="1457" spans="2:20" x14ac:dyDescent="0.2">
      <c r="B1457" s="265" t="s">
        <v>282</v>
      </c>
      <c r="C1457" s="267" t="s">
        <v>38</v>
      </c>
      <c r="D1457" s="662"/>
      <c r="E1457" s="299"/>
      <c r="F1457" s="270" t="s">
        <v>39</v>
      </c>
      <c r="G1457" s="663"/>
      <c r="H1457" s="663"/>
      <c r="I1457" s="301" t="s">
        <v>40</v>
      </c>
      <c r="J1457" s="662"/>
      <c r="K1457" s="299"/>
      <c r="L1457" s="267" t="s">
        <v>121</v>
      </c>
      <c r="M1457" s="662"/>
      <c r="N1457" s="299"/>
      <c r="O1457" s="270" t="s">
        <v>122</v>
      </c>
      <c r="P1457" s="662"/>
      <c r="Q1457" s="299"/>
      <c r="R1457" s="301" t="s">
        <v>633</v>
      </c>
      <c r="S1457" s="662"/>
      <c r="T1457" s="299"/>
    </row>
    <row r="1458" spans="2:20" x14ac:dyDescent="0.2">
      <c r="B1458" s="273"/>
      <c r="C1458" s="274" t="s">
        <v>283</v>
      </c>
      <c r="D1458" s="275" t="s">
        <v>284</v>
      </c>
      <c r="E1458" s="275" t="s">
        <v>47</v>
      </c>
      <c r="F1458" s="275" t="s">
        <v>283</v>
      </c>
      <c r="G1458" s="275" t="s">
        <v>284</v>
      </c>
      <c r="H1458" s="275" t="s">
        <v>47</v>
      </c>
      <c r="I1458" s="276" t="s">
        <v>283</v>
      </c>
      <c r="J1458" s="276" t="s">
        <v>284</v>
      </c>
      <c r="K1458" s="276" t="s">
        <v>47</v>
      </c>
      <c r="L1458" s="274" t="s">
        <v>283</v>
      </c>
      <c r="M1458" s="275" t="s">
        <v>284</v>
      </c>
      <c r="N1458" s="275" t="s">
        <v>47</v>
      </c>
      <c r="O1458" s="275" t="s">
        <v>283</v>
      </c>
      <c r="P1458" s="275" t="s">
        <v>284</v>
      </c>
      <c r="Q1458" s="275" t="s">
        <v>47</v>
      </c>
      <c r="R1458" s="276" t="s">
        <v>283</v>
      </c>
      <c r="S1458" s="276" t="s">
        <v>284</v>
      </c>
      <c r="T1458" s="276" t="s">
        <v>47</v>
      </c>
    </row>
    <row r="1459" spans="2:20" x14ac:dyDescent="0.2">
      <c r="B1459" s="129" t="s">
        <v>109</v>
      </c>
      <c r="C1459" s="234"/>
      <c r="D1459" s="234"/>
      <c r="E1459" s="234"/>
      <c r="F1459" s="234"/>
      <c r="G1459" s="234"/>
      <c r="H1459" s="234"/>
      <c r="I1459" s="234"/>
      <c r="J1459" s="234"/>
      <c r="K1459" s="234"/>
      <c r="L1459" s="234"/>
      <c r="M1459" s="234"/>
      <c r="N1459" s="234"/>
      <c r="O1459" s="234"/>
      <c r="P1459" s="234"/>
      <c r="Q1459" s="234"/>
      <c r="R1459" s="234"/>
      <c r="S1459" s="234"/>
      <c r="T1459" s="232"/>
    </row>
    <row r="1460" spans="2:20" x14ac:dyDescent="0.2">
      <c r="B1460" s="665" t="s">
        <v>424</v>
      </c>
      <c r="C1460" s="104">
        <f t="shared" ref="C1460:D1472" si="1451">+C1348*$E$1484</f>
        <v>161.1713303216286</v>
      </c>
      <c r="D1460" s="104">
        <f t="shared" si="1451"/>
        <v>0</v>
      </c>
      <c r="E1460" s="408">
        <f>+C1460+D1460</f>
        <v>161.1713303216286</v>
      </c>
      <c r="F1460" s="104">
        <f t="shared" ref="F1460:G1472" si="1452">+F1348*$H$1484</f>
        <v>250.92580243539814</v>
      </c>
      <c r="G1460" s="104">
        <f t="shared" si="1452"/>
        <v>0</v>
      </c>
      <c r="H1460" s="408">
        <f>+F1460+G1460</f>
        <v>250.92580243539814</v>
      </c>
      <c r="I1460" s="104">
        <f t="shared" ref="I1460:J1472" si="1453">+I1348*$K$1484</f>
        <v>289.09710326141766</v>
      </c>
      <c r="J1460" s="104">
        <f t="shared" si="1453"/>
        <v>0</v>
      </c>
      <c r="K1460" s="408">
        <f>+I1460+J1460</f>
        <v>289.09710326141766</v>
      </c>
      <c r="L1460" s="104">
        <f t="shared" ref="L1460:M1472" si="1454">+L1348*$N$1484</f>
        <v>362.51360362698944</v>
      </c>
      <c r="M1460" s="104">
        <f t="shared" si="1454"/>
        <v>0</v>
      </c>
      <c r="N1460" s="408">
        <f>+L1460+M1460</f>
        <v>362.51360362698944</v>
      </c>
      <c r="O1460" s="104">
        <f t="shared" ref="O1460:P1472" si="1455">+O1348*$Q$1484</f>
        <v>383.70002548316251</v>
      </c>
      <c r="P1460" s="104">
        <f t="shared" si="1455"/>
        <v>0</v>
      </c>
      <c r="Q1460" s="408">
        <f>+O1460+P1460</f>
        <v>383.70002548316251</v>
      </c>
      <c r="R1460" s="104">
        <f t="shared" ref="R1460:S1472" si="1456">+R1348*$T$1484</f>
        <v>403.67700362176936</v>
      </c>
      <c r="S1460" s="104">
        <f t="shared" si="1456"/>
        <v>0</v>
      </c>
      <c r="T1460" s="408">
        <f>+R1460+S1460</f>
        <v>403.67700362176936</v>
      </c>
    </row>
    <row r="1461" spans="2:20" x14ac:dyDescent="0.2">
      <c r="B1461" s="665" t="s">
        <v>425</v>
      </c>
      <c r="C1461" s="104">
        <f t="shared" si="1451"/>
        <v>51.091665934660263</v>
      </c>
      <c r="D1461" s="104">
        <f t="shared" si="1451"/>
        <v>0</v>
      </c>
      <c r="E1461" s="408">
        <f>+C1461+D1461</f>
        <v>51.091665934660263</v>
      </c>
      <c r="F1461" s="104">
        <f t="shared" si="1452"/>
        <v>93.615069289578756</v>
      </c>
      <c r="G1461" s="104">
        <f t="shared" si="1452"/>
        <v>0</v>
      </c>
      <c r="H1461" s="408">
        <f>+F1461+G1461</f>
        <v>93.615069289578756</v>
      </c>
      <c r="I1461" s="104">
        <f t="shared" si="1453"/>
        <v>108.76830241899813</v>
      </c>
      <c r="J1461" s="104">
        <f t="shared" si="1453"/>
        <v>0</v>
      </c>
      <c r="K1461" s="408">
        <f>+I1461+J1461</f>
        <v>108.76830241899813</v>
      </c>
      <c r="L1461" s="104">
        <f t="shared" si="1454"/>
        <v>135.4494951763817</v>
      </c>
      <c r="M1461" s="104">
        <f t="shared" si="1454"/>
        <v>0</v>
      </c>
      <c r="N1461" s="408">
        <f>+L1461+M1461</f>
        <v>135.4494951763817</v>
      </c>
      <c r="O1461" s="104">
        <f t="shared" si="1455"/>
        <v>138.97381247571599</v>
      </c>
      <c r="P1461" s="104">
        <f t="shared" si="1455"/>
        <v>0</v>
      </c>
      <c r="Q1461" s="408">
        <f>+O1461+P1461</f>
        <v>138.97381247571599</v>
      </c>
      <c r="R1461" s="104">
        <f t="shared" si="1456"/>
        <v>146.20935229662246</v>
      </c>
      <c r="S1461" s="104">
        <f t="shared" si="1456"/>
        <v>0</v>
      </c>
      <c r="T1461" s="408">
        <f>+R1461+S1461</f>
        <v>146.20935229662246</v>
      </c>
    </row>
    <row r="1462" spans="2:20" x14ac:dyDescent="0.2">
      <c r="B1462" s="660" t="s">
        <v>715</v>
      </c>
      <c r="C1462" s="104">
        <f t="shared" si="1451"/>
        <v>0</v>
      </c>
      <c r="D1462" s="104">
        <f t="shared" si="1451"/>
        <v>1.8336620021528525</v>
      </c>
      <c r="E1462" s="104">
        <f>+C1462+D1462</f>
        <v>1.8336620021528525</v>
      </c>
      <c r="F1462" s="104">
        <f t="shared" si="1452"/>
        <v>0</v>
      </c>
      <c r="G1462" s="104">
        <f t="shared" si="1452"/>
        <v>1.7629859169559159</v>
      </c>
      <c r="H1462" s="104">
        <f>+F1462+G1462</f>
        <v>1.7629859169559159</v>
      </c>
      <c r="I1462" s="104">
        <f t="shared" si="1453"/>
        <v>0</v>
      </c>
      <c r="J1462" s="104">
        <f t="shared" si="1453"/>
        <v>1.9409118477469658</v>
      </c>
      <c r="K1462" s="104">
        <f>+I1462+J1462</f>
        <v>1.9409118477469658</v>
      </c>
      <c r="L1462" s="104">
        <f t="shared" si="1454"/>
        <v>0</v>
      </c>
      <c r="M1462" s="104">
        <f t="shared" si="1454"/>
        <v>2.1353632061681123</v>
      </c>
      <c r="N1462" s="104">
        <f>+L1462+M1462</f>
        <v>2.1353632061681123</v>
      </c>
      <c r="O1462" s="104">
        <f t="shared" si="1455"/>
        <v>0</v>
      </c>
      <c r="P1462" s="104">
        <f t="shared" si="1455"/>
        <v>2.3748885412566829</v>
      </c>
      <c r="Q1462" s="104">
        <f>+O1462+P1462</f>
        <v>2.3748885412566829</v>
      </c>
      <c r="R1462" s="104">
        <f t="shared" si="1456"/>
        <v>0</v>
      </c>
      <c r="S1462" s="104">
        <f t="shared" si="1456"/>
        <v>2.6239258147815447</v>
      </c>
      <c r="T1462" s="104">
        <f>+R1462+S1462</f>
        <v>2.6239258147815447</v>
      </c>
    </row>
    <row r="1463" spans="2:20" x14ac:dyDescent="0.2">
      <c r="B1463" s="660" t="s">
        <v>717</v>
      </c>
      <c r="C1463" s="104">
        <f t="shared" si="1451"/>
        <v>1.6874919268030142</v>
      </c>
      <c r="D1463" s="104">
        <f t="shared" si="1451"/>
        <v>0</v>
      </c>
      <c r="E1463" s="104">
        <f t="shared" ref="E1463:E1480" si="1457">+C1463+D1463</f>
        <v>1.6874919268030142</v>
      </c>
      <c r="F1463" s="104">
        <f t="shared" si="1452"/>
        <v>1.6224497745154896</v>
      </c>
      <c r="G1463" s="104">
        <f t="shared" si="1452"/>
        <v>0</v>
      </c>
      <c r="H1463" s="104">
        <f t="shared" ref="H1463:H1480" si="1458">+F1463+G1463</f>
        <v>1.6224497745154896</v>
      </c>
      <c r="I1463" s="104">
        <f t="shared" si="1453"/>
        <v>1.7861923679848941</v>
      </c>
      <c r="J1463" s="104">
        <f t="shared" si="1453"/>
        <v>0</v>
      </c>
      <c r="K1463" s="104">
        <f t="shared" ref="K1463:K1480" si="1459">+I1463+J1463</f>
        <v>1.7861923679848941</v>
      </c>
      <c r="L1463" s="104">
        <f t="shared" si="1454"/>
        <v>1.9651430672447951</v>
      </c>
      <c r="M1463" s="104">
        <f t="shared" si="1454"/>
        <v>0</v>
      </c>
      <c r="N1463" s="104">
        <f t="shared" ref="N1463:N1480" si="1460">+L1463+M1463</f>
        <v>1.9651430672447951</v>
      </c>
      <c r="O1463" s="104">
        <f t="shared" si="1455"/>
        <v>2.1855746782789951</v>
      </c>
      <c r="P1463" s="104">
        <f t="shared" si="1455"/>
        <v>0</v>
      </c>
      <c r="Q1463" s="104">
        <f t="shared" ref="Q1463:Q1480" si="1461">+O1463+P1463</f>
        <v>2.1855746782789951</v>
      </c>
      <c r="R1463" s="104">
        <f t="shared" si="1456"/>
        <v>2.4147599850873571</v>
      </c>
      <c r="S1463" s="104">
        <f t="shared" si="1456"/>
        <v>0</v>
      </c>
      <c r="T1463" s="104">
        <f t="shared" ref="T1463:T1480" si="1462">+R1463+S1463</f>
        <v>2.4147599850873571</v>
      </c>
    </row>
    <row r="1464" spans="2:20" x14ac:dyDescent="0.2">
      <c r="B1464" s="660" t="s">
        <v>287</v>
      </c>
      <c r="C1464" s="104">
        <f t="shared" si="1451"/>
        <v>2.4262648008611412</v>
      </c>
      <c r="D1464" s="104">
        <f t="shared" si="1451"/>
        <v>0</v>
      </c>
      <c r="E1464" s="104">
        <f t="shared" si="1457"/>
        <v>2.4262648008611412</v>
      </c>
      <c r="F1464" s="104">
        <f t="shared" si="1452"/>
        <v>2.3327476218092427</v>
      </c>
      <c r="G1464" s="104">
        <f t="shared" si="1452"/>
        <v>0</v>
      </c>
      <c r="H1464" s="104">
        <f t="shared" si="1458"/>
        <v>2.3327476218092427</v>
      </c>
      <c r="I1464" s="104">
        <f t="shared" si="1453"/>
        <v>2.5681756464571541</v>
      </c>
      <c r="J1464" s="104">
        <f t="shared" si="1453"/>
        <v>0</v>
      </c>
      <c r="K1464" s="104">
        <f t="shared" si="1459"/>
        <v>2.5681756464571541</v>
      </c>
      <c r="L1464" s="104">
        <f t="shared" si="1454"/>
        <v>2.8254697856512609</v>
      </c>
      <c r="M1464" s="104">
        <f t="shared" si="1454"/>
        <v>0</v>
      </c>
      <c r="N1464" s="104">
        <f t="shared" si="1460"/>
        <v>2.8254697856512609</v>
      </c>
      <c r="O1464" s="104">
        <f t="shared" si="1455"/>
        <v>3.1424049071499636</v>
      </c>
      <c r="P1464" s="104">
        <f t="shared" si="1455"/>
        <v>0</v>
      </c>
      <c r="Q1464" s="104">
        <f t="shared" si="1461"/>
        <v>3.1424049071499636</v>
      </c>
      <c r="R1464" s="104">
        <f t="shared" si="1456"/>
        <v>3.4719260348967289</v>
      </c>
      <c r="S1464" s="104">
        <f t="shared" si="1456"/>
        <v>0</v>
      </c>
      <c r="T1464" s="104">
        <f t="shared" si="1462"/>
        <v>3.4719260348967289</v>
      </c>
    </row>
    <row r="1465" spans="2:20" x14ac:dyDescent="0.2">
      <c r="B1465" s="114" t="s">
        <v>427</v>
      </c>
      <c r="C1465" s="104">
        <f t="shared" si="1451"/>
        <v>0</v>
      </c>
      <c r="D1465" s="104">
        <f t="shared" si="1451"/>
        <v>7.0985575888051669</v>
      </c>
      <c r="E1465" s="104">
        <f t="shared" si="1457"/>
        <v>7.0985575888051669</v>
      </c>
      <c r="F1465" s="104">
        <f t="shared" si="1452"/>
        <v>0</v>
      </c>
      <c r="G1465" s="104">
        <f t="shared" si="1452"/>
        <v>6.8249530420933286</v>
      </c>
      <c r="H1465" s="104">
        <f t="shared" si="1458"/>
        <v>6.8249530420933286</v>
      </c>
      <c r="I1465" s="104">
        <f t="shared" si="1453"/>
        <v>0</v>
      </c>
      <c r="J1465" s="104">
        <f t="shared" si="1453"/>
        <v>7.513748177063218</v>
      </c>
      <c r="K1465" s="104">
        <f t="shared" si="1459"/>
        <v>7.513748177063218</v>
      </c>
      <c r="L1465" s="104">
        <f t="shared" si="1454"/>
        <v>0</v>
      </c>
      <c r="M1465" s="104">
        <f t="shared" si="1454"/>
        <v>8.2665173157339762</v>
      </c>
      <c r="N1465" s="104">
        <f t="shared" si="1460"/>
        <v>8.2665173157339762</v>
      </c>
      <c r="O1465" s="104">
        <f t="shared" si="1455"/>
        <v>0</v>
      </c>
      <c r="P1465" s="104">
        <f t="shared" si="1455"/>
        <v>9.1937789283473226</v>
      </c>
      <c r="Q1465" s="104">
        <f t="shared" si="1461"/>
        <v>9.1937789283473226</v>
      </c>
      <c r="R1465" s="104">
        <f t="shared" si="1456"/>
        <v>0</v>
      </c>
      <c r="S1465" s="104">
        <f t="shared" si="1456"/>
        <v>10.157863599240716</v>
      </c>
      <c r="T1465" s="104">
        <f t="shared" si="1462"/>
        <v>10.157863599240716</v>
      </c>
    </row>
    <row r="1466" spans="2:20" x14ac:dyDescent="0.2">
      <c r="B1466" s="114" t="s">
        <v>428</v>
      </c>
      <c r="C1466" s="104">
        <f t="shared" si="1451"/>
        <v>0</v>
      </c>
      <c r="D1466" s="104">
        <f t="shared" si="1451"/>
        <v>4.0880086114101184</v>
      </c>
      <c r="E1466" s="104">
        <f t="shared" si="1457"/>
        <v>4.0880086114101184</v>
      </c>
      <c r="F1466" s="104">
        <f t="shared" si="1452"/>
        <v>0</v>
      </c>
      <c r="G1466" s="104">
        <f t="shared" si="1452"/>
        <v>3.9304417072769611</v>
      </c>
      <c r="H1466" s="104">
        <f t="shared" si="1458"/>
        <v>3.9304417072769611</v>
      </c>
      <c r="I1466" s="104">
        <f t="shared" si="1453"/>
        <v>0</v>
      </c>
      <c r="J1466" s="104">
        <f t="shared" si="1453"/>
        <v>4.3271139055408705</v>
      </c>
      <c r="K1466" s="104">
        <f t="shared" si="1459"/>
        <v>4.3271139055408705</v>
      </c>
      <c r="L1466" s="104">
        <f t="shared" si="1454"/>
        <v>0</v>
      </c>
      <c r="M1466" s="104">
        <f t="shared" si="1454"/>
        <v>4.7606282755789415</v>
      </c>
      <c r="N1466" s="104">
        <f t="shared" si="1460"/>
        <v>4.7606282755789415</v>
      </c>
      <c r="O1466" s="104">
        <f t="shared" si="1455"/>
        <v>0</v>
      </c>
      <c r="P1466" s="104">
        <f t="shared" si="1455"/>
        <v>10.58926322997147</v>
      </c>
      <c r="Q1466" s="104">
        <f t="shared" si="1461"/>
        <v>10.58926322997147</v>
      </c>
      <c r="R1466" s="104">
        <f t="shared" si="1456"/>
        <v>0</v>
      </c>
      <c r="S1466" s="104">
        <f t="shared" si="1456"/>
        <v>11.699682181268324</v>
      </c>
      <c r="T1466" s="104">
        <f t="shared" si="1462"/>
        <v>11.699682181268324</v>
      </c>
    </row>
    <row r="1467" spans="2:20" x14ac:dyDescent="0.2">
      <c r="B1467" s="114" t="s">
        <v>429</v>
      </c>
      <c r="C1467" s="104">
        <f t="shared" si="1451"/>
        <v>5.743810548977395</v>
      </c>
      <c r="D1467" s="104">
        <f t="shared" si="1451"/>
        <v>0</v>
      </c>
      <c r="E1467" s="104">
        <f t="shared" si="1457"/>
        <v>5.743810548977395</v>
      </c>
      <c r="F1467" s="104">
        <f t="shared" si="1452"/>
        <v>5.5224229414259627</v>
      </c>
      <c r="G1467" s="104">
        <f t="shared" si="1452"/>
        <v>0</v>
      </c>
      <c r="H1467" s="104">
        <f t="shared" si="1458"/>
        <v>5.5224229414259627</v>
      </c>
      <c r="I1467" s="104">
        <f t="shared" si="1453"/>
        <v>6.0797627548781614</v>
      </c>
      <c r="J1467" s="104">
        <f t="shared" si="1453"/>
        <v>0</v>
      </c>
      <c r="K1467" s="104">
        <f t="shared" si="1459"/>
        <v>6.0797627548781614</v>
      </c>
      <c r="L1467" s="104">
        <f t="shared" si="1454"/>
        <v>13.37773449532842</v>
      </c>
      <c r="M1467" s="104">
        <f t="shared" si="1454"/>
        <v>0</v>
      </c>
      <c r="N1467" s="104">
        <f t="shared" si="1460"/>
        <v>13.37773449532842</v>
      </c>
      <c r="O1467" s="104">
        <f t="shared" si="1455"/>
        <v>14.878325274669219</v>
      </c>
      <c r="P1467" s="104">
        <f t="shared" si="1455"/>
        <v>0</v>
      </c>
      <c r="Q1467" s="104">
        <f t="shared" si="1461"/>
        <v>14.878325274669219</v>
      </c>
      <c r="R1467" s="104">
        <f t="shared" si="1456"/>
        <v>16.438506940735536</v>
      </c>
      <c r="S1467" s="104">
        <f t="shared" si="1456"/>
        <v>0</v>
      </c>
      <c r="T1467" s="104">
        <f t="shared" si="1462"/>
        <v>16.438506940735536</v>
      </c>
    </row>
    <row r="1468" spans="2:20" x14ac:dyDescent="0.2">
      <c r="B1468" s="114" t="s">
        <v>288</v>
      </c>
      <c r="C1468" s="104">
        <f t="shared" si="1451"/>
        <v>0</v>
      </c>
      <c r="D1468" s="104">
        <f t="shared" si="1451"/>
        <v>0</v>
      </c>
      <c r="E1468" s="104">
        <f t="shared" si="1457"/>
        <v>0</v>
      </c>
      <c r="F1468" s="104">
        <f t="shared" si="1452"/>
        <v>1.8840610755740979</v>
      </c>
      <c r="G1468" s="104">
        <f t="shared" si="1452"/>
        <v>0</v>
      </c>
      <c r="H1468" s="104">
        <f t="shared" si="1458"/>
        <v>1.8840610755740979</v>
      </c>
      <c r="I1468" s="104">
        <f t="shared" si="1453"/>
        <v>2.4937916117174663</v>
      </c>
      <c r="J1468" s="104">
        <f t="shared" si="1453"/>
        <v>0</v>
      </c>
      <c r="K1468" s="104">
        <f t="shared" si="1459"/>
        <v>2.4937916117174663</v>
      </c>
      <c r="L1468" s="104">
        <f t="shared" si="1454"/>
        <v>3.1180606531805486</v>
      </c>
      <c r="M1468" s="104">
        <f t="shared" si="1454"/>
        <v>0</v>
      </c>
      <c r="N1468" s="104">
        <f t="shared" si="1460"/>
        <v>3.1180606531805486</v>
      </c>
      <c r="O1468" s="104">
        <f t="shared" si="1455"/>
        <v>5.2550626194036987</v>
      </c>
      <c r="P1468" s="104">
        <f t="shared" si="1455"/>
        <v>0</v>
      </c>
      <c r="Q1468" s="104">
        <f t="shared" si="1461"/>
        <v>5.2550626194036987</v>
      </c>
      <c r="R1468" s="104">
        <f t="shared" si="1456"/>
        <v>6.5453717187804239</v>
      </c>
      <c r="S1468" s="104">
        <f t="shared" si="1456"/>
        <v>0</v>
      </c>
      <c r="T1468" s="104">
        <f t="shared" si="1462"/>
        <v>6.5453717187804239</v>
      </c>
    </row>
    <row r="1469" spans="2:20" x14ac:dyDescent="0.2">
      <c r="B1469" s="114" t="s">
        <v>289</v>
      </c>
      <c r="C1469" s="104">
        <f t="shared" si="1451"/>
        <v>2.4955866523143166</v>
      </c>
      <c r="D1469" s="104">
        <f t="shared" si="1451"/>
        <v>0</v>
      </c>
      <c r="E1469" s="104">
        <f t="shared" si="1457"/>
        <v>2.4955866523143166</v>
      </c>
      <c r="F1469" s="104">
        <f t="shared" si="1452"/>
        <v>2.3993975538609353</v>
      </c>
      <c r="G1469" s="104">
        <f t="shared" si="1452"/>
        <v>0</v>
      </c>
      <c r="H1469" s="104">
        <f t="shared" si="1458"/>
        <v>2.3993975538609353</v>
      </c>
      <c r="I1469" s="104">
        <f t="shared" si="1453"/>
        <v>2.6415520934987868</v>
      </c>
      <c r="J1469" s="104">
        <f t="shared" si="1453"/>
        <v>0</v>
      </c>
      <c r="K1469" s="104">
        <f t="shared" si="1459"/>
        <v>2.6415520934987868</v>
      </c>
      <c r="L1469" s="104">
        <f t="shared" si="1454"/>
        <v>2.9061974938127251</v>
      </c>
      <c r="M1469" s="104">
        <f t="shared" si="1454"/>
        <v>0</v>
      </c>
      <c r="N1469" s="104">
        <f t="shared" si="1460"/>
        <v>2.9061974938127251</v>
      </c>
      <c r="O1469" s="104">
        <f t="shared" si="1455"/>
        <v>3.2321879044971054</v>
      </c>
      <c r="P1469" s="104">
        <f t="shared" si="1455"/>
        <v>0</v>
      </c>
      <c r="Q1469" s="104">
        <f t="shared" si="1461"/>
        <v>3.2321879044971054</v>
      </c>
      <c r="R1469" s="104">
        <f t="shared" si="1456"/>
        <v>3.5711239216080637</v>
      </c>
      <c r="S1469" s="104">
        <f t="shared" si="1456"/>
        <v>0</v>
      </c>
      <c r="T1469" s="104">
        <f t="shared" si="1462"/>
        <v>3.5711239216080637</v>
      </c>
    </row>
    <row r="1470" spans="2:20" x14ac:dyDescent="0.2">
      <c r="B1470" s="114" t="s">
        <v>290</v>
      </c>
      <c r="C1470" s="104">
        <f t="shared" si="1451"/>
        <v>0</v>
      </c>
      <c r="D1470" s="104">
        <f t="shared" si="1451"/>
        <v>1.9885468245425189</v>
      </c>
      <c r="E1470" s="104">
        <f t="shared" si="1457"/>
        <v>1.9885468245425189</v>
      </c>
      <c r="F1470" s="104">
        <f t="shared" si="1452"/>
        <v>0</v>
      </c>
      <c r="G1470" s="104">
        <f t="shared" si="1452"/>
        <v>1.9119009079971263</v>
      </c>
      <c r="H1470" s="104">
        <f t="shared" si="1458"/>
        <v>1.9119009079971263</v>
      </c>
      <c r="I1470" s="104">
        <f t="shared" si="1453"/>
        <v>0</v>
      </c>
      <c r="J1470" s="104">
        <f t="shared" si="1453"/>
        <v>2.1048557951371287</v>
      </c>
      <c r="K1470" s="104">
        <f t="shared" si="1459"/>
        <v>2.1048557951371287</v>
      </c>
      <c r="L1470" s="104">
        <f t="shared" si="1454"/>
        <v>0</v>
      </c>
      <c r="M1470" s="104">
        <f t="shared" si="1454"/>
        <v>2.3157319712602984</v>
      </c>
      <c r="N1470" s="104">
        <f t="shared" si="1460"/>
        <v>2.3157319712602984</v>
      </c>
      <c r="O1470" s="104">
        <f t="shared" si="1455"/>
        <v>0</v>
      </c>
      <c r="P1470" s="104">
        <f t="shared" si="1455"/>
        <v>2.5754894096151539</v>
      </c>
      <c r="Q1470" s="104">
        <f t="shared" si="1461"/>
        <v>2.5754894096151539</v>
      </c>
      <c r="R1470" s="104">
        <f t="shared" si="1456"/>
        <v>0</v>
      </c>
      <c r="S1470" s="104">
        <f t="shared" si="1456"/>
        <v>2.8455622359480128</v>
      </c>
      <c r="T1470" s="104">
        <f t="shared" si="1462"/>
        <v>2.8455622359480128</v>
      </c>
    </row>
    <row r="1471" spans="2:20" x14ac:dyDescent="0.2">
      <c r="B1471" s="114" t="s">
        <v>291</v>
      </c>
      <c r="C1471" s="104">
        <f t="shared" si="1451"/>
        <v>0</v>
      </c>
      <c r="D1471" s="104">
        <f t="shared" si="1451"/>
        <v>0.99031216361679231</v>
      </c>
      <c r="E1471" s="104">
        <f t="shared" si="1457"/>
        <v>0.99031216361679231</v>
      </c>
      <c r="F1471" s="104">
        <f t="shared" si="1452"/>
        <v>0</v>
      </c>
      <c r="G1471" s="104">
        <f t="shared" si="1452"/>
        <v>0.95214188645275222</v>
      </c>
      <c r="H1471" s="104">
        <f t="shared" si="1458"/>
        <v>0.95214188645275222</v>
      </c>
      <c r="I1471" s="104">
        <f t="shared" si="1453"/>
        <v>0</v>
      </c>
      <c r="J1471" s="104">
        <f t="shared" si="1453"/>
        <v>1.0482349577376138</v>
      </c>
      <c r="K1471" s="104">
        <f t="shared" si="1459"/>
        <v>1.0482349577376138</v>
      </c>
      <c r="L1471" s="104">
        <f t="shared" si="1454"/>
        <v>0</v>
      </c>
      <c r="M1471" s="104">
        <f t="shared" si="1454"/>
        <v>1.0588959122477821</v>
      </c>
      <c r="N1471" s="104">
        <f t="shared" si="1460"/>
        <v>1.0588959122477821</v>
      </c>
      <c r="O1471" s="104">
        <f t="shared" si="1455"/>
        <v>0</v>
      </c>
      <c r="P1471" s="104">
        <f t="shared" si="1455"/>
        <v>1.1776730820858858</v>
      </c>
      <c r="Q1471" s="104">
        <f t="shared" si="1461"/>
        <v>1.1776730820858858</v>
      </c>
      <c r="R1471" s="104">
        <f t="shared" si="1456"/>
        <v>0</v>
      </c>
      <c r="S1471" s="104">
        <f t="shared" si="1456"/>
        <v>1.3011670854343953</v>
      </c>
      <c r="T1471" s="104">
        <f t="shared" si="1462"/>
        <v>1.3011670854343953</v>
      </c>
    </row>
    <row r="1472" spans="2:20" x14ac:dyDescent="0.2">
      <c r="B1472" s="114" t="s">
        <v>293</v>
      </c>
      <c r="C1472" s="104">
        <f t="shared" si="1451"/>
        <v>0</v>
      </c>
      <c r="D1472" s="104">
        <f t="shared" si="1451"/>
        <v>1.0414122712594187</v>
      </c>
      <c r="E1472" s="104">
        <f t="shared" si="1457"/>
        <v>1.0414122712594187</v>
      </c>
      <c r="F1472" s="104">
        <f t="shared" si="1452"/>
        <v>0</v>
      </c>
      <c r="G1472" s="104">
        <f t="shared" si="1452"/>
        <v>1.0012724077937141</v>
      </c>
      <c r="H1472" s="104">
        <f t="shared" si="1458"/>
        <v>1.0012724077937141</v>
      </c>
      <c r="I1472" s="104">
        <f t="shared" si="1453"/>
        <v>0</v>
      </c>
      <c r="J1472" s="104">
        <f t="shared" si="1453"/>
        <v>1.1023238815568748</v>
      </c>
      <c r="K1472" s="104">
        <f t="shared" si="1459"/>
        <v>1.1023238815568748</v>
      </c>
      <c r="L1472" s="104">
        <f t="shared" si="1454"/>
        <v>0</v>
      </c>
      <c r="M1472" s="104">
        <f t="shared" si="1454"/>
        <v>1.212760827179945</v>
      </c>
      <c r="N1472" s="104">
        <f t="shared" si="1460"/>
        <v>1.212760827179945</v>
      </c>
      <c r="O1472" s="104">
        <f t="shared" si="1455"/>
        <v>0</v>
      </c>
      <c r="P1472" s="104">
        <f t="shared" si="1455"/>
        <v>1.3487971430036332</v>
      </c>
      <c r="Q1472" s="104">
        <f t="shared" si="1461"/>
        <v>1.3487971430036332</v>
      </c>
      <c r="R1472" s="104">
        <f t="shared" si="1456"/>
        <v>0</v>
      </c>
      <c r="S1472" s="104">
        <f t="shared" si="1456"/>
        <v>1.4902356809377142</v>
      </c>
      <c r="T1472" s="104">
        <f t="shared" si="1462"/>
        <v>1.4902356809377142</v>
      </c>
    </row>
    <row r="1473" spans="2:20" x14ac:dyDescent="0.2">
      <c r="B1473" s="114" t="s">
        <v>872</v>
      </c>
      <c r="C1473" s="104">
        <f t="shared" ref="C1473:D1480" si="1463">+C1361*$E$1484</f>
        <v>0</v>
      </c>
      <c r="D1473" s="104">
        <f t="shared" si="1463"/>
        <v>0</v>
      </c>
      <c r="E1473" s="104">
        <f t="shared" si="1457"/>
        <v>0</v>
      </c>
      <c r="F1473" s="104">
        <f t="shared" ref="F1473:G1480" si="1464">+F1361*$H$1484</f>
        <v>0</v>
      </c>
      <c r="G1473" s="104">
        <f t="shared" si="1464"/>
        <v>0</v>
      </c>
      <c r="H1473" s="104">
        <f t="shared" si="1458"/>
        <v>0</v>
      </c>
      <c r="I1473" s="104">
        <f t="shared" ref="I1473:J1480" si="1465">+I1361*$K$1484</f>
        <v>20.791437178266719</v>
      </c>
      <c r="J1473" s="104">
        <f t="shared" si="1465"/>
        <v>0</v>
      </c>
      <c r="K1473" s="104">
        <f t="shared" si="1459"/>
        <v>20.791437178266719</v>
      </c>
      <c r="L1473" s="104">
        <f t="shared" ref="L1473:M1480" si="1466">+L1361*$N$1484</f>
        <v>48.52153758765715</v>
      </c>
      <c r="M1473" s="104">
        <f t="shared" si="1466"/>
        <v>0</v>
      </c>
      <c r="N1473" s="104">
        <f t="shared" si="1460"/>
        <v>48.52153758765715</v>
      </c>
      <c r="O1473" s="104">
        <f t="shared" ref="O1473:P1480" si="1467">+O1361*$Q$1484</f>
        <v>0</v>
      </c>
      <c r="P1473" s="104">
        <f t="shared" si="1467"/>
        <v>0</v>
      </c>
      <c r="Q1473" s="104">
        <f t="shared" si="1461"/>
        <v>0</v>
      </c>
      <c r="R1473" s="104">
        <f t="shared" ref="R1473:S1480" si="1468">+R1361*$T$1484</f>
        <v>0</v>
      </c>
      <c r="S1473" s="104">
        <f t="shared" si="1468"/>
        <v>0</v>
      </c>
      <c r="T1473" s="104">
        <f t="shared" si="1462"/>
        <v>0</v>
      </c>
    </row>
    <row r="1474" spans="2:20" x14ac:dyDescent="0.2">
      <c r="B1474" s="114" t="s">
        <v>867</v>
      </c>
      <c r="C1474" s="104">
        <f t="shared" si="1463"/>
        <v>0</v>
      </c>
      <c r="D1474" s="104">
        <f t="shared" si="1463"/>
        <v>0</v>
      </c>
      <c r="E1474" s="104">
        <f t="shared" si="1457"/>
        <v>0</v>
      </c>
      <c r="F1474" s="104">
        <f t="shared" si="1464"/>
        <v>20.774004795332775</v>
      </c>
      <c r="G1474" s="104">
        <f t="shared" si="1464"/>
        <v>0</v>
      </c>
      <c r="H1474" s="104">
        <f t="shared" si="1458"/>
        <v>20.774004795332775</v>
      </c>
      <c r="I1474" s="104">
        <f t="shared" si="1465"/>
        <v>24.256676707977842</v>
      </c>
      <c r="J1474" s="104">
        <f t="shared" si="1465"/>
        <v>0</v>
      </c>
      <c r="K1474" s="104">
        <f t="shared" si="1459"/>
        <v>24.256676707977842</v>
      </c>
      <c r="L1474" s="104">
        <f t="shared" si="1466"/>
        <v>41.589889360848986</v>
      </c>
      <c r="M1474" s="104">
        <f t="shared" si="1466"/>
        <v>0</v>
      </c>
      <c r="N1474" s="104">
        <f t="shared" si="1460"/>
        <v>41.589889360848986</v>
      </c>
      <c r="O1474" s="104">
        <f t="shared" si="1467"/>
        <v>45.554225043677476</v>
      </c>
      <c r="P1474" s="104">
        <f t="shared" si="1467"/>
        <v>0</v>
      </c>
      <c r="Q1474" s="104">
        <f t="shared" si="1461"/>
        <v>45.554225043677476</v>
      </c>
      <c r="R1474" s="104">
        <f t="shared" si="1468"/>
        <v>52.794928338406599</v>
      </c>
      <c r="S1474" s="104">
        <f t="shared" si="1468"/>
        <v>0</v>
      </c>
      <c r="T1474" s="104">
        <f t="shared" si="1462"/>
        <v>52.794928338406599</v>
      </c>
    </row>
    <row r="1475" spans="2:20" x14ac:dyDescent="0.2">
      <c r="B1475" s="114" t="s">
        <v>868</v>
      </c>
      <c r="C1475" s="104">
        <f t="shared" si="1463"/>
        <v>0</v>
      </c>
      <c r="D1475" s="104">
        <f t="shared" si="1463"/>
        <v>0</v>
      </c>
      <c r="E1475" s="104">
        <f t="shared" si="1457"/>
        <v>0</v>
      </c>
      <c r="F1475" s="104">
        <f t="shared" si="1464"/>
        <v>0</v>
      </c>
      <c r="G1475" s="104">
        <f t="shared" si="1464"/>
        <v>0</v>
      </c>
      <c r="H1475" s="104">
        <f t="shared" si="1458"/>
        <v>0</v>
      </c>
      <c r="I1475" s="104">
        <f t="shared" si="1465"/>
        <v>10.395718589133359</v>
      </c>
      <c r="J1475" s="104">
        <f t="shared" si="1465"/>
        <v>0</v>
      </c>
      <c r="K1475" s="104">
        <f t="shared" si="1459"/>
        <v>10.395718589133359</v>
      </c>
      <c r="L1475" s="104">
        <f t="shared" si="1466"/>
        <v>20.794944680424493</v>
      </c>
      <c r="M1475" s="104">
        <f t="shared" si="1466"/>
        <v>0</v>
      </c>
      <c r="N1475" s="104">
        <f t="shared" si="1460"/>
        <v>20.794944680424493</v>
      </c>
      <c r="O1475" s="104">
        <f t="shared" si="1467"/>
        <v>28.033369257647674</v>
      </c>
      <c r="P1475" s="104">
        <f t="shared" si="1467"/>
        <v>0</v>
      </c>
      <c r="Q1475" s="104">
        <f t="shared" si="1461"/>
        <v>28.033369257647674</v>
      </c>
      <c r="R1475" s="104">
        <f t="shared" si="1468"/>
        <v>31.67695700304396</v>
      </c>
      <c r="S1475" s="104">
        <f t="shared" si="1468"/>
        <v>0</v>
      </c>
      <c r="T1475" s="104">
        <f t="shared" si="1462"/>
        <v>31.67695700304396</v>
      </c>
    </row>
    <row r="1476" spans="2:20" x14ac:dyDescent="0.2">
      <c r="B1476" s="114" t="s">
        <v>869</v>
      </c>
      <c r="C1476" s="104">
        <f t="shared" si="1463"/>
        <v>0</v>
      </c>
      <c r="D1476" s="104">
        <f t="shared" si="1463"/>
        <v>0</v>
      </c>
      <c r="E1476" s="104">
        <f t="shared" si="1457"/>
        <v>0</v>
      </c>
      <c r="F1476" s="104">
        <f t="shared" si="1464"/>
        <v>13.84933653022185</v>
      </c>
      <c r="G1476" s="104">
        <f t="shared" si="1464"/>
        <v>0</v>
      </c>
      <c r="H1476" s="104">
        <f t="shared" si="1458"/>
        <v>13.84933653022185</v>
      </c>
      <c r="I1476" s="104">
        <f t="shared" si="1465"/>
        <v>17.326197648555599</v>
      </c>
      <c r="J1476" s="104">
        <f t="shared" si="1465"/>
        <v>0</v>
      </c>
      <c r="K1476" s="104">
        <f t="shared" si="1459"/>
        <v>17.326197648555599</v>
      </c>
      <c r="L1476" s="104">
        <f t="shared" si="1466"/>
        <v>24.260768793828575</v>
      </c>
      <c r="M1476" s="104">
        <f t="shared" si="1466"/>
        <v>0</v>
      </c>
      <c r="N1476" s="104">
        <f t="shared" si="1460"/>
        <v>24.260768793828575</v>
      </c>
      <c r="O1476" s="104">
        <f t="shared" si="1467"/>
        <v>35.041711572059597</v>
      </c>
      <c r="P1476" s="104">
        <f t="shared" si="1467"/>
        <v>0</v>
      </c>
      <c r="Q1476" s="104">
        <f t="shared" si="1461"/>
        <v>35.041711572059597</v>
      </c>
      <c r="R1476" s="104">
        <f t="shared" si="1468"/>
        <v>42.235942670725279</v>
      </c>
      <c r="S1476" s="104">
        <f t="shared" si="1468"/>
        <v>0</v>
      </c>
      <c r="T1476" s="104">
        <f t="shared" si="1462"/>
        <v>42.235942670725279</v>
      </c>
    </row>
    <row r="1477" spans="2:20" x14ac:dyDescent="0.2">
      <c r="B1477" s="114" t="s">
        <v>870</v>
      </c>
      <c r="C1477" s="104">
        <f t="shared" si="1463"/>
        <v>0</v>
      </c>
      <c r="D1477" s="104">
        <f t="shared" si="1463"/>
        <v>0</v>
      </c>
      <c r="E1477" s="104">
        <f t="shared" si="1457"/>
        <v>0</v>
      </c>
      <c r="F1477" s="104">
        <f t="shared" si="1464"/>
        <v>0</v>
      </c>
      <c r="G1477" s="104">
        <f t="shared" si="1464"/>
        <v>0</v>
      </c>
      <c r="H1477" s="104">
        <f t="shared" si="1458"/>
        <v>0</v>
      </c>
      <c r="I1477" s="104">
        <f t="shared" si="1465"/>
        <v>41.582874356533438</v>
      </c>
      <c r="J1477" s="104">
        <f t="shared" si="1465"/>
        <v>0</v>
      </c>
      <c r="K1477" s="104">
        <f t="shared" si="1459"/>
        <v>41.582874356533438</v>
      </c>
      <c r="L1477" s="104">
        <f t="shared" si="1466"/>
        <v>0</v>
      </c>
      <c r="M1477" s="104">
        <f t="shared" si="1466"/>
        <v>0</v>
      </c>
      <c r="N1477" s="104">
        <f t="shared" si="1460"/>
        <v>0</v>
      </c>
      <c r="O1477" s="104">
        <f t="shared" si="1467"/>
        <v>84.100107772943034</v>
      </c>
      <c r="P1477" s="104">
        <f t="shared" si="1467"/>
        <v>0</v>
      </c>
      <c r="Q1477" s="104">
        <f t="shared" si="1461"/>
        <v>84.100107772943034</v>
      </c>
      <c r="R1477" s="104">
        <f t="shared" si="1468"/>
        <v>0</v>
      </c>
      <c r="S1477" s="104">
        <f t="shared" si="1468"/>
        <v>0</v>
      </c>
      <c r="T1477" s="104">
        <f t="shared" si="1462"/>
        <v>0</v>
      </c>
    </row>
    <row r="1478" spans="2:20" x14ac:dyDescent="0.2">
      <c r="B1478" s="114" t="s">
        <v>871</v>
      </c>
      <c r="C1478" s="104">
        <f t="shared" si="1463"/>
        <v>0</v>
      </c>
      <c r="D1478" s="104">
        <f t="shared" si="1463"/>
        <v>0</v>
      </c>
      <c r="E1478" s="104">
        <f t="shared" si="1457"/>
        <v>0</v>
      </c>
      <c r="F1478" s="104">
        <f t="shared" si="1464"/>
        <v>6.9246682651109248</v>
      </c>
      <c r="G1478" s="104">
        <f t="shared" si="1464"/>
        <v>0</v>
      </c>
      <c r="H1478" s="104">
        <f t="shared" si="1458"/>
        <v>6.9246682651109248</v>
      </c>
      <c r="I1478" s="104">
        <f t="shared" si="1465"/>
        <v>13.860958118844481</v>
      </c>
      <c r="J1478" s="104">
        <f t="shared" si="1465"/>
        <v>0</v>
      </c>
      <c r="K1478" s="104">
        <f t="shared" si="1459"/>
        <v>13.860958118844481</v>
      </c>
      <c r="L1478" s="104">
        <f t="shared" si="1466"/>
        <v>17.329120567020411</v>
      </c>
      <c r="M1478" s="104">
        <f t="shared" si="1466"/>
        <v>0</v>
      </c>
      <c r="N1478" s="104">
        <f t="shared" si="1460"/>
        <v>17.329120567020411</v>
      </c>
      <c r="O1478" s="104">
        <f t="shared" si="1467"/>
        <v>24.529198100441715</v>
      </c>
      <c r="P1478" s="104">
        <f t="shared" si="1467"/>
        <v>0</v>
      </c>
      <c r="Q1478" s="104">
        <f t="shared" si="1461"/>
        <v>24.529198100441715</v>
      </c>
      <c r="R1478" s="104">
        <f t="shared" si="1468"/>
        <v>28.157295113816851</v>
      </c>
      <c r="S1478" s="104">
        <f t="shared" si="1468"/>
        <v>0</v>
      </c>
      <c r="T1478" s="104">
        <f t="shared" si="1462"/>
        <v>28.157295113816851</v>
      </c>
    </row>
    <row r="1479" spans="2:20" x14ac:dyDescent="0.2">
      <c r="B1479" s="114" t="s">
        <v>873</v>
      </c>
      <c r="C1479" s="104">
        <f t="shared" si="1463"/>
        <v>0</v>
      </c>
      <c r="D1479" s="104">
        <f t="shared" si="1463"/>
        <v>0</v>
      </c>
      <c r="E1479" s="104">
        <f t="shared" si="1457"/>
        <v>0</v>
      </c>
      <c r="F1479" s="104">
        <f t="shared" si="1464"/>
        <v>0</v>
      </c>
      <c r="G1479" s="104">
        <f t="shared" si="1464"/>
        <v>0</v>
      </c>
      <c r="H1479" s="104">
        <f t="shared" si="1458"/>
        <v>0</v>
      </c>
      <c r="I1479" s="104">
        <f t="shared" si="1465"/>
        <v>20.791437178266719</v>
      </c>
      <c r="J1479" s="104">
        <f t="shared" si="1465"/>
        <v>0</v>
      </c>
      <c r="K1479" s="104">
        <f t="shared" si="1459"/>
        <v>20.791437178266719</v>
      </c>
      <c r="L1479" s="104">
        <f t="shared" si="1466"/>
        <v>48.52153758765715</v>
      </c>
      <c r="M1479" s="104">
        <f t="shared" si="1466"/>
        <v>0</v>
      </c>
      <c r="N1479" s="104">
        <f t="shared" si="1460"/>
        <v>48.52153758765715</v>
      </c>
      <c r="O1479" s="104">
        <f t="shared" si="1467"/>
        <v>0</v>
      </c>
      <c r="P1479" s="104">
        <f t="shared" si="1467"/>
        <v>0</v>
      </c>
      <c r="Q1479" s="104">
        <f t="shared" si="1461"/>
        <v>0</v>
      </c>
      <c r="R1479" s="104">
        <f t="shared" si="1468"/>
        <v>0</v>
      </c>
      <c r="S1479" s="104">
        <f t="shared" si="1468"/>
        <v>0</v>
      </c>
      <c r="T1479" s="104">
        <f t="shared" si="1462"/>
        <v>0</v>
      </c>
    </row>
    <row r="1480" spans="2:20" x14ac:dyDescent="0.2">
      <c r="B1480" s="108" t="s">
        <v>881</v>
      </c>
      <c r="C1480" s="104">
        <f t="shared" si="1463"/>
        <v>0</v>
      </c>
      <c r="D1480" s="104">
        <f t="shared" si="1463"/>
        <v>0</v>
      </c>
      <c r="E1480" s="104">
        <f t="shared" si="1457"/>
        <v>0</v>
      </c>
      <c r="F1480" s="104">
        <f t="shared" si="1464"/>
        <v>48.472677855776467</v>
      </c>
      <c r="G1480" s="104">
        <f t="shared" si="1464"/>
        <v>0</v>
      </c>
      <c r="H1480" s="104">
        <f t="shared" si="1458"/>
        <v>48.472677855776467</v>
      </c>
      <c r="I1480" s="104">
        <f t="shared" si="1465"/>
        <v>0</v>
      </c>
      <c r="J1480" s="104">
        <f t="shared" si="1465"/>
        <v>0</v>
      </c>
      <c r="K1480" s="104">
        <f t="shared" si="1459"/>
        <v>0</v>
      </c>
      <c r="L1480" s="104">
        <f t="shared" si="1466"/>
        <v>0</v>
      </c>
      <c r="M1480" s="104">
        <f t="shared" si="1466"/>
        <v>0</v>
      </c>
      <c r="N1480" s="104">
        <f t="shared" si="1460"/>
        <v>0</v>
      </c>
      <c r="O1480" s="104">
        <f t="shared" si="1467"/>
        <v>0</v>
      </c>
      <c r="P1480" s="104">
        <f t="shared" si="1467"/>
        <v>0</v>
      </c>
      <c r="Q1480" s="104">
        <f t="shared" si="1461"/>
        <v>0</v>
      </c>
      <c r="R1480" s="104">
        <f t="shared" si="1468"/>
        <v>0</v>
      </c>
      <c r="S1480" s="104">
        <f t="shared" si="1468"/>
        <v>0</v>
      </c>
      <c r="T1480" s="104">
        <f t="shared" si="1462"/>
        <v>0</v>
      </c>
    </row>
    <row r="1481" spans="2:20" x14ac:dyDescent="0.2">
      <c r="B1481" s="108" t="s">
        <v>912</v>
      </c>
      <c r="C1481" s="104">
        <f t="shared" ref="C1481:D1481" si="1469">+C1369*$E$1484</f>
        <v>16.35995694294941</v>
      </c>
      <c r="D1481" s="104">
        <f t="shared" si="1469"/>
        <v>0</v>
      </c>
      <c r="E1481" s="104">
        <f t="shared" ref="E1481:E1482" si="1470">+C1481+D1481</f>
        <v>16.35995694294941</v>
      </c>
      <c r="F1481" s="104">
        <f t="shared" ref="F1481:G1481" si="1471">+F1369*$H$1484</f>
        <v>14.29943996745406</v>
      </c>
      <c r="G1481" s="104">
        <f t="shared" si="1471"/>
        <v>0</v>
      </c>
      <c r="H1481" s="104">
        <f t="shared" ref="H1481:H1482" si="1472">+F1481+G1481</f>
        <v>14.29943996745406</v>
      </c>
      <c r="I1481" s="104">
        <f t="shared" ref="I1481:J1481" si="1473">+I1369*$K$1484</f>
        <v>14.311439257706926</v>
      </c>
      <c r="J1481" s="104">
        <f t="shared" si="1473"/>
        <v>0</v>
      </c>
      <c r="K1481" s="104">
        <f t="shared" ref="K1481:K1482" si="1474">+I1481+J1481</f>
        <v>14.311439257706926</v>
      </c>
      <c r="L1481" s="104">
        <f t="shared" ref="L1481:M1481" si="1475">+L1369*$N$1484</f>
        <v>14.313853588358858</v>
      </c>
      <c r="M1481" s="104">
        <f t="shared" si="1475"/>
        <v>0</v>
      </c>
      <c r="N1481" s="104">
        <f t="shared" ref="N1481:N1482" si="1476">+L1481+M1481</f>
        <v>14.313853588358858</v>
      </c>
      <c r="O1481" s="104">
        <f t="shared" ref="O1481:P1481" si="1477">+O1369*$Q$1484</f>
        <v>14.472226879260612</v>
      </c>
      <c r="P1481" s="104">
        <f t="shared" si="1477"/>
        <v>0</v>
      </c>
      <c r="Q1481" s="104">
        <f t="shared" ref="Q1481:Q1482" si="1478">+O1481+P1481</f>
        <v>14.472226879260612</v>
      </c>
      <c r="R1481" s="104">
        <f t="shared" ref="R1481:S1481" si="1479">+R1369*$T$1484</f>
        <v>0</v>
      </c>
      <c r="S1481" s="104">
        <f t="shared" si="1479"/>
        <v>0</v>
      </c>
      <c r="T1481" s="104">
        <f t="shared" ref="T1481:T1482" si="1480">+R1481+S1481</f>
        <v>0</v>
      </c>
    </row>
    <row r="1482" spans="2:20" x14ac:dyDescent="0.2">
      <c r="B1482" s="114" t="s">
        <v>294</v>
      </c>
      <c r="C1482" s="104">
        <f t="shared" ref="C1482:D1482" si="1481">+C1370*$E$1484</f>
        <v>55.635098270541803</v>
      </c>
      <c r="D1482" s="104">
        <f t="shared" si="1481"/>
        <v>0</v>
      </c>
      <c r="E1482" s="104">
        <f t="shared" si="1470"/>
        <v>55.635098270541803</v>
      </c>
      <c r="F1482" s="104">
        <f t="shared" ref="F1482:G1482" si="1482">+F1370*$H$1484</f>
        <v>48.627924301834753</v>
      </c>
      <c r="G1482" s="104">
        <f t="shared" si="1482"/>
        <v>0</v>
      </c>
      <c r="H1482" s="104">
        <f t="shared" si="1472"/>
        <v>48.627924301834753</v>
      </c>
      <c r="I1482" s="104">
        <f t="shared" ref="I1482:J1482" si="1483">+I1370*$K$1484</f>
        <v>78.00775815436937</v>
      </c>
      <c r="J1482" s="104">
        <f t="shared" si="1483"/>
        <v>0</v>
      </c>
      <c r="K1482" s="104">
        <f t="shared" si="1474"/>
        <v>78.00775815436937</v>
      </c>
      <c r="L1482" s="104">
        <f t="shared" ref="L1482:M1482" si="1484">+L1370*$N$1484</f>
        <v>72.180704010782236</v>
      </c>
      <c r="M1482" s="104">
        <f t="shared" si="1484"/>
        <v>0</v>
      </c>
      <c r="N1482" s="104">
        <f t="shared" si="1476"/>
        <v>72.180704010782236</v>
      </c>
      <c r="O1482" s="104">
        <f t="shared" ref="O1482:P1482" si="1485">+O1370*$Q$1484</f>
        <v>99.260619278673829</v>
      </c>
      <c r="P1482" s="104">
        <f t="shared" si="1485"/>
        <v>0</v>
      </c>
      <c r="Q1482" s="104">
        <f t="shared" si="1478"/>
        <v>99.260619278673829</v>
      </c>
      <c r="R1482" s="104">
        <f t="shared" ref="R1482:S1482" si="1486">+R1370*$T$1484</f>
        <v>126.52457564269258</v>
      </c>
      <c r="S1482" s="104">
        <f t="shared" si="1486"/>
        <v>0</v>
      </c>
      <c r="T1482" s="104">
        <f t="shared" si="1480"/>
        <v>126.52457564269258</v>
      </c>
    </row>
    <row r="1483" spans="2:20" x14ac:dyDescent="0.2">
      <c r="B1483" s="278" t="s">
        <v>8</v>
      </c>
      <c r="C1483" s="106">
        <f>SUM(C1460:C1482)</f>
        <v>296.61120539873593</v>
      </c>
      <c r="D1483" s="106">
        <f t="shared" ref="D1483:T1483" si="1487">SUM(D1460:D1482)</f>
        <v>17.040499461786869</v>
      </c>
      <c r="E1483" s="106">
        <f t="shared" si="1487"/>
        <v>313.65170486052278</v>
      </c>
      <c r="F1483" s="106">
        <f t="shared" si="1487"/>
        <v>511.25000240789348</v>
      </c>
      <c r="G1483" s="106">
        <f t="shared" si="1487"/>
        <v>16.383695868569799</v>
      </c>
      <c r="H1483" s="106">
        <f t="shared" si="1487"/>
        <v>527.63369827646329</v>
      </c>
      <c r="I1483" s="106">
        <f t="shared" si="1487"/>
        <v>654.75937734460683</v>
      </c>
      <c r="J1483" s="106">
        <f t="shared" si="1487"/>
        <v>18.037188564782671</v>
      </c>
      <c r="K1483" s="106">
        <f t="shared" si="1487"/>
        <v>672.79656590938953</v>
      </c>
      <c r="L1483" s="106">
        <f t="shared" si="1487"/>
        <v>809.66806047516661</v>
      </c>
      <c r="M1483" s="106">
        <f t="shared" si="1487"/>
        <v>19.749897508169056</v>
      </c>
      <c r="N1483" s="106">
        <f t="shared" si="1487"/>
        <v>829.41795798333578</v>
      </c>
      <c r="O1483" s="106">
        <f t="shared" si="1487"/>
        <v>882.35885124758136</v>
      </c>
      <c r="P1483" s="106">
        <f t="shared" si="1487"/>
        <v>27.259890334280147</v>
      </c>
      <c r="Q1483" s="106">
        <f t="shared" si="1487"/>
        <v>909.61874158186151</v>
      </c>
      <c r="R1483" s="106">
        <f t="shared" si="1487"/>
        <v>863.71774328818537</v>
      </c>
      <c r="S1483" s="106">
        <f t="shared" si="1487"/>
        <v>30.11843659761071</v>
      </c>
      <c r="T1483" s="106">
        <f t="shared" si="1487"/>
        <v>893.83617988579613</v>
      </c>
    </row>
    <row r="1484" spans="2:20" x14ac:dyDescent="0.2">
      <c r="B1484" s="279" t="s">
        <v>297</v>
      </c>
      <c r="C1484" s="241"/>
      <c r="D1484" s="240"/>
      <c r="E1484" s="285">
        <f>Asignaciones!K103</f>
        <v>6.9565217391304349E-2</v>
      </c>
      <c r="F1484" s="241"/>
      <c r="G1484" s="240"/>
      <c r="H1484" s="285">
        <f>Asignaciones!L103</f>
        <v>7.0317306847147751E-2</v>
      </c>
      <c r="I1484" s="241"/>
      <c r="J1484" s="240"/>
      <c r="K1484" s="285">
        <f>Asignaciones!M103</f>
        <v>6.9853523316937935E-2</v>
      </c>
      <c r="L1484" s="241"/>
      <c r="M1484" s="240"/>
      <c r="N1484" s="285">
        <f>Asignaciones!N103</f>
        <v>6.9869142308725277E-2</v>
      </c>
      <c r="O1484" s="241"/>
      <c r="P1484" s="240"/>
      <c r="Q1484" s="285">
        <f>Asignaciones!O103</f>
        <v>6.9902755877889106E-2</v>
      </c>
      <c r="R1484" s="241"/>
      <c r="S1484" s="240"/>
      <c r="T1484" s="285">
        <f>Asignaciones!P103</f>
        <v>6.9891400315279989E-2</v>
      </c>
    </row>
    <row r="1488" spans="2:20" x14ac:dyDescent="0.2">
      <c r="B1488" s="2" t="s">
        <v>763</v>
      </c>
      <c r="C1488" s="228"/>
      <c r="D1488" s="228"/>
      <c r="E1488" s="228"/>
      <c r="F1488" s="228"/>
      <c r="G1488" s="228"/>
      <c r="H1488" s="228"/>
      <c r="I1488" s="228"/>
      <c r="J1488" s="228"/>
      <c r="K1488" s="228"/>
      <c r="L1488" s="228"/>
      <c r="M1488" s="228"/>
      <c r="N1488" s="228"/>
      <c r="O1488" s="228"/>
      <c r="P1488" s="228"/>
      <c r="Q1488" s="228"/>
      <c r="R1488" s="228"/>
      <c r="S1488" s="228"/>
      <c r="T1488" s="227"/>
    </row>
    <row r="1489" spans="2:20" x14ac:dyDescent="0.2">
      <c r="B1489" s="9" t="s">
        <v>20</v>
      </c>
      <c r="C1489" s="199"/>
      <c r="D1489" s="199"/>
      <c r="E1489" s="199"/>
      <c r="F1489" s="199"/>
      <c r="G1489" s="199"/>
      <c r="H1489" s="199"/>
      <c r="I1489" s="199"/>
      <c r="J1489" s="199"/>
      <c r="K1489" s="199"/>
      <c r="L1489" s="199"/>
      <c r="M1489" s="199"/>
      <c r="N1489" s="199"/>
      <c r="O1489" s="199"/>
      <c r="P1489" s="199"/>
      <c r="Q1489" s="199"/>
      <c r="R1489" s="199"/>
      <c r="S1489" s="199"/>
      <c r="T1489" s="262"/>
    </row>
    <row r="1490" spans="2:20" x14ac:dyDescent="0.2">
      <c r="B1490" s="9" t="s">
        <v>911</v>
      </c>
      <c r="C1490" s="199"/>
      <c r="D1490" s="199"/>
      <c r="E1490" s="199"/>
      <c r="F1490" s="199"/>
      <c r="G1490" s="199"/>
      <c r="H1490" s="199"/>
      <c r="I1490" s="199"/>
      <c r="J1490" s="199"/>
      <c r="K1490" s="199"/>
      <c r="L1490" s="199"/>
      <c r="M1490" s="199"/>
      <c r="N1490" s="199"/>
      <c r="O1490" s="199"/>
      <c r="P1490" s="199"/>
      <c r="Q1490" s="199"/>
      <c r="R1490" s="199"/>
      <c r="S1490" s="199"/>
      <c r="T1490" s="262"/>
    </row>
    <row r="1491" spans="2:20" x14ac:dyDescent="0.2">
      <c r="B1491" s="9" t="s">
        <v>2</v>
      </c>
      <c r="C1491" s="199"/>
      <c r="D1491" s="199"/>
      <c r="E1491" s="199"/>
      <c r="F1491" s="199"/>
      <c r="G1491" s="199"/>
      <c r="H1491" s="199"/>
      <c r="I1491" s="199"/>
      <c r="J1491" s="199"/>
      <c r="K1491" s="199"/>
      <c r="L1491" s="199"/>
      <c r="M1491" s="199"/>
      <c r="N1491" s="199"/>
      <c r="O1491" s="199"/>
      <c r="P1491" s="199"/>
      <c r="Q1491" s="199"/>
      <c r="R1491" s="199"/>
      <c r="S1491" s="199"/>
      <c r="T1491" s="262"/>
    </row>
    <row r="1492" spans="2:20" x14ac:dyDescent="0.2">
      <c r="B1492" s="256"/>
      <c r="C1492" s="197"/>
      <c r="D1492" s="197"/>
      <c r="E1492" s="197"/>
      <c r="F1492" s="197"/>
      <c r="G1492" s="197"/>
      <c r="H1492" s="197"/>
      <c r="I1492" s="197"/>
      <c r="J1492" s="197"/>
      <c r="K1492" s="197"/>
      <c r="L1492" s="197"/>
      <c r="M1492" s="197"/>
      <c r="N1492" s="197"/>
      <c r="O1492" s="197"/>
      <c r="P1492" s="197"/>
      <c r="Q1492" s="197"/>
      <c r="R1492" s="197"/>
      <c r="S1492" s="197"/>
      <c r="T1492" s="263"/>
    </row>
    <row r="1493" spans="2:20" x14ac:dyDescent="0.2">
      <c r="B1493" s="264"/>
    </row>
    <row r="1494" spans="2:20" x14ac:dyDescent="0.2">
      <c r="B1494" s="265" t="s">
        <v>282</v>
      </c>
      <c r="C1494" s="267" t="s">
        <v>38</v>
      </c>
      <c r="D1494" s="662"/>
      <c r="E1494" s="299"/>
      <c r="F1494" s="270" t="s">
        <v>39</v>
      </c>
      <c r="G1494" s="663"/>
      <c r="H1494" s="663"/>
      <c r="I1494" s="301" t="s">
        <v>40</v>
      </c>
      <c r="J1494" s="662"/>
      <c r="K1494" s="299"/>
      <c r="L1494" s="267" t="s">
        <v>121</v>
      </c>
      <c r="M1494" s="662"/>
      <c r="N1494" s="299"/>
      <c r="O1494" s="270" t="s">
        <v>122</v>
      </c>
      <c r="P1494" s="662"/>
      <c r="Q1494" s="299"/>
      <c r="R1494" s="301" t="s">
        <v>633</v>
      </c>
      <c r="S1494" s="662"/>
      <c r="T1494" s="299"/>
    </row>
    <row r="1495" spans="2:20" x14ac:dyDescent="0.2">
      <c r="B1495" s="273"/>
      <c r="C1495" s="274" t="s">
        <v>283</v>
      </c>
      <c r="D1495" s="275" t="s">
        <v>284</v>
      </c>
      <c r="E1495" s="275" t="s">
        <v>47</v>
      </c>
      <c r="F1495" s="275" t="s">
        <v>283</v>
      </c>
      <c r="G1495" s="275" t="s">
        <v>284</v>
      </c>
      <c r="H1495" s="275" t="s">
        <v>47</v>
      </c>
      <c r="I1495" s="276" t="s">
        <v>283</v>
      </c>
      <c r="J1495" s="276" t="s">
        <v>284</v>
      </c>
      <c r="K1495" s="276" t="s">
        <v>47</v>
      </c>
      <c r="L1495" s="274" t="s">
        <v>283</v>
      </c>
      <c r="M1495" s="275" t="s">
        <v>284</v>
      </c>
      <c r="N1495" s="275" t="s">
        <v>47</v>
      </c>
      <c r="O1495" s="275" t="s">
        <v>283</v>
      </c>
      <c r="P1495" s="275" t="s">
        <v>284</v>
      </c>
      <c r="Q1495" s="275" t="s">
        <v>47</v>
      </c>
      <c r="R1495" s="276" t="s">
        <v>283</v>
      </c>
      <c r="S1495" s="276" t="s">
        <v>284</v>
      </c>
      <c r="T1495" s="276" t="s">
        <v>47</v>
      </c>
    </row>
    <row r="1496" spans="2:20" x14ac:dyDescent="0.2">
      <c r="B1496" s="129" t="s">
        <v>110</v>
      </c>
      <c r="C1496" s="234"/>
      <c r="D1496" s="234"/>
      <c r="E1496" s="234"/>
      <c r="F1496" s="234"/>
      <c r="G1496" s="234"/>
      <c r="H1496" s="234"/>
      <c r="I1496" s="234"/>
      <c r="J1496" s="234"/>
      <c r="K1496" s="234"/>
      <c r="L1496" s="234"/>
      <c r="M1496" s="234"/>
      <c r="N1496" s="234"/>
      <c r="O1496" s="234"/>
      <c r="P1496" s="234"/>
      <c r="Q1496" s="234"/>
      <c r="R1496" s="234"/>
      <c r="S1496" s="234"/>
      <c r="T1496" s="232"/>
    </row>
    <row r="1497" spans="2:20" x14ac:dyDescent="0.2">
      <c r="B1497" s="665" t="s">
        <v>424</v>
      </c>
      <c r="C1497" s="104">
        <f t="shared" ref="C1497:D1509" si="1488">+C1348*$E$1521</f>
        <v>54.964679226533669</v>
      </c>
      <c r="D1497" s="104">
        <f t="shared" si="1488"/>
        <v>0</v>
      </c>
      <c r="E1497" s="104">
        <f t="shared" ref="E1497:E1517" si="1489">+C1497+D1497</f>
        <v>54.964679226533669</v>
      </c>
      <c r="F1497" s="104">
        <f t="shared" ref="F1497:G1509" si="1490">+F1348*$H$1521</f>
        <v>84.687458321946878</v>
      </c>
      <c r="G1497" s="104">
        <f t="shared" si="1490"/>
        <v>0</v>
      </c>
      <c r="H1497" s="104">
        <f t="shared" ref="H1497:H1517" si="1491">+F1497+G1497</f>
        <v>84.687458321946878</v>
      </c>
      <c r="I1497" s="104">
        <f t="shared" ref="I1497:J1509" si="1492">+I1348*$K$1521</f>
        <v>98.139891180771514</v>
      </c>
      <c r="J1497" s="104">
        <f t="shared" si="1492"/>
        <v>0</v>
      </c>
      <c r="K1497" s="104">
        <f t="shared" ref="K1497:K1517" si="1493">+I1497+J1497</f>
        <v>98.139891180771514</v>
      </c>
      <c r="L1497" s="104">
        <f t="shared" ref="L1497:M1509" si="1494">+L1348*$N$1521</f>
        <v>123.04111314436686</v>
      </c>
      <c r="M1497" s="104">
        <f t="shared" si="1494"/>
        <v>0</v>
      </c>
      <c r="N1497" s="104">
        <f t="shared" ref="N1497:N1517" si="1495">+L1497+M1497</f>
        <v>123.04111314436686</v>
      </c>
      <c r="O1497" s="104">
        <f t="shared" ref="O1497:P1509" si="1496">+O1348*$Q$1521</f>
        <v>130.02258148263786</v>
      </c>
      <c r="P1497" s="104">
        <f t="shared" si="1496"/>
        <v>0</v>
      </c>
      <c r="Q1497" s="104">
        <f t="shared" ref="Q1497:Q1517" si="1497">+O1497+P1497</f>
        <v>130.02258148263786</v>
      </c>
      <c r="R1497" s="104">
        <f t="shared" ref="R1497:S1509" si="1498">+R1348*$T$1521</f>
        <v>136.95803577335724</v>
      </c>
      <c r="S1497" s="104">
        <f t="shared" si="1498"/>
        <v>0</v>
      </c>
      <c r="T1497" s="104">
        <f t="shared" ref="T1497:T1517" si="1499">+R1497+S1497</f>
        <v>136.95803577335724</v>
      </c>
    </row>
    <row r="1498" spans="2:20" x14ac:dyDescent="0.2">
      <c r="B1498" s="665" t="s">
        <v>425</v>
      </c>
      <c r="C1498" s="104">
        <f t="shared" si="1488"/>
        <v>17.423924116303976</v>
      </c>
      <c r="D1498" s="104">
        <f t="shared" si="1488"/>
        <v>0</v>
      </c>
      <c r="E1498" s="104">
        <f t="shared" si="1489"/>
        <v>17.423924116303976</v>
      </c>
      <c r="F1498" s="104">
        <f t="shared" si="1490"/>
        <v>31.59508588523283</v>
      </c>
      <c r="G1498" s="104">
        <f t="shared" si="1490"/>
        <v>0</v>
      </c>
      <c r="H1498" s="104">
        <f t="shared" si="1491"/>
        <v>31.59508588523283</v>
      </c>
      <c r="I1498" s="104">
        <f t="shared" si="1492"/>
        <v>36.923612318817455</v>
      </c>
      <c r="J1498" s="104">
        <f t="shared" si="1492"/>
        <v>0</v>
      </c>
      <c r="K1498" s="104">
        <f t="shared" si="1493"/>
        <v>36.923612318817455</v>
      </c>
      <c r="L1498" s="104">
        <f t="shared" si="1494"/>
        <v>45.973051754750117</v>
      </c>
      <c r="M1498" s="104">
        <f t="shared" si="1494"/>
        <v>0</v>
      </c>
      <c r="N1498" s="104">
        <f t="shared" si="1495"/>
        <v>45.973051754750117</v>
      </c>
      <c r="O1498" s="104">
        <f t="shared" si="1496"/>
        <v>47.09338716832989</v>
      </c>
      <c r="P1498" s="104">
        <f t="shared" si="1496"/>
        <v>0</v>
      </c>
      <c r="Q1498" s="104">
        <f t="shared" si="1497"/>
        <v>47.09338716832989</v>
      </c>
      <c r="R1498" s="104">
        <f t="shared" si="1498"/>
        <v>49.605366475129905</v>
      </c>
      <c r="S1498" s="104">
        <f t="shared" si="1498"/>
        <v>0</v>
      </c>
      <c r="T1498" s="104">
        <f t="shared" si="1499"/>
        <v>49.605366475129905</v>
      </c>
    </row>
    <row r="1499" spans="2:20" x14ac:dyDescent="0.2">
      <c r="B1499" s="660" t="s">
        <v>715</v>
      </c>
      <c r="C1499" s="104">
        <f t="shared" si="1488"/>
        <v>0</v>
      </c>
      <c r="D1499" s="104">
        <f t="shared" si="1488"/>
        <v>0.62533853606027989</v>
      </c>
      <c r="E1499" s="104">
        <f t="shared" si="1489"/>
        <v>0.62533853606027989</v>
      </c>
      <c r="F1499" s="104">
        <f t="shared" si="1490"/>
        <v>0</v>
      </c>
      <c r="G1499" s="104">
        <f t="shared" si="1490"/>
        <v>0.5950077469726216</v>
      </c>
      <c r="H1499" s="104">
        <f t="shared" si="1491"/>
        <v>0.5950077469726216</v>
      </c>
      <c r="I1499" s="104">
        <f t="shared" si="1492"/>
        <v>0</v>
      </c>
      <c r="J1499" s="104">
        <f t="shared" si="1492"/>
        <v>0.65888199978646611</v>
      </c>
      <c r="K1499" s="104">
        <f t="shared" si="1493"/>
        <v>0.65888199978646611</v>
      </c>
      <c r="L1499" s="104">
        <f t="shared" si="1494"/>
        <v>0</v>
      </c>
      <c r="M1499" s="104">
        <f t="shared" si="1494"/>
        <v>0.72476581078814895</v>
      </c>
      <c r="N1499" s="104">
        <f t="shared" si="1495"/>
        <v>0.72476581078814895</v>
      </c>
      <c r="O1499" s="104">
        <f t="shared" si="1496"/>
        <v>0</v>
      </c>
      <c r="P1499" s="104">
        <f t="shared" si="1496"/>
        <v>0.80476705332217979</v>
      </c>
      <c r="Q1499" s="104">
        <f t="shared" si="1497"/>
        <v>0.80476705332217979</v>
      </c>
      <c r="R1499" s="104">
        <f t="shared" si="1498"/>
        <v>0</v>
      </c>
      <c r="S1499" s="104">
        <f t="shared" si="1498"/>
        <v>0.89023581324489032</v>
      </c>
      <c r="T1499" s="104">
        <f t="shared" si="1499"/>
        <v>0.89023581324489032</v>
      </c>
    </row>
    <row r="1500" spans="2:20" x14ac:dyDescent="0.2">
      <c r="B1500" s="660" t="s">
        <v>717</v>
      </c>
      <c r="C1500" s="104">
        <f t="shared" si="1488"/>
        <v>0.57548977395048451</v>
      </c>
      <c r="D1500" s="104">
        <f t="shared" si="1488"/>
        <v>0</v>
      </c>
      <c r="E1500" s="104">
        <f t="shared" si="1489"/>
        <v>0.57548977395048451</v>
      </c>
      <c r="F1500" s="104">
        <f t="shared" si="1490"/>
        <v>0.5475767988989777</v>
      </c>
      <c r="G1500" s="104">
        <f t="shared" si="1490"/>
        <v>0</v>
      </c>
      <c r="H1500" s="104">
        <f t="shared" si="1491"/>
        <v>0.5475767988989777</v>
      </c>
      <c r="I1500" s="104">
        <f t="shared" si="1492"/>
        <v>0.60635932579182239</v>
      </c>
      <c r="J1500" s="104">
        <f t="shared" si="1492"/>
        <v>0</v>
      </c>
      <c r="K1500" s="104">
        <f t="shared" si="1493"/>
        <v>0.60635932579182239</v>
      </c>
      <c r="L1500" s="104">
        <f t="shared" si="1494"/>
        <v>0.66699121926064253</v>
      </c>
      <c r="M1500" s="104">
        <f t="shared" si="1494"/>
        <v>0</v>
      </c>
      <c r="N1500" s="104">
        <f t="shared" si="1495"/>
        <v>0.66699121926064253</v>
      </c>
      <c r="O1500" s="104">
        <f t="shared" si="1496"/>
        <v>0.74061517544879796</v>
      </c>
      <c r="P1500" s="104">
        <f t="shared" si="1496"/>
        <v>0</v>
      </c>
      <c r="Q1500" s="104">
        <f t="shared" si="1497"/>
        <v>0.74061517544879796</v>
      </c>
      <c r="R1500" s="104">
        <f t="shared" si="1498"/>
        <v>0.81927080674513519</v>
      </c>
      <c r="S1500" s="104">
        <f t="shared" si="1498"/>
        <v>0</v>
      </c>
      <c r="T1500" s="104">
        <f t="shared" si="1499"/>
        <v>0.81927080674513519</v>
      </c>
    </row>
    <row r="1501" spans="2:20" x14ac:dyDescent="0.2">
      <c r="B1501" s="660" t="s">
        <v>287</v>
      </c>
      <c r="C1501" s="104">
        <f t="shared" si="1488"/>
        <v>0.82743541442411195</v>
      </c>
      <c r="D1501" s="104">
        <f t="shared" si="1488"/>
        <v>0</v>
      </c>
      <c r="E1501" s="104">
        <f t="shared" si="1489"/>
        <v>0.82743541442411195</v>
      </c>
      <c r="F1501" s="104">
        <f t="shared" si="1490"/>
        <v>0.78730232236061937</v>
      </c>
      <c r="G1501" s="104">
        <f t="shared" si="1490"/>
        <v>0</v>
      </c>
      <c r="H1501" s="104">
        <f t="shared" si="1491"/>
        <v>0.78730232236061937</v>
      </c>
      <c r="I1501" s="104">
        <f t="shared" si="1492"/>
        <v>0.87181945316312504</v>
      </c>
      <c r="J1501" s="104">
        <f t="shared" si="1492"/>
        <v>0</v>
      </c>
      <c r="K1501" s="104">
        <f t="shared" si="1493"/>
        <v>0.87181945316312504</v>
      </c>
      <c r="L1501" s="104">
        <f t="shared" si="1494"/>
        <v>0.95899559107310706</v>
      </c>
      <c r="M1501" s="104">
        <f t="shared" si="1494"/>
        <v>0</v>
      </c>
      <c r="N1501" s="104">
        <f t="shared" si="1495"/>
        <v>0.95899559107310706</v>
      </c>
      <c r="O1501" s="104">
        <f t="shared" si="1496"/>
        <v>1.0648516313671097</v>
      </c>
      <c r="P1501" s="104">
        <f t="shared" si="1496"/>
        <v>0</v>
      </c>
      <c r="Q1501" s="104">
        <f t="shared" si="1497"/>
        <v>1.0648516313671097</v>
      </c>
      <c r="R1501" s="104">
        <f t="shared" si="1498"/>
        <v>1.1779421810596136</v>
      </c>
      <c r="S1501" s="104">
        <f t="shared" si="1498"/>
        <v>0</v>
      </c>
      <c r="T1501" s="104">
        <f t="shared" si="1499"/>
        <v>1.1779421810596136</v>
      </c>
    </row>
    <row r="1502" spans="2:20" x14ac:dyDescent="0.2">
      <c r="B1502" s="114" t="s">
        <v>427</v>
      </c>
      <c r="C1502" s="104">
        <f t="shared" si="1488"/>
        <v>0</v>
      </c>
      <c r="D1502" s="104">
        <f t="shared" si="1488"/>
        <v>2.4208396124865446</v>
      </c>
      <c r="E1502" s="104">
        <f t="shared" si="1489"/>
        <v>2.4208396124865446</v>
      </c>
      <c r="F1502" s="104">
        <f t="shared" si="1490"/>
        <v>0</v>
      </c>
      <c r="G1502" s="104">
        <f t="shared" si="1490"/>
        <v>2.3034216517064983</v>
      </c>
      <c r="H1502" s="104">
        <f t="shared" si="1491"/>
        <v>2.3034216517064983</v>
      </c>
      <c r="I1502" s="104">
        <f t="shared" si="1492"/>
        <v>0</v>
      </c>
      <c r="J1502" s="104">
        <f t="shared" si="1492"/>
        <v>2.5506946286829719</v>
      </c>
      <c r="K1502" s="104">
        <f t="shared" si="1493"/>
        <v>2.5506946286829719</v>
      </c>
      <c r="L1502" s="104">
        <f t="shared" si="1494"/>
        <v>0</v>
      </c>
      <c r="M1502" s="104">
        <f t="shared" si="1494"/>
        <v>2.8057471007396049</v>
      </c>
      <c r="N1502" s="104">
        <f t="shared" si="1495"/>
        <v>2.8057471007396049</v>
      </c>
      <c r="O1502" s="104">
        <f t="shared" si="1496"/>
        <v>0</v>
      </c>
      <c r="P1502" s="104">
        <f t="shared" si="1496"/>
        <v>3.1154516300569162</v>
      </c>
      <c r="Q1502" s="104">
        <f t="shared" si="1497"/>
        <v>3.1154516300569162</v>
      </c>
      <c r="R1502" s="104">
        <f t="shared" si="1498"/>
        <v>0</v>
      </c>
      <c r="S1502" s="104">
        <f t="shared" si="1498"/>
        <v>3.4463222668715559</v>
      </c>
      <c r="T1502" s="104">
        <f t="shared" si="1499"/>
        <v>3.4463222668715559</v>
      </c>
    </row>
    <row r="1503" spans="2:20" x14ac:dyDescent="0.2">
      <c r="B1503" s="114" t="s">
        <v>428</v>
      </c>
      <c r="C1503" s="104">
        <f t="shared" si="1488"/>
        <v>0</v>
      </c>
      <c r="D1503" s="104">
        <f t="shared" si="1488"/>
        <v>1.3941442411194835</v>
      </c>
      <c r="E1503" s="104">
        <f t="shared" si="1489"/>
        <v>1.3941442411194835</v>
      </c>
      <c r="F1503" s="104">
        <f t="shared" si="1490"/>
        <v>0</v>
      </c>
      <c r="G1503" s="104">
        <f t="shared" si="1490"/>
        <v>1.3265240762059742</v>
      </c>
      <c r="H1503" s="104">
        <f t="shared" si="1491"/>
        <v>1.3265240762059742</v>
      </c>
      <c r="I1503" s="104">
        <f t="shared" si="1492"/>
        <v>0</v>
      </c>
      <c r="J1503" s="104">
        <f t="shared" si="1492"/>
        <v>1.4689268174111756</v>
      </c>
      <c r="K1503" s="104">
        <f t="shared" si="1493"/>
        <v>1.4689268174111756</v>
      </c>
      <c r="L1503" s="104">
        <f t="shared" si="1494"/>
        <v>0</v>
      </c>
      <c r="M1503" s="104">
        <f t="shared" si="1494"/>
        <v>1.6158097142652188</v>
      </c>
      <c r="N1503" s="104">
        <f t="shared" si="1495"/>
        <v>1.6158097142652188</v>
      </c>
      <c r="O1503" s="104">
        <f t="shared" si="1496"/>
        <v>0</v>
      </c>
      <c r="P1503" s="104">
        <f t="shared" si="1496"/>
        <v>3.5883326810476976</v>
      </c>
      <c r="Q1503" s="104">
        <f t="shared" si="1497"/>
        <v>3.5883326810476976</v>
      </c>
      <c r="R1503" s="104">
        <f t="shared" si="1498"/>
        <v>0</v>
      </c>
      <c r="S1503" s="104">
        <f t="shared" si="1498"/>
        <v>3.969424753807417</v>
      </c>
      <c r="T1503" s="104">
        <f t="shared" si="1499"/>
        <v>3.969424753807417</v>
      </c>
    </row>
    <row r="1504" spans="2:20" x14ac:dyDescent="0.2">
      <c r="B1504" s="114" t="s">
        <v>429</v>
      </c>
      <c r="C1504" s="104">
        <f t="shared" si="1488"/>
        <v>1.9588266953713671</v>
      </c>
      <c r="D1504" s="104">
        <f t="shared" si="1488"/>
        <v>0</v>
      </c>
      <c r="E1504" s="104">
        <f t="shared" si="1489"/>
        <v>1.9588266953713671</v>
      </c>
      <c r="F1504" s="104">
        <f t="shared" si="1490"/>
        <v>1.8638177427312626</v>
      </c>
      <c r="G1504" s="104">
        <f t="shared" si="1490"/>
        <v>0</v>
      </c>
      <c r="H1504" s="104">
        <f t="shared" si="1491"/>
        <v>1.8638177427312626</v>
      </c>
      <c r="I1504" s="104">
        <f t="shared" si="1492"/>
        <v>2.0638991136106632</v>
      </c>
      <c r="J1504" s="104">
        <f t="shared" si="1492"/>
        <v>0</v>
      </c>
      <c r="K1504" s="104">
        <f t="shared" si="1493"/>
        <v>2.0638991136106632</v>
      </c>
      <c r="L1504" s="104">
        <f t="shared" si="1494"/>
        <v>4.5405505536522623</v>
      </c>
      <c r="M1504" s="104">
        <f t="shared" si="1494"/>
        <v>0</v>
      </c>
      <c r="N1504" s="104">
        <f t="shared" si="1495"/>
        <v>4.5405505536522623</v>
      </c>
      <c r="O1504" s="104">
        <f t="shared" si="1496"/>
        <v>5.0417464995340717</v>
      </c>
      <c r="P1504" s="104">
        <f t="shared" si="1496"/>
        <v>0</v>
      </c>
      <c r="Q1504" s="104">
        <f t="shared" si="1497"/>
        <v>5.0417464995340717</v>
      </c>
      <c r="R1504" s="104">
        <f t="shared" si="1498"/>
        <v>5.5771956327720504</v>
      </c>
      <c r="S1504" s="104">
        <f t="shared" si="1498"/>
        <v>0</v>
      </c>
      <c r="T1504" s="104">
        <f t="shared" si="1499"/>
        <v>5.5771956327720504</v>
      </c>
    </row>
    <row r="1505" spans="2:20" x14ac:dyDescent="0.2">
      <c r="B1505" s="114" t="s">
        <v>288</v>
      </c>
      <c r="C1505" s="104">
        <f t="shared" si="1488"/>
        <v>0</v>
      </c>
      <c r="D1505" s="104">
        <f t="shared" si="1488"/>
        <v>0</v>
      </c>
      <c r="E1505" s="104">
        <f t="shared" si="1489"/>
        <v>0</v>
      </c>
      <c r="F1505" s="104">
        <f t="shared" si="1490"/>
        <v>0.63587061300625802</v>
      </c>
      <c r="G1505" s="104">
        <f t="shared" si="1490"/>
        <v>0</v>
      </c>
      <c r="H1505" s="104">
        <f t="shared" si="1491"/>
        <v>0.63587061300625802</v>
      </c>
      <c r="I1505" s="104">
        <f t="shared" si="1492"/>
        <v>0.84656827979409055</v>
      </c>
      <c r="J1505" s="104">
        <f t="shared" si="1492"/>
        <v>0</v>
      </c>
      <c r="K1505" s="104">
        <f t="shared" si="1493"/>
        <v>0.84656827979409055</v>
      </c>
      <c r="L1505" s="104">
        <f t="shared" si="1494"/>
        <v>1.0583041568110225</v>
      </c>
      <c r="M1505" s="104">
        <f t="shared" si="1494"/>
        <v>0</v>
      </c>
      <c r="N1505" s="104">
        <f t="shared" si="1495"/>
        <v>1.0583041568110225</v>
      </c>
      <c r="O1505" s="104">
        <f t="shared" si="1496"/>
        <v>1.7807577853751413</v>
      </c>
      <c r="P1505" s="104">
        <f t="shared" si="1496"/>
        <v>0</v>
      </c>
      <c r="Q1505" s="104">
        <f t="shared" si="1497"/>
        <v>1.7807577853751413</v>
      </c>
      <c r="R1505" s="104">
        <f t="shared" si="1498"/>
        <v>2.2206894273585696</v>
      </c>
      <c r="S1505" s="104">
        <f t="shared" si="1498"/>
        <v>0</v>
      </c>
      <c r="T1505" s="104">
        <f t="shared" si="1499"/>
        <v>2.2206894273585696</v>
      </c>
    </row>
    <row r="1506" spans="2:20" x14ac:dyDescent="0.2">
      <c r="B1506" s="114" t="s">
        <v>289</v>
      </c>
      <c r="C1506" s="104">
        <f t="shared" si="1488"/>
        <v>0.85107642626480096</v>
      </c>
      <c r="D1506" s="104">
        <f t="shared" si="1488"/>
        <v>0</v>
      </c>
      <c r="E1506" s="104">
        <f t="shared" si="1489"/>
        <v>0.85107642626480096</v>
      </c>
      <c r="F1506" s="104">
        <f t="shared" si="1490"/>
        <v>0.80979667442806569</v>
      </c>
      <c r="G1506" s="104">
        <f t="shared" si="1490"/>
        <v>0</v>
      </c>
      <c r="H1506" s="104">
        <f t="shared" si="1491"/>
        <v>0.80979667442806569</v>
      </c>
      <c r="I1506" s="104">
        <f t="shared" si="1492"/>
        <v>0.89672858039635706</v>
      </c>
      <c r="J1506" s="104">
        <f t="shared" si="1492"/>
        <v>0</v>
      </c>
      <c r="K1506" s="104">
        <f t="shared" si="1493"/>
        <v>0.89672858039635706</v>
      </c>
      <c r="L1506" s="104">
        <f t="shared" si="1494"/>
        <v>0.98639546510376708</v>
      </c>
      <c r="M1506" s="104">
        <f t="shared" si="1494"/>
        <v>0</v>
      </c>
      <c r="N1506" s="104">
        <f t="shared" si="1495"/>
        <v>0.98639546510376708</v>
      </c>
      <c r="O1506" s="104">
        <f t="shared" si="1496"/>
        <v>1.0952759636918843</v>
      </c>
      <c r="P1506" s="104">
        <f t="shared" si="1496"/>
        <v>0</v>
      </c>
      <c r="Q1506" s="104">
        <f t="shared" si="1497"/>
        <v>1.0952759636918843</v>
      </c>
      <c r="R1506" s="104">
        <f t="shared" si="1498"/>
        <v>1.2115976719470312</v>
      </c>
      <c r="S1506" s="104">
        <f t="shared" si="1498"/>
        <v>0</v>
      </c>
      <c r="T1506" s="104">
        <f t="shared" si="1499"/>
        <v>1.2115976719470312</v>
      </c>
    </row>
    <row r="1507" spans="2:20" x14ac:dyDescent="0.2">
      <c r="B1507" s="114" t="s">
        <v>290</v>
      </c>
      <c r="C1507" s="104">
        <f t="shared" si="1488"/>
        <v>0</v>
      </c>
      <c r="D1507" s="104">
        <f t="shared" si="1488"/>
        <v>0.67815931108719052</v>
      </c>
      <c r="E1507" s="104">
        <f t="shared" si="1489"/>
        <v>0.67815931108719052</v>
      </c>
      <c r="F1507" s="104">
        <f t="shared" si="1490"/>
        <v>0</v>
      </c>
      <c r="G1507" s="104">
        <f t="shared" si="1490"/>
        <v>0.64526655644903019</v>
      </c>
      <c r="H1507" s="104">
        <f t="shared" si="1491"/>
        <v>0.64526655644903019</v>
      </c>
      <c r="I1507" s="104">
        <f t="shared" si="1492"/>
        <v>0</v>
      </c>
      <c r="J1507" s="104">
        <f t="shared" si="1492"/>
        <v>0.71453610691900205</v>
      </c>
      <c r="K1507" s="104">
        <f t="shared" si="1493"/>
        <v>0.71453610691900205</v>
      </c>
      <c r="L1507" s="104">
        <f t="shared" si="1494"/>
        <v>0</v>
      </c>
      <c r="M1507" s="104">
        <f t="shared" si="1494"/>
        <v>0.78598495790808109</v>
      </c>
      <c r="N1507" s="104">
        <f t="shared" si="1495"/>
        <v>0.78598495790808109</v>
      </c>
      <c r="O1507" s="104">
        <f t="shared" si="1496"/>
        <v>0</v>
      </c>
      <c r="P1507" s="104">
        <f t="shared" si="1496"/>
        <v>0.8727437044021048</v>
      </c>
      <c r="Q1507" s="104">
        <f t="shared" si="1497"/>
        <v>0.8727437044021048</v>
      </c>
      <c r="R1507" s="104">
        <f t="shared" si="1498"/>
        <v>0</v>
      </c>
      <c r="S1507" s="104">
        <f t="shared" si="1498"/>
        <v>0.96543179574192017</v>
      </c>
      <c r="T1507" s="104">
        <f t="shared" si="1499"/>
        <v>0.96543179574192017</v>
      </c>
    </row>
    <row r="1508" spans="2:20" x14ac:dyDescent="0.2">
      <c r="B1508" s="114" t="s">
        <v>291</v>
      </c>
      <c r="C1508" s="104">
        <f t="shared" si="1488"/>
        <v>0</v>
      </c>
      <c r="D1508" s="104">
        <f t="shared" si="1488"/>
        <v>0.33772874058127023</v>
      </c>
      <c r="E1508" s="104">
        <f t="shared" si="1489"/>
        <v>0.33772874058127023</v>
      </c>
      <c r="F1508" s="104">
        <f t="shared" si="1490"/>
        <v>0</v>
      </c>
      <c r="G1508" s="104">
        <f t="shared" si="1490"/>
        <v>0.32134788667780384</v>
      </c>
      <c r="H1508" s="104">
        <f t="shared" si="1491"/>
        <v>0.32134788667780384</v>
      </c>
      <c r="I1508" s="104">
        <f t="shared" si="1492"/>
        <v>0</v>
      </c>
      <c r="J1508" s="104">
        <f t="shared" si="1492"/>
        <v>0.35584467476045911</v>
      </c>
      <c r="K1508" s="104">
        <f t="shared" si="1493"/>
        <v>0.35584467476045911</v>
      </c>
      <c r="L1508" s="104">
        <f t="shared" si="1494"/>
        <v>0</v>
      </c>
      <c r="M1508" s="104">
        <f t="shared" si="1494"/>
        <v>0.35940094507749082</v>
      </c>
      <c r="N1508" s="104">
        <f t="shared" si="1495"/>
        <v>0.35940094507749082</v>
      </c>
      <c r="O1508" s="104">
        <f t="shared" si="1496"/>
        <v>0</v>
      </c>
      <c r="P1508" s="104">
        <f t="shared" si="1496"/>
        <v>0.39907241101327667</v>
      </c>
      <c r="Q1508" s="104">
        <f t="shared" si="1497"/>
        <v>0.39907241101327667</v>
      </c>
      <c r="R1508" s="104">
        <f t="shared" si="1498"/>
        <v>0</v>
      </c>
      <c r="S1508" s="104">
        <f t="shared" si="1498"/>
        <v>0.4414551402115805</v>
      </c>
      <c r="T1508" s="104">
        <f t="shared" si="1499"/>
        <v>0.4414551402115805</v>
      </c>
    </row>
    <row r="1509" spans="2:20" x14ac:dyDescent="0.2">
      <c r="B1509" s="114" t="s">
        <v>293</v>
      </c>
      <c r="C1509" s="104">
        <f t="shared" si="1488"/>
        <v>0</v>
      </c>
      <c r="D1509" s="104">
        <f t="shared" si="1488"/>
        <v>0.35515554359526369</v>
      </c>
      <c r="E1509" s="104">
        <f t="shared" si="1489"/>
        <v>0.35515554359526369</v>
      </c>
      <c r="F1509" s="104">
        <f t="shared" si="1490"/>
        <v>0</v>
      </c>
      <c r="G1509" s="104">
        <f t="shared" si="1490"/>
        <v>0.33792943763037853</v>
      </c>
      <c r="H1509" s="104">
        <f t="shared" si="1491"/>
        <v>0.33792943763037853</v>
      </c>
      <c r="I1509" s="104">
        <f t="shared" si="1492"/>
        <v>0</v>
      </c>
      <c r="J1509" s="104">
        <f t="shared" si="1492"/>
        <v>0.37420625997809887</v>
      </c>
      <c r="K1509" s="104">
        <f t="shared" si="1493"/>
        <v>0.37420625997809887</v>
      </c>
      <c r="L1509" s="104">
        <f t="shared" si="1494"/>
        <v>0</v>
      </c>
      <c r="M1509" s="104">
        <f t="shared" si="1494"/>
        <v>0.41162439329488942</v>
      </c>
      <c r="N1509" s="104">
        <f t="shared" si="1495"/>
        <v>0.41162439329488942</v>
      </c>
      <c r="O1509" s="104">
        <f t="shared" si="1496"/>
        <v>0</v>
      </c>
      <c r="P1509" s="104">
        <f t="shared" si="1496"/>
        <v>0.45706039818189903</v>
      </c>
      <c r="Q1509" s="104">
        <f t="shared" si="1497"/>
        <v>0.45706039818189903</v>
      </c>
      <c r="R1509" s="104">
        <f t="shared" si="1498"/>
        <v>0</v>
      </c>
      <c r="S1509" s="104">
        <f t="shared" si="1498"/>
        <v>0.50560163167440386</v>
      </c>
      <c r="T1509" s="104">
        <f t="shared" si="1499"/>
        <v>0.50560163167440386</v>
      </c>
    </row>
    <row r="1510" spans="2:20" x14ac:dyDescent="0.2">
      <c r="B1510" s="114" t="s">
        <v>872</v>
      </c>
      <c r="C1510" s="104">
        <f t="shared" ref="C1510:D1517" si="1500">+C1361*$E$1521</f>
        <v>0</v>
      </c>
      <c r="D1510" s="104">
        <f t="shared" si="1500"/>
        <v>0</v>
      </c>
      <c r="E1510" s="104">
        <f t="shared" si="1489"/>
        <v>0</v>
      </c>
      <c r="F1510" s="104">
        <f t="shared" ref="F1510:G1517" si="1501">+F1361*$H$1521</f>
        <v>0</v>
      </c>
      <c r="G1510" s="104">
        <f t="shared" si="1501"/>
        <v>0</v>
      </c>
      <c r="H1510" s="104">
        <f t="shared" si="1491"/>
        <v>0</v>
      </c>
      <c r="I1510" s="104">
        <f t="shared" ref="I1510:J1517" si="1502">+I1361*$K$1521</f>
        <v>7.0580761935958831</v>
      </c>
      <c r="J1510" s="104">
        <f t="shared" si="1502"/>
        <v>0</v>
      </c>
      <c r="K1510" s="104">
        <f t="shared" si="1493"/>
        <v>7.0580761935958831</v>
      </c>
      <c r="L1510" s="104">
        <f t="shared" ref="L1510:M1517" si="1503">+L1361*$N$1521</f>
        <v>16.468744721659021</v>
      </c>
      <c r="M1510" s="104">
        <f t="shared" si="1503"/>
        <v>0</v>
      </c>
      <c r="N1510" s="104">
        <f t="shared" si="1495"/>
        <v>16.468744721659021</v>
      </c>
      <c r="O1510" s="104">
        <f t="shared" ref="O1510:P1517" si="1504">+O1361*$Q$1521</f>
        <v>0</v>
      </c>
      <c r="P1510" s="104">
        <f t="shared" si="1504"/>
        <v>0</v>
      </c>
      <c r="Q1510" s="104">
        <f t="shared" si="1497"/>
        <v>0</v>
      </c>
      <c r="R1510" s="104">
        <f t="shared" ref="R1510:S1517" si="1505">+R1361*$T$1521</f>
        <v>0</v>
      </c>
      <c r="S1510" s="104">
        <f t="shared" si="1505"/>
        <v>0</v>
      </c>
      <c r="T1510" s="104">
        <f t="shared" si="1499"/>
        <v>0</v>
      </c>
    </row>
    <row r="1511" spans="2:20" x14ac:dyDescent="0.2">
      <c r="B1511" s="114" t="s">
        <v>867</v>
      </c>
      <c r="C1511" s="104">
        <f t="shared" si="1500"/>
        <v>0</v>
      </c>
      <c r="D1511" s="104">
        <f t="shared" si="1500"/>
        <v>0</v>
      </c>
      <c r="E1511" s="104">
        <f t="shared" si="1489"/>
        <v>0</v>
      </c>
      <c r="F1511" s="104">
        <f t="shared" si="1501"/>
        <v>7.0112266184248115</v>
      </c>
      <c r="G1511" s="104">
        <f t="shared" si="1501"/>
        <v>0</v>
      </c>
      <c r="H1511" s="104">
        <f t="shared" si="1491"/>
        <v>7.0112266184248115</v>
      </c>
      <c r="I1511" s="104">
        <f t="shared" si="1502"/>
        <v>8.2344222258618647</v>
      </c>
      <c r="J1511" s="104">
        <f t="shared" si="1502"/>
        <v>0</v>
      </c>
      <c r="K1511" s="104">
        <f t="shared" si="1493"/>
        <v>8.2344222258618647</v>
      </c>
      <c r="L1511" s="104">
        <f t="shared" si="1503"/>
        <v>14.11606690427916</v>
      </c>
      <c r="M1511" s="104">
        <f t="shared" si="1503"/>
        <v>0</v>
      </c>
      <c r="N1511" s="104">
        <f t="shared" si="1495"/>
        <v>14.11606690427916</v>
      </c>
      <c r="O1511" s="104">
        <f t="shared" si="1504"/>
        <v>15.436741058751618</v>
      </c>
      <c r="P1511" s="104">
        <f t="shared" si="1504"/>
        <v>0</v>
      </c>
      <c r="Q1511" s="104">
        <f t="shared" si="1497"/>
        <v>15.436741058751618</v>
      </c>
      <c r="R1511" s="104">
        <f t="shared" si="1505"/>
        <v>17.91206736858911</v>
      </c>
      <c r="S1511" s="104">
        <f t="shared" si="1505"/>
        <v>0</v>
      </c>
      <c r="T1511" s="104">
        <f t="shared" si="1499"/>
        <v>17.91206736858911</v>
      </c>
    </row>
    <row r="1512" spans="2:20" x14ac:dyDescent="0.2">
      <c r="B1512" s="114" t="s">
        <v>868</v>
      </c>
      <c r="C1512" s="104">
        <f t="shared" si="1500"/>
        <v>0</v>
      </c>
      <c r="D1512" s="104">
        <f t="shared" si="1500"/>
        <v>0</v>
      </c>
      <c r="E1512" s="104">
        <f t="shared" si="1489"/>
        <v>0</v>
      </c>
      <c r="F1512" s="104">
        <f t="shared" si="1501"/>
        <v>0</v>
      </c>
      <c r="G1512" s="104">
        <f t="shared" si="1501"/>
        <v>0</v>
      </c>
      <c r="H1512" s="104">
        <f t="shared" si="1491"/>
        <v>0</v>
      </c>
      <c r="I1512" s="104">
        <f t="shared" si="1502"/>
        <v>3.5290380967979416</v>
      </c>
      <c r="J1512" s="104">
        <f t="shared" si="1502"/>
        <v>0</v>
      </c>
      <c r="K1512" s="104">
        <f t="shared" si="1493"/>
        <v>3.5290380967979416</v>
      </c>
      <c r="L1512" s="104">
        <f t="shared" si="1503"/>
        <v>7.05803345213958</v>
      </c>
      <c r="M1512" s="104">
        <f t="shared" si="1503"/>
        <v>0</v>
      </c>
      <c r="N1512" s="104">
        <f t="shared" si="1495"/>
        <v>7.05803345213958</v>
      </c>
      <c r="O1512" s="104">
        <f t="shared" si="1504"/>
        <v>9.4995329592317646</v>
      </c>
      <c r="P1512" s="104">
        <f t="shared" si="1504"/>
        <v>0</v>
      </c>
      <c r="Q1512" s="104">
        <f t="shared" si="1497"/>
        <v>9.4995329592317646</v>
      </c>
      <c r="R1512" s="104">
        <f t="shared" si="1505"/>
        <v>10.747240421153466</v>
      </c>
      <c r="S1512" s="104">
        <f t="shared" si="1505"/>
        <v>0</v>
      </c>
      <c r="T1512" s="104">
        <f t="shared" si="1499"/>
        <v>10.747240421153466</v>
      </c>
    </row>
    <row r="1513" spans="2:20" x14ac:dyDescent="0.2">
      <c r="B1513" s="114" t="s">
        <v>869</v>
      </c>
      <c r="C1513" s="104">
        <f t="shared" si="1500"/>
        <v>0</v>
      </c>
      <c r="D1513" s="104">
        <f t="shared" si="1500"/>
        <v>0</v>
      </c>
      <c r="E1513" s="104">
        <f t="shared" si="1489"/>
        <v>0</v>
      </c>
      <c r="F1513" s="104">
        <f t="shared" si="1501"/>
        <v>4.6741510789498744</v>
      </c>
      <c r="G1513" s="104">
        <f t="shared" si="1501"/>
        <v>0</v>
      </c>
      <c r="H1513" s="104">
        <f t="shared" si="1491"/>
        <v>4.6741510789498744</v>
      </c>
      <c r="I1513" s="104">
        <f t="shared" si="1502"/>
        <v>5.8817301613299025</v>
      </c>
      <c r="J1513" s="104">
        <f t="shared" si="1502"/>
        <v>0</v>
      </c>
      <c r="K1513" s="104">
        <f t="shared" si="1493"/>
        <v>5.8817301613299025</v>
      </c>
      <c r="L1513" s="104">
        <f t="shared" si="1503"/>
        <v>8.2343723608295107</v>
      </c>
      <c r="M1513" s="104">
        <f t="shared" si="1503"/>
        <v>0</v>
      </c>
      <c r="N1513" s="104">
        <f t="shared" si="1495"/>
        <v>8.2343723608295107</v>
      </c>
      <c r="O1513" s="104">
        <f t="shared" si="1504"/>
        <v>11.874416199039706</v>
      </c>
      <c r="P1513" s="104">
        <f t="shared" si="1504"/>
        <v>0</v>
      </c>
      <c r="Q1513" s="104">
        <f t="shared" si="1497"/>
        <v>11.874416199039706</v>
      </c>
      <c r="R1513" s="104">
        <f t="shared" si="1505"/>
        <v>14.329653894871287</v>
      </c>
      <c r="S1513" s="104">
        <f t="shared" si="1505"/>
        <v>0</v>
      </c>
      <c r="T1513" s="104">
        <f t="shared" si="1499"/>
        <v>14.329653894871287</v>
      </c>
    </row>
    <row r="1514" spans="2:20" x14ac:dyDescent="0.2">
      <c r="B1514" s="114" t="s">
        <v>870</v>
      </c>
      <c r="C1514" s="104">
        <f t="shared" si="1500"/>
        <v>0</v>
      </c>
      <c r="D1514" s="104">
        <f t="shared" si="1500"/>
        <v>0</v>
      </c>
      <c r="E1514" s="104">
        <f t="shared" si="1489"/>
        <v>0</v>
      </c>
      <c r="F1514" s="104">
        <f t="shared" si="1501"/>
        <v>0</v>
      </c>
      <c r="G1514" s="104">
        <f t="shared" si="1501"/>
        <v>0</v>
      </c>
      <c r="H1514" s="104">
        <f t="shared" si="1491"/>
        <v>0</v>
      </c>
      <c r="I1514" s="104">
        <f t="shared" si="1502"/>
        <v>14.116152387191766</v>
      </c>
      <c r="J1514" s="104">
        <f t="shared" si="1502"/>
        <v>0</v>
      </c>
      <c r="K1514" s="104">
        <f t="shared" si="1493"/>
        <v>14.116152387191766</v>
      </c>
      <c r="L1514" s="104">
        <f t="shared" si="1503"/>
        <v>0</v>
      </c>
      <c r="M1514" s="104">
        <f t="shared" si="1503"/>
        <v>0</v>
      </c>
      <c r="N1514" s="104">
        <f t="shared" si="1495"/>
        <v>0</v>
      </c>
      <c r="O1514" s="104">
        <f t="shared" si="1504"/>
        <v>28.498598877695294</v>
      </c>
      <c r="P1514" s="104">
        <f t="shared" si="1504"/>
        <v>0</v>
      </c>
      <c r="Q1514" s="104">
        <f t="shared" si="1497"/>
        <v>28.498598877695294</v>
      </c>
      <c r="R1514" s="104">
        <f t="shared" si="1505"/>
        <v>0</v>
      </c>
      <c r="S1514" s="104">
        <f t="shared" si="1505"/>
        <v>0</v>
      </c>
      <c r="T1514" s="104">
        <f t="shared" si="1499"/>
        <v>0</v>
      </c>
    </row>
    <row r="1515" spans="2:20" x14ac:dyDescent="0.2">
      <c r="B1515" s="114" t="s">
        <v>871</v>
      </c>
      <c r="C1515" s="104">
        <f t="shared" si="1500"/>
        <v>0</v>
      </c>
      <c r="D1515" s="104">
        <f t="shared" si="1500"/>
        <v>0</v>
      </c>
      <c r="E1515" s="104">
        <f t="shared" si="1489"/>
        <v>0</v>
      </c>
      <c r="F1515" s="104">
        <f t="shared" si="1501"/>
        <v>2.3370755394749372</v>
      </c>
      <c r="G1515" s="104">
        <f t="shared" si="1501"/>
        <v>0</v>
      </c>
      <c r="H1515" s="104">
        <f t="shared" si="1491"/>
        <v>2.3370755394749372</v>
      </c>
      <c r="I1515" s="104">
        <f t="shared" si="1502"/>
        <v>4.7053841290639227</v>
      </c>
      <c r="J1515" s="104">
        <f t="shared" si="1502"/>
        <v>0</v>
      </c>
      <c r="K1515" s="104">
        <f t="shared" si="1493"/>
        <v>4.7053841290639227</v>
      </c>
      <c r="L1515" s="104">
        <f t="shared" si="1503"/>
        <v>5.8816945434496501</v>
      </c>
      <c r="M1515" s="104">
        <f t="shared" si="1503"/>
        <v>0</v>
      </c>
      <c r="N1515" s="104">
        <f t="shared" si="1495"/>
        <v>5.8816945434496501</v>
      </c>
      <c r="O1515" s="104">
        <f t="shared" si="1504"/>
        <v>8.3120913393277931</v>
      </c>
      <c r="P1515" s="104">
        <f t="shared" si="1504"/>
        <v>0</v>
      </c>
      <c r="Q1515" s="104">
        <f t="shared" si="1497"/>
        <v>8.3120913393277931</v>
      </c>
      <c r="R1515" s="104">
        <f t="shared" si="1505"/>
        <v>9.5531025965808585</v>
      </c>
      <c r="S1515" s="104">
        <f t="shared" si="1505"/>
        <v>0</v>
      </c>
      <c r="T1515" s="104">
        <f t="shared" si="1499"/>
        <v>9.5531025965808585</v>
      </c>
    </row>
    <row r="1516" spans="2:20" x14ac:dyDescent="0.2">
      <c r="B1516" s="114" t="s">
        <v>873</v>
      </c>
      <c r="C1516" s="104">
        <f t="shared" si="1500"/>
        <v>0</v>
      </c>
      <c r="D1516" s="104">
        <f t="shared" si="1500"/>
        <v>0</v>
      </c>
      <c r="E1516" s="104">
        <f t="shared" si="1489"/>
        <v>0</v>
      </c>
      <c r="F1516" s="104">
        <f t="shared" si="1501"/>
        <v>0</v>
      </c>
      <c r="G1516" s="104">
        <f t="shared" si="1501"/>
        <v>0</v>
      </c>
      <c r="H1516" s="104">
        <f t="shared" si="1491"/>
        <v>0</v>
      </c>
      <c r="I1516" s="104">
        <f t="shared" si="1502"/>
        <v>7.0580761935958831</v>
      </c>
      <c r="J1516" s="104">
        <f t="shared" si="1502"/>
        <v>0</v>
      </c>
      <c r="K1516" s="104">
        <f t="shared" si="1493"/>
        <v>7.0580761935958831</v>
      </c>
      <c r="L1516" s="104">
        <f t="shared" si="1503"/>
        <v>16.468744721659021</v>
      </c>
      <c r="M1516" s="104">
        <f t="shared" si="1503"/>
        <v>0</v>
      </c>
      <c r="N1516" s="104">
        <f t="shared" si="1495"/>
        <v>16.468744721659021</v>
      </c>
      <c r="O1516" s="104">
        <f t="shared" si="1504"/>
        <v>0</v>
      </c>
      <c r="P1516" s="104">
        <f t="shared" si="1504"/>
        <v>0</v>
      </c>
      <c r="Q1516" s="104">
        <f t="shared" si="1497"/>
        <v>0</v>
      </c>
      <c r="R1516" s="104">
        <f t="shared" si="1505"/>
        <v>0</v>
      </c>
      <c r="S1516" s="104">
        <f t="shared" si="1505"/>
        <v>0</v>
      </c>
      <c r="T1516" s="104">
        <f t="shared" si="1499"/>
        <v>0</v>
      </c>
    </row>
    <row r="1517" spans="2:20" x14ac:dyDescent="0.2">
      <c r="B1517" s="108" t="s">
        <v>881</v>
      </c>
      <c r="C1517" s="104">
        <f t="shared" si="1500"/>
        <v>0</v>
      </c>
      <c r="D1517" s="104">
        <f t="shared" si="1500"/>
        <v>0</v>
      </c>
      <c r="E1517" s="104">
        <f t="shared" si="1489"/>
        <v>0</v>
      </c>
      <c r="F1517" s="104">
        <f t="shared" si="1501"/>
        <v>16.359528776324559</v>
      </c>
      <c r="G1517" s="104">
        <f t="shared" si="1501"/>
        <v>0</v>
      </c>
      <c r="H1517" s="104">
        <f t="shared" si="1491"/>
        <v>16.359528776324559</v>
      </c>
      <c r="I1517" s="104">
        <f t="shared" si="1502"/>
        <v>0</v>
      </c>
      <c r="J1517" s="104">
        <f t="shared" si="1502"/>
        <v>0</v>
      </c>
      <c r="K1517" s="104">
        <f t="shared" si="1493"/>
        <v>0</v>
      </c>
      <c r="L1517" s="104">
        <f t="shared" si="1503"/>
        <v>0</v>
      </c>
      <c r="M1517" s="104">
        <f t="shared" si="1503"/>
        <v>0</v>
      </c>
      <c r="N1517" s="104">
        <f t="shared" si="1495"/>
        <v>0</v>
      </c>
      <c r="O1517" s="104">
        <f t="shared" si="1504"/>
        <v>0</v>
      </c>
      <c r="P1517" s="104">
        <f t="shared" si="1504"/>
        <v>0</v>
      </c>
      <c r="Q1517" s="104">
        <f t="shared" si="1497"/>
        <v>0</v>
      </c>
      <c r="R1517" s="104">
        <f t="shared" si="1505"/>
        <v>0</v>
      </c>
      <c r="S1517" s="104">
        <f t="shared" si="1505"/>
        <v>0</v>
      </c>
      <c r="T1517" s="104">
        <f t="shared" si="1499"/>
        <v>0</v>
      </c>
    </row>
    <row r="1518" spans="2:20" x14ac:dyDescent="0.2">
      <c r="B1518" s="108" t="s">
        <v>912</v>
      </c>
      <c r="C1518" s="104">
        <f t="shared" ref="C1518:D1518" si="1506">+C1369*$E$1521</f>
        <v>5.5792787944025832</v>
      </c>
      <c r="D1518" s="104">
        <f t="shared" si="1506"/>
        <v>0</v>
      </c>
      <c r="E1518" s="104">
        <f t="shared" ref="E1518:E1519" si="1507">+C1518+D1518</f>
        <v>5.5792787944025832</v>
      </c>
      <c r="F1518" s="104">
        <f t="shared" ref="F1518:G1518" si="1508">+F1369*$H$1521</f>
        <v>4.8260609890157449</v>
      </c>
      <c r="G1518" s="104">
        <f t="shared" si="1508"/>
        <v>0</v>
      </c>
      <c r="H1518" s="104">
        <f t="shared" ref="H1518:H1519" si="1509">+F1518+G1518</f>
        <v>4.8260609890157449</v>
      </c>
      <c r="I1518" s="104">
        <f t="shared" ref="I1518:J1518" si="1510">+I1369*$K$1521</f>
        <v>4.8583091132584997</v>
      </c>
      <c r="J1518" s="104">
        <f t="shared" si="1510"/>
        <v>0</v>
      </c>
      <c r="K1518" s="104">
        <f t="shared" ref="K1518:K1519" si="1511">+I1518+J1518</f>
        <v>4.8583091132584997</v>
      </c>
      <c r="L1518" s="104">
        <f t="shared" ref="L1518:M1518" si="1512">+L1369*$N$1521</f>
        <v>4.8582796928894112</v>
      </c>
      <c r="M1518" s="104">
        <f t="shared" si="1512"/>
        <v>0</v>
      </c>
      <c r="N1518" s="104">
        <f t="shared" ref="N1518:N1519" si="1513">+L1518+M1518</f>
        <v>4.8582796928894112</v>
      </c>
      <c r="O1518" s="104">
        <f t="shared" ref="O1518:P1518" si="1514">+O1369*$Q$1521</f>
        <v>4.904133890203398</v>
      </c>
      <c r="P1518" s="104">
        <f t="shared" si="1514"/>
        <v>0</v>
      </c>
      <c r="Q1518" s="104">
        <f t="shared" ref="Q1518:Q1519" si="1515">+O1518+P1518</f>
        <v>4.904133890203398</v>
      </c>
      <c r="R1518" s="104">
        <f t="shared" ref="R1518:S1518" si="1516">+R1369*$T$1521</f>
        <v>0</v>
      </c>
      <c r="S1518" s="104">
        <f t="shared" si="1516"/>
        <v>0</v>
      </c>
      <c r="T1518" s="104">
        <f t="shared" ref="T1518:T1519" si="1517">+R1518+S1518</f>
        <v>0</v>
      </c>
    </row>
    <row r="1519" spans="2:20" x14ac:dyDescent="0.2">
      <c r="B1519" s="114" t="s">
        <v>294</v>
      </c>
      <c r="C1519" s="104">
        <f t="shared" ref="C1519:D1519" si="1518">+C1370*$E$1521</f>
        <v>18.973382698241839</v>
      </c>
      <c r="D1519" s="104">
        <f t="shared" si="1518"/>
        <v>0</v>
      </c>
      <c r="E1519" s="104">
        <f t="shared" si="1507"/>
        <v>18.973382698241839</v>
      </c>
      <c r="F1519" s="104">
        <f t="shared" ref="F1519:G1519" si="1519">+F1370*$H$1521</f>
        <v>16.411924451869229</v>
      </c>
      <c r="G1519" s="104">
        <f t="shared" si="1519"/>
        <v>0</v>
      </c>
      <c r="H1519" s="104">
        <f t="shared" si="1509"/>
        <v>16.411924451869229</v>
      </c>
      <c r="I1519" s="104">
        <f t="shared" ref="I1519:J1519" si="1520">+I1370*$K$1521</f>
        <v>26.481319979201128</v>
      </c>
      <c r="J1519" s="104">
        <f t="shared" si="1520"/>
        <v>0</v>
      </c>
      <c r="K1519" s="104">
        <f t="shared" si="1511"/>
        <v>26.481319979201128</v>
      </c>
      <c r="L1519" s="104">
        <f t="shared" ref="L1519:M1519" si="1521">+L1370*$N$1521</f>
        <v>24.498926606266256</v>
      </c>
      <c r="M1519" s="104">
        <f t="shared" si="1521"/>
        <v>0</v>
      </c>
      <c r="N1519" s="104">
        <f t="shared" si="1513"/>
        <v>24.498926606266256</v>
      </c>
      <c r="O1519" s="104">
        <f t="shared" ref="O1519:P1519" si="1522">+O1370*$Q$1521</f>
        <v>33.635968467624743</v>
      </c>
      <c r="P1519" s="104">
        <f t="shared" si="1522"/>
        <v>0</v>
      </c>
      <c r="Q1519" s="104">
        <f t="shared" si="1515"/>
        <v>33.635968467624743</v>
      </c>
      <c r="R1519" s="104">
        <f t="shared" ref="R1519:S1519" si="1523">+R1370*$T$1521</f>
        <v>42.926788500731547</v>
      </c>
      <c r="S1519" s="104">
        <f t="shared" si="1523"/>
        <v>0</v>
      </c>
      <c r="T1519" s="104">
        <f t="shared" si="1517"/>
        <v>42.926788500731547</v>
      </c>
    </row>
    <row r="1520" spans="2:20" x14ac:dyDescent="0.2">
      <c r="B1520" s="278" t="s">
        <v>8</v>
      </c>
      <c r="C1520" s="106">
        <f>SUM(C1497:C1519)</f>
        <v>101.15409314549282</v>
      </c>
      <c r="D1520" s="106">
        <f t="shared" ref="D1520:T1520" si="1524">SUM(D1497:D1519)</f>
        <v>5.811365984930033</v>
      </c>
      <c r="E1520" s="106">
        <f t="shared" si="1524"/>
        <v>106.96545913042284</v>
      </c>
      <c r="F1520" s="106">
        <f t="shared" si="1524"/>
        <v>172.54687581266407</v>
      </c>
      <c r="G1520" s="106">
        <f t="shared" si="1524"/>
        <v>5.5294973556423059</v>
      </c>
      <c r="H1520" s="106">
        <f t="shared" si="1524"/>
        <v>178.07637316830636</v>
      </c>
      <c r="I1520" s="106">
        <f t="shared" si="1524"/>
        <v>222.27138673224184</v>
      </c>
      <c r="J1520" s="106">
        <f t="shared" si="1524"/>
        <v>6.1230904875381738</v>
      </c>
      <c r="K1520" s="106">
        <f t="shared" si="1524"/>
        <v>228.39447721978004</v>
      </c>
      <c r="L1520" s="106">
        <f t="shared" si="1524"/>
        <v>274.81026488818935</v>
      </c>
      <c r="M1520" s="106">
        <f t="shared" si="1524"/>
        <v>6.7033329220734341</v>
      </c>
      <c r="N1520" s="106">
        <f t="shared" si="1524"/>
        <v>281.51359781026281</v>
      </c>
      <c r="O1520" s="106">
        <f t="shared" si="1524"/>
        <v>299.00069849825906</v>
      </c>
      <c r="P1520" s="106">
        <f t="shared" si="1524"/>
        <v>9.2374278780240733</v>
      </c>
      <c r="Q1520" s="106">
        <f t="shared" si="1524"/>
        <v>308.23812637628311</v>
      </c>
      <c r="R1520" s="106">
        <f t="shared" si="1524"/>
        <v>293.03895075029578</v>
      </c>
      <c r="S1520" s="106">
        <f t="shared" si="1524"/>
        <v>10.218471401551769</v>
      </c>
      <c r="T1520" s="106">
        <f t="shared" si="1524"/>
        <v>303.25742215184761</v>
      </c>
    </row>
    <row r="1521" spans="2:20" x14ac:dyDescent="0.2">
      <c r="B1521" s="279" t="s">
        <v>297</v>
      </c>
      <c r="C1521" s="241"/>
      <c r="D1521" s="240"/>
      <c r="E1521" s="285">
        <f>Asignaciones!K104</f>
        <v>2.3724007561436673E-2</v>
      </c>
      <c r="F1521" s="241"/>
      <c r="G1521" s="240"/>
      <c r="H1521" s="285">
        <f>Asignaciones!L104</f>
        <v>2.3732091060912366E-2</v>
      </c>
      <c r="I1521" s="241"/>
      <c r="J1521" s="240"/>
      <c r="K1521" s="285">
        <f>Asignaciones!M104</f>
        <v>2.3713199127833269E-2</v>
      </c>
      <c r="L1521" s="241"/>
      <c r="M1521" s="240"/>
      <c r="N1521" s="285">
        <f>Asignaciones!N104</f>
        <v>2.3714357083695656E-2</v>
      </c>
      <c r="O1521" s="241"/>
      <c r="P1521" s="240"/>
      <c r="Q1521" s="285">
        <f>Asignaciones!O104</f>
        <v>2.3687610550843237E-2</v>
      </c>
      <c r="R1521" s="241"/>
      <c r="S1521" s="240"/>
      <c r="T1521" s="285">
        <f>Asignaciones!P104</f>
        <v>2.3712494937162536E-2</v>
      </c>
    </row>
    <row r="1525" spans="2:20" x14ac:dyDescent="0.2">
      <c r="B1525" s="2" t="s">
        <v>764</v>
      </c>
      <c r="C1525" s="228"/>
      <c r="D1525" s="228"/>
      <c r="E1525" s="228"/>
      <c r="F1525" s="228"/>
      <c r="G1525" s="228"/>
      <c r="H1525" s="228"/>
      <c r="I1525" s="228"/>
      <c r="J1525" s="228"/>
      <c r="K1525" s="228"/>
      <c r="L1525" s="228"/>
      <c r="M1525" s="228"/>
      <c r="N1525" s="228"/>
      <c r="O1525" s="228"/>
      <c r="P1525" s="228"/>
      <c r="Q1525" s="228"/>
      <c r="R1525" s="228"/>
      <c r="S1525" s="228"/>
      <c r="T1525" s="227"/>
    </row>
    <row r="1526" spans="2:20" x14ac:dyDescent="0.2">
      <c r="B1526" s="9" t="s">
        <v>20</v>
      </c>
      <c r="C1526" s="199"/>
      <c r="D1526" s="199"/>
      <c r="E1526" s="199"/>
      <c r="F1526" s="199"/>
      <c r="G1526" s="199"/>
      <c r="H1526" s="199"/>
      <c r="I1526" s="199"/>
      <c r="J1526" s="199"/>
      <c r="K1526" s="199"/>
      <c r="L1526" s="199"/>
      <c r="M1526" s="199"/>
      <c r="N1526" s="199"/>
      <c r="O1526" s="199"/>
      <c r="P1526" s="199"/>
      <c r="Q1526" s="199"/>
      <c r="R1526" s="199"/>
      <c r="S1526" s="199"/>
      <c r="T1526" s="262"/>
    </row>
    <row r="1527" spans="2:20" x14ac:dyDescent="0.2">
      <c r="B1527" s="9" t="s">
        <v>911</v>
      </c>
      <c r="C1527" s="199"/>
      <c r="D1527" s="199"/>
      <c r="E1527" s="199"/>
      <c r="F1527" s="199"/>
      <c r="G1527" s="199"/>
      <c r="H1527" s="199"/>
      <c r="I1527" s="199"/>
      <c r="J1527" s="199"/>
      <c r="K1527" s="199"/>
      <c r="L1527" s="199"/>
      <c r="M1527" s="199"/>
      <c r="N1527" s="199"/>
      <c r="O1527" s="199"/>
      <c r="P1527" s="199"/>
      <c r="Q1527" s="199"/>
      <c r="R1527" s="199"/>
      <c r="S1527" s="199"/>
      <c r="T1527" s="262"/>
    </row>
    <row r="1528" spans="2:20" x14ac:dyDescent="0.2">
      <c r="B1528" s="9" t="s">
        <v>2</v>
      </c>
      <c r="C1528" s="199"/>
      <c r="D1528" s="199"/>
      <c r="E1528" s="199"/>
      <c r="F1528" s="199"/>
      <c r="G1528" s="199"/>
      <c r="H1528" s="199"/>
      <c r="I1528" s="199"/>
      <c r="J1528" s="199"/>
      <c r="K1528" s="199"/>
      <c r="L1528" s="199"/>
      <c r="M1528" s="199"/>
      <c r="N1528" s="199"/>
      <c r="O1528" s="199"/>
      <c r="P1528" s="199"/>
      <c r="Q1528" s="199"/>
      <c r="R1528" s="199"/>
      <c r="S1528" s="199"/>
      <c r="T1528" s="262"/>
    </row>
    <row r="1529" spans="2:20" x14ac:dyDescent="0.2">
      <c r="B1529" s="256"/>
      <c r="C1529" s="197"/>
      <c r="D1529" s="197"/>
      <c r="E1529" s="197"/>
      <c r="F1529" s="197"/>
      <c r="G1529" s="197"/>
      <c r="H1529" s="197"/>
      <c r="I1529" s="197"/>
      <c r="J1529" s="197"/>
      <c r="K1529" s="197"/>
      <c r="L1529" s="197"/>
      <c r="M1529" s="197"/>
      <c r="N1529" s="197"/>
      <c r="O1529" s="197"/>
      <c r="P1529" s="197"/>
      <c r="Q1529" s="197"/>
      <c r="R1529" s="197"/>
      <c r="S1529" s="197"/>
      <c r="T1529" s="263"/>
    </row>
    <row r="1530" spans="2:20" x14ac:dyDescent="0.2">
      <c r="B1530" s="264"/>
    </row>
    <row r="1531" spans="2:20" x14ac:dyDescent="0.2">
      <c r="B1531" s="265" t="s">
        <v>282</v>
      </c>
      <c r="C1531" s="267" t="s">
        <v>38</v>
      </c>
      <c r="D1531" s="662"/>
      <c r="E1531" s="299"/>
      <c r="F1531" s="270" t="s">
        <v>39</v>
      </c>
      <c r="G1531" s="663"/>
      <c r="H1531" s="663"/>
      <c r="I1531" s="301" t="s">
        <v>40</v>
      </c>
      <c r="J1531" s="662"/>
      <c r="K1531" s="299"/>
      <c r="L1531" s="267" t="s">
        <v>121</v>
      </c>
      <c r="M1531" s="662"/>
      <c r="N1531" s="299"/>
      <c r="O1531" s="270" t="s">
        <v>122</v>
      </c>
      <c r="P1531" s="662"/>
      <c r="Q1531" s="299"/>
      <c r="R1531" s="301" t="s">
        <v>633</v>
      </c>
      <c r="S1531" s="662"/>
      <c r="T1531" s="299"/>
    </row>
    <row r="1532" spans="2:20" x14ac:dyDescent="0.2">
      <c r="B1532" s="273"/>
      <c r="C1532" s="274" t="s">
        <v>283</v>
      </c>
      <c r="D1532" s="275" t="s">
        <v>284</v>
      </c>
      <c r="E1532" s="275" t="s">
        <v>47</v>
      </c>
      <c r="F1532" s="275" t="s">
        <v>283</v>
      </c>
      <c r="G1532" s="275" t="s">
        <v>284</v>
      </c>
      <c r="H1532" s="275" t="s">
        <v>47</v>
      </c>
      <c r="I1532" s="276" t="s">
        <v>283</v>
      </c>
      <c r="J1532" s="276" t="s">
        <v>284</v>
      </c>
      <c r="K1532" s="276" t="s">
        <v>47</v>
      </c>
      <c r="L1532" s="274" t="s">
        <v>283</v>
      </c>
      <c r="M1532" s="275" t="s">
        <v>284</v>
      </c>
      <c r="N1532" s="275" t="s">
        <v>47</v>
      </c>
      <c r="O1532" s="275" t="s">
        <v>283</v>
      </c>
      <c r="P1532" s="275" t="s">
        <v>284</v>
      </c>
      <c r="Q1532" s="275" t="s">
        <v>47</v>
      </c>
      <c r="R1532" s="276" t="s">
        <v>283</v>
      </c>
      <c r="S1532" s="276" t="s">
        <v>284</v>
      </c>
      <c r="T1532" s="276" t="s">
        <v>47</v>
      </c>
    </row>
    <row r="1533" spans="2:20" x14ac:dyDescent="0.2">
      <c r="B1533" s="129" t="s">
        <v>111</v>
      </c>
      <c r="C1533" s="234"/>
      <c r="D1533" s="234"/>
      <c r="E1533" s="234"/>
      <c r="F1533" s="234"/>
      <c r="G1533" s="234"/>
      <c r="H1533" s="234"/>
      <c r="I1533" s="234"/>
      <c r="J1533" s="234"/>
      <c r="K1533" s="234"/>
      <c r="L1533" s="234"/>
      <c r="M1533" s="234"/>
      <c r="N1533" s="234"/>
      <c r="O1533" s="234"/>
      <c r="P1533" s="234"/>
      <c r="Q1533" s="234"/>
      <c r="R1533" s="234"/>
      <c r="S1533" s="234"/>
      <c r="T1533" s="232"/>
    </row>
    <row r="1534" spans="2:20" x14ac:dyDescent="0.2">
      <c r="B1534" s="665" t="s">
        <v>424</v>
      </c>
      <c r="C1534" s="104">
        <f t="shared" ref="C1534:D1546" si="1525">+C1348*$E$1558</f>
        <v>185.04045396980459</v>
      </c>
      <c r="D1534" s="104">
        <f t="shared" si="1525"/>
        <v>0</v>
      </c>
      <c r="E1534" s="104">
        <f t="shared" ref="E1534:E1554" si="1526">+C1534+D1534</f>
        <v>185.04045396980459</v>
      </c>
      <c r="F1534" s="104">
        <f t="shared" ref="F1534:G1546" si="1527">+F1348*$H$1558</f>
        <v>290.44661631897333</v>
      </c>
      <c r="G1534" s="104">
        <f t="shared" si="1527"/>
        <v>0</v>
      </c>
      <c r="H1534" s="104">
        <f t="shared" ref="H1534:H1554" si="1528">+F1534+G1534</f>
        <v>290.44661631897333</v>
      </c>
      <c r="I1534" s="104">
        <f t="shared" ref="I1534:J1546" si="1529">+I1348*$K$1558</f>
        <v>333.20518640860882</v>
      </c>
      <c r="J1534" s="104">
        <f t="shared" si="1529"/>
        <v>0</v>
      </c>
      <c r="K1534" s="104">
        <f t="shared" ref="K1534:K1554" si="1530">+I1534+J1534</f>
        <v>333.20518640860882</v>
      </c>
      <c r="L1534" s="104">
        <f t="shared" ref="L1534:M1546" si="1531">+L1348*$N$1558</f>
        <v>418.00333610773549</v>
      </c>
      <c r="M1534" s="104">
        <f t="shared" si="1531"/>
        <v>0</v>
      </c>
      <c r="N1534" s="104">
        <f t="shared" ref="N1534:N1554" si="1532">+L1534+M1534</f>
        <v>418.00333610773549</v>
      </c>
      <c r="O1534" s="104">
        <f t="shared" ref="O1534:P1546" si="1533">+O1348*$Q$1558</f>
        <v>442.22464204050164</v>
      </c>
      <c r="P1534" s="104">
        <f t="shared" si="1533"/>
        <v>0</v>
      </c>
      <c r="Q1534" s="104">
        <f t="shared" ref="Q1534:Q1554" si="1534">+O1534+P1534</f>
        <v>442.22464204050164</v>
      </c>
      <c r="R1534" s="104">
        <f t="shared" ref="R1534:S1546" si="1535">+R1348*$T$1558</f>
        <v>465.24968097907504</v>
      </c>
      <c r="S1534" s="104">
        <f t="shared" si="1535"/>
        <v>0</v>
      </c>
      <c r="T1534" s="104">
        <f t="shared" ref="T1534:T1554" si="1536">+R1534+S1534</f>
        <v>465.24968097907504</v>
      </c>
    </row>
    <row r="1535" spans="2:20" x14ac:dyDescent="0.2">
      <c r="B1535" s="665" t="s">
        <v>425</v>
      </c>
      <c r="C1535" s="104">
        <f t="shared" si="1525"/>
        <v>58.658230590744459</v>
      </c>
      <c r="D1535" s="104">
        <f t="shared" si="1525"/>
        <v>0</v>
      </c>
      <c r="E1535" s="104">
        <f t="shared" si="1526"/>
        <v>58.658230590744459</v>
      </c>
      <c r="F1535" s="104">
        <f t="shared" si="1527"/>
        <v>108.35944270268742</v>
      </c>
      <c r="G1535" s="104">
        <f t="shared" si="1527"/>
        <v>0</v>
      </c>
      <c r="H1535" s="104">
        <f t="shared" si="1528"/>
        <v>108.35944270268742</v>
      </c>
      <c r="I1535" s="104">
        <f t="shared" si="1529"/>
        <v>125.36328477182296</v>
      </c>
      <c r="J1535" s="104">
        <f t="shared" si="1529"/>
        <v>0</v>
      </c>
      <c r="K1535" s="104">
        <f t="shared" si="1530"/>
        <v>125.36328477182296</v>
      </c>
      <c r="L1535" s="104">
        <f t="shared" si="1531"/>
        <v>156.18266539893483</v>
      </c>
      <c r="M1535" s="104">
        <f t="shared" si="1531"/>
        <v>0</v>
      </c>
      <c r="N1535" s="104">
        <f t="shared" si="1532"/>
        <v>156.18266539893483</v>
      </c>
      <c r="O1535" s="104">
        <f t="shared" si="1533"/>
        <v>160.17107217464647</v>
      </c>
      <c r="P1535" s="104">
        <f t="shared" si="1533"/>
        <v>0</v>
      </c>
      <c r="Q1535" s="104">
        <f t="shared" si="1534"/>
        <v>160.17107217464647</v>
      </c>
      <c r="R1535" s="104">
        <f t="shared" si="1535"/>
        <v>168.5106010544427</v>
      </c>
      <c r="S1535" s="104">
        <f t="shared" si="1535"/>
        <v>0</v>
      </c>
      <c r="T1535" s="104">
        <f t="shared" si="1536"/>
        <v>168.5106010544427</v>
      </c>
    </row>
    <row r="1536" spans="2:20" x14ac:dyDescent="0.2">
      <c r="B1536" s="660" t="s">
        <v>715</v>
      </c>
      <c r="C1536" s="104">
        <f t="shared" si="1525"/>
        <v>0</v>
      </c>
      <c r="D1536" s="104">
        <f t="shared" si="1525"/>
        <v>2.1052233584499462</v>
      </c>
      <c r="E1536" s="104">
        <f t="shared" si="1526"/>
        <v>2.1052233584499462</v>
      </c>
      <c r="F1536" s="104">
        <f t="shared" si="1527"/>
        <v>0</v>
      </c>
      <c r="G1536" s="104">
        <f t="shared" si="1527"/>
        <v>2.0406561988764729</v>
      </c>
      <c r="H1536" s="104">
        <f t="shared" si="1528"/>
        <v>2.0406561988764729</v>
      </c>
      <c r="I1536" s="104">
        <f t="shared" si="1529"/>
        <v>0</v>
      </c>
      <c r="J1536" s="104">
        <f t="shared" si="1529"/>
        <v>2.2370403810182879</v>
      </c>
      <c r="K1536" s="104">
        <f t="shared" si="1530"/>
        <v>2.2370403810182879</v>
      </c>
      <c r="L1536" s="104">
        <f t="shared" si="1531"/>
        <v>0</v>
      </c>
      <c r="M1536" s="104">
        <f t="shared" si="1531"/>
        <v>2.4622219278105097</v>
      </c>
      <c r="N1536" s="104">
        <f t="shared" si="1532"/>
        <v>2.4622219278105097</v>
      </c>
      <c r="O1536" s="104">
        <f t="shared" si="1533"/>
        <v>0</v>
      </c>
      <c r="P1536" s="104">
        <f t="shared" si="1533"/>
        <v>2.737123182936593</v>
      </c>
      <c r="Q1536" s="104">
        <f t="shared" si="1534"/>
        <v>2.737123182936593</v>
      </c>
      <c r="R1536" s="104">
        <f t="shared" si="1535"/>
        <v>0</v>
      </c>
      <c r="S1536" s="104">
        <f t="shared" si="1535"/>
        <v>3.0241520752658486</v>
      </c>
      <c r="T1536" s="104">
        <f t="shared" si="1536"/>
        <v>3.0241520752658486</v>
      </c>
    </row>
    <row r="1537" spans="2:20" x14ac:dyDescent="0.2">
      <c r="B1537" s="660" t="s">
        <v>717</v>
      </c>
      <c r="C1537" s="104">
        <f t="shared" si="1525"/>
        <v>1.9374058127018301</v>
      </c>
      <c r="D1537" s="104">
        <f t="shared" si="1525"/>
        <v>0</v>
      </c>
      <c r="E1537" s="104">
        <f t="shared" si="1526"/>
        <v>1.9374058127018301</v>
      </c>
      <c r="F1537" s="104">
        <f t="shared" si="1527"/>
        <v>1.8779856140016793</v>
      </c>
      <c r="G1537" s="104">
        <f t="shared" si="1527"/>
        <v>0</v>
      </c>
      <c r="H1537" s="104">
        <f t="shared" si="1528"/>
        <v>1.8779856140016793</v>
      </c>
      <c r="I1537" s="104">
        <f t="shared" si="1529"/>
        <v>2.0587150622462538</v>
      </c>
      <c r="J1537" s="104">
        <f t="shared" si="1529"/>
        <v>0</v>
      </c>
      <c r="K1537" s="104">
        <f t="shared" si="1530"/>
        <v>2.0587150622462538</v>
      </c>
      <c r="L1537" s="104">
        <f t="shared" si="1531"/>
        <v>2.265946297790618</v>
      </c>
      <c r="M1537" s="104">
        <f t="shared" si="1531"/>
        <v>0</v>
      </c>
      <c r="N1537" s="104">
        <f t="shared" si="1532"/>
        <v>2.265946297790618</v>
      </c>
      <c r="O1537" s="104">
        <f t="shared" si="1533"/>
        <v>2.5189338430135848</v>
      </c>
      <c r="P1537" s="104">
        <f t="shared" si="1533"/>
        <v>0</v>
      </c>
      <c r="Q1537" s="104">
        <f t="shared" si="1534"/>
        <v>2.5189338430135848</v>
      </c>
      <c r="R1537" s="104">
        <f t="shared" si="1535"/>
        <v>2.7830822727657183</v>
      </c>
      <c r="S1537" s="104">
        <f t="shared" si="1535"/>
        <v>0</v>
      </c>
      <c r="T1537" s="104">
        <f t="shared" si="1536"/>
        <v>2.7830822727657183</v>
      </c>
    </row>
    <row r="1538" spans="2:20" x14ac:dyDescent="0.2">
      <c r="B1538" s="660" t="s">
        <v>287</v>
      </c>
      <c r="C1538" s="104">
        <f t="shared" si="1525"/>
        <v>2.7855893433799785</v>
      </c>
      <c r="D1538" s="104">
        <f t="shared" si="1525"/>
        <v>0</v>
      </c>
      <c r="E1538" s="104">
        <f t="shared" si="1526"/>
        <v>2.7855893433799785</v>
      </c>
      <c r="F1538" s="104">
        <f t="shared" si="1527"/>
        <v>2.7001553722441982</v>
      </c>
      <c r="G1538" s="104">
        <f t="shared" si="1527"/>
        <v>0</v>
      </c>
      <c r="H1538" s="104">
        <f t="shared" si="1528"/>
        <v>2.7001553722441982</v>
      </c>
      <c r="I1538" s="104">
        <f t="shared" si="1529"/>
        <v>2.9600069850371606</v>
      </c>
      <c r="J1538" s="104">
        <f t="shared" si="1529"/>
        <v>0</v>
      </c>
      <c r="K1538" s="104">
        <f t="shared" si="1530"/>
        <v>2.9600069850371606</v>
      </c>
      <c r="L1538" s="104">
        <f t="shared" si="1531"/>
        <v>3.2579626934196098</v>
      </c>
      <c r="M1538" s="104">
        <f t="shared" si="1531"/>
        <v>0</v>
      </c>
      <c r="N1538" s="104">
        <f t="shared" si="1532"/>
        <v>3.2579626934196098</v>
      </c>
      <c r="O1538" s="104">
        <f t="shared" si="1533"/>
        <v>3.6217065231122554</v>
      </c>
      <c r="P1538" s="104">
        <f t="shared" si="1533"/>
        <v>0</v>
      </c>
      <c r="Q1538" s="104">
        <f t="shared" si="1534"/>
        <v>3.6217065231122554</v>
      </c>
      <c r="R1538" s="104">
        <f t="shared" si="1535"/>
        <v>4.0014973992230107</v>
      </c>
      <c r="S1538" s="104">
        <f t="shared" si="1535"/>
        <v>0</v>
      </c>
      <c r="T1538" s="104">
        <f t="shared" si="1536"/>
        <v>4.0014973992230107</v>
      </c>
    </row>
    <row r="1539" spans="2:20" x14ac:dyDescent="0.2">
      <c r="B1539" s="114" t="s">
        <v>427</v>
      </c>
      <c r="C1539" s="104">
        <f t="shared" si="1525"/>
        <v>0</v>
      </c>
      <c r="D1539" s="104">
        <f t="shared" si="1525"/>
        <v>8.1498385360602796</v>
      </c>
      <c r="E1539" s="104">
        <f t="shared" si="1526"/>
        <v>8.1498385360602796</v>
      </c>
      <c r="F1539" s="104">
        <f t="shared" si="1527"/>
        <v>0</v>
      </c>
      <c r="G1539" s="104">
        <f t="shared" si="1527"/>
        <v>7.8998831462230275</v>
      </c>
      <c r="H1539" s="104">
        <f t="shared" si="1528"/>
        <v>7.8998831462230275</v>
      </c>
      <c r="I1539" s="104">
        <f t="shared" si="1529"/>
        <v>0</v>
      </c>
      <c r="J1539" s="104">
        <f t="shared" si="1529"/>
        <v>8.6601347219372933</v>
      </c>
      <c r="K1539" s="104">
        <f t="shared" si="1530"/>
        <v>8.6601347219372933</v>
      </c>
      <c r="L1539" s="104">
        <f t="shared" si="1531"/>
        <v>0</v>
      </c>
      <c r="M1539" s="104">
        <f t="shared" si="1531"/>
        <v>9.5318679944619458</v>
      </c>
      <c r="N1539" s="104">
        <f t="shared" si="1532"/>
        <v>9.5318679944619458</v>
      </c>
      <c r="O1539" s="104">
        <f t="shared" si="1533"/>
        <v>0</v>
      </c>
      <c r="P1539" s="104">
        <f t="shared" si="1533"/>
        <v>10.596078513334144</v>
      </c>
      <c r="Q1539" s="104">
        <f t="shared" si="1534"/>
        <v>10.596078513334144</v>
      </c>
      <c r="R1539" s="104">
        <f t="shared" si="1535"/>
        <v>0</v>
      </c>
      <c r="S1539" s="104">
        <f t="shared" si="1535"/>
        <v>11.707238105155325</v>
      </c>
      <c r="T1539" s="104">
        <f t="shared" si="1536"/>
        <v>11.707238105155325</v>
      </c>
    </row>
    <row r="1540" spans="2:20" x14ac:dyDescent="0.2">
      <c r="B1540" s="114" t="s">
        <v>428</v>
      </c>
      <c r="C1540" s="104">
        <f t="shared" si="1525"/>
        <v>0</v>
      </c>
      <c r="D1540" s="104">
        <f t="shared" si="1525"/>
        <v>4.6934337997847155</v>
      </c>
      <c r="E1540" s="104">
        <f t="shared" si="1526"/>
        <v>4.6934337997847155</v>
      </c>
      <c r="F1540" s="104">
        <f t="shared" si="1527"/>
        <v>0</v>
      </c>
      <c r="G1540" s="104">
        <f t="shared" si="1527"/>
        <v>4.5494862761730825</v>
      </c>
      <c r="H1540" s="104">
        <f t="shared" si="1528"/>
        <v>4.5494862761730825</v>
      </c>
      <c r="I1540" s="104">
        <f t="shared" si="1529"/>
        <v>0</v>
      </c>
      <c r="J1540" s="104">
        <f t="shared" si="1529"/>
        <v>4.9873097282585297</v>
      </c>
      <c r="K1540" s="104">
        <f t="shared" si="1530"/>
        <v>4.9873097282585297</v>
      </c>
      <c r="L1540" s="104">
        <f t="shared" si="1531"/>
        <v>0</v>
      </c>
      <c r="M1540" s="104">
        <f t="shared" si="1531"/>
        <v>5.4893346932392451</v>
      </c>
      <c r="N1540" s="104">
        <f t="shared" si="1532"/>
        <v>5.4893346932392451</v>
      </c>
      <c r="O1540" s="104">
        <f t="shared" si="1533"/>
        <v>0</v>
      </c>
      <c r="P1540" s="104">
        <f t="shared" si="1533"/>
        <v>12.204411859108076</v>
      </c>
      <c r="Q1540" s="104">
        <f t="shared" si="1534"/>
        <v>12.204411859108076</v>
      </c>
      <c r="R1540" s="104">
        <f t="shared" si="1535"/>
        <v>0</v>
      </c>
      <c r="S1540" s="104">
        <f t="shared" si="1535"/>
        <v>13.484229603259257</v>
      </c>
      <c r="T1540" s="104">
        <f t="shared" si="1536"/>
        <v>13.484229603259257</v>
      </c>
    </row>
    <row r="1541" spans="2:20" x14ac:dyDescent="0.2">
      <c r="B1541" s="114" t="s">
        <v>429</v>
      </c>
      <c r="C1541" s="104">
        <f t="shared" si="1525"/>
        <v>6.5944564047362757</v>
      </c>
      <c r="D1541" s="104">
        <f t="shared" si="1525"/>
        <v>0</v>
      </c>
      <c r="E1541" s="104">
        <f t="shared" si="1526"/>
        <v>6.5944564047362757</v>
      </c>
      <c r="F1541" s="104">
        <f t="shared" si="1527"/>
        <v>6.3922045547005526</v>
      </c>
      <c r="G1541" s="104">
        <f t="shared" si="1527"/>
        <v>0</v>
      </c>
      <c r="H1541" s="104">
        <f t="shared" si="1528"/>
        <v>6.3922045547005526</v>
      </c>
      <c r="I1541" s="104">
        <f t="shared" si="1529"/>
        <v>7.0073634747818501</v>
      </c>
      <c r="J1541" s="104">
        <f t="shared" si="1529"/>
        <v>0</v>
      </c>
      <c r="K1541" s="104">
        <f t="shared" si="1530"/>
        <v>7.0073634747818501</v>
      </c>
      <c r="L1541" s="104">
        <f t="shared" si="1531"/>
        <v>15.425456017823461</v>
      </c>
      <c r="M1541" s="104">
        <f t="shared" si="1531"/>
        <v>0</v>
      </c>
      <c r="N1541" s="104">
        <f t="shared" si="1532"/>
        <v>15.425456017823461</v>
      </c>
      <c r="O1541" s="104">
        <f t="shared" si="1533"/>
        <v>17.147671701266194</v>
      </c>
      <c r="P1541" s="104">
        <f t="shared" si="1533"/>
        <v>0</v>
      </c>
      <c r="Q1541" s="104">
        <f t="shared" si="1534"/>
        <v>17.147671701266194</v>
      </c>
      <c r="R1541" s="104">
        <f t="shared" si="1535"/>
        <v>18.945865237137529</v>
      </c>
      <c r="S1541" s="104">
        <f t="shared" si="1535"/>
        <v>0</v>
      </c>
      <c r="T1541" s="104">
        <f t="shared" si="1536"/>
        <v>18.945865237137529</v>
      </c>
    </row>
    <row r="1542" spans="2:20" x14ac:dyDescent="0.2">
      <c r="B1542" s="114" t="s">
        <v>288</v>
      </c>
      <c r="C1542" s="104">
        <f t="shared" si="1525"/>
        <v>0</v>
      </c>
      <c r="D1542" s="104">
        <f t="shared" si="1525"/>
        <v>0</v>
      </c>
      <c r="E1542" s="104">
        <f t="shared" si="1526"/>
        <v>0</v>
      </c>
      <c r="F1542" s="104">
        <f t="shared" si="1527"/>
        <v>2.1808006949770182</v>
      </c>
      <c r="G1542" s="104">
        <f t="shared" si="1527"/>
        <v>0</v>
      </c>
      <c r="H1542" s="104">
        <f t="shared" si="1528"/>
        <v>2.1808006949770182</v>
      </c>
      <c r="I1542" s="104">
        <f t="shared" si="1529"/>
        <v>2.87427403966465</v>
      </c>
      <c r="J1542" s="104">
        <f t="shared" si="1529"/>
        <v>0</v>
      </c>
      <c r="K1542" s="104">
        <f t="shared" si="1530"/>
        <v>2.87427403966465</v>
      </c>
      <c r="L1542" s="104">
        <f t="shared" si="1531"/>
        <v>3.5953402635803813</v>
      </c>
      <c r="M1542" s="104">
        <f t="shared" si="1531"/>
        <v>0</v>
      </c>
      <c r="N1542" s="104">
        <f t="shared" si="1532"/>
        <v>3.5953402635803813</v>
      </c>
      <c r="O1542" s="104">
        <f t="shared" si="1533"/>
        <v>6.056601593497156</v>
      </c>
      <c r="P1542" s="104">
        <f t="shared" si="1533"/>
        <v>0</v>
      </c>
      <c r="Q1542" s="104">
        <f t="shared" si="1534"/>
        <v>6.056601593497156</v>
      </c>
      <c r="R1542" s="104">
        <f t="shared" si="1535"/>
        <v>7.5437344132323281</v>
      </c>
      <c r="S1542" s="104">
        <f t="shared" si="1535"/>
        <v>0</v>
      </c>
      <c r="T1542" s="104">
        <f t="shared" si="1536"/>
        <v>7.5437344132323281</v>
      </c>
    </row>
    <row r="1543" spans="2:20" x14ac:dyDescent="0.2">
      <c r="B1543" s="114" t="s">
        <v>289</v>
      </c>
      <c r="C1543" s="104">
        <f t="shared" si="1525"/>
        <v>2.8651776103336921</v>
      </c>
      <c r="D1543" s="104">
        <f t="shared" si="1525"/>
        <v>0</v>
      </c>
      <c r="E1543" s="104">
        <f t="shared" si="1526"/>
        <v>2.8651776103336921</v>
      </c>
      <c r="F1543" s="104">
        <f t="shared" si="1527"/>
        <v>2.7773026685940327</v>
      </c>
      <c r="G1543" s="104">
        <f t="shared" si="1527"/>
        <v>0</v>
      </c>
      <c r="H1543" s="104">
        <f t="shared" si="1528"/>
        <v>2.7773026685940327</v>
      </c>
      <c r="I1543" s="104">
        <f t="shared" si="1529"/>
        <v>3.0445786131810793</v>
      </c>
      <c r="J1543" s="104">
        <f t="shared" si="1529"/>
        <v>0</v>
      </c>
      <c r="K1543" s="104">
        <f t="shared" si="1530"/>
        <v>3.0445786131810793</v>
      </c>
      <c r="L1543" s="104">
        <f t="shared" si="1531"/>
        <v>3.3510473418030267</v>
      </c>
      <c r="M1543" s="104">
        <f t="shared" si="1531"/>
        <v>0</v>
      </c>
      <c r="N1543" s="104">
        <f t="shared" si="1532"/>
        <v>3.3510473418030267</v>
      </c>
      <c r="O1543" s="104">
        <f t="shared" si="1533"/>
        <v>3.7251838523440339</v>
      </c>
      <c r="P1543" s="104">
        <f t="shared" si="1533"/>
        <v>0</v>
      </c>
      <c r="Q1543" s="104">
        <f t="shared" si="1534"/>
        <v>3.7251838523440339</v>
      </c>
      <c r="R1543" s="104">
        <f t="shared" si="1535"/>
        <v>4.1158258963436678</v>
      </c>
      <c r="S1543" s="104">
        <f t="shared" si="1535"/>
        <v>0</v>
      </c>
      <c r="T1543" s="104">
        <f t="shared" si="1536"/>
        <v>4.1158258963436678</v>
      </c>
    </row>
    <row r="1544" spans="2:20" x14ac:dyDescent="0.2">
      <c r="B1544" s="114" t="s">
        <v>290</v>
      </c>
      <c r="C1544" s="104">
        <f t="shared" si="1525"/>
        <v>0</v>
      </c>
      <c r="D1544" s="104">
        <f t="shared" si="1525"/>
        <v>2.2830462863293866</v>
      </c>
      <c r="E1544" s="104">
        <f t="shared" si="1526"/>
        <v>2.2830462863293866</v>
      </c>
      <c r="F1544" s="104">
        <f t="shared" si="1527"/>
        <v>0</v>
      </c>
      <c r="G1544" s="104">
        <f t="shared" si="1527"/>
        <v>2.2130253010066738</v>
      </c>
      <c r="H1544" s="104">
        <f t="shared" si="1528"/>
        <v>2.2130253010066738</v>
      </c>
      <c r="I1544" s="104">
        <f t="shared" si="1529"/>
        <v>0</v>
      </c>
      <c r="J1544" s="104">
        <f t="shared" si="1529"/>
        <v>2.4259975616141296</v>
      </c>
      <c r="K1544" s="104">
        <f t="shared" si="1530"/>
        <v>2.4259975616141296</v>
      </c>
      <c r="L1544" s="104">
        <f t="shared" si="1531"/>
        <v>0</v>
      </c>
      <c r="M1544" s="104">
        <f t="shared" si="1531"/>
        <v>2.6701996279128881</v>
      </c>
      <c r="N1544" s="104">
        <f t="shared" si="1532"/>
        <v>2.6701996279128881</v>
      </c>
      <c r="O1544" s="104">
        <f t="shared" si="1533"/>
        <v>0</v>
      </c>
      <c r="P1544" s="104">
        <f t="shared" si="1533"/>
        <v>2.968321101391596</v>
      </c>
      <c r="Q1544" s="104">
        <f t="shared" si="1534"/>
        <v>2.968321101391596</v>
      </c>
      <c r="R1544" s="104">
        <f t="shared" si="1535"/>
        <v>0</v>
      </c>
      <c r="S1544" s="104">
        <f t="shared" si="1535"/>
        <v>3.2795946031182881</v>
      </c>
      <c r="T1544" s="104">
        <f t="shared" si="1536"/>
        <v>3.2795946031182881</v>
      </c>
    </row>
    <row r="1545" spans="2:20" x14ac:dyDescent="0.2">
      <c r="B1545" s="114" t="s">
        <v>291</v>
      </c>
      <c r="C1545" s="104">
        <f t="shared" si="1525"/>
        <v>0</v>
      </c>
      <c r="D1545" s="104">
        <f t="shared" si="1525"/>
        <v>1.1369752421959096</v>
      </c>
      <c r="E1545" s="104">
        <f t="shared" si="1526"/>
        <v>1.1369752421959096</v>
      </c>
      <c r="F1545" s="104">
        <f t="shared" si="1527"/>
        <v>0</v>
      </c>
      <c r="G1545" s="104">
        <f t="shared" si="1527"/>
        <v>1.1021042335690607</v>
      </c>
      <c r="H1545" s="104">
        <f t="shared" si="1528"/>
        <v>1.1021042335690607</v>
      </c>
      <c r="I1545" s="104">
        <f t="shared" si="1529"/>
        <v>0</v>
      </c>
      <c r="J1545" s="104">
        <f t="shared" si="1529"/>
        <v>1.2081661163416979</v>
      </c>
      <c r="K1545" s="104">
        <f t="shared" si="1530"/>
        <v>1.2081661163416979</v>
      </c>
      <c r="L1545" s="104">
        <f t="shared" si="1531"/>
        <v>0</v>
      </c>
      <c r="M1545" s="104">
        <f t="shared" si="1531"/>
        <v>1.2209804528214487</v>
      </c>
      <c r="N1545" s="104">
        <f t="shared" si="1532"/>
        <v>1.2209804528214487</v>
      </c>
      <c r="O1545" s="104">
        <f t="shared" si="1533"/>
        <v>0</v>
      </c>
      <c r="P1545" s="104">
        <f t="shared" si="1533"/>
        <v>1.3573000327804738</v>
      </c>
      <c r="Q1545" s="104">
        <f t="shared" si="1534"/>
        <v>1.3573000327804738</v>
      </c>
      <c r="R1545" s="104">
        <f t="shared" si="1535"/>
        <v>0</v>
      </c>
      <c r="S1545" s="104">
        <f t="shared" si="1535"/>
        <v>1.4996335336605715</v>
      </c>
      <c r="T1545" s="104">
        <f t="shared" si="1536"/>
        <v>1.4996335336605715</v>
      </c>
    </row>
    <row r="1546" spans="2:20" x14ac:dyDescent="0.2">
      <c r="B1546" s="114" t="s">
        <v>293</v>
      </c>
      <c r="C1546" s="104">
        <f t="shared" si="1525"/>
        <v>0</v>
      </c>
      <c r="D1546" s="104">
        <f t="shared" si="1525"/>
        <v>1.1956431646932184</v>
      </c>
      <c r="E1546" s="104">
        <f t="shared" si="1526"/>
        <v>1.1956431646932184</v>
      </c>
      <c r="F1546" s="104">
        <f t="shared" si="1527"/>
        <v>0</v>
      </c>
      <c r="G1546" s="104">
        <f t="shared" si="1527"/>
        <v>1.1589728120212242</v>
      </c>
      <c r="H1546" s="104">
        <f t="shared" si="1528"/>
        <v>1.1589728120212242</v>
      </c>
      <c r="I1546" s="104">
        <f t="shared" si="1529"/>
        <v>0</v>
      </c>
      <c r="J1546" s="104">
        <f t="shared" si="1529"/>
        <v>1.2705074879449296</v>
      </c>
      <c r="K1546" s="104">
        <f t="shared" si="1530"/>
        <v>1.2705074879449296</v>
      </c>
      <c r="L1546" s="104">
        <f t="shared" si="1531"/>
        <v>0</v>
      </c>
      <c r="M1546" s="104">
        <f t="shared" si="1531"/>
        <v>1.3983973748571676</v>
      </c>
      <c r="N1546" s="104">
        <f t="shared" si="1532"/>
        <v>1.3983973748571676</v>
      </c>
      <c r="O1546" s="104">
        <f t="shared" si="1533"/>
        <v>0</v>
      </c>
      <c r="P1546" s="104">
        <f t="shared" si="1533"/>
        <v>1.5545251345734072</v>
      </c>
      <c r="Q1546" s="104">
        <f t="shared" si="1534"/>
        <v>1.5545251345734072</v>
      </c>
      <c r="R1546" s="104">
        <f t="shared" si="1535"/>
        <v>0</v>
      </c>
      <c r="S1546" s="104">
        <f t="shared" si="1535"/>
        <v>1.7175406796011909</v>
      </c>
      <c r="T1546" s="104">
        <f t="shared" si="1536"/>
        <v>1.7175406796011909</v>
      </c>
    </row>
    <row r="1547" spans="2:20" x14ac:dyDescent="0.2">
      <c r="B1547" s="114" t="s">
        <v>872</v>
      </c>
      <c r="C1547" s="104">
        <f t="shared" ref="C1547:D1553" si="1537">+C1361*$E$1558</f>
        <v>0</v>
      </c>
      <c r="D1547" s="104">
        <f t="shared" si="1537"/>
        <v>0</v>
      </c>
      <c r="E1547" s="104">
        <f t="shared" si="1526"/>
        <v>0</v>
      </c>
      <c r="F1547" s="104">
        <f t="shared" ref="F1547:G1554" si="1538">+F1361*$H$1558</f>
        <v>0</v>
      </c>
      <c r="G1547" s="104">
        <f t="shared" si="1538"/>
        <v>0</v>
      </c>
      <c r="H1547" s="104">
        <f t="shared" si="1528"/>
        <v>0</v>
      </c>
      <c r="I1547" s="104">
        <f t="shared" ref="I1547:J1554" si="1539">+I1361*$K$1558</f>
        <v>23.963625448099794</v>
      </c>
      <c r="J1547" s="104">
        <f t="shared" si="1539"/>
        <v>0</v>
      </c>
      <c r="K1547" s="104">
        <f t="shared" si="1530"/>
        <v>23.963625448099794</v>
      </c>
      <c r="L1547" s="104">
        <f t="shared" ref="L1547:M1554" si="1540">+L1361*$N$1558</f>
        <v>55.948699253744493</v>
      </c>
      <c r="M1547" s="104">
        <f t="shared" si="1540"/>
        <v>0</v>
      </c>
      <c r="N1547" s="104">
        <f t="shared" si="1532"/>
        <v>55.948699253744493</v>
      </c>
      <c r="O1547" s="104">
        <f t="shared" ref="O1547:P1554" si="1541">+O1361*$Q$1558</f>
        <v>0</v>
      </c>
      <c r="P1547" s="104">
        <f t="shared" si="1541"/>
        <v>0</v>
      </c>
      <c r="Q1547" s="104">
        <f t="shared" si="1534"/>
        <v>0</v>
      </c>
      <c r="R1547" s="104">
        <f t="shared" ref="R1547:S1554" si="1542">+R1361*$T$1558</f>
        <v>0</v>
      </c>
      <c r="S1547" s="104">
        <f t="shared" si="1542"/>
        <v>0</v>
      </c>
      <c r="T1547" s="104">
        <f t="shared" si="1536"/>
        <v>0</v>
      </c>
    </row>
    <row r="1548" spans="2:20" x14ac:dyDescent="0.2">
      <c r="B1548" s="114" t="s">
        <v>867</v>
      </c>
      <c r="C1548" s="104">
        <f t="shared" si="1537"/>
        <v>0</v>
      </c>
      <c r="D1548" s="104">
        <f t="shared" si="1537"/>
        <v>0</v>
      </c>
      <c r="E1548" s="104">
        <f t="shared" si="1526"/>
        <v>0</v>
      </c>
      <c r="F1548" s="104">
        <f t="shared" si="1538"/>
        <v>24.045910550597689</v>
      </c>
      <c r="G1548" s="104">
        <f t="shared" si="1538"/>
        <v>0</v>
      </c>
      <c r="H1548" s="104">
        <f t="shared" si="1528"/>
        <v>24.045910550597689</v>
      </c>
      <c r="I1548" s="104">
        <f t="shared" si="1539"/>
        <v>27.957563022783095</v>
      </c>
      <c r="J1548" s="104">
        <f t="shared" si="1539"/>
        <v>0</v>
      </c>
      <c r="K1548" s="104">
        <f t="shared" si="1530"/>
        <v>27.957563022783095</v>
      </c>
      <c r="L1548" s="104">
        <f t="shared" si="1540"/>
        <v>47.956027931780994</v>
      </c>
      <c r="M1548" s="104">
        <f t="shared" si="1540"/>
        <v>0</v>
      </c>
      <c r="N1548" s="104">
        <f t="shared" si="1532"/>
        <v>47.956027931780994</v>
      </c>
      <c r="O1548" s="104">
        <f t="shared" si="1541"/>
        <v>52.502474655834327</v>
      </c>
      <c r="P1548" s="104">
        <f t="shared" si="1541"/>
        <v>0</v>
      </c>
      <c r="Q1548" s="104">
        <f t="shared" si="1534"/>
        <v>52.502474655834327</v>
      </c>
      <c r="R1548" s="104">
        <f t="shared" si="1542"/>
        <v>60.847715739020067</v>
      </c>
      <c r="S1548" s="104">
        <f t="shared" si="1542"/>
        <v>0</v>
      </c>
      <c r="T1548" s="104">
        <f t="shared" si="1536"/>
        <v>60.847715739020067</v>
      </c>
    </row>
    <row r="1549" spans="2:20" x14ac:dyDescent="0.2">
      <c r="B1549" s="114" t="s">
        <v>868</v>
      </c>
      <c r="C1549" s="104">
        <f t="shared" si="1537"/>
        <v>0</v>
      </c>
      <c r="D1549" s="104">
        <f t="shared" si="1537"/>
        <v>0</v>
      </c>
      <c r="E1549" s="104">
        <f t="shared" si="1526"/>
        <v>0</v>
      </c>
      <c r="F1549" s="104">
        <f t="shared" si="1538"/>
        <v>0</v>
      </c>
      <c r="G1549" s="104">
        <f t="shared" si="1538"/>
        <v>0</v>
      </c>
      <c r="H1549" s="104">
        <f t="shared" si="1528"/>
        <v>0</v>
      </c>
      <c r="I1549" s="104">
        <f t="shared" si="1539"/>
        <v>11.981812724049897</v>
      </c>
      <c r="J1549" s="104">
        <f t="shared" si="1539"/>
        <v>0</v>
      </c>
      <c r="K1549" s="104">
        <f t="shared" si="1530"/>
        <v>11.981812724049897</v>
      </c>
      <c r="L1549" s="104">
        <f t="shared" si="1540"/>
        <v>23.978013965890497</v>
      </c>
      <c r="M1549" s="104">
        <f t="shared" si="1540"/>
        <v>0</v>
      </c>
      <c r="N1549" s="104">
        <f t="shared" si="1532"/>
        <v>23.978013965890497</v>
      </c>
      <c r="O1549" s="104">
        <f t="shared" si="1541"/>
        <v>32.309215172821119</v>
      </c>
      <c r="P1549" s="104">
        <f t="shared" si="1541"/>
        <v>0</v>
      </c>
      <c r="Q1549" s="104">
        <f t="shared" si="1534"/>
        <v>32.309215172821119</v>
      </c>
      <c r="R1549" s="104">
        <f t="shared" si="1542"/>
        <v>36.50862944341204</v>
      </c>
      <c r="S1549" s="104">
        <f t="shared" si="1542"/>
        <v>0</v>
      </c>
      <c r="T1549" s="104">
        <f t="shared" si="1536"/>
        <v>36.50862944341204</v>
      </c>
    </row>
    <row r="1550" spans="2:20" x14ac:dyDescent="0.2">
      <c r="B1550" s="114" t="s">
        <v>869</v>
      </c>
      <c r="C1550" s="104">
        <f t="shared" si="1537"/>
        <v>0</v>
      </c>
      <c r="D1550" s="104">
        <f t="shared" si="1537"/>
        <v>0</v>
      </c>
      <c r="E1550" s="104">
        <f t="shared" si="1526"/>
        <v>0</v>
      </c>
      <c r="F1550" s="104">
        <f t="shared" si="1538"/>
        <v>16.030607033731791</v>
      </c>
      <c r="G1550" s="104">
        <f t="shared" si="1538"/>
        <v>0</v>
      </c>
      <c r="H1550" s="104">
        <f t="shared" si="1528"/>
        <v>16.030607033731791</v>
      </c>
      <c r="I1550" s="104">
        <f t="shared" si="1539"/>
        <v>19.969687873416493</v>
      </c>
      <c r="J1550" s="104">
        <f t="shared" si="1539"/>
        <v>0</v>
      </c>
      <c r="K1550" s="104">
        <f t="shared" si="1530"/>
        <v>19.969687873416493</v>
      </c>
      <c r="L1550" s="104">
        <f t="shared" si="1540"/>
        <v>27.974349626872247</v>
      </c>
      <c r="M1550" s="104">
        <f t="shared" si="1540"/>
        <v>0</v>
      </c>
      <c r="N1550" s="104">
        <f t="shared" si="1532"/>
        <v>27.974349626872247</v>
      </c>
      <c r="O1550" s="104">
        <f t="shared" si="1541"/>
        <v>40.386518966026408</v>
      </c>
      <c r="P1550" s="104">
        <f t="shared" si="1541"/>
        <v>0</v>
      </c>
      <c r="Q1550" s="104">
        <f t="shared" si="1534"/>
        <v>40.386518966026408</v>
      </c>
      <c r="R1550" s="104">
        <f t="shared" si="1542"/>
        <v>48.678172591216054</v>
      </c>
      <c r="S1550" s="104">
        <f t="shared" si="1542"/>
        <v>0</v>
      </c>
      <c r="T1550" s="104">
        <f t="shared" si="1536"/>
        <v>48.678172591216054</v>
      </c>
    </row>
    <row r="1551" spans="2:20" x14ac:dyDescent="0.2">
      <c r="B1551" s="114" t="s">
        <v>870</v>
      </c>
      <c r="C1551" s="104">
        <f t="shared" si="1537"/>
        <v>0</v>
      </c>
      <c r="D1551" s="104">
        <f t="shared" si="1537"/>
        <v>0</v>
      </c>
      <c r="E1551" s="104">
        <f t="shared" si="1526"/>
        <v>0</v>
      </c>
      <c r="F1551" s="104">
        <f t="shared" si="1538"/>
        <v>0</v>
      </c>
      <c r="G1551" s="104">
        <f t="shared" si="1538"/>
        <v>0</v>
      </c>
      <c r="H1551" s="104">
        <f t="shared" si="1528"/>
        <v>0</v>
      </c>
      <c r="I1551" s="104">
        <f t="shared" si="1539"/>
        <v>47.927250896199588</v>
      </c>
      <c r="J1551" s="104">
        <f t="shared" si="1539"/>
        <v>0</v>
      </c>
      <c r="K1551" s="104">
        <f t="shared" si="1530"/>
        <v>47.927250896199588</v>
      </c>
      <c r="L1551" s="104">
        <f t="shared" si="1540"/>
        <v>0</v>
      </c>
      <c r="M1551" s="104">
        <f t="shared" si="1540"/>
        <v>0</v>
      </c>
      <c r="N1551" s="104">
        <f t="shared" si="1532"/>
        <v>0</v>
      </c>
      <c r="O1551" s="104">
        <f t="shared" si="1541"/>
        <v>96.927645518463379</v>
      </c>
      <c r="P1551" s="104">
        <f t="shared" si="1541"/>
        <v>0</v>
      </c>
      <c r="Q1551" s="104">
        <f t="shared" si="1534"/>
        <v>96.927645518463379</v>
      </c>
      <c r="R1551" s="104">
        <f t="shared" si="1542"/>
        <v>0</v>
      </c>
      <c r="S1551" s="104">
        <f t="shared" si="1542"/>
        <v>0</v>
      </c>
      <c r="T1551" s="104">
        <f t="shared" si="1536"/>
        <v>0</v>
      </c>
    </row>
    <row r="1552" spans="2:20" x14ac:dyDescent="0.2">
      <c r="B1552" s="114" t="s">
        <v>871</v>
      </c>
      <c r="C1552" s="104">
        <f t="shared" si="1537"/>
        <v>0</v>
      </c>
      <c r="D1552" s="104">
        <f t="shared" si="1537"/>
        <v>0</v>
      </c>
      <c r="E1552" s="104">
        <f t="shared" si="1526"/>
        <v>0</v>
      </c>
      <c r="F1552" s="104">
        <f t="shared" si="1538"/>
        <v>8.0153035168658953</v>
      </c>
      <c r="G1552" s="104">
        <f t="shared" si="1538"/>
        <v>0</v>
      </c>
      <c r="H1552" s="104">
        <f t="shared" si="1528"/>
        <v>8.0153035168658953</v>
      </c>
      <c r="I1552" s="104">
        <f t="shared" si="1539"/>
        <v>15.975750298733198</v>
      </c>
      <c r="J1552" s="104">
        <f t="shared" si="1539"/>
        <v>0</v>
      </c>
      <c r="K1552" s="104">
        <f t="shared" si="1530"/>
        <v>15.975750298733198</v>
      </c>
      <c r="L1552" s="104">
        <f t="shared" si="1540"/>
        <v>19.981678304908748</v>
      </c>
      <c r="M1552" s="104">
        <f t="shared" si="1540"/>
        <v>0</v>
      </c>
      <c r="N1552" s="104">
        <f t="shared" si="1532"/>
        <v>19.981678304908748</v>
      </c>
      <c r="O1552" s="104">
        <f t="shared" si="1541"/>
        <v>28.270563276218482</v>
      </c>
      <c r="P1552" s="104">
        <f t="shared" si="1541"/>
        <v>0</v>
      </c>
      <c r="Q1552" s="104">
        <f t="shared" si="1534"/>
        <v>28.270563276218482</v>
      </c>
      <c r="R1552" s="104">
        <f t="shared" si="1542"/>
        <v>32.452115060810705</v>
      </c>
      <c r="S1552" s="104">
        <f t="shared" si="1542"/>
        <v>0</v>
      </c>
      <c r="T1552" s="104">
        <f t="shared" si="1536"/>
        <v>32.452115060810705</v>
      </c>
    </row>
    <row r="1553" spans="2:20" x14ac:dyDescent="0.2">
      <c r="B1553" s="114" t="s">
        <v>873</v>
      </c>
      <c r="C1553" s="104">
        <f t="shared" si="1537"/>
        <v>0</v>
      </c>
      <c r="D1553" s="104">
        <f t="shared" si="1537"/>
        <v>0</v>
      </c>
      <c r="E1553" s="104">
        <f t="shared" si="1526"/>
        <v>0</v>
      </c>
      <c r="F1553" s="104">
        <f t="shared" si="1538"/>
        <v>0</v>
      </c>
      <c r="G1553" s="104">
        <f t="shared" si="1538"/>
        <v>0</v>
      </c>
      <c r="H1553" s="104">
        <f t="shared" si="1528"/>
        <v>0</v>
      </c>
      <c r="I1553" s="104">
        <f t="shared" si="1539"/>
        <v>23.963625448099794</v>
      </c>
      <c r="J1553" s="104">
        <f t="shared" si="1539"/>
        <v>0</v>
      </c>
      <c r="K1553" s="104">
        <f t="shared" si="1530"/>
        <v>23.963625448099794</v>
      </c>
      <c r="L1553" s="104">
        <f t="shared" si="1540"/>
        <v>55.948699253744493</v>
      </c>
      <c r="M1553" s="104">
        <f t="shared" si="1540"/>
        <v>0</v>
      </c>
      <c r="N1553" s="104">
        <f t="shared" si="1532"/>
        <v>55.948699253744493</v>
      </c>
      <c r="O1553" s="104">
        <f t="shared" si="1541"/>
        <v>0</v>
      </c>
      <c r="P1553" s="104">
        <f t="shared" si="1541"/>
        <v>0</v>
      </c>
      <c r="Q1553" s="104">
        <f t="shared" si="1534"/>
        <v>0</v>
      </c>
      <c r="R1553" s="104">
        <f t="shared" si="1542"/>
        <v>0</v>
      </c>
      <c r="S1553" s="104">
        <f t="shared" si="1542"/>
        <v>0</v>
      </c>
      <c r="T1553" s="104">
        <f t="shared" si="1536"/>
        <v>0</v>
      </c>
    </row>
    <row r="1554" spans="2:20" x14ac:dyDescent="0.2">
      <c r="B1554" s="108" t="s">
        <v>881</v>
      </c>
      <c r="C1554" s="104">
        <f>+C1368*$E$1558</f>
        <v>0</v>
      </c>
      <c r="D1554" s="104">
        <f t="shared" ref="D1554:D1556" si="1543">+D1368*$E$1558</f>
        <v>0</v>
      </c>
      <c r="E1554" s="104">
        <f t="shared" si="1526"/>
        <v>0</v>
      </c>
      <c r="F1554" s="104">
        <f t="shared" si="1538"/>
        <v>56.107124618061263</v>
      </c>
      <c r="G1554" s="104">
        <f t="shared" si="1538"/>
        <v>0</v>
      </c>
      <c r="H1554" s="104">
        <f t="shared" si="1528"/>
        <v>56.107124618061263</v>
      </c>
      <c r="I1554" s="104">
        <f t="shared" si="1539"/>
        <v>0</v>
      </c>
      <c r="J1554" s="104">
        <f t="shared" si="1539"/>
        <v>0</v>
      </c>
      <c r="K1554" s="104">
        <f t="shared" si="1530"/>
        <v>0</v>
      </c>
      <c r="L1554" s="104">
        <f t="shared" si="1540"/>
        <v>0</v>
      </c>
      <c r="M1554" s="104">
        <f t="shared" si="1540"/>
        <v>0</v>
      </c>
      <c r="N1554" s="104">
        <f t="shared" si="1532"/>
        <v>0</v>
      </c>
      <c r="O1554" s="104">
        <f t="shared" si="1541"/>
        <v>0</v>
      </c>
      <c r="P1554" s="104">
        <f t="shared" si="1541"/>
        <v>0</v>
      </c>
      <c r="Q1554" s="104">
        <f t="shared" si="1534"/>
        <v>0</v>
      </c>
      <c r="R1554" s="104">
        <f t="shared" si="1542"/>
        <v>0</v>
      </c>
      <c r="S1554" s="104">
        <f t="shared" si="1542"/>
        <v>0</v>
      </c>
      <c r="T1554" s="104">
        <f t="shared" si="1536"/>
        <v>0</v>
      </c>
    </row>
    <row r="1555" spans="2:20" x14ac:dyDescent="0.2">
      <c r="B1555" s="108" t="s">
        <v>912</v>
      </c>
      <c r="C1555" s="104">
        <f t="shared" ref="C1555:C1556" si="1544">+C1369*$E$1558</f>
        <v>18.782831001076424</v>
      </c>
      <c r="D1555" s="104">
        <f t="shared" si="1543"/>
        <v>0</v>
      </c>
      <c r="E1555" s="104">
        <f t="shared" ref="E1555:E1556" si="1545">+C1555+D1555</f>
        <v>18.782831001076424</v>
      </c>
      <c r="F1555" s="104">
        <f t="shared" ref="F1555:G1555" si="1546">+F1369*$H$1558</f>
        <v>16.551601762328076</v>
      </c>
      <c r="G1555" s="104">
        <f t="shared" si="1546"/>
        <v>0</v>
      </c>
      <c r="H1555" s="104">
        <f t="shared" ref="H1555:H1556" si="1547">+F1555+G1555</f>
        <v>16.551601762328076</v>
      </c>
      <c r="I1555" s="104">
        <f t="shared" ref="I1555:J1555" si="1548">+I1369*$K$1558</f>
        <v>16.494962183442027</v>
      </c>
      <c r="J1555" s="104">
        <f t="shared" si="1548"/>
        <v>0</v>
      </c>
      <c r="K1555" s="104">
        <f t="shared" ref="K1555:K1556" si="1549">+I1555+J1555</f>
        <v>16.494962183442027</v>
      </c>
      <c r="L1555" s="104">
        <f t="shared" ref="L1555:M1555" si="1550">+L1369*$N$1558</f>
        <v>16.504866279854625</v>
      </c>
      <c r="M1555" s="104">
        <f t="shared" si="1550"/>
        <v>0</v>
      </c>
      <c r="N1555" s="104">
        <f t="shared" ref="N1555:N1556" si="1551">+L1555+M1555</f>
        <v>16.504866279854625</v>
      </c>
      <c r="O1555" s="104">
        <f t="shared" ref="O1555:P1555" si="1552">+O1369*$Q$1558</f>
        <v>16.679632332968904</v>
      </c>
      <c r="P1555" s="104">
        <f t="shared" si="1552"/>
        <v>0</v>
      </c>
      <c r="Q1555" s="104">
        <f t="shared" ref="Q1555:Q1556" si="1553">+O1555+P1555</f>
        <v>16.679632332968904</v>
      </c>
      <c r="R1555" s="104">
        <f t="shared" ref="R1555:S1555" si="1554">+R1369*$T$1558</f>
        <v>0</v>
      </c>
      <c r="S1555" s="104">
        <f t="shared" si="1554"/>
        <v>0</v>
      </c>
      <c r="T1555" s="104">
        <f t="shared" ref="T1555:T1556" si="1555">+R1555+S1555</f>
        <v>0</v>
      </c>
    </row>
    <row r="1556" spans="2:20" x14ac:dyDescent="0.2">
      <c r="B1556" s="114" t="s">
        <v>294</v>
      </c>
      <c r="C1556" s="104">
        <f t="shared" si="1544"/>
        <v>63.874535378543236</v>
      </c>
      <c r="D1556" s="104">
        <f t="shared" si="1543"/>
        <v>0</v>
      </c>
      <c r="E1556" s="104">
        <f t="shared" si="1545"/>
        <v>63.874535378543236</v>
      </c>
      <c r="F1556" s="104">
        <f t="shared" ref="F1556:G1556" si="1556">+F1370*$H$1558</f>
        <v>56.286822379373724</v>
      </c>
      <c r="G1556" s="104">
        <f t="shared" si="1556"/>
        <v>0</v>
      </c>
      <c r="H1556" s="104">
        <f t="shared" si="1547"/>
        <v>56.286822379373724</v>
      </c>
      <c r="I1556" s="104">
        <f t="shared" ref="I1556:J1556" si="1557">+I1370*$K$1558</f>
        <v>89.90954701348349</v>
      </c>
      <c r="J1556" s="104">
        <f t="shared" si="1557"/>
        <v>0</v>
      </c>
      <c r="K1556" s="104">
        <f t="shared" si="1549"/>
        <v>89.90954701348349</v>
      </c>
      <c r="L1556" s="104">
        <f t="shared" ref="L1556:M1556" si="1558">+L1370*$N$1558</f>
        <v>83.229359608135994</v>
      </c>
      <c r="M1556" s="104">
        <f t="shared" si="1558"/>
        <v>0</v>
      </c>
      <c r="N1556" s="104">
        <f t="shared" si="1551"/>
        <v>83.229359608135994</v>
      </c>
      <c r="O1556" s="104">
        <f t="shared" ref="O1556:P1556" si="1559">+O1370*$Q$1558</f>
        <v>114.40054447209378</v>
      </c>
      <c r="P1556" s="104">
        <f t="shared" si="1559"/>
        <v>0</v>
      </c>
      <c r="Q1556" s="104">
        <f t="shared" si="1553"/>
        <v>114.40054447209378</v>
      </c>
      <c r="R1556" s="104">
        <f t="shared" ref="R1556:S1556" si="1560">+R1370*$T$1558</f>
        <v>145.82331400014655</v>
      </c>
      <c r="S1556" s="104">
        <f t="shared" si="1560"/>
        <v>0</v>
      </c>
      <c r="T1556" s="104">
        <f t="shared" si="1555"/>
        <v>145.82331400014655</v>
      </c>
    </row>
    <row r="1557" spans="2:20" x14ac:dyDescent="0.2">
      <c r="B1557" s="278" t="s">
        <v>8</v>
      </c>
      <c r="C1557" s="106">
        <f>SUM(C1534:C1556)</f>
        <v>340.53868011132045</v>
      </c>
      <c r="D1557" s="106">
        <f t="shared" ref="D1557:T1557" si="1561">SUM(D1534:D1556)</f>
        <v>19.564160387513457</v>
      </c>
      <c r="E1557" s="106">
        <f t="shared" si="1561"/>
        <v>360.10284049883387</v>
      </c>
      <c r="F1557" s="106">
        <f t="shared" si="1561"/>
        <v>591.77187778713653</v>
      </c>
      <c r="G1557" s="106">
        <f t="shared" si="1561"/>
        <v>18.964127967869544</v>
      </c>
      <c r="H1557" s="106">
        <f t="shared" si="1561"/>
        <v>610.73600575500609</v>
      </c>
      <c r="I1557" s="106">
        <f t="shared" si="1561"/>
        <v>754.65723426365014</v>
      </c>
      <c r="J1557" s="106">
        <f t="shared" si="1561"/>
        <v>20.789155997114865</v>
      </c>
      <c r="K1557" s="106">
        <f t="shared" si="1561"/>
        <v>775.44639026076516</v>
      </c>
      <c r="L1557" s="106">
        <f t="shared" si="1561"/>
        <v>933.60344834601938</v>
      </c>
      <c r="M1557" s="106">
        <f t="shared" si="1561"/>
        <v>22.773002071103207</v>
      </c>
      <c r="N1557" s="106">
        <f t="shared" si="1561"/>
        <v>956.37645041712256</v>
      </c>
      <c r="O1557" s="106">
        <f t="shared" si="1561"/>
        <v>1016.9424061228077</v>
      </c>
      <c r="P1557" s="106">
        <f t="shared" si="1561"/>
        <v>31.417759824124285</v>
      </c>
      <c r="Q1557" s="106">
        <f t="shared" si="1561"/>
        <v>1048.3601659469321</v>
      </c>
      <c r="R1557" s="106">
        <f t="shared" si="1561"/>
        <v>995.46023408682538</v>
      </c>
      <c r="S1557" s="106">
        <f t="shared" si="1561"/>
        <v>34.712388600060486</v>
      </c>
      <c r="T1557" s="106">
        <f t="shared" si="1561"/>
        <v>1030.1726226868859</v>
      </c>
    </row>
    <row r="1558" spans="2:20" x14ac:dyDescent="0.2">
      <c r="B1558" s="279" t="s">
        <v>297</v>
      </c>
      <c r="C1558" s="241"/>
      <c r="D1558" s="240"/>
      <c r="E1558" s="285">
        <f>Asignaciones!K105</f>
        <v>7.9867674858223062E-2</v>
      </c>
      <c r="F1558" s="241"/>
      <c r="G1558" s="240"/>
      <c r="H1558" s="285">
        <f>Asignaciones!L105</f>
        <v>8.1392282675573524E-2</v>
      </c>
      <c r="I1558" s="241"/>
      <c r="J1558" s="240"/>
      <c r="K1558" s="285">
        <f>Asignaciones!M105</f>
        <v>8.0511205389254131E-2</v>
      </c>
      <c r="L1558" s="241"/>
      <c r="M1558" s="240"/>
      <c r="N1558" s="285">
        <f>Asignaciones!N105</f>
        <v>8.0563968589947049E-2</v>
      </c>
      <c r="O1558" s="241"/>
      <c r="P1558" s="240"/>
      <c r="Q1558" s="285">
        <f>Asignaciones!O105</f>
        <v>8.056481402840196E-2</v>
      </c>
      <c r="R1558" s="241"/>
      <c r="S1558" s="240"/>
      <c r="T1558" s="285">
        <f>Asignaciones!P105</f>
        <v>8.0551905132381627E-2</v>
      </c>
    </row>
    <row r="1562" spans="2:20" x14ac:dyDescent="0.2">
      <c r="B1562" s="2" t="s">
        <v>765</v>
      </c>
      <c r="C1562" s="228"/>
      <c r="D1562" s="228"/>
      <c r="E1562" s="228"/>
      <c r="F1562" s="228"/>
      <c r="G1562" s="228"/>
      <c r="H1562" s="228"/>
      <c r="I1562" s="228"/>
      <c r="J1562" s="228"/>
      <c r="K1562" s="228"/>
      <c r="L1562" s="228"/>
      <c r="M1562" s="228"/>
      <c r="N1562" s="228"/>
      <c r="O1562" s="228"/>
      <c r="P1562" s="228"/>
      <c r="Q1562" s="228"/>
      <c r="R1562" s="228"/>
      <c r="S1562" s="228"/>
      <c r="T1562" s="227"/>
    </row>
    <row r="1563" spans="2:20" x14ac:dyDescent="0.2">
      <c r="B1563" s="9" t="s">
        <v>20</v>
      </c>
      <c r="C1563" s="199"/>
      <c r="D1563" s="199"/>
      <c r="E1563" s="199"/>
      <c r="F1563" s="199"/>
      <c r="G1563" s="199"/>
      <c r="H1563" s="199"/>
      <c r="I1563" s="199"/>
      <c r="J1563" s="199"/>
      <c r="K1563" s="199"/>
      <c r="L1563" s="199"/>
      <c r="M1563" s="199"/>
      <c r="N1563" s="199"/>
      <c r="O1563" s="199"/>
      <c r="P1563" s="199"/>
      <c r="Q1563" s="199"/>
      <c r="R1563" s="199"/>
      <c r="S1563" s="199"/>
      <c r="T1563" s="262"/>
    </row>
    <row r="1564" spans="2:20" x14ac:dyDescent="0.2">
      <c r="B1564" s="9" t="s">
        <v>911</v>
      </c>
      <c r="C1564" s="199"/>
      <c r="D1564" s="199"/>
      <c r="E1564" s="199"/>
      <c r="F1564" s="199"/>
      <c r="G1564" s="199"/>
      <c r="H1564" s="199"/>
      <c r="I1564" s="199"/>
      <c r="J1564" s="199"/>
      <c r="K1564" s="199"/>
      <c r="L1564" s="199"/>
      <c r="M1564" s="199"/>
      <c r="N1564" s="199"/>
      <c r="O1564" s="199"/>
      <c r="P1564" s="199"/>
      <c r="Q1564" s="199"/>
      <c r="R1564" s="199"/>
      <c r="S1564" s="199"/>
      <c r="T1564" s="262"/>
    </row>
    <row r="1565" spans="2:20" x14ac:dyDescent="0.2">
      <c r="B1565" s="9" t="s">
        <v>2</v>
      </c>
      <c r="C1565" s="199"/>
      <c r="D1565" s="199"/>
      <c r="E1565" s="199"/>
      <c r="F1565" s="199"/>
      <c r="G1565" s="199"/>
      <c r="H1565" s="199"/>
      <c r="I1565" s="199"/>
      <c r="J1565" s="199"/>
      <c r="K1565" s="199"/>
      <c r="L1565" s="199"/>
      <c r="M1565" s="199"/>
      <c r="N1565" s="199"/>
      <c r="O1565" s="199"/>
      <c r="P1565" s="199"/>
      <c r="Q1565" s="199"/>
      <c r="R1565" s="199"/>
      <c r="S1565" s="199"/>
      <c r="T1565" s="262"/>
    </row>
    <row r="1566" spans="2:20" x14ac:dyDescent="0.2">
      <c r="B1566" s="256"/>
      <c r="C1566" s="197"/>
      <c r="D1566" s="197"/>
      <c r="E1566" s="197"/>
      <c r="F1566" s="197"/>
      <c r="G1566" s="197"/>
      <c r="H1566" s="197"/>
      <c r="I1566" s="197"/>
      <c r="J1566" s="197"/>
      <c r="K1566" s="197"/>
      <c r="L1566" s="197"/>
      <c r="M1566" s="197"/>
      <c r="N1566" s="197"/>
      <c r="O1566" s="197"/>
      <c r="P1566" s="197"/>
      <c r="Q1566" s="197"/>
      <c r="R1566" s="197"/>
      <c r="S1566" s="197"/>
      <c r="T1566" s="263"/>
    </row>
    <row r="1567" spans="2:20" x14ac:dyDescent="0.2">
      <c r="B1567" s="264"/>
    </row>
    <row r="1568" spans="2:20" x14ac:dyDescent="0.2">
      <c r="B1568" s="265" t="s">
        <v>282</v>
      </c>
      <c r="C1568" s="267" t="s">
        <v>38</v>
      </c>
      <c r="D1568" s="662"/>
      <c r="E1568" s="299"/>
      <c r="F1568" s="270" t="s">
        <v>39</v>
      </c>
      <c r="G1568" s="663"/>
      <c r="H1568" s="663"/>
      <c r="I1568" s="301" t="s">
        <v>40</v>
      </c>
      <c r="J1568" s="662"/>
      <c r="K1568" s="299"/>
      <c r="L1568" s="267" t="s">
        <v>121</v>
      </c>
      <c r="M1568" s="662"/>
      <c r="N1568" s="299"/>
      <c r="O1568" s="270" t="s">
        <v>122</v>
      </c>
      <c r="P1568" s="662"/>
      <c r="Q1568" s="299"/>
      <c r="R1568" s="301" t="s">
        <v>633</v>
      </c>
      <c r="S1568" s="662"/>
      <c r="T1568" s="299"/>
    </row>
    <row r="1569" spans="2:20" x14ac:dyDescent="0.2">
      <c r="B1569" s="273"/>
      <c r="C1569" s="274" t="s">
        <v>283</v>
      </c>
      <c r="D1569" s="275" t="s">
        <v>284</v>
      </c>
      <c r="E1569" s="275" t="s">
        <v>47</v>
      </c>
      <c r="F1569" s="275" t="s">
        <v>283</v>
      </c>
      <c r="G1569" s="275" t="s">
        <v>284</v>
      </c>
      <c r="H1569" s="275" t="s">
        <v>47</v>
      </c>
      <c r="I1569" s="276" t="s">
        <v>283</v>
      </c>
      <c r="J1569" s="276" t="s">
        <v>284</v>
      </c>
      <c r="K1569" s="276" t="s">
        <v>47</v>
      </c>
      <c r="L1569" s="274" t="s">
        <v>283</v>
      </c>
      <c r="M1569" s="275" t="s">
        <v>284</v>
      </c>
      <c r="N1569" s="275" t="s">
        <v>47</v>
      </c>
      <c r="O1569" s="275" t="s">
        <v>283</v>
      </c>
      <c r="P1569" s="275" t="s">
        <v>284</v>
      </c>
      <c r="Q1569" s="275" t="s">
        <v>47</v>
      </c>
      <c r="R1569" s="276" t="s">
        <v>283</v>
      </c>
      <c r="S1569" s="276" t="s">
        <v>284</v>
      </c>
      <c r="T1569" s="276" t="s">
        <v>47</v>
      </c>
    </row>
    <row r="1570" spans="2:20" x14ac:dyDescent="0.2">
      <c r="B1570" s="129" t="s">
        <v>112</v>
      </c>
      <c r="C1570" s="234"/>
      <c r="D1570" s="234"/>
      <c r="E1570" s="234"/>
      <c r="F1570" s="234"/>
      <c r="G1570" s="234"/>
      <c r="H1570" s="234"/>
      <c r="I1570" s="234"/>
      <c r="J1570" s="234"/>
      <c r="K1570" s="234"/>
      <c r="L1570" s="234"/>
      <c r="M1570" s="234"/>
      <c r="N1570" s="234"/>
      <c r="O1570" s="234"/>
      <c r="P1570" s="234"/>
      <c r="Q1570" s="234"/>
      <c r="R1570" s="234"/>
      <c r="S1570" s="234"/>
      <c r="T1570" s="232"/>
    </row>
    <row r="1571" spans="2:20" x14ac:dyDescent="0.2">
      <c r="B1571" s="665" t="s">
        <v>424</v>
      </c>
      <c r="C1571" s="104">
        <f t="shared" ref="C1571:D1583" si="1562">+C1348*$E$1595</f>
        <v>109.92935845306734</v>
      </c>
      <c r="D1571" s="104">
        <f t="shared" si="1562"/>
        <v>0</v>
      </c>
      <c r="E1571" s="104">
        <f t="shared" ref="E1571:E1591" si="1563">+C1571+D1571</f>
        <v>109.92935845306734</v>
      </c>
      <c r="F1571" s="104">
        <f t="shared" ref="F1571:G1583" si="1564">+F1348*$H$1595</f>
        <v>169.37491664389376</v>
      </c>
      <c r="G1571" s="104">
        <f t="shared" si="1564"/>
        <v>0</v>
      </c>
      <c r="H1571" s="104">
        <f t="shared" ref="H1571:H1591" si="1565">+F1571+G1571</f>
        <v>169.37491664389376</v>
      </c>
      <c r="I1571" s="104">
        <f t="shared" ref="I1571:J1583" si="1566">+I1348*$K$1595</f>
        <v>195.97665346845579</v>
      </c>
      <c r="J1571" s="104">
        <f t="shared" si="1566"/>
        <v>0</v>
      </c>
      <c r="K1571" s="104">
        <f t="shared" ref="K1571:K1591" si="1567">+I1571+J1571</f>
        <v>195.97665346845579</v>
      </c>
      <c r="L1571" s="104">
        <f t="shared" ref="L1571:M1583" si="1568">+L1348*$N$1595</f>
        <v>246.08222628873372</v>
      </c>
      <c r="M1571" s="104">
        <f t="shared" si="1568"/>
        <v>0</v>
      </c>
      <c r="N1571" s="104">
        <f t="shared" ref="N1571:N1591" si="1569">+L1571+M1571</f>
        <v>246.08222628873372</v>
      </c>
      <c r="O1571" s="104">
        <f t="shared" ref="O1571:P1583" si="1570">+O1348*$Q$1595</f>
        <v>260.30866708602542</v>
      </c>
      <c r="P1571" s="104">
        <f t="shared" si="1570"/>
        <v>0</v>
      </c>
      <c r="Q1571" s="104">
        <f t="shared" ref="Q1571:Q1591" si="1571">+O1571+P1571</f>
        <v>260.30866708602542</v>
      </c>
      <c r="R1571" s="104">
        <f t="shared" ref="R1571:S1583" si="1572">+R1348*$T$1595</f>
        <v>273.91607154671448</v>
      </c>
      <c r="S1571" s="104">
        <f t="shared" si="1572"/>
        <v>0</v>
      </c>
      <c r="T1571" s="104">
        <f t="shared" ref="T1571:T1591" si="1573">+R1571+S1571</f>
        <v>273.91607154671448</v>
      </c>
    </row>
    <row r="1572" spans="2:20" x14ac:dyDescent="0.2">
      <c r="B1572" s="665" t="s">
        <v>425</v>
      </c>
      <c r="C1572" s="104">
        <f t="shared" si="1562"/>
        <v>34.847848232607952</v>
      </c>
      <c r="D1572" s="104">
        <f t="shared" si="1562"/>
        <v>0</v>
      </c>
      <c r="E1572" s="104">
        <f t="shared" si="1563"/>
        <v>34.847848232607952</v>
      </c>
      <c r="F1572" s="104">
        <f t="shared" si="1564"/>
        <v>63.19017177046566</v>
      </c>
      <c r="G1572" s="104">
        <f t="shared" si="1564"/>
        <v>0</v>
      </c>
      <c r="H1572" s="104">
        <f t="shared" si="1565"/>
        <v>63.19017177046566</v>
      </c>
      <c r="I1572" s="104">
        <f t="shared" si="1566"/>
        <v>73.733177091868143</v>
      </c>
      <c r="J1572" s="104">
        <f t="shared" si="1566"/>
        <v>0</v>
      </c>
      <c r="K1572" s="104">
        <f t="shared" si="1567"/>
        <v>73.733177091868143</v>
      </c>
      <c r="L1572" s="104">
        <f t="shared" si="1568"/>
        <v>91.946103509500233</v>
      </c>
      <c r="M1572" s="104">
        <f t="shared" si="1568"/>
        <v>0</v>
      </c>
      <c r="N1572" s="104">
        <f t="shared" si="1569"/>
        <v>91.946103509500233</v>
      </c>
      <c r="O1572" s="104">
        <f t="shared" si="1570"/>
        <v>94.282213924440725</v>
      </c>
      <c r="P1572" s="104">
        <f t="shared" si="1570"/>
        <v>0</v>
      </c>
      <c r="Q1572" s="104">
        <f t="shared" si="1571"/>
        <v>94.282213924440725</v>
      </c>
      <c r="R1572" s="104">
        <f t="shared" si="1572"/>
        <v>99.210732950259811</v>
      </c>
      <c r="S1572" s="104">
        <f t="shared" si="1572"/>
        <v>0</v>
      </c>
      <c r="T1572" s="104">
        <f t="shared" si="1573"/>
        <v>99.210732950259811</v>
      </c>
    </row>
    <row r="1573" spans="2:20" x14ac:dyDescent="0.2">
      <c r="B1573" s="660" t="s">
        <v>715</v>
      </c>
      <c r="C1573" s="104">
        <f t="shared" si="1562"/>
        <v>0</v>
      </c>
      <c r="D1573" s="104">
        <f t="shared" si="1562"/>
        <v>1.2506770721205598</v>
      </c>
      <c r="E1573" s="104">
        <f t="shared" si="1563"/>
        <v>1.2506770721205598</v>
      </c>
      <c r="F1573" s="104">
        <f t="shared" si="1564"/>
        <v>0</v>
      </c>
      <c r="G1573" s="104">
        <f t="shared" si="1564"/>
        <v>1.1900154939452432</v>
      </c>
      <c r="H1573" s="104">
        <f t="shared" si="1565"/>
        <v>1.1900154939452432</v>
      </c>
      <c r="I1573" s="104">
        <f t="shared" si="1566"/>
        <v>0</v>
      </c>
      <c r="J1573" s="104">
        <f t="shared" si="1566"/>
        <v>1.3157288824674682</v>
      </c>
      <c r="K1573" s="104">
        <f t="shared" si="1567"/>
        <v>1.3157288824674682</v>
      </c>
      <c r="L1573" s="104">
        <f t="shared" si="1568"/>
        <v>0</v>
      </c>
      <c r="M1573" s="104">
        <f t="shared" si="1568"/>
        <v>1.4495316215762979</v>
      </c>
      <c r="N1573" s="104">
        <f t="shared" si="1569"/>
        <v>1.4495316215762979</v>
      </c>
      <c r="O1573" s="104">
        <f t="shared" si="1570"/>
        <v>0</v>
      </c>
      <c r="P1573" s="104">
        <f t="shared" si="1570"/>
        <v>1.6111650497649768</v>
      </c>
      <c r="Q1573" s="104">
        <f t="shared" si="1571"/>
        <v>1.6111650497649768</v>
      </c>
      <c r="R1573" s="104">
        <f t="shared" si="1572"/>
        <v>0</v>
      </c>
      <c r="S1573" s="104">
        <f t="shared" si="1572"/>
        <v>1.7804716264897806</v>
      </c>
      <c r="T1573" s="104">
        <f t="shared" si="1573"/>
        <v>1.7804716264897806</v>
      </c>
    </row>
    <row r="1574" spans="2:20" x14ac:dyDescent="0.2">
      <c r="B1574" s="660" t="s">
        <v>717</v>
      </c>
      <c r="C1574" s="104">
        <f t="shared" si="1562"/>
        <v>1.150979547900969</v>
      </c>
      <c r="D1574" s="104">
        <f t="shared" si="1562"/>
        <v>0</v>
      </c>
      <c r="E1574" s="104">
        <f t="shared" si="1563"/>
        <v>1.150979547900969</v>
      </c>
      <c r="F1574" s="104">
        <f t="shared" si="1564"/>
        <v>1.0951535977979554</v>
      </c>
      <c r="G1574" s="104">
        <f t="shared" si="1564"/>
        <v>0</v>
      </c>
      <c r="H1574" s="104">
        <f t="shared" si="1565"/>
        <v>1.0951535977979554</v>
      </c>
      <c r="I1574" s="104">
        <f t="shared" si="1566"/>
        <v>1.2108457635151038</v>
      </c>
      <c r="J1574" s="104">
        <f t="shared" si="1566"/>
        <v>0</v>
      </c>
      <c r="K1574" s="104">
        <f t="shared" si="1567"/>
        <v>1.2108457635151038</v>
      </c>
      <c r="L1574" s="104">
        <f t="shared" si="1568"/>
        <v>1.3339824385212851</v>
      </c>
      <c r="M1574" s="104">
        <f t="shared" si="1568"/>
        <v>0</v>
      </c>
      <c r="N1574" s="104">
        <f t="shared" si="1569"/>
        <v>1.3339824385212851</v>
      </c>
      <c r="O1574" s="104">
        <f t="shared" si="1570"/>
        <v>1.4827312836463167</v>
      </c>
      <c r="P1574" s="104">
        <f t="shared" si="1570"/>
        <v>0</v>
      </c>
      <c r="Q1574" s="104">
        <f t="shared" si="1571"/>
        <v>1.4827312836463167</v>
      </c>
      <c r="R1574" s="104">
        <f t="shared" si="1572"/>
        <v>1.6385416134902704</v>
      </c>
      <c r="S1574" s="104">
        <f t="shared" si="1572"/>
        <v>0</v>
      </c>
      <c r="T1574" s="104">
        <f t="shared" si="1573"/>
        <v>1.6385416134902704</v>
      </c>
    </row>
    <row r="1575" spans="2:20" x14ac:dyDescent="0.2">
      <c r="B1575" s="660" t="s">
        <v>287</v>
      </c>
      <c r="C1575" s="104">
        <f t="shared" si="1562"/>
        <v>1.6548708288482239</v>
      </c>
      <c r="D1575" s="104">
        <f t="shared" si="1562"/>
        <v>0</v>
      </c>
      <c r="E1575" s="104">
        <f t="shared" si="1563"/>
        <v>1.6548708288482239</v>
      </c>
      <c r="F1575" s="104">
        <f t="shared" si="1564"/>
        <v>1.5746046447212387</v>
      </c>
      <c r="G1575" s="104">
        <f t="shared" si="1564"/>
        <v>0</v>
      </c>
      <c r="H1575" s="104">
        <f t="shared" si="1565"/>
        <v>1.5746046447212387</v>
      </c>
      <c r="I1575" s="104">
        <f t="shared" si="1566"/>
        <v>1.7409460801713641</v>
      </c>
      <c r="J1575" s="104">
        <f t="shared" si="1566"/>
        <v>0</v>
      </c>
      <c r="K1575" s="104">
        <f t="shared" si="1567"/>
        <v>1.7409460801713641</v>
      </c>
      <c r="L1575" s="104">
        <f t="shared" si="1568"/>
        <v>1.9179911821462141</v>
      </c>
      <c r="M1575" s="104">
        <f t="shared" si="1568"/>
        <v>0</v>
      </c>
      <c r="N1575" s="104">
        <f t="shared" si="1569"/>
        <v>1.9179911821462141</v>
      </c>
      <c r="O1575" s="104">
        <f t="shared" si="1570"/>
        <v>2.1318612939750445</v>
      </c>
      <c r="P1575" s="104">
        <f t="shared" si="1570"/>
        <v>0</v>
      </c>
      <c r="Q1575" s="104">
        <f t="shared" si="1571"/>
        <v>2.1318612939750445</v>
      </c>
      <c r="R1575" s="104">
        <f t="shared" si="1572"/>
        <v>2.3558843621192271</v>
      </c>
      <c r="S1575" s="104">
        <f t="shared" si="1572"/>
        <v>0</v>
      </c>
      <c r="T1575" s="104">
        <f t="shared" si="1573"/>
        <v>2.3558843621192271</v>
      </c>
    </row>
    <row r="1576" spans="2:20" x14ac:dyDescent="0.2">
      <c r="B1576" s="114" t="s">
        <v>427</v>
      </c>
      <c r="C1576" s="104">
        <f t="shared" si="1562"/>
        <v>0</v>
      </c>
      <c r="D1576" s="104">
        <f t="shared" si="1562"/>
        <v>4.8416792249730891</v>
      </c>
      <c r="E1576" s="104">
        <f t="shared" si="1563"/>
        <v>4.8416792249730891</v>
      </c>
      <c r="F1576" s="104">
        <f t="shared" si="1564"/>
        <v>0</v>
      </c>
      <c r="G1576" s="104">
        <f t="shared" si="1564"/>
        <v>4.6068433034129965</v>
      </c>
      <c r="H1576" s="104">
        <f t="shared" si="1565"/>
        <v>4.6068433034129965</v>
      </c>
      <c r="I1576" s="104">
        <f t="shared" si="1566"/>
        <v>0</v>
      </c>
      <c r="J1576" s="104">
        <f t="shared" si="1566"/>
        <v>5.0935108174156492</v>
      </c>
      <c r="K1576" s="104">
        <f t="shared" si="1567"/>
        <v>5.0935108174156492</v>
      </c>
      <c r="L1576" s="104">
        <f t="shared" si="1568"/>
        <v>0</v>
      </c>
      <c r="M1576" s="104">
        <f t="shared" si="1568"/>
        <v>5.6114942014792097</v>
      </c>
      <c r="N1576" s="104">
        <f t="shared" si="1569"/>
        <v>5.6114942014792097</v>
      </c>
      <c r="O1576" s="104">
        <f t="shared" si="1570"/>
        <v>0</v>
      </c>
      <c r="P1576" s="104">
        <f t="shared" si="1570"/>
        <v>6.237217042944132</v>
      </c>
      <c r="Q1576" s="104">
        <f t="shared" si="1571"/>
        <v>6.237217042944132</v>
      </c>
      <c r="R1576" s="104">
        <f t="shared" si="1572"/>
        <v>0</v>
      </c>
      <c r="S1576" s="104">
        <f t="shared" si="1572"/>
        <v>6.8926445337431117</v>
      </c>
      <c r="T1576" s="104">
        <f t="shared" si="1573"/>
        <v>6.8926445337431117</v>
      </c>
    </row>
    <row r="1577" spans="2:20" x14ac:dyDescent="0.2">
      <c r="B1577" s="114" t="s">
        <v>428</v>
      </c>
      <c r="C1577" s="104">
        <f t="shared" si="1562"/>
        <v>0</v>
      </c>
      <c r="D1577" s="104">
        <f t="shared" si="1562"/>
        <v>2.7882884822389671</v>
      </c>
      <c r="E1577" s="104">
        <f t="shared" si="1563"/>
        <v>2.7882884822389671</v>
      </c>
      <c r="F1577" s="104">
        <f t="shared" si="1564"/>
        <v>0</v>
      </c>
      <c r="G1577" s="104">
        <f t="shared" si="1564"/>
        <v>2.6530481524119485</v>
      </c>
      <c r="H1577" s="104">
        <f t="shared" si="1565"/>
        <v>2.6530481524119485</v>
      </c>
      <c r="I1577" s="104">
        <f t="shared" si="1566"/>
        <v>0</v>
      </c>
      <c r="J1577" s="104">
        <f t="shared" si="1566"/>
        <v>2.9333164975295474</v>
      </c>
      <c r="K1577" s="104">
        <f t="shared" si="1567"/>
        <v>2.9333164975295474</v>
      </c>
      <c r="L1577" s="104">
        <f t="shared" si="1568"/>
        <v>0</v>
      </c>
      <c r="M1577" s="104">
        <f t="shared" si="1568"/>
        <v>3.2316194285304376</v>
      </c>
      <c r="N1577" s="104">
        <f t="shared" si="1569"/>
        <v>3.2316194285304376</v>
      </c>
      <c r="O1577" s="104">
        <f t="shared" si="1570"/>
        <v>0</v>
      </c>
      <c r="P1577" s="104">
        <f t="shared" si="1570"/>
        <v>7.1839374869624377</v>
      </c>
      <c r="Q1577" s="104">
        <f t="shared" si="1571"/>
        <v>7.1839374869624377</v>
      </c>
      <c r="R1577" s="104">
        <f t="shared" si="1572"/>
        <v>0</v>
      </c>
      <c r="S1577" s="104">
        <f t="shared" si="1572"/>
        <v>7.938849507614834</v>
      </c>
      <c r="T1577" s="104">
        <f t="shared" si="1573"/>
        <v>7.938849507614834</v>
      </c>
    </row>
    <row r="1578" spans="2:20" x14ac:dyDescent="0.2">
      <c r="B1578" s="114" t="s">
        <v>429</v>
      </c>
      <c r="C1578" s="104">
        <f t="shared" si="1562"/>
        <v>3.9176533907427342</v>
      </c>
      <c r="D1578" s="104">
        <f t="shared" si="1562"/>
        <v>0</v>
      </c>
      <c r="E1578" s="104">
        <f t="shared" si="1563"/>
        <v>3.9176533907427342</v>
      </c>
      <c r="F1578" s="104">
        <f t="shared" si="1564"/>
        <v>3.7276354854625251</v>
      </c>
      <c r="G1578" s="104">
        <f t="shared" si="1564"/>
        <v>0</v>
      </c>
      <c r="H1578" s="104">
        <f t="shared" si="1565"/>
        <v>3.7276354854625251</v>
      </c>
      <c r="I1578" s="104">
        <f t="shared" si="1566"/>
        <v>4.1214233734669028</v>
      </c>
      <c r="J1578" s="104">
        <f t="shared" si="1566"/>
        <v>0</v>
      </c>
      <c r="K1578" s="104">
        <f t="shared" si="1567"/>
        <v>4.1214233734669028</v>
      </c>
      <c r="L1578" s="104">
        <f t="shared" si="1568"/>
        <v>9.0811011073045247</v>
      </c>
      <c r="M1578" s="104">
        <f t="shared" si="1568"/>
        <v>0</v>
      </c>
      <c r="N1578" s="104">
        <f t="shared" si="1569"/>
        <v>9.0811011073045247</v>
      </c>
      <c r="O1578" s="104">
        <f t="shared" si="1570"/>
        <v>10.093710616371643</v>
      </c>
      <c r="P1578" s="104">
        <f t="shared" si="1570"/>
        <v>0</v>
      </c>
      <c r="Q1578" s="104">
        <f t="shared" si="1571"/>
        <v>10.093710616371643</v>
      </c>
      <c r="R1578" s="104">
        <f t="shared" si="1572"/>
        <v>11.154391265544101</v>
      </c>
      <c r="S1578" s="104">
        <f t="shared" si="1572"/>
        <v>0</v>
      </c>
      <c r="T1578" s="104">
        <f t="shared" si="1573"/>
        <v>11.154391265544101</v>
      </c>
    </row>
    <row r="1579" spans="2:20" x14ac:dyDescent="0.2">
      <c r="B1579" s="114" t="s">
        <v>288</v>
      </c>
      <c r="C1579" s="104">
        <f t="shared" si="1562"/>
        <v>0</v>
      </c>
      <c r="D1579" s="104">
        <f t="shared" si="1562"/>
        <v>0</v>
      </c>
      <c r="E1579" s="104">
        <f t="shared" si="1563"/>
        <v>0</v>
      </c>
      <c r="F1579" s="104">
        <f t="shared" si="1564"/>
        <v>1.271741226012516</v>
      </c>
      <c r="G1579" s="104">
        <f t="shared" si="1564"/>
        <v>0</v>
      </c>
      <c r="H1579" s="104">
        <f t="shared" si="1565"/>
        <v>1.271741226012516</v>
      </c>
      <c r="I1579" s="104">
        <f t="shared" si="1566"/>
        <v>1.6905217278160118</v>
      </c>
      <c r="J1579" s="104">
        <f t="shared" si="1566"/>
        <v>0</v>
      </c>
      <c r="K1579" s="104">
        <f t="shared" si="1567"/>
        <v>1.6905217278160118</v>
      </c>
      <c r="L1579" s="104">
        <f t="shared" si="1568"/>
        <v>2.116608313622045</v>
      </c>
      <c r="M1579" s="104">
        <f t="shared" si="1568"/>
        <v>0</v>
      </c>
      <c r="N1579" s="104">
        <f t="shared" si="1569"/>
        <v>2.116608313622045</v>
      </c>
      <c r="O1579" s="104">
        <f t="shared" si="1570"/>
        <v>3.5651244593691116</v>
      </c>
      <c r="P1579" s="104">
        <f t="shared" si="1570"/>
        <v>0</v>
      </c>
      <c r="Q1579" s="104">
        <f t="shared" si="1571"/>
        <v>3.5651244593691116</v>
      </c>
      <c r="R1579" s="104">
        <f t="shared" si="1572"/>
        <v>4.4413788547171391</v>
      </c>
      <c r="S1579" s="104">
        <f t="shared" si="1572"/>
        <v>0</v>
      </c>
      <c r="T1579" s="104">
        <f t="shared" si="1573"/>
        <v>4.4413788547171391</v>
      </c>
    </row>
    <row r="1580" spans="2:20" x14ac:dyDescent="0.2">
      <c r="B1580" s="114" t="s">
        <v>289</v>
      </c>
      <c r="C1580" s="104">
        <f t="shared" si="1562"/>
        <v>1.7021528525296019</v>
      </c>
      <c r="D1580" s="104">
        <f t="shared" si="1562"/>
        <v>0</v>
      </c>
      <c r="E1580" s="104">
        <f t="shared" si="1563"/>
        <v>1.7021528525296019</v>
      </c>
      <c r="F1580" s="104">
        <f t="shared" si="1564"/>
        <v>1.6195933488561314</v>
      </c>
      <c r="G1580" s="104">
        <f t="shared" si="1564"/>
        <v>0</v>
      </c>
      <c r="H1580" s="104">
        <f t="shared" si="1565"/>
        <v>1.6195933488561314</v>
      </c>
      <c r="I1580" s="104">
        <f t="shared" si="1566"/>
        <v>1.7906873967476886</v>
      </c>
      <c r="J1580" s="104">
        <f t="shared" si="1566"/>
        <v>0</v>
      </c>
      <c r="K1580" s="104">
        <f t="shared" si="1567"/>
        <v>1.7906873967476886</v>
      </c>
      <c r="L1580" s="104">
        <f t="shared" si="1568"/>
        <v>1.9727909302075342</v>
      </c>
      <c r="M1580" s="104">
        <f t="shared" si="1568"/>
        <v>0</v>
      </c>
      <c r="N1580" s="104">
        <f t="shared" si="1569"/>
        <v>1.9727909302075342</v>
      </c>
      <c r="O1580" s="104">
        <f t="shared" si="1570"/>
        <v>2.1927716166600462</v>
      </c>
      <c r="P1580" s="104">
        <f t="shared" si="1570"/>
        <v>0</v>
      </c>
      <c r="Q1580" s="104">
        <f t="shared" si="1571"/>
        <v>2.1927716166600462</v>
      </c>
      <c r="R1580" s="104">
        <f t="shared" si="1572"/>
        <v>2.4231953438940623</v>
      </c>
      <c r="S1580" s="104">
        <f t="shared" si="1572"/>
        <v>0</v>
      </c>
      <c r="T1580" s="104">
        <f t="shared" si="1573"/>
        <v>2.4231953438940623</v>
      </c>
    </row>
    <row r="1581" spans="2:20" x14ac:dyDescent="0.2">
      <c r="B1581" s="114" t="s">
        <v>290</v>
      </c>
      <c r="C1581" s="104">
        <f t="shared" si="1562"/>
        <v>0</v>
      </c>
      <c r="D1581" s="104">
        <f t="shared" si="1562"/>
        <v>1.356318622174381</v>
      </c>
      <c r="E1581" s="104">
        <f t="shared" si="1563"/>
        <v>1.356318622174381</v>
      </c>
      <c r="F1581" s="104">
        <f t="shared" si="1564"/>
        <v>0</v>
      </c>
      <c r="G1581" s="104">
        <f t="shared" si="1564"/>
        <v>1.2905331128980604</v>
      </c>
      <c r="H1581" s="104">
        <f t="shared" si="1565"/>
        <v>1.2905331128980604</v>
      </c>
      <c r="I1581" s="104">
        <f t="shared" si="1566"/>
        <v>0</v>
      </c>
      <c r="J1581" s="104">
        <f t="shared" si="1566"/>
        <v>1.4268651955037139</v>
      </c>
      <c r="K1581" s="104">
        <f t="shared" si="1567"/>
        <v>1.4268651955037139</v>
      </c>
      <c r="L1581" s="104">
        <f t="shared" si="1568"/>
        <v>0</v>
      </c>
      <c r="M1581" s="104">
        <f t="shared" si="1568"/>
        <v>1.5719699158161622</v>
      </c>
      <c r="N1581" s="104">
        <f t="shared" si="1569"/>
        <v>1.5719699158161622</v>
      </c>
      <c r="O1581" s="104">
        <f t="shared" si="1570"/>
        <v>0</v>
      </c>
      <c r="P1581" s="104">
        <f t="shared" si="1570"/>
        <v>1.7472561135926084</v>
      </c>
      <c r="Q1581" s="104">
        <f t="shared" si="1571"/>
        <v>1.7472561135926084</v>
      </c>
      <c r="R1581" s="104">
        <f t="shared" si="1572"/>
        <v>0</v>
      </c>
      <c r="S1581" s="104">
        <f t="shared" si="1572"/>
        <v>1.9308635914838403</v>
      </c>
      <c r="T1581" s="104">
        <f t="shared" si="1573"/>
        <v>1.9308635914838403</v>
      </c>
    </row>
    <row r="1582" spans="2:20" x14ac:dyDescent="0.2">
      <c r="B1582" s="114" t="s">
        <v>291</v>
      </c>
      <c r="C1582" s="104">
        <f t="shared" si="1562"/>
        <v>0</v>
      </c>
      <c r="D1582" s="104">
        <f t="shared" si="1562"/>
        <v>0.67545748116254045</v>
      </c>
      <c r="E1582" s="104">
        <f t="shared" si="1563"/>
        <v>0.67545748116254045</v>
      </c>
      <c r="F1582" s="104">
        <f t="shared" si="1564"/>
        <v>0</v>
      </c>
      <c r="G1582" s="104">
        <f t="shared" si="1564"/>
        <v>0.64269577335560768</v>
      </c>
      <c r="H1582" s="104">
        <f t="shared" si="1565"/>
        <v>0.64269577335560768</v>
      </c>
      <c r="I1582" s="104">
        <f t="shared" si="1566"/>
        <v>0</v>
      </c>
      <c r="J1582" s="104">
        <f t="shared" si="1566"/>
        <v>0.71059023680463829</v>
      </c>
      <c r="K1582" s="104">
        <f t="shared" si="1567"/>
        <v>0.71059023680463829</v>
      </c>
      <c r="L1582" s="104">
        <f t="shared" si="1568"/>
        <v>0</v>
      </c>
      <c r="M1582" s="104">
        <f t="shared" si="1568"/>
        <v>0.71880189015498164</v>
      </c>
      <c r="N1582" s="104">
        <f t="shared" si="1569"/>
        <v>0.71880189015498164</v>
      </c>
      <c r="O1582" s="104">
        <f t="shared" si="1570"/>
        <v>0</v>
      </c>
      <c r="P1582" s="104">
        <f t="shared" si="1570"/>
        <v>0.7989535832707958</v>
      </c>
      <c r="Q1582" s="104">
        <f t="shared" si="1571"/>
        <v>0.7989535832707958</v>
      </c>
      <c r="R1582" s="104">
        <f t="shared" si="1572"/>
        <v>0</v>
      </c>
      <c r="S1582" s="104">
        <f t="shared" si="1572"/>
        <v>0.882910280423161</v>
      </c>
      <c r="T1582" s="104">
        <f t="shared" si="1573"/>
        <v>0.882910280423161</v>
      </c>
    </row>
    <row r="1583" spans="2:20" x14ac:dyDescent="0.2">
      <c r="B1583" s="114" t="s">
        <v>293</v>
      </c>
      <c r="C1583" s="104">
        <f t="shared" si="1562"/>
        <v>0</v>
      </c>
      <c r="D1583" s="104">
        <f t="shared" si="1562"/>
        <v>0.71031108719052738</v>
      </c>
      <c r="E1583" s="104">
        <f t="shared" si="1563"/>
        <v>0.71031108719052738</v>
      </c>
      <c r="F1583" s="104">
        <f t="shared" si="1564"/>
        <v>0</v>
      </c>
      <c r="G1583" s="104">
        <f t="shared" si="1564"/>
        <v>0.67585887526075705</v>
      </c>
      <c r="H1583" s="104">
        <f t="shared" si="1565"/>
        <v>0.67585887526075705</v>
      </c>
      <c r="I1583" s="104">
        <f t="shared" si="1566"/>
        <v>0</v>
      </c>
      <c r="J1583" s="104">
        <f t="shared" si="1566"/>
        <v>0.74725669302375763</v>
      </c>
      <c r="K1583" s="104">
        <f t="shared" si="1567"/>
        <v>0.74725669302375763</v>
      </c>
      <c r="L1583" s="104">
        <f t="shared" si="1568"/>
        <v>0</v>
      </c>
      <c r="M1583" s="104">
        <f t="shared" si="1568"/>
        <v>0.82324878658977885</v>
      </c>
      <c r="N1583" s="104">
        <f t="shared" si="1569"/>
        <v>0.82324878658977885</v>
      </c>
      <c r="O1583" s="104">
        <f t="shared" si="1570"/>
        <v>0</v>
      </c>
      <c r="P1583" s="104">
        <f t="shared" si="1570"/>
        <v>0.9150470762221049</v>
      </c>
      <c r="Q1583" s="104">
        <f t="shared" si="1571"/>
        <v>0.9150470762221049</v>
      </c>
      <c r="R1583" s="104">
        <f t="shared" si="1572"/>
        <v>0</v>
      </c>
      <c r="S1583" s="104">
        <f t="shared" si="1572"/>
        <v>1.0112032633488077</v>
      </c>
      <c r="T1583" s="104">
        <f t="shared" si="1573"/>
        <v>1.0112032633488077</v>
      </c>
    </row>
    <row r="1584" spans="2:20" x14ac:dyDescent="0.2">
      <c r="B1584" s="114" t="s">
        <v>872</v>
      </c>
      <c r="C1584" s="104">
        <f t="shared" ref="C1584:D1593" si="1574">+C1361*$E$1595</f>
        <v>0</v>
      </c>
      <c r="D1584" s="104">
        <f t="shared" si="1574"/>
        <v>0</v>
      </c>
      <c r="E1584" s="104">
        <f t="shared" si="1563"/>
        <v>0</v>
      </c>
      <c r="F1584" s="104">
        <f t="shared" ref="F1584:G1593" si="1575">+F1361*$H$1595</f>
        <v>0</v>
      </c>
      <c r="G1584" s="104">
        <f t="shared" si="1575"/>
        <v>0</v>
      </c>
      <c r="H1584" s="104">
        <f t="shared" si="1565"/>
        <v>0</v>
      </c>
      <c r="I1584" s="104">
        <f t="shared" ref="I1584:J1593" si="1576">+I1361*$K$1595</f>
        <v>14.09435180438952</v>
      </c>
      <c r="J1584" s="104">
        <f t="shared" si="1576"/>
        <v>0</v>
      </c>
      <c r="K1584" s="104">
        <f t="shared" si="1567"/>
        <v>14.09435180438952</v>
      </c>
      <c r="L1584" s="104">
        <f t="shared" ref="L1584:M1593" si="1577">+L1361*$N$1595</f>
        <v>32.937489443318043</v>
      </c>
      <c r="M1584" s="104">
        <f t="shared" si="1577"/>
        <v>0</v>
      </c>
      <c r="N1584" s="104">
        <f t="shared" si="1569"/>
        <v>32.937489443318043</v>
      </c>
      <c r="O1584" s="104">
        <f t="shared" ref="O1584:P1593" si="1578">+O1361*$Q$1595</f>
        <v>0</v>
      </c>
      <c r="P1584" s="104">
        <f t="shared" si="1578"/>
        <v>0</v>
      </c>
      <c r="Q1584" s="104">
        <f t="shared" si="1571"/>
        <v>0</v>
      </c>
      <c r="R1584" s="104">
        <f t="shared" ref="R1584:S1593" si="1579">+R1361*$T$1595</f>
        <v>0</v>
      </c>
      <c r="S1584" s="104">
        <f t="shared" si="1579"/>
        <v>0</v>
      </c>
      <c r="T1584" s="104">
        <f t="shared" si="1573"/>
        <v>0</v>
      </c>
    </row>
    <row r="1585" spans="2:20" x14ac:dyDescent="0.2">
      <c r="B1585" s="114" t="s">
        <v>867</v>
      </c>
      <c r="C1585" s="104">
        <f t="shared" si="1574"/>
        <v>0</v>
      </c>
      <c r="D1585" s="104">
        <f t="shared" si="1574"/>
        <v>0</v>
      </c>
      <c r="E1585" s="104">
        <f t="shared" si="1563"/>
        <v>0</v>
      </c>
      <c r="F1585" s="104">
        <f t="shared" si="1575"/>
        <v>14.022453236849623</v>
      </c>
      <c r="G1585" s="104">
        <f t="shared" si="1575"/>
        <v>0</v>
      </c>
      <c r="H1585" s="104">
        <f t="shared" si="1565"/>
        <v>14.022453236849623</v>
      </c>
      <c r="I1585" s="104">
        <f t="shared" si="1576"/>
        <v>16.443410438454439</v>
      </c>
      <c r="J1585" s="104">
        <f t="shared" si="1576"/>
        <v>0</v>
      </c>
      <c r="K1585" s="104">
        <f t="shared" si="1567"/>
        <v>16.443410438454439</v>
      </c>
      <c r="L1585" s="104">
        <f t="shared" si="1577"/>
        <v>28.23213380855832</v>
      </c>
      <c r="M1585" s="104">
        <f t="shared" si="1577"/>
        <v>0</v>
      </c>
      <c r="N1585" s="104">
        <f t="shared" si="1569"/>
        <v>28.23213380855832</v>
      </c>
      <c r="O1585" s="104">
        <f t="shared" si="1578"/>
        <v>30.904766259331094</v>
      </c>
      <c r="P1585" s="104">
        <f t="shared" si="1578"/>
        <v>0</v>
      </c>
      <c r="Q1585" s="104">
        <f t="shared" si="1571"/>
        <v>30.904766259331094</v>
      </c>
      <c r="R1585" s="104">
        <f t="shared" si="1579"/>
        <v>35.82413473717822</v>
      </c>
      <c r="S1585" s="104">
        <f t="shared" si="1579"/>
        <v>0</v>
      </c>
      <c r="T1585" s="104">
        <f t="shared" si="1573"/>
        <v>35.82413473717822</v>
      </c>
    </row>
    <row r="1586" spans="2:20" x14ac:dyDescent="0.2">
      <c r="B1586" s="114" t="s">
        <v>868</v>
      </c>
      <c r="C1586" s="104">
        <f t="shared" si="1574"/>
        <v>0</v>
      </c>
      <c r="D1586" s="104">
        <f t="shared" si="1574"/>
        <v>0</v>
      </c>
      <c r="E1586" s="104">
        <f t="shared" si="1563"/>
        <v>0</v>
      </c>
      <c r="F1586" s="104">
        <f t="shared" si="1575"/>
        <v>0</v>
      </c>
      <c r="G1586" s="104">
        <f t="shared" si="1575"/>
        <v>0</v>
      </c>
      <c r="H1586" s="104">
        <f t="shared" si="1565"/>
        <v>0</v>
      </c>
      <c r="I1586" s="104">
        <f t="shared" si="1576"/>
        <v>7.04717590219476</v>
      </c>
      <c r="J1586" s="104">
        <f t="shared" si="1576"/>
        <v>0</v>
      </c>
      <c r="K1586" s="104">
        <f t="shared" si="1567"/>
        <v>7.04717590219476</v>
      </c>
      <c r="L1586" s="104">
        <f t="shared" si="1577"/>
        <v>14.11606690427916</v>
      </c>
      <c r="M1586" s="104">
        <f t="shared" si="1577"/>
        <v>0</v>
      </c>
      <c r="N1586" s="104">
        <f t="shared" si="1569"/>
        <v>14.11606690427916</v>
      </c>
      <c r="O1586" s="104">
        <f t="shared" si="1578"/>
        <v>19.018317698049902</v>
      </c>
      <c r="P1586" s="104">
        <f t="shared" si="1578"/>
        <v>0</v>
      </c>
      <c r="Q1586" s="104">
        <f t="shared" si="1571"/>
        <v>19.018317698049902</v>
      </c>
      <c r="R1586" s="104">
        <f t="shared" si="1579"/>
        <v>21.494480842306931</v>
      </c>
      <c r="S1586" s="104">
        <f t="shared" si="1579"/>
        <v>0</v>
      </c>
      <c r="T1586" s="104">
        <f t="shared" si="1573"/>
        <v>21.494480842306931</v>
      </c>
    </row>
    <row r="1587" spans="2:20" x14ac:dyDescent="0.2">
      <c r="B1587" s="114" t="s">
        <v>869</v>
      </c>
      <c r="C1587" s="104">
        <f t="shared" si="1574"/>
        <v>0</v>
      </c>
      <c r="D1587" s="104">
        <f t="shared" si="1574"/>
        <v>0</v>
      </c>
      <c r="E1587" s="104">
        <f t="shared" si="1563"/>
        <v>0</v>
      </c>
      <c r="F1587" s="104">
        <f t="shared" si="1575"/>
        <v>9.3483021578997487</v>
      </c>
      <c r="G1587" s="104">
        <f t="shared" si="1575"/>
        <v>0</v>
      </c>
      <c r="H1587" s="104">
        <f t="shared" si="1565"/>
        <v>9.3483021578997487</v>
      </c>
      <c r="I1587" s="104">
        <f t="shared" si="1576"/>
        <v>11.745293170324599</v>
      </c>
      <c r="J1587" s="104">
        <f t="shared" si="1576"/>
        <v>0</v>
      </c>
      <c r="K1587" s="104">
        <f t="shared" si="1567"/>
        <v>11.745293170324599</v>
      </c>
      <c r="L1587" s="104">
        <f t="shared" si="1577"/>
        <v>16.468744721659021</v>
      </c>
      <c r="M1587" s="104">
        <f t="shared" si="1577"/>
        <v>0</v>
      </c>
      <c r="N1587" s="104">
        <f t="shared" si="1569"/>
        <v>16.468744721659021</v>
      </c>
      <c r="O1587" s="104">
        <f t="shared" si="1578"/>
        <v>23.77289712256238</v>
      </c>
      <c r="P1587" s="104">
        <f t="shared" si="1578"/>
        <v>0</v>
      </c>
      <c r="Q1587" s="104">
        <f t="shared" si="1571"/>
        <v>23.77289712256238</v>
      </c>
      <c r="R1587" s="104">
        <f t="shared" si="1579"/>
        <v>28.659307789742574</v>
      </c>
      <c r="S1587" s="104">
        <f t="shared" si="1579"/>
        <v>0</v>
      </c>
      <c r="T1587" s="104">
        <f t="shared" si="1573"/>
        <v>28.659307789742574</v>
      </c>
    </row>
    <row r="1588" spans="2:20" x14ac:dyDescent="0.2">
      <c r="B1588" s="114" t="s">
        <v>870</v>
      </c>
      <c r="C1588" s="104">
        <f t="shared" si="1574"/>
        <v>0</v>
      </c>
      <c r="D1588" s="104">
        <f t="shared" si="1574"/>
        <v>0</v>
      </c>
      <c r="E1588" s="104">
        <f t="shared" si="1563"/>
        <v>0</v>
      </c>
      <c r="F1588" s="104">
        <f t="shared" si="1575"/>
        <v>0</v>
      </c>
      <c r="G1588" s="104">
        <f t="shared" si="1575"/>
        <v>0</v>
      </c>
      <c r="H1588" s="104">
        <f t="shared" si="1565"/>
        <v>0</v>
      </c>
      <c r="I1588" s="104">
        <f t="shared" si="1576"/>
        <v>28.18870360877904</v>
      </c>
      <c r="J1588" s="104">
        <f t="shared" si="1576"/>
        <v>0</v>
      </c>
      <c r="K1588" s="104">
        <f t="shared" si="1567"/>
        <v>28.18870360877904</v>
      </c>
      <c r="L1588" s="104">
        <f t="shared" si="1577"/>
        <v>0</v>
      </c>
      <c r="M1588" s="104">
        <f t="shared" si="1577"/>
        <v>0</v>
      </c>
      <c r="N1588" s="104">
        <f t="shared" si="1569"/>
        <v>0</v>
      </c>
      <c r="O1588" s="104">
        <f t="shared" si="1578"/>
        <v>57.054953094149717</v>
      </c>
      <c r="P1588" s="104">
        <f t="shared" si="1578"/>
        <v>0</v>
      </c>
      <c r="Q1588" s="104">
        <f t="shared" si="1571"/>
        <v>57.054953094149717</v>
      </c>
      <c r="R1588" s="104">
        <f t="shared" si="1579"/>
        <v>0</v>
      </c>
      <c r="S1588" s="104">
        <f t="shared" si="1579"/>
        <v>0</v>
      </c>
      <c r="T1588" s="104">
        <f t="shared" si="1573"/>
        <v>0</v>
      </c>
    </row>
    <row r="1589" spans="2:20" x14ac:dyDescent="0.2">
      <c r="B1589" s="114" t="s">
        <v>871</v>
      </c>
      <c r="C1589" s="104">
        <f t="shared" si="1574"/>
        <v>0</v>
      </c>
      <c r="D1589" s="104">
        <f t="shared" si="1574"/>
        <v>0</v>
      </c>
      <c r="E1589" s="104">
        <f t="shared" si="1563"/>
        <v>0</v>
      </c>
      <c r="F1589" s="104">
        <f t="shared" si="1575"/>
        <v>4.6741510789498744</v>
      </c>
      <c r="G1589" s="104">
        <f t="shared" si="1575"/>
        <v>0</v>
      </c>
      <c r="H1589" s="104">
        <f t="shared" si="1565"/>
        <v>4.6741510789498744</v>
      </c>
      <c r="I1589" s="104">
        <f t="shared" si="1576"/>
        <v>9.39623453625968</v>
      </c>
      <c r="J1589" s="104">
        <f t="shared" si="1576"/>
        <v>0</v>
      </c>
      <c r="K1589" s="104">
        <f t="shared" si="1567"/>
        <v>9.39623453625968</v>
      </c>
      <c r="L1589" s="104">
        <f t="shared" si="1577"/>
        <v>11.7633890868993</v>
      </c>
      <c r="M1589" s="104">
        <f t="shared" si="1577"/>
        <v>0</v>
      </c>
      <c r="N1589" s="104">
        <f t="shared" si="1569"/>
        <v>11.7633890868993</v>
      </c>
      <c r="O1589" s="104">
        <f t="shared" si="1578"/>
        <v>16.641027985793666</v>
      </c>
      <c r="P1589" s="104">
        <f t="shared" si="1578"/>
        <v>0</v>
      </c>
      <c r="Q1589" s="104">
        <f t="shared" si="1571"/>
        <v>16.641027985793666</v>
      </c>
      <c r="R1589" s="104">
        <f t="shared" si="1579"/>
        <v>19.106205193161717</v>
      </c>
      <c r="S1589" s="104">
        <f t="shared" si="1579"/>
        <v>0</v>
      </c>
      <c r="T1589" s="104">
        <f t="shared" si="1573"/>
        <v>19.106205193161717</v>
      </c>
    </row>
    <row r="1590" spans="2:20" x14ac:dyDescent="0.2">
      <c r="B1590" s="114" t="s">
        <v>873</v>
      </c>
      <c r="C1590" s="104">
        <f t="shared" si="1574"/>
        <v>0</v>
      </c>
      <c r="D1590" s="104">
        <f t="shared" si="1574"/>
        <v>0</v>
      </c>
      <c r="E1590" s="104">
        <f t="shared" si="1563"/>
        <v>0</v>
      </c>
      <c r="F1590" s="104">
        <f t="shared" si="1575"/>
        <v>0</v>
      </c>
      <c r="G1590" s="104">
        <f t="shared" si="1575"/>
        <v>0</v>
      </c>
      <c r="H1590" s="104">
        <f t="shared" si="1565"/>
        <v>0</v>
      </c>
      <c r="I1590" s="104">
        <f t="shared" si="1576"/>
        <v>14.09435180438952</v>
      </c>
      <c r="J1590" s="104">
        <f t="shared" si="1576"/>
        <v>0</v>
      </c>
      <c r="K1590" s="104">
        <f t="shared" si="1567"/>
        <v>14.09435180438952</v>
      </c>
      <c r="L1590" s="104">
        <f t="shared" si="1577"/>
        <v>32.937489443318043</v>
      </c>
      <c r="M1590" s="104">
        <f t="shared" si="1577"/>
        <v>0</v>
      </c>
      <c r="N1590" s="104">
        <f t="shared" si="1569"/>
        <v>32.937489443318043</v>
      </c>
      <c r="O1590" s="104">
        <f t="shared" si="1578"/>
        <v>0</v>
      </c>
      <c r="P1590" s="104">
        <f t="shared" si="1578"/>
        <v>0</v>
      </c>
      <c r="Q1590" s="104">
        <f t="shared" si="1571"/>
        <v>0</v>
      </c>
      <c r="R1590" s="104">
        <f t="shared" si="1579"/>
        <v>0</v>
      </c>
      <c r="S1590" s="104">
        <f t="shared" si="1579"/>
        <v>0</v>
      </c>
      <c r="T1590" s="104">
        <f t="shared" si="1573"/>
        <v>0</v>
      </c>
    </row>
    <row r="1591" spans="2:20" x14ac:dyDescent="0.2">
      <c r="B1591" s="108" t="s">
        <v>881</v>
      </c>
      <c r="C1591" s="104">
        <f t="shared" si="1574"/>
        <v>0</v>
      </c>
      <c r="D1591" s="104">
        <f t="shared" si="1574"/>
        <v>0</v>
      </c>
      <c r="E1591" s="104">
        <f t="shared" si="1563"/>
        <v>0</v>
      </c>
      <c r="F1591" s="104">
        <f t="shared" si="1575"/>
        <v>32.719057552649119</v>
      </c>
      <c r="G1591" s="104">
        <f t="shared" si="1575"/>
        <v>0</v>
      </c>
      <c r="H1591" s="104">
        <f t="shared" si="1565"/>
        <v>32.719057552649119</v>
      </c>
      <c r="I1591" s="104">
        <f t="shared" si="1576"/>
        <v>0</v>
      </c>
      <c r="J1591" s="104">
        <f t="shared" si="1576"/>
        <v>0</v>
      </c>
      <c r="K1591" s="104">
        <f t="shared" si="1567"/>
        <v>0</v>
      </c>
      <c r="L1591" s="104">
        <f t="shared" si="1577"/>
        <v>0</v>
      </c>
      <c r="M1591" s="104">
        <f t="shared" si="1577"/>
        <v>0</v>
      </c>
      <c r="N1591" s="104">
        <f t="shared" si="1569"/>
        <v>0</v>
      </c>
      <c r="O1591" s="104">
        <f t="shared" si="1578"/>
        <v>0</v>
      </c>
      <c r="P1591" s="104">
        <f t="shared" si="1578"/>
        <v>0</v>
      </c>
      <c r="Q1591" s="104">
        <f t="shared" si="1571"/>
        <v>0</v>
      </c>
      <c r="R1591" s="104">
        <f t="shared" si="1579"/>
        <v>0</v>
      </c>
      <c r="S1591" s="104">
        <f t="shared" si="1579"/>
        <v>0</v>
      </c>
      <c r="T1591" s="104">
        <f t="shared" si="1573"/>
        <v>0</v>
      </c>
    </row>
    <row r="1592" spans="2:20" x14ac:dyDescent="0.2">
      <c r="B1592" s="108" t="s">
        <v>912</v>
      </c>
      <c r="C1592" s="104">
        <f t="shared" si="1574"/>
        <v>11.158557588805166</v>
      </c>
      <c r="D1592" s="104">
        <f t="shared" si="1574"/>
        <v>0</v>
      </c>
      <c r="E1592" s="104">
        <f t="shared" ref="E1592:E1593" si="1580">+C1592+D1592</f>
        <v>11.158557588805166</v>
      </c>
      <c r="F1592" s="104">
        <f t="shared" si="1575"/>
        <v>9.6521219780314897</v>
      </c>
      <c r="G1592" s="104">
        <f t="shared" si="1575"/>
        <v>0</v>
      </c>
      <c r="H1592" s="104">
        <f t="shared" ref="H1592:H1593" si="1581">+F1592+G1592</f>
        <v>9.6521219780314897</v>
      </c>
      <c r="I1592" s="104">
        <f t="shared" si="1576"/>
        <v>9.7016121586881194</v>
      </c>
      <c r="J1592" s="104">
        <f t="shared" si="1576"/>
        <v>0</v>
      </c>
      <c r="K1592" s="104">
        <f t="shared" ref="K1592:K1593" si="1582">+I1592+J1592</f>
        <v>9.7016121586881194</v>
      </c>
      <c r="L1592" s="104">
        <f t="shared" si="1577"/>
        <v>9.7165593857788224</v>
      </c>
      <c r="M1592" s="104">
        <f t="shared" si="1577"/>
        <v>0</v>
      </c>
      <c r="N1592" s="104">
        <f t="shared" ref="N1592:N1593" si="1583">+L1592+M1592</f>
        <v>9.7165593857788224</v>
      </c>
      <c r="O1592" s="104">
        <f t="shared" si="1578"/>
        <v>9.8182065116182624</v>
      </c>
      <c r="P1592" s="104">
        <f t="shared" si="1578"/>
        <v>0</v>
      </c>
      <c r="Q1592" s="104">
        <f t="shared" ref="Q1592:Q1593" si="1584">+O1592+P1592</f>
        <v>9.8182065116182624</v>
      </c>
      <c r="R1592" s="104">
        <f t="shared" si="1579"/>
        <v>0</v>
      </c>
      <c r="S1592" s="104">
        <f t="shared" si="1579"/>
        <v>0</v>
      </c>
      <c r="T1592" s="104">
        <f t="shared" ref="T1592:T1593" si="1585">+R1592+S1592</f>
        <v>0</v>
      </c>
    </row>
    <row r="1593" spans="2:20" x14ac:dyDescent="0.2">
      <c r="B1593" s="114" t="s">
        <v>294</v>
      </c>
      <c r="C1593" s="104">
        <f t="shared" si="1574"/>
        <v>37.946765396483677</v>
      </c>
      <c r="D1593" s="104">
        <f t="shared" si="1574"/>
        <v>0</v>
      </c>
      <c r="E1593" s="104">
        <f t="shared" si="1580"/>
        <v>37.946765396483677</v>
      </c>
      <c r="F1593" s="104">
        <f t="shared" si="1575"/>
        <v>32.823848903738458</v>
      </c>
      <c r="G1593" s="104">
        <f t="shared" si="1575"/>
        <v>0</v>
      </c>
      <c r="H1593" s="104">
        <f t="shared" si="1581"/>
        <v>32.823848903738458</v>
      </c>
      <c r="I1593" s="104">
        <f t="shared" si="1576"/>
        <v>52.880845969065163</v>
      </c>
      <c r="J1593" s="104">
        <f t="shared" si="1576"/>
        <v>0</v>
      </c>
      <c r="K1593" s="104">
        <f t="shared" si="1582"/>
        <v>52.880845969065163</v>
      </c>
      <c r="L1593" s="104">
        <f t="shared" si="1577"/>
        <v>48.997853212532512</v>
      </c>
      <c r="M1593" s="104">
        <f t="shared" si="1577"/>
        <v>0</v>
      </c>
      <c r="N1593" s="104">
        <f t="shared" si="1583"/>
        <v>48.997853212532512</v>
      </c>
      <c r="O1593" s="104">
        <f t="shared" si="1578"/>
        <v>67.340103681329737</v>
      </c>
      <c r="P1593" s="104">
        <f t="shared" si="1578"/>
        <v>0</v>
      </c>
      <c r="Q1593" s="104">
        <f t="shared" si="1584"/>
        <v>67.340103681329737</v>
      </c>
      <c r="R1593" s="104">
        <f t="shared" si="1579"/>
        <v>85.853577001463094</v>
      </c>
      <c r="S1593" s="104">
        <f t="shared" si="1579"/>
        <v>0</v>
      </c>
      <c r="T1593" s="104">
        <f t="shared" si="1585"/>
        <v>85.853577001463094</v>
      </c>
    </row>
    <row r="1594" spans="2:20" x14ac:dyDescent="0.2">
      <c r="B1594" s="278" t="s">
        <v>8</v>
      </c>
      <c r="C1594" s="106">
        <f>SUM(C1571:C1593)</f>
        <v>202.30818629098565</v>
      </c>
      <c r="D1594" s="106">
        <f t="shared" ref="D1594:T1594" si="1586">SUM(D1571:D1593)</f>
        <v>11.622731969860066</v>
      </c>
      <c r="E1594" s="106">
        <f t="shared" si="1586"/>
        <v>213.93091826084569</v>
      </c>
      <c r="F1594" s="106">
        <f t="shared" si="1586"/>
        <v>345.09375162532814</v>
      </c>
      <c r="G1594" s="106">
        <f t="shared" si="1586"/>
        <v>11.058994711284612</v>
      </c>
      <c r="H1594" s="106">
        <f t="shared" si="1586"/>
        <v>356.15274633661272</v>
      </c>
      <c r="I1594" s="106">
        <f t="shared" si="1586"/>
        <v>443.85623429458587</v>
      </c>
      <c r="J1594" s="106">
        <f t="shared" si="1586"/>
        <v>12.227268322744774</v>
      </c>
      <c r="K1594" s="106">
        <f t="shared" si="1586"/>
        <v>456.08350261733068</v>
      </c>
      <c r="L1594" s="106">
        <f t="shared" si="1586"/>
        <v>549.6205297763787</v>
      </c>
      <c r="M1594" s="106">
        <f t="shared" si="1586"/>
        <v>13.406665844146868</v>
      </c>
      <c r="N1594" s="106">
        <f t="shared" si="1586"/>
        <v>563.02719562052562</v>
      </c>
      <c r="O1594" s="106">
        <f t="shared" si="1586"/>
        <v>598.6073526333231</v>
      </c>
      <c r="P1594" s="106">
        <f t="shared" si="1586"/>
        <v>18.493576352757056</v>
      </c>
      <c r="Q1594" s="106">
        <f t="shared" si="1586"/>
        <v>617.10092898608013</v>
      </c>
      <c r="R1594" s="106">
        <f t="shared" si="1586"/>
        <v>586.07790150059157</v>
      </c>
      <c r="S1594" s="106">
        <f t="shared" si="1586"/>
        <v>20.436942803103538</v>
      </c>
      <c r="T1594" s="106">
        <f t="shared" si="1586"/>
        <v>606.51484430369521</v>
      </c>
    </row>
    <row r="1595" spans="2:20" x14ac:dyDescent="0.2">
      <c r="B1595" s="279" t="s">
        <v>297</v>
      </c>
      <c r="C1595" s="241"/>
      <c r="D1595" s="240"/>
      <c r="E1595" s="285">
        <f>Asignaciones!K106</f>
        <v>4.7448015122873347E-2</v>
      </c>
      <c r="F1595" s="241"/>
      <c r="G1595" s="240"/>
      <c r="H1595" s="285">
        <f>Asignaciones!L106</f>
        <v>4.7464182121824731E-2</v>
      </c>
      <c r="I1595" s="241"/>
      <c r="J1595" s="240"/>
      <c r="K1595" s="285">
        <f>Asignaciones!M106</f>
        <v>4.7353154279983538E-2</v>
      </c>
      <c r="L1595" s="241"/>
      <c r="M1595" s="240"/>
      <c r="N1595" s="285">
        <f>Asignaciones!N106</f>
        <v>4.7428714167391313E-2</v>
      </c>
      <c r="O1595" s="241"/>
      <c r="P1595" s="240"/>
      <c r="Q1595" s="285">
        <f>Asignaciones!O106</f>
        <v>4.7423226478288651E-2</v>
      </c>
      <c r="R1595" s="241"/>
      <c r="S1595" s="240"/>
      <c r="T1595" s="285">
        <f>Asignaciones!P106</f>
        <v>4.7424989874325071E-2</v>
      </c>
    </row>
    <row r="1599" spans="2:20" x14ac:dyDescent="0.2">
      <c r="B1599" s="2" t="s">
        <v>766</v>
      </c>
      <c r="C1599" s="228"/>
      <c r="D1599" s="228"/>
      <c r="E1599" s="228"/>
      <c r="F1599" s="228"/>
      <c r="G1599" s="228"/>
      <c r="H1599" s="228"/>
      <c r="I1599" s="228"/>
      <c r="J1599" s="228"/>
      <c r="K1599" s="228"/>
      <c r="L1599" s="228"/>
      <c r="M1599" s="228"/>
      <c r="N1599" s="228"/>
      <c r="O1599" s="228"/>
      <c r="P1599" s="228"/>
      <c r="Q1599" s="228"/>
      <c r="R1599" s="228"/>
      <c r="S1599" s="228"/>
      <c r="T1599" s="227"/>
    </row>
    <row r="1600" spans="2:20" x14ac:dyDescent="0.2">
      <c r="B1600" s="9" t="s">
        <v>20</v>
      </c>
      <c r="C1600" s="199"/>
      <c r="D1600" s="199"/>
      <c r="E1600" s="199"/>
      <c r="F1600" s="199"/>
      <c r="G1600" s="199"/>
      <c r="H1600" s="199"/>
      <c r="I1600" s="199"/>
      <c r="J1600" s="199"/>
      <c r="K1600" s="199"/>
      <c r="L1600" s="199"/>
      <c r="M1600" s="199"/>
      <c r="N1600" s="199"/>
      <c r="O1600" s="199"/>
      <c r="P1600" s="199"/>
      <c r="Q1600" s="199"/>
      <c r="R1600" s="199"/>
      <c r="S1600" s="199"/>
      <c r="T1600" s="262"/>
    </row>
    <row r="1601" spans="2:20" x14ac:dyDescent="0.2">
      <c r="B1601" s="9" t="s">
        <v>911</v>
      </c>
      <c r="C1601" s="199"/>
      <c r="D1601" s="199"/>
      <c r="E1601" s="199"/>
      <c r="F1601" s="199"/>
      <c r="G1601" s="199"/>
      <c r="H1601" s="199"/>
      <c r="I1601" s="199"/>
      <c r="J1601" s="199"/>
      <c r="K1601" s="199"/>
      <c r="L1601" s="199"/>
      <c r="M1601" s="199"/>
      <c r="N1601" s="199"/>
      <c r="O1601" s="199"/>
      <c r="P1601" s="199"/>
      <c r="Q1601" s="199"/>
      <c r="R1601" s="199"/>
      <c r="S1601" s="199"/>
      <c r="T1601" s="262"/>
    </row>
    <row r="1602" spans="2:20" x14ac:dyDescent="0.2">
      <c r="B1602" s="9" t="s">
        <v>2</v>
      </c>
      <c r="C1602" s="199"/>
      <c r="D1602" s="199"/>
      <c r="E1602" s="199"/>
      <c r="F1602" s="199"/>
      <c r="G1602" s="199"/>
      <c r="H1602" s="199"/>
      <c r="I1602" s="199"/>
      <c r="J1602" s="199"/>
      <c r="K1602" s="199"/>
      <c r="L1602" s="199"/>
      <c r="M1602" s="199"/>
      <c r="N1602" s="199"/>
      <c r="O1602" s="199"/>
      <c r="P1602" s="199"/>
      <c r="Q1602" s="199"/>
      <c r="R1602" s="199"/>
      <c r="S1602" s="199"/>
      <c r="T1602" s="262"/>
    </row>
    <row r="1603" spans="2:20" x14ac:dyDescent="0.2">
      <c r="B1603" s="256"/>
      <c r="C1603" s="197"/>
      <c r="D1603" s="197"/>
      <c r="E1603" s="197"/>
      <c r="F1603" s="197"/>
      <c r="G1603" s="197"/>
      <c r="H1603" s="197"/>
      <c r="I1603" s="197"/>
      <c r="J1603" s="197"/>
      <c r="K1603" s="197"/>
      <c r="L1603" s="197"/>
      <c r="M1603" s="197"/>
      <c r="N1603" s="197"/>
      <c r="O1603" s="197"/>
      <c r="P1603" s="197"/>
      <c r="Q1603" s="197"/>
      <c r="R1603" s="197"/>
      <c r="S1603" s="197"/>
      <c r="T1603" s="263"/>
    </row>
    <row r="1604" spans="2:20" x14ac:dyDescent="0.2">
      <c r="B1604" s="264"/>
    </row>
    <row r="1605" spans="2:20" x14ac:dyDescent="0.2">
      <c r="B1605" s="265" t="s">
        <v>282</v>
      </c>
      <c r="C1605" s="267" t="s">
        <v>38</v>
      </c>
      <c r="D1605" s="662"/>
      <c r="E1605" s="299"/>
      <c r="F1605" s="270" t="s">
        <v>39</v>
      </c>
      <c r="G1605" s="663"/>
      <c r="H1605" s="663"/>
      <c r="I1605" s="301" t="s">
        <v>40</v>
      </c>
      <c r="J1605" s="662"/>
      <c r="K1605" s="299"/>
      <c r="L1605" s="267" t="s">
        <v>121</v>
      </c>
      <c r="M1605" s="662"/>
      <c r="N1605" s="299"/>
      <c r="O1605" s="270" t="s">
        <v>122</v>
      </c>
      <c r="P1605" s="662"/>
      <c r="Q1605" s="299"/>
      <c r="R1605" s="301" t="s">
        <v>633</v>
      </c>
      <c r="S1605" s="662"/>
      <c r="T1605" s="299"/>
    </row>
    <row r="1606" spans="2:20" x14ac:dyDescent="0.2">
      <c r="B1606" s="273"/>
      <c r="C1606" s="274" t="s">
        <v>283</v>
      </c>
      <c r="D1606" s="275" t="s">
        <v>284</v>
      </c>
      <c r="E1606" s="275" t="s">
        <v>47</v>
      </c>
      <c r="F1606" s="275" t="s">
        <v>283</v>
      </c>
      <c r="G1606" s="275" t="s">
        <v>284</v>
      </c>
      <c r="H1606" s="275" t="s">
        <v>47</v>
      </c>
      <c r="I1606" s="276" t="s">
        <v>283</v>
      </c>
      <c r="J1606" s="276" t="s">
        <v>284</v>
      </c>
      <c r="K1606" s="276" t="s">
        <v>47</v>
      </c>
      <c r="L1606" s="274" t="s">
        <v>283</v>
      </c>
      <c r="M1606" s="275" t="s">
        <v>284</v>
      </c>
      <c r="N1606" s="275" t="s">
        <v>47</v>
      </c>
      <c r="O1606" s="275" t="s">
        <v>283</v>
      </c>
      <c r="P1606" s="275" t="s">
        <v>284</v>
      </c>
      <c r="Q1606" s="275" t="s">
        <v>47</v>
      </c>
      <c r="R1606" s="276" t="s">
        <v>283</v>
      </c>
      <c r="S1606" s="276" t="s">
        <v>284</v>
      </c>
      <c r="T1606" s="276" t="s">
        <v>47</v>
      </c>
    </row>
    <row r="1607" spans="2:20" x14ac:dyDescent="0.2">
      <c r="B1607" s="129" t="s">
        <v>113</v>
      </c>
      <c r="C1607" s="234"/>
      <c r="D1607" s="234"/>
      <c r="E1607" s="234"/>
      <c r="F1607" s="697"/>
      <c r="G1607" s="234"/>
      <c r="H1607" s="234"/>
      <c r="I1607" s="234"/>
      <c r="J1607" s="234"/>
      <c r="K1607" s="234"/>
      <c r="L1607" s="234"/>
      <c r="M1607" s="234"/>
      <c r="N1607" s="234"/>
      <c r="O1607" s="234"/>
      <c r="P1607" s="234"/>
      <c r="Q1607" s="234"/>
      <c r="R1607" s="234"/>
      <c r="S1607" s="234"/>
      <c r="T1607" s="232"/>
    </row>
    <row r="1608" spans="2:20" x14ac:dyDescent="0.2">
      <c r="B1608" s="665" t="s">
        <v>424</v>
      </c>
      <c r="C1608" s="104">
        <f t="shared" ref="C1608:D1620" si="1587">+C1348*$E$1632</f>
        <v>226.86616605055329</v>
      </c>
      <c r="D1608" s="104">
        <f t="shared" si="1587"/>
        <v>0</v>
      </c>
      <c r="E1608" s="104">
        <f t="shared" ref="E1608:E1628" si="1588">+C1608+D1608</f>
        <v>226.86616605055329</v>
      </c>
      <c r="F1608" s="104">
        <f t="shared" ref="F1608:G1620" si="1589">+F1348*$H$1632</f>
        <v>351.29612340955742</v>
      </c>
      <c r="G1608" s="104">
        <f t="shared" si="1589"/>
        <v>0</v>
      </c>
      <c r="H1608" s="104">
        <f t="shared" ref="H1608:H1619" si="1590">+F1608+G1608</f>
        <v>351.29612340955742</v>
      </c>
      <c r="I1608" s="104">
        <f t="shared" ref="I1608:J1620" si="1591">+I1348*$K$1632</f>
        <v>405.94474175724503</v>
      </c>
      <c r="J1608" s="104">
        <f t="shared" si="1591"/>
        <v>0</v>
      </c>
      <c r="K1608" s="104">
        <f t="shared" ref="K1608:K1628" si="1592">+I1608+J1608</f>
        <v>405.94474175724503</v>
      </c>
      <c r="L1608" s="104">
        <f t="shared" ref="L1608:M1620" si="1593">+L1348*$N$1632</f>
        <v>508.94587613624981</v>
      </c>
      <c r="M1608" s="104">
        <f t="shared" si="1593"/>
        <v>0</v>
      </c>
      <c r="N1608" s="104">
        <f t="shared" ref="N1608:N1628" si="1594">+L1608+M1608</f>
        <v>508.94587613624981</v>
      </c>
      <c r="O1608" s="104">
        <f t="shared" ref="O1608:P1620" si="1595">+O1348*$Q$1632</f>
        <v>538.56409985413609</v>
      </c>
      <c r="P1608" s="104">
        <f t="shared" si="1595"/>
        <v>0</v>
      </c>
      <c r="Q1608" s="104">
        <f t="shared" ref="Q1608:Q1628" si="1596">+O1608+P1608</f>
        <v>538.56409985413609</v>
      </c>
      <c r="R1608" s="104">
        <f t="shared" ref="R1608:S1620" si="1597">+R1348*$T$1632</f>
        <v>566.65977354891038</v>
      </c>
      <c r="S1608" s="104">
        <f t="shared" si="1597"/>
        <v>0</v>
      </c>
      <c r="T1608" s="104">
        <f t="shared" ref="T1608:T1628" si="1598">+R1608+S1608</f>
        <v>566.65977354891038</v>
      </c>
    </row>
    <row r="1609" spans="2:20" x14ac:dyDescent="0.2">
      <c r="B1609" s="665" t="s">
        <v>425</v>
      </c>
      <c r="C1609" s="104">
        <f t="shared" si="1587"/>
        <v>71.91707324498374</v>
      </c>
      <c r="D1609" s="104">
        <f t="shared" si="1587"/>
        <v>0</v>
      </c>
      <c r="E1609" s="104">
        <f t="shared" si="1588"/>
        <v>71.91707324498374</v>
      </c>
      <c r="F1609" s="104">
        <f t="shared" si="1589"/>
        <v>131.06109700541026</v>
      </c>
      <c r="G1609" s="104">
        <f t="shared" si="1589"/>
        <v>0</v>
      </c>
      <c r="H1609" s="104">
        <f t="shared" si="1590"/>
        <v>131.06109700541026</v>
      </c>
      <c r="I1609" s="104">
        <f t="shared" si="1591"/>
        <v>152.73041458643635</v>
      </c>
      <c r="J1609" s="104">
        <f t="shared" si="1591"/>
        <v>0</v>
      </c>
      <c r="K1609" s="104">
        <f t="shared" si="1592"/>
        <v>152.73041458643635</v>
      </c>
      <c r="L1609" s="104">
        <f t="shared" si="1593"/>
        <v>190.16241405850502</v>
      </c>
      <c r="M1609" s="104">
        <f t="shared" si="1593"/>
        <v>0</v>
      </c>
      <c r="N1609" s="104">
        <f t="shared" si="1594"/>
        <v>190.16241405850502</v>
      </c>
      <c r="O1609" s="104">
        <f t="shared" si="1595"/>
        <v>195.06463708214139</v>
      </c>
      <c r="P1609" s="104">
        <f t="shared" si="1595"/>
        <v>0</v>
      </c>
      <c r="Q1609" s="104">
        <f t="shared" si="1596"/>
        <v>195.06463708214139</v>
      </c>
      <c r="R1609" s="104">
        <f t="shared" si="1597"/>
        <v>205.2407189901887</v>
      </c>
      <c r="S1609" s="104">
        <f t="shared" si="1597"/>
        <v>0</v>
      </c>
      <c r="T1609" s="104">
        <f t="shared" si="1598"/>
        <v>205.2407189901887</v>
      </c>
    </row>
    <row r="1610" spans="2:20" x14ac:dyDescent="0.2">
      <c r="B1610" s="660" t="s">
        <v>715</v>
      </c>
      <c r="C1610" s="104">
        <f t="shared" si="1587"/>
        <v>0</v>
      </c>
      <c r="D1610" s="104">
        <f t="shared" si="1587"/>
        <v>2.5810785791173303</v>
      </c>
      <c r="E1610" s="104">
        <f t="shared" si="1588"/>
        <v>2.5810785791173303</v>
      </c>
      <c r="F1610" s="104">
        <f t="shared" si="1589"/>
        <v>0</v>
      </c>
      <c r="G1610" s="104">
        <f t="shared" si="1589"/>
        <v>2.4681802837382825</v>
      </c>
      <c r="H1610" s="104">
        <f t="shared" si="1590"/>
        <v>2.4681802837382825</v>
      </c>
      <c r="I1610" s="104">
        <f t="shared" si="1591"/>
        <v>0</v>
      </c>
      <c r="J1610" s="104">
        <f t="shared" si="1591"/>
        <v>2.7253920911644474</v>
      </c>
      <c r="K1610" s="104">
        <f t="shared" si="1592"/>
        <v>2.7253920911644474</v>
      </c>
      <c r="L1610" s="104">
        <f t="shared" si="1593"/>
        <v>0</v>
      </c>
      <c r="M1610" s="104">
        <f t="shared" si="1593"/>
        <v>2.9979131457659576</v>
      </c>
      <c r="N1610" s="104">
        <f t="shared" si="1594"/>
        <v>2.9979131457659576</v>
      </c>
      <c r="O1610" s="104">
        <f t="shared" si="1595"/>
        <v>0</v>
      </c>
      <c r="P1610" s="104">
        <f t="shared" si="1595"/>
        <v>3.3334105408651684</v>
      </c>
      <c r="Q1610" s="104">
        <f t="shared" si="1596"/>
        <v>3.3334105408651684</v>
      </c>
      <c r="R1610" s="104">
        <f t="shared" si="1597"/>
        <v>0</v>
      </c>
      <c r="S1610" s="104">
        <f t="shared" si="1597"/>
        <v>3.6833240305320842</v>
      </c>
      <c r="T1610" s="104">
        <f t="shared" si="1598"/>
        <v>3.6833240305320842</v>
      </c>
    </row>
    <row r="1611" spans="2:20" x14ac:dyDescent="0.2">
      <c r="B1611" s="660" t="s">
        <v>717</v>
      </c>
      <c r="C1611" s="104">
        <f t="shared" si="1587"/>
        <v>2.3753283100107643</v>
      </c>
      <c r="D1611" s="104">
        <f t="shared" si="1587"/>
        <v>0</v>
      </c>
      <c r="E1611" s="104">
        <f t="shared" si="1588"/>
        <v>2.3753283100107643</v>
      </c>
      <c r="F1611" s="104">
        <f t="shared" si="1589"/>
        <v>2.2714296843216859</v>
      </c>
      <c r="G1611" s="104">
        <f t="shared" si="1589"/>
        <v>0</v>
      </c>
      <c r="H1611" s="104">
        <f t="shared" si="1590"/>
        <v>2.2714296843216859</v>
      </c>
      <c r="I1611" s="104">
        <f t="shared" si="1591"/>
        <v>2.508137893359375</v>
      </c>
      <c r="J1611" s="104">
        <f t="shared" si="1591"/>
        <v>0</v>
      </c>
      <c r="K1611" s="104">
        <f t="shared" si="1592"/>
        <v>2.508137893359375</v>
      </c>
      <c r="L1611" s="104">
        <f t="shared" si="1593"/>
        <v>2.7589349753646526</v>
      </c>
      <c r="M1611" s="104">
        <f t="shared" si="1593"/>
        <v>0</v>
      </c>
      <c r="N1611" s="104">
        <f t="shared" si="1594"/>
        <v>2.7589349753646526</v>
      </c>
      <c r="O1611" s="104">
        <f t="shared" si="1595"/>
        <v>3.0676882488843411</v>
      </c>
      <c r="P1611" s="104">
        <f t="shared" si="1595"/>
        <v>0</v>
      </c>
      <c r="Q1611" s="104">
        <f t="shared" si="1596"/>
        <v>3.0676882488843411</v>
      </c>
      <c r="R1611" s="104">
        <f t="shared" si="1597"/>
        <v>3.3897084402822797</v>
      </c>
      <c r="S1611" s="104">
        <f t="shared" si="1597"/>
        <v>0</v>
      </c>
      <c r="T1611" s="104">
        <f t="shared" si="1598"/>
        <v>3.3897084402822797</v>
      </c>
    </row>
    <row r="1612" spans="2:20" x14ac:dyDescent="0.2">
      <c r="B1612" s="660" t="s">
        <v>287</v>
      </c>
      <c r="C1612" s="104">
        <f t="shared" si="1587"/>
        <v>3.4152314316469319</v>
      </c>
      <c r="D1612" s="104">
        <f t="shared" si="1587"/>
        <v>0</v>
      </c>
      <c r="E1612" s="104">
        <f t="shared" si="1588"/>
        <v>3.4152314316469319</v>
      </c>
      <c r="F1612" s="104">
        <f t="shared" si="1589"/>
        <v>3.2658466705329401</v>
      </c>
      <c r="G1612" s="104">
        <f t="shared" si="1589"/>
        <v>0</v>
      </c>
      <c r="H1612" s="104">
        <f t="shared" si="1590"/>
        <v>3.2658466705329401</v>
      </c>
      <c r="I1612" s="104">
        <f t="shared" si="1591"/>
        <v>3.6061841776587258</v>
      </c>
      <c r="J1612" s="104">
        <f t="shared" si="1591"/>
        <v>0</v>
      </c>
      <c r="K1612" s="104">
        <f t="shared" si="1592"/>
        <v>3.6061841776587258</v>
      </c>
      <c r="L1612" s="104">
        <f t="shared" si="1593"/>
        <v>3.9667785737343895</v>
      </c>
      <c r="M1612" s="104">
        <f t="shared" si="1593"/>
        <v>0</v>
      </c>
      <c r="N1612" s="104">
        <f t="shared" si="1594"/>
        <v>3.9667785737343895</v>
      </c>
      <c r="O1612" s="104">
        <f t="shared" si="1595"/>
        <v>4.4107020010367588</v>
      </c>
      <c r="P1612" s="104">
        <f t="shared" si="1595"/>
        <v>0</v>
      </c>
      <c r="Q1612" s="104">
        <f t="shared" si="1596"/>
        <v>4.4107020010367588</v>
      </c>
      <c r="R1612" s="104">
        <f t="shared" si="1597"/>
        <v>4.8737005156640762</v>
      </c>
      <c r="S1612" s="104">
        <f t="shared" si="1597"/>
        <v>0</v>
      </c>
      <c r="T1612" s="104">
        <f t="shared" si="1598"/>
        <v>4.8737005156640762</v>
      </c>
    </row>
    <row r="1613" spans="2:20" x14ac:dyDescent="0.2">
      <c r="B1613" s="114" t="s">
        <v>427</v>
      </c>
      <c r="C1613" s="104">
        <f t="shared" si="1587"/>
        <v>0</v>
      </c>
      <c r="D1613" s="104">
        <f t="shared" si="1587"/>
        <v>9.9919913885898808</v>
      </c>
      <c r="E1613" s="104">
        <f t="shared" si="1588"/>
        <v>9.9919913885898808</v>
      </c>
      <c r="F1613" s="104">
        <f t="shared" si="1589"/>
        <v>0</v>
      </c>
      <c r="G1613" s="104">
        <f t="shared" si="1589"/>
        <v>9.5549342589306612</v>
      </c>
      <c r="H1613" s="104">
        <f t="shared" si="1590"/>
        <v>9.5549342589306612</v>
      </c>
      <c r="I1613" s="104">
        <f t="shared" si="1591"/>
        <v>0</v>
      </c>
      <c r="J1613" s="104">
        <f t="shared" si="1591"/>
        <v>10.550664565492959</v>
      </c>
      <c r="K1613" s="104">
        <f t="shared" si="1592"/>
        <v>10.550664565492959</v>
      </c>
      <c r="L1613" s="104">
        <f t="shared" si="1593"/>
        <v>0</v>
      </c>
      <c r="M1613" s="104">
        <f t="shared" si="1593"/>
        <v>11.605660741440044</v>
      </c>
      <c r="N1613" s="104">
        <f t="shared" si="1594"/>
        <v>11.605660741440044</v>
      </c>
      <c r="O1613" s="104">
        <f t="shared" si="1595"/>
        <v>0</v>
      </c>
      <c r="P1613" s="104">
        <f t="shared" si="1595"/>
        <v>12.904453854461833</v>
      </c>
      <c r="Q1613" s="104">
        <f t="shared" si="1596"/>
        <v>12.904453854461833</v>
      </c>
      <c r="R1613" s="104">
        <f t="shared" si="1597"/>
        <v>0</v>
      </c>
      <c r="S1613" s="104">
        <f t="shared" si="1597"/>
        <v>14.259055222971472</v>
      </c>
      <c r="T1613" s="104">
        <f t="shared" si="1598"/>
        <v>14.259055222971472</v>
      </c>
    </row>
    <row r="1614" spans="2:20" x14ac:dyDescent="0.2">
      <c r="B1614" s="114" t="s">
        <v>428</v>
      </c>
      <c r="C1614" s="104">
        <f t="shared" si="1587"/>
        <v>0</v>
      </c>
      <c r="D1614" s="104">
        <f t="shared" si="1587"/>
        <v>5.7543164693218518</v>
      </c>
      <c r="E1614" s="104">
        <f t="shared" si="1588"/>
        <v>5.7543164693218518</v>
      </c>
      <c r="F1614" s="104">
        <f t="shared" si="1589"/>
        <v>0</v>
      </c>
      <c r="G1614" s="104">
        <f t="shared" si="1589"/>
        <v>5.5026183901877461</v>
      </c>
      <c r="H1614" s="104">
        <f t="shared" si="1590"/>
        <v>5.5026183901877461</v>
      </c>
      <c r="I1614" s="104">
        <f t="shared" si="1591"/>
        <v>0</v>
      </c>
      <c r="J1614" s="104">
        <f t="shared" si="1591"/>
        <v>6.0760523613776405</v>
      </c>
      <c r="K1614" s="104">
        <f t="shared" si="1592"/>
        <v>6.0760523613776405</v>
      </c>
      <c r="L1614" s="104">
        <f t="shared" si="1593"/>
        <v>0</v>
      </c>
      <c r="M1614" s="104">
        <f t="shared" si="1593"/>
        <v>6.6836171234185962</v>
      </c>
      <c r="N1614" s="104">
        <f t="shared" si="1594"/>
        <v>6.6836171234185962</v>
      </c>
      <c r="O1614" s="104">
        <f t="shared" si="1595"/>
        <v>0</v>
      </c>
      <c r="P1614" s="104">
        <f t="shared" si="1595"/>
        <v>14.86316560022836</v>
      </c>
      <c r="Q1614" s="104">
        <f t="shared" si="1596"/>
        <v>14.86316560022836</v>
      </c>
      <c r="R1614" s="104">
        <f t="shared" si="1597"/>
        <v>0</v>
      </c>
      <c r="S1614" s="104">
        <f t="shared" si="1597"/>
        <v>16.423376105029639</v>
      </c>
      <c r="T1614" s="104">
        <f t="shared" si="1598"/>
        <v>16.423376105029639</v>
      </c>
    </row>
    <row r="1615" spans="2:20" x14ac:dyDescent="0.2">
      <c r="B1615" s="114" t="s">
        <v>429</v>
      </c>
      <c r="C1615" s="104">
        <f t="shared" si="1587"/>
        <v>8.0850376749192669</v>
      </c>
      <c r="D1615" s="104">
        <f t="shared" si="1587"/>
        <v>0</v>
      </c>
      <c r="E1615" s="104">
        <f t="shared" si="1588"/>
        <v>8.0850376749192669</v>
      </c>
      <c r="F1615" s="104">
        <f t="shared" si="1589"/>
        <v>7.7313921179963492</v>
      </c>
      <c r="G1615" s="104">
        <f t="shared" si="1589"/>
        <v>0</v>
      </c>
      <c r="H1615" s="104">
        <f t="shared" si="1590"/>
        <v>7.7313921179963492</v>
      </c>
      <c r="I1615" s="104">
        <f t="shared" si="1591"/>
        <v>8.5370890736410647</v>
      </c>
      <c r="J1615" s="104">
        <f t="shared" si="1591"/>
        <v>0</v>
      </c>
      <c r="K1615" s="104">
        <f t="shared" si="1592"/>
        <v>8.5370890736410647</v>
      </c>
      <c r="L1615" s="104">
        <f t="shared" si="1593"/>
        <v>18.781482226660785</v>
      </c>
      <c r="M1615" s="104">
        <f t="shared" si="1593"/>
        <v>0</v>
      </c>
      <c r="N1615" s="104">
        <f t="shared" si="1594"/>
        <v>18.781482226660785</v>
      </c>
      <c r="O1615" s="104">
        <f t="shared" si="1595"/>
        <v>20.883323760010779</v>
      </c>
      <c r="P1615" s="104">
        <f t="shared" si="1595"/>
        <v>0</v>
      </c>
      <c r="Q1615" s="104">
        <f t="shared" si="1596"/>
        <v>20.883323760010779</v>
      </c>
      <c r="R1615" s="104">
        <f t="shared" si="1597"/>
        <v>23.07547999253196</v>
      </c>
      <c r="S1615" s="104">
        <f t="shared" si="1597"/>
        <v>0</v>
      </c>
      <c r="T1615" s="104">
        <f t="shared" si="1598"/>
        <v>23.07547999253196</v>
      </c>
    </row>
    <row r="1616" spans="2:20" x14ac:dyDescent="0.2">
      <c r="B1616" s="114" t="s">
        <v>288</v>
      </c>
      <c r="C1616" s="104">
        <f t="shared" si="1587"/>
        <v>0</v>
      </c>
      <c r="D1616" s="104">
        <f t="shared" si="1587"/>
        <v>0</v>
      </c>
      <c r="E1616" s="104">
        <f t="shared" si="1588"/>
        <v>0</v>
      </c>
      <c r="F1616" s="104">
        <f t="shared" si="1589"/>
        <v>2.6376855058037374</v>
      </c>
      <c r="G1616" s="104">
        <f t="shared" si="1589"/>
        <v>0</v>
      </c>
      <c r="H1616" s="104">
        <f t="shared" si="1590"/>
        <v>2.6376855058037374</v>
      </c>
      <c r="I1616" s="104">
        <f t="shared" si="1591"/>
        <v>3.5017355082233914</v>
      </c>
      <c r="J1616" s="104">
        <f t="shared" si="1591"/>
        <v>0</v>
      </c>
      <c r="K1616" s="104">
        <f t="shared" si="1592"/>
        <v>3.5017355082233914</v>
      </c>
      <c r="L1616" s="104">
        <f t="shared" si="1593"/>
        <v>4.377557407781631</v>
      </c>
      <c r="M1616" s="104">
        <f t="shared" si="1593"/>
        <v>0</v>
      </c>
      <c r="N1616" s="104">
        <f t="shared" si="1594"/>
        <v>4.377557407781631</v>
      </c>
      <c r="O1616" s="104">
        <f t="shared" si="1595"/>
        <v>7.3760434749318655</v>
      </c>
      <c r="P1616" s="104">
        <f t="shared" si="1595"/>
        <v>0</v>
      </c>
      <c r="Q1616" s="104">
        <f t="shared" si="1596"/>
        <v>7.3760434749318655</v>
      </c>
      <c r="R1616" s="104">
        <f t="shared" si="1597"/>
        <v>9.1880360354456911</v>
      </c>
      <c r="S1616" s="104">
        <f t="shared" si="1597"/>
        <v>0</v>
      </c>
      <c r="T1616" s="104">
        <f t="shared" si="1598"/>
        <v>9.1880360354456911</v>
      </c>
    </row>
    <row r="1617" spans="2:20" x14ac:dyDescent="0.2">
      <c r="B1617" s="114" t="s">
        <v>289</v>
      </c>
      <c r="C1617" s="104">
        <f t="shared" si="1587"/>
        <v>3.5128094725511301</v>
      </c>
      <c r="D1617" s="104">
        <f t="shared" si="1587"/>
        <v>0</v>
      </c>
      <c r="E1617" s="104">
        <f t="shared" si="1588"/>
        <v>3.5128094725511301</v>
      </c>
      <c r="F1617" s="104">
        <f t="shared" si="1589"/>
        <v>3.3591565754053097</v>
      </c>
      <c r="G1617" s="104">
        <f t="shared" si="1589"/>
        <v>0</v>
      </c>
      <c r="H1617" s="104">
        <f t="shared" si="1590"/>
        <v>3.3591565754053097</v>
      </c>
      <c r="I1617" s="104">
        <f t="shared" si="1591"/>
        <v>3.7092180113061177</v>
      </c>
      <c r="J1617" s="104">
        <f t="shared" si="1591"/>
        <v>0</v>
      </c>
      <c r="K1617" s="104">
        <f t="shared" si="1592"/>
        <v>3.7092180113061177</v>
      </c>
      <c r="L1617" s="104">
        <f t="shared" si="1593"/>
        <v>4.0801151044125143</v>
      </c>
      <c r="M1617" s="104">
        <f t="shared" si="1593"/>
        <v>0</v>
      </c>
      <c r="N1617" s="104">
        <f t="shared" si="1594"/>
        <v>4.0801151044125143</v>
      </c>
      <c r="O1617" s="104">
        <f t="shared" si="1595"/>
        <v>4.5367220582092367</v>
      </c>
      <c r="P1617" s="104">
        <f t="shared" si="1595"/>
        <v>0</v>
      </c>
      <c r="Q1617" s="104">
        <f t="shared" si="1596"/>
        <v>4.5367220582092367</v>
      </c>
      <c r="R1617" s="104">
        <f t="shared" si="1597"/>
        <v>5.0129491018259067</v>
      </c>
      <c r="S1617" s="104">
        <f t="shared" si="1597"/>
        <v>0</v>
      </c>
      <c r="T1617" s="104">
        <f t="shared" si="1598"/>
        <v>5.0129491018259067</v>
      </c>
    </row>
    <row r="1618" spans="2:20" x14ac:dyDescent="0.2">
      <c r="B1618" s="114" t="s">
        <v>290</v>
      </c>
      <c r="C1618" s="104">
        <f t="shared" si="1587"/>
        <v>0</v>
      </c>
      <c r="D1618" s="104">
        <f t="shared" si="1587"/>
        <v>2.7990958019375669</v>
      </c>
      <c r="E1618" s="104">
        <f t="shared" si="1588"/>
        <v>2.7990958019375669</v>
      </c>
      <c r="F1618" s="104">
        <f t="shared" si="1589"/>
        <v>0</v>
      </c>
      <c r="G1618" s="104">
        <f t="shared" si="1589"/>
        <v>2.6766612711959774</v>
      </c>
      <c r="H1618" s="104">
        <f t="shared" si="1590"/>
        <v>2.6766612711959774</v>
      </c>
      <c r="I1618" s="104">
        <f t="shared" si="1591"/>
        <v>0</v>
      </c>
      <c r="J1618" s="104">
        <f t="shared" si="1591"/>
        <v>2.9555991137709068</v>
      </c>
      <c r="K1618" s="104">
        <f t="shared" si="1592"/>
        <v>2.9555991137709068</v>
      </c>
      <c r="L1618" s="104">
        <f t="shared" si="1593"/>
        <v>0</v>
      </c>
      <c r="M1618" s="104">
        <f t="shared" si="1593"/>
        <v>3.2511393371667974</v>
      </c>
      <c r="N1618" s="104">
        <f t="shared" si="1594"/>
        <v>3.2511393371667974</v>
      </c>
      <c r="O1618" s="104">
        <f t="shared" si="1595"/>
        <v>0</v>
      </c>
      <c r="P1618" s="104">
        <f t="shared" si="1595"/>
        <v>3.6149753543191068</v>
      </c>
      <c r="Q1618" s="104">
        <f t="shared" si="1596"/>
        <v>3.6149753543191068</v>
      </c>
      <c r="R1618" s="104">
        <f t="shared" si="1597"/>
        <v>0</v>
      </c>
      <c r="S1618" s="104">
        <f t="shared" si="1597"/>
        <v>3.9944451573279456</v>
      </c>
      <c r="T1618" s="104">
        <f t="shared" si="1598"/>
        <v>3.9944451573279456</v>
      </c>
    </row>
    <row r="1619" spans="2:20" x14ac:dyDescent="0.2">
      <c r="B1619" s="114" t="s">
        <v>291</v>
      </c>
      <c r="C1619" s="104">
        <f t="shared" si="1587"/>
        <v>0</v>
      </c>
      <c r="D1619" s="104">
        <f t="shared" si="1587"/>
        <v>1.3939720129171151</v>
      </c>
      <c r="E1619" s="104">
        <f t="shared" si="1588"/>
        <v>1.3939720129171151</v>
      </c>
      <c r="F1619" s="104">
        <f t="shared" si="1589"/>
        <v>0</v>
      </c>
      <c r="G1619" s="104">
        <f t="shared" si="1589"/>
        <v>1.3329986410338532</v>
      </c>
      <c r="H1619" s="104">
        <f t="shared" si="1590"/>
        <v>1.3329986410338532</v>
      </c>
      <c r="I1619" s="104">
        <f t="shared" si="1591"/>
        <v>0</v>
      </c>
      <c r="J1619" s="104">
        <f t="shared" si="1591"/>
        <v>1.4719119092484592</v>
      </c>
      <c r="K1619" s="104">
        <f t="shared" si="1592"/>
        <v>1.4719119092484592</v>
      </c>
      <c r="L1619" s="104">
        <f t="shared" si="1593"/>
        <v>0</v>
      </c>
      <c r="M1619" s="104">
        <f t="shared" si="1593"/>
        <v>1.4866220257780081</v>
      </c>
      <c r="N1619" s="104">
        <f t="shared" si="1594"/>
        <v>1.4866220257780081</v>
      </c>
      <c r="O1619" s="104">
        <f t="shared" si="1595"/>
        <v>0</v>
      </c>
      <c r="P1619" s="104">
        <f t="shared" si="1595"/>
        <v>1.6529903603143321</v>
      </c>
      <c r="Q1619" s="104">
        <f t="shared" si="1596"/>
        <v>1.6529903603143321</v>
      </c>
      <c r="R1619" s="104">
        <f t="shared" si="1597"/>
        <v>0</v>
      </c>
      <c r="S1619" s="104">
        <f t="shared" si="1597"/>
        <v>1.8265074288759615</v>
      </c>
      <c r="T1619" s="104">
        <f t="shared" si="1598"/>
        <v>1.8265074288759615</v>
      </c>
    </row>
    <row r="1620" spans="2:20" x14ac:dyDescent="0.2">
      <c r="B1620" s="114" t="s">
        <v>293</v>
      </c>
      <c r="C1620" s="104">
        <f t="shared" si="1587"/>
        <v>0</v>
      </c>
      <c r="D1620" s="104">
        <f t="shared" si="1587"/>
        <v>1.4659009687836382</v>
      </c>
      <c r="E1620" s="104">
        <f t="shared" si="1588"/>
        <v>1.4659009687836382</v>
      </c>
      <c r="F1620" s="104">
        <f t="shared" si="1589"/>
        <v>0</v>
      </c>
      <c r="G1620" s="104">
        <f t="shared" si="1589"/>
        <v>1.4017813709111999</v>
      </c>
      <c r="H1620" s="104">
        <f>+F1620+G1620</f>
        <v>1.4017813709111999</v>
      </c>
      <c r="I1620" s="104">
        <f t="shared" si="1591"/>
        <v>0</v>
      </c>
      <c r="J1620" s="104">
        <f t="shared" si="1591"/>
        <v>1.5478625637656798</v>
      </c>
      <c r="K1620" s="104">
        <f t="shared" si="1592"/>
        <v>1.5478625637656798</v>
      </c>
      <c r="L1620" s="104">
        <f t="shared" si="1593"/>
        <v>0</v>
      </c>
      <c r="M1620" s="104">
        <f t="shared" si="1593"/>
        <v>1.7026385094445238</v>
      </c>
      <c r="N1620" s="104">
        <f t="shared" si="1594"/>
        <v>1.7026385094445238</v>
      </c>
      <c r="O1620" s="104">
        <f t="shared" si="1595"/>
        <v>0</v>
      </c>
      <c r="P1620" s="104">
        <f t="shared" si="1595"/>
        <v>1.8931813160368387</v>
      </c>
      <c r="Q1620" s="104">
        <f t="shared" si="1596"/>
        <v>1.8931813160368387</v>
      </c>
      <c r="R1620" s="104">
        <f t="shared" si="1597"/>
        <v>0</v>
      </c>
      <c r="S1620" s="104">
        <f t="shared" si="1597"/>
        <v>2.0919116172540173</v>
      </c>
      <c r="T1620" s="104">
        <f t="shared" si="1598"/>
        <v>2.0919116172540173</v>
      </c>
    </row>
    <row r="1621" spans="2:20" x14ac:dyDescent="0.2">
      <c r="B1621" s="114" t="s">
        <v>872</v>
      </c>
      <c r="C1621" s="104">
        <f t="shared" ref="C1621:D1630" si="1599">+C1361*$E$1632</f>
        <v>0</v>
      </c>
      <c r="D1621" s="104">
        <f t="shared" si="1599"/>
        <v>0</v>
      </c>
      <c r="E1621" s="104">
        <f t="shared" si="1588"/>
        <v>0</v>
      </c>
      <c r="F1621" s="104">
        <f t="shared" ref="F1621:G1630" si="1600">+F1361*$H$1632</f>
        <v>0</v>
      </c>
      <c r="G1621" s="104">
        <f t="shared" si="1600"/>
        <v>0</v>
      </c>
      <c r="H1621" s="104">
        <f t="shared" ref="H1621:H1628" si="1601">+F1621+G1621</f>
        <v>0</v>
      </c>
      <c r="I1621" s="104">
        <f t="shared" ref="I1621:J1630" si="1602">+I1361*$K$1632</f>
        <v>29.194946960300019</v>
      </c>
      <c r="J1621" s="104">
        <f t="shared" si="1602"/>
        <v>0</v>
      </c>
      <c r="K1621" s="104">
        <f t="shared" si="1592"/>
        <v>29.194946960300019</v>
      </c>
      <c r="L1621" s="104">
        <f t="shared" ref="L1621:M1630" si="1603">+L1361*$N$1632</f>
        <v>68.121130385049071</v>
      </c>
      <c r="M1621" s="104">
        <f t="shared" si="1603"/>
        <v>0</v>
      </c>
      <c r="N1621" s="104">
        <f t="shared" si="1594"/>
        <v>68.121130385049071</v>
      </c>
      <c r="O1621" s="104">
        <f t="shared" ref="O1621:P1630" si="1604">+O1361*$Q$1632</f>
        <v>0</v>
      </c>
      <c r="P1621" s="104">
        <f t="shared" si="1604"/>
        <v>0</v>
      </c>
      <c r="Q1621" s="104">
        <f t="shared" si="1596"/>
        <v>0</v>
      </c>
      <c r="R1621" s="104">
        <f t="shared" ref="R1621:S1630" si="1605">+R1361*$T$1632</f>
        <v>0</v>
      </c>
      <c r="S1621" s="104">
        <f t="shared" si="1605"/>
        <v>0</v>
      </c>
      <c r="T1621" s="104">
        <f t="shared" si="1598"/>
        <v>0</v>
      </c>
    </row>
    <row r="1622" spans="2:20" x14ac:dyDescent="0.2">
      <c r="B1622" s="114" t="s">
        <v>867</v>
      </c>
      <c r="C1622" s="104">
        <f t="shared" si="1599"/>
        <v>0</v>
      </c>
      <c r="D1622" s="104">
        <f t="shared" si="1599"/>
        <v>0</v>
      </c>
      <c r="E1622" s="104">
        <f t="shared" si="1588"/>
        <v>0</v>
      </c>
      <c r="F1622" s="104">
        <f t="shared" si="1600"/>
        <v>29.083606713465887</v>
      </c>
      <c r="G1622" s="104">
        <f t="shared" si="1600"/>
        <v>0</v>
      </c>
      <c r="H1622" s="104">
        <f t="shared" si="1601"/>
        <v>29.083606713465887</v>
      </c>
      <c r="I1622" s="104">
        <f t="shared" si="1602"/>
        <v>34.060771453683358</v>
      </c>
      <c r="J1622" s="104">
        <f t="shared" si="1602"/>
        <v>0</v>
      </c>
      <c r="K1622" s="104">
        <f t="shared" si="1592"/>
        <v>34.060771453683358</v>
      </c>
      <c r="L1622" s="104">
        <f t="shared" si="1603"/>
        <v>58.38954033004206</v>
      </c>
      <c r="M1622" s="104">
        <f t="shared" si="1603"/>
        <v>0</v>
      </c>
      <c r="N1622" s="104">
        <f t="shared" si="1594"/>
        <v>58.38954033004206</v>
      </c>
      <c r="O1622" s="104">
        <f t="shared" si="1604"/>
        <v>63.940236058904027</v>
      </c>
      <c r="P1622" s="104">
        <f t="shared" si="1604"/>
        <v>0</v>
      </c>
      <c r="Q1622" s="104">
        <f t="shared" si="1596"/>
        <v>63.940236058904027</v>
      </c>
      <c r="R1622" s="104">
        <f t="shared" si="1605"/>
        <v>74.110642588903445</v>
      </c>
      <c r="S1622" s="104">
        <f t="shared" si="1605"/>
        <v>0</v>
      </c>
      <c r="T1622" s="104">
        <f t="shared" si="1598"/>
        <v>74.110642588903445</v>
      </c>
    </row>
    <row r="1623" spans="2:20" x14ac:dyDescent="0.2">
      <c r="B1623" s="114" t="s">
        <v>868</v>
      </c>
      <c r="C1623" s="104">
        <f t="shared" si="1599"/>
        <v>0</v>
      </c>
      <c r="D1623" s="104">
        <f t="shared" si="1599"/>
        <v>0</v>
      </c>
      <c r="E1623" s="104">
        <f t="shared" si="1588"/>
        <v>0</v>
      </c>
      <c r="F1623" s="104">
        <f t="shared" si="1600"/>
        <v>0</v>
      </c>
      <c r="G1623" s="104">
        <f t="shared" si="1600"/>
        <v>0</v>
      </c>
      <c r="H1623" s="104">
        <f t="shared" si="1601"/>
        <v>0</v>
      </c>
      <c r="I1623" s="104">
        <f t="shared" si="1602"/>
        <v>14.597473480150009</v>
      </c>
      <c r="J1623" s="104">
        <f t="shared" si="1602"/>
        <v>0</v>
      </c>
      <c r="K1623" s="104">
        <f t="shared" si="1592"/>
        <v>14.597473480150009</v>
      </c>
      <c r="L1623" s="104">
        <f t="shared" si="1603"/>
        <v>29.19477016502103</v>
      </c>
      <c r="M1623" s="104">
        <f t="shared" si="1603"/>
        <v>0</v>
      </c>
      <c r="N1623" s="104">
        <f t="shared" si="1594"/>
        <v>29.19477016502103</v>
      </c>
      <c r="O1623" s="104">
        <f t="shared" si="1604"/>
        <v>39.347837574710169</v>
      </c>
      <c r="P1623" s="104">
        <f t="shared" si="1604"/>
        <v>0</v>
      </c>
      <c r="Q1623" s="104">
        <f t="shared" si="1596"/>
        <v>39.347837574710169</v>
      </c>
      <c r="R1623" s="104">
        <f t="shared" si="1605"/>
        <v>44.466385553342072</v>
      </c>
      <c r="S1623" s="104">
        <f t="shared" si="1605"/>
        <v>0</v>
      </c>
      <c r="T1623" s="104">
        <f t="shared" si="1598"/>
        <v>44.466385553342072</v>
      </c>
    </row>
    <row r="1624" spans="2:20" x14ac:dyDescent="0.2">
      <c r="B1624" s="114" t="s">
        <v>869</v>
      </c>
      <c r="C1624" s="104">
        <f t="shared" si="1599"/>
        <v>0</v>
      </c>
      <c r="D1624" s="104">
        <f t="shared" si="1599"/>
        <v>0</v>
      </c>
      <c r="E1624" s="104">
        <f t="shared" si="1588"/>
        <v>0</v>
      </c>
      <c r="F1624" s="104">
        <f t="shared" si="1600"/>
        <v>19.389071142310591</v>
      </c>
      <c r="G1624" s="104">
        <f t="shared" si="1600"/>
        <v>0</v>
      </c>
      <c r="H1624" s="104">
        <f t="shared" si="1601"/>
        <v>19.389071142310591</v>
      </c>
      <c r="I1624" s="104">
        <f t="shared" si="1602"/>
        <v>24.329122466916679</v>
      </c>
      <c r="J1624" s="104">
        <f t="shared" si="1602"/>
        <v>0</v>
      </c>
      <c r="K1624" s="104">
        <f t="shared" si="1592"/>
        <v>24.329122466916679</v>
      </c>
      <c r="L1624" s="104">
        <f t="shared" si="1603"/>
        <v>34.060565192524535</v>
      </c>
      <c r="M1624" s="104">
        <f t="shared" si="1603"/>
        <v>0</v>
      </c>
      <c r="N1624" s="104">
        <f t="shared" si="1594"/>
        <v>34.060565192524535</v>
      </c>
      <c r="O1624" s="104">
        <f t="shared" si="1604"/>
        <v>49.184796968387708</v>
      </c>
      <c r="P1624" s="104">
        <f t="shared" si="1604"/>
        <v>0</v>
      </c>
      <c r="Q1624" s="104">
        <f t="shared" si="1596"/>
        <v>49.184796968387708</v>
      </c>
      <c r="R1624" s="104">
        <f t="shared" si="1605"/>
        <v>59.288514071122762</v>
      </c>
      <c r="S1624" s="104">
        <f t="shared" si="1605"/>
        <v>0</v>
      </c>
      <c r="T1624" s="104">
        <f t="shared" si="1598"/>
        <v>59.288514071122762</v>
      </c>
    </row>
    <row r="1625" spans="2:20" x14ac:dyDescent="0.2">
      <c r="B1625" s="114" t="s">
        <v>870</v>
      </c>
      <c r="C1625" s="104">
        <f t="shared" si="1599"/>
        <v>0</v>
      </c>
      <c r="D1625" s="104">
        <f t="shared" si="1599"/>
        <v>0</v>
      </c>
      <c r="E1625" s="104">
        <f t="shared" si="1588"/>
        <v>0</v>
      </c>
      <c r="F1625" s="104">
        <f t="shared" si="1600"/>
        <v>0</v>
      </c>
      <c r="G1625" s="104">
        <f t="shared" si="1600"/>
        <v>0</v>
      </c>
      <c r="H1625" s="104">
        <f t="shared" si="1601"/>
        <v>0</v>
      </c>
      <c r="I1625" s="104">
        <f t="shared" si="1602"/>
        <v>58.389893920600038</v>
      </c>
      <c r="J1625" s="104">
        <f t="shared" si="1602"/>
        <v>0</v>
      </c>
      <c r="K1625" s="104">
        <f t="shared" si="1592"/>
        <v>58.389893920600038</v>
      </c>
      <c r="L1625" s="104">
        <f t="shared" si="1603"/>
        <v>0</v>
      </c>
      <c r="M1625" s="104">
        <f t="shared" si="1603"/>
        <v>0</v>
      </c>
      <c r="N1625" s="104">
        <f t="shared" si="1594"/>
        <v>0</v>
      </c>
      <c r="O1625" s="104">
        <f t="shared" si="1604"/>
        <v>118.04351272413051</v>
      </c>
      <c r="P1625" s="104">
        <f t="shared" si="1604"/>
        <v>0</v>
      </c>
      <c r="Q1625" s="104">
        <f t="shared" si="1596"/>
        <v>118.04351272413051</v>
      </c>
      <c r="R1625" s="104">
        <f t="shared" si="1605"/>
        <v>0</v>
      </c>
      <c r="S1625" s="104">
        <f t="shared" si="1605"/>
        <v>0</v>
      </c>
      <c r="T1625" s="104">
        <f t="shared" si="1598"/>
        <v>0</v>
      </c>
    </row>
    <row r="1626" spans="2:20" x14ac:dyDescent="0.2">
      <c r="B1626" s="114" t="s">
        <v>871</v>
      </c>
      <c r="C1626" s="104">
        <f t="shared" si="1599"/>
        <v>0</v>
      </c>
      <c r="D1626" s="104">
        <f t="shared" si="1599"/>
        <v>0</v>
      </c>
      <c r="E1626" s="104">
        <f t="shared" si="1588"/>
        <v>0</v>
      </c>
      <c r="F1626" s="104">
        <f t="shared" si="1600"/>
        <v>9.6945355711552956</v>
      </c>
      <c r="G1626" s="104">
        <f t="shared" si="1600"/>
        <v>0</v>
      </c>
      <c r="H1626" s="104">
        <f t="shared" si="1601"/>
        <v>9.6945355711552956</v>
      </c>
      <c r="I1626" s="104">
        <f t="shared" si="1602"/>
        <v>19.463297973533347</v>
      </c>
      <c r="J1626" s="104">
        <f t="shared" si="1602"/>
        <v>0</v>
      </c>
      <c r="K1626" s="104">
        <f t="shared" si="1592"/>
        <v>19.463297973533347</v>
      </c>
      <c r="L1626" s="104">
        <f t="shared" si="1603"/>
        <v>24.328975137517524</v>
      </c>
      <c r="M1626" s="104">
        <f t="shared" si="1603"/>
        <v>0</v>
      </c>
      <c r="N1626" s="104">
        <f t="shared" si="1594"/>
        <v>24.328975137517524</v>
      </c>
      <c r="O1626" s="104">
        <f t="shared" si="1604"/>
        <v>34.429357877871396</v>
      </c>
      <c r="P1626" s="104">
        <f t="shared" si="1604"/>
        <v>0</v>
      </c>
      <c r="Q1626" s="104">
        <f t="shared" si="1596"/>
        <v>34.429357877871396</v>
      </c>
      <c r="R1626" s="104">
        <f t="shared" si="1605"/>
        <v>39.525676047415175</v>
      </c>
      <c r="S1626" s="104">
        <f t="shared" si="1605"/>
        <v>0</v>
      </c>
      <c r="T1626" s="104">
        <f t="shared" si="1598"/>
        <v>39.525676047415175</v>
      </c>
    </row>
    <row r="1627" spans="2:20" x14ac:dyDescent="0.2">
      <c r="B1627" s="114" t="s">
        <v>873</v>
      </c>
      <c r="C1627" s="104">
        <f t="shared" si="1599"/>
        <v>0</v>
      </c>
      <c r="D1627" s="104">
        <f t="shared" si="1599"/>
        <v>0</v>
      </c>
      <c r="E1627" s="104">
        <f t="shared" si="1588"/>
        <v>0</v>
      </c>
      <c r="F1627" s="104">
        <f t="shared" si="1600"/>
        <v>0</v>
      </c>
      <c r="G1627" s="104">
        <f t="shared" si="1600"/>
        <v>0</v>
      </c>
      <c r="H1627" s="104">
        <f t="shared" si="1601"/>
        <v>0</v>
      </c>
      <c r="I1627" s="104">
        <f t="shared" si="1602"/>
        <v>29.194946960300019</v>
      </c>
      <c r="J1627" s="104">
        <f t="shared" si="1602"/>
        <v>0</v>
      </c>
      <c r="K1627" s="104">
        <f t="shared" si="1592"/>
        <v>29.194946960300019</v>
      </c>
      <c r="L1627" s="104">
        <f t="shared" si="1603"/>
        <v>68.121130385049071</v>
      </c>
      <c r="M1627" s="104">
        <f t="shared" si="1603"/>
        <v>0</v>
      </c>
      <c r="N1627" s="104">
        <f t="shared" si="1594"/>
        <v>68.121130385049071</v>
      </c>
      <c r="O1627" s="104">
        <f t="shared" si="1604"/>
        <v>0</v>
      </c>
      <c r="P1627" s="104">
        <f t="shared" si="1604"/>
        <v>0</v>
      </c>
      <c r="Q1627" s="104">
        <f t="shared" si="1596"/>
        <v>0</v>
      </c>
      <c r="R1627" s="104">
        <f t="shared" si="1605"/>
        <v>0</v>
      </c>
      <c r="S1627" s="104">
        <f t="shared" si="1605"/>
        <v>0</v>
      </c>
      <c r="T1627" s="104">
        <f t="shared" si="1598"/>
        <v>0</v>
      </c>
    </row>
    <row r="1628" spans="2:20" x14ac:dyDescent="0.2">
      <c r="B1628" s="108" t="s">
        <v>881</v>
      </c>
      <c r="C1628" s="104">
        <f t="shared" si="1599"/>
        <v>0</v>
      </c>
      <c r="D1628" s="104">
        <f t="shared" si="1599"/>
        <v>0</v>
      </c>
      <c r="E1628" s="104">
        <f t="shared" si="1588"/>
        <v>0</v>
      </c>
      <c r="F1628" s="104">
        <f t="shared" si="1600"/>
        <v>67.861748998087066</v>
      </c>
      <c r="G1628" s="104">
        <f t="shared" si="1600"/>
        <v>0</v>
      </c>
      <c r="H1628" s="104">
        <f t="shared" si="1601"/>
        <v>67.861748998087066</v>
      </c>
      <c r="I1628" s="104">
        <f t="shared" si="1602"/>
        <v>0</v>
      </c>
      <c r="J1628" s="104">
        <f t="shared" si="1602"/>
        <v>0</v>
      </c>
      <c r="K1628" s="104">
        <f t="shared" si="1592"/>
        <v>0</v>
      </c>
      <c r="L1628" s="104">
        <f t="shared" si="1603"/>
        <v>0</v>
      </c>
      <c r="M1628" s="104">
        <f t="shared" si="1603"/>
        <v>0</v>
      </c>
      <c r="N1628" s="104">
        <f t="shared" si="1594"/>
        <v>0</v>
      </c>
      <c r="O1628" s="104">
        <f t="shared" si="1604"/>
        <v>0</v>
      </c>
      <c r="P1628" s="104">
        <f t="shared" si="1604"/>
        <v>0</v>
      </c>
      <c r="Q1628" s="104">
        <f t="shared" si="1596"/>
        <v>0</v>
      </c>
      <c r="R1628" s="104">
        <f t="shared" si="1605"/>
        <v>0</v>
      </c>
      <c r="S1628" s="104">
        <f t="shared" si="1605"/>
        <v>0</v>
      </c>
      <c r="T1628" s="104">
        <f t="shared" si="1598"/>
        <v>0</v>
      </c>
    </row>
    <row r="1629" spans="2:20" x14ac:dyDescent="0.2">
      <c r="B1629" s="108" t="s">
        <v>912</v>
      </c>
      <c r="C1629" s="104">
        <f t="shared" si="1599"/>
        <v>23.02841765339074</v>
      </c>
      <c r="D1629" s="104">
        <f t="shared" si="1599"/>
        <v>0</v>
      </c>
      <c r="E1629" s="104">
        <f t="shared" ref="E1629:E1630" si="1606">+C1629+D1629</f>
        <v>23.02841765339074</v>
      </c>
      <c r="F1629" s="104">
        <f t="shared" si="1600"/>
        <v>20.019215954435687</v>
      </c>
      <c r="G1629" s="104">
        <f t="shared" si="1600"/>
        <v>0</v>
      </c>
      <c r="H1629" s="104">
        <f t="shared" ref="H1629:H1630" si="1607">+F1629+G1629</f>
        <v>20.019215954435687</v>
      </c>
      <c r="I1629" s="104">
        <f t="shared" si="1602"/>
        <v>20.095855157673181</v>
      </c>
      <c r="J1629" s="104">
        <f t="shared" si="1602"/>
        <v>0</v>
      </c>
      <c r="K1629" s="104">
        <f t="shared" ref="K1629:K1630" si="1608">+I1629+J1629</f>
        <v>20.095855157673181</v>
      </c>
      <c r="L1629" s="104">
        <f t="shared" si="1603"/>
        <v>20.095733463589475</v>
      </c>
      <c r="M1629" s="104">
        <f t="shared" si="1603"/>
        <v>0</v>
      </c>
      <c r="N1629" s="104">
        <f t="shared" ref="N1629:N1630" si="1609">+L1629+M1629</f>
        <v>20.095733463589475</v>
      </c>
      <c r="O1629" s="104">
        <f t="shared" si="1604"/>
        <v>20.313321147944123</v>
      </c>
      <c r="P1629" s="104">
        <f t="shared" si="1604"/>
        <v>0</v>
      </c>
      <c r="Q1629" s="104">
        <f t="shared" ref="Q1629:Q1630" si="1610">+O1629+P1629</f>
        <v>20.313321147944123</v>
      </c>
      <c r="R1629" s="104">
        <f t="shared" si="1605"/>
        <v>0</v>
      </c>
      <c r="S1629" s="104">
        <f t="shared" si="1605"/>
        <v>0</v>
      </c>
      <c r="T1629" s="104">
        <f t="shared" ref="T1629:T1630" si="1611">+R1629+S1629</f>
        <v>0</v>
      </c>
    </row>
    <row r="1630" spans="2:20" x14ac:dyDescent="0.2">
      <c r="B1630" s="114" t="s">
        <v>294</v>
      </c>
      <c r="C1630" s="104">
        <f t="shared" si="1599"/>
        <v>78.312448109077863</v>
      </c>
      <c r="D1630" s="104">
        <f t="shared" si="1599"/>
        <v>0</v>
      </c>
      <c r="E1630" s="104">
        <f t="shared" si="1606"/>
        <v>78.312448109077863</v>
      </c>
      <c r="F1630" s="104">
        <f t="shared" si="1600"/>
        <v>68.079094022568654</v>
      </c>
      <c r="G1630" s="104">
        <f t="shared" si="1600"/>
        <v>0</v>
      </c>
      <c r="H1630" s="104">
        <f t="shared" si="1607"/>
        <v>68.079094022568654</v>
      </c>
      <c r="I1630" s="104">
        <f t="shared" si="1602"/>
        <v>109.53703403386295</v>
      </c>
      <c r="J1630" s="104">
        <f t="shared" si="1602"/>
        <v>0</v>
      </c>
      <c r="K1630" s="104">
        <f t="shared" si="1608"/>
        <v>109.53703403386295</v>
      </c>
      <c r="L1630" s="104">
        <f t="shared" si="1603"/>
        <v>101.33708438897285</v>
      </c>
      <c r="M1630" s="104">
        <f t="shared" si="1603"/>
        <v>0</v>
      </c>
      <c r="N1630" s="104">
        <f t="shared" si="1609"/>
        <v>101.33708438897285</v>
      </c>
      <c r="O1630" s="104">
        <f t="shared" si="1604"/>
        <v>139.32291509615479</v>
      </c>
      <c r="P1630" s="104">
        <f t="shared" si="1604"/>
        <v>0</v>
      </c>
      <c r="Q1630" s="104">
        <f t="shared" si="1610"/>
        <v>139.32291509615479</v>
      </c>
      <c r="R1630" s="104">
        <f t="shared" si="1605"/>
        <v>177.60830252603901</v>
      </c>
      <c r="S1630" s="104">
        <f t="shared" si="1605"/>
        <v>0</v>
      </c>
      <c r="T1630" s="104">
        <f t="shared" si="1611"/>
        <v>177.60830252603901</v>
      </c>
    </row>
    <row r="1631" spans="2:20" x14ac:dyDescent="0.2">
      <c r="B1631" s="278" t="s">
        <v>8</v>
      </c>
      <c r="C1631" s="106">
        <f>SUM(C1608:C1630)</f>
        <v>417.51251194713376</v>
      </c>
      <c r="D1631" s="106">
        <f t="shared" ref="D1631:T1631" si="1612">SUM(D1608:D1630)</f>
        <v>23.986355220667384</v>
      </c>
      <c r="E1631" s="106">
        <f t="shared" si="1612"/>
        <v>441.49886716780111</v>
      </c>
      <c r="F1631" s="106">
        <f t="shared" si="1612"/>
        <v>715.75000337105098</v>
      </c>
      <c r="G1631" s="106">
        <f t="shared" si="1612"/>
        <v>22.937174215997722</v>
      </c>
      <c r="H1631" s="106">
        <f t="shared" si="1612"/>
        <v>738.68717758704861</v>
      </c>
      <c r="I1631" s="106">
        <f t="shared" si="1612"/>
        <v>919.40086341488984</v>
      </c>
      <c r="J1631" s="106">
        <f t="shared" si="1612"/>
        <v>25.327482604820091</v>
      </c>
      <c r="K1631" s="106">
        <f t="shared" si="1612"/>
        <v>944.72834601970976</v>
      </c>
      <c r="L1631" s="106">
        <f t="shared" si="1612"/>
        <v>1136.7220879304746</v>
      </c>
      <c r="M1631" s="106">
        <f t="shared" si="1612"/>
        <v>27.727590883013924</v>
      </c>
      <c r="N1631" s="106">
        <f t="shared" si="1612"/>
        <v>1164.4496788134886</v>
      </c>
      <c r="O1631" s="106">
        <f t="shared" si="1612"/>
        <v>1238.4851939274529</v>
      </c>
      <c r="P1631" s="106">
        <f t="shared" si="1612"/>
        <v>38.262177026225636</v>
      </c>
      <c r="Q1631" s="106">
        <f t="shared" si="1612"/>
        <v>1276.7473709536787</v>
      </c>
      <c r="R1631" s="106">
        <f t="shared" si="1612"/>
        <v>1212.4398874116719</v>
      </c>
      <c r="S1631" s="106">
        <f t="shared" si="1612"/>
        <v>42.278619561991121</v>
      </c>
      <c r="T1631" s="106">
        <f t="shared" si="1612"/>
        <v>1254.7185069736627</v>
      </c>
    </row>
    <row r="1632" spans="2:20" x14ac:dyDescent="0.2">
      <c r="B1632" s="279" t="s">
        <v>297</v>
      </c>
      <c r="C1632" s="241"/>
      <c r="D1632" s="240"/>
      <c r="E1632" s="285">
        <f>Asignaciones!K107</f>
        <v>9.7920604914933831E-2</v>
      </c>
      <c r="F1632" s="241"/>
      <c r="G1632" s="240"/>
      <c r="H1632" s="285">
        <f>Asignaciones!L107</f>
        <v>9.8444229586006862E-2</v>
      </c>
      <c r="I1632" s="241"/>
      <c r="J1632" s="240"/>
      <c r="K1632" s="285">
        <f>Asignaciones!M107</f>
        <v>9.8087010087010054E-2</v>
      </c>
      <c r="L1632" s="241"/>
      <c r="M1632" s="240"/>
      <c r="N1632" s="285">
        <f>Asignaciones!N107</f>
        <v>9.8091799842611654E-2</v>
      </c>
      <c r="O1632" s="241"/>
      <c r="P1632" s="240"/>
      <c r="Q1632" s="285">
        <f>Asignaciones!O107</f>
        <v>9.8116008069826913E-2</v>
      </c>
      <c r="R1632" s="241"/>
      <c r="S1632" s="240"/>
      <c r="T1632" s="285">
        <f>Asignaciones!P107</f>
        <v>9.8109738033977559E-2</v>
      </c>
    </row>
    <row r="1636" spans="2:20" x14ac:dyDescent="0.2">
      <c r="B1636" s="2" t="s">
        <v>767</v>
      </c>
      <c r="C1636" s="228"/>
      <c r="D1636" s="228"/>
      <c r="E1636" s="228"/>
      <c r="F1636" s="228"/>
      <c r="G1636" s="228"/>
      <c r="H1636" s="228"/>
      <c r="I1636" s="228"/>
      <c r="J1636" s="228"/>
      <c r="K1636" s="228"/>
      <c r="L1636" s="228"/>
      <c r="M1636" s="228"/>
      <c r="N1636" s="228"/>
      <c r="O1636" s="228"/>
      <c r="P1636" s="228"/>
      <c r="Q1636" s="228"/>
      <c r="R1636" s="228"/>
      <c r="S1636" s="228"/>
      <c r="T1636" s="227"/>
    </row>
    <row r="1637" spans="2:20" x14ac:dyDescent="0.2">
      <c r="B1637" s="9" t="s">
        <v>20</v>
      </c>
      <c r="C1637" s="199"/>
      <c r="D1637" s="199"/>
      <c r="E1637" s="199"/>
      <c r="F1637" s="199"/>
      <c r="G1637" s="199"/>
      <c r="H1637" s="199"/>
      <c r="I1637" s="199"/>
      <c r="J1637" s="199"/>
      <c r="K1637" s="199"/>
      <c r="L1637" s="199"/>
      <c r="M1637" s="199"/>
      <c r="N1637" s="199"/>
      <c r="O1637" s="199"/>
      <c r="P1637" s="199"/>
      <c r="Q1637" s="199"/>
      <c r="R1637" s="199"/>
      <c r="S1637" s="199"/>
      <c r="T1637" s="262"/>
    </row>
    <row r="1638" spans="2:20" x14ac:dyDescent="0.2">
      <c r="B1638" s="9" t="s">
        <v>911</v>
      </c>
      <c r="C1638" s="199"/>
      <c r="D1638" s="199"/>
      <c r="E1638" s="199"/>
      <c r="F1638" s="199"/>
      <c r="G1638" s="199"/>
      <c r="H1638" s="199"/>
      <c r="I1638" s="199"/>
      <c r="J1638" s="199"/>
      <c r="K1638" s="199"/>
      <c r="L1638" s="199"/>
      <c r="M1638" s="199"/>
      <c r="N1638" s="199"/>
      <c r="O1638" s="199"/>
      <c r="P1638" s="199"/>
      <c r="Q1638" s="199"/>
      <c r="R1638" s="199"/>
      <c r="S1638" s="199"/>
      <c r="T1638" s="262"/>
    </row>
    <row r="1639" spans="2:20" x14ac:dyDescent="0.2">
      <c r="B1639" s="9" t="s">
        <v>2</v>
      </c>
      <c r="C1639" s="199"/>
      <c r="D1639" s="199"/>
      <c r="E1639" s="199"/>
      <c r="F1639" s="199"/>
      <c r="G1639" s="199"/>
      <c r="H1639" s="199"/>
      <c r="I1639" s="199"/>
      <c r="J1639" s="199"/>
      <c r="K1639" s="199"/>
      <c r="L1639" s="199"/>
      <c r="M1639" s="199"/>
      <c r="N1639" s="199"/>
      <c r="O1639" s="199"/>
      <c r="P1639" s="199"/>
      <c r="Q1639" s="199"/>
      <c r="R1639" s="199"/>
      <c r="S1639" s="199"/>
      <c r="T1639" s="262"/>
    </row>
    <row r="1640" spans="2:20" x14ac:dyDescent="0.2">
      <c r="B1640" s="256"/>
      <c r="C1640" s="197"/>
      <c r="D1640" s="197"/>
      <c r="E1640" s="197"/>
      <c r="F1640" s="197"/>
      <c r="G1640" s="197"/>
      <c r="H1640" s="197"/>
      <c r="I1640" s="197"/>
      <c r="J1640" s="197"/>
      <c r="K1640" s="197"/>
      <c r="L1640" s="197"/>
      <c r="M1640" s="197"/>
      <c r="N1640" s="197"/>
      <c r="O1640" s="197"/>
      <c r="P1640" s="197"/>
      <c r="Q1640" s="197"/>
      <c r="R1640" s="197"/>
      <c r="S1640" s="197"/>
      <c r="T1640" s="263"/>
    </row>
    <row r="1641" spans="2:20" x14ac:dyDescent="0.2">
      <c r="B1641" s="264"/>
    </row>
    <row r="1642" spans="2:20" x14ac:dyDescent="0.2">
      <c r="B1642" s="265" t="s">
        <v>282</v>
      </c>
      <c r="C1642" s="267" t="s">
        <v>38</v>
      </c>
      <c r="D1642" s="662"/>
      <c r="E1642" s="299"/>
      <c r="F1642" s="270" t="s">
        <v>39</v>
      </c>
      <c r="G1642" s="663"/>
      <c r="H1642" s="663"/>
      <c r="I1642" s="301" t="s">
        <v>40</v>
      </c>
      <c r="J1642" s="662"/>
      <c r="K1642" s="299"/>
      <c r="L1642" s="267" t="s">
        <v>121</v>
      </c>
      <c r="M1642" s="662"/>
      <c r="N1642" s="299"/>
      <c r="O1642" s="270" t="s">
        <v>122</v>
      </c>
      <c r="P1642" s="662"/>
      <c r="Q1642" s="299"/>
      <c r="R1642" s="301" t="s">
        <v>633</v>
      </c>
      <c r="S1642" s="662"/>
      <c r="T1642" s="299"/>
    </row>
    <row r="1643" spans="2:20" x14ac:dyDescent="0.2">
      <c r="B1643" s="273"/>
      <c r="C1643" s="274" t="s">
        <v>283</v>
      </c>
      <c r="D1643" s="275" t="s">
        <v>284</v>
      </c>
      <c r="E1643" s="275" t="s">
        <v>47</v>
      </c>
      <c r="F1643" s="275" t="s">
        <v>283</v>
      </c>
      <c r="G1643" s="275" t="s">
        <v>284</v>
      </c>
      <c r="H1643" s="275" t="s">
        <v>47</v>
      </c>
      <c r="I1643" s="276" t="s">
        <v>283</v>
      </c>
      <c r="J1643" s="276" t="s">
        <v>284</v>
      </c>
      <c r="K1643" s="276" t="s">
        <v>47</v>
      </c>
      <c r="L1643" s="274" t="s">
        <v>283</v>
      </c>
      <c r="M1643" s="275" t="s">
        <v>284</v>
      </c>
      <c r="N1643" s="275" t="s">
        <v>47</v>
      </c>
      <c r="O1643" s="275" t="s">
        <v>283</v>
      </c>
      <c r="P1643" s="275" t="s">
        <v>284</v>
      </c>
      <c r="Q1643" s="275" t="s">
        <v>47</v>
      </c>
      <c r="R1643" s="276" t="s">
        <v>283</v>
      </c>
      <c r="S1643" s="276" t="s">
        <v>284</v>
      </c>
      <c r="T1643" s="276" t="s">
        <v>47</v>
      </c>
    </row>
    <row r="1644" spans="2:20" x14ac:dyDescent="0.2">
      <c r="B1644" s="129" t="s">
        <v>115</v>
      </c>
      <c r="C1644" s="234"/>
      <c r="D1644" s="234"/>
      <c r="E1644" s="234"/>
      <c r="F1644" s="234"/>
      <c r="G1644" s="234"/>
      <c r="H1644" s="234"/>
      <c r="I1644" s="234"/>
      <c r="J1644" s="234"/>
      <c r="K1644" s="234"/>
      <c r="L1644" s="234"/>
      <c r="M1644" s="234"/>
      <c r="N1644" s="234"/>
      <c r="O1644" s="234"/>
      <c r="P1644" s="234"/>
      <c r="Q1644" s="234"/>
      <c r="R1644" s="234"/>
      <c r="S1644" s="234"/>
      <c r="T1644" s="232"/>
    </row>
    <row r="1645" spans="2:20" x14ac:dyDescent="0.2">
      <c r="B1645" s="665" t="s">
        <v>424</v>
      </c>
      <c r="C1645" s="104">
        <f t="shared" ref="C1645:D1657" si="1613">+C1348*$E$1669</f>
        <v>14.233881074600351</v>
      </c>
      <c r="D1645" s="104">
        <f t="shared" si="1613"/>
        <v>0</v>
      </c>
      <c r="E1645" s="104">
        <f t="shared" ref="E1645:E1665" si="1614">+C1645+D1645</f>
        <v>14.233881074600351</v>
      </c>
      <c r="F1645" s="104">
        <f t="shared" ref="F1645:G1657" si="1615">+F1348*$H$1669</f>
        <v>21.956007713097339</v>
      </c>
      <c r="G1645" s="104">
        <f t="shared" si="1615"/>
        <v>0</v>
      </c>
      <c r="H1645" s="104">
        <f t="shared" ref="H1645:H1665" si="1616">+F1645+G1645</f>
        <v>21.956007713097339</v>
      </c>
      <c r="I1645" s="104">
        <f t="shared" ref="I1645:J1657" si="1617">+I1348*$K$1669</f>
        <v>25.703464725222588</v>
      </c>
      <c r="J1645" s="104">
        <f t="shared" si="1617"/>
        <v>0</v>
      </c>
      <c r="K1645" s="104">
        <f t="shared" ref="K1645:K1665" si="1618">+I1645+J1645</f>
        <v>25.703464725222588</v>
      </c>
      <c r="L1645" s="104">
        <f t="shared" ref="L1645:M1657" si="1619">+L1348*$N$1669</f>
        <v>31.781871144284743</v>
      </c>
      <c r="M1645" s="104">
        <f t="shared" si="1619"/>
        <v>0</v>
      </c>
      <c r="N1645" s="104">
        <f t="shared" ref="N1645:N1665" si="1620">+L1645+M1645</f>
        <v>31.781871144284743</v>
      </c>
      <c r="O1645" s="104">
        <f t="shared" ref="O1645:P1657" si="1621">+O1348*$Q$1669</f>
        <v>33.946627789753151</v>
      </c>
      <c r="P1645" s="104">
        <f t="shared" si="1621"/>
        <v>0</v>
      </c>
      <c r="Q1645" s="104">
        <f t="shared" ref="Q1645:Q1665" si="1622">+O1645+P1645</f>
        <v>33.946627789753151</v>
      </c>
      <c r="R1645" s="104">
        <f t="shared" ref="R1645:S1656" si="1623">+R1348*$T$1669</f>
        <v>35.54794320352196</v>
      </c>
      <c r="S1645" s="104">
        <f t="shared" si="1623"/>
        <v>0</v>
      </c>
      <c r="T1645" s="104">
        <f t="shared" ref="T1645:T1665" si="1624">+R1645+S1645</f>
        <v>35.54794320352196</v>
      </c>
    </row>
    <row r="1646" spans="2:20" x14ac:dyDescent="0.2">
      <c r="B1646" s="665" t="s">
        <v>425</v>
      </c>
      <c r="C1646" s="104">
        <f t="shared" si="1613"/>
        <v>4.5121715839034193</v>
      </c>
      <c r="D1646" s="104">
        <f t="shared" si="1613"/>
        <v>0</v>
      </c>
      <c r="E1646" s="104">
        <f t="shared" si="1614"/>
        <v>4.5121715839034193</v>
      </c>
      <c r="F1646" s="104">
        <f t="shared" si="1615"/>
        <v>8.1913185628381413</v>
      </c>
      <c r="G1646" s="104">
        <f t="shared" si="1615"/>
        <v>0</v>
      </c>
      <c r="H1646" s="104">
        <f t="shared" si="1616"/>
        <v>8.1913185628381413</v>
      </c>
      <c r="I1646" s="104">
        <f t="shared" si="1617"/>
        <v>9.6705300499708358</v>
      </c>
      <c r="J1646" s="104">
        <f t="shared" si="1617"/>
        <v>0</v>
      </c>
      <c r="K1646" s="104">
        <f t="shared" si="1618"/>
        <v>9.6705300499708358</v>
      </c>
      <c r="L1646" s="104">
        <f t="shared" si="1619"/>
        <v>11.874970647125481</v>
      </c>
      <c r="M1646" s="104">
        <f t="shared" si="1619"/>
        <v>0</v>
      </c>
      <c r="N1646" s="104">
        <f t="shared" si="1620"/>
        <v>11.874970647125481</v>
      </c>
      <c r="O1646" s="104">
        <f t="shared" si="1621"/>
        <v>12.295261848615919</v>
      </c>
      <c r="P1646" s="104">
        <f t="shared" si="1621"/>
        <v>0</v>
      </c>
      <c r="Q1646" s="104">
        <f t="shared" si="1622"/>
        <v>12.295261848615919</v>
      </c>
      <c r="R1646" s="104">
        <f t="shared" si="1623"/>
        <v>12.875248539383934</v>
      </c>
      <c r="S1646" s="104">
        <f t="shared" si="1623"/>
        <v>0</v>
      </c>
      <c r="T1646" s="104">
        <f t="shared" si="1624"/>
        <v>12.875248539383934</v>
      </c>
    </row>
    <row r="1647" spans="2:20" x14ac:dyDescent="0.2">
      <c r="B1647" s="660" t="s">
        <v>715</v>
      </c>
      <c r="C1647" s="104">
        <f t="shared" si="1613"/>
        <v>0</v>
      </c>
      <c r="D1647" s="104">
        <f t="shared" si="1613"/>
        <v>0.16194025834230355</v>
      </c>
      <c r="E1647" s="104">
        <f t="shared" si="1614"/>
        <v>0.16194025834230355</v>
      </c>
      <c r="F1647" s="104">
        <f t="shared" si="1615"/>
        <v>0</v>
      </c>
      <c r="G1647" s="104">
        <f t="shared" si="1615"/>
        <v>0.15426126773364265</v>
      </c>
      <c r="H1647" s="104">
        <f t="shared" si="1616"/>
        <v>0.15426126773364265</v>
      </c>
      <c r="I1647" s="104">
        <f t="shared" si="1617"/>
        <v>0</v>
      </c>
      <c r="J1647" s="104">
        <f t="shared" si="1617"/>
        <v>0.17256540674577109</v>
      </c>
      <c r="K1647" s="104">
        <f t="shared" si="1618"/>
        <v>0.17256540674577109</v>
      </c>
      <c r="L1647" s="104">
        <f t="shared" si="1619"/>
        <v>0</v>
      </c>
      <c r="M1647" s="104">
        <f t="shared" si="1619"/>
        <v>0.18720908011637719</v>
      </c>
      <c r="N1647" s="104">
        <f t="shared" si="1620"/>
        <v>0.18720908011637719</v>
      </c>
      <c r="O1647" s="104">
        <f t="shared" si="1621"/>
        <v>0</v>
      </c>
      <c r="P1647" s="104">
        <f t="shared" si="1621"/>
        <v>0.21011063851422174</v>
      </c>
      <c r="Q1647" s="104">
        <f t="shared" si="1622"/>
        <v>0.21011063851422174</v>
      </c>
      <c r="R1647" s="104">
        <f t="shared" si="1623"/>
        <v>0</v>
      </c>
      <c r="S1647" s="104">
        <f t="shared" si="1623"/>
        <v>0.23106385797865481</v>
      </c>
      <c r="T1647" s="104">
        <f t="shared" si="1624"/>
        <v>0.23106385797865481</v>
      </c>
    </row>
    <row r="1648" spans="2:20" x14ac:dyDescent="0.2">
      <c r="B1648" s="660" t="s">
        <v>717</v>
      </c>
      <c r="C1648" s="104">
        <f t="shared" si="1613"/>
        <v>0.14903121636167924</v>
      </c>
      <c r="D1648" s="104">
        <f t="shared" si="1613"/>
        <v>0</v>
      </c>
      <c r="E1648" s="104">
        <f t="shared" si="1614"/>
        <v>0.14903121636167924</v>
      </c>
      <c r="F1648" s="104">
        <f t="shared" si="1615"/>
        <v>0.14196435527010537</v>
      </c>
      <c r="G1648" s="104">
        <f t="shared" si="1615"/>
        <v>0</v>
      </c>
      <c r="H1648" s="104">
        <f t="shared" si="1616"/>
        <v>0.14196435527010537</v>
      </c>
      <c r="I1648" s="104">
        <f t="shared" si="1617"/>
        <v>0.15880938274724238</v>
      </c>
      <c r="J1648" s="104">
        <f t="shared" si="1617"/>
        <v>0</v>
      </c>
      <c r="K1648" s="104">
        <f t="shared" si="1618"/>
        <v>0.15880938274724238</v>
      </c>
      <c r="L1648" s="104">
        <f t="shared" si="1619"/>
        <v>0.17228573802025637</v>
      </c>
      <c r="M1648" s="104">
        <f t="shared" si="1619"/>
        <v>0</v>
      </c>
      <c r="N1648" s="104">
        <f t="shared" si="1620"/>
        <v>0.17228573802025637</v>
      </c>
      <c r="O1648" s="104">
        <f t="shared" si="1621"/>
        <v>0.1933617023267627</v>
      </c>
      <c r="P1648" s="104">
        <f t="shared" si="1621"/>
        <v>0</v>
      </c>
      <c r="Q1648" s="104">
        <f t="shared" si="1622"/>
        <v>0.1933617023267627</v>
      </c>
      <c r="R1648" s="104">
        <f t="shared" si="1623"/>
        <v>0.21264463922857402</v>
      </c>
      <c r="S1648" s="104">
        <f t="shared" si="1623"/>
        <v>0</v>
      </c>
      <c r="T1648" s="104">
        <f t="shared" si="1624"/>
        <v>0.21264463922857402</v>
      </c>
    </row>
    <row r="1649" spans="2:20" x14ac:dyDescent="0.2">
      <c r="B1649" s="660" t="s">
        <v>287</v>
      </c>
      <c r="C1649" s="104">
        <f t="shared" si="1613"/>
        <v>0.2142761033369214</v>
      </c>
      <c r="D1649" s="104">
        <f t="shared" si="1613"/>
        <v>0</v>
      </c>
      <c r="E1649" s="104">
        <f t="shared" si="1614"/>
        <v>0.2142761033369214</v>
      </c>
      <c r="F1649" s="104">
        <f t="shared" si="1615"/>
        <v>0.20411541690830876</v>
      </c>
      <c r="G1649" s="104">
        <f t="shared" si="1615"/>
        <v>0</v>
      </c>
      <c r="H1649" s="104">
        <f t="shared" si="1616"/>
        <v>0.20411541690830876</v>
      </c>
      <c r="I1649" s="104">
        <f t="shared" si="1617"/>
        <v>0.22833508669644592</v>
      </c>
      <c r="J1649" s="104">
        <f t="shared" si="1617"/>
        <v>0</v>
      </c>
      <c r="K1649" s="104">
        <f t="shared" si="1618"/>
        <v>0.22833508669644592</v>
      </c>
      <c r="L1649" s="104">
        <f t="shared" si="1619"/>
        <v>0.24771130173100245</v>
      </c>
      <c r="M1649" s="104">
        <f t="shared" si="1619"/>
        <v>0</v>
      </c>
      <c r="N1649" s="104">
        <f t="shared" si="1620"/>
        <v>0.24771130173100245</v>
      </c>
      <c r="O1649" s="104">
        <f t="shared" si="1621"/>
        <v>0.27801418468343231</v>
      </c>
      <c r="P1649" s="104">
        <f t="shared" si="1621"/>
        <v>0</v>
      </c>
      <c r="Q1649" s="104">
        <f t="shared" si="1622"/>
        <v>0.27801418468343231</v>
      </c>
      <c r="R1649" s="104">
        <f t="shared" si="1623"/>
        <v>0.30573906461854838</v>
      </c>
      <c r="S1649" s="104">
        <f t="shared" si="1623"/>
        <v>0</v>
      </c>
      <c r="T1649" s="104">
        <f t="shared" si="1624"/>
        <v>0.30573906461854838</v>
      </c>
    </row>
    <row r="1650" spans="2:20" x14ac:dyDescent="0.2">
      <c r="B1650" s="114" t="s">
        <v>427</v>
      </c>
      <c r="C1650" s="104">
        <f t="shared" si="1613"/>
        <v>0</v>
      </c>
      <c r="D1650" s="104">
        <f t="shared" si="1613"/>
        <v>0.62691065662002154</v>
      </c>
      <c r="E1650" s="104">
        <f t="shared" si="1614"/>
        <v>0.62691065662002154</v>
      </c>
      <c r="F1650" s="104">
        <f t="shared" si="1615"/>
        <v>0</v>
      </c>
      <c r="G1650" s="104">
        <f t="shared" si="1615"/>
        <v>0.59718339118316632</v>
      </c>
      <c r="H1650" s="104">
        <f t="shared" si="1616"/>
        <v>0.59718339118316632</v>
      </c>
      <c r="I1650" s="104">
        <f t="shared" si="1617"/>
        <v>0</v>
      </c>
      <c r="J1650" s="104">
        <f t="shared" si="1617"/>
        <v>0.66804322507760183</v>
      </c>
      <c r="K1650" s="104">
        <f t="shared" si="1618"/>
        <v>0.66804322507760183</v>
      </c>
      <c r="L1650" s="104">
        <f t="shared" si="1619"/>
        <v>0</v>
      </c>
      <c r="M1650" s="104">
        <f t="shared" si="1619"/>
        <v>0.72473249420727581</v>
      </c>
      <c r="N1650" s="104">
        <f t="shared" si="1620"/>
        <v>0.72473249420727581</v>
      </c>
      <c r="O1650" s="104">
        <f t="shared" si="1621"/>
        <v>0</v>
      </c>
      <c r="P1650" s="104">
        <f t="shared" si="1621"/>
        <v>0.81339007175952771</v>
      </c>
      <c r="Q1650" s="104">
        <f t="shared" si="1622"/>
        <v>0.81339007175952771</v>
      </c>
      <c r="R1650" s="104">
        <f t="shared" si="1623"/>
        <v>0</v>
      </c>
      <c r="S1650" s="104">
        <f t="shared" si="1623"/>
        <v>0.89450514905541023</v>
      </c>
      <c r="T1650" s="104">
        <f t="shared" si="1624"/>
        <v>0.89450514905541023</v>
      </c>
    </row>
    <row r="1651" spans="2:20" x14ac:dyDescent="0.2">
      <c r="B1651" s="114" t="s">
        <v>428</v>
      </c>
      <c r="C1651" s="104">
        <f t="shared" si="1613"/>
        <v>0</v>
      </c>
      <c r="D1651" s="104">
        <f t="shared" si="1613"/>
        <v>0.36103336921420881</v>
      </c>
      <c r="E1651" s="104">
        <f t="shared" si="1614"/>
        <v>0.36103336921420881</v>
      </c>
      <c r="F1651" s="104">
        <f t="shared" si="1615"/>
        <v>0</v>
      </c>
      <c r="G1651" s="104">
        <f t="shared" si="1615"/>
        <v>0.34391364938673413</v>
      </c>
      <c r="H1651" s="104">
        <f t="shared" si="1616"/>
        <v>0.34391364938673413</v>
      </c>
      <c r="I1651" s="104">
        <f t="shared" si="1617"/>
        <v>0</v>
      </c>
      <c r="J1651" s="104">
        <f t="shared" si="1617"/>
        <v>0.38472132158486888</v>
      </c>
      <c r="K1651" s="104">
        <f t="shared" si="1618"/>
        <v>0.38472132158486888</v>
      </c>
      <c r="L1651" s="104">
        <f t="shared" si="1619"/>
        <v>0</v>
      </c>
      <c r="M1651" s="104">
        <f t="shared" si="1619"/>
        <v>0.41736826675329719</v>
      </c>
      <c r="N1651" s="104">
        <f t="shared" si="1620"/>
        <v>0.41736826675329719</v>
      </c>
      <c r="O1651" s="104">
        <f t="shared" si="1621"/>
        <v>0</v>
      </c>
      <c r="P1651" s="104">
        <f t="shared" si="1621"/>
        <v>0.93685106479445601</v>
      </c>
      <c r="Q1651" s="104">
        <f t="shared" si="1622"/>
        <v>0.93685106479445601</v>
      </c>
      <c r="R1651" s="104">
        <f t="shared" si="1623"/>
        <v>0</v>
      </c>
      <c r="S1651" s="104">
        <f t="shared" si="1623"/>
        <v>1.0302782520370348</v>
      </c>
      <c r="T1651" s="104">
        <f t="shared" si="1624"/>
        <v>1.0302782520370348</v>
      </c>
    </row>
    <row r="1652" spans="2:20" x14ac:dyDescent="0.2">
      <c r="B1652" s="114" t="s">
        <v>429</v>
      </c>
      <c r="C1652" s="104">
        <f t="shared" si="1613"/>
        <v>0.5072658772874058</v>
      </c>
      <c r="D1652" s="104">
        <f t="shared" si="1613"/>
        <v>0</v>
      </c>
      <c r="E1652" s="104">
        <f t="shared" si="1614"/>
        <v>0.5072658772874058</v>
      </c>
      <c r="F1652" s="104">
        <f t="shared" si="1615"/>
        <v>0.48321200737477182</v>
      </c>
      <c r="G1652" s="104">
        <f t="shared" si="1615"/>
        <v>0</v>
      </c>
      <c r="H1652" s="104">
        <f t="shared" si="1616"/>
        <v>0.48321200737477182</v>
      </c>
      <c r="I1652" s="104">
        <f t="shared" si="1617"/>
        <v>0.54054836850587196</v>
      </c>
      <c r="J1652" s="104">
        <f t="shared" si="1617"/>
        <v>0</v>
      </c>
      <c r="K1652" s="104">
        <f t="shared" si="1618"/>
        <v>0.54054836850587196</v>
      </c>
      <c r="L1652" s="104">
        <f t="shared" si="1619"/>
        <v>1.1728371837059708</v>
      </c>
      <c r="M1652" s="104">
        <f t="shared" si="1619"/>
        <v>0</v>
      </c>
      <c r="N1652" s="104">
        <f t="shared" si="1620"/>
        <v>1.1728371837059708</v>
      </c>
      <c r="O1652" s="104">
        <f t="shared" si="1621"/>
        <v>1.3163120580929859</v>
      </c>
      <c r="P1652" s="104">
        <f t="shared" si="1621"/>
        <v>0</v>
      </c>
      <c r="Q1652" s="104">
        <f t="shared" si="1622"/>
        <v>1.3163120580929859</v>
      </c>
      <c r="R1652" s="104">
        <f t="shared" si="1623"/>
        <v>1.4475808773776173</v>
      </c>
      <c r="S1652" s="104">
        <f t="shared" si="1623"/>
        <v>0</v>
      </c>
      <c r="T1652" s="104">
        <f t="shared" si="1624"/>
        <v>1.4475808773776173</v>
      </c>
    </row>
    <row r="1653" spans="2:20" x14ac:dyDescent="0.2">
      <c r="B1653" s="114" t="s">
        <v>288</v>
      </c>
      <c r="C1653" s="104">
        <f t="shared" si="1613"/>
        <v>0</v>
      </c>
      <c r="D1653" s="104">
        <f t="shared" si="1613"/>
        <v>0</v>
      </c>
      <c r="E1653" s="104">
        <f t="shared" si="1614"/>
        <v>0</v>
      </c>
      <c r="F1653" s="104">
        <f t="shared" si="1615"/>
        <v>0.16485534411273359</v>
      </c>
      <c r="G1653" s="104">
        <f t="shared" si="1615"/>
        <v>0</v>
      </c>
      <c r="H1653" s="104">
        <f t="shared" si="1616"/>
        <v>0.16485534411273359</v>
      </c>
      <c r="I1653" s="104">
        <f t="shared" si="1617"/>
        <v>0.22172164300751893</v>
      </c>
      <c r="J1653" s="104">
        <f t="shared" si="1617"/>
        <v>0</v>
      </c>
      <c r="K1653" s="104">
        <f t="shared" si="1618"/>
        <v>0.22172164300751893</v>
      </c>
      <c r="L1653" s="104">
        <f t="shared" si="1619"/>
        <v>0.27336298805883102</v>
      </c>
      <c r="M1653" s="104">
        <f t="shared" si="1619"/>
        <v>0</v>
      </c>
      <c r="N1653" s="104">
        <f t="shared" si="1620"/>
        <v>0.27336298805883102</v>
      </c>
      <c r="O1653" s="104">
        <f t="shared" si="1621"/>
        <v>0.46492479255926122</v>
      </c>
      <c r="P1653" s="104">
        <f t="shared" si="1621"/>
        <v>0</v>
      </c>
      <c r="Q1653" s="104">
        <f t="shared" si="1622"/>
        <v>0.46492479255926122</v>
      </c>
      <c r="R1653" s="104">
        <f t="shared" si="1623"/>
        <v>0.57638780514520704</v>
      </c>
      <c r="S1653" s="104">
        <f t="shared" si="1623"/>
        <v>0</v>
      </c>
      <c r="T1653" s="104">
        <f t="shared" si="1624"/>
        <v>0.57638780514520704</v>
      </c>
    </row>
    <row r="1654" spans="2:20" x14ac:dyDescent="0.2">
      <c r="B1654" s="114" t="s">
        <v>289</v>
      </c>
      <c r="C1654" s="104">
        <f t="shared" si="1613"/>
        <v>0.22039827771797632</v>
      </c>
      <c r="D1654" s="104">
        <f t="shared" si="1613"/>
        <v>0</v>
      </c>
      <c r="E1654" s="104">
        <f t="shared" si="1614"/>
        <v>0.22039827771797632</v>
      </c>
      <c r="F1654" s="104">
        <f t="shared" si="1615"/>
        <v>0.20994728596283185</v>
      </c>
      <c r="G1654" s="104">
        <f t="shared" si="1615"/>
        <v>0</v>
      </c>
      <c r="H1654" s="104">
        <f t="shared" si="1616"/>
        <v>0.20994728596283185</v>
      </c>
      <c r="I1654" s="104">
        <f t="shared" si="1617"/>
        <v>0.23485894631634435</v>
      </c>
      <c r="J1654" s="104">
        <f t="shared" si="1617"/>
        <v>0</v>
      </c>
      <c r="K1654" s="104">
        <f t="shared" si="1618"/>
        <v>0.23485894631634435</v>
      </c>
      <c r="L1654" s="104">
        <f t="shared" si="1619"/>
        <v>0.25478876749474533</v>
      </c>
      <c r="M1654" s="104">
        <f t="shared" si="1619"/>
        <v>0</v>
      </c>
      <c r="N1654" s="104">
        <f t="shared" si="1620"/>
        <v>0.25478876749474533</v>
      </c>
      <c r="O1654" s="104">
        <f t="shared" si="1621"/>
        <v>0.28595744710295895</v>
      </c>
      <c r="P1654" s="104">
        <f t="shared" si="1621"/>
        <v>0</v>
      </c>
      <c r="Q1654" s="104">
        <f t="shared" si="1622"/>
        <v>0.28595744710295895</v>
      </c>
      <c r="R1654" s="104">
        <f t="shared" si="1623"/>
        <v>0.3144744664647926</v>
      </c>
      <c r="S1654" s="104">
        <f t="shared" si="1623"/>
        <v>0</v>
      </c>
      <c r="T1654" s="104">
        <f t="shared" si="1624"/>
        <v>0.3144744664647926</v>
      </c>
    </row>
    <row r="1655" spans="2:20" x14ac:dyDescent="0.2">
      <c r="B1655" s="114" t="s">
        <v>290</v>
      </c>
      <c r="C1655" s="104">
        <f t="shared" si="1613"/>
        <v>0</v>
      </c>
      <c r="D1655" s="104">
        <f t="shared" si="1613"/>
        <v>0.17561894510226048</v>
      </c>
      <c r="E1655" s="104">
        <f t="shared" si="1614"/>
        <v>0.17561894510226048</v>
      </c>
      <c r="F1655" s="104">
        <f t="shared" si="1615"/>
        <v>0</v>
      </c>
      <c r="G1655" s="104">
        <f t="shared" si="1615"/>
        <v>0.16729132944974859</v>
      </c>
      <c r="H1655" s="104">
        <f t="shared" si="1616"/>
        <v>0.16729132944974859</v>
      </c>
      <c r="I1655" s="104">
        <f t="shared" si="1617"/>
        <v>0</v>
      </c>
      <c r="J1655" s="104">
        <f t="shared" si="1617"/>
        <v>0.18714157309651566</v>
      </c>
      <c r="K1655" s="104">
        <f t="shared" si="1618"/>
        <v>0.18714157309651566</v>
      </c>
      <c r="L1655" s="104">
        <f t="shared" si="1619"/>
        <v>0</v>
      </c>
      <c r="M1655" s="104">
        <f t="shared" si="1619"/>
        <v>0.20302216076565424</v>
      </c>
      <c r="N1655" s="104">
        <f t="shared" si="1620"/>
        <v>0.20302216076565424</v>
      </c>
      <c r="O1655" s="104">
        <f t="shared" si="1621"/>
        <v>0</v>
      </c>
      <c r="P1655" s="104">
        <f t="shared" si="1621"/>
        <v>0.22785815626299269</v>
      </c>
      <c r="Q1655" s="104">
        <f t="shared" si="1622"/>
        <v>0.22785815626299269</v>
      </c>
      <c r="R1655" s="104">
        <f t="shared" si="1623"/>
        <v>0</v>
      </c>
      <c r="S1655" s="104">
        <f t="shared" si="1623"/>
        <v>0.2505812415322633</v>
      </c>
      <c r="T1655" s="104">
        <f t="shared" si="1624"/>
        <v>0.2505812415322633</v>
      </c>
    </row>
    <row r="1656" spans="2:20" x14ac:dyDescent="0.2">
      <c r="B1656" s="114" t="s">
        <v>291</v>
      </c>
      <c r="C1656" s="104">
        <f t="shared" si="1613"/>
        <v>0</v>
      </c>
      <c r="D1656" s="104">
        <f t="shared" si="1613"/>
        <v>8.7459634015069967E-2</v>
      </c>
      <c r="E1656" s="104">
        <f t="shared" si="1614"/>
        <v>8.7459634015069967E-2</v>
      </c>
      <c r="F1656" s="104">
        <f t="shared" si="1615"/>
        <v>0</v>
      </c>
      <c r="G1656" s="104">
        <f t="shared" si="1615"/>
        <v>8.3312415064615827E-2</v>
      </c>
      <c r="H1656" s="104">
        <f t="shared" si="1616"/>
        <v>8.3312415064615827E-2</v>
      </c>
      <c r="I1656" s="104">
        <f t="shared" si="1617"/>
        <v>0</v>
      </c>
      <c r="J1656" s="104">
        <f t="shared" si="1617"/>
        <v>9.3197994569977904E-2</v>
      </c>
      <c r="K1656" s="104">
        <f t="shared" si="1618"/>
        <v>9.3197994569977904E-2</v>
      </c>
      <c r="L1656" s="104">
        <f t="shared" si="1619"/>
        <v>0</v>
      </c>
      <c r="M1656" s="104">
        <f t="shared" si="1619"/>
        <v>9.2834291186757845E-2</v>
      </c>
      <c r="N1656" s="104">
        <f t="shared" si="1620"/>
        <v>9.2834291186757845E-2</v>
      </c>
      <c r="O1656" s="104">
        <f t="shared" si="1621"/>
        <v>0</v>
      </c>
      <c r="P1656" s="104">
        <f t="shared" si="1621"/>
        <v>0.10419084472366107</v>
      </c>
      <c r="Q1656" s="104">
        <f t="shared" si="1622"/>
        <v>0.10419084472366107</v>
      </c>
      <c r="R1656" s="104">
        <f t="shared" si="1623"/>
        <v>0</v>
      </c>
      <c r="S1656" s="104">
        <f t="shared" si="1623"/>
        <v>0.11458124499619064</v>
      </c>
      <c r="T1656" s="104">
        <f t="shared" si="1624"/>
        <v>0.11458124499619064</v>
      </c>
    </row>
    <row r="1657" spans="2:20" x14ac:dyDescent="0.2">
      <c r="B1657" s="114" t="s">
        <v>293</v>
      </c>
      <c r="C1657" s="104">
        <f t="shared" si="1613"/>
        <v>0</v>
      </c>
      <c r="D1657" s="104">
        <f t="shared" si="1613"/>
        <v>9.1972551130247576E-2</v>
      </c>
      <c r="E1657" s="104">
        <f t="shared" si="1614"/>
        <v>9.1972551130247576E-2</v>
      </c>
      <c r="F1657" s="104">
        <f t="shared" si="1615"/>
        <v>0</v>
      </c>
      <c r="G1657" s="104">
        <f t="shared" si="1615"/>
        <v>8.7611335681949995E-2</v>
      </c>
      <c r="H1657" s="104">
        <f t="shared" si="1616"/>
        <v>8.7611335681949995E-2</v>
      </c>
      <c r="I1657" s="104">
        <f t="shared" si="1617"/>
        <v>0</v>
      </c>
      <c r="J1657" s="104">
        <f t="shared" si="1617"/>
        <v>9.8007011089788779E-2</v>
      </c>
      <c r="K1657" s="104">
        <f t="shared" si="1618"/>
        <v>9.8007011089788779E-2</v>
      </c>
      <c r="L1657" s="104">
        <f t="shared" si="1619"/>
        <v>0</v>
      </c>
      <c r="M1657" s="104">
        <f t="shared" si="1619"/>
        <v>0.10632375710217229</v>
      </c>
      <c r="N1657" s="104">
        <f t="shared" si="1620"/>
        <v>0.10632375710217229</v>
      </c>
      <c r="O1657" s="104">
        <f t="shared" si="1621"/>
        <v>0</v>
      </c>
      <c r="P1657" s="104">
        <f t="shared" si="1621"/>
        <v>0.11933049657677444</v>
      </c>
      <c r="Q1657" s="104">
        <f t="shared" si="1622"/>
        <v>0.11933049657677444</v>
      </c>
      <c r="R1657" s="104">
        <f>+R1360*$T$1669</f>
        <v>0</v>
      </c>
      <c r="S1657" s="104">
        <f>+S1360*$T$1669</f>
        <v>0.13123069402157772</v>
      </c>
      <c r="T1657" s="104">
        <f t="shared" si="1624"/>
        <v>0.13123069402157772</v>
      </c>
    </row>
    <row r="1658" spans="2:20" x14ac:dyDescent="0.2">
      <c r="B1658" s="114" t="s">
        <v>872</v>
      </c>
      <c r="C1658" s="104">
        <f t="shared" ref="C1658:D1665" si="1625">+C1361*$E$1669</f>
        <v>0</v>
      </c>
      <c r="D1658" s="104">
        <f t="shared" si="1625"/>
        <v>0</v>
      </c>
      <c r="E1658" s="104">
        <f t="shared" si="1614"/>
        <v>0</v>
      </c>
      <c r="F1658" s="104">
        <f t="shared" ref="F1658:G1665" si="1626">+F1361*$H$1669</f>
        <v>0</v>
      </c>
      <c r="G1658" s="104">
        <f t="shared" si="1626"/>
        <v>0</v>
      </c>
      <c r="H1658" s="104">
        <f t="shared" si="1616"/>
        <v>0</v>
      </c>
      <c r="I1658" s="104">
        <f t="shared" ref="I1658:J1665" si="1627">+I1361*$K$1669</f>
        <v>1.8485552641979091</v>
      </c>
      <c r="J1658" s="104">
        <f t="shared" si="1627"/>
        <v>0</v>
      </c>
      <c r="K1658" s="104">
        <f t="shared" si="1618"/>
        <v>1.8485552641979091</v>
      </c>
      <c r="L1658" s="104">
        <f t="shared" ref="L1658:M1665" si="1628">+L1361*$N$1669</f>
        <v>4.2539238249393989</v>
      </c>
      <c r="M1658" s="104">
        <f t="shared" si="1628"/>
        <v>0</v>
      </c>
      <c r="N1658" s="104">
        <f t="shared" si="1620"/>
        <v>4.2539238249393989</v>
      </c>
      <c r="O1658" s="104">
        <f t="shared" ref="O1658:P1665" si="1629">+O1361*$Q$1669</f>
        <v>0</v>
      </c>
      <c r="P1658" s="104">
        <f t="shared" si="1629"/>
        <v>0</v>
      </c>
      <c r="Q1658" s="104">
        <f t="shared" si="1622"/>
        <v>0</v>
      </c>
      <c r="R1658" s="104">
        <f t="shared" ref="R1658:S1667" si="1630">+R1361*$T$1669</f>
        <v>0</v>
      </c>
      <c r="S1658" s="104">
        <f t="shared" ref="S1658:S1665" si="1631">+S1361*$T$1669</f>
        <v>0</v>
      </c>
      <c r="T1658" s="104">
        <f t="shared" si="1624"/>
        <v>0</v>
      </c>
    </row>
    <row r="1659" spans="2:20" x14ac:dyDescent="0.2">
      <c r="B1659" s="114" t="s">
        <v>867</v>
      </c>
      <c r="C1659" s="104">
        <f t="shared" si="1625"/>
        <v>0</v>
      </c>
      <c r="D1659" s="104">
        <f t="shared" si="1625"/>
        <v>0</v>
      </c>
      <c r="E1659" s="104">
        <f t="shared" si="1614"/>
        <v>0</v>
      </c>
      <c r="F1659" s="104">
        <f t="shared" si="1626"/>
        <v>1.8177254195916179</v>
      </c>
      <c r="G1659" s="104">
        <f t="shared" si="1626"/>
        <v>0</v>
      </c>
      <c r="H1659" s="104">
        <f t="shared" si="1616"/>
        <v>1.8177254195916179</v>
      </c>
      <c r="I1659" s="104">
        <f t="shared" si="1627"/>
        <v>2.1566478082308937</v>
      </c>
      <c r="J1659" s="104">
        <f t="shared" si="1627"/>
        <v>0</v>
      </c>
      <c r="K1659" s="104">
        <f t="shared" si="1618"/>
        <v>2.1566478082308937</v>
      </c>
      <c r="L1659" s="104">
        <f t="shared" si="1628"/>
        <v>3.6462204213766278</v>
      </c>
      <c r="M1659" s="104">
        <f t="shared" si="1628"/>
        <v>0</v>
      </c>
      <c r="N1659" s="104">
        <f t="shared" si="1620"/>
        <v>3.6462204213766278</v>
      </c>
      <c r="O1659" s="104">
        <f t="shared" si="1629"/>
        <v>4.0302637975097824</v>
      </c>
      <c r="P1659" s="104">
        <f t="shared" si="1629"/>
        <v>0</v>
      </c>
      <c r="Q1659" s="104">
        <f t="shared" si="1622"/>
        <v>4.0302637975097824</v>
      </c>
      <c r="R1659" s="104">
        <f t="shared" si="1630"/>
        <v>4.6491405187057353</v>
      </c>
      <c r="S1659" s="104">
        <f t="shared" si="1631"/>
        <v>0</v>
      </c>
      <c r="T1659" s="104">
        <f t="shared" si="1624"/>
        <v>4.6491405187057353</v>
      </c>
    </row>
    <row r="1660" spans="2:20" x14ac:dyDescent="0.2">
      <c r="B1660" s="114" t="s">
        <v>868</v>
      </c>
      <c r="C1660" s="104">
        <f t="shared" si="1625"/>
        <v>0</v>
      </c>
      <c r="D1660" s="104">
        <f t="shared" si="1625"/>
        <v>0</v>
      </c>
      <c r="E1660" s="104">
        <f t="shared" si="1614"/>
        <v>0</v>
      </c>
      <c r="F1660" s="104">
        <f t="shared" si="1626"/>
        <v>0</v>
      </c>
      <c r="G1660" s="104">
        <f t="shared" si="1626"/>
        <v>0</v>
      </c>
      <c r="H1660" s="104">
        <f t="shared" si="1616"/>
        <v>0</v>
      </c>
      <c r="I1660" s="104">
        <f t="shared" si="1627"/>
        <v>0.92427763209895453</v>
      </c>
      <c r="J1660" s="104">
        <f t="shared" si="1627"/>
        <v>0</v>
      </c>
      <c r="K1660" s="104">
        <f t="shared" si="1618"/>
        <v>0.92427763209895453</v>
      </c>
      <c r="L1660" s="104">
        <f t="shared" si="1628"/>
        <v>1.8231102106883139</v>
      </c>
      <c r="M1660" s="104">
        <f t="shared" si="1628"/>
        <v>0</v>
      </c>
      <c r="N1660" s="104">
        <f t="shared" si="1620"/>
        <v>1.8231102106883139</v>
      </c>
      <c r="O1660" s="104">
        <f t="shared" si="1629"/>
        <v>2.4801623369290966</v>
      </c>
      <c r="P1660" s="104">
        <f t="shared" si="1629"/>
        <v>0</v>
      </c>
      <c r="Q1660" s="104">
        <f t="shared" si="1622"/>
        <v>2.4801623369290966</v>
      </c>
      <c r="R1660" s="104">
        <f t="shared" si="1630"/>
        <v>2.7894843112234411</v>
      </c>
      <c r="S1660" s="104">
        <f t="shared" si="1631"/>
        <v>0</v>
      </c>
      <c r="T1660" s="104">
        <f t="shared" si="1624"/>
        <v>2.7894843112234411</v>
      </c>
    </row>
    <row r="1661" spans="2:20" x14ac:dyDescent="0.2">
      <c r="B1661" s="114" t="s">
        <v>869</v>
      </c>
      <c r="C1661" s="104">
        <f t="shared" si="1625"/>
        <v>0</v>
      </c>
      <c r="D1661" s="104">
        <f t="shared" si="1625"/>
        <v>0</v>
      </c>
      <c r="E1661" s="104">
        <f t="shared" si="1614"/>
        <v>0</v>
      </c>
      <c r="F1661" s="104">
        <f t="shared" si="1626"/>
        <v>1.211816946394412</v>
      </c>
      <c r="G1661" s="104">
        <f t="shared" si="1626"/>
        <v>0</v>
      </c>
      <c r="H1661" s="104">
        <f t="shared" si="1616"/>
        <v>1.211816946394412</v>
      </c>
      <c r="I1661" s="104">
        <f t="shared" si="1627"/>
        <v>1.5404627201649241</v>
      </c>
      <c r="J1661" s="104">
        <f t="shared" si="1627"/>
        <v>0</v>
      </c>
      <c r="K1661" s="104">
        <f t="shared" si="1618"/>
        <v>1.5404627201649241</v>
      </c>
      <c r="L1661" s="104">
        <f t="shared" si="1628"/>
        <v>2.1269619124696995</v>
      </c>
      <c r="M1661" s="104">
        <f t="shared" si="1628"/>
        <v>0</v>
      </c>
      <c r="N1661" s="104">
        <f t="shared" si="1620"/>
        <v>2.1269619124696995</v>
      </c>
      <c r="O1661" s="104">
        <f t="shared" si="1629"/>
        <v>3.1002029211613706</v>
      </c>
      <c r="P1661" s="104">
        <f t="shared" si="1629"/>
        <v>0</v>
      </c>
      <c r="Q1661" s="104">
        <f t="shared" si="1622"/>
        <v>3.1002029211613706</v>
      </c>
      <c r="R1661" s="104">
        <f t="shared" si="1630"/>
        <v>3.719312414964588</v>
      </c>
      <c r="S1661" s="104">
        <f t="shared" si="1631"/>
        <v>0</v>
      </c>
      <c r="T1661" s="104">
        <f t="shared" si="1624"/>
        <v>3.719312414964588</v>
      </c>
    </row>
    <row r="1662" spans="2:20" x14ac:dyDescent="0.2">
      <c r="B1662" s="114" t="s">
        <v>870</v>
      </c>
      <c r="C1662" s="104">
        <f t="shared" si="1625"/>
        <v>0</v>
      </c>
      <c r="D1662" s="104">
        <f t="shared" si="1625"/>
        <v>0</v>
      </c>
      <c r="E1662" s="104">
        <f t="shared" si="1614"/>
        <v>0</v>
      </c>
      <c r="F1662" s="104">
        <f t="shared" si="1626"/>
        <v>0</v>
      </c>
      <c r="G1662" s="104">
        <f t="shared" si="1626"/>
        <v>0</v>
      </c>
      <c r="H1662" s="104">
        <f t="shared" si="1616"/>
        <v>0</v>
      </c>
      <c r="I1662" s="104">
        <f t="shared" si="1627"/>
        <v>3.6971105283958181</v>
      </c>
      <c r="J1662" s="104">
        <f t="shared" si="1627"/>
        <v>0</v>
      </c>
      <c r="K1662" s="104">
        <f t="shared" si="1618"/>
        <v>3.6971105283958181</v>
      </c>
      <c r="L1662" s="104">
        <f t="shared" si="1628"/>
        <v>0</v>
      </c>
      <c r="M1662" s="104">
        <f t="shared" si="1628"/>
        <v>0</v>
      </c>
      <c r="N1662" s="104">
        <f t="shared" si="1620"/>
        <v>0</v>
      </c>
      <c r="O1662" s="104">
        <f t="shared" si="1629"/>
        <v>7.4404870107872902</v>
      </c>
      <c r="P1662" s="104">
        <f t="shared" si="1629"/>
        <v>0</v>
      </c>
      <c r="Q1662" s="104">
        <f t="shared" si="1622"/>
        <v>7.4404870107872902</v>
      </c>
      <c r="R1662" s="104">
        <f t="shared" si="1630"/>
        <v>0</v>
      </c>
      <c r="S1662" s="104">
        <f t="shared" si="1631"/>
        <v>0</v>
      </c>
      <c r="T1662" s="104">
        <f t="shared" si="1624"/>
        <v>0</v>
      </c>
    </row>
    <row r="1663" spans="2:20" x14ac:dyDescent="0.2">
      <c r="B1663" s="114" t="s">
        <v>871</v>
      </c>
      <c r="C1663" s="104">
        <f t="shared" si="1625"/>
        <v>0</v>
      </c>
      <c r="D1663" s="104">
        <f t="shared" si="1625"/>
        <v>0</v>
      </c>
      <c r="E1663" s="104">
        <f t="shared" si="1614"/>
        <v>0</v>
      </c>
      <c r="F1663" s="104">
        <f t="shared" si="1626"/>
        <v>0.60590847319720598</v>
      </c>
      <c r="G1663" s="104">
        <f t="shared" si="1626"/>
        <v>0</v>
      </c>
      <c r="H1663" s="104">
        <f t="shared" si="1616"/>
        <v>0.60590847319720598</v>
      </c>
      <c r="I1663" s="104">
        <f t="shared" si="1627"/>
        <v>1.2323701761319394</v>
      </c>
      <c r="J1663" s="104">
        <f t="shared" si="1627"/>
        <v>0</v>
      </c>
      <c r="K1663" s="104">
        <f t="shared" si="1618"/>
        <v>1.2323701761319394</v>
      </c>
      <c r="L1663" s="104">
        <f t="shared" si="1628"/>
        <v>1.5192585089069284</v>
      </c>
      <c r="M1663" s="104">
        <f t="shared" si="1628"/>
        <v>0</v>
      </c>
      <c r="N1663" s="104">
        <f t="shared" si="1620"/>
        <v>1.5192585089069284</v>
      </c>
      <c r="O1663" s="104">
        <f t="shared" si="1629"/>
        <v>2.1701420448129594</v>
      </c>
      <c r="P1663" s="104">
        <f t="shared" si="1629"/>
        <v>0</v>
      </c>
      <c r="Q1663" s="104">
        <f t="shared" si="1622"/>
        <v>2.1701420448129594</v>
      </c>
      <c r="R1663" s="104">
        <f t="shared" si="1630"/>
        <v>2.4795416099763923</v>
      </c>
      <c r="S1663" s="104">
        <f t="shared" si="1631"/>
        <v>0</v>
      </c>
      <c r="T1663" s="104">
        <f t="shared" si="1624"/>
        <v>2.4795416099763923</v>
      </c>
    </row>
    <row r="1664" spans="2:20" x14ac:dyDescent="0.2">
      <c r="B1664" s="114" t="s">
        <v>873</v>
      </c>
      <c r="C1664" s="104">
        <f t="shared" si="1625"/>
        <v>0</v>
      </c>
      <c r="D1664" s="104">
        <f t="shared" si="1625"/>
        <v>0</v>
      </c>
      <c r="E1664" s="104">
        <f t="shared" si="1614"/>
        <v>0</v>
      </c>
      <c r="F1664" s="104">
        <f t="shared" si="1626"/>
        <v>0</v>
      </c>
      <c r="G1664" s="104">
        <f t="shared" si="1626"/>
        <v>0</v>
      </c>
      <c r="H1664" s="104">
        <f t="shared" si="1616"/>
        <v>0</v>
      </c>
      <c r="I1664" s="104">
        <f t="shared" si="1627"/>
        <v>1.8485552641979091</v>
      </c>
      <c r="J1664" s="104">
        <f t="shared" si="1627"/>
        <v>0</v>
      </c>
      <c r="K1664" s="104">
        <f t="shared" si="1618"/>
        <v>1.8485552641979091</v>
      </c>
      <c r="L1664" s="104">
        <f t="shared" si="1628"/>
        <v>4.2539238249393989</v>
      </c>
      <c r="M1664" s="104">
        <f t="shared" si="1628"/>
        <v>0</v>
      </c>
      <c r="N1664" s="104">
        <f t="shared" si="1620"/>
        <v>4.2539238249393989</v>
      </c>
      <c r="O1664" s="104">
        <f t="shared" si="1629"/>
        <v>0</v>
      </c>
      <c r="P1664" s="104">
        <f t="shared" si="1629"/>
        <v>0</v>
      </c>
      <c r="Q1664" s="104">
        <f t="shared" si="1622"/>
        <v>0</v>
      </c>
      <c r="R1664" s="104">
        <f t="shared" si="1630"/>
        <v>0</v>
      </c>
      <c r="S1664" s="104">
        <f t="shared" si="1631"/>
        <v>0</v>
      </c>
      <c r="T1664" s="104">
        <f t="shared" si="1624"/>
        <v>0</v>
      </c>
    </row>
    <row r="1665" spans="2:20" x14ac:dyDescent="0.2">
      <c r="B1665" s="108" t="s">
        <v>881</v>
      </c>
      <c r="C1665" s="104">
        <f t="shared" si="1625"/>
        <v>0</v>
      </c>
      <c r="D1665" s="104">
        <f t="shared" si="1625"/>
        <v>0</v>
      </c>
      <c r="E1665" s="104">
        <f t="shared" si="1614"/>
        <v>0</v>
      </c>
      <c r="F1665" s="104">
        <f t="shared" si="1626"/>
        <v>4.2413593123804416</v>
      </c>
      <c r="G1665" s="104">
        <f t="shared" si="1626"/>
        <v>0</v>
      </c>
      <c r="H1665" s="104">
        <f t="shared" si="1616"/>
        <v>4.2413593123804416</v>
      </c>
      <c r="I1665" s="104">
        <f t="shared" si="1627"/>
        <v>0</v>
      </c>
      <c r="J1665" s="104">
        <f t="shared" si="1627"/>
        <v>0</v>
      </c>
      <c r="K1665" s="104">
        <f t="shared" si="1618"/>
        <v>0</v>
      </c>
      <c r="L1665" s="104">
        <f t="shared" si="1628"/>
        <v>0</v>
      </c>
      <c r="M1665" s="104">
        <f t="shared" si="1628"/>
        <v>0</v>
      </c>
      <c r="N1665" s="104">
        <f t="shared" si="1620"/>
        <v>0</v>
      </c>
      <c r="O1665" s="104">
        <f t="shared" si="1629"/>
        <v>0</v>
      </c>
      <c r="P1665" s="104">
        <f t="shared" si="1629"/>
        <v>0</v>
      </c>
      <c r="Q1665" s="104">
        <f t="shared" si="1622"/>
        <v>0</v>
      </c>
      <c r="R1665" s="104">
        <f t="shared" si="1630"/>
        <v>0</v>
      </c>
      <c r="S1665" s="104">
        <f t="shared" si="1631"/>
        <v>0</v>
      </c>
      <c r="T1665" s="104">
        <f t="shared" si="1624"/>
        <v>0</v>
      </c>
    </row>
    <row r="1666" spans="2:20" x14ac:dyDescent="0.2">
      <c r="B1666" s="108" t="s">
        <v>912</v>
      </c>
      <c r="C1666" s="104">
        <f t="shared" ref="C1666:D1666" si="1632">+C1369*$E$1669</f>
        <v>1.4448331539289558</v>
      </c>
      <c r="D1666" s="104">
        <f t="shared" si="1632"/>
        <v>0</v>
      </c>
      <c r="E1666" s="104">
        <f t="shared" ref="E1666:E1667" si="1633">+C1666+D1666</f>
        <v>1.4448331539289558</v>
      </c>
      <c r="F1666" s="104">
        <f t="shared" ref="F1666:G1666" si="1634">+F1369*$H$1669</f>
        <v>1.2512009971522304</v>
      </c>
      <c r="G1666" s="104">
        <f t="shared" si="1634"/>
        <v>0</v>
      </c>
      <c r="H1666" s="104">
        <f t="shared" ref="H1666:H1667" si="1635">+F1666+G1666</f>
        <v>1.2512009971522304</v>
      </c>
      <c r="I1666" s="104">
        <f t="shared" ref="I1666:J1666" si="1636">+I1369*$K$1669</f>
        <v>1.2724222068562274</v>
      </c>
      <c r="J1666" s="104">
        <f t="shared" si="1636"/>
        <v>0</v>
      </c>
      <c r="K1666" s="104">
        <f t="shared" ref="K1666:K1667" si="1637">+I1666+J1666</f>
        <v>1.2724222068562274</v>
      </c>
      <c r="L1666" s="104">
        <f t="shared" ref="L1666:M1666" si="1638">+L1369*$N$1669</f>
        <v>1.2549075283571227</v>
      </c>
      <c r="M1666" s="104">
        <f t="shared" si="1638"/>
        <v>0</v>
      </c>
      <c r="N1666" s="104">
        <f t="shared" ref="N1666:N1667" si="1639">+L1666+M1666</f>
        <v>1.2549075283571227</v>
      </c>
      <c r="O1666" s="104">
        <f t="shared" ref="O1666:P1666" si="1640">+O1369*$Q$1669</f>
        <v>1.280383806439646</v>
      </c>
      <c r="P1666" s="104">
        <f t="shared" si="1640"/>
        <v>0</v>
      </c>
      <c r="Q1666" s="104">
        <f t="shared" ref="Q1666:Q1667" si="1641">+O1666+P1666</f>
        <v>1.280383806439646</v>
      </c>
      <c r="R1666" s="104">
        <f t="shared" si="1630"/>
        <v>0</v>
      </c>
      <c r="S1666" s="104">
        <f t="shared" si="1630"/>
        <v>0</v>
      </c>
      <c r="T1666" s="104">
        <f t="shared" ref="T1666:T1667" si="1642">+R1666+S1666</f>
        <v>0</v>
      </c>
    </row>
    <row r="1667" spans="2:20" x14ac:dyDescent="0.2">
      <c r="B1667" s="114" t="s">
        <v>294</v>
      </c>
      <c r="C1667" s="104">
        <f t="shared" ref="C1667:D1667" si="1643">+C1370*$E$1669</f>
        <v>4.9134257983494791</v>
      </c>
      <c r="D1667" s="104">
        <f t="shared" si="1643"/>
        <v>0</v>
      </c>
      <c r="E1667" s="104">
        <f t="shared" si="1633"/>
        <v>4.9134257983494791</v>
      </c>
      <c r="F1667" s="104">
        <f t="shared" ref="F1667:G1667" si="1644">+F1370*$H$1669</f>
        <v>4.2549433764105409</v>
      </c>
      <c r="G1667" s="104">
        <f t="shared" si="1644"/>
        <v>0</v>
      </c>
      <c r="H1667" s="104">
        <f t="shared" si="1635"/>
        <v>4.2549433764105409</v>
      </c>
      <c r="I1667" s="104">
        <f t="shared" ref="I1667:J1667" si="1645">+I1370*$K$1669</f>
        <v>6.9356269481587729</v>
      </c>
      <c r="J1667" s="104">
        <f t="shared" si="1645"/>
        <v>0</v>
      </c>
      <c r="K1667" s="104">
        <f t="shared" si="1637"/>
        <v>6.9356269481587729</v>
      </c>
      <c r="L1667" s="104">
        <f t="shared" ref="L1667:M1667" si="1646">+L1370*$N$1669</f>
        <v>6.328142753878284</v>
      </c>
      <c r="M1667" s="104">
        <f t="shared" si="1646"/>
        <v>0</v>
      </c>
      <c r="N1667" s="104">
        <f t="shared" si="1639"/>
        <v>6.328142753878284</v>
      </c>
      <c r="O1667" s="104">
        <f t="shared" ref="O1667:P1667" si="1647">+O1370*$Q$1669</f>
        <v>8.7817645896439984</v>
      </c>
      <c r="P1667" s="104">
        <f t="shared" si="1647"/>
        <v>0</v>
      </c>
      <c r="Q1667" s="104">
        <f t="shared" si="1641"/>
        <v>8.7817645896439984</v>
      </c>
      <c r="R1667" s="104">
        <f t="shared" si="1630"/>
        <v>11.141799974839103</v>
      </c>
      <c r="S1667" s="104">
        <f t="shared" si="1630"/>
        <v>0</v>
      </c>
      <c r="T1667" s="104">
        <f t="shared" si="1642"/>
        <v>11.141799974839103</v>
      </c>
    </row>
    <row r="1668" spans="2:20" x14ac:dyDescent="0.2">
      <c r="B1668" s="278" t="s">
        <v>8</v>
      </c>
      <c r="C1668" s="106">
        <f>SUM(C1645:C1667)</f>
        <v>26.195283085486189</v>
      </c>
      <c r="D1668" s="106">
        <f t="shared" ref="D1668:T1668" si="1648">SUM(D1645:D1667)</f>
        <v>1.5049354144241121</v>
      </c>
      <c r="E1668" s="106">
        <f t="shared" si="1648"/>
        <v>27.700218499910299</v>
      </c>
      <c r="F1668" s="106">
        <f t="shared" si="1648"/>
        <v>44.734375210690686</v>
      </c>
      <c r="G1668" s="106">
        <f t="shared" si="1648"/>
        <v>1.4335733884998576</v>
      </c>
      <c r="H1668" s="106">
        <f t="shared" si="1648"/>
        <v>46.167948599190538</v>
      </c>
      <c r="I1668" s="106">
        <f t="shared" si="1648"/>
        <v>58.214296750900196</v>
      </c>
      <c r="J1668" s="106">
        <f t="shared" si="1648"/>
        <v>1.6036765321645241</v>
      </c>
      <c r="K1668" s="106">
        <f t="shared" si="1648"/>
        <v>59.817973283064724</v>
      </c>
      <c r="L1668" s="106">
        <f t="shared" si="1648"/>
        <v>70.984276755976808</v>
      </c>
      <c r="M1668" s="106">
        <f t="shared" si="1648"/>
        <v>1.7314900501315345</v>
      </c>
      <c r="N1668" s="106">
        <f t="shared" si="1648"/>
        <v>72.71576680610832</v>
      </c>
      <c r="O1668" s="106">
        <f t="shared" si="1648"/>
        <v>78.06386633041862</v>
      </c>
      <c r="P1668" s="106">
        <f t="shared" si="1648"/>
        <v>2.4117312726316338</v>
      </c>
      <c r="Q1668" s="106">
        <f t="shared" si="1648"/>
        <v>80.475597603050247</v>
      </c>
      <c r="R1668" s="106">
        <f t="shared" si="1648"/>
        <v>76.059297425449898</v>
      </c>
      <c r="S1668" s="106">
        <f t="shared" si="1648"/>
        <v>2.6522404396211314</v>
      </c>
      <c r="T1668" s="106">
        <f t="shared" si="1648"/>
        <v>78.711537865071023</v>
      </c>
    </row>
    <row r="1669" spans="2:20" x14ac:dyDescent="0.2">
      <c r="B1669" s="279" t="s">
        <v>297</v>
      </c>
      <c r="C1669" s="241"/>
      <c r="D1669" s="240"/>
      <c r="E1669" s="285">
        <f>Asignaciones!K108</f>
        <v>6.1436672967863891E-3</v>
      </c>
      <c r="F1669" s="241"/>
      <c r="G1669" s="240"/>
      <c r="H1669" s="285">
        <f>Asignaciones!L108</f>
        <v>6.1527643491254289E-3</v>
      </c>
      <c r="I1669" s="241"/>
      <c r="J1669" s="240"/>
      <c r="K1669" s="285">
        <f>Asignaciones!M108</f>
        <v>6.2106384057603551E-3</v>
      </c>
      <c r="L1669" s="241"/>
      <c r="M1669" s="240"/>
      <c r="N1669" s="285">
        <f>Asignaciones!N108</f>
        <v>6.1254862041052426E-3</v>
      </c>
      <c r="O1669" s="241"/>
      <c r="P1669" s="240"/>
      <c r="Q1669" s="285">
        <f>Asignaciones!O108</f>
        <v>6.184421886020466E-3</v>
      </c>
      <c r="R1669" s="241"/>
      <c r="S1669" s="240"/>
      <c r="T1669" s="285">
        <f>Asignaciones!P108</f>
        <v>6.154662035566613E-3</v>
      </c>
    </row>
    <row r="1673" spans="2:20" x14ac:dyDescent="0.2">
      <c r="B1673" s="2" t="s">
        <v>768</v>
      </c>
      <c r="C1673" s="228"/>
      <c r="D1673" s="228"/>
      <c r="E1673" s="228"/>
      <c r="F1673" s="228"/>
      <c r="G1673" s="228"/>
      <c r="H1673" s="228"/>
      <c r="I1673" s="228"/>
      <c r="J1673" s="228"/>
      <c r="K1673" s="228"/>
      <c r="L1673" s="228"/>
      <c r="M1673" s="228"/>
      <c r="N1673" s="228"/>
      <c r="O1673" s="228"/>
      <c r="P1673" s="228"/>
      <c r="Q1673" s="228"/>
      <c r="R1673" s="228"/>
      <c r="S1673" s="228"/>
      <c r="T1673" s="227"/>
    </row>
    <row r="1674" spans="2:20" x14ac:dyDescent="0.2">
      <c r="B1674" s="9" t="s">
        <v>20</v>
      </c>
      <c r="C1674" s="199"/>
      <c r="D1674" s="199"/>
      <c r="E1674" s="199"/>
      <c r="F1674" s="199"/>
      <c r="G1674" s="199"/>
      <c r="H1674" s="199"/>
      <c r="I1674" s="199"/>
      <c r="J1674" s="199"/>
      <c r="K1674" s="199"/>
      <c r="L1674" s="199"/>
      <c r="M1674" s="199"/>
      <c r="N1674" s="199"/>
      <c r="O1674" s="199"/>
      <c r="P1674" s="199"/>
      <c r="Q1674" s="199"/>
      <c r="R1674" s="199"/>
      <c r="S1674" s="199"/>
      <c r="T1674" s="262"/>
    </row>
    <row r="1675" spans="2:20" x14ac:dyDescent="0.2">
      <c r="B1675" s="9" t="s">
        <v>911</v>
      </c>
      <c r="C1675" s="199"/>
      <c r="D1675" s="199"/>
      <c r="E1675" s="199"/>
      <c r="F1675" s="199"/>
      <c r="G1675" s="199"/>
      <c r="H1675" s="199"/>
      <c r="I1675" s="199"/>
      <c r="J1675" s="199"/>
      <c r="K1675" s="199"/>
      <c r="L1675" s="199"/>
      <c r="M1675" s="199"/>
      <c r="N1675" s="199"/>
      <c r="O1675" s="199"/>
      <c r="P1675" s="199"/>
      <c r="Q1675" s="199"/>
      <c r="R1675" s="199"/>
      <c r="S1675" s="199"/>
      <c r="T1675" s="262"/>
    </row>
    <row r="1676" spans="2:20" x14ac:dyDescent="0.2">
      <c r="B1676" s="9" t="s">
        <v>2</v>
      </c>
      <c r="C1676" s="199"/>
      <c r="D1676" s="199"/>
      <c r="E1676" s="199"/>
      <c r="F1676" s="199"/>
      <c r="G1676" s="199"/>
      <c r="H1676" s="199"/>
      <c r="I1676" s="199"/>
      <c r="J1676" s="199"/>
      <c r="K1676" s="199"/>
      <c r="L1676" s="199"/>
      <c r="M1676" s="199"/>
      <c r="N1676" s="199"/>
      <c r="O1676" s="199"/>
      <c r="P1676" s="199"/>
      <c r="Q1676" s="199"/>
      <c r="R1676" s="199"/>
      <c r="S1676" s="199"/>
      <c r="T1676" s="262"/>
    </row>
    <row r="1677" spans="2:20" x14ac:dyDescent="0.2">
      <c r="B1677" s="256"/>
      <c r="C1677" s="197"/>
      <c r="D1677" s="197"/>
      <c r="E1677" s="197"/>
      <c r="F1677" s="197"/>
      <c r="G1677" s="197"/>
      <c r="H1677" s="197"/>
      <c r="I1677" s="197"/>
      <c r="J1677" s="197"/>
      <c r="K1677" s="197"/>
      <c r="L1677" s="197"/>
      <c r="M1677" s="197"/>
      <c r="N1677" s="197"/>
      <c r="O1677" s="197"/>
      <c r="P1677" s="197"/>
      <c r="Q1677" s="197"/>
      <c r="R1677" s="197"/>
      <c r="S1677" s="197"/>
      <c r="T1677" s="263"/>
    </row>
    <row r="1678" spans="2:20" x14ac:dyDescent="0.2">
      <c r="B1678" s="264"/>
    </row>
    <row r="1679" spans="2:20" x14ac:dyDescent="0.2">
      <c r="B1679" s="265" t="s">
        <v>282</v>
      </c>
      <c r="C1679" s="267" t="s">
        <v>38</v>
      </c>
      <c r="D1679" s="662"/>
      <c r="E1679" s="299"/>
      <c r="F1679" s="270" t="s">
        <v>39</v>
      </c>
      <c r="G1679" s="663"/>
      <c r="H1679" s="663"/>
      <c r="I1679" s="301" t="s">
        <v>40</v>
      </c>
      <c r="J1679" s="662"/>
      <c r="K1679" s="299"/>
      <c r="L1679" s="267" t="s">
        <v>121</v>
      </c>
      <c r="M1679" s="662"/>
      <c r="N1679" s="299"/>
      <c r="O1679" s="270" t="s">
        <v>122</v>
      </c>
      <c r="P1679" s="662"/>
      <c r="Q1679" s="299"/>
      <c r="R1679" s="301" t="s">
        <v>633</v>
      </c>
      <c r="S1679" s="662"/>
      <c r="T1679" s="299"/>
    </row>
    <row r="1680" spans="2:20" x14ac:dyDescent="0.2">
      <c r="B1680" s="273"/>
      <c r="C1680" s="274" t="s">
        <v>283</v>
      </c>
      <c r="D1680" s="275" t="s">
        <v>284</v>
      </c>
      <c r="E1680" s="275" t="s">
        <v>47</v>
      </c>
      <c r="F1680" s="275" t="s">
        <v>283</v>
      </c>
      <c r="G1680" s="275" t="s">
        <v>284</v>
      </c>
      <c r="H1680" s="275" t="s">
        <v>47</v>
      </c>
      <c r="I1680" s="276" t="s">
        <v>283</v>
      </c>
      <c r="J1680" s="276" t="s">
        <v>284</v>
      </c>
      <c r="K1680" s="276" t="s">
        <v>47</v>
      </c>
      <c r="L1680" s="274" t="s">
        <v>283</v>
      </c>
      <c r="M1680" s="275" t="s">
        <v>284</v>
      </c>
      <c r="N1680" s="275" t="s">
        <v>47</v>
      </c>
      <c r="O1680" s="275" t="s">
        <v>283</v>
      </c>
      <c r="P1680" s="275" t="s">
        <v>284</v>
      </c>
      <c r="Q1680" s="275" t="s">
        <v>47</v>
      </c>
      <c r="R1680" s="276" t="s">
        <v>283</v>
      </c>
      <c r="S1680" s="276" t="s">
        <v>284</v>
      </c>
      <c r="T1680" s="276" t="s">
        <v>47</v>
      </c>
    </row>
    <row r="1681" spans="2:20" x14ac:dyDescent="0.2">
      <c r="B1681" s="129" t="s">
        <v>74</v>
      </c>
      <c r="C1681" s="234"/>
      <c r="D1681" s="234"/>
      <c r="E1681" s="234"/>
      <c r="F1681" s="234"/>
      <c r="G1681" s="234"/>
      <c r="H1681" s="234"/>
      <c r="I1681" s="234"/>
      <c r="J1681" s="234"/>
      <c r="K1681" s="234"/>
      <c r="L1681" s="234"/>
      <c r="M1681" s="234"/>
      <c r="N1681" s="234"/>
      <c r="O1681" s="234"/>
      <c r="P1681" s="234"/>
      <c r="Q1681" s="234"/>
      <c r="R1681" s="234"/>
      <c r="S1681" s="234"/>
      <c r="T1681" s="232"/>
    </row>
    <row r="1682" spans="2:20" x14ac:dyDescent="0.2">
      <c r="B1682" s="665" t="s">
        <v>424</v>
      </c>
      <c r="C1682" s="119">
        <f t="shared" ref="C1682:D1694" si="1649">+C1348*$E$1706</f>
        <v>67.665680800792444</v>
      </c>
      <c r="D1682" s="119">
        <f t="shared" si="1649"/>
        <v>0</v>
      </c>
      <c r="E1682" s="104">
        <f t="shared" ref="E1682:E1702" si="1650">+C1682+D1682</f>
        <v>67.665680800792444</v>
      </c>
      <c r="F1682" s="104">
        <f t="shared" ref="F1682:G1694" si="1651">+F1348*$H$1706</f>
        <v>111.34832483070792</v>
      </c>
      <c r="G1682" s="104">
        <f t="shared" si="1651"/>
        <v>0</v>
      </c>
      <c r="H1682" s="104">
        <f t="shared" ref="H1682:H1702" si="1652">+F1682+G1682</f>
        <v>111.34832483070792</v>
      </c>
      <c r="I1682" s="104">
        <f t="shared" ref="I1682:J1694" si="1653">+I1348*$K$1706</f>
        <v>129.25061573609807</v>
      </c>
      <c r="J1682" s="104">
        <f t="shared" si="1653"/>
        <v>0</v>
      </c>
      <c r="K1682" s="104">
        <f t="shared" ref="K1682:K1702" si="1654">+I1682+J1682</f>
        <v>129.25061573609807</v>
      </c>
      <c r="L1682" s="104">
        <f t="shared" ref="L1682:M1694" si="1655">+L1348*$N$1706</f>
        <v>162.04562123949268</v>
      </c>
      <c r="M1682" s="104">
        <f t="shared" si="1655"/>
        <v>0</v>
      </c>
      <c r="N1682" s="104">
        <f t="shared" ref="N1682:N1702" si="1656">+L1682+M1682</f>
        <v>162.04562123949268</v>
      </c>
      <c r="O1682" s="104">
        <f t="shared" ref="O1682:P1694" si="1657">+O1348*$Q$1706</f>
        <v>170.75399445164567</v>
      </c>
      <c r="P1682" s="104">
        <f t="shared" si="1657"/>
        <v>0</v>
      </c>
      <c r="Q1682" s="104">
        <f t="shared" ref="Q1682:Q1702" si="1658">+O1682+P1682</f>
        <v>170.75399445164567</v>
      </c>
      <c r="R1682" s="104">
        <f t="shared" ref="R1682:S1694" si="1659">+R1348*$T$1706</f>
        <v>179.69163839841869</v>
      </c>
      <c r="S1682" s="104">
        <f t="shared" si="1659"/>
        <v>0</v>
      </c>
      <c r="T1682" s="104">
        <f t="shared" ref="T1682:T1702" si="1660">+R1682+S1682</f>
        <v>179.69163839841869</v>
      </c>
    </row>
    <row r="1683" spans="2:20" x14ac:dyDescent="0.2">
      <c r="B1683" s="665" t="s">
        <v>425</v>
      </c>
      <c r="C1683" s="119">
        <f t="shared" si="1649"/>
        <v>21.450169529633179</v>
      </c>
      <c r="D1683" s="119">
        <f t="shared" si="1649"/>
        <v>0</v>
      </c>
      <c r="E1683" s="104">
        <f t="shared" si="1650"/>
        <v>21.450169529633179</v>
      </c>
      <c r="F1683" s="104">
        <f t="shared" si="1651"/>
        <v>41.541686997250572</v>
      </c>
      <c r="G1683" s="104">
        <f t="shared" si="1651"/>
        <v>0</v>
      </c>
      <c r="H1683" s="104">
        <f t="shared" si="1652"/>
        <v>41.541686997250572</v>
      </c>
      <c r="I1683" s="104">
        <f t="shared" si="1653"/>
        <v>48.628540035952128</v>
      </c>
      <c r="J1683" s="104">
        <f t="shared" si="1653"/>
        <v>0</v>
      </c>
      <c r="K1683" s="104">
        <f t="shared" si="1654"/>
        <v>48.628540035952128</v>
      </c>
      <c r="L1683" s="104">
        <f t="shared" si="1655"/>
        <v>60.546686725215963</v>
      </c>
      <c r="M1683" s="104">
        <f t="shared" si="1655"/>
        <v>0</v>
      </c>
      <c r="N1683" s="104">
        <f t="shared" si="1656"/>
        <v>60.546686725215963</v>
      </c>
      <c r="O1683" s="104">
        <f t="shared" si="1657"/>
        <v>61.846056889156465</v>
      </c>
      <c r="P1683" s="104">
        <f t="shared" si="1657"/>
        <v>0</v>
      </c>
      <c r="Q1683" s="104">
        <f t="shared" si="1658"/>
        <v>61.846056889156465</v>
      </c>
      <c r="R1683" s="104">
        <f t="shared" si="1659"/>
        <v>65.083217095933847</v>
      </c>
      <c r="S1683" s="104">
        <f t="shared" si="1659"/>
        <v>0</v>
      </c>
      <c r="T1683" s="104">
        <f t="shared" si="1660"/>
        <v>65.083217095933847</v>
      </c>
    </row>
    <row r="1684" spans="2:20" x14ac:dyDescent="0.2">
      <c r="B1684" s="660" t="s">
        <v>715</v>
      </c>
      <c r="C1684" s="119">
        <f t="shared" si="1649"/>
        <v>0</v>
      </c>
      <c r="D1684" s="119">
        <f t="shared" si="1649"/>
        <v>0.76983907427341225</v>
      </c>
      <c r="E1684" s="104">
        <f t="shared" si="1650"/>
        <v>0.76983907427341225</v>
      </c>
      <c r="F1684" s="104">
        <f t="shared" si="1651"/>
        <v>0</v>
      </c>
      <c r="G1684" s="104">
        <f t="shared" si="1651"/>
        <v>0.78232500064918775</v>
      </c>
      <c r="H1684" s="104">
        <f t="shared" si="1652"/>
        <v>0.78232500064918775</v>
      </c>
      <c r="I1684" s="104">
        <f t="shared" si="1653"/>
        <v>0</v>
      </c>
      <c r="J1684" s="104">
        <f t="shared" si="1653"/>
        <v>0.8677501385544425</v>
      </c>
      <c r="K1684" s="104">
        <f t="shared" si="1654"/>
        <v>0.8677501385544425</v>
      </c>
      <c r="L1684" s="104">
        <f t="shared" si="1655"/>
        <v>0</v>
      </c>
      <c r="M1684" s="104">
        <f t="shared" si="1655"/>
        <v>0.95451937211027382</v>
      </c>
      <c r="N1684" s="104">
        <f t="shared" si="1656"/>
        <v>0.95451937211027382</v>
      </c>
      <c r="O1684" s="104">
        <f t="shared" si="1657"/>
        <v>0</v>
      </c>
      <c r="P1684" s="104">
        <f t="shared" si="1657"/>
        <v>1.0568717171347062</v>
      </c>
      <c r="Q1684" s="104">
        <f t="shared" si="1658"/>
        <v>1.0568717171347062</v>
      </c>
      <c r="R1684" s="104">
        <f t="shared" si="1659"/>
        <v>0</v>
      </c>
      <c r="S1684" s="104">
        <f t="shared" si="1659"/>
        <v>1.1680069076607036</v>
      </c>
      <c r="T1684" s="104">
        <f t="shared" si="1660"/>
        <v>1.1680069076607036</v>
      </c>
    </row>
    <row r="1685" spans="2:20" x14ac:dyDescent="0.2">
      <c r="B1685" s="660" t="s">
        <v>717</v>
      </c>
      <c r="C1685" s="119">
        <f t="shared" si="1649"/>
        <v>0.70847147470398286</v>
      </c>
      <c r="D1685" s="119">
        <f t="shared" si="1649"/>
        <v>0</v>
      </c>
      <c r="E1685" s="104">
        <f t="shared" si="1650"/>
        <v>0.70847147470398286</v>
      </c>
      <c r="F1685" s="104">
        <f t="shared" si="1651"/>
        <v>0.71996208744124857</v>
      </c>
      <c r="G1685" s="104">
        <f t="shared" si="1651"/>
        <v>0</v>
      </c>
      <c r="H1685" s="104">
        <f t="shared" si="1652"/>
        <v>0.71996208744124857</v>
      </c>
      <c r="I1685" s="104">
        <f t="shared" si="1653"/>
        <v>0.79857757404232566</v>
      </c>
      <c r="J1685" s="104">
        <f t="shared" si="1653"/>
        <v>0</v>
      </c>
      <c r="K1685" s="104">
        <f t="shared" si="1654"/>
        <v>0.79857757404232566</v>
      </c>
      <c r="L1685" s="104">
        <f t="shared" si="1655"/>
        <v>0.87843001192261083</v>
      </c>
      <c r="M1685" s="104">
        <f t="shared" si="1655"/>
        <v>0</v>
      </c>
      <c r="N1685" s="104">
        <f t="shared" si="1656"/>
        <v>0.87843001192261083</v>
      </c>
      <c r="O1685" s="104">
        <f t="shared" si="1657"/>
        <v>0.97262335601508909</v>
      </c>
      <c r="P1685" s="104">
        <f t="shared" si="1657"/>
        <v>0</v>
      </c>
      <c r="Q1685" s="104">
        <f t="shared" si="1658"/>
        <v>0.97262335601508909</v>
      </c>
      <c r="R1685" s="104">
        <f t="shared" si="1659"/>
        <v>1.0748994224745292</v>
      </c>
      <c r="S1685" s="104">
        <f t="shared" si="1659"/>
        <v>0</v>
      </c>
      <c r="T1685" s="104">
        <f t="shared" si="1660"/>
        <v>1.0748994224745292</v>
      </c>
    </row>
    <row r="1686" spans="2:20" x14ac:dyDescent="0.2">
      <c r="B1686" s="660" t="s">
        <v>287</v>
      </c>
      <c r="C1686" s="119">
        <f t="shared" si="1649"/>
        <v>1.0186356297093648</v>
      </c>
      <c r="D1686" s="119">
        <f t="shared" si="1649"/>
        <v>0</v>
      </c>
      <c r="E1686" s="104">
        <f t="shared" si="1650"/>
        <v>1.0186356297093648</v>
      </c>
      <c r="F1686" s="104">
        <f t="shared" si="1651"/>
        <v>1.0351567571778515</v>
      </c>
      <c r="G1686" s="104">
        <f t="shared" si="1651"/>
        <v>0</v>
      </c>
      <c r="H1686" s="104">
        <f t="shared" si="1652"/>
        <v>1.0351567571778515</v>
      </c>
      <c r="I1686" s="104">
        <f t="shared" si="1653"/>
        <v>1.1481895870913721</v>
      </c>
      <c r="J1686" s="104">
        <f t="shared" si="1653"/>
        <v>0</v>
      </c>
      <c r="K1686" s="104">
        <f t="shared" si="1654"/>
        <v>1.1481895870913721</v>
      </c>
      <c r="L1686" s="104">
        <f t="shared" si="1655"/>
        <v>1.2630008974239419</v>
      </c>
      <c r="M1686" s="104">
        <f t="shared" si="1655"/>
        <v>0</v>
      </c>
      <c r="N1686" s="104">
        <f t="shared" si="1656"/>
        <v>1.2630008974239419</v>
      </c>
      <c r="O1686" s="104">
        <f t="shared" si="1657"/>
        <v>1.3984314684489252</v>
      </c>
      <c r="P1686" s="104">
        <f t="shared" si="1657"/>
        <v>0</v>
      </c>
      <c r="Q1686" s="104">
        <f t="shared" si="1658"/>
        <v>1.3984314684489252</v>
      </c>
      <c r="R1686" s="104">
        <f t="shared" si="1659"/>
        <v>1.5454833245672517</v>
      </c>
      <c r="S1686" s="104">
        <f t="shared" si="1659"/>
        <v>0</v>
      </c>
      <c r="T1686" s="104">
        <f t="shared" si="1660"/>
        <v>1.5454833245672517</v>
      </c>
    </row>
    <row r="1687" spans="2:20" x14ac:dyDescent="0.2">
      <c r="B1687" s="114" t="s">
        <v>427</v>
      </c>
      <c r="C1687" s="119">
        <f t="shared" si="1649"/>
        <v>0</v>
      </c>
      <c r="D1687" s="119">
        <f t="shared" si="1649"/>
        <v>2.980236813778256</v>
      </c>
      <c r="E1687" s="104">
        <f t="shared" si="1650"/>
        <v>2.980236813778256</v>
      </c>
      <c r="F1687" s="104">
        <f t="shared" si="1651"/>
        <v>0</v>
      </c>
      <c r="G1687" s="104">
        <f t="shared" si="1651"/>
        <v>3.0285729124289147</v>
      </c>
      <c r="H1687" s="104">
        <f t="shared" si="1652"/>
        <v>3.0285729124289147</v>
      </c>
      <c r="I1687" s="104">
        <f t="shared" si="1653"/>
        <v>0</v>
      </c>
      <c r="J1687" s="104">
        <f t="shared" si="1653"/>
        <v>3.3592746776616149</v>
      </c>
      <c r="K1687" s="104">
        <f t="shared" si="1654"/>
        <v>3.3592746776616149</v>
      </c>
      <c r="L1687" s="104">
        <f t="shared" si="1655"/>
        <v>0</v>
      </c>
      <c r="M1687" s="104">
        <f t="shared" si="1655"/>
        <v>3.6951797684631904</v>
      </c>
      <c r="N1687" s="104">
        <f t="shared" si="1656"/>
        <v>3.6951797684631904</v>
      </c>
      <c r="O1687" s="104">
        <f t="shared" si="1657"/>
        <v>0</v>
      </c>
      <c r="P1687" s="104">
        <f t="shared" si="1657"/>
        <v>4.0914109248334274</v>
      </c>
      <c r="Q1687" s="104">
        <f t="shared" si="1658"/>
        <v>4.0914109248334274</v>
      </c>
      <c r="R1687" s="104">
        <f t="shared" si="1659"/>
        <v>0</v>
      </c>
      <c r="S1687" s="104">
        <f t="shared" si="1659"/>
        <v>4.5216426410196169</v>
      </c>
      <c r="T1687" s="104">
        <f t="shared" si="1660"/>
        <v>4.5216426410196169</v>
      </c>
    </row>
    <row r="1688" spans="2:20" x14ac:dyDescent="0.2">
      <c r="B1688" s="114" t="s">
        <v>428</v>
      </c>
      <c r="C1688" s="119">
        <f t="shared" si="1649"/>
        <v>0</v>
      </c>
      <c r="D1688" s="119">
        <f t="shared" si="1649"/>
        <v>1.7162970936490851</v>
      </c>
      <c r="E1688" s="104">
        <f t="shared" si="1650"/>
        <v>1.7162970936490851</v>
      </c>
      <c r="F1688" s="104">
        <f t="shared" si="1651"/>
        <v>0</v>
      </c>
      <c r="G1688" s="104">
        <f t="shared" si="1651"/>
        <v>1.7441335076041515</v>
      </c>
      <c r="H1688" s="104">
        <f t="shared" si="1652"/>
        <v>1.7441335076041515</v>
      </c>
      <c r="I1688" s="104">
        <f t="shared" si="1653"/>
        <v>0</v>
      </c>
      <c r="J1688" s="104">
        <f t="shared" si="1653"/>
        <v>1.9345822920461975</v>
      </c>
      <c r="K1688" s="104">
        <f t="shared" si="1654"/>
        <v>1.9345822920461975</v>
      </c>
      <c r="L1688" s="104">
        <f t="shared" si="1655"/>
        <v>0</v>
      </c>
      <c r="M1688" s="104">
        <f t="shared" si="1655"/>
        <v>2.1280276345167479</v>
      </c>
      <c r="N1688" s="104">
        <f t="shared" si="1656"/>
        <v>2.1280276345167479</v>
      </c>
      <c r="O1688" s="104">
        <f t="shared" si="1657"/>
        <v>0</v>
      </c>
      <c r="P1688" s="104">
        <f t="shared" si="1657"/>
        <v>4.7124286544956435</v>
      </c>
      <c r="Q1688" s="104">
        <f t="shared" si="1658"/>
        <v>4.7124286544956435</v>
      </c>
      <c r="R1688" s="104">
        <f t="shared" si="1659"/>
        <v>0</v>
      </c>
      <c r="S1688" s="104">
        <f t="shared" si="1659"/>
        <v>5.2079633990315228</v>
      </c>
      <c r="T1688" s="104">
        <f t="shared" si="1660"/>
        <v>5.2079633990315228</v>
      </c>
    </row>
    <row r="1689" spans="2:20" x14ac:dyDescent="0.2">
      <c r="B1689" s="114" t="s">
        <v>429</v>
      </c>
      <c r="C1689" s="119">
        <f t="shared" si="1649"/>
        <v>2.4114639397201292</v>
      </c>
      <c r="D1689" s="119">
        <f t="shared" si="1649"/>
        <v>0</v>
      </c>
      <c r="E1689" s="104">
        <f t="shared" si="1650"/>
        <v>2.4114639397201292</v>
      </c>
      <c r="F1689" s="104">
        <f t="shared" si="1651"/>
        <v>2.4505751802577711</v>
      </c>
      <c r="G1689" s="104">
        <f t="shared" si="1651"/>
        <v>0</v>
      </c>
      <c r="H1689" s="104">
        <f t="shared" si="1652"/>
        <v>2.4505751802577711</v>
      </c>
      <c r="I1689" s="104">
        <f t="shared" si="1653"/>
        <v>2.718163104134677</v>
      </c>
      <c r="J1689" s="104">
        <f t="shared" si="1653"/>
        <v>0</v>
      </c>
      <c r="K1689" s="104">
        <f t="shared" si="1654"/>
        <v>2.718163104134677</v>
      </c>
      <c r="L1689" s="104">
        <f t="shared" si="1655"/>
        <v>5.9799226163745827</v>
      </c>
      <c r="M1689" s="104">
        <f t="shared" si="1655"/>
        <v>0</v>
      </c>
      <c r="N1689" s="104">
        <f t="shared" si="1656"/>
        <v>5.9799226163745827</v>
      </c>
      <c r="O1689" s="104">
        <f t="shared" si="1657"/>
        <v>6.62114491183981</v>
      </c>
      <c r="P1689" s="104">
        <f t="shared" si="1657"/>
        <v>0</v>
      </c>
      <c r="Q1689" s="104">
        <f t="shared" si="1658"/>
        <v>6.62114491183981</v>
      </c>
      <c r="R1689" s="104">
        <f t="shared" si="1659"/>
        <v>7.3173904346857652</v>
      </c>
      <c r="S1689" s="104">
        <f t="shared" si="1659"/>
        <v>0</v>
      </c>
      <c r="T1689" s="104">
        <f t="shared" si="1660"/>
        <v>7.3173904346857652</v>
      </c>
    </row>
    <row r="1690" spans="2:20" x14ac:dyDescent="0.2">
      <c r="B1690" s="114" t="s">
        <v>288</v>
      </c>
      <c r="C1690" s="119">
        <f t="shared" si="1649"/>
        <v>0</v>
      </c>
      <c r="D1690" s="119">
        <f t="shared" si="1649"/>
        <v>0</v>
      </c>
      <c r="E1690" s="104">
        <f t="shared" si="1650"/>
        <v>0</v>
      </c>
      <c r="F1690" s="104">
        <f t="shared" si="1651"/>
        <v>0.8360521022860059</v>
      </c>
      <c r="G1690" s="104">
        <f t="shared" si="1651"/>
        <v>0</v>
      </c>
      <c r="H1690" s="104">
        <f t="shared" si="1652"/>
        <v>0.8360521022860059</v>
      </c>
      <c r="I1690" s="104">
        <f t="shared" si="1653"/>
        <v>1.114933694235378</v>
      </c>
      <c r="J1690" s="104">
        <f t="shared" si="1653"/>
        <v>0</v>
      </c>
      <c r="K1690" s="104">
        <f t="shared" si="1654"/>
        <v>1.114933694235378</v>
      </c>
      <c r="L1690" s="104">
        <f t="shared" si="1655"/>
        <v>1.3937906620656337</v>
      </c>
      <c r="M1690" s="104">
        <f t="shared" si="1655"/>
        <v>0</v>
      </c>
      <c r="N1690" s="104">
        <f t="shared" si="1656"/>
        <v>1.3937906620656337</v>
      </c>
      <c r="O1690" s="104">
        <f t="shared" si="1657"/>
        <v>2.3386053525192843</v>
      </c>
      <c r="P1690" s="104">
        <f t="shared" si="1657"/>
        <v>0</v>
      </c>
      <c r="Q1690" s="104">
        <f t="shared" si="1658"/>
        <v>2.3386053525192843</v>
      </c>
      <c r="R1690" s="104">
        <f t="shared" si="1659"/>
        <v>2.9135882339642429</v>
      </c>
      <c r="S1690" s="104">
        <f t="shared" si="1659"/>
        <v>0</v>
      </c>
      <c r="T1690" s="104">
        <f t="shared" si="1660"/>
        <v>2.9135882339642429</v>
      </c>
    </row>
    <row r="1691" spans="2:20" x14ac:dyDescent="0.2">
      <c r="B1691" s="114" t="s">
        <v>289</v>
      </c>
      <c r="C1691" s="119">
        <f t="shared" si="1649"/>
        <v>1.0477395048439182</v>
      </c>
      <c r="D1691" s="119">
        <f t="shared" si="1649"/>
        <v>0</v>
      </c>
      <c r="E1691" s="104">
        <f t="shared" si="1650"/>
        <v>1.0477395048439182</v>
      </c>
      <c r="F1691" s="104">
        <f t="shared" si="1651"/>
        <v>1.06473266452579</v>
      </c>
      <c r="G1691" s="104">
        <f t="shared" si="1651"/>
        <v>0</v>
      </c>
      <c r="H1691" s="104">
        <f t="shared" si="1652"/>
        <v>1.06473266452579</v>
      </c>
      <c r="I1691" s="104">
        <f t="shared" si="1653"/>
        <v>1.1809950038654111</v>
      </c>
      <c r="J1691" s="104">
        <f t="shared" si="1653"/>
        <v>0</v>
      </c>
      <c r="K1691" s="104">
        <f t="shared" si="1654"/>
        <v>1.1809950038654111</v>
      </c>
      <c r="L1691" s="104">
        <f t="shared" si="1655"/>
        <v>1.29908663735034</v>
      </c>
      <c r="M1691" s="104">
        <f t="shared" si="1655"/>
        <v>0</v>
      </c>
      <c r="N1691" s="104">
        <f t="shared" si="1656"/>
        <v>1.29908663735034</v>
      </c>
      <c r="O1691" s="104">
        <f t="shared" si="1657"/>
        <v>1.4383866532617515</v>
      </c>
      <c r="P1691" s="104">
        <f t="shared" si="1657"/>
        <v>0</v>
      </c>
      <c r="Q1691" s="104">
        <f t="shared" si="1658"/>
        <v>1.4383866532617515</v>
      </c>
      <c r="R1691" s="104">
        <f t="shared" si="1659"/>
        <v>1.5896399909834587</v>
      </c>
      <c r="S1691" s="104">
        <f t="shared" si="1659"/>
        <v>0</v>
      </c>
      <c r="T1691" s="104">
        <f t="shared" si="1660"/>
        <v>1.5896399909834587</v>
      </c>
    </row>
    <row r="1692" spans="2:20" x14ac:dyDescent="0.2">
      <c r="B1692" s="114" t="s">
        <v>290</v>
      </c>
      <c r="C1692" s="119">
        <f t="shared" si="1649"/>
        <v>0</v>
      </c>
      <c r="D1692" s="119">
        <f t="shared" si="1649"/>
        <v>0.83486544671689988</v>
      </c>
      <c r="E1692" s="104">
        <f t="shared" si="1650"/>
        <v>0.83486544671689988</v>
      </c>
      <c r="F1692" s="104">
        <f t="shared" si="1651"/>
        <v>0</v>
      </c>
      <c r="G1692" s="104">
        <f t="shared" si="1651"/>
        <v>0.84840602792372488</v>
      </c>
      <c r="H1692" s="104">
        <f t="shared" si="1652"/>
        <v>0.84840602792372488</v>
      </c>
      <c r="I1692" s="104">
        <f t="shared" si="1653"/>
        <v>0</v>
      </c>
      <c r="J1692" s="104">
        <f t="shared" si="1653"/>
        <v>0.94104681260386736</v>
      </c>
      <c r="K1692" s="104">
        <f t="shared" si="1654"/>
        <v>0.94104681260386736</v>
      </c>
      <c r="L1692" s="104">
        <f t="shared" si="1655"/>
        <v>0</v>
      </c>
      <c r="M1692" s="104">
        <f t="shared" si="1655"/>
        <v>1.0351452253172551</v>
      </c>
      <c r="N1692" s="104">
        <f t="shared" si="1656"/>
        <v>1.0351452253172551</v>
      </c>
      <c r="O1692" s="104">
        <f t="shared" si="1657"/>
        <v>0</v>
      </c>
      <c r="P1692" s="104">
        <f t="shared" si="1657"/>
        <v>1.1461430157736496</v>
      </c>
      <c r="Q1692" s="104">
        <f t="shared" si="1658"/>
        <v>1.1461430157736496</v>
      </c>
      <c r="R1692" s="104">
        <f t="shared" si="1659"/>
        <v>0</v>
      </c>
      <c r="S1692" s="104">
        <f t="shared" si="1659"/>
        <v>1.2666655166249148</v>
      </c>
      <c r="T1692" s="104">
        <f t="shared" si="1660"/>
        <v>1.2666655166249148</v>
      </c>
    </row>
    <row r="1693" spans="2:20" x14ac:dyDescent="0.2">
      <c r="B1693" s="114" t="s">
        <v>291</v>
      </c>
      <c r="C1693" s="119">
        <f t="shared" si="1649"/>
        <v>0</v>
      </c>
      <c r="D1693" s="119">
        <f t="shared" si="1649"/>
        <v>0.41576964477933259</v>
      </c>
      <c r="E1693" s="104">
        <f t="shared" si="1650"/>
        <v>0.41576964477933259</v>
      </c>
      <c r="F1693" s="104">
        <f t="shared" si="1651"/>
        <v>0</v>
      </c>
      <c r="G1693" s="104">
        <f t="shared" si="1651"/>
        <v>0.42251296211340877</v>
      </c>
      <c r="H1693" s="104">
        <f t="shared" si="1652"/>
        <v>0.42251296211340877</v>
      </c>
      <c r="I1693" s="104">
        <f t="shared" si="1653"/>
        <v>0</v>
      </c>
      <c r="J1693" s="104">
        <f t="shared" si="1653"/>
        <v>0.46864881105770279</v>
      </c>
      <c r="K1693" s="104">
        <f t="shared" si="1654"/>
        <v>0.46864881105770279</v>
      </c>
      <c r="L1693" s="104">
        <f t="shared" si="1655"/>
        <v>0</v>
      </c>
      <c r="M1693" s="104">
        <f t="shared" si="1655"/>
        <v>0.47333243280080922</v>
      </c>
      <c r="N1693" s="104">
        <f t="shared" si="1656"/>
        <v>0.47333243280080922</v>
      </c>
      <c r="O1693" s="104">
        <f t="shared" si="1657"/>
        <v>0</v>
      </c>
      <c r="P1693" s="104">
        <f t="shared" si="1657"/>
        <v>0.5240874891033076</v>
      </c>
      <c r="Q1693" s="104">
        <f t="shared" si="1658"/>
        <v>0.5240874891033076</v>
      </c>
      <c r="R1693" s="104">
        <f t="shared" si="1659"/>
        <v>0</v>
      </c>
      <c r="S1693" s="104">
        <f t="shared" si="1659"/>
        <v>0.57919783221258769</v>
      </c>
      <c r="T1693" s="104">
        <f t="shared" si="1660"/>
        <v>0.57919783221258769</v>
      </c>
    </row>
    <row r="1694" spans="2:20" x14ac:dyDescent="0.2">
      <c r="B1694" s="114" t="s">
        <v>293</v>
      </c>
      <c r="C1694" s="119">
        <f t="shared" si="1649"/>
        <v>0</v>
      </c>
      <c r="D1694" s="119">
        <f t="shared" si="1649"/>
        <v>0.43722335844994614</v>
      </c>
      <c r="E1694" s="104">
        <f t="shared" si="1650"/>
        <v>0.43722335844994614</v>
      </c>
      <c r="F1694" s="104">
        <f t="shared" si="1651"/>
        <v>0</v>
      </c>
      <c r="G1694" s="104">
        <f t="shared" si="1651"/>
        <v>0.44431463095846069</v>
      </c>
      <c r="H1694" s="104">
        <f t="shared" si="1652"/>
        <v>0.44431463095846069</v>
      </c>
      <c r="I1694" s="104">
        <f t="shared" si="1653"/>
        <v>0</v>
      </c>
      <c r="J1694" s="104">
        <f t="shared" si="1653"/>
        <v>0.49283108970828032</v>
      </c>
      <c r="K1694" s="104">
        <f t="shared" si="1654"/>
        <v>0.49283108970828032</v>
      </c>
      <c r="L1694" s="104">
        <f t="shared" si="1655"/>
        <v>0</v>
      </c>
      <c r="M1694" s="104">
        <f t="shared" si="1655"/>
        <v>0.5421109158085784</v>
      </c>
      <c r="N1694" s="104">
        <f t="shared" si="1656"/>
        <v>0.5421109158085784</v>
      </c>
      <c r="O1694" s="104">
        <f t="shared" si="1657"/>
        <v>0</v>
      </c>
      <c r="P1694" s="104">
        <f t="shared" si="1657"/>
        <v>0.60024103355954683</v>
      </c>
      <c r="Q1694" s="104">
        <f t="shared" si="1658"/>
        <v>0.60024103355954683</v>
      </c>
      <c r="R1694" s="104">
        <f t="shared" si="1659"/>
        <v>0</v>
      </c>
      <c r="S1694" s="104">
        <f t="shared" si="1659"/>
        <v>0.66335929147547823</v>
      </c>
      <c r="T1694" s="104">
        <f t="shared" si="1660"/>
        <v>0.66335929147547823</v>
      </c>
    </row>
    <row r="1695" spans="2:20" x14ac:dyDescent="0.2">
      <c r="B1695" s="114" t="s">
        <v>872</v>
      </c>
      <c r="C1695" s="119">
        <f t="shared" ref="C1695:D1702" si="1661">+C1361*$E$1706</f>
        <v>0</v>
      </c>
      <c r="D1695" s="119">
        <f t="shared" si="1661"/>
        <v>0</v>
      </c>
      <c r="E1695" s="104">
        <f t="shared" si="1650"/>
        <v>0</v>
      </c>
      <c r="F1695" s="104">
        <f t="shared" ref="F1695:G1702" si="1662">+F1361*$H$1706</f>
        <v>0</v>
      </c>
      <c r="G1695" s="104">
        <f t="shared" si="1662"/>
        <v>0</v>
      </c>
      <c r="H1695" s="104">
        <f t="shared" si="1652"/>
        <v>0</v>
      </c>
      <c r="I1695" s="104">
        <f t="shared" ref="I1695:J1702" si="1663">+I1361*$K$1706</f>
        <v>9.2955136077560887</v>
      </c>
      <c r="J1695" s="104">
        <f t="shared" si="1663"/>
        <v>0</v>
      </c>
      <c r="K1695" s="104">
        <f t="shared" si="1654"/>
        <v>9.2955136077560887</v>
      </c>
      <c r="L1695" s="104">
        <f t="shared" ref="L1695:M1702" si="1664">+L1361*$N$1706</f>
        <v>21.689400406550462</v>
      </c>
      <c r="M1695" s="104">
        <f t="shared" si="1664"/>
        <v>0</v>
      </c>
      <c r="N1695" s="104">
        <f t="shared" si="1656"/>
        <v>21.689400406550462</v>
      </c>
      <c r="O1695" s="104">
        <f t="shared" ref="O1695:P1702" si="1665">+O1361*$Q$1706</f>
        <v>0</v>
      </c>
      <c r="P1695" s="104">
        <f t="shared" si="1665"/>
        <v>0</v>
      </c>
      <c r="Q1695" s="104">
        <f t="shared" si="1658"/>
        <v>0</v>
      </c>
      <c r="R1695" s="104">
        <f t="shared" ref="R1695:S1702" si="1666">+R1361*$T$1706</f>
        <v>0</v>
      </c>
      <c r="S1695" s="104">
        <f t="shared" si="1666"/>
        <v>0</v>
      </c>
      <c r="T1695" s="104">
        <f t="shared" si="1660"/>
        <v>0</v>
      </c>
    </row>
    <row r="1696" spans="2:20" x14ac:dyDescent="0.2">
      <c r="B1696" s="114" t="s">
        <v>867</v>
      </c>
      <c r="C1696" s="119">
        <f t="shared" si="1661"/>
        <v>0</v>
      </c>
      <c r="D1696" s="119">
        <f t="shared" si="1661"/>
        <v>0</v>
      </c>
      <c r="E1696" s="104">
        <f t="shared" si="1650"/>
        <v>0</v>
      </c>
      <c r="F1696" s="104">
        <f t="shared" si="1662"/>
        <v>9.2184646279289186</v>
      </c>
      <c r="G1696" s="104">
        <f t="shared" si="1662"/>
        <v>0</v>
      </c>
      <c r="H1696" s="104">
        <f t="shared" si="1652"/>
        <v>9.2184646279289186</v>
      </c>
      <c r="I1696" s="104">
        <f t="shared" si="1663"/>
        <v>10.844765875715437</v>
      </c>
      <c r="J1696" s="104">
        <f t="shared" si="1663"/>
        <v>0</v>
      </c>
      <c r="K1696" s="104">
        <f t="shared" si="1654"/>
        <v>10.844765875715437</v>
      </c>
      <c r="L1696" s="104">
        <f t="shared" si="1664"/>
        <v>18.59091463418611</v>
      </c>
      <c r="M1696" s="104">
        <f t="shared" si="1664"/>
        <v>0</v>
      </c>
      <c r="N1696" s="104">
        <f t="shared" si="1656"/>
        <v>18.59091463418611</v>
      </c>
      <c r="O1696" s="104">
        <f t="shared" si="1665"/>
        <v>20.272518565934938</v>
      </c>
      <c r="P1696" s="104">
        <f t="shared" si="1665"/>
        <v>0</v>
      </c>
      <c r="Q1696" s="104">
        <f t="shared" si="1658"/>
        <v>20.272518565934938</v>
      </c>
      <c r="R1696" s="104">
        <f t="shared" si="1666"/>
        <v>23.50098491402839</v>
      </c>
      <c r="S1696" s="104">
        <f t="shared" si="1666"/>
        <v>0</v>
      </c>
      <c r="T1696" s="104">
        <f t="shared" si="1660"/>
        <v>23.50098491402839</v>
      </c>
    </row>
    <row r="1697" spans="2:20" x14ac:dyDescent="0.2">
      <c r="B1697" s="114" t="s">
        <v>868</v>
      </c>
      <c r="C1697" s="119">
        <f t="shared" si="1661"/>
        <v>0</v>
      </c>
      <c r="D1697" s="119">
        <f t="shared" si="1661"/>
        <v>0</v>
      </c>
      <c r="E1697" s="104">
        <f t="shared" si="1650"/>
        <v>0</v>
      </c>
      <c r="F1697" s="104">
        <f t="shared" si="1662"/>
        <v>0</v>
      </c>
      <c r="G1697" s="104">
        <f t="shared" si="1662"/>
        <v>0</v>
      </c>
      <c r="H1697" s="104">
        <f t="shared" si="1652"/>
        <v>0</v>
      </c>
      <c r="I1697" s="104">
        <f t="shared" si="1663"/>
        <v>4.6477568038780444</v>
      </c>
      <c r="J1697" s="104">
        <f t="shared" si="1663"/>
        <v>0</v>
      </c>
      <c r="K1697" s="104">
        <f t="shared" si="1654"/>
        <v>4.6477568038780444</v>
      </c>
      <c r="L1697" s="104">
        <f t="shared" si="1664"/>
        <v>9.2954573170930548</v>
      </c>
      <c r="M1697" s="104">
        <f t="shared" si="1664"/>
        <v>0</v>
      </c>
      <c r="N1697" s="104">
        <f t="shared" si="1656"/>
        <v>9.2954573170930548</v>
      </c>
      <c r="O1697" s="104">
        <f t="shared" si="1665"/>
        <v>12.475396040575346</v>
      </c>
      <c r="P1697" s="104">
        <f t="shared" si="1665"/>
        <v>0</v>
      </c>
      <c r="Q1697" s="104">
        <f t="shared" si="1658"/>
        <v>12.475396040575346</v>
      </c>
      <c r="R1697" s="104">
        <f t="shared" si="1666"/>
        <v>14.100590948417034</v>
      </c>
      <c r="S1697" s="104">
        <f t="shared" si="1666"/>
        <v>0</v>
      </c>
      <c r="T1697" s="104">
        <f t="shared" si="1660"/>
        <v>14.100590948417034</v>
      </c>
    </row>
    <row r="1698" spans="2:20" x14ac:dyDescent="0.2">
      <c r="B1698" s="114" t="s">
        <v>869</v>
      </c>
      <c r="C1698" s="119">
        <f t="shared" si="1661"/>
        <v>0</v>
      </c>
      <c r="D1698" s="119">
        <f t="shared" si="1661"/>
        <v>0</v>
      </c>
      <c r="E1698" s="104">
        <f t="shared" si="1650"/>
        <v>0</v>
      </c>
      <c r="F1698" s="104">
        <f t="shared" si="1662"/>
        <v>6.1456430852859461</v>
      </c>
      <c r="G1698" s="104">
        <f t="shared" si="1662"/>
        <v>0</v>
      </c>
      <c r="H1698" s="104">
        <f t="shared" si="1652"/>
        <v>6.1456430852859461</v>
      </c>
      <c r="I1698" s="104">
        <f t="shared" si="1663"/>
        <v>7.7462613397967406</v>
      </c>
      <c r="J1698" s="104">
        <f t="shared" si="1663"/>
        <v>0</v>
      </c>
      <c r="K1698" s="104">
        <f t="shared" si="1654"/>
        <v>7.7462613397967406</v>
      </c>
      <c r="L1698" s="104">
        <f t="shared" si="1664"/>
        <v>10.844700203275231</v>
      </c>
      <c r="M1698" s="104">
        <f t="shared" si="1664"/>
        <v>0</v>
      </c>
      <c r="N1698" s="104">
        <f t="shared" si="1656"/>
        <v>10.844700203275231</v>
      </c>
      <c r="O1698" s="104">
        <f t="shared" si="1665"/>
        <v>15.594245050719183</v>
      </c>
      <c r="P1698" s="104">
        <f t="shared" si="1665"/>
        <v>0</v>
      </c>
      <c r="Q1698" s="104">
        <f t="shared" si="1658"/>
        <v>15.594245050719183</v>
      </c>
      <c r="R1698" s="104">
        <f t="shared" si="1666"/>
        <v>18.800787931222711</v>
      </c>
      <c r="S1698" s="104">
        <f t="shared" si="1666"/>
        <v>0</v>
      </c>
      <c r="T1698" s="104">
        <f t="shared" si="1660"/>
        <v>18.800787931222711</v>
      </c>
    </row>
    <row r="1699" spans="2:20" x14ac:dyDescent="0.2">
      <c r="B1699" s="114" t="s">
        <v>870</v>
      </c>
      <c r="C1699" s="119">
        <f t="shared" si="1661"/>
        <v>0</v>
      </c>
      <c r="D1699" s="119">
        <f t="shared" si="1661"/>
        <v>0</v>
      </c>
      <c r="E1699" s="104">
        <f t="shared" si="1650"/>
        <v>0</v>
      </c>
      <c r="F1699" s="104">
        <f t="shared" si="1662"/>
        <v>0</v>
      </c>
      <c r="G1699" s="104">
        <f t="shared" si="1662"/>
        <v>0</v>
      </c>
      <c r="H1699" s="104">
        <f t="shared" si="1652"/>
        <v>0</v>
      </c>
      <c r="I1699" s="104">
        <f t="shared" si="1663"/>
        <v>18.591027215512177</v>
      </c>
      <c r="J1699" s="104">
        <f t="shared" si="1663"/>
        <v>0</v>
      </c>
      <c r="K1699" s="104">
        <f t="shared" si="1654"/>
        <v>18.591027215512177</v>
      </c>
      <c r="L1699" s="104">
        <f t="shared" si="1664"/>
        <v>0</v>
      </c>
      <c r="M1699" s="104">
        <f t="shared" si="1664"/>
        <v>0</v>
      </c>
      <c r="N1699" s="104">
        <f t="shared" si="1656"/>
        <v>0</v>
      </c>
      <c r="O1699" s="104">
        <f t="shared" si="1665"/>
        <v>37.426188121726042</v>
      </c>
      <c r="P1699" s="104">
        <f t="shared" si="1665"/>
        <v>0</v>
      </c>
      <c r="Q1699" s="104">
        <f t="shared" si="1658"/>
        <v>37.426188121726042</v>
      </c>
      <c r="R1699" s="104">
        <f t="shared" si="1666"/>
        <v>0</v>
      </c>
      <c r="S1699" s="104">
        <f t="shared" si="1666"/>
        <v>0</v>
      </c>
      <c r="T1699" s="104">
        <f t="shared" si="1660"/>
        <v>0</v>
      </c>
    </row>
    <row r="1700" spans="2:20" x14ac:dyDescent="0.2">
      <c r="B1700" s="114" t="s">
        <v>871</v>
      </c>
      <c r="C1700" s="119">
        <f t="shared" si="1661"/>
        <v>0</v>
      </c>
      <c r="D1700" s="119">
        <f t="shared" si="1661"/>
        <v>0</v>
      </c>
      <c r="E1700" s="104">
        <f t="shared" si="1650"/>
        <v>0</v>
      </c>
      <c r="F1700" s="104">
        <f t="shared" si="1662"/>
        <v>3.072821542642973</v>
      </c>
      <c r="G1700" s="104">
        <f t="shared" si="1662"/>
        <v>0</v>
      </c>
      <c r="H1700" s="104">
        <f t="shared" si="1652"/>
        <v>3.072821542642973</v>
      </c>
      <c r="I1700" s="104">
        <f t="shared" si="1663"/>
        <v>6.1970090718373934</v>
      </c>
      <c r="J1700" s="104">
        <f t="shared" si="1663"/>
        <v>0</v>
      </c>
      <c r="K1700" s="104">
        <f t="shared" si="1654"/>
        <v>6.1970090718373934</v>
      </c>
      <c r="L1700" s="104">
        <f t="shared" si="1664"/>
        <v>7.7462144309108787</v>
      </c>
      <c r="M1700" s="104">
        <f t="shared" si="1664"/>
        <v>0</v>
      </c>
      <c r="N1700" s="104">
        <f t="shared" si="1656"/>
        <v>7.7462144309108787</v>
      </c>
      <c r="O1700" s="104">
        <f t="shared" si="1665"/>
        <v>10.915971535503427</v>
      </c>
      <c r="P1700" s="104">
        <f t="shared" si="1665"/>
        <v>0</v>
      </c>
      <c r="Q1700" s="104">
        <f t="shared" si="1658"/>
        <v>10.915971535503427</v>
      </c>
      <c r="R1700" s="104">
        <f t="shared" si="1666"/>
        <v>12.533858620815142</v>
      </c>
      <c r="S1700" s="104">
        <f t="shared" si="1666"/>
        <v>0</v>
      </c>
      <c r="T1700" s="104">
        <f t="shared" si="1660"/>
        <v>12.533858620815142</v>
      </c>
    </row>
    <row r="1701" spans="2:20" x14ac:dyDescent="0.2">
      <c r="B1701" s="114" t="s">
        <v>873</v>
      </c>
      <c r="C1701" s="119">
        <f t="shared" si="1661"/>
        <v>0</v>
      </c>
      <c r="D1701" s="119">
        <f t="shared" si="1661"/>
        <v>0</v>
      </c>
      <c r="E1701" s="104">
        <f t="shared" si="1650"/>
        <v>0</v>
      </c>
      <c r="F1701" s="104">
        <f t="shared" si="1662"/>
        <v>0</v>
      </c>
      <c r="G1701" s="104">
        <f t="shared" si="1662"/>
        <v>0</v>
      </c>
      <c r="H1701" s="104">
        <f t="shared" si="1652"/>
        <v>0</v>
      </c>
      <c r="I1701" s="104">
        <f t="shared" si="1663"/>
        <v>9.2955136077560887</v>
      </c>
      <c r="J1701" s="104">
        <f t="shared" si="1663"/>
        <v>0</v>
      </c>
      <c r="K1701" s="104">
        <f t="shared" si="1654"/>
        <v>9.2955136077560887</v>
      </c>
      <c r="L1701" s="104">
        <f t="shared" si="1664"/>
        <v>21.689400406550462</v>
      </c>
      <c r="M1701" s="104">
        <f t="shared" si="1664"/>
        <v>0</v>
      </c>
      <c r="N1701" s="104">
        <f t="shared" si="1656"/>
        <v>21.689400406550462</v>
      </c>
      <c r="O1701" s="104">
        <f t="shared" si="1665"/>
        <v>0</v>
      </c>
      <c r="P1701" s="104">
        <f t="shared" si="1665"/>
        <v>0</v>
      </c>
      <c r="Q1701" s="104">
        <f t="shared" si="1658"/>
        <v>0</v>
      </c>
      <c r="R1701" s="104">
        <f t="shared" si="1666"/>
        <v>0</v>
      </c>
      <c r="S1701" s="104">
        <f t="shared" si="1666"/>
        <v>0</v>
      </c>
      <c r="T1701" s="104">
        <f t="shared" si="1660"/>
        <v>0</v>
      </c>
    </row>
    <row r="1702" spans="2:20" x14ac:dyDescent="0.2">
      <c r="B1702" s="108" t="s">
        <v>881</v>
      </c>
      <c r="C1702" s="119">
        <f t="shared" si="1661"/>
        <v>0</v>
      </c>
      <c r="D1702" s="119">
        <f t="shared" si="1661"/>
        <v>0</v>
      </c>
      <c r="E1702" s="104">
        <f t="shared" si="1650"/>
        <v>0</v>
      </c>
      <c r="F1702" s="104">
        <f t="shared" si="1662"/>
        <v>21.509750798500811</v>
      </c>
      <c r="G1702" s="104">
        <f t="shared" si="1662"/>
        <v>0</v>
      </c>
      <c r="H1702" s="104">
        <f t="shared" si="1652"/>
        <v>21.509750798500811</v>
      </c>
      <c r="I1702" s="104">
        <f t="shared" si="1663"/>
        <v>0</v>
      </c>
      <c r="J1702" s="104">
        <f t="shared" si="1663"/>
        <v>0</v>
      </c>
      <c r="K1702" s="104">
        <f t="shared" si="1654"/>
        <v>0</v>
      </c>
      <c r="L1702" s="104">
        <f t="shared" si="1664"/>
        <v>0</v>
      </c>
      <c r="M1702" s="104">
        <f t="shared" si="1664"/>
        <v>0</v>
      </c>
      <c r="N1702" s="104">
        <f t="shared" si="1656"/>
        <v>0</v>
      </c>
      <c r="O1702" s="104">
        <f t="shared" si="1665"/>
        <v>0</v>
      </c>
      <c r="P1702" s="104">
        <f t="shared" si="1665"/>
        <v>0</v>
      </c>
      <c r="Q1702" s="104">
        <f t="shared" si="1658"/>
        <v>0</v>
      </c>
      <c r="R1702" s="104">
        <f t="shared" si="1666"/>
        <v>0</v>
      </c>
      <c r="S1702" s="104">
        <f t="shared" si="1666"/>
        <v>0</v>
      </c>
      <c r="T1702" s="104">
        <f t="shared" si="1660"/>
        <v>0</v>
      </c>
    </row>
    <row r="1703" spans="2:20" x14ac:dyDescent="0.2">
      <c r="B1703" s="108" t="s">
        <v>912</v>
      </c>
      <c r="C1703" s="119">
        <f t="shared" ref="C1703:D1703" si="1667">+C1369*$E$1706</f>
        <v>6.8685145317545739</v>
      </c>
      <c r="D1703" s="119">
        <f t="shared" si="1667"/>
        <v>0</v>
      </c>
      <c r="E1703" s="104">
        <f t="shared" ref="E1703:E1704" si="1668">+C1703+D1703</f>
        <v>6.8685145317545739</v>
      </c>
      <c r="F1703" s="104">
        <f t="shared" ref="F1703:G1703" si="1669">+F1369*$H$1706</f>
        <v>6.3453764855577388</v>
      </c>
      <c r="G1703" s="104">
        <f t="shared" si="1669"/>
        <v>0</v>
      </c>
      <c r="H1703" s="104">
        <f t="shared" ref="H1703:H1704" si="1670">+F1703+G1703</f>
        <v>6.3453764855577388</v>
      </c>
      <c r="I1703" s="104">
        <f t="shared" ref="I1703:J1703" si="1671">+I1369*$K$1706</f>
        <v>6.3984118666721077</v>
      </c>
      <c r="J1703" s="104">
        <f t="shared" si="1671"/>
        <v>0</v>
      </c>
      <c r="K1703" s="104">
        <f t="shared" ref="K1703:K1704" si="1672">+I1703+J1703</f>
        <v>6.3984118666721077</v>
      </c>
      <c r="L1703" s="104">
        <f t="shared" ref="L1703:M1703" si="1673">+L1369*$N$1706</f>
        <v>6.3983731199323861</v>
      </c>
      <c r="M1703" s="104">
        <f t="shared" si="1673"/>
        <v>0</v>
      </c>
      <c r="N1703" s="104">
        <f t="shared" ref="N1703:N1704" si="1674">+L1703+M1703</f>
        <v>6.3983731199323861</v>
      </c>
      <c r="O1703" s="104">
        <f t="shared" ref="O1703:P1703" si="1675">+O1369*$Q$1706</f>
        <v>6.4404232059470221</v>
      </c>
      <c r="P1703" s="104">
        <f t="shared" si="1675"/>
        <v>0</v>
      </c>
      <c r="Q1703" s="104">
        <f t="shared" ref="Q1703:Q1704" si="1676">+O1703+P1703</f>
        <v>6.4404232059470221</v>
      </c>
      <c r="R1703" s="104">
        <f t="shared" ref="R1703:S1703" si="1677">+R1369*$T$1706</f>
        <v>0</v>
      </c>
      <c r="S1703" s="104">
        <f t="shared" si="1677"/>
        <v>0</v>
      </c>
      <c r="T1703" s="104">
        <f t="shared" ref="T1703:T1704" si="1678">+R1703+S1703</f>
        <v>0</v>
      </c>
    </row>
    <row r="1704" spans="2:20" x14ac:dyDescent="0.2">
      <c r="B1704" s="114" t="s">
        <v>294</v>
      </c>
      <c r="C1704" s="119">
        <f t="shared" ref="C1704:D1704" si="1679">+C1370*$E$1706</f>
        <v>23.357670333692141</v>
      </c>
      <c r="D1704" s="119">
        <f t="shared" si="1679"/>
        <v>0</v>
      </c>
      <c r="E1704" s="104">
        <f t="shared" si="1668"/>
        <v>23.357670333692141</v>
      </c>
      <c r="F1704" s="104">
        <f t="shared" ref="F1704:G1704" si="1680">+F1370*$H$1706</f>
        <v>21.57864140893917</v>
      </c>
      <c r="G1704" s="104">
        <f t="shared" si="1680"/>
        <v>0</v>
      </c>
      <c r="H1704" s="104">
        <f t="shared" si="1670"/>
        <v>21.57864140893917</v>
      </c>
      <c r="I1704" s="104">
        <f t="shared" ref="I1704:J1704" si="1681">+I1370*$K$1706</f>
        <v>34.876000692845629</v>
      </c>
      <c r="J1704" s="104">
        <f t="shared" si="1681"/>
        <v>0</v>
      </c>
      <c r="K1704" s="104">
        <f t="shared" si="1672"/>
        <v>34.876000692845629</v>
      </c>
      <c r="L1704" s="104">
        <f t="shared" ref="L1704:M1704" si="1682">+L1370*$N$1706</f>
        <v>32.26518096398501</v>
      </c>
      <c r="M1704" s="104">
        <f t="shared" si="1682"/>
        <v>0</v>
      </c>
      <c r="N1704" s="104">
        <f t="shared" si="1674"/>
        <v>32.26518096398501</v>
      </c>
      <c r="O1704" s="104">
        <f t="shared" ref="O1704:P1704" si="1683">+O1370*$Q$1706</f>
        <v>44.172911409726616</v>
      </c>
      <c r="P1704" s="104">
        <f t="shared" si="1683"/>
        <v>0</v>
      </c>
      <c r="Q1704" s="104">
        <f t="shared" si="1676"/>
        <v>44.172911409726616</v>
      </c>
      <c r="R1704" s="104">
        <f t="shared" ref="R1704:S1704" si="1684">+R1370*$T$1706</f>
        <v>56.320791352787431</v>
      </c>
      <c r="S1704" s="104">
        <f t="shared" si="1684"/>
        <v>0</v>
      </c>
      <c r="T1704" s="104">
        <f t="shared" si="1678"/>
        <v>56.320791352787431</v>
      </c>
    </row>
    <row r="1705" spans="2:20" x14ac:dyDescent="0.2">
      <c r="B1705" s="278" t="s">
        <v>8</v>
      </c>
      <c r="C1705" s="106">
        <f>SUM(C1682:C1704)</f>
        <v>124.52834574484973</v>
      </c>
      <c r="D1705" s="106">
        <f t="shared" ref="D1705:T1705" si="1685">SUM(D1682:D1704)</f>
        <v>7.1542314316469318</v>
      </c>
      <c r="E1705" s="106">
        <f t="shared" si="1685"/>
        <v>131.68257717649666</v>
      </c>
      <c r="F1705" s="106">
        <f t="shared" si="1685"/>
        <v>226.86718856850271</v>
      </c>
      <c r="G1705" s="106">
        <f t="shared" si="1685"/>
        <v>7.2702650416778489</v>
      </c>
      <c r="H1705" s="106">
        <f t="shared" si="1685"/>
        <v>234.13745361018059</v>
      </c>
      <c r="I1705" s="106">
        <f t="shared" si="1685"/>
        <v>292.73227481718908</v>
      </c>
      <c r="J1705" s="106">
        <f t="shared" si="1685"/>
        <v>8.0641338216321063</v>
      </c>
      <c r="K1705" s="106">
        <f t="shared" si="1685"/>
        <v>300.79640863882122</v>
      </c>
      <c r="L1705" s="106">
        <f t="shared" si="1685"/>
        <v>361.92618027232936</v>
      </c>
      <c r="M1705" s="106">
        <f t="shared" si="1685"/>
        <v>8.8283153490168544</v>
      </c>
      <c r="N1705" s="106">
        <f t="shared" si="1685"/>
        <v>370.75449562134622</v>
      </c>
      <c r="O1705" s="106">
        <f t="shared" si="1685"/>
        <v>392.66689701301959</v>
      </c>
      <c r="P1705" s="106">
        <f t="shared" si="1685"/>
        <v>12.131182834900279</v>
      </c>
      <c r="Q1705" s="106">
        <f t="shared" si="1685"/>
        <v>404.79807984791989</v>
      </c>
      <c r="R1705" s="106">
        <f t="shared" si="1685"/>
        <v>384.47287066829847</v>
      </c>
      <c r="S1705" s="106">
        <f t="shared" si="1685"/>
        <v>13.406835588024823</v>
      </c>
      <c r="T1705" s="106">
        <f t="shared" si="1685"/>
        <v>397.87970625632329</v>
      </c>
    </row>
    <row r="1706" spans="2:20" x14ac:dyDescent="0.2">
      <c r="B1706" s="279" t="s">
        <v>297</v>
      </c>
      <c r="C1706" s="241"/>
      <c r="D1706" s="240"/>
      <c r="E1706" s="285">
        <f>Asignaciones!K109</f>
        <v>2.9206049149338373E-2</v>
      </c>
      <c r="F1706" s="241"/>
      <c r="G1706" s="240"/>
      <c r="H1706" s="285">
        <f>Asignaciones!L109</f>
        <v>3.1203304913421815E-2</v>
      </c>
      <c r="I1706" s="241"/>
      <c r="J1706" s="240"/>
      <c r="K1706" s="285">
        <f>Asignaciones!M109</f>
        <v>3.1230374840130932E-2</v>
      </c>
      <c r="L1706" s="241"/>
      <c r="M1706" s="240"/>
      <c r="N1706" s="285">
        <f>Asignaciones!N109</f>
        <v>3.1231899872474132E-2</v>
      </c>
      <c r="O1706" s="241"/>
      <c r="P1706" s="240"/>
      <c r="Q1706" s="285">
        <f>Asignaciones!O109</f>
        <v>3.1108089644501728E-2</v>
      </c>
      <c r="R1706" s="241"/>
      <c r="S1706" s="240"/>
      <c r="T1706" s="285">
        <f>Asignaciones!P109</f>
        <v>3.1111260041901345E-2</v>
      </c>
    </row>
    <row r="1707" spans="2:20" x14ac:dyDescent="0.2">
      <c r="B1707" s="264"/>
    </row>
    <row r="1708" spans="2:20" x14ac:dyDescent="0.2">
      <c r="B1708" s="264"/>
    </row>
    <row r="1711" spans="2:20" x14ac:dyDescent="0.2">
      <c r="B1711" s="669" t="s">
        <v>500</v>
      </c>
      <c r="C1711" s="400"/>
      <c r="D1711" s="400"/>
      <c r="E1711" s="400"/>
      <c r="F1711" s="400"/>
      <c r="G1711" s="400"/>
      <c r="H1711" s="400"/>
      <c r="I1711" s="400"/>
      <c r="J1711" s="400"/>
      <c r="K1711" s="400"/>
      <c r="L1711" s="400"/>
      <c r="M1711" s="400"/>
      <c r="N1711" s="400"/>
      <c r="O1711" s="400"/>
      <c r="P1711" s="400"/>
      <c r="Q1711" s="400"/>
      <c r="R1711" s="400"/>
      <c r="S1711" s="400"/>
      <c r="T1711" s="670"/>
    </row>
    <row r="1712" spans="2:20" x14ac:dyDescent="0.2">
      <c r="B1712" s="671" t="s">
        <v>20</v>
      </c>
      <c r="C1712" s="672"/>
      <c r="D1712" s="672"/>
      <c r="E1712" s="672"/>
      <c r="F1712" s="672"/>
      <c r="G1712" s="672"/>
      <c r="H1712" s="672"/>
      <c r="I1712" s="672"/>
      <c r="J1712" s="672"/>
      <c r="K1712" s="672"/>
      <c r="L1712" s="672"/>
      <c r="M1712" s="672"/>
      <c r="N1712" s="672"/>
      <c r="O1712" s="672"/>
      <c r="P1712" s="672"/>
      <c r="Q1712" s="672"/>
      <c r="R1712" s="672"/>
      <c r="S1712" s="672"/>
      <c r="T1712" s="673"/>
    </row>
    <row r="1713" spans="2:20" x14ac:dyDescent="0.2">
      <c r="B1713" s="671" t="s">
        <v>911</v>
      </c>
      <c r="C1713" s="672"/>
      <c r="D1713" s="672"/>
      <c r="E1713" s="672"/>
      <c r="F1713" s="672"/>
      <c r="G1713" s="672"/>
      <c r="H1713" s="672"/>
      <c r="I1713" s="672"/>
      <c r="J1713" s="672"/>
      <c r="K1713" s="672"/>
      <c r="L1713" s="672"/>
      <c r="M1713" s="672"/>
      <c r="N1713" s="672"/>
      <c r="O1713" s="672"/>
      <c r="P1713" s="672"/>
      <c r="Q1713" s="672"/>
      <c r="R1713" s="672"/>
      <c r="S1713" s="672"/>
      <c r="T1713" s="673"/>
    </row>
    <row r="1714" spans="2:20" x14ac:dyDescent="0.2">
      <c r="B1714" s="671" t="s">
        <v>2</v>
      </c>
      <c r="C1714" s="672"/>
      <c r="D1714" s="672"/>
      <c r="E1714" s="672"/>
      <c r="F1714" s="672"/>
      <c r="G1714" s="672"/>
      <c r="H1714" s="672"/>
      <c r="I1714" s="672"/>
      <c r="J1714" s="672"/>
      <c r="K1714" s="672"/>
      <c r="L1714" s="672"/>
      <c r="M1714" s="672"/>
      <c r="N1714" s="672"/>
      <c r="O1714" s="672"/>
      <c r="P1714" s="672"/>
      <c r="Q1714" s="672"/>
      <c r="R1714" s="672"/>
      <c r="S1714" s="672"/>
      <c r="T1714" s="673"/>
    </row>
    <row r="1715" spans="2:20" x14ac:dyDescent="0.2">
      <c r="B1715" s="674"/>
      <c r="C1715" s="675"/>
      <c r="D1715" s="675"/>
      <c r="E1715" s="675"/>
      <c r="F1715" s="675"/>
      <c r="G1715" s="675"/>
      <c r="H1715" s="675"/>
      <c r="I1715" s="675"/>
      <c r="J1715" s="675"/>
      <c r="K1715" s="675"/>
      <c r="L1715" s="675"/>
      <c r="M1715" s="675"/>
      <c r="N1715" s="675"/>
      <c r="O1715" s="675"/>
      <c r="P1715" s="675"/>
      <c r="Q1715" s="675"/>
      <c r="R1715" s="675"/>
      <c r="S1715" s="675"/>
      <c r="T1715" s="676"/>
    </row>
    <row r="1716" spans="2:20" x14ac:dyDescent="0.2">
      <c r="B1716" s="264"/>
    </row>
    <row r="1717" spans="2:20" x14ac:dyDescent="0.2">
      <c r="B1717" s="265" t="s">
        <v>282</v>
      </c>
      <c r="C1717" s="267" t="s">
        <v>38</v>
      </c>
      <c r="D1717" s="662"/>
      <c r="E1717" s="299"/>
      <c r="F1717" s="270" t="s">
        <v>39</v>
      </c>
      <c r="G1717" s="663"/>
      <c r="H1717" s="663"/>
      <c r="I1717" s="301" t="s">
        <v>40</v>
      </c>
      <c r="J1717" s="662"/>
      <c r="K1717" s="299"/>
      <c r="L1717" s="267" t="s">
        <v>121</v>
      </c>
      <c r="M1717" s="662"/>
      <c r="N1717" s="299"/>
      <c r="O1717" s="270" t="s">
        <v>122</v>
      </c>
      <c r="P1717" s="662"/>
      <c r="Q1717" s="299"/>
      <c r="R1717" s="301" t="s">
        <v>633</v>
      </c>
      <c r="S1717" s="662"/>
      <c r="T1717" s="299"/>
    </row>
    <row r="1718" spans="2:20" x14ac:dyDescent="0.2">
      <c r="B1718" s="273"/>
      <c r="C1718" s="274" t="s">
        <v>283</v>
      </c>
      <c r="D1718" s="275" t="s">
        <v>284</v>
      </c>
      <c r="E1718" s="275" t="s">
        <v>47</v>
      </c>
      <c r="F1718" s="275" t="s">
        <v>283</v>
      </c>
      <c r="G1718" s="275" t="s">
        <v>284</v>
      </c>
      <c r="H1718" s="275" t="s">
        <v>47</v>
      </c>
      <c r="I1718" s="276" t="s">
        <v>283</v>
      </c>
      <c r="J1718" s="276" t="s">
        <v>284</v>
      </c>
      <c r="K1718" s="276" t="s">
        <v>47</v>
      </c>
      <c r="L1718" s="274" t="s">
        <v>283</v>
      </c>
      <c r="M1718" s="275" t="s">
        <v>284</v>
      </c>
      <c r="N1718" s="275" t="s">
        <v>47</v>
      </c>
      <c r="O1718" s="275" t="s">
        <v>283</v>
      </c>
      <c r="P1718" s="275" t="s">
        <v>284</v>
      </c>
      <c r="Q1718" s="275" t="s">
        <v>47</v>
      </c>
      <c r="R1718" s="276" t="s">
        <v>283</v>
      </c>
      <c r="S1718" s="276" t="s">
        <v>284</v>
      </c>
      <c r="T1718" s="276" t="s">
        <v>47</v>
      </c>
    </row>
    <row r="1719" spans="2:20" x14ac:dyDescent="0.2">
      <c r="B1719" s="125" t="s">
        <v>26</v>
      </c>
      <c r="C1719" s="282"/>
      <c r="D1719" s="282"/>
      <c r="E1719" s="282"/>
      <c r="F1719" s="282"/>
      <c r="G1719" s="282"/>
      <c r="H1719" s="282"/>
      <c r="I1719" s="282"/>
      <c r="J1719" s="282"/>
      <c r="K1719" s="282"/>
      <c r="L1719" s="282"/>
      <c r="M1719" s="282"/>
      <c r="N1719" s="282"/>
      <c r="O1719" s="282"/>
      <c r="P1719" s="282"/>
      <c r="Q1719" s="282"/>
      <c r="R1719" s="282"/>
      <c r="S1719" s="282"/>
      <c r="T1719" s="283"/>
    </row>
    <row r="1720" spans="2:20" x14ac:dyDescent="0.2">
      <c r="B1720" s="665" t="s">
        <v>424</v>
      </c>
      <c r="C1720" s="104">
        <f>C10*$E$1745</f>
        <v>481.76603908566983</v>
      </c>
      <c r="D1720" s="104">
        <f>D10*$E$1745</f>
        <v>0</v>
      </c>
      <c r="E1720" s="408">
        <f>+C1720+D1720</f>
        <v>481.76603908566983</v>
      </c>
      <c r="F1720" s="104">
        <f>+F10*$H$1745</f>
        <v>790.21837488089284</v>
      </c>
      <c r="G1720" s="104">
        <f>+G10*$H$1745</f>
        <v>0</v>
      </c>
      <c r="H1720" s="408">
        <f>+F1720+G1720</f>
        <v>790.21837488089284</v>
      </c>
      <c r="I1720" s="104">
        <f>+I10*$K$1745</f>
        <v>916.14793882852234</v>
      </c>
      <c r="J1720" s="104">
        <f>+J10*$K$1745</f>
        <v>0</v>
      </c>
      <c r="K1720" s="408">
        <f>+I1720+J1720</f>
        <v>916.14793882852234</v>
      </c>
      <c r="L1720" s="104">
        <f>+L10*$N$1745</f>
        <v>1148.6774246101149</v>
      </c>
      <c r="M1720" s="104">
        <f>+M10*$N$1745</f>
        <v>0</v>
      </c>
      <c r="N1720" s="408">
        <f>+L1720+M1720</f>
        <v>1148.6774246101149</v>
      </c>
      <c r="O1720" s="104">
        <f>+O10*$Q$1745</f>
        <v>1127.7392634989687</v>
      </c>
      <c r="P1720" s="104">
        <f>+P10*$Q$1745</f>
        <v>0</v>
      </c>
      <c r="Q1720" s="408">
        <f>+O1720+P1720</f>
        <v>1127.7392634989687</v>
      </c>
      <c r="R1720" s="104">
        <f>+R10*$T$1745</f>
        <v>1312.177458180071</v>
      </c>
      <c r="S1720" s="104">
        <f>+S10*$T$1745</f>
        <v>0</v>
      </c>
      <c r="T1720" s="408">
        <f>+R1720+S1720</f>
        <v>1312.177458180071</v>
      </c>
    </row>
    <row r="1721" spans="2:20" x14ac:dyDescent="0.2">
      <c r="B1721" s="665" t="s">
        <v>425</v>
      </c>
      <c r="C1721" s="104">
        <f t="shared" ref="C1721" si="1686">C11*$E$1745</f>
        <v>152.72089321661684</v>
      </c>
      <c r="D1721" s="104">
        <f>D11*$E$1745</f>
        <v>0</v>
      </c>
      <c r="E1721" s="408">
        <f>+C1721+D1721</f>
        <v>152.72089321661684</v>
      </c>
      <c r="F1721" s="104">
        <f>+F11*$H$1745</f>
        <v>294.81363494859647</v>
      </c>
      <c r="G1721" s="104">
        <f>+G11*$H$1745</f>
        <v>0</v>
      </c>
      <c r="H1721" s="408">
        <f>+F1721+G1721</f>
        <v>294.81363494859647</v>
      </c>
      <c r="I1721" s="104">
        <f>+I11*$K$1745</f>
        <v>344.68645637357145</v>
      </c>
      <c r="J1721" s="104">
        <f>+J11*$K$1745</f>
        <v>0</v>
      </c>
      <c r="K1721" s="408">
        <f>+I1721+J1721</f>
        <v>344.68645637357145</v>
      </c>
      <c r="L1721" s="104">
        <f>+L11*$N$1745</f>
        <v>429.19155509551393</v>
      </c>
      <c r="M1721" s="104">
        <f>+M11*$N$1745</f>
        <v>0</v>
      </c>
      <c r="N1721" s="408">
        <f>+L1721+M1721</f>
        <v>429.19155509551393</v>
      </c>
      <c r="O1721" s="104">
        <f>+O11*$Q$1745</f>
        <v>408.46029324510744</v>
      </c>
      <c r="P1721" s="104">
        <f>+P11*$Q$1745</f>
        <v>0</v>
      </c>
      <c r="Q1721" s="408">
        <f>+O1721+P1721</f>
        <v>408.46029324510744</v>
      </c>
      <c r="R1721" s="104">
        <f>+R11*$T$1745</f>
        <v>475.26268411984023</v>
      </c>
      <c r="S1721" s="104">
        <f>+S11*$T$1745</f>
        <v>0</v>
      </c>
      <c r="T1721" s="408">
        <f>+R1721+S1721</f>
        <v>475.26268411984023</v>
      </c>
    </row>
    <row r="1722" spans="2:20" x14ac:dyDescent="0.2">
      <c r="B1722" s="660" t="s">
        <v>715</v>
      </c>
      <c r="C1722" s="104">
        <f t="shared" ref="C1722:D1732" si="1687">C12*$E$1744</f>
        <v>0</v>
      </c>
      <c r="D1722" s="104">
        <f t="shared" si="1687"/>
        <v>4.3026280947255113</v>
      </c>
      <c r="E1722" s="104">
        <f>+C1722+D1722</f>
        <v>4.3026280947255113</v>
      </c>
      <c r="F1722" s="104">
        <f t="shared" ref="F1722:G1732" si="1688">+F12*$H$1744</f>
        <v>0</v>
      </c>
      <c r="G1722" s="104">
        <f t="shared" si="1688"/>
        <v>4.266425919033316</v>
      </c>
      <c r="H1722" s="104">
        <f>+F1722+G1722</f>
        <v>4.266425919033316</v>
      </c>
      <c r="I1722" s="104">
        <f t="shared" ref="I1722:J1732" si="1689">+I12*$K$1744</f>
        <v>0</v>
      </c>
      <c r="J1722" s="104">
        <f t="shared" si="1689"/>
        <v>4.7153663333599791</v>
      </c>
      <c r="K1722" s="104">
        <f>+I1722+J1722</f>
        <v>4.7153663333599791</v>
      </c>
      <c r="L1722" s="104">
        <f t="shared" ref="L1722:M1732" si="1690">+L12*$N$1744</f>
        <v>0</v>
      </c>
      <c r="M1722" s="104">
        <f t="shared" si="1690"/>
        <v>5.1887370691837331</v>
      </c>
      <c r="N1722" s="104">
        <f>+L1722+M1722</f>
        <v>5.1887370691837331</v>
      </c>
      <c r="O1722" s="104">
        <f t="shared" ref="O1722:P1732" si="1691">+O12*$Q$1744</f>
        <v>0</v>
      </c>
      <c r="P1722" s="104">
        <f t="shared" si="1691"/>
        <v>5.3494934356244581</v>
      </c>
      <c r="Q1722" s="104">
        <f>+O1722+P1722</f>
        <v>5.3494934356244581</v>
      </c>
      <c r="R1722" s="104">
        <f t="shared" ref="R1722:S1732" si="1692">+R12*$T$1744</f>
        <v>0</v>
      </c>
      <c r="S1722" s="104">
        <f t="shared" si="1692"/>
        <v>6.565989877727886</v>
      </c>
      <c r="T1722" s="104">
        <f>+R1722+S1722</f>
        <v>6.565989877727886</v>
      </c>
    </row>
    <row r="1723" spans="2:20" x14ac:dyDescent="0.2">
      <c r="B1723" s="660" t="s">
        <v>717</v>
      </c>
      <c r="C1723" s="104">
        <f t="shared" si="1687"/>
        <v>3.9596447793326157</v>
      </c>
      <c r="D1723" s="104">
        <f t="shared" si="1687"/>
        <v>0</v>
      </c>
      <c r="E1723" s="104">
        <f t="shared" ref="E1723:E1740" si="1693">+C1723+D1723</f>
        <v>3.9596447793326157</v>
      </c>
      <c r="F1723" s="104">
        <f t="shared" si="1688"/>
        <v>3.9263284543274852</v>
      </c>
      <c r="G1723" s="104">
        <f t="shared" si="1688"/>
        <v>0</v>
      </c>
      <c r="H1723" s="104">
        <f t="shared" ref="H1723:H1740" si="1694">+F1723+G1723</f>
        <v>3.9263284543274852</v>
      </c>
      <c r="I1723" s="104">
        <f t="shared" si="1689"/>
        <v>4.339481654809572</v>
      </c>
      <c r="J1723" s="104">
        <f t="shared" si="1689"/>
        <v>0</v>
      </c>
      <c r="K1723" s="104">
        <f t="shared" ref="K1723:K1740" si="1695">+I1723+J1723</f>
        <v>4.339481654809572</v>
      </c>
      <c r="L1723" s="104">
        <f t="shared" si="1690"/>
        <v>4.7751177175896959</v>
      </c>
      <c r="M1723" s="104">
        <f t="shared" si="1690"/>
        <v>0</v>
      </c>
      <c r="N1723" s="104">
        <f t="shared" ref="N1723:N1740" si="1696">+L1723+M1723</f>
        <v>4.7751177175896959</v>
      </c>
      <c r="O1723" s="104">
        <f t="shared" si="1691"/>
        <v>4.92305941580475</v>
      </c>
      <c r="P1723" s="104">
        <f t="shared" si="1691"/>
        <v>0</v>
      </c>
      <c r="Q1723" s="104">
        <f t="shared" ref="Q1723:Q1740" si="1697">+O1723+P1723</f>
        <v>4.92305941580475</v>
      </c>
      <c r="R1723" s="104">
        <f t="shared" si="1692"/>
        <v>6.0425830371831468</v>
      </c>
      <c r="S1723" s="104">
        <f t="shared" si="1692"/>
        <v>0</v>
      </c>
      <c r="T1723" s="104">
        <f t="shared" ref="T1723:T1740" si="1698">+R1723+S1723</f>
        <v>6.0425830371831468</v>
      </c>
    </row>
    <row r="1724" spans="2:20" x14ac:dyDescent="0.2">
      <c r="B1724" s="660" t="s">
        <v>287</v>
      </c>
      <c r="C1724" s="104">
        <f t="shared" si="1687"/>
        <v>5.6931512378902047</v>
      </c>
      <c r="D1724" s="104">
        <f t="shared" si="1687"/>
        <v>0</v>
      </c>
      <c r="E1724" s="104">
        <f t="shared" si="1693"/>
        <v>5.6931512378902047</v>
      </c>
      <c r="F1724" s="104">
        <f t="shared" si="1688"/>
        <v>5.6452492447783671</v>
      </c>
      <c r="G1724" s="104">
        <f t="shared" si="1688"/>
        <v>0</v>
      </c>
      <c r="H1724" s="104">
        <f t="shared" si="1694"/>
        <v>5.6452492447783671</v>
      </c>
      <c r="I1724" s="104">
        <f t="shared" si="1689"/>
        <v>6.2392782008705714</v>
      </c>
      <c r="J1724" s="104">
        <f t="shared" si="1689"/>
        <v>0</v>
      </c>
      <c r="K1724" s="104">
        <f t="shared" si="1695"/>
        <v>6.2392782008705714</v>
      </c>
      <c r="L1724" s="104">
        <f t="shared" si="1690"/>
        <v>6.8656328686002084</v>
      </c>
      <c r="M1724" s="104">
        <f t="shared" si="1690"/>
        <v>0</v>
      </c>
      <c r="N1724" s="104">
        <f t="shared" si="1696"/>
        <v>6.8656328686002084</v>
      </c>
      <c r="O1724" s="104">
        <f t="shared" si="1691"/>
        <v>7.0783424699070645</v>
      </c>
      <c r="P1724" s="104">
        <f t="shared" si="1691"/>
        <v>0</v>
      </c>
      <c r="Q1724" s="104">
        <f t="shared" si="1697"/>
        <v>7.0783424699070645</v>
      </c>
      <c r="R1724" s="104">
        <f t="shared" si="1692"/>
        <v>8.6879861743537035</v>
      </c>
      <c r="S1724" s="104">
        <f t="shared" si="1692"/>
        <v>0</v>
      </c>
      <c r="T1724" s="104">
        <f t="shared" si="1698"/>
        <v>8.6879861743537035</v>
      </c>
    </row>
    <row r="1725" spans="2:20" x14ac:dyDescent="0.2">
      <c r="B1725" s="114" t="s">
        <v>427</v>
      </c>
      <c r="C1725" s="104">
        <f t="shared" si="1687"/>
        <v>0</v>
      </c>
      <c r="D1725" s="104">
        <f t="shared" si="1687"/>
        <v>16.656533907427342</v>
      </c>
      <c r="E1725" s="104">
        <f t="shared" si="1693"/>
        <v>16.656533907427342</v>
      </c>
      <c r="F1725" s="104">
        <f t="shared" si="1688"/>
        <v>0</v>
      </c>
      <c r="G1725" s="104">
        <f t="shared" si="1688"/>
        <v>16.516386361865855</v>
      </c>
      <c r="H1725" s="104">
        <f t="shared" si="1694"/>
        <v>16.516386361865855</v>
      </c>
      <c r="I1725" s="104">
        <f t="shared" si="1689"/>
        <v>0</v>
      </c>
      <c r="J1725" s="104">
        <f t="shared" si="1689"/>
        <v>18.254345364832758</v>
      </c>
      <c r="K1725" s="104">
        <f t="shared" si="1695"/>
        <v>18.254345364832758</v>
      </c>
      <c r="L1725" s="104">
        <f t="shared" si="1690"/>
        <v>0</v>
      </c>
      <c r="M1725" s="104">
        <f t="shared" si="1690"/>
        <v>20.086880164133184</v>
      </c>
      <c r="N1725" s="104">
        <f t="shared" si="1696"/>
        <v>20.086880164133184</v>
      </c>
      <c r="O1725" s="104">
        <f t="shared" si="1691"/>
        <v>0</v>
      </c>
      <c r="P1725" s="104">
        <f t="shared" si="1691"/>
        <v>20.709207683385245</v>
      </c>
      <c r="Q1725" s="104">
        <f t="shared" si="1697"/>
        <v>20.709207683385245</v>
      </c>
      <c r="R1725" s="104">
        <f t="shared" si="1692"/>
        <v>0</v>
      </c>
      <c r="S1725" s="104">
        <f t="shared" si="1692"/>
        <v>25.418565264394843</v>
      </c>
      <c r="T1725" s="104">
        <f t="shared" si="1698"/>
        <v>25.418565264394843</v>
      </c>
    </row>
    <row r="1726" spans="2:20" x14ac:dyDescent="0.2">
      <c r="B1726" s="114" t="s">
        <v>428</v>
      </c>
      <c r="C1726" s="104">
        <f t="shared" si="1687"/>
        <v>0</v>
      </c>
      <c r="D1726" s="104">
        <f t="shared" si="1687"/>
        <v>9.5923789020452102</v>
      </c>
      <c r="E1726" s="104">
        <f t="shared" si="1693"/>
        <v>9.5923789020452102</v>
      </c>
      <c r="F1726" s="104">
        <f t="shared" si="1688"/>
        <v>0</v>
      </c>
      <c r="G1726" s="104">
        <f t="shared" si="1688"/>
        <v>9.5116689316102452</v>
      </c>
      <c r="H1726" s="104">
        <f t="shared" si="1694"/>
        <v>9.5116689316102452</v>
      </c>
      <c r="I1726" s="104">
        <f t="shared" si="1689"/>
        <v>0</v>
      </c>
      <c r="J1726" s="104">
        <f t="shared" si="1689"/>
        <v>10.512547107426007</v>
      </c>
      <c r="K1726" s="104">
        <f t="shared" si="1695"/>
        <v>10.512547107426007</v>
      </c>
      <c r="L1726" s="104">
        <f t="shared" si="1690"/>
        <v>0</v>
      </c>
      <c r="M1726" s="104">
        <f t="shared" si="1690"/>
        <v>11.567890808808841</v>
      </c>
      <c r="N1726" s="104">
        <f t="shared" si="1696"/>
        <v>11.567890808808841</v>
      </c>
      <c r="O1726" s="104">
        <f t="shared" si="1691"/>
        <v>0</v>
      </c>
      <c r="P1726" s="104">
        <f t="shared" si="1691"/>
        <v>23.85256956389907</v>
      </c>
      <c r="Q1726" s="104">
        <f t="shared" si="1697"/>
        <v>23.85256956389907</v>
      </c>
      <c r="R1726" s="104">
        <f t="shared" si="1692"/>
        <v>0</v>
      </c>
      <c r="S1726" s="104">
        <f t="shared" si="1692"/>
        <v>29.276740349169053</v>
      </c>
      <c r="T1726" s="104">
        <f t="shared" si="1698"/>
        <v>29.276740349169053</v>
      </c>
    </row>
    <row r="1727" spans="2:20" x14ac:dyDescent="0.2">
      <c r="B1727" s="114" t="s">
        <v>429</v>
      </c>
      <c r="C1727" s="104">
        <f t="shared" si="1687"/>
        <v>13.477664155005382</v>
      </c>
      <c r="D1727" s="104">
        <f t="shared" si="1687"/>
        <v>0</v>
      </c>
      <c r="E1727" s="104">
        <f t="shared" si="1693"/>
        <v>13.477664155005382</v>
      </c>
      <c r="F1727" s="104">
        <f t="shared" si="1688"/>
        <v>13.36426351825083</v>
      </c>
      <c r="G1727" s="104">
        <f t="shared" si="1688"/>
        <v>0</v>
      </c>
      <c r="H1727" s="104">
        <f t="shared" si="1694"/>
        <v>13.36426351825083</v>
      </c>
      <c r="I1727" s="104">
        <f t="shared" si="1689"/>
        <v>14.770536148999721</v>
      </c>
      <c r="J1727" s="104">
        <f t="shared" si="1689"/>
        <v>0</v>
      </c>
      <c r="K1727" s="104">
        <f t="shared" si="1695"/>
        <v>14.770536148999721</v>
      </c>
      <c r="L1727" s="104">
        <f t="shared" si="1690"/>
        <v>32.506669908474464</v>
      </c>
      <c r="M1727" s="104">
        <f t="shared" si="1690"/>
        <v>0</v>
      </c>
      <c r="N1727" s="104">
        <f t="shared" si="1696"/>
        <v>32.506669908474464</v>
      </c>
      <c r="O1727" s="104">
        <f t="shared" si="1691"/>
        <v>33.513784755478355</v>
      </c>
      <c r="P1727" s="104">
        <f t="shared" si="1691"/>
        <v>0</v>
      </c>
      <c r="Q1727" s="104">
        <f t="shared" si="1697"/>
        <v>33.513784755478355</v>
      </c>
      <c r="R1727" s="104">
        <f t="shared" si="1692"/>
        <v>41.134954947960402</v>
      </c>
      <c r="S1727" s="104">
        <f t="shared" si="1692"/>
        <v>0</v>
      </c>
      <c r="T1727" s="104">
        <f t="shared" si="1698"/>
        <v>41.134954947960402</v>
      </c>
    </row>
    <row r="1728" spans="2:20" x14ac:dyDescent="0.2">
      <c r="B1728" s="114" t="s">
        <v>288</v>
      </c>
      <c r="C1728" s="104">
        <f t="shared" si="1687"/>
        <v>0</v>
      </c>
      <c r="D1728" s="104">
        <f t="shared" si="1687"/>
        <v>0</v>
      </c>
      <c r="E1728" s="104">
        <f t="shared" si="1693"/>
        <v>0</v>
      </c>
      <c r="F1728" s="104">
        <f t="shared" si="1688"/>
        <v>4.5594278028893171</v>
      </c>
      <c r="G1728" s="104">
        <f t="shared" si="1688"/>
        <v>0</v>
      </c>
      <c r="H1728" s="104">
        <f t="shared" si="1694"/>
        <v>4.5594278028893171</v>
      </c>
      <c r="I1728" s="104">
        <f t="shared" si="1689"/>
        <v>6.0585652161164436</v>
      </c>
      <c r="J1728" s="104">
        <f t="shared" si="1689"/>
        <v>0</v>
      </c>
      <c r="K1728" s="104">
        <f t="shared" si="1695"/>
        <v>6.0585652161164436</v>
      </c>
      <c r="L1728" s="104">
        <f t="shared" si="1690"/>
        <v>7.5766018859872766</v>
      </c>
      <c r="M1728" s="104">
        <f t="shared" si="1690"/>
        <v>0</v>
      </c>
      <c r="N1728" s="104">
        <f t="shared" si="1696"/>
        <v>7.5766018859872766</v>
      </c>
      <c r="O1728" s="104">
        <f t="shared" si="1691"/>
        <v>11.837154669759787</v>
      </c>
      <c r="P1728" s="104">
        <f t="shared" si="1691"/>
        <v>0</v>
      </c>
      <c r="Q1728" s="104">
        <f t="shared" si="1697"/>
        <v>11.837154669759787</v>
      </c>
      <c r="R1728" s="104">
        <f t="shared" si="1692"/>
        <v>16.378833658091317</v>
      </c>
      <c r="S1728" s="104">
        <f t="shared" si="1692"/>
        <v>0</v>
      </c>
      <c r="T1728" s="104">
        <f t="shared" si="1698"/>
        <v>16.378833658091317</v>
      </c>
    </row>
    <row r="1729" spans="2:20" x14ac:dyDescent="0.2">
      <c r="B1729" s="114" t="s">
        <v>289</v>
      </c>
      <c r="C1729" s="104">
        <f t="shared" si="1687"/>
        <v>5.8558127018299251</v>
      </c>
      <c r="D1729" s="104">
        <f t="shared" si="1687"/>
        <v>0</v>
      </c>
      <c r="E1729" s="104">
        <f t="shared" si="1693"/>
        <v>5.8558127018299251</v>
      </c>
      <c r="F1729" s="104">
        <f t="shared" si="1688"/>
        <v>5.8065420803434638</v>
      </c>
      <c r="G1729" s="104">
        <f t="shared" si="1688"/>
        <v>0</v>
      </c>
      <c r="H1729" s="104">
        <f t="shared" si="1694"/>
        <v>5.8065420803434638</v>
      </c>
      <c r="I1729" s="104">
        <f t="shared" si="1689"/>
        <v>6.4175432923240159</v>
      </c>
      <c r="J1729" s="104">
        <f t="shared" si="1689"/>
        <v>0</v>
      </c>
      <c r="K1729" s="104">
        <f t="shared" si="1695"/>
        <v>6.4175432923240159</v>
      </c>
      <c r="L1729" s="104">
        <f t="shared" si="1690"/>
        <v>7.0617938077030704</v>
      </c>
      <c r="M1729" s="104">
        <f t="shared" si="1690"/>
        <v>0</v>
      </c>
      <c r="N1729" s="104">
        <f t="shared" si="1696"/>
        <v>7.0617938077030704</v>
      </c>
      <c r="O1729" s="104">
        <f t="shared" si="1691"/>
        <v>7.280580826190123</v>
      </c>
      <c r="P1729" s="104">
        <f t="shared" si="1691"/>
        <v>0</v>
      </c>
      <c r="Q1729" s="104">
        <f t="shared" si="1697"/>
        <v>7.280580826190123</v>
      </c>
      <c r="R1729" s="104">
        <f t="shared" si="1692"/>
        <v>8.9362143507638088</v>
      </c>
      <c r="S1729" s="104">
        <f t="shared" si="1692"/>
        <v>0</v>
      </c>
      <c r="T1729" s="104">
        <f t="shared" si="1698"/>
        <v>8.9362143507638088</v>
      </c>
    </row>
    <row r="1730" spans="2:20" x14ac:dyDescent="0.2">
      <c r="B1730" s="114" t="s">
        <v>290</v>
      </c>
      <c r="C1730" s="104">
        <f t="shared" si="1687"/>
        <v>0</v>
      </c>
      <c r="D1730" s="104">
        <f t="shared" si="1687"/>
        <v>4.6660602798708286</v>
      </c>
      <c r="E1730" s="104">
        <f t="shared" si="1693"/>
        <v>4.6660602798708286</v>
      </c>
      <c r="F1730" s="104">
        <f t="shared" si="1688"/>
        <v>0</v>
      </c>
      <c r="G1730" s="104">
        <f t="shared" si="1688"/>
        <v>4.6268001973530462</v>
      </c>
      <c r="H1730" s="104">
        <f t="shared" si="1694"/>
        <v>4.6268001973530462</v>
      </c>
      <c r="I1730" s="104">
        <f t="shared" si="1689"/>
        <v>0</v>
      </c>
      <c r="J1730" s="104">
        <f t="shared" si="1689"/>
        <v>5.1136614805502472</v>
      </c>
      <c r="K1730" s="104">
        <f t="shared" si="1695"/>
        <v>5.1136614805502472</v>
      </c>
      <c r="L1730" s="104">
        <f t="shared" si="1690"/>
        <v>0</v>
      </c>
      <c r="M1730" s="104">
        <f t="shared" si="1690"/>
        <v>5.62701665312213</v>
      </c>
      <c r="N1730" s="104">
        <f t="shared" si="1696"/>
        <v>5.62701665312213</v>
      </c>
      <c r="O1730" s="104">
        <f t="shared" si="1691"/>
        <v>0</v>
      </c>
      <c r="P1730" s="104">
        <f t="shared" si="1691"/>
        <v>5.8013517059483215</v>
      </c>
      <c r="Q1730" s="104">
        <f t="shared" si="1697"/>
        <v>5.8013517059483215</v>
      </c>
      <c r="R1730" s="104">
        <f t="shared" si="1692"/>
        <v>0</v>
      </c>
      <c r="S1730" s="104">
        <f t="shared" si="1692"/>
        <v>7.1206025461641786</v>
      </c>
      <c r="T1730" s="104">
        <f t="shared" si="1698"/>
        <v>7.1206025461641786</v>
      </c>
    </row>
    <row r="1731" spans="2:20" x14ac:dyDescent="0.2">
      <c r="B1731" s="114" t="s">
        <v>291</v>
      </c>
      <c r="C1731" s="104">
        <f t="shared" si="1687"/>
        <v>0</v>
      </c>
      <c r="D1731" s="104">
        <f t="shared" si="1687"/>
        <v>2.3237351991388588</v>
      </c>
      <c r="E1731" s="104">
        <f t="shared" si="1693"/>
        <v>2.3237351991388588</v>
      </c>
      <c r="F1731" s="104">
        <f t="shared" si="1688"/>
        <v>0</v>
      </c>
      <c r="G1731" s="104">
        <f t="shared" si="1688"/>
        <v>2.30418336521566</v>
      </c>
      <c r="H1731" s="104">
        <f t="shared" si="1694"/>
        <v>2.30418336521566</v>
      </c>
      <c r="I1731" s="104">
        <f t="shared" si="1689"/>
        <v>0</v>
      </c>
      <c r="J1731" s="104">
        <f t="shared" si="1689"/>
        <v>2.5466441636206407</v>
      </c>
      <c r="K1731" s="104">
        <f t="shared" si="1695"/>
        <v>2.5466441636206407</v>
      </c>
      <c r="L1731" s="104">
        <f t="shared" si="1690"/>
        <v>0</v>
      </c>
      <c r="M1731" s="104">
        <f t="shared" si="1690"/>
        <v>2.5730201103102814</v>
      </c>
      <c r="N1731" s="104">
        <f t="shared" si="1696"/>
        <v>2.5730201103102814</v>
      </c>
      <c r="O1731" s="104">
        <f t="shared" si="1691"/>
        <v>0</v>
      </c>
      <c r="P1731" s="104">
        <f t="shared" si="1691"/>
        <v>2.6527368811154481</v>
      </c>
      <c r="Q1731" s="104">
        <f t="shared" si="1697"/>
        <v>2.6527368811154481</v>
      </c>
      <c r="R1731" s="104">
        <f t="shared" si="1692"/>
        <v>0</v>
      </c>
      <c r="S1731" s="104">
        <f t="shared" si="1692"/>
        <v>3.2559799762883999</v>
      </c>
      <c r="T1731" s="104">
        <f t="shared" si="1698"/>
        <v>3.2559799762883999</v>
      </c>
    </row>
    <row r="1732" spans="2:20" x14ac:dyDescent="0.2">
      <c r="B1732" s="114" t="s">
        <v>293</v>
      </c>
      <c r="C1732" s="104">
        <f t="shared" si="1687"/>
        <v>0</v>
      </c>
      <c r="D1732" s="104">
        <f t="shared" si="1687"/>
        <v>2.4436399354144238</v>
      </c>
      <c r="E1732" s="104">
        <f t="shared" si="1693"/>
        <v>2.4436399354144238</v>
      </c>
      <c r="F1732" s="104">
        <f t="shared" si="1688"/>
        <v>0</v>
      </c>
      <c r="G1732" s="104">
        <f t="shared" si="1688"/>
        <v>2.4230792268607884</v>
      </c>
      <c r="H1732" s="104">
        <f t="shared" si="1694"/>
        <v>2.4230792268607884</v>
      </c>
      <c r="I1732" s="104">
        <f t="shared" si="1689"/>
        <v>0</v>
      </c>
      <c r="J1732" s="104">
        <f t="shared" si="1689"/>
        <v>2.6780510024634663</v>
      </c>
      <c r="K1732" s="104">
        <f t="shared" si="1695"/>
        <v>2.6780510024634663</v>
      </c>
      <c r="L1732" s="104">
        <f t="shared" si="1690"/>
        <v>0</v>
      </c>
      <c r="M1732" s="104">
        <f t="shared" si="1690"/>
        <v>2.9468977651510118</v>
      </c>
      <c r="N1732" s="104">
        <f t="shared" si="1696"/>
        <v>2.9468977651510118</v>
      </c>
      <c r="O1732" s="104">
        <f t="shared" si="1691"/>
        <v>0</v>
      </c>
      <c r="P1732" s="104">
        <f t="shared" si="1691"/>
        <v>3.0381979352466404</v>
      </c>
      <c r="Q1732" s="104">
        <f t="shared" si="1697"/>
        <v>3.0381979352466404</v>
      </c>
      <c r="R1732" s="104">
        <f t="shared" si="1692"/>
        <v>0</v>
      </c>
      <c r="S1732" s="104">
        <f t="shared" si="1692"/>
        <v>3.7290964330409606</v>
      </c>
      <c r="T1732" s="104">
        <f t="shared" si="1698"/>
        <v>3.7290964330409606</v>
      </c>
    </row>
    <row r="1733" spans="2:20" x14ac:dyDescent="0.2">
      <c r="B1733" s="114" t="s">
        <v>872</v>
      </c>
      <c r="C1733" s="104">
        <f t="shared" ref="C1733:D1733" si="1699">C23*$E$1744</f>
        <v>0</v>
      </c>
      <c r="D1733" s="104">
        <f t="shared" si="1699"/>
        <v>0</v>
      </c>
      <c r="E1733" s="104">
        <f t="shared" si="1693"/>
        <v>0</v>
      </c>
      <c r="F1733" s="104">
        <f t="shared" ref="F1733:G1733" si="1700">+F23*$H$1744</f>
        <v>0</v>
      </c>
      <c r="G1733" s="104">
        <f t="shared" si="1700"/>
        <v>0</v>
      </c>
      <c r="H1733" s="104">
        <f t="shared" si="1694"/>
        <v>0</v>
      </c>
      <c r="I1733" s="104">
        <f t="shared" ref="I1733:J1733" si="1701">+I23*$K$1744</f>
        <v>50.511950352806103</v>
      </c>
      <c r="J1733" s="104">
        <f t="shared" si="1701"/>
        <v>0</v>
      </c>
      <c r="K1733" s="104">
        <f t="shared" si="1695"/>
        <v>50.511950352806103</v>
      </c>
      <c r="L1733" s="104">
        <f t="shared" ref="L1733:M1733" si="1702">+L23*$N$1744</f>
        <v>117.90289352538726</v>
      </c>
      <c r="M1733" s="104">
        <f t="shared" si="1702"/>
        <v>0</v>
      </c>
      <c r="N1733" s="104">
        <f t="shared" si="1696"/>
        <v>117.90289352538726</v>
      </c>
      <c r="O1733" s="104">
        <f t="shared" ref="O1733:P1733" si="1703">+O23*$Q$1744</f>
        <v>0</v>
      </c>
      <c r="P1733" s="104">
        <f t="shared" si="1703"/>
        <v>0</v>
      </c>
      <c r="Q1733" s="104">
        <f t="shared" si="1697"/>
        <v>0</v>
      </c>
      <c r="R1733" s="104">
        <f t="shared" ref="R1733:S1733" si="1704">+R23*$T$1744</f>
        <v>0</v>
      </c>
      <c r="S1733" s="104">
        <f t="shared" si="1704"/>
        <v>0</v>
      </c>
      <c r="T1733" s="104">
        <f t="shared" si="1698"/>
        <v>0</v>
      </c>
    </row>
    <row r="1734" spans="2:20" x14ac:dyDescent="0.2">
      <c r="B1734" s="114" t="s">
        <v>867</v>
      </c>
      <c r="C1734" s="104">
        <f t="shared" ref="C1734:D1734" si="1705">C24*$E$1744</f>
        <v>0</v>
      </c>
      <c r="D1734" s="104">
        <f t="shared" si="1705"/>
        <v>0</v>
      </c>
      <c r="E1734" s="104">
        <f t="shared" si="1693"/>
        <v>0</v>
      </c>
      <c r="F1734" s="104">
        <f t="shared" ref="F1734:G1734" si="1706">+F24*$H$1744</f>
        <v>50.273091604705314</v>
      </c>
      <c r="G1734" s="104">
        <f t="shared" si="1706"/>
        <v>0</v>
      </c>
      <c r="H1734" s="104">
        <f t="shared" si="1694"/>
        <v>50.273091604705314</v>
      </c>
      <c r="I1734" s="104">
        <f t="shared" ref="I1734:J1734" si="1707">+I24*$K$1744</f>
        <v>58.93060874494045</v>
      </c>
      <c r="J1734" s="104">
        <f t="shared" si="1707"/>
        <v>0</v>
      </c>
      <c r="K1734" s="104">
        <f t="shared" si="1695"/>
        <v>58.93060874494045</v>
      </c>
      <c r="L1734" s="104">
        <f t="shared" ref="L1734:M1734" si="1708">+L24*$N$1744</f>
        <v>101.05962302176052</v>
      </c>
      <c r="M1734" s="104">
        <f t="shared" si="1708"/>
        <v>0</v>
      </c>
      <c r="N1734" s="104">
        <f t="shared" si="1696"/>
        <v>101.05962302176052</v>
      </c>
      <c r="O1734" s="104">
        <f t="shared" ref="O1734:P1734" si="1709">+O24*$Q$1744</f>
        <v>102.61198519538151</v>
      </c>
      <c r="P1734" s="104">
        <f t="shared" si="1709"/>
        <v>0</v>
      </c>
      <c r="Q1734" s="104">
        <f t="shared" si="1697"/>
        <v>102.61198519538151</v>
      </c>
      <c r="R1734" s="104">
        <f t="shared" ref="R1734:S1734" si="1710">+R24*$T$1744</f>
        <v>132.11157232896363</v>
      </c>
      <c r="S1734" s="104">
        <f t="shared" si="1710"/>
        <v>0</v>
      </c>
      <c r="T1734" s="104">
        <f t="shared" si="1698"/>
        <v>132.11157232896363</v>
      </c>
    </row>
    <row r="1735" spans="2:20" x14ac:dyDescent="0.2">
      <c r="B1735" s="114" t="s">
        <v>868</v>
      </c>
      <c r="C1735" s="104">
        <f t="shared" ref="C1735:D1735" si="1711">C25*$E$1744</f>
        <v>0</v>
      </c>
      <c r="D1735" s="104">
        <f t="shared" si="1711"/>
        <v>0</v>
      </c>
      <c r="E1735" s="104">
        <f t="shared" si="1693"/>
        <v>0</v>
      </c>
      <c r="F1735" s="104">
        <f t="shared" ref="F1735:G1735" si="1712">+F25*$H$1744</f>
        <v>0</v>
      </c>
      <c r="G1735" s="104">
        <f t="shared" si="1712"/>
        <v>0</v>
      </c>
      <c r="H1735" s="104">
        <f t="shared" si="1694"/>
        <v>0</v>
      </c>
      <c r="I1735" s="104">
        <f t="shared" ref="I1735:J1735" si="1713">+I25*$K$1744</f>
        <v>25.255975176403052</v>
      </c>
      <c r="J1735" s="104">
        <f t="shared" si="1713"/>
        <v>0</v>
      </c>
      <c r="K1735" s="104">
        <f t="shared" si="1695"/>
        <v>25.255975176403052</v>
      </c>
      <c r="L1735" s="104">
        <f t="shared" ref="L1735:M1735" si="1714">+L25*$N$1744</f>
        <v>50.529811510880258</v>
      </c>
      <c r="M1735" s="104">
        <f t="shared" si="1714"/>
        <v>0</v>
      </c>
      <c r="N1735" s="104">
        <f t="shared" si="1696"/>
        <v>50.529811510880258</v>
      </c>
      <c r="O1735" s="104">
        <f t="shared" ref="O1735:P1735" si="1715">+O25*$Q$1744</f>
        <v>63.145837043311701</v>
      </c>
      <c r="P1735" s="104">
        <f t="shared" si="1715"/>
        <v>0</v>
      </c>
      <c r="Q1735" s="104">
        <f t="shared" si="1697"/>
        <v>63.145837043311701</v>
      </c>
      <c r="R1735" s="104">
        <f t="shared" ref="R1735:S1735" si="1716">+R25*$T$1744</f>
        <v>79.266943397378171</v>
      </c>
      <c r="S1735" s="104">
        <f t="shared" si="1716"/>
        <v>0</v>
      </c>
      <c r="T1735" s="104">
        <f t="shared" si="1698"/>
        <v>79.266943397378171</v>
      </c>
    </row>
    <row r="1736" spans="2:20" x14ac:dyDescent="0.2">
      <c r="B1736" s="114" t="s">
        <v>869</v>
      </c>
      <c r="C1736" s="104">
        <f t="shared" ref="C1736:D1736" si="1717">C26*$E$1744</f>
        <v>0</v>
      </c>
      <c r="D1736" s="104">
        <f t="shared" si="1717"/>
        <v>0</v>
      </c>
      <c r="E1736" s="104">
        <f t="shared" si="1693"/>
        <v>0</v>
      </c>
      <c r="F1736" s="104">
        <f t="shared" ref="F1736:G1736" si="1718">+F26*$H$1744</f>
        <v>33.515394403136874</v>
      </c>
      <c r="G1736" s="104">
        <f t="shared" si="1718"/>
        <v>0</v>
      </c>
      <c r="H1736" s="104">
        <f t="shared" si="1694"/>
        <v>33.515394403136874</v>
      </c>
      <c r="I1736" s="104">
        <f t="shared" ref="I1736:J1736" si="1719">+I26*$K$1744</f>
        <v>42.093291960671749</v>
      </c>
      <c r="J1736" s="104">
        <f t="shared" si="1719"/>
        <v>0</v>
      </c>
      <c r="K1736" s="104">
        <f t="shared" si="1695"/>
        <v>42.093291960671749</v>
      </c>
      <c r="L1736" s="104">
        <f t="shared" ref="L1736:M1736" si="1720">+L26*$N$1744</f>
        <v>58.951446762693628</v>
      </c>
      <c r="M1736" s="104">
        <f t="shared" si="1720"/>
        <v>0</v>
      </c>
      <c r="N1736" s="104">
        <f t="shared" si="1696"/>
        <v>58.951446762693628</v>
      </c>
      <c r="O1736" s="104">
        <f t="shared" ref="O1736:P1736" si="1721">+O26*$Q$1744</f>
        <v>78.932296304139626</v>
      </c>
      <c r="P1736" s="104">
        <f t="shared" si="1721"/>
        <v>0</v>
      </c>
      <c r="Q1736" s="104">
        <f t="shared" si="1697"/>
        <v>78.932296304139626</v>
      </c>
      <c r="R1736" s="104">
        <f t="shared" ref="R1736:S1736" si="1722">+R26*$T$1744</f>
        <v>105.68925786317089</v>
      </c>
      <c r="S1736" s="104">
        <f t="shared" si="1722"/>
        <v>0</v>
      </c>
      <c r="T1736" s="104">
        <f t="shared" si="1698"/>
        <v>105.68925786317089</v>
      </c>
    </row>
    <row r="1737" spans="2:20" x14ac:dyDescent="0.2">
      <c r="B1737" s="114" t="s">
        <v>870</v>
      </c>
      <c r="C1737" s="104">
        <f t="shared" ref="C1737:D1737" si="1723">C27*$E$1744</f>
        <v>0</v>
      </c>
      <c r="D1737" s="104">
        <f t="shared" si="1723"/>
        <v>0</v>
      </c>
      <c r="E1737" s="104">
        <f t="shared" si="1693"/>
        <v>0</v>
      </c>
      <c r="F1737" s="104">
        <f t="shared" ref="F1737:G1737" si="1724">+F27*$H$1744</f>
        <v>0</v>
      </c>
      <c r="G1737" s="104">
        <f t="shared" si="1724"/>
        <v>0</v>
      </c>
      <c r="H1737" s="104">
        <f t="shared" si="1694"/>
        <v>0</v>
      </c>
      <c r="I1737" s="104">
        <f t="shared" ref="I1737:J1737" si="1725">+I27*$K$1744</f>
        <v>101.02390070561221</v>
      </c>
      <c r="J1737" s="104">
        <f t="shared" si="1725"/>
        <v>0</v>
      </c>
      <c r="K1737" s="104">
        <f t="shared" si="1695"/>
        <v>101.02390070561221</v>
      </c>
      <c r="L1737" s="104">
        <f t="shared" ref="L1737:M1737" si="1726">+L27*$N$1744</f>
        <v>0</v>
      </c>
      <c r="M1737" s="104">
        <f t="shared" si="1726"/>
        <v>0</v>
      </c>
      <c r="N1737" s="104">
        <f t="shared" si="1696"/>
        <v>0</v>
      </c>
      <c r="O1737" s="104">
        <f t="shared" ref="O1737:P1737" si="1727">+O27*$Q$1744</f>
        <v>189.4375111299351</v>
      </c>
      <c r="P1737" s="104">
        <f t="shared" si="1727"/>
        <v>0</v>
      </c>
      <c r="Q1737" s="104">
        <f t="shared" si="1697"/>
        <v>189.4375111299351</v>
      </c>
      <c r="R1737" s="104">
        <f t="shared" ref="R1737:S1737" si="1728">+R27*$T$1744</f>
        <v>0</v>
      </c>
      <c r="S1737" s="104">
        <f t="shared" si="1728"/>
        <v>0</v>
      </c>
      <c r="T1737" s="104">
        <f t="shared" si="1698"/>
        <v>0</v>
      </c>
    </row>
    <row r="1738" spans="2:20" x14ac:dyDescent="0.2">
      <c r="B1738" s="114" t="s">
        <v>871</v>
      </c>
      <c r="C1738" s="104">
        <f t="shared" ref="C1738:D1738" si="1729">C28*$E$1744</f>
        <v>0</v>
      </c>
      <c r="D1738" s="104">
        <f t="shared" si="1729"/>
        <v>0</v>
      </c>
      <c r="E1738" s="104">
        <f t="shared" si="1693"/>
        <v>0</v>
      </c>
      <c r="F1738" s="104">
        <f t="shared" ref="F1738:G1738" si="1730">+F28*$H$1744</f>
        <v>16.757697201568437</v>
      </c>
      <c r="G1738" s="104">
        <f t="shared" si="1730"/>
        <v>0</v>
      </c>
      <c r="H1738" s="104">
        <f t="shared" si="1694"/>
        <v>16.757697201568437</v>
      </c>
      <c r="I1738" s="104">
        <f t="shared" ref="I1738:J1738" si="1731">+I28*$K$1744</f>
        <v>33.674633568537402</v>
      </c>
      <c r="J1738" s="104">
        <f t="shared" si="1731"/>
        <v>0</v>
      </c>
      <c r="K1738" s="104">
        <f t="shared" si="1695"/>
        <v>33.674633568537402</v>
      </c>
      <c r="L1738" s="104">
        <f t="shared" ref="L1738:M1738" si="1732">+L28*$N$1744</f>
        <v>42.10817625906688</v>
      </c>
      <c r="M1738" s="104">
        <f t="shared" si="1732"/>
        <v>0</v>
      </c>
      <c r="N1738" s="104">
        <f t="shared" si="1696"/>
        <v>42.10817625906688</v>
      </c>
      <c r="O1738" s="104">
        <f t="shared" ref="O1738:P1738" si="1733">+O28*$Q$1744</f>
        <v>55.252607412897738</v>
      </c>
      <c r="P1738" s="104">
        <f t="shared" si="1733"/>
        <v>0</v>
      </c>
      <c r="Q1738" s="104">
        <f t="shared" si="1697"/>
        <v>55.252607412897738</v>
      </c>
      <c r="R1738" s="104">
        <f t="shared" ref="R1738:S1738" si="1734">+R28*$T$1744</f>
        <v>70.459505242113934</v>
      </c>
      <c r="S1738" s="104">
        <f t="shared" si="1734"/>
        <v>0</v>
      </c>
      <c r="T1738" s="104">
        <f t="shared" si="1698"/>
        <v>70.459505242113934</v>
      </c>
    </row>
    <row r="1739" spans="2:20" x14ac:dyDescent="0.2">
      <c r="B1739" s="114" t="s">
        <v>873</v>
      </c>
      <c r="C1739" s="104">
        <f t="shared" ref="C1739:D1739" si="1735">C29*$E$1744</f>
        <v>0</v>
      </c>
      <c r="D1739" s="104">
        <f t="shared" si="1735"/>
        <v>0</v>
      </c>
      <c r="E1739" s="104">
        <f t="shared" si="1693"/>
        <v>0</v>
      </c>
      <c r="F1739" s="104">
        <f t="shared" ref="F1739:G1739" si="1736">+F29*$H$1744</f>
        <v>0</v>
      </c>
      <c r="G1739" s="104">
        <f t="shared" si="1736"/>
        <v>0</v>
      </c>
      <c r="H1739" s="104">
        <f t="shared" si="1694"/>
        <v>0</v>
      </c>
      <c r="I1739" s="104">
        <f t="shared" ref="I1739:J1739" si="1737">+I29*$K$1744</f>
        <v>50.511950352806103</v>
      </c>
      <c r="J1739" s="104">
        <f t="shared" si="1737"/>
        <v>0</v>
      </c>
      <c r="K1739" s="104">
        <f t="shared" si="1695"/>
        <v>50.511950352806103</v>
      </c>
      <c r="L1739" s="104">
        <f t="shared" ref="L1739:M1739" si="1738">+L29*$N$1744</f>
        <v>117.90289352538726</v>
      </c>
      <c r="M1739" s="104">
        <f t="shared" si="1738"/>
        <v>0</v>
      </c>
      <c r="N1739" s="104">
        <f t="shared" si="1696"/>
        <v>117.90289352538726</v>
      </c>
      <c r="O1739" s="104">
        <f t="shared" ref="O1739:P1739" si="1739">+O29*$Q$1744</f>
        <v>0</v>
      </c>
      <c r="P1739" s="104">
        <f t="shared" si="1739"/>
        <v>0</v>
      </c>
      <c r="Q1739" s="104">
        <f t="shared" si="1697"/>
        <v>0</v>
      </c>
      <c r="R1739" s="104">
        <f t="shared" ref="R1739:S1739" si="1740">+R29*$T$1744</f>
        <v>0</v>
      </c>
      <c r="S1739" s="104">
        <f t="shared" si="1740"/>
        <v>0</v>
      </c>
      <c r="T1739" s="104">
        <f t="shared" si="1698"/>
        <v>0</v>
      </c>
    </row>
    <row r="1740" spans="2:20" x14ac:dyDescent="0.2">
      <c r="B1740" s="108" t="s">
        <v>881</v>
      </c>
      <c r="C1740" s="104">
        <f t="shared" ref="C1740:D1740" si="1741">C30*$E$1744</f>
        <v>0</v>
      </c>
      <c r="D1740" s="104">
        <f t="shared" si="1741"/>
        <v>0</v>
      </c>
      <c r="E1740" s="104">
        <f t="shared" si="1693"/>
        <v>0</v>
      </c>
      <c r="F1740" s="104">
        <f t="shared" ref="F1740:G1740" si="1742">+F30*$H$1744</f>
        <v>117.30388041097906</v>
      </c>
      <c r="G1740" s="104">
        <f t="shared" si="1742"/>
        <v>0</v>
      </c>
      <c r="H1740" s="104">
        <f t="shared" si="1694"/>
        <v>117.30388041097906</v>
      </c>
      <c r="I1740" s="104">
        <f t="shared" ref="I1740:J1740" si="1743">+I30*$K$1744</f>
        <v>0</v>
      </c>
      <c r="J1740" s="104">
        <f t="shared" si="1743"/>
        <v>0</v>
      </c>
      <c r="K1740" s="104">
        <f t="shared" si="1695"/>
        <v>0</v>
      </c>
      <c r="L1740" s="104">
        <f t="shared" ref="L1740:M1740" si="1744">+L30*$N$1744</f>
        <v>0</v>
      </c>
      <c r="M1740" s="104">
        <f t="shared" si="1744"/>
        <v>0</v>
      </c>
      <c r="N1740" s="104">
        <f t="shared" si="1696"/>
        <v>0</v>
      </c>
      <c r="O1740" s="104">
        <f t="shared" ref="O1740:P1740" si="1745">+O30*$Q$1744</f>
        <v>0</v>
      </c>
      <c r="P1740" s="104">
        <f t="shared" si="1745"/>
        <v>0</v>
      </c>
      <c r="Q1740" s="104">
        <f t="shared" si="1697"/>
        <v>0</v>
      </c>
      <c r="R1740" s="104">
        <f t="shared" ref="R1740:S1740" si="1746">+R30*$T$1744</f>
        <v>0</v>
      </c>
      <c r="S1740" s="104">
        <f t="shared" si="1746"/>
        <v>0</v>
      </c>
      <c r="T1740" s="104">
        <f t="shared" si="1698"/>
        <v>0</v>
      </c>
    </row>
    <row r="1741" spans="2:20" x14ac:dyDescent="0.2">
      <c r="B1741" s="108" t="s">
        <v>912</v>
      </c>
      <c r="C1741" s="104">
        <f t="shared" ref="C1741:D1741" si="1747">C31*$E$1744</f>
        <v>38.388105489773949</v>
      </c>
      <c r="D1741" s="104">
        <f t="shared" si="1747"/>
        <v>0</v>
      </c>
      <c r="E1741" s="104">
        <f t="shared" ref="E1741:E1742" si="1748">+C1741+D1741</f>
        <v>38.388105489773949</v>
      </c>
      <c r="F1741" s="104">
        <f t="shared" ref="F1741:G1741" si="1749">+F31*$H$1744</f>
        <v>34.60464472123882</v>
      </c>
      <c r="G1741" s="104">
        <f t="shared" si="1749"/>
        <v>0</v>
      </c>
      <c r="H1741" s="104">
        <f t="shared" ref="H1741:H1742" si="1750">+F1741+G1741</f>
        <v>34.60464472123882</v>
      </c>
      <c r="I1741" s="104">
        <f t="shared" ref="I1741:J1741" si="1751">+I31*$K$1744</f>
        <v>34.769059159514867</v>
      </c>
      <c r="J1741" s="104">
        <f t="shared" si="1751"/>
        <v>0</v>
      </c>
      <c r="K1741" s="104">
        <f t="shared" ref="K1741:K1742" si="1752">+I1741+J1741</f>
        <v>34.769059159514867</v>
      </c>
      <c r="L1741" s="104">
        <f t="shared" ref="L1741:M1741" si="1753">+L31*$N$1744</f>
        <v>34.781353589989244</v>
      </c>
      <c r="M1741" s="104">
        <f t="shared" si="1753"/>
        <v>0</v>
      </c>
      <c r="N1741" s="104">
        <f t="shared" ref="N1741:N1742" si="1754">+L1741+M1741</f>
        <v>34.781353589989244</v>
      </c>
      <c r="O1741" s="104">
        <f t="shared" ref="O1741:P1741" si="1755">+O31*$Q$1744</f>
        <v>32.599038373609666</v>
      </c>
      <c r="P1741" s="104">
        <f t="shared" si="1755"/>
        <v>0</v>
      </c>
      <c r="Q1741" s="104">
        <f t="shared" ref="Q1741:Q1742" si="1756">+O1741+P1741</f>
        <v>32.599038373609666</v>
      </c>
      <c r="R1741" s="104">
        <f t="shared" ref="R1741:S1741" si="1757">+R31*$T$1744</f>
        <v>0</v>
      </c>
      <c r="S1741" s="104">
        <f t="shared" si="1757"/>
        <v>0</v>
      </c>
      <c r="T1741" s="104">
        <f t="shared" ref="T1741:T1742" si="1758">+R1741+S1741</f>
        <v>0</v>
      </c>
    </row>
    <row r="1742" spans="2:20" s="135" customFormat="1" x14ac:dyDescent="0.2">
      <c r="B1742" s="114" t="s">
        <v>294</v>
      </c>
      <c r="C1742" s="104">
        <f t="shared" ref="C1742:D1742" si="1759">C32*$E$1744</f>
        <v>130.54594390383926</v>
      </c>
      <c r="D1742" s="104">
        <f t="shared" si="1759"/>
        <v>0</v>
      </c>
      <c r="E1742" s="104">
        <f t="shared" si="1748"/>
        <v>130.54594390383926</v>
      </c>
      <c r="F1742" s="104">
        <f t="shared" ref="F1742:G1742" si="1760">+F32*$H$1744</f>
        <v>117.6795768104401</v>
      </c>
      <c r="G1742" s="104">
        <f t="shared" si="1760"/>
        <v>0</v>
      </c>
      <c r="H1742" s="104">
        <f t="shared" si="1750"/>
        <v>117.6795768104401</v>
      </c>
      <c r="I1742" s="104">
        <f t="shared" ref="I1742:J1742" si="1761">+I32*$K$1744</f>
        <v>189.51667329404384</v>
      </c>
      <c r="J1742" s="104">
        <f t="shared" si="1761"/>
        <v>0</v>
      </c>
      <c r="K1742" s="104">
        <f t="shared" si="1752"/>
        <v>189.51667329404384</v>
      </c>
      <c r="L1742" s="104">
        <f t="shared" ref="L1742:M1742" si="1762">+L32*$N$1744</f>
        <v>175.39250161222415</v>
      </c>
      <c r="M1742" s="104">
        <f t="shared" si="1762"/>
        <v>0</v>
      </c>
      <c r="N1742" s="104">
        <f t="shared" si="1754"/>
        <v>175.39250161222415</v>
      </c>
      <c r="O1742" s="104">
        <f t="shared" ref="O1742:P1742" si="1763">+O32*$Q$1744</f>
        <v>223.58692714324451</v>
      </c>
      <c r="P1742" s="104">
        <f t="shared" si="1763"/>
        <v>0</v>
      </c>
      <c r="Q1742" s="104">
        <f t="shared" si="1756"/>
        <v>223.58692714324451</v>
      </c>
      <c r="R1742" s="104">
        <f t="shared" ref="R1742:S1742" si="1764">+R32*$T$1744</f>
        <v>316.60921138614611</v>
      </c>
      <c r="S1742" s="104">
        <f t="shared" si="1764"/>
        <v>0</v>
      </c>
      <c r="T1742" s="104">
        <f t="shared" si="1758"/>
        <v>316.60921138614611</v>
      </c>
    </row>
    <row r="1743" spans="2:20" x14ac:dyDescent="0.2">
      <c r="B1743" s="278" t="s">
        <v>8</v>
      </c>
      <c r="C1743" s="106">
        <f>SUM(C1720:C1742)</f>
        <v>832.40725456995801</v>
      </c>
      <c r="D1743" s="106">
        <f t="shared" ref="D1743:T1743" si="1765">SUM(D1720:D1742)</f>
        <v>39.984976318622174</v>
      </c>
      <c r="E1743" s="106">
        <f t="shared" si="1765"/>
        <v>872.39223088858034</v>
      </c>
      <c r="F1743" s="106">
        <f t="shared" si="1765"/>
        <v>1488.4681060821472</v>
      </c>
      <c r="G1743" s="106">
        <f t="shared" si="1765"/>
        <v>39.648544001938909</v>
      </c>
      <c r="H1743" s="106">
        <f t="shared" si="1765"/>
        <v>1528.1166500840864</v>
      </c>
      <c r="I1743" s="106">
        <f t="shared" si="1765"/>
        <v>1884.9478430305498</v>
      </c>
      <c r="J1743" s="106">
        <f t="shared" si="1765"/>
        <v>43.820615452253108</v>
      </c>
      <c r="K1743" s="106">
        <f t="shared" si="1765"/>
        <v>1928.7684584828028</v>
      </c>
      <c r="L1743" s="106">
        <f t="shared" si="1765"/>
        <v>2335.2834957013724</v>
      </c>
      <c r="M1743" s="106">
        <f t="shared" si="1765"/>
        <v>47.990442570709185</v>
      </c>
      <c r="N1743" s="106">
        <f t="shared" si="1765"/>
        <v>2383.273938272082</v>
      </c>
      <c r="O1743" s="106">
        <f t="shared" si="1765"/>
        <v>2346.3986814837358</v>
      </c>
      <c r="P1743" s="106">
        <f t="shared" si="1765"/>
        <v>61.403557205219187</v>
      </c>
      <c r="Q1743" s="106">
        <f t="shared" si="1765"/>
        <v>2407.8022386889556</v>
      </c>
      <c r="R1743" s="106">
        <f t="shared" si="1765"/>
        <v>2572.7572046860364</v>
      </c>
      <c r="S1743" s="106">
        <f t="shared" si="1765"/>
        <v>75.366974446785321</v>
      </c>
      <c r="T1743" s="106">
        <f t="shared" si="1765"/>
        <v>2648.1241791328221</v>
      </c>
    </row>
    <row r="1744" spans="2:20" x14ac:dyDescent="0.2">
      <c r="B1744" s="279" t="s">
        <v>297</v>
      </c>
      <c r="C1744" s="241"/>
      <c r="D1744" s="240"/>
      <c r="E1744" s="285">
        <f>Asignaciones!K14</f>
        <v>1.8589881593110872E-2</v>
      </c>
      <c r="F1744" s="241"/>
      <c r="G1744" s="240"/>
      <c r="H1744" s="285">
        <f>Asignaciones!L14</f>
        <v>1.6757697201568438E-2</v>
      </c>
      <c r="I1744" s="241"/>
      <c r="J1744" s="240"/>
      <c r="K1744" s="285">
        <f>Asignaciones!M14</f>
        <v>1.68373167842687E-2</v>
      </c>
      <c r="L1744" s="241"/>
      <c r="M1744" s="240"/>
      <c r="N1744" s="285">
        <f>Asignaciones!N14</f>
        <v>1.6843270503626752E-2</v>
      </c>
      <c r="O1744" s="241"/>
      <c r="P1744" s="240"/>
      <c r="Q1744" s="285">
        <f>Asignaciones!O14</f>
        <v>1.5786459260827924E-2</v>
      </c>
      <c r="R1744" s="241"/>
      <c r="S1744" s="240"/>
      <c r="T1744" s="285">
        <f>Asignaciones!P14</f>
        <v>1.7614876310528483E-2</v>
      </c>
    </row>
    <row r="1745" spans="2:20" x14ac:dyDescent="0.2">
      <c r="B1745" s="279" t="s">
        <v>432</v>
      </c>
      <c r="C1745" s="280"/>
      <c r="D1745" s="240"/>
      <c r="E1745" s="409">
        <f>Asignaciones!AB14</f>
        <v>2.205888457351968E-2</v>
      </c>
      <c r="F1745" s="241"/>
      <c r="G1745" s="240"/>
      <c r="H1745" s="410">
        <f>Asignaciones!AC14</f>
        <v>2.1590665980352263E-2</v>
      </c>
      <c r="I1745" s="241"/>
      <c r="J1745" s="240"/>
      <c r="K1745" s="410">
        <f>Asignaciones!AD14</f>
        <v>2.1704523544859567E-2</v>
      </c>
      <c r="L1745" s="241"/>
      <c r="M1745" s="240"/>
      <c r="N1745" s="410">
        <f>Asignaciones!AE14</f>
        <v>2.1705922611680178E-2</v>
      </c>
      <c r="O1745" s="241"/>
      <c r="P1745" s="240"/>
      <c r="Q1745" s="410">
        <f>Asignaciones!AF14</f>
        <v>2.0295491190637591E-2</v>
      </c>
      <c r="R1745" s="241"/>
      <c r="S1745" s="240"/>
      <c r="T1745" s="410">
        <f>Asignaciones!AG14</f>
        <v>2.2490242546059698E-2</v>
      </c>
    </row>
    <row r="1749" spans="2:20" x14ac:dyDescent="0.2">
      <c r="B1749" s="2" t="s">
        <v>769</v>
      </c>
      <c r="C1749" s="228"/>
      <c r="D1749" s="228"/>
      <c r="E1749" s="228"/>
      <c r="F1749" s="228"/>
      <c r="G1749" s="228"/>
      <c r="H1749" s="228"/>
      <c r="I1749" s="228"/>
      <c r="J1749" s="228"/>
      <c r="K1749" s="228"/>
      <c r="L1749" s="228"/>
      <c r="M1749" s="228"/>
      <c r="N1749" s="228"/>
      <c r="O1749" s="228"/>
      <c r="P1749" s="228"/>
      <c r="Q1749" s="228"/>
      <c r="R1749" s="228"/>
      <c r="S1749" s="228"/>
      <c r="T1749" s="227"/>
    </row>
    <row r="1750" spans="2:20" x14ac:dyDescent="0.2">
      <c r="B1750" s="9" t="s">
        <v>20</v>
      </c>
      <c r="C1750" s="199"/>
      <c r="D1750" s="199"/>
      <c r="E1750" s="199"/>
      <c r="F1750" s="199"/>
      <c r="G1750" s="199"/>
      <c r="H1750" s="199"/>
      <c r="I1750" s="199"/>
      <c r="J1750" s="199"/>
      <c r="K1750" s="199"/>
      <c r="L1750" s="199"/>
      <c r="M1750" s="199"/>
      <c r="N1750" s="199"/>
      <c r="O1750" s="199"/>
      <c r="P1750" s="199"/>
      <c r="Q1750" s="199"/>
      <c r="R1750" s="199"/>
      <c r="S1750" s="199"/>
      <c r="T1750" s="262"/>
    </row>
    <row r="1751" spans="2:20" x14ac:dyDescent="0.2">
      <c r="B1751" s="9" t="s">
        <v>911</v>
      </c>
      <c r="C1751" s="199"/>
      <c r="D1751" s="199"/>
      <c r="E1751" s="199"/>
      <c r="F1751" s="199"/>
      <c r="G1751" s="199"/>
      <c r="H1751" s="199"/>
      <c r="I1751" s="199"/>
      <c r="J1751" s="199"/>
      <c r="K1751" s="199"/>
      <c r="L1751" s="199"/>
      <c r="M1751" s="199"/>
      <c r="N1751" s="199"/>
      <c r="O1751" s="199"/>
      <c r="P1751" s="199"/>
      <c r="Q1751" s="199"/>
      <c r="R1751" s="199"/>
      <c r="S1751" s="199"/>
      <c r="T1751" s="262"/>
    </row>
    <row r="1752" spans="2:20" x14ac:dyDescent="0.2">
      <c r="B1752" s="9" t="s">
        <v>2</v>
      </c>
      <c r="C1752" s="199"/>
      <c r="D1752" s="199"/>
      <c r="E1752" s="199"/>
      <c r="F1752" s="199"/>
      <c r="G1752" s="199"/>
      <c r="H1752" s="199"/>
      <c r="I1752" s="199"/>
      <c r="J1752" s="199"/>
      <c r="K1752" s="199"/>
      <c r="L1752" s="199"/>
      <c r="M1752" s="199"/>
      <c r="N1752" s="199"/>
      <c r="O1752" s="199"/>
      <c r="P1752" s="199"/>
      <c r="Q1752" s="199"/>
      <c r="R1752" s="199"/>
      <c r="S1752" s="199"/>
      <c r="T1752" s="262"/>
    </row>
    <row r="1753" spans="2:20" x14ac:dyDescent="0.2">
      <c r="B1753" s="256"/>
      <c r="C1753" s="197"/>
      <c r="D1753" s="197"/>
      <c r="E1753" s="197"/>
      <c r="F1753" s="197"/>
      <c r="G1753" s="197"/>
      <c r="H1753" s="197"/>
      <c r="I1753" s="197"/>
      <c r="J1753" s="197"/>
      <c r="K1753" s="197"/>
      <c r="L1753" s="197"/>
      <c r="M1753" s="197"/>
      <c r="N1753" s="197"/>
      <c r="O1753" s="197"/>
      <c r="P1753" s="197"/>
      <c r="Q1753" s="197"/>
      <c r="R1753" s="197"/>
      <c r="S1753" s="197"/>
      <c r="T1753" s="263"/>
    </row>
    <row r="1754" spans="2:20" x14ac:dyDescent="0.2">
      <c r="B1754" s="264"/>
    </row>
    <row r="1755" spans="2:20" x14ac:dyDescent="0.2">
      <c r="B1755" s="265" t="s">
        <v>282</v>
      </c>
      <c r="C1755" s="267" t="s">
        <v>38</v>
      </c>
      <c r="D1755" s="662"/>
      <c r="E1755" s="299"/>
      <c r="F1755" s="270" t="s">
        <v>39</v>
      </c>
      <c r="G1755" s="663"/>
      <c r="H1755" s="663"/>
      <c r="I1755" s="301" t="s">
        <v>40</v>
      </c>
      <c r="J1755" s="662"/>
      <c r="K1755" s="299"/>
      <c r="L1755" s="267" t="s">
        <v>121</v>
      </c>
      <c r="M1755" s="662"/>
      <c r="N1755" s="299"/>
      <c r="O1755" s="270" t="s">
        <v>122</v>
      </c>
      <c r="P1755" s="662"/>
      <c r="Q1755" s="299"/>
      <c r="R1755" s="301" t="s">
        <v>633</v>
      </c>
      <c r="S1755" s="662"/>
      <c r="T1755" s="299"/>
    </row>
    <row r="1756" spans="2:20" x14ac:dyDescent="0.2">
      <c r="B1756" s="273"/>
      <c r="C1756" s="274" t="s">
        <v>283</v>
      </c>
      <c r="D1756" s="275" t="s">
        <v>284</v>
      </c>
      <c r="E1756" s="275" t="s">
        <v>47</v>
      </c>
      <c r="F1756" s="275" t="s">
        <v>283</v>
      </c>
      <c r="G1756" s="275" t="s">
        <v>284</v>
      </c>
      <c r="H1756" s="275" t="s">
        <v>47</v>
      </c>
      <c r="I1756" s="276" t="s">
        <v>283</v>
      </c>
      <c r="J1756" s="276" t="s">
        <v>284</v>
      </c>
      <c r="K1756" s="276" t="s">
        <v>47</v>
      </c>
      <c r="L1756" s="274" t="s">
        <v>283</v>
      </c>
      <c r="M1756" s="275" t="s">
        <v>284</v>
      </c>
      <c r="N1756" s="275" t="s">
        <v>47</v>
      </c>
      <c r="O1756" s="275" t="s">
        <v>283</v>
      </c>
      <c r="P1756" s="275" t="s">
        <v>284</v>
      </c>
      <c r="Q1756" s="275" t="s">
        <v>47</v>
      </c>
      <c r="R1756" s="276" t="s">
        <v>283</v>
      </c>
      <c r="S1756" s="276" t="s">
        <v>284</v>
      </c>
      <c r="T1756" s="276" t="s">
        <v>47</v>
      </c>
    </row>
    <row r="1757" spans="2:20" x14ac:dyDescent="0.2">
      <c r="B1757" s="129" t="s">
        <v>45</v>
      </c>
      <c r="C1757" s="234"/>
      <c r="D1757" s="234"/>
      <c r="E1757" s="234"/>
      <c r="F1757" s="234"/>
      <c r="G1757" s="234"/>
      <c r="H1757" s="234"/>
      <c r="I1757" s="234"/>
      <c r="J1757" s="234"/>
      <c r="K1757" s="234"/>
      <c r="L1757" s="234"/>
      <c r="M1757" s="234"/>
      <c r="N1757" s="234"/>
      <c r="O1757" s="234"/>
      <c r="P1757" s="234"/>
      <c r="Q1757" s="234"/>
      <c r="R1757" s="234"/>
      <c r="S1757" s="234"/>
      <c r="T1757" s="232"/>
    </row>
    <row r="1758" spans="2:20" x14ac:dyDescent="0.2">
      <c r="B1758" s="665" t="s">
        <v>424</v>
      </c>
      <c r="C1758" s="104">
        <f t="shared" ref="C1758:D1770" si="1766">+C1720*$E$1782</f>
        <v>222.33209794515278</v>
      </c>
      <c r="D1758" s="104">
        <f t="shared" si="1766"/>
        <v>0</v>
      </c>
      <c r="E1758" s="408">
        <f>+C1758+D1758</f>
        <v>222.33209794515278</v>
      </c>
      <c r="F1758" s="104">
        <f t="shared" ref="F1758:G1770" si="1767">+F1720*$H$1782</f>
        <v>353.47578132585392</v>
      </c>
      <c r="G1758" s="104">
        <f t="shared" si="1767"/>
        <v>0</v>
      </c>
      <c r="H1758" s="408">
        <f>+F1758+G1758</f>
        <v>353.47578132585392</v>
      </c>
      <c r="I1758" s="104">
        <f t="shared" ref="I1758:J1770" si="1768">+I1720*$K$1782</f>
        <v>408.34846903225372</v>
      </c>
      <c r="J1758" s="104">
        <f t="shared" si="1768"/>
        <v>0</v>
      </c>
      <c r="K1758" s="408">
        <f>+I1758+J1758</f>
        <v>408.34846903225372</v>
      </c>
      <c r="L1758" s="104">
        <f t="shared" ref="L1758:M1770" si="1769">+L1720*$N$1782</f>
        <v>512.22118350032167</v>
      </c>
      <c r="M1758" s="104">
        <f t="shared" si="1769"/>
        <v>0</v>
      </c>
      <c r="N1758" s="408">
        <f>+L1758+M1758</f>
        <v>512.22118350032167</v>
      </c>
      <c r="O1758" s="104">
        <f t="shared" ref="O1758:P1770" si="1770">+O1720*$Q$1782</f>
        <v>502.42288182234552</v>
      </c>
      <c r="P1758" s="104">
        <f t="shared" si="1770"/>
        <v>0</v>
      </c>
      <c r="Q1758" s="408">
        <f>+O1758+P1758</f>
        <v>502.42288182234552</v>
      </c>
      <c r="R1758" s="104">
        <f t="shared" ref="R1758:S1770" si="1771">+R1720*$T$1782</f>
        <v>588.53226326915387</v>
      </c>
      <c r="S1758" s="104">
        <f t="shared" si="1771"/>
        <v>0</v>
      </c>
      <c r="T1758" s="408">
        <f>+R1758+S1758</f>
        <v>588.53226326915387</v>
      </c>
    </row>
    <row r="1759" spans="2:20" x14ac:dyDescent="0.2">
      <c r="B1759" s="665" t="s">
        <v>425</v>
      </c>
      <c r="C1759" s="104">
        <f t="shared" si="1766"/>
        <v>70.479763690586935</v>
      </c>
      <c r="D1759" s="104">
        <f t="shared" si="1766"/>
        <v>0</v>
      </c>
      <c r="E1759" s="408">
        <f>+C1759+D1759</f>
        <v>70.479763690586935</v>
      </c>
      <c r="F1759" s="104">
        <f t="shared" si="1767"/>
        <v>131.8742809222544</v>
      </c>
      <c r="G1759" s="104">
        <f t="shared" si="1767"/>
        <v>0</v>
      </c>
      <c r="H1759" s="408">
        <f>+F1759+G1759</f>
        <v>131.8742809222544</v>
      </c>
      <c r="I1759" s="104">
        <f t="shared" si="1768"/>
        <v>153.63477970193364</v>
      </c>
      <c r="J1759" s="104">
        <f t="shared" si="1768"/>
        <v>0</v>
      </c>
      <c r="K1759" s="408">
        <f>+I1759+J1759</f>
        <v>153.63477970193364</v>
      </c>
      <c r="L1759" s="104">
        <f t="shared" si="1769"/>
        <v>191.38619910980339</v>
      </c>
      <c r="M1759" s="104">
        <f t="shared" si="1769"/>
        <v>0</v>
      </c>
      <c r="N1759" s="408">
        <f>+L1759+M1759</f>
        <v>191.38619910980339</v>
      </c>
      <c r="O1759" s="104">
        <f t="shared" si="1770"/>
        <v>181.97450801303495</v>
      </c>
      <c r="P1759" s="104">
        <f t="shared" si="1770"/>
        <v>0</v>
      </c>
      <c r="Q1759" s="408">
        <f>+O1759+P1759</f>
        <v>181.97450801303495</v>
      </c>
      <c r="R1759" s="104">
        <f t="shared" si="1771"/>
        <v>213.16280156219395</v>
      </c>
      <c r="S1759" s="104">
        <f t="shared" si="1771"/>
        <v>0</v>
      </c>
      <c r="T1759" s="408">
        <f>+R1759+S1759</f>
        <v>213.16280156219395</v>
      </c>
    </row>
    <row r="1760" spans="2:20" x14ac:dyDescent="0.2">
      <c r="B1760" s="660" t="s">
        <v>715</v>
      </c>
      <c r="C1760" s="104">
        <f t="shared" si="1766"/>
        <v>0</v>
      </c>
      <c r="D1760" s="104">
        <f t="shared" si="1766"/>
        <v>1.9856367061356297</v>
      </c>
      <c r="E1760" s="104">
        <f>+C1760+D1760</f>
        <v>1.9856367061356297</v>
      </c>
      <c r="F1760" s="104">
        <f t="shared" si="1767"/>
        <v>0</v>
      </c>
      <c r="G1760" s="104">
        <f t="shared" si="1767"/>
        <v>1.9084322551047788</v>
      </c>
      <c r="H1760" s="104">
        <f>+F1760+G1760</f>
        <v>1.9084322551047788</v>
      </c>
      <c r="I1760" s="104">
        <f t="shared" si="1768"/>
        <v>0</v>
      </c>
      <c r="J1760" s="104">
        <f t="shared" si="1768"/>
        <v>2.1017485730699024</v>
      </c>
      <c r="K1760" s="104">
        <f>+I1760+J1760</f>
        <v>2.1017485730699024</v>
      </c>
      <c r="L1760" s="104">
        <f t="shared" si="1769"/>
        <v>0</v>
      </c>
      <c r="M1760" s="104">
        <f t="shared" si="1769"/>
        <v>2.3137749428229499</v>
      </c>
      <c r="N1760" s="104">
        <f>+L1760+M1760</f>
        <v>2.3137749428229499</v>
      </c>
      <c r="O1760" s="104">
        <f t="shared" si="1770"/>
        <v>0</v>
      </c>
      <c r="P1760" s="104">
        <f t="shared" si="1770"/>
        <v>2.3832706683255585</v>
      </c>
      <c r="Q1760" s="104">
        <f>+O1760+P1760</f>
        <v>2.3832706683255585</v>
      </c>
      <c r="R1760" s="104">
        <f t="shared" si="1771"/>
        <v>0</v>
      </c>
      <c r="S1760" s="104">
        <f t="shared" si="1771"/>
        <v>2.9449499069288594</v>
      </c>
      <c r="T1760" s="104">
        <f>+R1760+S1760</f>
        <v>2.9449499069288594</v>
      </c>
    </row>
    <row r="1761" spans="2:20" x14ac:dyDescent="0.2">
      <c r="B1761" s="660" t="s">
        <v>717</v>
      </c>
      <c r="C1761" s="104">
        <f t="shared" si="1766"/>
        <v>1.8273519913885901</v>
      </c>
      <c r="D1761" s="104">
        <f t="shared" si="1766"/>
        <v>0</v>
      </c>
      <c r="E1761" s="104">
        <f t="shared" ref="E1761:E1778" si="1772">+C1761+D1761</f>
        <v>1.8273519913885901</v>
      </c>
      <c r="F1761" s="104">
        <f t="shared" si="1767"/>
        <v>1.7563018809130175</v>
      </c>
      <c r="G1761" s="104">
        <f t="shared" si="1767"/>
        <v>0</v>
      </c>
      <c r="H1761" s="104">
        <f t="shared" ref="H1761:H1778" si="1773">+F1761+G1761</f>
        <v>1.7563018809130175</v>
      </c>
      <c r="I1761" s="104">
        <f t="shared" si="1768"/>
        <v>1.9342080192866242</v>
      </c>
      <c r="J1761" s="104">
        <f t="shared" si="1768"/>
        <v>0</v>
      </c>
      <c r="K1761" s="104">
        <f t="shared" ref="K1761:K1778" si="1774">+I1761+J1761</f>
        <v>1.9342080192866242</v>
      </c>
      <c r="L1761" s="104">
        <f t="shared" si="1769"/>
        <v>2.1293327406406926</v>
      </c>
      <c r="M1761" s="104">
        <f t="shared" si="1769"/>
        <v>0</v>
      </c>
      <c r="N1761" s="104">
        <f t="shared" ref="N1761:N1778" si="1775">+L1761+M1761</f>
        <v>2.1293327406406926</v>
      </c>
      <c r="O1761" s="104">
        <f t="shared" si="1770"/>
        <v>2.1932886254195023</v>
      </c>
      <c r="P1761" s="104">
        <f t="shared" si="1770"/>
        <v>0</v>
      </c>
      <c r="Q1761" s="104">
        <f t="shared" ref="Q1761:Q1778" si="1776">+O1761+P1761</f>
        <v>2.1932886254195023</v>
      </c>
      <c r="R1761" s="104">
        <f t="shared" si="1771"/>
        <v>2.7101936927018659</v>
      </c>
      <c r="S1761" s="104">
        <f t="shared" si="1771"/>
        <v>0</v>
      </c>
      <c r="T1761" s="104">
        <f t="shared" ref="T1761:T1778" si="1777">+R1761+S1761</f>
        <v>2.7101936927018659</v>
      </c>
    </row>
    <row r="1762" spans="2:20" x14ac:dyDescent="0.2">
      <c r="B1762" s="660" t="s">
        <v>287</v>
      </c>
      <c r="C1762" s="104">
        <f t="shared" si="1766"/>
        <v>2.6273546824542522</v>
      </c>
      <c r="D1762" s="104">
        <f t="shared" si="1766"/>
        <v>0</v>
      </c>
      <c r="E1762" s="104">
        <f t="shared" si="1772"/>
        <v>2.6273546824542522</v>
      </c>
      <c r="F1762" s="104">
        <f t="shared" si="1767"/>
        <v>2.5251993006085049</v>
      </c>
      <c r="G1762" s="104">
        <f t="shared" si="1767"/>
        <v>0</v>
      </c>
      <c r="H1762" s="104">
        <f t="shared" si="1773"/>
        <v>2.5251993006085049</v>
      </c>
      <c r="I1762" s="104">
        <f t="shared" si="1768"/>
        <v>2.7809915770259566</v>
      </c>
      <c r="J1762" s="104">
        <f t="shared" si="1768"/>
        <v>0</v>
      </c>
      <c r="K1762" s="104">
        <f t="shared" si="1774"/>
        <v>2.7809915770259566</v>
      </c>
      <c r="L1762" s="104">
        <f t="shared" si="1769"/>
        <v>3.0615406188789303</v>
      </c>
      <c r="M1762" s="104">
        <f t="shared" si="1769"/>
        <v>0</v>
      </c>
      <c r="N1762" s="104">
        <f t="shared" si="1775"/>
        <v>3.0615406188789303</v>
      </c>
      <c r="O1762" s="104">
        <f t="shared" si="1770"/>
        <v>3.1534959696465852</v>
      </c>
      <c r="P1762" s="104">
        <f t="shared" si="1770"/>
        <v>0</v>
      </c>
      <c r="Q1762" s="104">
        <f t="shared" si="1776"/>
        <v>3.1534959696465852</v>
      </c>
      <c r="R1762" s="104">
        <f t="shared" si="1771"/>
        <v>3.8966986778870729</v>
      </c>
      <c r="S1762" s="104">
        <f t="shared" si="1771"/>
        <v>0</v>
      </c>
      <c r="T1762" s="104">
        <f t="shared" si="1777"/>
        <v>3.8966986778870729</v>
      </c>
    </row>
    <row r="1763" spans="2:20" x14ac:dyDescent="0.2">
      <c r="B1763" s="114" t="s">
        <v>427</v>
      </c>
      <c r="C1763" s="104">
        <f t="shared" si="1766"/>
        <v>0</v>
      </c>
      <c r="D1763" s="104">
        <f t="shared" si="1766"/>
        <v>7.6868891280947258</v>
      </c>
      <c r="E1763" s="104">
        <f t="shared" si="1772"/>
        <v>7.6868891280947258</v>
      </c>
      <c r="F1763" s="104">
        <f t="shared" si="1767"/>
        <v>0</v>
      </c>
      <c r="G1763" s="104">
        <f t="shared" si="1767"/>
        <v>7.3880116680660279</v>
      </c>
      <c r="H1763" s="104">
        <f t="shared" si="1773"/>
        <v>7.3880116680660279</v>
      </c>
      <c r="I1763" s="104">
        <f t="shared" si="1768"/>
        <v>0</v>
      </c>
      <c r="J1763" s="104">
        <f t="shared" si="1768"/>
        <v>8.136386785355942</v>
      </c>
      <c r="K1763" s="104">
        <f t="shared" si="1774"/>
        <v>8.136386785355942</v>
      </c>
      <c r="L1763" s="104">
        <f t="shared" si="1769"/>
        <v>0</v>
      </c>
      <c r="M1763" s="104">
        <f t="shared" si="1769"/>
        <v>8.9571931249486418</v>
      </c>
      <c r="N1763" s="104">
        <f t="shared" si="1775"/>
        <v>8.9571931249486418</v>
      </c>
      <c r="O1763" s="104">
        <f t="shared" si="1770"/>
        <v>0</v>
      </c>
      <c r="P1763" s="104">
        <f t="shared" si="1770"/>
        <v>9.2262282083374405</v>
      </c>
      <c r="Q1763" s="104">
        <f t="shared" si="1776"/>
        <v>9.2262282083374405</v>
      </c>
      <c r="R1763" s="104">
        <f t="shared" si="1771"/>
        <v>0</v>
      </c>
      <c r="S1763" s="104">
        <f t="shared" si="1771"/>
        <v>11.400626989018182</v>
      </c>
      <c r="T1763" s="104">
        <f t="shared" si="1777"/>
        <v>11.400626989018182</v>
      </c>
    </row>
    <row r="1764" spans="2:20" x14ac:dyDescent="0.2">
      <c r="B1764" s="114" t="s">
        <v>428</v>
      </c>
      <c r="C1764" s="104">
        <f t="shared" si="1766"/>
        <v>0</v>
      </c>
      <c r="D1764" s="104">
        <f t="shared" si="1766"/>
        <v>4.4268245425188377</v>
      </c>
      <c r="E1764" s="104">
        <f t="shared" si="1772"/>
        <v>4.4268245425188377</v>
      </c>
      <c r="F1764" s="104">
        <f t="shared" si="1767"/>
        <v>0</v>
      </c>
      <c r="G1764" s="104">
        <f t="shared" si="1767"/>
        <v>4.2547031481273097</v>
      </c>
      <c r="H1764" s="104">
        <f t="shared" si="1773"/>
        <v>4.2547031481273097</v>
      </c>
      <c r="I1764" s="104">
        <f t="shared" si="1768"/>
        <v>0</v>
      </c>
      <c r="J1764" s="104">
        <f t="shared" si="1768"/>
        <v>4.68568703263802</v>
      </c>
      <c r="K1764" s="104">
        <f t="shared" si="1774"/>
        <v>4.68568703263802</v>
      </c>
      <c r="L1764" s="104">
        <f t="shared" si="1769"/>
        <v>0</v>
      </c>
      <c r="M1764" s="104">
        <f t="shared" si="1769"/>
        <v>5.15838354070703</v>
      </c>
      <c r="N1764" s="104">
        <f t="shared" si="1775"/>
        <v>5.15838354070703</v>
      </c>
      <c r="O1764" s="104">
        <f t="shared" si="1770"/>
        <v>0</v>
      </c>
      <c r="P1764" s="104">
        <f t="shared" si="1770"/>
        <v>10.626637847102941</v>
      </c>
      <c r="Q1764" s="104">
        <f t="shared" si="1776"/>
        <v>10.626637847102941</v>
      </c>
      <c r="R1764" s="104">
        <f t="shared" si="1771"/>
        <v>0</v>
      </c>
      <c r="S1764" s="104">
        <f t="shared" si="1771"/>
        <v>13.131079299851297</v>
      </c>
      <c r="T1764" s="104">
        <f t="shared" si="1777"/>
        <v>13.131079299851297</v>
      </c>
    </row>
    <row r="1765" spans="2:20" x14ac:dyDescent="0.2">
      <c r="B1765" s="114" t="s">
        <v>429</v>
      </c>
      <c r="C1765" s="104">
        <f t="shared" si="1766"/>
        <v>6.2198600645855757</v>
      </c>
      <c r="D1765" s="104">
        <f t="shared" si="1766"/>
        <v>0</v>
      </c>
      <c r="E1765" s="104">
        <f t="shared" si="1772"/>
        <v>6.2198600645855757</v>
      </c>
      <c r="F1765" s="104">
        <f t="shared" si="1767"/>
        <v>5.9780228340936041</v>
      </c>
      <c r="G1765" s="104">
        <f t="shared" si="1767"/>
        <v>0</v>
      </c>
      <c r="H1765" s="104">
        <f t="shared" si="1773"/>
        <v>5.9780228340936041</v>
      </c>
      <c r="I1765" s="104">
        <f t="shared" si="1768"/>
        <v>6.5835718966328773</v>
      </c>
      <c r="J1765" s="104">
        <f t="shared" si="1768"/>
        <v>0</v>
      </c>
      <c r="K1765" s="104">
        <f t="shared" si="1774"/>
        <v>6.5835718966328773</v>
      </c>
      <c r="L1765" s="104">
        <f t="shared" si="1769"/>
        <v>14.495457624079837</v>
      </c>
      <c r="M1765" s="104">
        <f t="shared" si="1769"/>
        <v>0</v>
      </c>
      <c r="N1765" s="104">
        <f t="shared" si="1775"/>
        <v>14.495457624079837</v>
      </c>
      <c r="O1765" s="104">
        <f t="shared" si="1770"/>
        <v>14.93083806036751</v>
      </c>
      <c r="P1765" s="104">
        <f t="shared" si="1770"/>
        <v>0</v>
      </c>
      <c r="Q1765" s="104">
        <f t="shared" si="1776"/>
        <v>14.93083806036751</v>
      </c>
      <c r="R1765" s="104">
        <f t="shared" si="1771"/>
        <v>18.449675372853086</v>
      </c>
      <c r="S1765" s="104">
        <f t="shared" si="1771"/>
        <v>0</v>
      </c>
      <c r="T1765" s="104">
        <f t="shared" si="1777"/>
        <v>18.449675372853086</v>
      </c>
    </row>
    <row r="1766" spans="2:20" x14ac:dyDescent="0.2">
      <c r="B1766" s="114" t="s">
        <v>288</v>
      </c>
      <c r="C1766" s="104">
        <f t="shared" si="1766"/>
        <v>0</v>
      </c>
      <c r="D1766" s="104">
        <f t="shared" si="1766"/>
        <v>0</v>
      </c>
      <c r="E1766" s="104">
        <f t="shared" si="1772"/>
        <v>0</v>
      </c>
      <c r="F1766" s="104">
        <f t="shared" si="1767"/>
        <v>2.0394961143089612</v>
      </c>
      <c r="G1766" s="104">
        <f t="shared" si="1767"/>
        <v>0</v>
      </c>
      <c r="H1766" s="104">
        <f t="shared" si="1773"/>
        <v>2.0394961143089612</v>
      </c>
      <c r="I1766" s="104">
        <f t="shared" si="1768"/>
        <v>2.7004435917813931</v>
      </c>
      <c r="J1766" s="104">
        <f t="shared" si="1768"/>
        <v>0</v>
      </c>
      <c r="K1766" s="104">
        <f t="shared" si="1774"/>
        <v>2.7004435917813931</v>
      </c>
      <c r="L1766" s="104">
        <f t="shared" si="1769"/>
        <v>3.3785777467233054</v>
      </c>
      <c r="M1766" s="104">
        <f t="shared" si="1769"/>
        <v>0</v>
      </c>
      <c r="N1766" s="104">
        <f t="shared" si="1775"/>
        <v>3.3785777467233054</v>
      </c>
      <c r="O1766" s="104">
        <f t="shared" si="1770"/>
        <v>5.2736102698999314</v>
      </c>
      <c r="P1766" s="104">
        <f t="shared" si="1770"/>
        <v>0</v>
      </c>
      <c r="Q1766" s="104">
        <f t="shared" si="1776"/>
        <v>5.2736102698999314</v>
      </c>
      <c r="R1766" s="104">
        <f t="shared" si="1771"/>
        <v>7.3461649431739025</v>
      </c>
      <c r="S1766" s="104">
        <f t="shared" si="1771"/>
        <v>0</v>
      </c>
      <c r="T1766" s="104">
        <f t="shared" si="1777"/>
        <v>7.3461649431739025</v>
      </c>
    </row>
    <row r="1767" spans="2:20" x14ac:dyDescent="0.2">
      <c r="B1767" s="114" t="s">
        <v>289</v>
      </c>
      <c r="C1767" s="104">
        <f t="shared" si="1766"/>
        <v>2.7024219590958021</v>
      </c>
      <c r="D1767" s="104">
        <f t="shared" si="1766"/>
        <v>0</v>
      </c>
      <c r="E1767" s="104">
        <f t="shared" si="1772"/>
        <v>2.7024219590958021</v>
      </c>
      <c r="F1767" s="104">
        <f t="shared" si="1767"/>
        <v>2.5973478520544626</v>
      </c>
      <c r="G1767" s="104">
        <f t="shared" si="1767"/>
        <v>0</v>
      </c>
      <c r="H1767" s="104">
        <f t="shared" si="1773"/>
        <v>2.5973478520544626</v>
      </c>
      <c r="I1767" s="104">
        <f t="shared" si="1768"/>
        <v>2.8604484792266982</v>
      </c>
      <c r="J1767" s="104">
        <f t="shared" si="1768"/>
        <v>0</v>
      </c>
      <c r="K1767" s="104">
        <f t="shared" si="1774"/>
        <v>2.8604484792266982</v>
      </c>
      <c r="L1767" s="104">
        <f t="shared" si="1769"/>
        <v>3.1490132079897561</v>
      </c>
      <c r="M1767" s="104">
        <f t="shared" si="1769"/>
        <v>0</v>
      </c>
      <c r="N1767" s="104">
        <f t="shared" si="1775"/>
        <v>3.1490132079897561</v>
      </c>
      <c r="O1767" s="104">
        <f t="shared" si="1770"/>
        <v>3.2435958544936301</v>
      </c>
      <c r="P1767" s="104">
        <f t="shared" si="1770"/>
        <v>0</v>
      </c>
      <c r="Q1767" s="104">
        <f t="shared" si="1776"/>
        <v>3.2435958544936301</v>
      </c>
      <c r="R1767" s="104">
        <f t="shared" si="1771"/>
        <v>4.0080329258267033</v>
      </c>
      <c r="S1767" s="104">
        <f t="shared" si="1771"/>
        <v>0</v>
      </c>
      <c r="T1767" s="104">
        <f t="shared" si="1777"/>
        <v>4.0080329258267033</v>
      </c>
    </row>
    <row r="1768" spans="2:20" x14ac:dyDescent="0.2">
      <c r="B1768" s="114" t="s">
        <v>290</v>
      </c>
      <c r="C1768" s="104">
        <f t="shared" si="1766"/>
        <v>0</v>
      </c>
      <c r="D1768" s="104">
        <f t="shared" si="1766"/>
        <v>2.1533584499461789</v>
      </c>
      <c r="E1768" s="104">
        <f t="shared" si="1772"/>
        <v>2.1533584499461789</v>
      </c>
      <c r="F1768" s="104">
        <f t="shared" si="1767"/>
        <v>0</v>
      </c>
      <c r="G1768" s="104">
        <f t="shared" si="1767"/>
        <v>2.0696327329068893</v>
      </c>
      <c r="H1768" s="104">
        <f t="shared" si="1773"/>
        <v>2.0696327329068893</v>
      </c>
      <c r="I1768" s="104">
        <f t="shared" si="1768"/>
        <v>0</v>
      </c>
      <c r="J1768" s="104">
        <f t="shared" si="1768"/>
        <v>2.2792779945584165</v>
      </c>
      <c r="K1768" s="104">
        <f t="shared" si="1774"/>
        <v>2.2792779945584165</v>
      </c>
      <c r="L1768" s="104">
        <f t="shared" si="1769"/>
        <v>0</v>
      </c>
      <c r="M1768" s="104">
        <f t="shared" si="1769"/>
        <v>2.5092136990648539</v>
      </c>
      <c r="N1768" s="104">
        <f t="shared" si="1775"/>
        <v>2.5092136990648539</v>
      </c>
      <c r="O1768" s="104">
        <f t="shared" si="1770"/>
        <v>0</v>
      </c>
      <c r="P1768" s="104">
        <f t="shared" si="1770"/>
        <v>2.5845795538980996</v>
      </c>
      <c r="Q1768" s="104">
        <f t="shared" si="1776"/>
        <v>2.5845795538980996</v>
      </c>
      <c r="R1768" s="104">
        <f t="shared" si="1771"/>
        <v>0</v>
      </c>
      <c r="S1768" s="104">
        <f t="shared" si="1771"/>
        <v>3.1937024266111198</v>
      </c>
      <c r="T1768" s="104">
        <f t="shared" si="1777"/>
        <v>3.1937024266111198</v>
      </c>
    </row>
    <row r="1769" spans="2:20" x14ac:dyDescent="0.2">
      <c r="B1769" s="114" t="s">
        <v>291</v>
      </c>
      <c r="C1769" s="104">
        <f t="shared" si="1766"/>
        <v>0</v>
      </c>
      <c r="D1769" s="104">
        <f t="shared" si="1766"/>
        <v>1.0723896663078578</v>
      </c>
      <c r="E1769" s="104">
        <f t="shared" si="1772"/>
        <v>1.0723896663078578</v>
      </c>
      <c r="F1769" s="104">
        <f t="shared" si="1767"/>
        <v>0</v>
      </c>
      <c r="G1769" s="104">
        <f t="shared" si="1767"/>
        <v>1.0306935920851041</v>
      </c>
      <c r="H1769" s="104">
        <f t="shared" si="1773"/>
        <v>1.0306935920851041</v>
      </c>
      <c r="I1769" s="104">
        <f t="shared" si="1768"/>
        <v>0</v>
      </c>
      <c r="J1769" s="104">
        <f t="shared" si="1768"/>
        <v>1.1350986028677372</v>
      </c>
      <c r="K1769" s="104">
        <f t="shared" si="1774"/>
        <v>1.1350986028677372</v>
      </c>
      <c r="L1769" s="104">
        <f t="shared" si="1769"/>
        <v>0</v>
      </c>
      <c r="M1769" s="104">
        <f t="shared" si="1769"/>
        <v>1.1473677272978546</v>
      </c>
      <c r="N1769" s="104">
        <f t="shared" si="1775"/>
        <v>1.1473677272978546</v>
      </c>
      <c r="O1769" s="104">
        <f t="shared" si="1770"/>
        <v>0</v>
      </c>
      <c r="P1769" s="104">
        <f t="shared" si="1770"/>
        <v>1.181829658383321</v>
      </c>
      <c r="Q1769" s="104">
        <f t="shared" si="1776"/>
        <v>1.181829658383321</v>
      </c>
      <c r="R1769" s="104">
        <f t="shared" si="1771"/>
        <v>0</v>
      </c>
      <c r="S1769" s="104">
        <f t="shared" si="1771"/>
        <v>1.4603583171302199</v>
      </c>
      <c r="T1769" s="104">
        <f t="shared" si="1777"/>
        <v>1.4603583171302199</v>
      </c>
    </row>
    <row r="1770" spans="2:20" x14ac:dyDescent="0.2">
      <c r="B1770" s="114" t="s">
        <v>293</v>
      </c>
      <c r="C1770" s="104">
        <f t="shared" si="1766"/>
        <v>0</v>
      </c>
      <c r="D1770" s="104">
        <f t="shared" si="1766"/>
        <v>1.1277249730893433</v>
      </c>
      <c r="E1770" s="104">
        <f t="shared" si="1772"/>
        <v>1.1277249730893433</v>
      </c>
      <c r="F1770" s="104">
        <f t="shared" si="1767"/>
        <v>0</v>
      </c>
      <c r="G1770" s="104">
        <f t="shared" si="1767"/>
        <v>1.0838773814366955</v>
      </c>
      <c r="H1770" s="104">
        <f t="shared" si="1773"/>
        <v>1.0838773814366955</v>
      </c>
      <c r="I1770" s="104">
        <f t="shared" si="1768"/>
        <v>0</v>
      </c>
      <c r="J1770" s="104">
        <f t="shared" si="1768"/>
        <v>1.1936696907757125</v>
      </c>
      <c r="K1770" s="104">
        <f t="shared" si="1774"/>
        <v>1.1936696907757125</v>
      </c>
      <c r="L1770" s="104">
        <f t="shared" si="1769"/>
        <v>0</v>
      </c>
      <c r="M1770" s="104">
        <f t="shared" si="1769"/>
        <v>1.3140882101277889</v>
      </c>
      <c r="N1770" s="104">
        <f t="shared" si="1775"/>
        <v>1.3140882101277889</v>
      </c>
      <c r="O1770" s="104">
        <f t="shared" si="1770"/>
        <v>0</v>
      </c>
      <c r="P1770" s="104">
        <f t="shared" si="1770"/>
        <v>1.3535576986450404</v>
      </c>
      <c r="Q1770" s="104">
        <f t="shared" si="1776"/>
        <v>1.3535576986450404</v>
      </c>
      <c r="R1770" s="104">
        <f t="shared" si="1771"/>
        <v>0</v>
      </c>
      <c r="S1770" s="104">
        <f t="shared" si="1771"/>
        <v>1.6725585019045084</v>
      </c>
      <c r="T1770" s="104">
        <f t="shared" si="1777"/>
        <v>1.6725585019045084</v>
      </c>
    </row>
    <row r="1771" spans="2:20" x14ac:dyDescent="0.2">
      <c r="B1771" s="114" t="s">
        <v>872</v>
      </c>
      <c r="C1771" s="104">
        <f t="shared" ref="C1771:D1778" si="1778">+C1733*$E$1782</f>
        <v>0</v>
      </c>
      <c r="D1771" s="104">
        <f t="shared" si="1778"/>
        <v>0</v>
      </c>
      <c r="E1771" s="104">
        <f t="shared" si="1772"/>
        <v>0</v>
      </c>
      <c r="F1771" s="104">
        <f t="shared" ref="F1771:G1778" si="1779">+F1733*$H$1782</f>
        <v>0</v>
      </c>
      <c r="G1771" s="104">
        <f t="shared" si="1779"/>
        <v>0</v>
      </c>
      <c r="H1771" s="104">
        <f t="shared" si="1773"/>
        <v>0</v>
      </c>
      <c r="I1771" s="104">
        <f t="shared" ref="I1771:J1778" si="1780">+I1733*$K$1782</f>
        <v>22.514352453574954</v>
      </c>
      <c r="J1771" s="104">
        <f t="shared" si="1780"/>
        <v>0</v>
      </c>
      <c r="K1771" s="104">
        <f t="shared" si="1774"/>
        <v>22.514352453574954</v>
      </c>
      <c r="L1771" s="104">
        <f t="shared" ref="L1771:M1778" si="1781">+L1733*$N$1782</f>
        <v>52.575560697716938</v>
      </c>
      <c r="M1771" s="104">
        <f t="shared" si="1781"/>
        <v>0</v>
      </c>
      <c r="N1771" s="104">
        <f t="shared" si="1775"/>
        <v>52.575560697716938</v>
      </c>
      <c r="O1771" s="104">
        <f t="shared" ref="O1771:P1778" si="1782">+O1733*$Q$1782</f>
        <v>0</v>
      </c>
      <c r="P1771" s="104">
        <f t="shared" si="1782"/>
        <v>0</v>
      </c>
      <c r="Q1771" s="104">
        <f t="shared" si="1776"/>
        <v>0</v>
      </c>
      <c r="R1771" s="104">
        <f t="shared" ref="R1771:S1778" si="1783">+R1733*$T$1782</f>
        <v>0</v>
      </c>
      <c r="S1771" s="104">
        <f t="shared" si="1783"/>
        <v>0</v>
      </c>
      <c r="T1771" s="104">
        <f t="shared" si="1777"/>
        <v>0</v>
      </c>
    </row>
    <row r="1772" spans="2:20" x14ac:dyDescent="0.2">
      <c r="B1772" s="114" t="s">
        <v>867</v>
      </c>
      <c r="C1772" s="104">
        <f t="shared" si="1778"/>
        <v>0</v>
      </c>
      <c r="D1772" s="104">
        <f t="shared" si="1778"/>
        <v>0</v>
      </c>
      <c r="E1772" s="104">
        <f t="shared" si="1772"/>
        <v>0</v>
      </c>
      <c r="F1772" s="104">
        <f t="shared" si="1779"/>
        <v>22.487860190947728</v>
      </c>
      <c r="G1772" s="104">
        <f t="shared" si="1779"/>
        <v>0</v>
      </c>
      <c r="H1772" s="104">
        <f t="shared" si="1773"/>
        <v>22.487860190947728</v>
      </c>
      <c r="I1772" s="104">
        <f t="shared" si="1780"/>
        <v>26.266744529170779</v>
      </c>
      <c r="J1772" s="104">
        <f t="shared" si="1780"/>
        <v>0</v>
      </c>
      <c r="K1772" s="104">
        <f t="shared" si="1774"/>
        <v>26.266744529170779</v>
      </c>
      <c r="L1772" s="104">
        <f t="shared" si="1781"/>
        <v>45.064766312328807</v>
      </c>
      <c r="M1772" s="104">
        <f t="shared" si="1781"/>
        <v>0</v>
      </c>
      <c r="N1772" s="104">
        <f t="shared" si="1775"/>
        <v>45.064766312328807</v>
      </c>
      <c r="O1772" s="104">
        <f t="shared" si="1782"/>
        <v>45.715007874621698</v>
      </c>
      <c r="P1772" s="104">
        <f t="shared" si="1782"/>
        <v>0</v>
      </c>
      <c r="Q1772" s="104">
        <f t="shared" si="1776"/>
        <v>45.715007874621698</v>
      </c>
      <c r="R1772" s="104">
        <f t="shared" si="1783"/>
        <v>59.254121599261261</v>
      </c>
      <c r="S1772" s="104">
        <f t="shared" si="1783"/>
        <v>0</v>
      </c>
      <c r="T1772" s="104">
        <f t="shared" si="1777"/>
        <v>59.254121599261261</v>
      </c>
    </row>
    <row r="1773" spans="2:20" x14ac:dyDescent="0.2">
      <c r="B1773" s="114" t="s">
        <v>868</v>
      </c>
      <c r="C1773" s="104">
        <f t="shared" si="1778"/>
        <v>0</v>
      </c>
      <c r="D1773" s="104">
        <f t="shared" si="1778"/>
        <v>0</v>
      </c>
      <c r="E1773" s="104">
        <f t="shared" si="1772"/>
        <v>0</v>
      </c>
      <c r="F1773" s="104">
        <f t="shared" si="1779"/>
        <v>0</v>
      </c>
      <c r="G1773" s="104">
        <f t="shared" si="1779"/>
        <v>0</v>
      </c>
      <c r="H1773" s="104">
        <f t="shared" si="1773"/>
        <v>0</v>
      </c>
      <c r="I1773" s="104">
        <f t="shared" si="1780"/>
        <v>11.257176226787477</v>
      </c>
      <c r="J1773" s="104">
        <f t="shared" si="1780"/>
        <v>0</v>
      </c>
      <c r="K1773" s="104">
        <f t="shared" si="1774"/>
        <v>11.257176226787477</v>
      </c>
      <c r="L1773" s="104">
        <f t="shared" si="1781"/>
        <v>22.532383156164403</v>
      </c>
      <c r="M1773" s="104">
        <f t="shared" si="1781"/>
        <v>0</v>
      </c>
      <c r="N1773" s="104">
        <f t="shared" si="1775"/>
        <v>22.532383156164403</v>
      </c>
      <c r="O1773" s="104">
        <f t="shared" si="1782"/>
        <v>28.132312538228739</v>
      </c>
      <c r="P1773" s="104">
        <f t="shared" si="1782"/>
        <v>0</v>
      </c>
      <c r="Q1773" s="104">
        <f t="shared" si="1776"/>
        <v>28.132312538228739</v>
      </c>
      <c r="R1773" s="104">
        <f t="shared" si="1783"/>
        <v>35.552472959556752</v>
      </c>
      <c r="S1773" s="104">
        <f t="shared" si="1783"/>
        <v>0</v>
      </c>
      <c r="T1773" s="104">
        <f t="shared" si="1777"/>
        <v>35.552472959556752</v>
      </c>
    </row>
    <row r="1774" spans="2:20" x14ac:dyDescent="0.2">
      <c r="B1774" s="114" t="s">
        <v>869</v>
      </c>
      <c r="C1774" s="104">
        <f t="shared" si="1778"/>
        <v>0</v>
      </c>
      <c r="D1774" s="104">
        <f t="shared" si="1778"/>
        <v>0</v>
      </c>
      <c r="E1774" s="104">
        <f t="shared" si="1772"/>
        <v>0</v>
      </c>
      <c r="F1774" s="104">
        <f t="shared" si="1779"/>
        <v>14.99190679396515</v>
      </c>
      <c r="G1774" s="104">
        <f t="shared" si="1779"/>
        <v>0</v>
      </c>
      <c r="H1774" s="104">
        <f t="shared" si="1773"/>
        <v>14.99190679396515</v>
      </c>
      <c r="I1774" s="104">
        <f t="shared" si="1780"/>
        <v>18.761960377979126</v>
      </c>
      <c r="J1774" s="104">
        <f t="shared" si="1780"/>
        <v>0</v>
      </c>
      <c r="K1774" s="104">
        <f t="shared" si="1774"/>
        <v>18.761960377979126</v>
      </c>
      <c r="L1774" s="104">
        <f t="shared" si="1781"/>
        <v>26.287780348858469</v>
      </c>
      <c r="M1774" s="104">
        <f t="shared" si="1781"/>
        <v>0</v>
      </c>
      <c r="N1774" s="104">
        <f t="shared" si="1775"/>
        <v>26.287780348858469</v>
      </c>
      <c r="O1774" s="104">
        <f t="shared" si="1782"/>
        <v>35.165390672785925</v>
      </c>
      <c r="P1774" s="104">
        <f t="shared" si="1782"/>
        <v>0</v>
      </c>
      <c r="Q1774" s="104">
        <f t="shared" si="1776"/>
        <v>35.165390672785925</v>
      </c>
      <c r="R1774" s="104">
        <f t="shared" si="1783"/>
        <v>47.403297279409003</v>
      </c>
      <c r="S1774" s="104">
        <f t="shared" si="1783"/>
        <v>0</v>
      </c>
      <c r="T1774" s="104">
        <f t="shared" si="1777"/>
        <v>47.403297279409003</v>
      </c>
    </row>
    <row r="1775" spans="2:20" x14ac:dyDescent="0.2">
      <c r="B1775" s="114" t="s">
        <v>870</v>
      </c>
      <c r="C1775" s="104">
        <f t="shared" si="1778"/>
        <v>0</v>
      </c>
      <c r="D1775" s="104">
        <f t="shared" si="1778"/>
        <v>0</v>
      </c>
      <c r="E1775" s="104">
        <f t="shared" si="1772"/>
        <v>0</v>
      </c>
      <c r="F1775" s="104">
        <f t="shared" si="1779"/>
        <v>0</v>
      </c>
      <c r="G1775" s="104">
        <f t="shared" si="1779"/>
        <v>0</v>
      </c>
      <c r="H1775" s="104">
        <f t="shared" si="1773"/>
        <v>0</v>
      </c>
      <c r="I1775" s="104">
        <f t="shared" si="1780"/>
        <v>45.028704907149908</v>
      </c>
      <c r="J1775" s="104">
        <f t="shared" si="1780"/>
        <v>0</v>
      </c>
      <c r="K1775" s="104">
        <f t="shared" si="1774"/>
        <v>45.028704907149908</v>
      </c>
      <c r="L1775" s="104">
        <f t="shared" si="1781"/>
        <v>0</v>
      </c>
      <c r="M1775" s="104">
        <f t="shared" si="1781"/>
        <v>0</v>
      </c>
      <c r="N1775" s="104">
        <f t="shared" si="1775"/>
        <v>0</v>
      </c>
      <c r="O1775" s="104">
        <f t="shared" si="1782"/>
        <v>84.396937614686223</v>
      </c>
      <c r="P1775" s="104">
        <f t="shared" si="1782"/>
        <v>0</v>
      </c>
      <c r="Q1775" s="104">
        <f t="shared" si="1776"/>
        <v>84.396937614686223</v>
      </c>
      <c r="R1775" s="104">
        <f t="shared" si="1783"/>
        <v>0</v>
      </c>
      <c r="S1775" s="104">
        <f t="shared" si="1783"/>
        <v>0</v>
      </c>
      <c r="T1775" s="104">
        <f t="shared" si="1777"/>
        <v>0</v>
      </c>
    </row>
    <row r="1776" spans="2:20" x14ac:dyDescent="0.2">
      <c r="B1776" s="114" t="s">
        <v>871</v>
      </c>
      <c r="C1776" s="104">
        <f t="shared" si="1778"/>
        <v>0</v>
      </c>
      <c r="D1776" s="104">
        <f t="shared" si="1778"/>
        <v>0</v>
      </c>
      <c r="E1776" s="104">
        <f t="shared" si="1772"/>
        <v>0</v>
      </c>
      <c r="F1776" s="104">
        <f t="shared" si="1779"/>
        <v>7.4959533969825749</v>
      </c>
      <c r="G1776" s="104">
        <f t="shared" si="1779"/>
        <v>0</v>
      </c>
      <c r="H1776" s="104">
        <f t="shared" si="1773"/>
        <v>7.4959533969825749</v>
      </c>
      <c r="I1776" s="104">
        <f t="shared" si="1780"/>
        <v>15.009568302383302</v>
      </c>
      <c r="J1776" s="104">
        <f t="shared" si="1780"/>
        <v>0</v>
      </c>
      <c r="K1776" s="104">
        <f t="shared" si="1774"/>
        <v>15.009568302383302</v>
      </c>
      <c r="L1776" s="104">
        <f t="shared" si="1781"/>
        <v>18.776985963470334</v>
      </c>
      <c r="M1776" s="104">
        <f t="shared" si="1781"/>
        <v>0</v>
      </c>
      <c r="N1776" s="104">
        <f t="shared" si="1775"/>
        <v>18.776985963470334</v>
      </c>
      <c r="O1776" s="104">
        <f t="shared" si="1782"/>
        <v>24.615773470950145</v>
      </c>
      <c r="P1776" s="104">
        <f t="shared" si="1782"/>
        <v>0</v>
      </c>
      <c r="Q1776" s="104">
        <f t="shared" si="1776"/>
        <v>24.615773470950145</v>
      </c>
      <c r="R1776" s="104">
        <f t="shared" si="1783"/>
        <v>31.602198186272673</v>
      </c>
      <c r="S1776" s="104">
        <f t="shared" si="1783"/>
        <v>0</v>
      </c>
      <c r="T1776" s="104">
        <f t="shared" si="1777"/>
        <v>31.602198186272673</v>
      </c>
    </row>
    <row r="1777" spans="2:20" x14ac:dyDescent="0.2">
      <c r="B1777" s="114" t="s">
        <v>873</v>
      </c>
      <c r="C1777" s="104">
        <f t="shared" si="1778"/>
        <v>0</v>
      </c>
      <c r="D1777" s="104">
        <f t="shared" si="1778"/>
        <v>0</v>
      </c>
      <c r="E1777" s="104">
        <f t="shared" si="1772"/>
        <v>0</v>
      </c>
      <c r="F1777" s="104">
        <f t="shared" si="1779"/>
        <v>0</v>
      </c>
      <c r="G1777" s="104">
        <f t="shared" si="1779"/>
        <v>0</v>
      </c>
      <c r="H1777" s="104">
        <f t="shared" si="1773"/>
        <v>0</v>
      </c>
      <c r="I1777" s="104">
        <f t="shared" si="1780"/>
        <v>22.514352453574954</v>
      </c>
      <c r="J1777" s="104">
        <f t="shared" si="1780"/>
        <v>0</v>
      </c>
      <c r="K1777" s="104">
        <f t="shared" si="1774"/>
        <v>22.514352453574954</v>
      </c>
      <c r="L1777" s="104">
        <f t="shared" si="1781"/>
        <v>52.575560697716938</v>
      </c>
      <c r="M1777" s="104">
        <f t="shared" si="1781"/>
        <v>0</v>
      </c>
      <c r="N1777" s="104">
        <f t="shared" si="1775"/>
        <v>52.575560697716938</v>
      </c>
      <c r="O1777" s="104">
        <f t="shared" si="1782"/>
        <v>0</v>
      </c>
      <c r="P1777" s="104">
        <f t="shared" si="1782"/>
        <v>0</v>
      </c>
      <c r="Q1777" s="104">
        <f t="shared" si="1776"/>
        <v>0</v>
      </c>
      <c r="R1777" s="104">
        <f t="shared" si="1783"/>
        <v>0</v>
      </c>
      <c r="S1777" s="104">
        <f t="shared" si="1783"/>
        <v>0</v>
      </c>
      <c r="T1777" s="104">
        <f t="shared" si="1777"/>
        <v>0</v>
      </c>
    </row>
    <row r="1778" spans="2:20" x14ac:dyDescent="0.2">
      <c r="B1778" s="108" t="s">
        <v>881</v>
      </c>
      <c r="C1778" s="104">
        <f t="shared" si="1778"/>
        <v>0</v>
      </c>
      <c r="D1778" s="104">
        <f t="shared" si="1778"/>
        <v>0</v>
      </c>
      <c r="E1778" s="104">
        <f t="shared" si="1772"/>
        <v>0</v>
      </c>
      <c r="F1778" s="104">
        <f t="shared" si="1779"/>
        <v>52.471673778878028</v>
      </c>
      <c r="G1778" s="104">
        <f t="shared" si="1779"/>
        <v>0</v>
      </c>
      <c r="H1778" s="104">
        <f t="shared" si="1773"/>
        <v>52.471673778878028</v>
      </c>
      <c r="I1778" s="104">
        <f t="shared" si="1780"/>
        <v>0</v>
      </c>
      <c r="J1778" s="104">
        <f t="shared" si="1780"/>
        <v>0</v>
      </c>
      <c r="K1778" s="104">
        <f t="shared" si="1774"/>
        <v>0</v>
      </c>
      <c r="L1778" s="104">
        <f t="shared" si="1781"/>
        <v>0</v>
      </c>
      <c r="M1778" s="104">
        <f t="shared" si="1781"/>
        <v>0</v>
      </c>
      <c r="N1778" s="104">
        <f t="shared" si="1775"/>
        <v>0</v>
      </c>
      <c r="O1778" s="104">
        <f t="shared" si="1782"/>
        <v>0</v>
      </c>
      <c r="P1778" s="104">
        <f t="shared" si="1782"/>
        <v>0</v>
      </c>
      <c r="Q1778" s="104">
        <f t="shared" si="1776"/>
        <v>0</v>
      </c>
      <c r="R1778" s="104">
        <f t="shared" si="1783"/>
        <v>0</v>
      </c>
      <c r="S1778" s="104">
        <f t="shared" si="1783"/>
        <v>0</v>
      </c>
      <c r="T1778" s="104">
        <f t="shared" si="1777"/>
        <v>0</v>
      </c>
    </row>
    <row r="1779" spans="2:20" x14ac:dyDescent="0.2">
      <c r="B1779" s="108" t="s">
        <v>912</v>
      </c>
      <c r="C1779" s="104">
        <f t="shared" ref="C1779:D1779" si="1784">+C1741*$E$1782</f>
        <v>17.715877287405814</v>
      </c>
      <c r="D1779" s="104">
        <f t="shared" si="1784"/>
        <v>0</v>
      </c>
      <c r="E1779" s="104">
        <f t="shared" ref="E1779:E1780" si="1785">+C1779+D1779</f>
        <v>17.715877287405814</v>
      </c>
      <c r="F1779" s="104">
        <f t="shared" ref="F1779:G1779" si="1786">+F1741*$H$1782</f>
        <v>15.479143764769017</v>
      </c>
      <c r="G1779" s="104">
        <f t="shared" si="1786"/>
        <v>0</v>
      </c>
      <c r="H1779" s="104">
        <f t="shared" ref="H1779:H1780" si="1787">+F1779+G1779</f>
        <v>15.479143764769017</v>
      </c>
      <c r="I1779" s="104">
        <f t="shared" ref="I1779:J1779" si="1788">+I1741*$K$1782</f>
        <v>15.497379272210759</v>
      </c>
      <c r="J1779" s="104">
        <f t="shared" si="1788"/>
        <v>0</v>
      </c>
      <c r="K1779" s="104">
        <f t="shared" ref="K1779:K1780" si="1789">+I1779+J1779</f>
        <v>15.497379272210759</v>
      </c>
      <c r="L1779" s="104">
        <f t="shared" ref="L1779:M1779" si="1790">+L1741*$N$1782</f>
        <v>15.509790405826498</v>
      </c>
      <c r="M1779" s="104">
        <f t="shared" si="1790"/>
        <v>0</v>
      </c>
      <c r="N1779" s="104">
        <f t="shared" ref="N1779:N1780" si="1791">+L1779+M1779</f>
        <v>15.509790405826498</v>
      </c>
      <c r="O1779" s="104">
        <f t="shared" ref="O1779:P1779" si="1792">+O1741*$Q$1782</f>
        <v>14.523306347860586</v>
      </c>
      <c r="P1779" s="104">
        <f t="shared" si="1792"/>
        <v>0</v>
      </c>
      <c r="Q1779" s="104">
        <f t="shared" ref="Q1779:Q1780" si="1793">+O1779+P1779</f>
        <v>14.523306347860586</v>
      </c>
      <c r="R1779" s="104">
        <f t="shared" ref="R1779:S1779" si="1794">+R1741*$T$1782</f>
        <v>0</v>
      </c>
      <c r="S1779" s="104">
        <f t="shared" si="1794"/>
        <v>0</v>
      </c>
      <c r="T1779" s="104">
        <f t="shared" ref="T1779:T1780" si="1795">+R1779+S1779</f>
        <v>0</v>
      </c>
    </row>
    <row r="1780" spans="2:20" x14ac:dyDescent="0.2">
      <c r="B1780" s="114" t="s">
        <v>294</v>
      </c>
      <c r="C1780" s="104">
        <f t="shared" ref="C1780:D1780" si="1796">+C1742*$E$1782</f>
        <v>60.246159404377472</v>
      </c>
      <c r="D1780" s="104">
        <f t="shared" si="1796"/>
        <v>0</v>
      </c>
      <c r="E1780" s="104">
        <f t="shared" si="1785"/>
        <v>60.246159404377472</v>
      </c>
      <c r="F1780" s="104">
        <f t="shared" ref="F1780:G1780" si="1797">+F1742*$H$1782</f>
        <v>52.639728056736118</v>
      </c>
      <c r="G1780" s="104">
        <f t="shared" si="1797"/>
        <v>0</v>
      </c>
      <c r="H1780" s="104">
        <f t="shared" si="1787"/>
        <v>52.639728056736118</v>
      </c>
      <c r="I1780" s="104">
        <f t="shared" ref="I1780:J1780" si="1798">+I1742*$K$1782</f>
        <v>84.471994222533155</v>
      </c>
      <c r="J1780" s="104">
        <f t="shared" si="1798"/>
        <v>0</v>
      </c>
      <c r="K1780" s="104">
        <f t="shared" si="1789"/>
        <v>84.471994222533155</v>
      </c>
      <c r="L1780" s="104">
        <f t="shared" ref="L1780:M1780" si="1799">+L1742*$N$1782</f>
        <v>78.211474194671325</v>
      </c>
      <c r="M1780" s="104">
        <f t="shared" si="1799"/>
        <v>0</v>
      </c>
      <c r="N1780" s="104">
        <f t="shared" si="1791"/>
        <v>78.211474194671325</v>
      </c>
      <c r="O1780" s="104">
        <f t="shared" ref="O1780:P1780" si="1800">+O1742*$Q$1782</f>
        <v>99.610957877422905</v>
      </c>
      <c r="P1780" s="104">
        <f t="shared" si="1800"/>
        <v>0</v>
      </c>
      <c r="Q1780" s="104">
        <f t="shared" si="1793"/>
        <v>99.610957877422905</v>
      </c>
      <c r="R1780" s="104">
        <f t="shared" ref="R1780:S1780" si="1801">+R1742*$T$1782</f>
        <v>142.00421946539771</v>
      </c>
      <c r="S1780" s="104">
        <f t="shared" si="1801"/>
        <v>0</v>
      </c>
      <c r="T1780" s="104">
        <f t="shared" si="1795"/>
        <v>142.00421946539771</v>
      </c>
    </row>
    <row r="1781" spans="2:20" x14ac:dyDescent="0.2">
      <c r="B1781" s="378" t="s">
        <v>8</v>
      </c>
      <c r="C1781" s="106">
        <f>SUM(C1758:C1780)</f>
        <v>384.15088702504727</v>
      </c>
      <c r="D1781" s="106">
        <f t="shared" ref="D1781:T1781" si="1802">SUM(D1758:D1780)</f>
        <v>18.452823466092571</v>
      </c>
      <c r="E1781" s="106">
        <f t="shared" si="1802"/>
        <v>402.60371049113979</v>
      </c>
      <c r="F1781" s="106">
        <f t="shared" si="1802"/>
        <v>665.81269621236561</v>
      </c>
      <c r="G1781" s="106">
        <f t="shared" si="1802"/>
        <v>17.735350777726808</v>
      </c>
      <c r="H1781" s="106">
        <f t="shared" si="1802"/>
        <v>683.54804699009242</v>
      </c>
      <c r="I1781" s="106">
        <f t="shared" si="1802"/>
        <v>840.16514504350505</v>
      </c>
      <c r="J1781" s="106">
        <f t="shared" si="1802"/>
        <v>19.531868679265727</v>
      </c>
      <c r="K1781" s="106">
        <f t="shared" si="1802"/>
        <v>859.69701372277086</v>
      </c>
      <c r="L1781" s="106">
        <f t="shared" si="1802"/>
        <v>1041.3556063251915</v>
      </c>
      <c r="M1781" s="106">
        <f t="shared" si="1802"/>
        <v>21.400021244969118</v>
      </c>
      <c r="N1781" s="106">
        <f t="shared" si="1802"/>
        <v>1062.7556275701606</v>
      </c>
      <c r="O1781" s="106">
        <f t="shared" si="1802"/>
        <v>1045.3519050117636</v>
      </c>
      <c r="P1781" s="106">
        <f t="shared" si="1802"/>
        <v>27.356103634692399</v>
      </c>
      <c r="Q1781" s="106">
        <f t="shared" si="1802"/>
        <v>1072.7080086464562</v>
      </c>
      <c r="R1781" s="106">
        <f t="shared" si="1802"/>
        <v>1153.922139933688</v>
      </c>
      <c r="S1781" s="106">
        <f t="shared" si="1802"/>
        <v>33.803275441444192</v>
      </c>
      <c r="T1781" s="106">
        <f t="shared" si="1802"/>
        <v>1187.7254153751321</v>
      </c>
    </row>
    <row r="1782" spans="2:20" x14ac:dyDescent="0.2">
      <c r="B1782" s="279" t="s">
        <v>297</v>
      </c>
      <c r="C1782" s="241"/>
      <c r="D1782" s="240"/>
      <c r="E1782" s="285">
        <f>Asignaciones!K121</f>
        <v>0.46149392009264623</v>
      </c>
      <c r="F1782" s="241"/>
      <c r="G1782" s="240"/>
      <c r="H1782" s="285">
        <f>Asignaciones!L121</f>
        <v>0.44731404958677684</v>
      </c>
      <c r="I1782" s="241"/>
      <c r="J1782" s="240"/>
      <c r="K1782" s="285">
        <f>Asignaciones!M121</f>
        <v>0.44572328520916454</v>
      </c>
      <c r="L1782" s="241"/>
      <c r="M1782" s="240"/>
      <c r="N1782" s="285">
        <f>Asignaciones!N121</f>
        <v>0.44592256496568666</v>
      </c>
      <c r="O1782" s="241"/>
      <c r="P1782" s="240"/>
      <c r="Q1782" s="285">
        <f>Asignaciones!O121</f>
        <v>0.44551333635711882</v>
      </c>
      <c r="R1782" s="241"/>
      <c r="S1782" s="240"/>
      <c r="T1782" s="285">
        <f>Asignaciones!P121</f>
        <v>0.44851575493868084</v>
      </c>
    </row>
    <row r="1786" spans="2:20" x14ac:dyDescent="0.2">
      <c r="B1786" s="2" t="s">
        <v>770</v>
      </c>
      <c r="C1786" s="228"/>
      <c r="D1786" s="228"/>
      <c r="E1786" s="228"/>
      <c r="F1786" s="228"/>
      <c r="G1786" s="228"/>
      <c r="H1786" s="228"/>
      <c r="I1786" s="228"/>
      <c r="J1786" s="228"/>
      <c r="K1786" s="228"/>
      <c r="L1786" s="228"/>
      <c r="M1786" s="228"/>
      <c r="N1786" s="228"/>
      <c r="O1786" s="228"/>
      <c r="P1786" s="228"/>
      <c r="Q1786" s="228"/>
      <c r="R1786" s="228"/>
      <c r="S1786" s="228"/>
      <c r="T1786" s="227"/>
    </row>
    <row r="1787" spans="2:20" x14ac:dyDescent="0.2">
      <c r="B1787" s="9" t="s">
        <v>20</v>
      </c>
      <c r="C1787" s="199"/>
      <c r="D1787" s="199"/>
      <c r="E1787" s="199"/>
      <c r="F1787" s="199"/>
      <c r="G1787" s="199"/>
      <c r="H1787" s="199"/>
      <c r="I1787" s="199"/>
      <c r="J1787" s="199"/>
      <c r="K1787" s="199"/>
      <c r="L1787" s="199"/>
      <c r="M1787" s="199"/>
      <c r="N1787" s="199"/>
      <c r="O1787" s="199"/>
      <c r="P1787" s="199"/>
      <c r="Q1787" s="199"/>
      <c r="R1787" s="199"/>
      <c r="S1787" s="199"/>
      <c r="T1787" s="262"/>
    </row>
    <row r="1788" spans="2:20" x14ac:dyDescent="0.2">
      <c r="B1788" s="9" t="s">
        <v>911</v>
      </c>
      <c r="C1788" s="199"/>
      <c r="D1788" s="199"/>
      <c r="E1788" s="199"/>
      <c r="F1788" s="199"/>
      <c r="G1788" s="199"/>
      <c r="H1788" s="199"/>
      <c r="I1788" s="199"/>
      <c r="J1788" s="199"/>
      <c r="K1788" s="199"/>
      <c r="L1788" s="199"/>
      <c r="M1788" s="199"/>
      <c r="N1788" s="199"/>
      <c r="O1788" s="199"/>
      <c r="P1788" s="199"/>
      <c r="Q1788" s="199"/>
      <c r="R1788" s="199"/>
      <c r="S1788" s="199"/>
      <c r="T1788" s="262"/>
    </row>
    <row r="1789" spans="2:20" x14ac:dyDescent="0.2">
      <c r="B1789" s="9" t="s">
        <v>2</v>
      </c>
      <c r="C1789" s="199"/>
      <c r="D1789" s="199"/>
      <c r="E1789" s="199"/>
      <c r="F1789" s="199"/>
      <c r="G1789" s="199"/>
      <c r="H1789" s="199"/>
      <c r="I1789" s="199"/>
      <c r="J1789" s="199"/>
      <c r="K1789" s="199"/>
      <c r="L1789" s="199"/>
      <c r="M1789" s="199"/>
      <c r="N1789" s="199"/>
      <c r="O1789" s="199"/>
      <c r="P1789" s="199"/>
      <c r="Q1789" s="199"/>
      <c r="R1789" s="199"/>
      <c r="S1789" s="199"/>
      <c r="T1789" s="262"/>
    </row>
    <row r="1790" spans="2:20" x14ac:dyDescent="0.2">
      <c r="B1790" s="256"/>
      <c r="C1790" s="197"/>
      <c r="D1790" s="197"/>
      <c r="E1790" s="197"/>
      <c r="F1790" s="197"/>
      <c r="G1790" s="197"/>
      <c r="H1790" s="197"/>
      <c r="I1790" s="197"/>
      <c r="J1790" s="197"/>
      <c r="K1790" s="197"/>
      <c r="L1790" s="197"/>
      <c r="M1790" s="197"/>
      <c r="N1790" s="197"/>
      <c r="O1790" s="197"/>
      <c r="P1790" s="197"/>
      <c r="Q1790" s="197"/>
      <c r="R1790" s="197"/>
      <c r="S1790" s="197"/>
      <c r="T1790" s="263"/>
    </row>
    <row r="1791" spans="2:20" x14ac:dyDescent="0.2">
      <c r="B1791" s="264"/>
    </row>
    <row r="1792" spans="2:20" x14ac:dyDescent="0.2">
      <c r="B1792" s="265" t="s">
        <v>282</v>
      </c>
      <c r="C1792" s="267" t="s">
        <v>38</v>
      </c>
      <c r="D1792" s="662"/>
      <c r="E1792" s="299"/>
      <c r="F1792" s="270" t="s">
        <v>39</v>
      </c>
      <c r="G1792" s="663"/>
      <c r="H1792" s="663"/>
      <c r="I1792" s="301" t="s">
        <v>40</v>
      </c>
      <c r="J1792" s="662"/>
      <c r="K1792" s="299"/>
      <c r="L1792" s="267" t="s">
        <v>121</v>
      </c>
      <c r="M1792" s="662"/>
      <c r="N1792" s="299"/>
      <c r="O1792" s="270" t="s">
        <v>122</v>
      </c>
      <c r="P1792" s="662"/>
      <c r="Q1792" s="299"/>
      <c r="R1792" s="301" t="s">
        <v>633</v>
      </c>
      <c r="S1792" s="662"/>
      <c r="T1792" s="299"/>
    </row>
    <row r="1793" spans="2:20" x14ac:dyDescent="0.2">
      <c r="B1793" s="273"/>
      <c r="C1793" s="274" t="s">
        <v>283</v>
      </c>
      <c r="D1793" s="275" t="s">
        <v>284</v>
      </c>
      <c r="E1793" s="275" t="s">
        <v>47</v>
      </c>
      <c r="F1793" s="275" t="s">
        <v>283</v>
      </c>
      <c r="G1793" s="275" t="s">
        <v>284</v>
      </c>
      <c r="H1793" s="275" t="s">
        <v>47</v>
      </c>
      <c r="I1793" s="276" t="s">
        <v>283</v>
      </c>
      <c r="J1793" s="276" t="s">
        <v>284</v>
      </c>
      <c r="K1793" s="276" t="s">
        <v>47</v>
      </c>
      <c r="L1793" s="274" t="s">
        <v>283</v>
      </c>
      <c r="M1793" s="275" t="s">
        <v>284</v>
      </c>
      <c r="N1793" s="275" t="s">
        <v>47</v>
      </c>
      <c r="O1793" s="275" t="s">
        <v>283</v>
      </c>
      <c r="P1793" s="275" t="s">
        <v>284</v>
      </c>
      <c r="Q1793" s="275" t="s">
        <v>47</v>
      </c>
      <c r="R1793" s="276" t="s">
        <v>283</v>
      </c>
      <c r="S1793" s="276" t="s">
        <v>284</v>
      </c>
      <c r="T1793" s="276" t="s">
        <v>47</v>
      </c>
    </row>
    <row r="1794" spans="2:20" x14ac:dyDescent="0.2">
      <c r="B1794" s="129" t="s">
        <v>74</v>
      </c>
      <c r="C1794" s="234"/>
      <c r="D1794" s="234"/>
      <c r="E1794" s="234"/>
      <c r="F1794" s="234"/>
      <c r="G1794" s="234"/>
      <c r="H1794" s="234"/>
      <c r="I1794" s="234"/>
      <c r="J1794" s="234"/>
      <c r="K1794" s="234"/>
      <c r="L1794" s="234"/>
      <c r="M1794" s="234"/>
      <c r="N1794" s="234"/>
      <c r="O1794" s="234"/>
      <c r="P1794" s="234"/>
      <c r="Q1794" s="234"/>
      <c r="R1794" s="234"/>
      <c r="S1794" s="234"/>
      <c r="T1794" s="234"/>
    </row>
    <row r="1795" spans="2:20" x14ac:dyDescent="0.2">
      <c r="B1795" s="665" t="s">
        <v>424</v>
      </c>
      <c r="C1795" s="104">
        <f t="shared" ref="C1795:D1807" si="1803">+C1720*$E$1819</f>
        <v>259.43394114051705</v>
      </c>
      <c r="D1795" s="104">
        <f t="shared" si="1803"/>
        <v>0</v>
      </c>
      <c r="E1795" s="408">
        <f>+C1795+D1795</f>
        <v>259.43394114051705</v>
      </c>
      <c r="F1795" s="104">
        <f t="shared" ref="F1795:G1807" si="1804">+F1720*$H$1819</f>
        <v>436.74259355503887</v>
      </c>
      <c r="G1795" s="104">
        <f t="shared" si="1804"/>
        <v>0</v>
      </c>
      <c r="H1795" s="408">
        <f>+F1795+G1795</f>
        <v>436.74259355503887</v>
      </c>
      <c r="I1795" s="104">
        <f t="shared" ref="I1795:J1807" si="1805">+I1720*$K$1819</f>
        <v>507.79946979626868</v>
      </c>
      <c r="J1795" s="104">
        <f t="shared" si="1805"/>
        <v>0</v>
      </c>
      <c r="K1795" s="408">
        <f>+I1795+J1795</f>
        <v>507.79946979626868</v>
      </c>
      <c r="L1795" s="104">
        <f t="shared" ref="L1795:M1807" si="1806">+L1720*$N$1819</f>
        <v>636.45624110979327</v>
      </c>
      <c r="M1795" s="104">
        <f t="shared" si="1806"/>
        <v>0</v>
      </c>
      <c r="N1795" s="408">
        <f>+L1795+M1795</f>
        <v>636.45624110979327</v>
      </c>
      <c r="O1795" s="104">
        <f t="shared" ref="O1795:P1807" si="1807">+O1720*$Q$1819</f>
        <v>625.31638167662322</v>
      </c>
      <c r="P1795" s="104">
        <f t="shared" si="1807"/>
        <v>0</v>
      </c>
      <c r="Q1795" s="408">
        <f>+O1795+P1795</f>
        <v>625.31638167662322</v>
      </c>
      <c r="R1795" s="104">
        <f t="shared" ref="R1795:S1807" si="1808">+R1720*$T$1819</f>
        <v>723.64519491091721</v>
      </c>
      <c r="S1795" s="104">
        <f t="shared" si="1808"/>
        <v>0</v>
      </c>
      <c r="T1795" s="408">
        <f>+R1795+S1795</f>
        <v>723.64519491091721</v>
      </c>
    </row>
    <row r="1796" spans="2:20" x14ac:dyDescent="0.2">
      <c r="B1796" s="665" t="s">
        <v>425</v>
      </c>
      <c r="C1796" s="104">
        <f t="shared" si="1803"/>
        <v>82.241129526029908</v>
      </c>
      <c r="D1796" s="104">
        <f t="shared" si="1803"/>
        <v>0</v>
      </c>
      <c r="E1796" s="408">
        <f>+C1796+D1796</f>
        <v>82.241129526029908</v>
      </c>
      <c r="F1796" s="104">
        <f t="shared" si="1804"/>
        <v>162.93935402634204</v>
      </c>
      <c r="G1796" s="104">
        <f t="shared" si="1804"/>
        <v>0</v>
      </c>
      <c r="H1796" s="408">
        <f>+F1796+G1796</f>
        <v>162.93935402634204</v>
      </c>
      <c r="I1796" s="104">
        <f t="shared" si="1805"/>
        <v>191.05167667163784</v>
      </c>
      <c r="J1796" s="104">
        <f t="shared" si="1805"/>
        <v>0</v>
      </c>
      <c r="K1796" s="408">
        <f>+I1796+J1796</f>
        <v>191.05167667163784</v>
      </c>
      <c r="L1796" s="104">
        <f t="shared" si="1806"/>
        <v>237.80535598571052</v>
      </c>
      <c r="M1796" s="104">
        <f t="shared" si="1806"/>
        <v>0</v>
      </c>
      <c r="N1796" s="408">
        <f>+L1796+M1796</f>
        <v>237.80535598571052</v>
      </c>
      <c r="O1796" s="104">
        <f t="shared" si="1807"/>
        <v>226.48578523207249</v>
      </c>
      <c r="P1796" s="104">
        <f t="shared" si="1807"/>
        <v>0</v>
      </c>
      <c r="Q1796" s="408">
        <f>+O1796+P1796</f>
        <v>226.48578523207249</v>
      </c>
      <c r="R1796" s="104">
        <f t="shared" si="1808"/>
        <v>262.09988255764631</v>
      </c>
      <c r="S1796" s="104">
        <f t="shared" si="1808"/>
        <v>0</v>
      </c>
      <c r="T1796" s="408">
        <f>+R1796+S1796</f>
        <v>262.09988255764631</v>
      </c>
    </row>
    <row r="1797" spans="2:20" x14ac:dyDescent="0.2">
      <c r="B1797" s="660" t="s">
        <v>715</v>
      </c>
      <c r="C1797" s="104">
        <f t="shared" si="1803"/>
        <v>0</v>
      </c>
      <c r="D1797" s="104">
        <f t="shared" si="1803"/>
        <v>2.3169913885898814</v>
      </c>
      <c r="E1797" s="104">
        <f>+C1797+D1797</f>
        <v>2.3169913885898814</v>
      </c>
      <c r="F1797" s="104">
        <f t="shared" si="1804"/>
        <v>0</v>
      </c>
      <c r="G1797" s="104">
        <f t="shared" si="1804"/>
        <v>2.357993663928537</v>
      </c>
      <c r="H1797" s="104">
        <f>+F1797+G1797</f>
        <v>2.357993663928537</v>
      </c>
      <c r="I1797" s="104">
        <f t="shared" si="1805"/>
        <v>0</v>
      </c>
      <c r="J1797" s="104">
        <f t="shared" si="1805"/>
        <v>2.6136177602900768</v>
      </c>
      <c r="K1797" s="104">
        <f>+I1797+J1797</f>
        <v>2.6136177602900768</v>
      </c>
      <c r="L1797" s="104">
        <f t="shared" si="1806"/>
        <v>0</v>
      </c>
      <c r="M1797" s="104">
        <f t="shared" si="1806"/>
        <v>2.8749621263607832</v>
      </c>
      <c r="N1797" s="104">
        <f>+L1797+M1797</f>
        <v>2.8749621263607832</v>
      </c>
      <c r="O1797" s="104">
        <f t="shared" si="1807"/>
        <v>0</v>
      </c>
      <c r="P1797" s="104">
        <f t="shared" si="1807"/>
        <v>2.9662227672988997</v>
      </c>
      <c r="Q1797" s="104">
        <f>+O1797+P1797</f>
        <v>2.9662227672988997</v>
      </c>
      <c r="R1797" s="104">
        <f t="shared" si="1808"/>
        <v>0</v>
      </c>
      <c r="S1797" s="104">
        <f t="shared" si="1808"/>
        <v>3.6210399707990271</v>
      </c>
      <c r="T1797" s="104">
        <f>+R1797+S1797</f>
        <v>3.6210399707990271</v>
      </c>
    </row>
    <row r="1798" spans="2:20" x14ac:dyDescent="0.2">
      <c r="B1798" s="660" t="s">
        <v>717</v>
      </c>
      <c r="C1798" s="104">
        <f t="shared" si="1803"/>
        <v>2.1322927879440257</v>
      </c>
      <c r="D1798" s="104">
        <f t="shared" si="1803"/>
        <v>0</v>
      </c>
      <c r="E1798" s="104">
        <f t="shared" ref="E1798:E1815" si="1809">+C1798+D1798</f>
        <v>2.1322927879440257</v>
      </c>
      <c r="F1798" s="104">
        <f t="shared" si="1804"/>
        <v>2.1700265734144675</v>
      </c>
      <c r="G1798" s="104">
        <f t="shared" si="1804"/>
        <v>0</v>
      </c>
      <c r="H1798" s="104">
        <f t="shared" ref="H1798:H1815" si="1810">+F1798+G1798</f>
        <v>2.1700265734144675</v>
      </c>
      <c r="I1798" s="104">
        <f t="shared" si="1805"/>
        <v>2.4052736355229483</v>
      </c>
      <c r="J1798" s="104">
        <f t="shared" si="1805"/>
        <v>0</v>
      </c>
      <c r="K1798" s="104">
        <f t="shared" ref="K1798:K1815" si="1811">+I1798+J1798</f>
        <v>2.4052736355229483</v>
      </c>
      <c r="L1798" s="104">
        <f t="shared" si="1806"/>
        <v>2.6457849769490029</v>
      </c>
      <c r="M1798" s="104">
        <f t="shared" si="1806"/>
        <v>0</v>
      </c>
      <c r="N1798" s="104">
        <f t="shared" ref="N1798:N1815" si="1812">+L1798+M1798</f>
        <v>2.6457849769490029</v>
      </c>
      <c r="O1798" s="104">
        <f t="shared" si="1807"/>
        <v>2.7297707903852473</v>
      </c>
      <c r="P1798" s="104">
        <f t="shared" si="1807"/>
        <v>0</v>
      </c>
      <c r="Q1798" s="104">
        <f t="shared" ref="Q1798:Q1815" si="1813">+O1798+P1798</f>
        <v>2.7297707903852473</v>
      </c>
      <c r="R1798" s="104">
        <f t="shared" si="1808"/>
        <v>3.3323893444812809</v>
      </c>
      <c r="S1798" s="104">
        <f t="shared" si="1808"/>
        <v>0</v>
      </c>
      <c r="T1798" s="104">
        <f t="shared" ref="T1798:T1815" si="1814">+R1798+S1798</f>
        <v>3.3323893444812809</v>
      </c>
    </row>
    <row r="1799" spans="2:20" x14ac:dyDescent="0.2">
      <c r="B1799" s="660" t="s">
        <v>287</v>
      </c>
      <c r="C1799" s="104">
        <f t="shared" si="1803"/>
        <v>3.0657965554359525</v>
      </c>
      <c r="D1799" s="104">
        <f t="shared" si="1803"/>
        <v>0</v>
      </c>
      <c r="E1799" s="104">
        <f t="shared" si="1809"/>
        <v>3.0657965554359525</v>
      </c>
      <c r="F1799" s="104">
        <f t="shared" si="1804"/>
        <v>3.1200499441698617</v>
      </c>
      <c r="G1799" s="104">
        <f t="shared" si="1804"/>
        <v>0</v>
      </c>
      <c r="H1799" s="104">
        <f t="shared" si="1810"/>
        <v>3.1200499441698617</v>
      </c>
      <c r="I1799" s="104">
        <f t="shared" si="1805"/>
        <v>3.4582866238446148</v>
      </c>
      <c r="J1799" s="104">
        <f t="shared" si="1805"/>
        <v>0</v>
      </c>
      <c r="K1799" s="104">
        <f t="shared" si="1811"/>
        <v>3.4582866238446148</v>
      </c>
      <c r="L1799" s="104">
        <f t="shared" si="1806"/>
        <v>3.8040922497212777</v>
      </c>
      <c r="M1799" s="104">
        <f t="shared" si="1806"/>
        <v>0</v>
      </c>
      <c r="N1799" s="104">
        <f t="shared" si="1812"/>
        <v>3.8040922497212777</v>
      </c>
      <c r="O1799" s="104">
        <f t="shared" si="1807"/>
        <v>3.9248465002604789</v>
      </c>
      <c r="P1799" s="104">
        <f t="shared" si="1807"/>
        <v>0</v>
      </c>
      <c r="Q1799" s="104">
        <f t="shared" si="1813"/>
        <v>3.9248465002604789</v>
      </c>
      <c r="R1799" s="104">
        <f t="shared" si="1808"/>
        <v>4.791287496466631</v>
      </c>
      <c r="S1799" s="104">
        <f t="shared" si="1808"/>
        <v>0</v>
      </c>
      <c r="T1799" s="104">
        <f t="shared" si="1814"/>
        <v>4.791287496466631</v>
      </c>
    </row>
    <row r="1800" spans="2:20" x14ac:dyDescent="0.2">
      <c r="B1800" s="114" t="s">
        <v>427</v>
      </c>
      <c r="C1800" s="104">
        <f t="shared" si="1803"/>
        <v>0</v>
      </c>
      <c r="D1800" s="104">
        <f t="shared" si="1803"/>
        <v>8.9696447793326151</v>
      </c>
      <c r="E1800" s="104">
        <f t="shared" si="1809"/>
        <v>8.9696447793326151</v>
      </c>
      <c r="F1800" s="104">
        <f t="shared" si="1804"/>
        <v>0</v>
      </c>
      <c r="G1800" s="104">
        <f t="shared" si="1804"/>
        <v>9.1283746937998256</v>
      </c>
      <c r="H1800" s="104">
        <f t="shared" si="1810"/>
        <v>9.1283746937998256</v>
      </c>
      <c r="I1800" s="104">
        <f t="shared" si="1805"/>
        <v>0</v>
      </c>
      <c r="J1800" s="104">
        <f t="shared" si="1805"/>
        <v>10.117958579476817</v>
      </c>
      <c r="K1800" s="104">
        <f t="shared" si="1811"/>
        <v>10.117958579476817</v>
      </c>
      <c r="L1800" s="104">
        <f t="shared" si="1806"/>
        <v>0</v>
      </c>
      <c r="M1800" s="104">
        <f t="shared" si="1806"/>
        <v>11.129687039184541</v>
      </c>
      <c r="N1800" s="104">
        <f t="shared" si="1812"/>
        <v>11.129687039184541</v>
      </c>
      <c r="O1800" s="104">
        <f t="shared" si="1807"/>
        <v>0</v>
      </c>
      <c r="P1800" s="104">
        <f t="shared" si="1807"/>
        <v>11.482979475047804</v>
      </c>
      <c r="Q1800" s="104">
        <f t="shared" si="1813"/>
        <v>11.482979475047804</v>
      </c>
      <c r="R1800" s="104">
        <f t="shared" si="1808"/>
        <v>0</v>
      </c>
      <c r="S1800" s="104">
        <f t="shared" si="1808"/>
        <v>14.017938275376661</v>
      </c>
      <c r="T1800" s="104">
        <f t="shared" si="1814"/>
        <v>14.017938275376661</v>
      </c>
    </row>
    <row r="1801" spans="2:20" x14ac:dyDescent="0.2">
      <c r="B1801" s="114" t="s">
        <v>428</v>
      </c>
      <c r="C1801" s="104">
        <f t="shared" si="1803"/>
        <v>0</v>
      </c>
      <c r="D1801" s="104">
        <f t="shared" si="1803"/>
        <v>5.1655543595263724</v>
      </c>
      <c r="E1801" s="104">
        <f t="shared" si="1809"/>
        <v>5.1655543595263724</v>
      </c>
      <c r="F1801" s="104">
        <f t="shared" si="1804"/>
        <v>0</v>
      </c>
      <c r="G1801" s="104">
        <f t="shared" si="1804"/>
        <v>5.2569657834829346</v>
      </c>
      <c r="H1801" s="104">
        <f t="shared" si="1810"/>
        <v>5.2569657834829346</v>
      </c>
      <c r="I1801" s="104">
        <f t="shared" si="1805"/>
        <v>0</v>
      </c>
      <c r="J1801" s="104">
        <f t="shared" si="1805"/>
        <v>5.8268600747879882</v>
      </c>
      <c r="K1801" s="104">
        <f t="shared" si="1811"/>
        <v>5.8268600747879882</v>
      </c>
      <c r="L1801" s="104">
        <f t="shared" si="1806"/>
        <v>0</v>
      </c>
      <c r="M1801" s="104">
        <f t="shared" si="1806"/>
        <v>6.4095072681018097</v>
      </c>
      <c r="N1801" s="104">
        <f t="shared" si="1812"/>
        <v>6.4095072681018097</v>
      </c>
      <c r="O1801" s="104">
        <f t="shared" si="1807"/>
        <v>0</v>
      </c>
      <c r="P1801" s="104">
        <f t="shared" si="1807"/>
        <v>13.225931716796127</v>
      </c>
      <c r="Q1801" s="104">
        <f t="shared" si="1813"/>
        <v>13.225931716796127</v>
      </c>
      <c r="R1801" s="104">
        <f t="shared" si="1808"/>
        <v>0</v>
      </c>
      <c r="S1801" s="104">
        <f t="shared" si="1808"/>
        <v>16.145661049317759</v>
      </c>
      <c r="T1801" s="104">
        <f t="shared" si="1814"/>
        <v>16.145661049317759</v>
      </c>
    </row>
    <row r="1802" spans="2:20" x14ac:dyDescent="0.2">
      <c r="B1802" s="114" t="s">
        <v>429</v>
      </c>
      <c r="C1802" s="104">
        <f t="shared" si="1803"/>
        <v>7.257804090419806</v>
      </c>
      <c r="D1802" s="104">
        <f t="shared" si="1803"/>
        <v>0</v>
      </c>
      <c r="E1802" s="104">
        <f t="shared" si="1809"/>
        <v>7.257804090419806</v>
      </c>
      <c r="F1802" s="104">
        <f t="shared" si="1804"/>
        <v>7.386240684157225</v>
      </c>
      <c r="G1802" s="104">
        <f t="shared" si="1804"/>
        <v>0</v>
      </c>
      <c r="H1802" s="104">
        <f t="shared" si="1810"/>
        <v>7.386240684157225</v>
      </c>
      <c r="I1802" s="104">
        <f t="shared" si="1805"/>
        <v>8.1869642523668436</v>
      </c>
      <c r="J1802" s="104">
        <f t="shared" si="1805"/>
        <v>0</v>
      </c>
      <c r="K1802" s="104">
        <f t="shared" si="1811"/>
        <v>8.1869642523668436</v>
      </c>
      <c r="L1802" s="104">
        <f t="shared" si="1806"/>
        <v>18.011212284394627</v>
      </c>
      <c r="M1802" s="104">
        <f t="shared" si="1806"/>
        <v>0</v>
      </c>
      <c r="N1802" s="104">
        <f t="shared" si="1812"/>
        <v>18.011212284394627</v>
      </c>
      <c r="O1802" s="104">
        <f t="shared" si="1807"/>
        <v>18.582946695110845</v>
      </c>
      <c r="P1802" s="104">
        <f t="shared" si="1807"/>
        <v>0</v>
      </c>
      <c r="Q1802" s="104">
        <f t="shared" si="1813"/>
        <v>18.582946695110845</v>
      </c>
      <c r="R1802" s="104">
        <f t="shared" si="1808"/>
        <v>22.68527957510732</v>
      </c>
      <c r="S1802" s="104">
        <f t="shared" si="1808"/>
        <v>0</v>
      </c>
      <c r="T1802" s="104">
        <f t="shared" si="1814"/>
        <v>22.68527957510732</v>
      </c>
    </row>
    <row r="1803" spans="2:20" x14ac:dyDescent="0.2">
      <c r="B1803" s="114" t="s">
        <v>288</v>
      </c>
      <c r="C1803" s="104">
        <f t="shared" si="1803"/>
        <v>0</v>
      </c>
      <c r="D1803" s="104">
        <f t="shared" si="1803"/>
        <v>0</v>
      </c>
      <c r="E1803" s="104">
        <f t="shared" si="1809"/>
        <v>0</v>
      </c>
      <c r="F1803" s="104">
        <f t="shared" si="1804"/>
        <v>2.519931688580356</v>
      </c>
      <c r="G1803" s="104">
        <f t="shared" si="1804"/>
        <v>0</v>
      </c>
      <c r="H1803" s="104">
        <f t="shared" si="1810"/>
        <v>2.519931688580356</v>
      </c>
      <c r="I1803" s="104">
        <f t="shared" si="1805"/>
        <v>3.3581216243350509</v>
      </c>
      <c r="J1803" s="104">
        <f t="shared" si="1805"/>
        <v>0</v>
      </c>
      <c r="K1803" s="104">
        <f t="shared" si="1811"/>
        <v>3.3581216243350509</v>
      </c>
      <c r="L1803" s="104">
        <f t="shared" si="1806"/>
        <v>4.1980241392639703</v>
      </c>
      <c r="M1803" s="104">
        <f t="shared" si="1806"/>
        <v>0</v>
      </c>
      <c r="N1803" s="104">
        <f t="shared" si="1812"/>
        <v>4.1980241392639703</v>
      </c>
      <c r="O1803" s="104">
        <f t="shared" si="1807"/>
        <v>6.5635443998598548</v>
      </c>
      <c r="P1803" s="104">
        <f t="shared" si="1807"/>
        <v>0</v>
      </c>
      <c r="Q1803" s="104">
        <f t="shared" si="1813"/>
        <v>6.5635443998598548</v>
      </c>
      <c r="R1803" s="104">
        <f t="shared" si="1808"/>
        <v>9.0326687149174152</v>
      </c>
      <c r="S1803" s="104">
        <f t="shared" si="1808"/>
        <v>0</v>
      </c>
      <c r="T1803" s="104">
        <f t="shared" si="1814"/>
        <v>9.0326687149174152</v>
      </c>
    </row>
    <row r="1804" spans="2:20" x14ac:dyDescent="0.2">
      <c r="B1804" s="114" t="s">
        <v>289</v>
      </c>
      <c r="C1804" s="104">
        <f t="shared" si="1803"/>
        <v>3.153390742734123</v>
      </c>
      <c r="D1804" s="104">
        <f t="shared" si="1803"/>
        <v>0</v>
      </c>
      <c r="E1804" s="104">
        <f t="shared" si="1809"/>
        <v>3.153390742734123</v>
      </c>
      <c r="F1804" s="104">
        <f t="shared" si="1804"/>
        <v>3.2091942282890011</v>
      </c>
      <c r="G1804" s="104">
        <f t="shared" si="1804"/>
        <v>0</v>
      </c>
      <c r="H1804" s="104">
        <f t="shared" si="1810"/>
        <v>3.2091942282890011</v>
      </c>
      <c r="I1804" s="104">
        <f t="shared" si="1805"/>
        <v>3.5570948130973181</v>
      </c>
      <c r="J1804" s="104">
        <f t="shared" si="1805"/>
        <v>0</v>
      </c>
      <c r="K1804" s="104">
        <f t="shared" si="1811"/>
        <v>3.5570948130973181</v>
      </c>
      <c r="L1804" s="104">
        <f t="shared" si="1806"/>
        <v>3.9127805997133138</v>
      </c>
      <c r="M1804" s="104">
        <f t="shared" si="1806"/>
        <v>0</v>
      </c>
      <c r="N1804" s="104">
        <f t="shared" si="1812"/>
        <v>3.9127805997133138</v>
      </c>
      <c r="O1804" s="104">
        <f t="shared" si="1807"/>
        <v>4.0369849716964925</v>
      </c>
      <c r="P1804" s="104">
        <f t="shared" si="1807"/>
        <v>0</v>
      </c>
      <c r="Q1804" s="104">
        <f t="shared" si="1813"/>
        <v>4.0369849716964925</v>
      </c>
      <c r="R1804" s="104">
        <f t="shared" si="1808"/>
        <v>4.9281814249371054</v>
      </c>
      <c r="S1804" s="104">
        <f t="shared" si="1808"/>
        <v>0</v>
      </c>
      <c r="T1804" s="104">
        <f t="shared" si="1814"/>
        <v>4.9281814249371054</v>
      </c>
    </row>
    <row r="1805" spans="2:20" x14ac:dyDescent="0.2">
      <c r="B1805" s="114" t="s">
        <v>290</v>
      </c>
      <c r="C1805" s="104">
        <f t="shared" si="1803"/>
        <v>0</v>
      </c>
      <c r="D1805" s="104">
        <f t="shared" si="1803"/>
        <v>2.5127018299246497</v>
      </c>
      <c r="E1805" s="104">
        <f t="shared" si="1809"/>
        <v>2.5127018299246497</v>
      </c>
      <c r="F1805" s="104">
        <f t="shared" si="1804"/>
        <v>0</v>
      </c>
      <c r="G1805" s="104">
        <f t="shared" si="1804"/>
        <v>2.5571674644461564</v>
      </c>
      <c r="H1805" s="104">
        <f t="shared" si="1810"/>
        <v>2.5571674644461564</v>
      </c>
      <c r="I1805" s="104">
        <f t="shared" si="1805"/>
        <v>0</v>
      </c>
      <c r="J1805" s="104">
        <f t="shared" si="1805"/>
        <v>2.8343834859918311</v>
      </c>
      <c r="K1805" s="104">
        <f t="shared" si="1811"/>
        <v>2.8343834859918311</v>
      </c>
      <c r="L1805" s="104">
        <f t="shared" si="1806"/>
        <v>0</v>
      </c>
      <c r="M1805" s="104">
        <f t="shared" si="1806"/>
        <v>3.117802954057276</v>
      </c>
      <c r="N1805" s="104">
        <f t="shared" si="1812"/>
        <v>3.117802954057276</v>
      </c>
      <c r="O1805" s="104">
        <f t="shared" si="1807"/>
        <v>0</v>
      </c>
      <c r="P1805" s="104">
        <f t="shared" si="1807"/>
        <v>3.2167721520502215</v>
      </c>
      <c r="Q1805" s="104">
        <f t="shared" si="1813"/>
        <v>3.2167721520502215</v>
      </c>
      <c r="R1805" s="104">
        <f t="shared" si="1808"/>
        <v>0</v>
      </c>
      <c r="S1805" s="104">
        <f t="shared" si="1808"/>
        <v>3.9269001195530593</v>
      </c>
      <c r="T1805" s="104">
        <f t="shared" si="1814"/>
        <v>3.9269001195530593</v>
      </c>
    </row>
    <row r="1806" spans="2:20" x14ac:dyDescent="0.2">
      <c r="B1806" s="114" t="s">
        <v>291</v>
      </c>
      <c r="C1806" s="104">
        <f t="shared" si="1803"/>
        <v>0</v>
      </c>
      <c r="D1806" s="104">
        <f t="shared" si="1803"/>
        <v>1.251345532831001</v>
      </c>
      <c r="E1806" s="104">
        <f t="shared" si="1809"/>
        <v>1.251345532831001</v>
      </c>
      <c r="F1806" s="104">
        <f t="shared" si="1804"/>
        <v>0</v>
      </c>
      <c r="G1806" s="104">
        <f t="shared" si="1804"/>
        <v>1.2734897731305559</v>
      </c>
      <c r="H1806" s="104">
        <f t="shared" si="1810"/>
        <v>1.2734897731305559</v>
      </c>
      <c r="I1806" s="104">
        <f t="shared" si="1805"/>
        <v>0</v>
      </c>
      <c r="J1806" s="104">
        <f t="shared" si="1805"/>
        <v>1.4115455607529037</v>
      </c>
      <c r="K1806" s="104">
        <f t="shared" si="1811"/>
        <v>1.4115455607529037</v>
      </c>
      <c r="L1806" s="104">
        <f t="shared" si="1806"/>
        <v>0</v>
      </c>
      <c r="M1806" s="104">
        <f t="shared" si="1806"/>
        <v>1.4256523830124266</v>
      </c>
      <c r="N1806" s="104">
        <f t="shared" si="1812"/>
        <v>1.4256523830124266</v>
      </c>
      <c r="O1806" s="104">
        <f t="shared" si="1807"/>
        <v>0</v>
      </c>
      <c r="P1806" s="104">
        <f t="shared" si="1807"/>
        <v>1.4709072227321269</v>
      </c>
      <c r="Q1806" s="104">
        <f t="shared" si="1813"/>
        <v>1.4709072227321269</v>
      </c>
      <c r="R1806" s="104">
        <f t="shared" si="1808"/>
        <v>0</v>
      </c>
      <c r="S1806" s="104">
        <f t="shared" si="1808"/>
        <v>1.7956216591581802</v>
      </c>
      <c r="T1806" s="104">
        <f t="shared" si="1814"/>
        <v>1.7956216591581802</v>
      </c>
    </row>
    <row r="1807" spans="2:20" x14ac:dyDescent="0.2">
      <c r="B1807" s="114" t="s">
        <v>293</v>
      </c>
      <c r="C1807" s="104">
        <f t="shared" si="1803"/>
        <v>0</v>
      </c>
      <c r="D1807" s="104">
        <f t="shared" si="1803"/>
        <v>1.3159149623250805</v>
      </c>
      <c r="E1807" s="104">
        <f t="shared" si="1809"/>
        <v>1.3159149623250805</v>
      </c>
      <c r="F1807" s="104">
        <f t="shared" si="1804"/>
        <v>0</v>
      </c>
      <c r="G1807" s="104">
        <f t="shared" si="1804"/>
        <v>1.3392018454240926</v>
      </c>
      <c r="H1807" s="104">
        <f t="shared" si="1810"/>
        <v>1.3392018454240926</v>
      </c>
      <c r="I1807" s="104">
        <f t="shared" si="1805"/>
        <v>0</v>
      </c>
      <c r="J1807" s="104">
        <f t="shared" si="1805"/>
        <v>1.4843813116877538</v>
      </c>
      <c r="K1807" s="104">
        <f t="shared" si="1811"/>
        <v>1.4843813116877538</v>
      </c>
      <c r="L1807" s="104">
        <f t="shared" si="1806"/>
        <v>0</v>
      </c>
      <c r="M1807" s="104">
        <f t="shared" si="1806"/>
        <v>1.6328095550232227</v>
      </c>
      <c r="N1807" s="104">
        <f t="shared" si="1812"/>
        <v>1.6328095550232227</v>
      </c>
      <c r="O1807" s="104">
        <f t="shared" si="1807"/>
        <v>0</v>
      </c>
      <c r="P1807" s="104">
        <f t="shared" si="1807"/>
        <v>1.6846402366015998</v>
      </c>
      <c r="Q1807" s="104">
        <f t="shared" si="1813"/>
        <v>1.6846402366015998</v>
      </c>
      <c r="R1807" s="104">
        <f t="shared" si="1808"/>
        <v>0</v>
      </c>
      <c r="S1807" s="104">
        <f t="shared" si="1808"/>
        <v>2.0565379311364524</v>
      </c>
      <c r="T1807" s="104">
        <f t="shared" si="1814"/>
        <v>2.0565379311364524</v>
      </c>
    </row>
    <row r="1808" spans="2:20" x14ac:dyDescent="0.2">
      <c r="B1808" s="114" t="s">
        <v>872</v>
      </c>
      <c r="C1808" s="104">
        <f t="shared" ref="C1808:D1815" si="1815">+C1733*$E$1819</f>
        <v>0</v>
      </c>
      <c r="D1808" s="104">
        <f t="shared" si="1815"/>
        <v>0</v>
      </c>
      <c r="E1808" s="104">
        <f t="shared" si="1809"/>
        <v>0</v>
      </c>
      <c r="F1808" s="104">
        <f t="shared" ref="F1808:G1815" si="1816">+F1733*$H$1819</f>
        <v>0</v>
      </c>
      <c r="G1808" s="104">
        <f t="shared" si="1816"/>
        <v>0</v>
      </c>
      <c r="H1808" s="104">
        <f t="shared" si="1810"/>
        <v>0</v>
      </c>
      <c r="I1808" s="104">
        <f t="shared" ref="I1808:J1815" si="1817">+I1733*$K$1819</f>
        <v>27.997597899231152</v>
      </c>
      <c r="J1808" s="104">
        <f t="shared" si="1817"/>
        <v>0</v>
      </c>
      <c r="K1808" s="104">
        <f t="shared" si="1811"/>
        <v>27.997597899231152</v>
      </c>
      <c r="L1808" s="104">
        <f t="shared" ref="L1808:M1815" si="1818">+L1733*$N$1819</f>
        <v>65.327332827670318</v>
      </c>
      <c r="M1808" s="104">
        <f t="shared" si="1818"/>
        <v>0</v>
      </c>
      <c r="N1808" s="104">
        <f t="shared" si="1812"/>
        <v>65.327332827670318</v>
      </c>
      <c r="O1808" s="104">
        <f t="shared" ref="O1808:P1815" si="1819">+O1733*$Q$1819</f>
        <v>0</v>
      </c>
      <c r="P1808" s="104">
        <f t="shared" si="1819"/>
        <v>0</v>
      </c>
      <c r="Q1808" s="104">
        <f t="shared" si="1813"/>
        <v>0</v>
      </c>
      <c r="R1808" s="104">
        <f t="shared" ref="R1808:S1815" si="1820">+R1733*$T$1819</f>
        <v>0</v>
      </c>
      <c r="S1808" s="104">
        <f t="shared" si="1820"/>
        <v>0</v>
      </c>
      <c r="T1808" s="104">
        <f t="shared" si="1814"/>
        <v>0</v>
      </c>
    </row>
    <row r="1809" spans="2:20" x14ac:dyDescent="0.2">
      <c r="B1809" s="114" t="s">
        <v>867</v>
      </c>
      <c r="C1809" s="104">
        <f t="shared" si="1815"/>
        <v>0</v>
      </c>
      <c r="D1809" s="104">
        <f t="shared" si="1815"/>
        <v>0</v>
      </c>
      <c r="E1809" s="104">
        <f t="shared" si="1809"/>
        <v>0</v>
      </c>
      <c r="F1809" s="104">
        <f t="shared" si="1816"/>
        <v>27.785231413757582</v>
      </c>
      <c r="G1809" s="104">
        <f t="shared" si="1816"/>
        <v>0</v>
      </c>
      <c r="H1809" s="104">
        <f t="shared" si="1810"/>
        <v>27.785231413757582</v>
      </c>
      <c r="I1809" s="104">
        <f t="shared" si="1817"/>
        <v>32.663864215769678</v>
      </c>
      <c r="J1809" s="104">
        <f t="shared" si="1817"/>
        <v>0</v>
      </c>
      <c r="K1809" s="104">
        <f t="shared" si="1811"/>
        <v>32.663864215769678</v>
      </c>
      <c r="L1809" s="104">
        <f t="shared" si="1818"/>
        <v>55.994856709431701</v>
      </c>
      <c r="M1809" s="104">
        <f t="shared" si="1818"/>
        <v>0</v>
      </c>
      <c r="N1809" s="104">
        <f t="shared" si="1812"/>
        <v>55.994856709431701</v>
      </c>
      <c r="O1809" s="104">
        <f t="shared" si="1819"/>
        <v>56.896977320759802</v>
      </c>
      <c r="P1809" s="104">
        <f t="shared" si="1819"/>
        <v>0</v>
      </c>
      <c r="Q1809" s="104">
        <f t="shared" si="1813"/>
        <v>56.896977320759802</v>
      </c>
      <c r="R1809" s="104">
        <f t="shared" si="1820"/>
        <v>72.857450729702379</v>
      </c>
      <c r="S1809" s="104">
        <f t="shared" si="1820"/>
        <v>0</v>
      </c>
      <c r="T1809" s="104">
        <f t="shared" si="1814"/>
        <v>72.857450729702379</v>
      </c>
    </row>
    <row r="1810" spans="2:20" x14ac:dyDescent="0.2">
      <c r="B1810" s="114" t="s">
        <v>868</v>
      </c>
      <c r="C1810" s="104">
        <f t="shared" si="1815"/>
        <v>0</v>
      </c>
      <c r="D1810" s="104">
        <f t="shared" si="1815"/>
        <v>0</v>
      </c>
      <c r="E1810" s="104">
        <f t="shared" si="1809"/>
        <v>0</v>
      </c>
      <c r="F1810" s="104">
        <f t="shared" si="1816"/>
        <v>0</v>
      </c>
      <c r="G1810" s="104">
        <f t="shared" si="1816"/>
        <v>0</v>
      </c>
      <c r="H1810" s="104">
        <f t="shared" si="1810"/>
        <v>0</v>
      </c>
      <c r="I1810" s="104">
        <f t="shared" si="1817"/>
        <v>13.998798949615576</v>
      </c>
      <c r="J1810" s="104">
        <f t="shared" si="1817"/>
        <v>0</v>
      </c>
      <c r="K1810" s="104">
        <f t="shared" si="1811"/>
        <v>13.998798949615576</v>
      </c>
      <c r="L1810" s="104">
        <f t="shared" si="1818"/>
        <v>27.997428354715851</v>
      </c>
      <c r="M1810" s="104">
        <f t="shared" si="1818"/>
        <v>0</v>
      </c>
      <c r="N1810" s="104">
        <f t="shared" si="1812"/>
        <v>27.997428354715851</v>
      </c>
      <c r="O1810" s="104">
        <f t="shared" si="1819"/>
        <v>35.013524505082955</v>
      </c>
      <c r="P1810" s="104">
        <f t="shared" si="1819"/>
        <v>0</v>
      </c>
      <c r="Q1810" s="104">
        <f t="shared" si="1813"/>
        <v>35.013524505082955</v>
      </c>
      <c r="R1810" s="104">
        <f t="shared" si="1820"/>
        <v>43.714470437821419</v>
      </c>
      <c r="S1810" s="104">
        <f t="shared" si="1820"/>
        <v>0</v>
      </c>
      <c r="T1810" s="104">
        <f t="shared" si="1814"/>
        <v>43.714470437821419</v>
      </c>
    </row>
    <row r="1811" spans="2:20" x14ac:dyDescent="0.2">
      <c r="B1811" s="114" t="s">
        <v>869</v>
      </c>
      <c r="C1811" s="104">
        <f t="shared" si="1815"/>
        <v>0</v>
      </c>
      <c r="D1811" s="104">
        <f t="shared" si="1815"/>
        <v>0</v>
      </c>
      <c r="E1811" s="104">
        <f t="shared" si="1809"/>
        <v>0</v>
      </c>
      <c r="F1811" s="104">
        <f t="shared" si="1816"/>
        <v>18.52348760917172</v>
      </c>
      <c r="G1811" s="104">
        <f t="shared" si="1816"/>
        <v>0</v>
      </c>
      <c r="H1811" s="104">
        <f t="shared" si="1810"/>
        <v>18.52348760917172</v>
      </c>
      <c r="I1811" s="104">
        <f t="shared" si="1817"/>
        <v>23.331331582692624</v>
      </c>
      <c r="J1811" s="104">
        <f t="shared" si="1817"/>
        <v>0</v>
      </c>
      <c r="K1811" s="104">
        <f t="shared" si="1811"/>
        <v>23.331331582692624</v>
      </c>
      <c r="L1811" s="104">
        <f t="shared" si="1818"/>
        <v>32.663666413835159</v>
      </c>
      <c r="M1811" s="104">
        <f t="shared" si="1818"/>
        <v>0</v>
      </c>
      <c r="N1811" s="104">
        <f t="shared" si="1812"/>
        <v>32.663666413835159</v>
      </c>
      <c r="O1811" s="104">
        <f t="shared" si="1819"/>
        <v>43.766905631353701</v>
      </c>
      <c r="P1811" s="104">
        <f t="shared" si="1819"/>
        <v>0</v>
      </c>
      <c r="Q1811" s="104">
        <f t="shared" si="1813"/>
        <v>43.766905631353701</v>
      </c>
      <c r="R1811" s="104">
        <f t="shared" si="1820"/>
        <v>58.285960583761899</v>
      </c>
      <c r="S1811" s="104">
        <f t="shared" si="1820"/>
        <v>0</v>
      </c>
      <c r="T1811" s="104">
        <f t="shared" si="1814"/>
        <v>58.285960583761899</v>
      </c>
    </row>
    <row r="1812" spans="2:20" x14ac:dyDescent="0.2">
      <c r="B1812" s="114" t="s">
        <v>870</v>
      </c>
      <c r="C1812" s="104">
        <f t="shared" si="1815"/>
        <v>0</v>
      </c>
      <c r="D1812" s="104">
        <f t="shared" si="1815"/>
        <v>0</v>
      </c>
      <c r="E1812" s="104">
        <f t="shared" si="1809"/>
        <v>0</v>
      </c>
      <c r="F1812" s="104">
        <f t="shared" si="1816"/>
        <v>0</v>
      </c>
      <c r="G1812" s="104">
        <f t="shared" si="1816"/>
        <v>0</v>
      </c>
      <c r="H1812" s="104">
        <f t="shared" si="1810"/>
        <v>0</v>
      </c>
      <c r="I1812" s="104">
        <f t="shared" si="1817"/>
        <v>55.995195798462305</v>
      </c>
      <c r="J1812" s="104">
        <f t="shared" si="1817"/>
        <v>0</v>
      </c>
      <c r="K1812" s="104">
        <f t="shared" si="1811"/>
        <v>55.995195798462305</v>
      </c>
      <c r="L1812" s="104">
        <f t="shared" si="1818"/>
        <v>0</v>
      </c>
      <c r="M1812" s="104">
        <f t="shared" si="1818"/>
        <v>0</v>
      </c>
      <c r="N1812" s="104">
        <f t="shared" si="1812"/>
        <v>0</v>
      </c>
      <c r="O1812" s="104">
        <f t="shared" si="1819"/>
        <v>105.04057351524888</v>
      </c>
      <c r="P1812" s="104">
        <f t="shared" si="1819"/>
        <v>0</v>
      </c>
      <c r="Q1812" s="104">
        <f t="shared" si="1813"/>
        <v>105.04057351524888</v>
      </c>
      <c r="R1812" s="104">
        <f t="shared" si="1820"/>
        <v>0</v>
      </c>
      <c r="S1812" s="104">
        <f t="shared" si="1820"/>
        <v>0</v>
      </c>
      <c r="T1812" s="104">
        <f t="shared" si="1814"/>
        <v>0</v>
      </c>
    </row>
    <row r="1813" spans="2:20" x14ac:dyDescent="0.2">
      <c r="B1813" s="114" t="s">
        <v>871</v>
      </c>
      <c r="C1813" s="104">
        <f t="shared" si="1815"/>
        <v>0</v>
      </c>
      <c r="D1813" s="104">
        <f t="shared" si="1815"/>
        <v>0</v>
      </c>
      <c r="E1813" s="104">
        <f t="shared" si="1809"/>
        <v>0</v>
      </c>
      <c r="F1813" s="104">
        <f t="shared" si="1816"/>
        <v>9.2617438045858602</v>
      </c>
      <c r="G1813" s="104">
        <f t="shared" si="1816"/>
        <v>0</v>
      </c>
      <c r="H1813" s="104">
        <f t="shared" si="1810"/>
        <v>9.2617438045858602</v>
      </c>
      <c r="I1813" s="104">
        <f t="shared" si="1817"/>
        <v>18.665065266154102</v>
      </c>
      <c r="J1813" s="104">
        <f t="shared" si="1817"/>
        <v>0</v>
      </c>
      <c r="K1813" s="104">
        <f t="shared" si="1811"/>
        <v>18.665065266154102</v>
      </c>
      <c r="L1813" s="104">
        <f t="shared" si="1818"/>
        <v>23.331190295596542</v>
      </c>
      <c r="M1813" s="104">
        <f t="shared" si="1818"/>
        <v>0</v>
      </c>
      <c r="N1813" s="104">
        <f t="shared" si="1812"/>
        <v>23.331190295596542</v>
      </c>
      <c r="O1813" s="104">
        <f t="shared" si="1819"/>
        <v>30.636833941947589</v>
      </c>
      <c r="P1813" s="104">
        <f t="shared" si="1819"/>
        <v>0</v>
      </c>
      <c r="Q1813" s="104">
        <f t="shared" si="1813"/>
        <v>30.636833941947589</v>
      </c>
      <c r="R1813" s="104">
        <f t="shared" si="1820"/>
        <v>38.857307055841268</v>
      </c>
      <c r="S1813" s="104">
        <f t="shared" si="1820"/>
        <v>0</v>
      </c>
      <c r="T1813" s="104">
        <f t="shared" si="1814"/>
        <v>38.857307055841268</v>
      </c>
    </row>
    <row r="1814" spans="2:20" x14ac:dyDescent="0.2">
      <c r="B1814" s="114" t="s">
        <v>873</v>
      </c>
      <c r="C1814" s="104">
        <f t="shared" si="1815"/>
        <v>0</v>
      </c>
      <c r="D1814" s="104">
        <f t="shared" si="1815"/>
        <v>0</v>
      </c>
      <c r="E1814" s="104">
        <f t="shared" si="1809"/>
        <v>0</v>
      </c>
      <c r="F1814" s="104">
        <f t="shared" si="1816"/>
        <v>0</v>
      </c>
      <c r="G1814" s="104">
        <f t="shared" si="1816"/>
        <v>0</v>
      </c>
      <c r="H1814" s="104">
        <f t="shared" si="1810"/>
        <v>0</v>
      </c>
      <c r="I1814" s="104">
        <f t="shared" si="1817"/>
        <v>27.997597899231152</v>
      </c>
      <c r="J1814" s="104">
        <f t="shared" si="1817"/>
        <v>0</v>
      </c>
      <c r="K1814" s="104">
        <f t="shared" si="1811"/>
        <v>27.997597899231152</v>
      </c>
      <c r="L1814" s="104">
        <f t="shared" si="1818"/>
        <v>65.327332827670318</v>
      </c>
      <c r="M1814" s="104">
        <f t="shared" si="1818"/>
        <v>0</v>
      </c>
      <c r="N1814" s="104">
        <f t="shared" si="1812"/>
        <v>65.327332827670318</v>
      </c>
      <c r="O1814" s="104">
        <f t="shared" si="1819"/>
        <v>0</v>
      </c>
      <c r="P1814" s="104">
        <f t="shared" si="1819"/>
        <v>0</v>
      </c>
      <c r="Q1814" s="104">
        <f t="shared" si="1813"/>
        <v>0</v>
      </c>
      <c r="R1814" s="104">
        <f t="shared" si="1820"/>
        <v>0</v>
      </c>
      <c r="S1814" s="104">
        <f t="shared" si="1820"/>
        <v>0</v>
      </c>
      <c r="T1814" s="104">
        <f t="shared" si="1814"/>
        <v>0</v>
      </c>
    </row>
    <row r="1815" spans="2:20" x14ac:dyDescent="0.2">
      <c r="B1815" s="108" t="s">
        <v>881</v>
      </c>
      <c r="C1815" s="104">
        <f t="shared" si="1815"/>
        <v>0</v>
      </c>
      <c r="D1815" s="104">
        <f t="shared" si="1815"/>
        <v>0</v>
      </c>
      <c r="E1815" s="104">
        <f t="shared" si="1809"/>
        <v>0</v>
      </c>
      <c r="F1815" s="104">
        <f t="shared" si="1816"/>
        <v>64.83220663210102</v>
      </c>
      <c r="G1815" s="104">
        <f t="shared" si="1816"/>
        <v>0</v>
      </c>
      <c r="H1815" s="104">
        <f t="shared" si="1810"/>
        <v>64.83220663210102</v>
      </c>
      <c r="I1815" s="104">
        <f t="shared" si="1817"/>
        <v>0</v>
      </c>
      <c r="J1815" s="104">
        <f t="shared" si="1817"/>
        <v>0</v>
      </c>
      <c r="K1815" s="104">
        <f t="shared" si="1811"/>
        <v>0</v>
      </c>
      <c r="L1815" s="104">
        <f t="shared" si="1818"/>
        <v>0</v>
      </c>
      <c r="M1815" s="104">
        <f t="shared" si="1818"/>
        <v>0</v>
      </c>
      <c r="N1815" s="104">
        <f t="shared" si="1812"/>
        <v>0</v>
      </c>
      <c r="O1815" s="104">
        <f t="shared" si="1819"/>
        <v>0</v>
      </c>
      <c r="P1815" s="104">
        <f t="shared" si="1819"/>
        <v>0</v>
      </c>
      <c r="Q1815" s="104">
        <f t="shared" si="1813"/>
        <v>0</v>
      </c>
      <c r="R1815" s="104">
        <f t="shared" si="1820"/>
        <v>0</v>
      </c>
      <c r="S1815" s="104">
        <f t="shared" si="1820"/>
        <v>0</v>
      </c>
      <c r="T1815" s="104">
        <f t="shared" si="1814"/>
        <v>0</v>
      </c>
    </row>
    <row r="1816" spans="2:20" x14ac:dyDescent="0.2">
      <c r="B1816" s="108" t="s">
        <v>912</v>
      </c>
      <c r="C1816" s="104">
        <f t="shared" ref="C1816:D1816" si="1821">+C1741*$E$1819</f>
        <v>20.672228202368135</v>
      </c>
      <c r="D1816" s="104">
        <f t="shared" si="1821"/>
        <v>0</v>
      </c>
      <c r="E1816" s="104">
        <f t="shared" ref="E1816:E1817" si="1822">+C1816+D1816</f>
        <v>20.672228202368135</v>
      </c>
      <c r="F1816" s="104">
        <f t="shared" ref="F1816:G1816" si="1823">+F1741*$H$1819</f>
        <v>19.1255009564698</v>
      </c>
      <c r="G1816" s="104">
        <f t="shared" si="1823"/>
        <v>0</v>
      </c>
      <c r="H1816" s="104">
        <f t="shared" ref="H1816:H1817" si="1824">+F1816+G1816</f>
        <v>19.1255009564698</v>
      </c>
      <c r="I1816" s="104">
        <f t="shared" ref="I1816:J1816" si="1825">+I1741*$K$1819</f>
        <v>19.27167988730411</v>
      </c>
      <c r="J1816" s="104">
        <f t="shared" si="1825"/>
        <v>0</v>
      </c>
      <c r="K1816" s="104">
        <f t="shared" ref="K1816:K1817" si="1826">+I1816+J1816</f>
        <v>19.27167988730411</v>
      </c>
      <c r="L1816" s="104">
        <f t="shared" ref="L1816:M1816" si="1827">+L1741*$N$1819</f>
        <v>19.271563184162744</v>
      </c>
      <c r="M1816" s="104">
        <f t="shared" si="1827"/>
        <v>0</v>
      </c>
      <c r="N1816" s="104">
        <f t="shared" ref="N1816:N1817" si="1828">+L1816+M1816</f>
        <v>19.271563184162744</v>
      </c>
      <c r="O1816" s="104">
        <f t="shared" ref="O1816:P1816" si="1829">+O1741*$Q$1819</f>
        <v>18.075732025749076</v>
      </c>
      <c r="P1816" s="104">
        <f t="shared" si="1829"/>
        <v>0</v>
      </c>
      <c r="Q1816" s="104">
        <f t="shared" ref="Q1816:Q1817" si="1830">+O1816+P1816</f>
        <v>18.075732025749076</v>
      </c>
      <c r="R1816" s="104">
        <f t="shared" ref="R1816:S1816" si="1831">+R1741*$T$1819</f>
        <v>0</v>
      </c>
      <c r="S1816" s="104">
        <f t="shared" si="1831"/>
        <v>0</v>
      </c>
      <c r="T1816" s="104">
        <f t="shared" ref="T1816:T1817" si="1832">+R1816+S1816</f>
        <v>0</v>
      </c>
    </row>
    <row r="1817" spans="2:20" x14ac:dyDescent="0.2">
      <c r="B1817" s="114" t="s">
        <v>294</v>
      </c>
      <c r="C1817" s="104">
        <f t="shared" ref="C1817:D1817" si="1833">+C1742*$E$1819</f>
        <v>70.299784499461794</v>
      </c>
      <c r="D1817" s="104">
        <f t="shared" si="1833"/>
        <v>0</v>
      </c>
      <c r="E1817" s="104">
        <f t="shared" si="1822"/>
        <v>70.299784499461794</v>
      </c>
      <c r="F1817" s="104">
        <f t="shared" ref="F1817:G1817" si="1834">+F1742*$H$1819</f>
        <v>65.039848753703978</v>
      </c>
      <c r="G1817" s="104">
        <f t="shared" si="1834"/>
        <v>0</v>
      </c>
      <c r="H1817" s="104">
        <f t="shared" si="1824"/>
        <v>65.039848753703978</v>
      </c>
      <c r="I1817" s="104">
        <f t="shared" ref="I1817:J1817" si="1835">+I1742*$K$1819</f>
        <v>105.04467907151069</v>
      </c>
      <c r="J1817" s="104">
        <f t="shared" si="1835"/>
        <v>0</v>
      </c>
      <c r="K1817" s="104">
        <f t="shared" si="1826"/>
        <v>105.04467907151069</v>
      </c>
      <c r="L1817" s="104">
        <f t="shared" ref="L1817:M1817" si="1836">+L1742*$N$1819</f>
        <v>97.181027417552812</v>
      </c>
      <c r="M1817" s="104">
        <f t="shared" si="1836"/>
        <v>0</v>
      </c>
      <c r="N1817" s="104">
        <f t="shared" si="1828"/>
        <v>97.181027417552812</v>
      </c>
      <c r="O1817" s="104">
        <f t="shared" ref="O1817:P1817" si="1837">+O1742*$Q$1819</f>
        <v>123.97596926582159</v>
      </c>
      <c r="P1817" s="104">
        <f t="shared" si="1837"/>
        <v>0</v>
      </c>
      <c r="Q1817" s="104">
        <f t="shared" si="1830"/>
        <v>123.97596926582159</v>
      </c>
      <c r="R1817" s="104">
        <f t="shared" ref="R1817:S1817" si="1838">+R1742*$T$1819</f>
        <v>174.60499192074843</v>
      </c>
      <c r="S1817" s="104">
        <f t="shared" si="1838"/>
        <v>0</v>
      </c>
      <c r="T1817" s="104">
        <f t="shared" si="1832"/>
        <v>174.60499192074843</v>
      </c>
    </row>
    <row r="1818" spans="2:20" x14ac:dyDescent="0.2">
      <c r="B1818" s="278" t="s">
        <v>8</v>
      </c>
      <c r="C1818" s="106">
        <f>SUM(C1795:C1817)</f>
        <v>448.25636754491086</v>
      </c>
      <c r="D1818" s="106">
        <f t="shared" ref="D1818:T1818" si="1839">SUM(D1795:D1817)</f>
        <v>21.532152852529602</v>
      </c>
      <c r="E1818" s="106">
        <f t="shared" si="1839"/>
        <v>469.78852039744044</v>
      </c>
      <c r="F1818" s="106">
        <f t="shared" si="1839"/>
        <v>822.65540986978169</v>
      </c>
      <c r="G1818" s="106">
        <f t="shared" si="1839"/>
        <v>21.913193224212105</v>
      </c>
      <c r="H1818" s="106">
        <f t="shared" si="1839"/>
        <v>844.56860309399372</v>
      </c>
      <c r="I1818" s="106">
        <f t="shared" si="1839"/>
        <v>1044.7826979870447</v>
      </c>
      <c r="J1818" s="106">
        <f t="shared" si="1839"/>
        <v>24.288746772987366</v>
      </c>
      <c r="K1818" s="106">
        <f t="shared" si="1839"/>
        <v>1069.0714447600321</v>
      </c>
      <c r="L1818" s="106">
        <f t="shared" si="1839"/>
        <v>1293.9278893761814</v>
      </c>
      <c r="M1818" s="106">
        <f t="shared" si="1839"/>
        <v>26.590421325740056</v>
      </c>
      <c r="N1818" s="106">
        <f t="shared" si="1839"/>
        <v>1320.5183107019213</v>
      </c>
      <c r="O1818" s="106">
        <f t="shared" si="1839"/>
        <v>1301.0467764719722</v>
      </c>
      <c r="P1818" s="106">
        <f t="shared" si="1839"/>
        <v>34.047453570526784</v>
      </c>
      <c r="Q1818" s="106">
        <f t="shared" si="1839"/>
        <v>1335.094230042499</v>
      </c>
      <c r="R1818" s="106">
        <f t="shared" si="1839"/>
        <v>1418.8350647523487</v>
      </c>
      <c r="S1818" s="106">
        <f t="shared" si="1839"/>
        <v>41.563699005341142</v>
      </c>
      <c r="T1818" s="106">
        <f t="shared" si="1839"/>
        <v>1460.3987637576899</v>
      </c>
    </row>
    <row r="1819" spans="2:20" x14ac:dyDescent="0.2">
      <c r="B1819" s="279" t="s">
        <v>297</v>
      </c>
      <c r="C1819" s="241"/>
      <c r="D1819" s="240"/>
      <c r="E1819" s="285">
        <f>Asignaciones!K122</f>
        <v>0.53850607990735377</v>
      </c>
      <c r="F1819" s="241"/>
      <c r="G1819" s="240"/>
      <c r="H1819" s="285">
        <f>Asignaciones!L122</f>
        <v>0.5526859504132231</v>
      </c>
      <c r="I1819" s="241"/>
      <c r="J1819" s="240"/>
      <c r="K1819" s="285">
        <f>Asignaciones!M122</f>
        <v>0.55427671479083551</v>
      </c>
      <c r="L1819" s="241"/>
      <c r="M1819" s="240"/>
      <c r="N1819" s="285">
        <f>Asignaciones!N122</f>
        <v>0.55407743503431328</v>
      </c>
      <c r="O1819" s="241"/>
      <c r="P1819" s="240"/>
      <c r="Q1819" s="285">
        <f>Asignaciones!O122</f>
        <v>0.55448666364288113</v>
      </c>
      <c r="R1819" s="241"/>
      <c r="S1819" s="240"/>
      <c r="T1819" s="285">
        <f>Asignaciones!P122</f>
        <v>0.55148424506131921</v>
      </c>
    </row>
  </sheetData>
  <pageMargins left="0.74803149606299213" right="0.74803149606299213" top="0.98425196850393704" bottom="0.98425196850393704" header="0" footer="0"/>
  <pageSetup paperSize="9" scale="32" fitToHeight="10" orientation="landscape" r:id="rId1"/>
  <headerFooter alignWithMargins="0"/>
  <rowBreaks count="11" manualBreakCount="11">
    <brk id="111" max="16383" man="1"/>
    <brk id="222" max="16383" man="1"/>
    <brk id="298" max="16383" man="1"/>
    <brk id="409" max="16383" man="1"/>
    <brk id="520" max="16383" man="1"/>
    <brk id="631" max="16383" man="1"/>
    <brk id="742" max="16383" man="1"/>
    <brk id="854" max="16383" man="1"/>
    <brk id="929" max="16383" man="1"/>
    <brk id="1040" max="16383" man="1"/>
    <brk id="1151" max="16383" man="1"/>
  </rowBreaks>
  <ignoredErrors>
    <ignoredError sqref="H13:H18 Q14:Q18 H19:H22 M13 N15 M14:N14 M19:N22 M17:N17 M15 N13 N16 P16 Q19 E18:F18 I18 K18 M18:O18 R18 T18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P375"/>
  <sheetViews>
    <sheetView zoomScale="66" zoomScaleNormal="66" workbookViewId="0">
      <selection activeCell="M45" sqref="M45"/>
    </sheetView>
  </sheetViews>
  <sheetFormatPr baseColWidth="10" defaultColWidth="14.5703125" defaultRowHeight="12.75" x14ac:dyDescent="0.2"/>
  <cols>
    <col min="1" max="1" width="6.5703125" style="101" customWidth="1"/>
    <col min="2" max="2" width="38.7109375" style="101" bestFit="1" customWidth="1"/>
    <col min="3" max="3" width="15.5703125" style="101" bestFit="1" customWidth="1"/>
    <col min="4" max="4" width="14.7109375" style="101" customWidth="1"/>
    <col min="5" max="5" width="16.140625" style="101" bestFit="1" customWidth="1"/>
    <col min="6" max="6" width="14.7109375" style="101" customWidth="1"/>
    <col min="7" max="7" width="16.28515625" style="101" bestFit="1" customWidth="1"/>
    <col min="8" max="8" width="14.7109375" style="101" customWidth="1"/>
    <col min="9" max="9" width="16.140625" style="101" bestFit="1" customWidth="1"/>
    <col min="10" max="10" width="14.5703125" style="101" customWidth="1"/>
    <col min="11" max="11" width="15" style="101" customWidth="1"/>
    <col min="12" max="12" width="14.5703125" style="101" customWidth="1"/>
    <col min="13" max="13" width="15" style="101" customWidth="1"/>
    <col min="14" max="14" width="14.5703125" style="101" customWidth="1"/>
    <col min="15" max="16384" width="14.5703125" style="101"/>
  </cols>
  <sheetData>
    <row r="2" spans="2:14" x14ac:dyDescent="0.2">
      <c r="B2" s="83" t="s">
        <v>501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5"/>
    </row>
    <row r="3" spans="2:14" x14ac:dyDescent="0.2">
      <c r="B3" s="73" t="s">
        <v>20</v>
      </c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7"/>
    </row>
    <row r="4" spans="2:14" x14ac:dyDescent="0.2">
      <c r="B4" s="73" t="s">
        <v>502</v>
      </c>
      <c r="C4" s="656"/>
      <c r="D4" s="656"/>
      <c r="E4" s="656"/>
      <c r="F4" s="656"/>
      <c r="G4" s="656"/>
      <c r="H4" s="656"/>
      <c r="I4" s="656"/>
      <c r="J4" s="656"/>
      <c r="K4" s="656"/>
      <c r="L4" s="656"/>
      <c r="M4" s="656"/>
      <c r="N4" s="657"/>
    </row>
    <row r="5" spans="2:14" x14ac:dyDescent="0.2">
      <c r="B5" s="73" t="s">
        <v>2</v>
      </c>
      <c r="C5" s="656"/>
      <c r="D5" s="656"/>
      <c r="E5" s="656"/>
      <c r="F5" s="656"/>
      <c r="G5" s="656"/>
      <c r="H5" s="656"/>
      <c r="I5" s="656"/>
      <c r="J5" s="656"/>
      <c r="K5" s="656"/>
      <c r="L5" s="656"/>
      <c r="M5" s="656"/>
      <c r="N5" s="657"/>
    </row>
    <row r="6" spans="2:14" x14ac:dyDescent="0.2">
      <c r="B6" s="77"/>
      <c r="C6" s="658"/>
      <c r="D6" s="658"/>
      <c r="E6" s="658"/>
      <c r="F6" s="658"/>
      <c r="G6" s="658"/>
      <c r="H6" s="658"/>
      <c r="I6" s="658"/>
      <c r="J6" s="658"/>
      <c r="K6" s="658"/>
      <c r="L6" s="658"/>
      <c r="M6" s="658"/>
      <c r="N6" s="659"/>
    </row>
    <row r="7" spans="2:14" x14ac:dyDescent="0.2">
      <c r="B7" s="10"/>
      <c r="C7" s="421"/>
      <c r="D7" s="421"/>
    </row>
    <row r="8" spans="2:14" x14ac:dyDescent="0.2">
      <c r="B8" s="27" t="s">
        <v>3</v>
      </c>
      <c r="C8" s="272" t="s">
        <v>38</v>
      </c>
      <c r="D8" s="268"/>
      <c r="E8" s="267" t="s">
        <v>39</v>
      </c>
      <c r="F8" s="268"/>
      <c r="G8" s="270" t="s">
        <v>40</v>
      </c>
      <c r="H8" s="268"/>
      <c r="I8" s="272" t="s">
        <v>121</v>
      </c>
      <c r="J8" s="268"/>
      <c r="K8" s="270" t="s">
        <v>122</v>
      </c>
      <c r="L8" s="268"/>
      <c r="M8" s="272" t="s">
        <v>633</v>
      </c>
      <c r="N8" s="269"/>
    </row>
    <row r="9" spans="2:14" x14ac:dyDescent="0.2">
      <c r="B9" s="314"/>
      <c r="C9" s="274" t="s">
        <v>503</v>
      </c>
      <c r="D9" s="275" t="s">
        <v>504</v>
      </c>
      <c r="E9" s="274" t="s">
        <v>503</v>
      </c>
      <c r="F9" s="275" t="s">
        <v>504</v>
      </c>
      <c r="G9" s="274" t="s">
        <v>503</v>
      </c>
      <c r="H9" s="275" t="s">
        <v>504</v>
      </c>
      <c r="I9" s="274" t="s">
        <v>503</v>
      </c>
      <c r="J9" s="275" t="s">
        <v>504</v>
      </c>
      <c r="K9" s="274" t="s">
        <v>503</v>
      </c>
      <c r="L9" s="275" t="s">
        <v>504</v>
      </c>
      <c r="M9" s="274" t="s">
        <v>503</v>
      </c>
      <c r="N9" s="275" t="s">
        <v>504</v>
      </c>
    </row>
    <row r="10" spans="2:14" x14ac:dyDescent="0.2">
      <c r="B10" s="114" t="s">
        <v>505</v>
      </c>
      <c r="C10" s="150">
        <f>'Gto Adm'!C10</f>
        <v>21840</v>
      </c>
      <c r="D10" s="150">
        <f>C10/12</f>
        <v>1820</v>
      </c>
      <c r="E10" s="104">
        <f>'Gto Adm'!H10</f>
        <v>36600</v>
      </c>
      <c r="F10" s="150">
        <f>E10/12</f>
        <v>3050</v>
      </c>
      <c r="G10" s="104">
        <f>'Gto Adm'!K10</f>
        <v>42210</v>
      </c>
      <c r="H10" s="150">
        <f>G10/12</f>
        <v>3517.5</v>
      </c>
      <c r="I10" s="104">
        <f>'Gto Adm'!N10</f>
        <v>52920</v>
      </c>
      <c r="J10" s="150">
        <f>I10/12</f>
        <v>4410</v>
      </c>
      <c r="K10" s="104">
        <f>'Gto Adm'!Q10</f>
        <v>55566.000000000015</v>
      </c>
      <c r="L10" s="150">
        <f>K10/12</f>
        <v>4630.5000000000009</v>
      </c>
      <c r="M10" s="104">
        <f>'Gto Adm'!T10</f>
        <v>58344.3</v>
      </c>
      <c r="N10" s="150">
        <f>M10/12</f>
        <v>4862.0250000000005</v>
      </c>
    </row>
    <row r="11" spans="2:14" x14ac:dyDescent="0.2">
      <c r="B11" s="114" t="s">
        <v>506</v>
      </c>
      <c r="C11" s="150">
        <f>Gto.Vtas!C10</f>
        <v>16800</v>
      </c>
      <c r="D11" s="150">
        <f t="shared" ref="D11:D30" si="0">C11/12</f>
        <v>1400</v>
      </c>
      <c r="E11" s="104">
        <f>Gto.Vtas!F10</f>
        <v>28080</v>
      </c>
      <c r="F11" s="150">
        <f t="shared" ref="F11:F30" si="1">E11/12</f>
        <v>2340</v>
      </c>
      <c r="G11" s="104">
        <f>Gto.Vtas!K10</f>
        <v>29484</v>
      </c>
      <c r="H11" s="150">
        <f t="shared" ref="H11:H30" si="2">G11/12</f>
        <v>2457</v>
      </c>
      <c r="I11" s="104">
        <f>Gto.Vtas!N10</f>
        <v>48818.700000000004</v>
      </c>
      <c r="J11" s="150">
        <f t="shared" ref="J11:J30" si="3">I11/12</f>
        <v>4068.2250000000004</v>
      </c>
      <c r="K11" s="104">
        <f>Gto.Vtas!Q10</f>
        <v>51259.635000000009</v>
      </c>
      <c r="L11" s="150">
        <f t="shared" ref="L11:L30" si="4">K11/12</f>
        <v>4271.6362500000005</v>
      </c>
      <c r="M11" s="104">
        <f>Gto.Vtas!T10</f>
        <v>84015.792000000016</v>
      </c>
      <c r="N11" s="150">
        <f t="shared" ref="N11:N30" si="5">M11/12</f>
        <v>7001.3160000000016</v>
      </c>
    </row>
    <row r="12" spans="2:14" x14ac:dyDescent="0.2">
      <c r="B12" s="114" t="s">
        <v>507</v>
      </c>
      <c r="C12" s="150">
        <f>Distr.Sueld!G35</f>
        <v>67200</v>
      </c>
      <c r="D12" s="150">
        <f t="shared" si="0"/>
        <v>5600</v>
      </c>
      <c r="E12" s="104">
        <f>Distr.Sueld!G74</f>
        <v>78588</v>
      </c>
      <c r="F12" s="150">
        <f t="shared" si="1"/>
        <v>6549</v>
      </c>
      <c r="G12" s="104">
        <f>Distr.Sueld!G113</f>
        <v>82517.399999999994</v>
      </c>
      <c r="H12" s="150">
        <f t="shared" si="2"/>
        <v>6876.45</v>
      </c>
      <c r="I12" s="104">
        <f>Distr.Sueld!G153</f>
        <v>86643.27</v>
      </c>
      <c r="J12" s="150">
        <f t="shared" si="3"/>
        <v>7220.2725</v>
      </c>
      <c r="K12" s="104">
        <f>Distr.Sueld!G193</f>
        <v>145360.65599999999</v>
      </c>
      <c r="L12" s="150">
        <f t="shared" si="4"/>
        <v>12113.387999999999</v>
      </c>
      <c r="M12" s="104">
        <f>Distr.Sueld!G233</f>
        <v>152628.6888</v>
      </c>
      <c r="N12" s="150">
        <f t="shared" si="5"/>
        <v>12719.0574</v>
      </c>
    </row>
    <row r="13" spans="2:14" x14ac:dyDescent="0.2">
      <c r="B13" s="114" t="s">
        <v>508</v>
      </c>
      <c r="C13" s="150">
        <f>'Gto Adm'!C11</f>
        <v>6923.3279999999986</v>
      </c>
      <c r="D13" s="150">
        <f t="shared" si="0"/>
        <v>576.94399999999985</v>
      </c>
      <c r="E13" s="104">
        <f>'Gto Adm'!F11</f>
        <v>13654.680000000002</v>
      </c>
      <c r="F13" s="150">
        <f t="shared" si="1"/>
        <v>1137.8900000000001</v>
      </c>
      <c r="G13" s="104">
        <f>'Gto Adm'!K11</f>
        <v>15880.858</v>
      </c>
      <c r="H13" s="150">
        <f t="shared" si="2"/>
        <v>1323.4048333333333</v>
      </c>
      <c r="I13" s="104">
        <f>'Gto Adm'!N11</f>
        <v>19773.016</v>
      </c>
      <c r="J13" s="150">
        <f t="shared" si="3"/>
        <v>1647.7513333333334</v>
      </c>
      <c r="K13" s="104">
        <f>'Gto Adm'!Q11</f>
        <v>20125.666799999999</v>
      </c>
      <c r="L13" s="150">
        <f t="shared" si="4"/>
        <v>1677.1388999999999</v>
      </c>
      <c r="M13" s="104">
        <f>'Gto Adm'!T11</f>
        <v>21131.950140000001</v>
      </c>
      <c r="N13" s="150">
        <f t="shared" si="5"/>
        <v>1760.9958450000001</v>
      </c>
    </row>
    <row r="14" spans="2:14" x14ac:dyDescent="0.2">
      <c r="B14" s="114" t="s">
        <v>509</v>
      </c>
      <c r="C14" s="150">
        <f>Gto.Vtas!C11</f>
        <v>5691.0599999999995</v>
      </c>
      <c r="D14" s="150">
        <f t="shared" si="0"/>
        <v>474.25499999999994</v>
      </c>
      <c r="E14" s="104">
        <f>Gto.Vtas!F11</f>
        <v>11372.784000000001</v>
      </c>
      <c r="F14" s="150">
        <f t="shared" si="1"/>
        <v>947.73200000000008</v>
      </c>
      <c r="G14" s="104">
        <f>Gto.Vtas!K11</f>
        <v>11963.823200000001</v>
      </c>
      <c r="H14" s="150">
        <f t="shared" si="2"/>
        <v>996.98526666666669</v>
      </c>
      <c r="I14" s="104">
        <f>Gto.Vtas!N11</f>
        <v>19870.407260000004</v>
      </c>
      <c r="J14" s="150">
        <f t="shared" si="3"/>
        <v>1655.867271666667</v>
      </c>
      <c r="K14" s="104">
        <f>Gto.Vtas!Q11</f>
        <v>20805.427623</v>
      </c>
      <c r="L14" s="150">
        <f t="shared" si="4"/>
        <v>1733.78563525</v>
      </c>
      <c r="M14" s="104">
        <f>Gto.Vtas!T11</f>
        <v>31173.408201600007</v>
      </c>
      <c r="N14" s="150">
        <f t="shared" si="5"/>
        <v>2597.7840168000007</v>
      </c>
    </row>
    <row r="15" spans="2:14" x14ac:dyDescent="0.2">
      <c r="B15" s="114" t="s">
        <v>510</v>
      </c>
      <c r="C15" s="150">
        <f>Distr.Sueld!J35</f>
        <v>23244.240000000002</v>
      </c>
      <c r="D15" s="150">
        <f t="shared" si="0"/>
        <v>1937.0200000000002</v>
      </c>
      <c r="E15" s="104">
        <f>Distr.Sueld!J74</f>
        <v>31990.322400000005</v>
      </c>
      <c r="F15" s="150">
        <f t="shared" si="1"/>
        <v>2665.8602000000005</v>
      </c>
      <c r="G15" s="104">
        <f>Distr.Sueld!J113</f>
        <v>33654.238519999999</v>
      </c>
      <c r="H15" s="150">
        <f t="shared" si="2"/>
        <v>2804.5198766666667</v>
      </c>
      <c r="I15" s="104">
        <f>Distr.Sueld!J153</f>
        <v>35244.950446000003</v>
      </c>
      <c r="J15" s="150">
        <f t="shared" si="3"/>
        <v>2937.0792038333334</v>
      </c>
      <c r="K15" s="104">
        <f>Distr.Sueld!J193</f>
        <v>54839.944348800003</v>
      </c>
      <c r="L15" s="150">
        <f t="shared" si="4"/>
        <v>4569.9953624</v>
      </c>
      <c r="M15" s="104">
        <f>Distr.Sueld!J233</f>
        <v>57581.941566240006</v>
      </c>
      <c r="N15" s="150">
        <f t="shared" si="5"/>
        <v>4798.4951305200002</v>
      </c>
    </row>
    <row r="16" spans="2:14" x14ac:dyDescent="0.2">
      <c r="B16" s="665" t="s">
        <v>426</v>
      </c>
      <c r="C16" s="150">
        <f>Gto.Vtas!D12</f>
        <v>14016.5</v>
      </c>
      <c r="D16" s="150">
        <f t="shared" si="0"/>
        <v>1168.0416666666667</v>
      </c>
      <c r="E16" s="150">
        <f>Gto.Vtas!G12</f>
        <v>21461.982000000004</v>
      </c>
      <c r="F16" s="150">
        <f t="shared" si="1"/>
        <v>1788.4985000000004</v>
      </c>
      <c r="G16" s="150">
        <f>Gto.Vtas!K12</f>
        <v>28001.042696510201</v>
      </c>
      <c r="H16" s="150">
        <f t="shared" si="2"/>
        <v>2333.4202247091835</v>
      </c>
      <c r="I16" s="150">
        <f>Gto.Vtas!N12</f>
        <v>36084.288772886612</v>
      </c>
      <c r="J16" s="150">
        <f t="shared" si="3"/>
        <v>3007.0240644072178</v>
      </c>
      <c r="K16" s="150">
        <f>Gto.Vtas!Q12</f>
        <v>48783.549377706804</v>
      </c>
      <c r="L16" s="150">
        <f t="shared" si="4"/>
        <v>4065.2957814755669</v>
      </c>
      <c r="M16" s="150">
        <f>Gto.Vtas!T12</f>
        <v>65831.25715402003</v>
      </c>
      <c r="N16" s="150">
        <f t="shared" si="5"/>
        <v>5485.9380961683355</v>
      </c>
    </row>
    <row r="17" spans="2:14" x14ac:dyDescent="0.2">
      <c r="B17" s="660" t="s">
        <v>715</v>
      </c>
      <c r="C17" s="150">
        <f>'Gto Adm'!E12+Gto.Vtas!E13+'Carga Fabril'!E10</f>
        <v>1193.364</v>
      </c>
      <c r="D17" s="150">
        <f t="shared" si="0"/>
        <v>99.447000000000003</v>
      </c>
      <c r="E17" s="104">
        <f>'Gto Adm'!H12+Gto.Vtas!H13+'Carga Fabril'!H10</f>
        <v>1312.7003999999999</v>
      </c>
      <c r="F17" s="150">
        <f t="shared" si="1"/>
        <v>109.3917</v>
      </c>
      <c r="G17" s="104">
        <f>'Gto Adm'!K12+Gto.Vtas!K13+'Carga Fabril'!K10</f>
        <v>1443.9704400000001</v>
      </c>
      <c r="H17" s="150">
        <f t="shared" si="2"/>
        <v>120.33087</v>
      </c>
      <c r="I17" s="104">
        <f>'Gto Adm'!N12+Gto.Vtas!N13+'Carga Fabril'!N10</f>
        <v>1588.3674840000003</v>
      </c>
      <c r="J17" s="150">
        <f t="shared" si="3"/>
        <v>132.36395700000003</v>
      </c>
      <c r="K17" s="104">
        <f>'Gto Adm'!Q12+Gto.Vtas!Q13+'Carga Fabril'!Q10</f>
        <v>2816.6765748000007</v>
      </c>
      <c r="L17" s="150">
        <f t="shared" si="4"/>
        <v>234.72304790000007</v>
      </c>
      <c r="M17" s="104">
        <f>'Gto Adm'!T12+Gto.Vtas!T13+'Carga Fabril'!T10</f>
        <v>3098.3442322800015</v>
      </c>
      <c r="N17" s="150">
        <f t="shared" si="5"/>
        <v>258.19535269000011</v>
      </c>
    </row>
    <row r="18" spans="2:14" x14ac:dyDescent="0.2">
      <c r="B18" s="660" t="s">
        <v>717</v>
      </c>
      <c r="C18" s="150">
        <f>'Gto Adm'!E13+Gto.Vtas!E14+'Carga Fabril'!E11</f>
        <v>1420</v>
      </c>
      <c r="D18" s="150">
        <f t="shared" si="0"/>
        <v>118.33333333333333</v>
      </c>
      <c r="E18" s="104">
        <f>+'Gto Adm'!H13+Gto.Vtas!H14+'Carga Fabril'!H11</f>
        <v>1562</v>
      </c>
      <c r="F18" s="150">
        <f t="shared" si="1"/>
        <v>130.16666666666666</v>
      </c>
      <c r="G18" s="104">
        <f>'Gto Adm'!K13+Gto.Vtas!K14+'Carga Fabril'!K11</f>
        <v>1718.2000000000003</v>
      </c>
      <c r="H18" s="150">
        <f t="shared" si="2"/>
        <v>143.18333333333337</v>
      </c>
      <c r="I18" s="104">
        <f>'Gto Adm'!N13+Gto.Vtas!N14+'Carga Fabril'!N11</f>
        <v>1890.0200000000004</v>
      </c>
      <c r="J18" s="150">
        <f t="shared" si="3"/>
        <v>157.50166666666669</v>
      </c>
      <c r="K18" s="104">
        <f>'Gto Adm'!Q13+Gto.Vtas!Q14+'Carga Fabril'!Q11</f>
        <v>2806.6797000000006</v>
      </c>
      <c r="L18" s="150">
        <f t="shared" si="4"/>
        <v>233.88997500000005</v>
      </c>
      <c r="M18" s="104">
        <f>'Gto Adm'!T13+Gto.Vtas!T14+'Carga Fabril'!T11</f>
        <v>3087.347670000001</v>
      </c>
      <c r="N18" s="150">
        <f t="shared" si="5"/>
        <v>257.27897250000007</v>
      </c>
    </row>
    <row r="19" spans="2:14" x14ac:dyDescent="0.2">
      <c r="B19" s="114" t="s">
        <v>287</v>
      </c>
      <c r="C19" s="150">
        <f>'Gto Adm'!E14+Gto.Vtas!E15+'Carga Fabril'!E12</f>
        <v>1225</v>
      </c>
      <c r="D19" s="150">
        <f t="shared" si="0"/>
        <v>102.08333333333333</v>
      </c>
      <c r="E19" s="104">
        <f>'Gto Adm'!H14+Gto.Vtas!H15+'Carga Fabril'!H12</f>
        <v>1347.5</v>
      </c>
      <c r="F19" s="150">
        <f t="shared" si="1"/>
        <v>112.29166666666667</v>
      </c>
      <c r="G19" s="104">
        <f>'Gto Adm'!K14+Gto.Vtas!K15+'Carga Fabril'!K12</f>
        <v>1482.2500000000002</v>
      </c>
      <c r="H19" s="150">
        <f t="shared" si="2"/>
        <v>123.52083333333336</v>
      </c>
      <c r="I19" s="104">
        <f>'Gto Adm'!N14+Gto.Vtas!N15+'Carga Fabril'!N12</f>
        <v>1630.4750000000004</v>
      </c>
      <c r="J19" s="150">
        <f t="shared" si="3"/>
        <v>135.8729166666667</v>
      </c>
      <c r="K19" s="104">
        <f>'Gto Adm'!Q14+Gto.Vtas!Q15+'Carga Fabril'!Q12</f>
        <v>1793.5225000000005</v>
      </c>
      <c r="L19" s="150">
        <f t="shared" si="4"/>
        <v>149.46020833333338</v>
      </c>
      <c r="M19" s="104">
        <f>'Gto Adm'!T14+Gto.Vtas!T15+'Carga Fabril'!T12</f>
        <v>1972.8747500000006</v>
      </c>
      <c r="N19" s="150">
        <f t="shared" si="5"/>
        <v>164.40622916666672</v>
      </c>
    </row>
    <row r="20" spans="2:14" x14ac:dyDescent="0.2">
      <c r="B20" s="114" t="s">
        <v>427</v>
      </c>
      <c r="C20" s="150">
        <f>'Gto Adm'!E15+Gto.Vtas!E16</f>
        <v>1792</v>
      </c>
      <c r="D20" s="150">
        <f t="shared" si="0"/>
        <v>149.33333333333334</v>
      </c>
      <c r="E20" s="104">
        <f>'Gto Adm'!H15+Gto.Vtas!H16</f>
        <v>1971.2000000000003</v>
      </c>
      <c r="F20" s="150">
        <f t="shared" si="1"/>
        <v>164.26666666666668</v>
      </c>
      <c r="G20" s="104">
        <f>'Gto Adm'!K15+Gto.Vtas!K16</f>
        <v>2168.3200000000006</v>
      </c>
      <c r="H20" s="150">
        <f t="shared" si="2"/>
        <v>180.69333333333338</v>
      </c>
      <c r="I20" s="104">
        <f>'Gto Adm'!N15+Gto.Vtas!N16</f>
        <v>2385.152000000001</v>
      </c>
      <c r="J20" s="150">
        <f t="shared" si="3"/>
        <v>198.76266666666675</v>
      </c>
      <c r="K20" s="104">
        <f>'Gto Adm'!Q15+Gto.Vtas!Q16</f>
        <v>2623.6672000000012</v>
      </c>
      <c r="L20" s="150">
        <f t="shared" si="4"/>
        <v>218.63893333333343</v>
      </c>
      <c r="M20" s="104">
        <f>'Gto Adm'!T15+Gto.Vtas!T16</f>
        <v>2886.0339200000017</v>
      </c>
      <c r="N20" s="150">
        <f t="shared" si="5"/>
        <v>240.50282666666681</v>
      </c>
    </row>
    <row r="21" spans="2:14" x14ac:dyDescent="0.2">
      <c r="B21" s="114" t="s">
        <v>428</v>
      </c>
      <c r="C21" s="150">
        <f>'Gto Adm'!E16+Gto.Vtas!E17</f>
        <v>1032</v>
      </c>
      <c r="D21" s="150">
        <f t="shared" si="0"/>
        <v>86</v>
      </c>
      <c r="E21" s="104">
        <f>'Gto Adm'!H16+Gto.Vtas!H17</f>
        <v>1135.2</v>
      </c>
      <c r="F21" s="150">
        <f t="shared" si="1"/>
        <v>94.600000000000009</v>
      </c>
      <c r="G21" s="104">
        <f>'Gto Adm'!K16+Gto.Vtas!K17</f>
        <v>1248.7200000000003</v>
      </c>
      <c r="H21" s="150">
        <f t="shared" si="2"/>
        <v>104.06000000000002</v>
      </c>
      <c r="I21" s="104">
        <f>'Gto Adm'!N16+Gto.Vtas!N17</f>
        <v>1373.5920000000003</v>
      </c>
      <c r="J21" s="150">
        <f t="shared" si="3"/>
        <v>114.46600000000002</v>
      </c>
      <c r="K21" s="104">
        <f>'Gto Adm'!Q16+Gto.Vtas!Q17</f>
        <v>3021.9024000000009</v>
      </c>
      <c r="L21" s="150">
        <f t="shared" si="4"/>
        <v>251.82520000000008</v>
      </c>
      <c r="M21" s="104">
        <f>'Gto Adm'!T16+Gto.Vtas!T17</f>
        <v>3324.0926400000012</v>
      </c>
      <c r="N21" s="150">
        <f t="shared" si="5"/>
        <v>277.00772000000012</v>
      </c>
    </row>
    <row r="22" spans="2:14" x14ac:dyDescent="0.2">
      <c r="B22" s="114" t="s">
        <v>429</v>
      </c>
      <c r="C22" s="150">
        <f>'Gto Adm'!E17+Gto.Vtas!E18</f>
        <v>1450</v>
      </c>
      <c r="D22" s="150">
        <f t="shared" si="0"/>
        <v>120.83333333333333</v>
      </c>
      <c r="E22" s="104">
        <f>'Gto Adm'!H17+Gto.Vtas!H18</f>
        <v>1595.0000000000002</v>
      </c>
      <c r="F22" s="150">
        <f t="shared" si="1"/>
        <v>132.91666666666669</v>
      </c>
      <c r="G22" s="104">
        <f>'Gto Adm'!K17+Gto.Vtas!K18</f>
        <v>1754.5000000000005</v>
      </c>
      <c r="H22" s="150">
        <f t="shared" si="2"/>
        <v>146.20833333333337</v>
      </c>
      <c r="I22" s="104">
        <f>'Gto Adm'!N17+Gto.Vtas!N18</f>
        <v>2894.9250000000011</v>
      </c>
      <c r="J22" s="150">
        <f t="shared" si="3"/>
        <v>241.24375000000009</v>
      </c>
      <c r="K22" s="104">
        <f>'Gto Adm'!Q17+Gto.Vtas!Q18</f>
        <v>4245.8900000000021</v>
      </c>
      <c r="L22" s="150">
        <f t="shared" si="4"/>
        <v>353.82416666666683</v>
      </c>
      <c r="M22" s="104">
        <f>'Gto Adm'!T17+Gto.Vtas!T18</f>
        <v>4670.479000000003</v>
      </c>
      <c r="N22" s="150">
        <f t="shared" si="5"/>
        <v>389.20658333333358</v>
      </c>
    </row>
    <row r="23" spans="2:14" x14ac:dyDescent="0.2">
      <c r="B23" s="114" t="s">
        <v>288</v>
      </c>
      <c r="C23" s="150">
        <f>'Gto Adm'!E18+Gto.Vtas!E19+'Carga Fabril'!E13</f>
        <v>0</v>
      </c>
      <c r="D23" s="150">
        <f t="shared" si="0"/>
        <v>0</v>
      </c>
      <c r="E23" s="104">
        <f>'Gto Adm'!H18+Gto.Vtas!H19+'Carga Fabril'!H13</f>
        <v>1813.8640999999998</v>
      </c>
      <c r="F23" s="150">
        <f t="shared" si="1"/>
        <v>151.15534166666666</v>
      </c>
      <c r="G23" s="104">
        <f>'Gto Adm'!K18+Gto.Vtas!K19+'Carga Fabril'!K13</f>
        <v>2398.8640999999998</v>
      </c>
      <c r="H23" s="150">
        <f t="shared" si="2"/>
        <v>199.90534166666666</v>
      </c>
      <c r="I23" s="104">
        <f>'Gto Adm'!N18+Gto.Vtas!N19+'Carga Fabril'!N13</f>
        <v>2998.8640999999993</v>
      </c>
      <c r="J23" s="150">
        <f t="shared" si="3"/>
        <v>249.9053416666666</v>
      </c>
      <c r="K23" s="104">
        <f>'Gto Adm'!Q18+Gto.Vtas!Q19+'Carga Fabril'!Q13</f>
        <v>4998.8640999999998</v>
      </c>
      <c r="L23" s="150">
        <f t="shared" si="4"/>
        <v>416.57200833333332</v>
      </c>
      <c r="M23" s="104">
        <f>'Gto Adm'!T18+Gto.Vtas!T19+'Carga Fabril'!T13</f>
        <v>6198.864099999998</v>
      </c>
      <c r="N23" s="150">
        <f t="shared" si="5"/>
        <v>516.5720083333332</v>
      </c>
    </row>
    <row r="24" spans="2:14" x14ac:dyDescent="0.2">
      <c r="B24" s="114" t="s">
        <v>289</v>
      </c>
      <c r="C24" s="150">
        <f>'Gto Adm'!E19+Gto.Vtas!E20+'Carga Fabril'!E14</f>
        <v>1267</v>
      </c>
      <c r="D24" s="150">
        <f t="shared" si="0"/>
        <v>105.58333333333333</v>
      </c>
      <c r="E24" s="104">
        <f>'Gto Adm'!H19+Gto.Vtas!H20+'Carga Fabril'!H14</f>
        <v>1393.7</v>
      </c>
      <c r="F24" s="150">
        <f t="shared" si="1"/>
        <v>116.14166666666667</v>
      </c>
      <c r="G24" s="104">
        <f>'Gto Adm'!K19+Gto.Vtas!K20+'Carga Fabril'!K14</f>
        <v>1533.0700000000002</v>
      </c>
      <c r="H24" s="150">
        <f t="shared" si="2"/>
        <v>127.75583333333334</v>
      </c>
      <c r="I24" s="104">
        <f>'Gto Adm'!N19+Gto.Vtas!N20+'Carga Fabril'!N14</f>
        <v>1686.3770000000004</v>
      </c>
      <c r="J24" s="150">
        <f t="shared" si="3"/>
        <v>140.5314166666667</v>
      </c>
      <c r="K24" s="104">
        <f>'Gto Adm'!Q19+Gto.Vtas!Q20+'Carga Fabril'!Q14</f>
        <v>1855.0147000000004</v>
      </c>
      <c r="L24" s="150">
        <f t="shared" si="4"/>
        <v>154.58455833333338</v>
      </c>
      <c r="M24" s="104">
        <f>'Gto Adm'!T19+Gto.Vtas!T20+'Carga Fabril'!T14</f>
        <v>2040.5161700000006</v>
      </c>
      <c r="N24" s="150">
        <f t="shared" si="5"/>
        <v>170.04301416666672</v>
      </c>
    </row>
    <row r="25" spans="2:14" x14ac:dyDescent="0.2">
      <c r="B25" s="277" t="s">
        <v>290</v>
      </c>
      <c r="C25" s="150">
        <f>'Gto Adm'!E20+Gto.Vtas!E21+'Carga Fabril'!E15</f>
        <v>1004</v>
      </c>
      <c r="D25" s="150">
        <f t="shared" si="0"/>
        <v>83.666666666666671</v>
      </c>
      <c r="E25" s="104">
        <f>'Gto Adm'!H20+Gto.Vtas!H21+'Carga Fabril'!H15</f>
        <v>1104.4000000000001</v>
      </c>
      <c r="F25" s="150">
        <f t="shared" si="1"/>
        <v>92.033333333333346</v>
      </c>
      <c r="G25" s="104">
        <f>'Gto Adm'!K20+Gto.Vtas!K21+'Carga Fabril'!K15</f>
        <v>1214.8400000000001</v>
      </c>
      <c r="H25" s="150">
        <f t="shared" si="2"/>
        <v>101.23666666666668</v>
      </c>
      <c r="I25" s="104">
        <f>'Gto Adm'!N20+Gto.Vtas!N21+'Carga Fabril'!N15</f>
        <v>1336.3240000000003</v>
      </c>
      <c r="J25" s="150">
        <f t="shared" si="3"/>
        <v>111.36033333333336</v>
      </c>
      <c r="K25" s="104">
        <f>'Gto Adm'!Q20+Gto.Vtas!Q21+'Carga Fabril'!Q15</f>
        <v>1469.9564000000005</v>
      </c>
      <c r="L25" s="150">
        <f t="shared" si="4"/>
        <v>122.4963666666667</v>
      </c>
      <c r="M25" s="104">
        <f>'Gto Adm'!T20+Gto.Vtas!T21+'Carga Fabril'!T15</f>
        <v>1616.9520400000006</v>
      </c>
      <c r="N25" s="150">
        <f t="shared" si="5"/>
        <v>134.74600333333339</v>
      </c>
    </row>
    <row r="26" spans="2:14" x14ac:dyDescent="0.2">
      <c r="B26" s="277" t="s">
        <v>893</v>
      </c>
      <c r="C26" s="150">
        <f>'Gto Adm'!E21+Gto.Vtas!E22+'Carga Fabril'!E16</f>
        <v>506</v>
      </c>
      <c r="D26" s="150">
        <f t="shared" si="0"/>
        <v>42.166666666666664</v>
      </c>
      <c r="E26" s="104">
        <f>'Gto Adm'!H21+Gto.Vtas!H22+'Carga Fabril'!H16</f>
        <v>556.6</v>
      </c>
      <c r="F26" s="150">
        <f t="shared" si="1"/>
        <v>46.383333333333333</v>
      </c>
      <c r="G26" s="104">
        <f>'Gto Adm'!K21+Gto.Vtas!K22+'Carga Fabril'!K16</f>
        <v>612.26</v>
      </c>
      <c r="H26" s="150">
        <f t="shared" si="2"/>
        <v>51.021666666666668</v>
      </c>
      <c r="I26" s="104">
        <f>'Gto Adm'!N21+Gto.Vtas!N22+'Carga Fabril'!N16</f>
        <v>659.87350000000015</v>
      </c>
      <c r="J26" s="150">
        <f t="shared" si="3"/>
        <v>54.989458333333346</v>
      </c>
      <c r="K26" s="104">
        <f>'Gto Adm'!Q21+Gto.Vtas!Q22+'Carga Fabril'!Q16</f>
        <v>725.86085000000014</v>
      </c>
      <c r="L26" s="150">
        <f t="shared" si="4"/>
        <v>60.488404166666676</v>
      </c>
      <c r="M26" s="104">
        <f>'Gto Adm'!T21+Gto.Vtas!T22+'Carga Fabril'!T16</f>
        <v>798.44693500000017</v>
      </c>
      <c r="N26" s="150">
        <f t="shared" si="5"/>
        <v>66.537244583333347</v>
      </c>
    </row>
    <row r="27" spans="2:14" x14ac:dyDescent="0.2">
      <c r="B27" s="114" t="s">
        <v>292</v>
      </c>
      <c r="C27" s="150">
        <f>'Carga Fabril'!E17</f>
        <v>6000</v>
      </c>
      <c r="D27" s="150">
        <f t="shared" si="0"/>
        <v>500</v>
      </c>
      <c r="E27" s="104">
        <f>'Carga Fabril'!H17</f>
        <v>6600.0000000000009</v>
      </c>
      <c r="F27" s="150">
        <f t="shared" si="1"/>
        <v>550.00000000000011</v>
      </c>
      <c r="G27" s="104">
        <f>'Carga Fabril'!K17</f>
        <v>7260.0000000000018</v>
      </c>
      <c r="H27" s="150">
        <f t="shared" si="2"/>
        <v>605.00000000000011</v>
      </c>
      <c r="I27" s="104">
        <f>'Carga Fabril'!N17</f>
        <v>7986.0000000000027</v>
      </c>
      <c r="J27" s="150">
        <f t="shared" si="3"/>
        <v>665.50000000000023</v>
      </c>
      <c r="K27" s="104">
        <f>'Carga Fabril'!Q17</f>
        <v>0</v>
      </c>
      <c r="L27" s="150">
        <f t="shared" si="4"/>
        <v>0</v>
      </c>
      <c r="M27" s="104">
        <f>'Carga Fabril'!T17</f>
        <v>0</v>
      </c>
      <c r="N27" s="150">
        <f t="shared" si="5"/>
        <v>0</v>
      </c>
    </row>
    <row r="28" spans="2:14" x14ac:dyDescent="0.2">
      <c r="B28" s="277" t="s">
        <v>293</v>
      </c>
      <c r="C28" s="150">
        <f>'Gto Adm'!E22+Gto.Vtas!E23+'Carga Fabril'!E18</f>
        <v>525.9</v>
      </c>
      <c r="D28" s="150">
        <f t="shared" si="0"/>
        <v>43.824999999999996</v>
      </c>
      <c r="E28" s="104">
        <f>'Gto Adm'!H22+Gto.Vtas!H23+'Carga Fabril'!H18</f>
        <v>578.49</v>
      </c>
      <c r="F28" s="150">
        <f t="shared" si="1"/>
        <v>48.207500000000003</v>
      </c>
      <c r="G28" s="104">
        <f>'Gto Adm'!K22+Gto.Vtas!K23+'Carga Fabril'!K18</f>
        <v>636.33900000000006</v>
      </c>
      <c r="H28" s="150">
        <f t="shared" si="2"/>
        <v>53.028250000000007</v>
      </c>
      <c r="I28" s="104">
        <f>'Gto Adm'!N22+Gto.Vtas!N23+'Carga Fabril'!N18</f>
        <v>699.9729000000001</v>
      </c>
      <c r="J28" s="150">
        <f t="shared" si="3"/>
        <v>58.331075000000006</v>
      </c>
      <c r="K28" s="104">
        <f>'Gto Adm'!Q22+Gto.Vtas!Q23+'Carga Fabril'!Q18</f>
        <v>769.97019000000023</v>
      </c>
      <c r="L28" s="150">
        <f t="shared" si="4"/>
        <v>64.164182500000024</v>
      </c>
      <c r="M28" s="104">
        <f>'Gto Adm'!T22+Gto.Vtas!T23+'Carga Fabril'!T18</f>
        <v>846.96720900000025</v>
      </c>
      <c r="N28" s="150">
        <f t="shared" si="5"/>
        <v>70.580600750000016</v>
      </c>
    </row>
    <row r="29" spans="2:14" x14ac:dyDescent="0.2">
      <c r="B29" s="114" t="s">
        <v>7</v>
      </c>
      <c r="C29" s="150">
        <f>'Gtos Finan'!C92</f>
        <v>0</v>
      </c>
      <c r="D29" s="150">
        <f t="shared" si="0"/>
        <v>0</v>
      </c>
      <c r="E29" s="150">
        <f>'Gtos Finan'!D92</f>
        <v>0</v>
      </c>
      <c r="F29" s="150">
        <f t="shared" si="1"/>
        <v>0</v>
      </c>
      <c r="G29" s="150">
        <f>'Gtos Finan'!E92</f>
        <v>0</v>
      </c>
      <c r="H29" s="150">
        <f t="shared" si="2"/>
        <v>0</v>
      </c>
      <c r="I29" s="150">
        <f>'Gtos Finan'!F92</f>
        <v>0</v>
      </c>
      <c r="J29" s="150">
        <f t="shared" si="3"/>
        <v>0</v>
      </c>
      <c r="K29" s="150">
        <f>'Gtos Finan'!G92</f>
        <v>26000</v>
      </c>
      <c r="L29" s="150">
        <f t="shared" si="4"/>
        <v>2166.6666666666665</v>
      </c>
      <c r="M29" s="150">
        <f>'Gtos Finan'!H92</f>
        <v>33688.471548462119</v>
      </c>
      <c r="N29" s="150">
        <f t="shared" si="5"/>
        <v>2807.3726290385098</v>
      </c>
    </row>
    <row r="30" spans="2:14" x14ac:dyDescent="0.2">
      <c r="B30" s="114" t="s">
        <v>511</v>
      </c>
      <c r="C30" s="150">
        <v>0</v>
      </c>
      <c r="D30" s="150">
        <f t="shared" si="0"/>
        <v>0</v>
      </c>
      <c r="E30" s="104">
        <v>0</v>
      </c>
      <c r="F30" s="150">
        <f t="shared" si="1"/>
        <v>0</v>
      </c>
      <c r="G30" s="104">
        <v>0</v>
      </c>
      <c r="H30" s="150">
        <f t="shared" si="2"/>
        <v>0</v>
      </c>
      <c r="I30" s="104">
        <v>0</v>
      </c>
      <c r="J30" s="150">
        <f t="shared" si="3"/>
        <v>0</v>
      </c>
      <c r="K30" s="104">
        <f>'Gtos Finan'!E16</f>
        <v>10857.911165675934</v>
      </c>
      <c r="L30" s="150">
        <f t="shared" si="4"/>
        <v>904.82593047299451</v>
      </c>
      <c r="M30" s="104">
        <f>'Gtos Finan'!E17+'Gtos Finan'!M16</f>
        <v>23071.457652074845</v>
      </c>
      <c r="N30" s="150">
        <f t="shared" si="5"/>
        <v>1922.621471006237</v>
      </c>
    </row>
    <row r="31" spans="2:14" x14ac:dyDescent="0.2">
      <c r="B31" s="28" t="s">
        <v>512</v>
      </c>
      <c r="C31" s="422">
        <f t="shared" ref="C31:N31" si="6">SUM(C10:C30)</f>
        <v>173130.39199999999</v>
      </c>
      <c r="D31" s="422">
        <f t="shared" si="6"/>
        <v>14427.532666666668</v>
      </c>
      <c r="E31" s="422">
        <f t="shared" si="6"/>
        <v>242718.42290000003</v>
      </c>
      <c r="F31" s="422">
        <f t="shared" si="6"/>
        <v>20226.535241666672</v>
      </c>
      <c r="G31" s="422">
        <f t="shared" si="6"/>
        <v>267182.69595651026</v>
      </c>
      <c r="H31" s="422">
        <f t="shared" si="6"/>
        <v>22265.224663042518</v>
      </c>
      <c r="I31" s="422">
        <f t="shared" si="6"/>
        <v>326484.5754628866</v>
      </c>
      <c r="J31" s="422">
        <f t="shared" si="6"/>
        <v>27207.047955240556</v>
      </c>
      <c r="K31" s="422">
        <f t="shared" si="6"/>
        <v>460726.79492998286</v>
      </c>
      <c r="L31" s="422">
        <f t="shared" si="6"/>
        <v>38393.899577498552</v>
      </c>
      <c r="M31" s="422">
        <f t="shared" si="6"/>
        <v>558008.18572867708</v>
      </c>
      <c r="N31" s="422">
        <f t="shared" si="6"/>
        <v>46500.682144056409</v>
      </c>
    </row>
    <row r="32" spans="2:14" x14ac:dyDescent="0.2">
      <c r="B32" s="18" t="s">
        <v>513</v>
      </c>
      <c r="C32" s="423"/>
      <c r="D32" s="423"/>
      <c r="E32" s="280"/>
      <c r="F32" s="280"/>
      <c r="G32" s="280"/>
      <c r="H32" s="280"/>
      <c r="I32" s="280"/>
      <c r="J32" s="280"/>
      <c r="K32" s="280"/>
      <c r="L32" s="280"/>
      <c r="M32" s="280"/>
      <c r="N32" s="240"/>
    </row>
    <row r="33" spans="2:14" x14ac:dyDescent="0.2">
      <c r="B33" s="108" t="s">
        <v>514</v>
      </c>
      <c r="C33" s="150">
        <f>'Pres MP Cant'!L122+'Pres MP Cant'!L407+'Pres MP Cant'!L573+'Pres MP Cant'!L815+'Pres MP Cant'!L1037+'Pres MP Cant'!L1158</f>
        <v>569935.69550000003</v>
      </c>
      <c r="D33" s="912">
        <f>'Pres MP Cant'!L158+'Pres MP Cant'!L481+'Pres MP Cant'!L598+'Pres MP Cant'!L879+'Pres MP Cant'!L1082+'Pres MP Cant'!L1178</f>
        <v>71244.812600000005</v>
      </c>
      <c r="E33" s="150">
        <f>'Pres MP Cant'!M122+'Pres MP Cant'!M407+'Pres MP Cant'!M573+'Pres MP Cant'!M815+'Pres MP Cant'!M1037+'Pres MP Cant'!M1158</f>
        <v>733841.45651941595</v>
      </c>
      <c r="F33" s="912">
        <f>'Pres MP Cant'!M158+'Pres MP Cant'!M481+'Pres MP Cant'!M598+'Pres MP Cant'!M879+'Pres MP Cant'!M1082+'Pres MP Cant'!M1178</f>
        <v>91737.995391139557</v>
      </c>
      <c r="G33" s="150">
        <f>'Pres MP Cant'!N122+'Pres MP Cant'!N407+'Pres MP Cant'!N573+'Pres MP Cant'!N815+'Pres MP Cant'!N1037+'Pres MP Cant'!N1158</f>
        <v>919417.06114013668</v>
      </c>
      <c r="H33" s="912">
        <f>'Pres MP Cant'!N158+'Pres MP Cant'!N481+'Pres MP Cant'!N598+'Pres MP Cant'!N879+'Pres MP Cant'!N1082+'Pres MP Cant'!N1178</f>
        <v>114922.19294354894</v>
      </c>
      <c r="I33" s="150">
        <f>'Pres MP Cant'!O122+'Pres MP Cant'!O407+'Pres MP Cant'!O573+'Pres MP Cant'!O815+'Pres MP Cant'!O1037+'Pres MP Cant'!O1158</f>
        <v>1158626.738376762</v>
      </c>
      <c r="J33" s="912">
        <f>'Pres MP Cant'!O158+'Pres MP Cant'!O481+'Pres MP Cant'!O598+'Pres MP Cant'!O879+'Pres MP Cant'!O1082+'Pres MP Cant'!O1178</f>
        <v>144828.85367647486</v>
      </c>
      <c r="K33" s="150">
        <f>'Pres MP Cant'!P122+'Pres MP Cant'!P407+'Pres MP Cant'!P573+'Pres MP Cant'!P815+'Pres MP Cant'!P1037+'Pres MP Cant'!P1158</f>
        <v>1535674.1447171366</v>
      </c>
      <c r="L33" s="912">
        <f>'Pres MP Cant'!P158+'Pres MP Cant'!P481+'Pres MP Cant'!P598+'Pres MP Cant'!P879+'Pres MP Cant'!P1082+'Pres MP Cant'!P1178</f>
        <v>191964.80662951534</v>
      </c>
      <c r="M33" s="150">
        <f>'Pres MP Cant'!Q122+'Pres MP Cant'!Q407+'Pres MP Cant'!Q573+'Pres MP Cant'!Q815+'Pres MP Cant'!Q1037+'Pres MP Cant'!Q1158</f>
        <v>2040099.3580011926</v>
      </c>
      <c r="N33" s="912">
        <f>'Pres MP Cant'!Q158+'Pres MP Cant'!Q481+'Pres MP Cant'!Q598+'Pres MP Cant'!Q879+'Pres MP Cant'!Q1082+'Pres MP Cant'!Q1178</f>
        <v>255011.21271127919</v>
      </c>
    </row>
    <row r="34" spans="2:14" x14ac:dyDescent="0.2">
      <c r="B34" s="114" t="s">
        <v>515</v>
      </c>
      <c r="C34" s="445">
        <f>'Pres Produc'!K32</f>
        <v>631249.37338291726</v>
      </c>
      <c r="D34" s="446">
        <f>'Pres Produc'!K40</f>
        <v>47018.122117082734</v>
      </c>
      <c r="E34" s="445">
        <f>'Pres Produc'!L32</f>
        <v>846385.59090305143</v>
      </c>
      <c r="F34" s="446">
        <f>'Pres Produc'!L40</f>
        <v>65209.071403447175</v>
      </c>
      <c r="G34" s="445">
        <f>'Pres Produc'!M32</f>
        <v>1042110.4039764202</v>
      </c>
      <c r="H34" s="446">
        <f>'Pres Produc'!M40</f>
        <v>80353.074397163698</v>
      </c>
      <c r="I34" s="445">
        <f>'Pres Produc'!N32</f>
        <v>1284993.1469567129</v>
      </c>
      <c r="J34" s="446">
        <f>'Pres Produc'!N40</f>
        <v>99169.984217212841</v>
      </c>
      <c r="K34" s="445">
        <f>'Pres Produc'!O32</f>
        <v>1734733.0781559807</v>
      </c>
      <c r="L34" s="446">
        <f>'Pres Produc'!O40</f>
        <v>133849.60883196897</v>
      </c>
      <c r="M34" s="445">
        <f>'Pres Produc'!P32</f>
        <v>2245790.6630999702</v>
      </c>
      <c r="N34" s="446">
        <f>'Pres Produc'!P40</f>
        <v>173511.50748771135</v>
      </c>
    </row>
    <row r="35" spans="2:14" x14ac:dyDescent="0.2">
      <c r="B35" s="28" t="s">
        <v>516</v>
      </c>
      <c r="C35" s="424">
        <f>SUM(C33:C34)</f>
        <v>1201185.0688829173</v>
      </c>
      <c r="D35" s="424">
        <f t="shared" ref="D35:N35" si="7">SUM(D33:D34)</f>
        <v>118262.93471708274</v>
      </c>
      <c r="E35" s="424">
        <f t="shared" si="7"/>
        <v>1580227.0474224673</v>
      </c>
      <c r="F35" s="424">
        <f t="shared" si="7"/>
        <v>156947.06679458672</v>
      </c>
      <c r="G35" s="424">
        <f t="shared" si="7"/>
        <v>1961527.4651165567</v>
      </c>
      <c r="H35" s="424">
        <f t="shared" si="7"/>
        <v>195275.26734071266</v>
      </c>
      <c r="I35" s="424">
        <f t="shared" si="7"/>
        <v>2443619.8853334747</v>
      </c>
      <c r="J35" s="424">
        <f t="shared" si="7"/>
        <v>243998.83789368771</v>
      </c>
      <c r="K35" s="424">
        <f t="shared" si="7"/>
        <v>3270407.2228731173</v>
      </c>
      <c r="L35" s="424">
        <f t="shared" si="7"/>
        <v>325814.41546148434</v>
      </c>
      <c r="M35" s="424">
        <f t="shared" si="7"/>
        <v>4285890.0211011628</v>
      </c>
      <c r="N35" s="424">
        <f t="shared" si="7"/>
        <v>428522.72019899054</v>
      </c>
    </row>
    <row r="36" spans="2:14" x14ac:dyDescent="0.2">
      <c r="B36" s="18"/>
      <c r="C36" s="425"/>
      <c r="D36" s="425"/>
      <c r="E36" s="280"/>
      <c r="F36" s="280"/>
      <c r="G36" s="280"/>
      <c r="H36" s="280"/>
      <c r="I36" s="280"/>
      <c r="J36" s="280"/>
      <c r="K36" s="280"/>
      <c r="L36" s="280"/>
      <c r="M36" s="280"/>
      <c r="N36" s="240"/>
    </row>
    <row r="37" spans="2:14" x14ac:dyDescent="0.2">
      <c r="B37" s="11" t="s">
        <v>517</v>
      </c>
      <c r="C37" s="391">
        <f t="shared" ref="C37:N37" si="8">C31+C35</f>
        <v>1374315.4608829173</v>
      </c>
      <c r="D37" s="391">
        <f t="shared" si="8"/>
        <v>132690.4673837494</v>
      </c>
      <c r="E37" s="391">
        <f t="shared" si="8"/>
        <v>1822945.4703224674</v>
      </c>
      <c r="F37" s="391">
        <f t="shared" si="8"/>
        <v>177173.60203625337</v>
      </c>
      <c r="G37" s="391">
        <f t="shared" si="8"/>
        <v>2228710.1610730672</v>
      </c>
      <c r="H37" s="391">
        <f t="shared" si="8"/>
        <v>217540.49200375518</v>
      </c>
      <c r="I37" s="391">
        <f t="shared" si="8"/>
        <v>2770104.4607963613</v>
      </c>
      <c r="J37" s="391">
        <f t="shared" si="8"/>
        <v>271205.88584892824</v>
      </c>
      <c r="K37" s="391">
        <f t="shared" si="8"/>
        <v>3731134.0178030999</v>
      </c>
      <c r="L37" s="391">
        <f t="shared" si="8"/>
        <v>364208.3150389829</v>
      </c>
      <c r="M37" s="391">
        <f t="shared" si="8"/>
        <v>4843898.2068298403</v>
      </c>
      <c r="N37" s="391">
        <f t="shared" si="8"/>
        <v>475023.40234304697</v>
      </c>
    </row>
    <row r="67" spans="2:14" x14ac:dyDescent="0.2">
      <c r="B67" s="55"/>
      <c r="C67" s="156"/>
      <c r="D67" s="156"/>
      <c r="E67" s="156"/>
      <c r="F67" s="156"/>
      <c r="G67" s="156"/>
      <c r="H67" s="156"/>
      <c r="I67" s="156"/>
      <c r="J67" s="156"/>
    </row>
    <row r="68" spans="2:14" x14ac:dyDescent="0.2">
      <c r="C68" s="156"/>
      <c r="D68" s="156"/>
      <c r="E68" s="156"/>
      <c r="F68" s="156"/>
      <c r="G68" s="156"/>
      <c r="H68" s="156"/>
      <c r="I68" s="156"/>
      <c r="J68" s="156"/>
    </row>
    <row r="69" spans="2:14" hidden="1" x14ac:dyDescent="0.2">
      <c r="B69" s="2" t="s">
        <v>518</v>
      </c>
      <c r="C69" s="415"/>
      <c r="D69" s="415"/>
      <c r="E69" s="415"/>
      <c r="F69" s="415"/>
      <c r="G69" s="415"/>
      <c r="H69" s="415"/>
      <c r="I69" s="415"/>
      <c r="J69" s="415"/>
      <c r="K69" s="415"/>
      <c r="L69" s="415"/>
      <c r="M69" s="415"/>
      <c r="N69" s="416"/>
    </row>
    <row r="70" spans="2:14" hidden="1" x14ac:dyDescent="0.2">
      <c r="B70" s="9" t="s">
        <v>20</v>
      </c>
      <c r="C70" s="417"/>
      <c r="D70" s="417"/>
      <c r="E70" s="417"/>
      <c r="F70" s="417"/>
      <c r="G70" s="417"/>
      <c r="H70" s="417"/>
      <c r="I70" s="417"/>
      <c r="J70" s="417"/>
      <c r="K70" s="417"/>
      <c r="L70" s="417"/>
      <c r="M70" s="417"/>
      <c r="N70" s="418"/>
    </row>
    <row r="71" spans="2:14" hidden="1" x14ac:dyDescent="0.2">
      <c r="B71" s="9" t="s">
        <v>519</v>
      </c>
      <c r="C71" s="417"/>
      <c r="D71" s="417"/>
      <c r="E71" s="417"/>
      <c r="F71" s="417"/>
      <c r="G71" s="417"/>
      <c r="H71" s="417"/>
      <c r="I71" s="417"/>
      <c r="J71" s="417"/>
      <c r="K71" s="417"/>
      <c r="L71" s="417"/>
      <c r="M71" s="417"/>
      <c r="N71" s="418"/>
    </row>
    <row r="72" spans="2:14" hidden="1" x14ac:dyDescent="0.2">
      <c r="B72" s="9" t="s">
        <v>2</v>
      </c>
      <c r="C72" s="417"/>
      <c r="D72" s="417"/>
      <c r="E72" s="417"/>
      <c r="F72" s="417"/>
      <c r="G72" s="417"/>
      <c r="H72" s="417"/>
      <c r="I72" s="417"/>
      <c r="J72" s="417"/>
      <c r="K72" s="417"/>
      <c r="L72" s="417"/>
      <c r="M72" s="417"/>
      <c r="N72" s="418"/>
    </row>
    <row r="73" spans="2:14" hidden="1" x14ac:dyDescent="0.2">
      <c r="B73" s="12"/>
      <c r="C73" s="419"/>
      <c r="D73" s="419"/>
      <c r="E73" s="419"/>
      <c r="F73" s="419"/>
      <c r="G73" s="419"/>
      <c r="H73" s="419"/>
      <c r="I73" s="419"/>
      <c r="J73" s="419"/>
      <c r="K73" s="419"/>
      <c r="L73" s="419"/>
      <c r="M73" s="419"/>
      <c r="N73" s="420"/>
    </row>
    <row r="74" spans="2:14" hidden="1" x14ac:dyDescent="0.2">
      <c r="B74" s="10"/>
      <c r="C74" s="421"/>
      <c r="D74" s="421"/>
    </row>
    <row r="75" spans="2:14" hidden="1" x14ac:dyDescent="0.2">
      <c r="B75" s="27" t="s">
        <v>3</v>
      </c>
      <c r="C75" s="272" t="s">
        <v>37</v>
      </c>
      <c r="D75" s="268"/>
      <c r="E75" s="267" t="s">
        <v>38</v>
      </c>
      <c r="F75" s="268"/>
      <c r="G75" s="270" t="s">
        <v>39</v>
      </c>
      <c r="H75" s="268"/>
      <c r="I75" s="272" t="s">
        <v>40</v>
      </c>
      <c r="J75" s="268"/>
      <c r="K75" s="270" t="s">
        <v>121</v>
      </c>
      <c r="L75" s="268"/>
      <c r="M75" s="272" t="s">
        <v>122</v>
      </c>
      <c r="N75" s="269"/>
    </row>
    <row r="76" spans="2:14" hidden="1" x14ac:dyDescent="0.2">
      <c r="B76" s="314"/>
      <c r="C76" s="274" t="s">
        <v>503</v>
      </c>
      <c r="D76" s="275" t="s">
        <v>504</v>
      </c>
      <c r="E76" s="274" t="s">
        <v>503</v>
      </c>
      <c r="F76" s="275" t="s">
        <v>504</v>
      </c>
      <c r="G76" s="274" t="s">
        <v>503</v>
      </c>
      <c r="H76" s="275" t="s">
        <v>504</v>
      </c>
      <c r="I76" s="274" t="s">
        <v>503</v>
      </c>
      <c r="J76" s="275" t="s">
        <v>504</v>
      </c>
      <c r="K76" s="274" t="s">
        <v>503</v>
      </c>
      <c r="L76" s="275" t="s">
        <v>504</v>
      </c>
      <c r="M76" s="274" t="s">
        <v>503</v>
      </c>
      <c r="N76" s="275" t="s">
        <v>504</v>
      </c>
    </row>
    <row r="77" spans="2:14" hidden="1" x14ac:dyDescent="0.2">
      <c r="B77" s="125" t="s">
        <v>21</v>
      </c>
      <c r="C77" s="282"/>
      <c r="D77" s="282"/>
      <c r="E77" s="282"/>
      <c r="F77" s="282"/>
      <c r="G77" s="282"/>
      <c r="H77" s="282"/>
      <c r="I77" s="282"/>
      <c r="J77" s="282"/>
      <c r="K77" s="282"/>
      <c r="L77" s="282"/>
      <c r="M77" s="282"/>
      <c r="N77" s="283"/>
    </row>
    <row r="78" spans="2:14" hidden="1" x14ac:dyDescent="0.2">
      <c r="B78" s="114" t="s">
        <v>505</v>
      </c>
      <c r="C78" s="150"/>
      <c r="D78" s="150"/>
      <c r="E78" s="104"/>
      <c r="F78" s="150"/>
      <c r="G78" s="104"/>
      <c r="H78" s="150"/>
      <c r="I78" s="104"/>
      <c r="J78" s="150"/>
      <c r="K78" s="104"/>
      <c r="L78" s="150"/>
      <c r="M78" s="104"/>
      <c r="N78" s="150"/>
    </row>
    <row r="79" spans="2:14" hidden="1" x14ac:dyDescent="0.2">
      <c r="B79" s="114" t="s">
        <v>506</v>
      </c>
      <c r="C79" s="150"/>
      <c r="D79" s="150"/>
      <c r="E79" s="104"/>
      <c r="F79" s="150"/>
      <c r="G79" s="104"/>
      <c r="H79" s="150"/>
      <c r="I79" s="104"/>
      <c r="J79" s="150"/>
      <c r="K79" s="104"/>
      <c r="L79" s="150"/>
      <c r="M79" s="104"/>
      <c r="N79" s="150"/>
    </row>
    <row r="80" spans="2:14" hidden="1" x14ac:dyDescent="0.2">
      <c r="B80" s="114" t="s">
        <v>507</v>
      </c>
      <c r="C80" s="150"/>
      <c r="D80" s="150"/>
      <c r="E80" s="104"/>
      <c r="F80" s="150"/>
      <c r="G80" s="104"/>
      <c r="H80" s="150"/>
      <c r="I80" s="104"/>
      <c r="J80" s="150"/>
      <c r="K80" s="104"/>
      <c r="L80" s="150"/>
      <c r="M80" s="104"/>
      <c r="N80" s="150"/>
    </row>
    <row r="81" spans="2:14" hidden="1" x14ac:dyDescent="0.2">
      <c r="B81" s="114" t="s">
        <v>508</v>
      </c>
      <c r="C81" s="150"/>
      <c r="D81" s="150"/>
      <c r="E81" s="104"/>
      <c r="F81" s="150"/>
      <c r="G81" s="104"/>
      <c r="H81" s="150"/>
      <c r="I81" s="104"/>
      <c r="J81" s="150"/>
      <c r="K81" s="104"/>
      <c r="L81" s="150"/>
      <c r="M81" s="104"/>
      <c r="N81" s="150"/>
    </row>
    <row r="82" spans="2:14" hidden="1" x14ac:dyDescent="0.2">
      <c r="B82" s="114" t="s">
        <v>509</v>
      </c>
      <c r="C82" s="150"/>
      <c r="D82" s="150"/>
      <c r="E82" s="104"/>
      <c r="F82" s="150"/>
      <c r="G82" s="104"/>
      <c r="H82" s="150"/>
      <c r="I82" s="104"/>
      <c r="J82" s="150"/>
      <c r="K82" s="104"/>
      <c r="L82" s="150"/>
      <c r="M82" s="104"/>
      <c r="N82" s="150"/>
    </row>
    <row r="83" spans="2:14" hidden="1" x14ac:dyDescent="0.2">
      <c r="B83" s="114" t="s">
        <v>510</v>
      </c>
      <c r="C83" s="150"/>
      <c r="D83" s="150"/>
      <c r="E83" s="104"/>
      <c r="F83" s="150"/>
      <c r="G83" s="104"/>
      <c r="H83" s="150"/>
      <c r="I83" s="104"/>
      <c r="J83" s="150"/>
      <c r="K83" s="104"/>
      <c r="L83" s="150"/>
      <c r="M83" s="104"/>
      <c r="N83" s="150"/>
    </row>
    <row r="84" spans="2:14" hidden="1" x14ac:dyDescent="0.2">
      <c r="B84" s="114" t="s">
        <v>426</v>
      </c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</row>
    <row r="85" spans="2:14" hidden="1" x14ac:dyDescent="0.2">
      <c r="B85" s="277" t="s">
        <v>285</v>
      </c>
      <c r="C85" s="150"/>
      <c r="D85" s="150"/>
      <c r="E85" s="104"/>
      <c r="F85" s="150"/>
      <c r="G85" s="104"/>
      <c r="H85" s="150"/>
      <c r="I85" s="104"/>
      <c r="J85" s="150"/>
      <c r="K85" s="104"/>
      <c r="L85" s="150"/>
      <c r="M85" s="104"/>
      <c r="N85" s="150"/>
    </row>
    <row r="86" spans="2:14" hidden="1" x14ac:dyDescent="0.2">
      <c r="B86" s="277" t="s">
        <v>286</v>
      </c>
      <c r="C86" s="150"/>
      <c r="D86" s="150"/>
      <c r="E86" s="104"/>
      <c r="F86" s="150"/>
      <c r="G86" s="104"/>
      <c r="H86" s="150"/>
      <c r="I86" s="104"/>
      <c r="J86" s="150"/>
      <c r="K86" s="104"/>
      <c r="L86" s="150"/>
      <c r="M86" s="104"/>
      <c r="N86" s="150"/>
    </row>
    <row r="87" spans="2:14" hidden="1" x14ac:dyDescent="0.2">
      <c r="B87" s="277" t="s">
        <v>287</v>
      </c>
      <c r="C87" s="150"/>
      <c r="D87" s="150"/>
      <c r="E87" s="104"/>
      <c r="F87" s="150"/>
      <c r="G87" s="104"/>
      <c r="H87" s="150"/>
      <c r="I87" s="104"/>
      <c r="J87" s="150"/>
      <c r="K87" s="104"/>
      <c r="L87" s="150"/>
      <c r="M87" s="104"/>
      <c r="N87" s="150"/>
    </row>
    <row r="88" spans="2:14" hidden="1" x14ac:dyDescent="0.2">
      <c r="B88" s="114" t="s">
        <v>427</v>
      </c>
      <c r="C88" s="150"/>
      <c r="D88" s="150"/>
      <c r="E88" s="104"/>
      <c r="F88" s="150"/>
      <c r="G88" s="104"/>
      <c r="H88" s="150"/>
      <c r="I88" s="104"/>
      <c r="J88" s="150"/>
      <c r="K88" s="104"/>
      <c r="L88" s="150"/>
      <c r="M88" s="104"/>
      <c r="N88" s="150"/>
    </row>
    <row r="89" spans="2:14" hidden="1" x14ac:dyDescent="0.2">
      <c r="B89" s="277" t="s">
        <v>428</v>
      </c>
      <c r="C89" s="150"/>
      <c r="D89" s="150"/>
      <c r="E89" s="104"/>
      <c r="F89" s="150"/>
      <c r="G89" s="104"/>
      <c r="H89" s="150"/>
      <c r="I89" s="104"/>
      <c r="J89" s="150"/>
      <c r="K89" s="104"/>
      <c r="L89" s="150"/>
      <c r="M89" s="104"/>
      <c r="N89" s="150"/>
    </row>
    <row r="90" spans="2:14" hidden="1" x14ac:dyDescent="0.2">
      <c r="B90" s="114" t="s">
        <v>429</v>
      </c>
      <c r="C90" s="150"/>
      <c r="D90" s="150"/>
      <c r="E90" s="104"/>
      <c r="F90" s="150"/>
      <c r="G90" s="104"/>
      <c r="H90" s="150"/>
      <c r="I90" s="104"/>
      <c r="J90" s="150"/>
      <c r="K90" s="104"/>
      <c r="L90" s="150"/>
      <c r="M90" s="104"/>
      <c r="N90" s="150"/>
    </row>
    <row r="91" spans="2:14" hidden="1" x14ac:dyDescent="0.2">
      <c r="B91" s="277" t="s">
        <v>288</v>
      </c>
      <c r="C91" s="150"/>
      <c r="D91" s="150"/>
      <c r="E91" s="104"/>
      <c r="F91" s="150"/>
      <c r="G91" s="104"/>
      <c r="H91" s="150"/>
      <c r="I91" s="104"/>
      <c r="J91" s="150"/>
      <c r="K91" s="104"/>
      <c r="L91" s="150"/>
      <c r="M91" s="104"/>
      <c r="N91" s="150"/>
    </row>
    <row r="92" spans="2:14" hidden="1" x14ac:dyDescent="0.2">
      <c r="B92" s="277" t="s">
        <v>289</v>
      </c>
      <c r="C92" s="150"/>
      <c r="D92" s="150"/>
      <c r="E92" s="104"/>
      <c r="F92" s="150"/>
      <c r="G92" s="104"/>
      <c r="H92" s="150"/>
      <c r="I92" s="104"/>
      <c r="J92" s="150"/>
      <c r="K92" s="104"/>
      <c r="L92" s="150"/>
      <c r="M92" s="104"/>
      <c r="N92" s="150"/>
    </row>
    <row r="93" spans="2:14" hidden="1" x14ac:dyDescent="0.2">
      <c r="B93" s="277" t="s">
        <v>290</v>
      </c>
      <c r="C93" s="150"/>
      <c r="D93" s="150"/>
      <c r="E93" s="104"/>
      <c r="F93" s="150"/>
      <c r="G93" s="104"/>
      <c r="H93" s="150"/>
      <c r="I93" s="104"/>
      <c r="J93" s="150"/>
      <c r="K93" s="104"/>
      <c r="L93" s="150"/>
      <c r="M93" s="104"/>
      <c r="N93" s="150"/>
    </row>
    <row r="94" spans="2:14" hidden="1" x14ac:dyDescent="0.2">
      <c r="B94" s="277" t="s">
        <v>291</v>
      </c>
      <c r="C94" s="150"/>
      <c r="D94" s="150"/>
      <c r="E94" s="104"/>
      <c r="F94" s="150"/>
      <c r="G94" s="104"/>
      <c r="H94" s="150"/>
      <c r="I94" s="104"/>
      <c r="J94" s="150"/>
      <c r="K94" s="104"/>
      <c r="L94" s="150"/>
      <c r="M94" s="104"/>
      <c r="N94" s="150"/>
    </row>
    <row r="95" spans="2:14" hidden="1" x14ac:dyDescent="0.2">
      <c r="B95" s="114" t="s">
        <v>292</v>
      </c>
      <c r="C95" s="150"/>
      <c r="D95" s="150"/>
      <c r="E95" s="104"/>
      <c r="F95" s="150"/>
      <c r="G95" s="104"/>
      <c r="H95" s="150"/>
      <c r="I95" s="104"/>
      <c r="J95" s="150"/>
      <c r="K95" s="104"/>
      <c r="L95" s="150"/>
      <c r="M95" s="104"/>
      <c r="N95" s="150"/>
    </row>
    <row r="96" spans="2:14" hidden="1" x14ac:dyDescent="0.2">
      <c r="B96" s="277" t="s">
        <v>293</v>
      </c>
      <c r="C96" s="150"/>
      <c r="D96" s="150"/>
      <c r="E96" s="104"/>
      <c r="F96" s="150"/>
      <c r="G96" s="104"/>
      <c r="H96" s="150"/>
      <c r="I96" s="104"/>
      <c r="J96" s="150"/>
      <c r="K96" s="104"/>
      <c r="L96" s="150"/>
      <c r="M96" s="104"/>
      <c r="N96" s="150"/>
    </row>
    <row r="97" spans="2:14" hidden="1" x14ac:dyDescent="0.2">
      <c r="B97" s="879" t="s">
        <v>872</v>
      </c>
      <c r="C97" s="150"/>
      <c r="D97" s="150"/>
      <c r="E97" s="104"/>
      <c r="F97" s="150"/>
      <c r="G97" s="104"/>
      <c r="H97" s="150"/>
      <c r="I97" s="104"/>
      <c r="J97" s="150"/>
      <c r="K97" s="104"/>
      <c r="L97" s="150"/>
      <c r="M97" s="104"/>
      <c r="N97" s="150"/>
    </row>
    <row r="98" spans="2:14" hidden="1" x14ac:dyDescent="0.2">
      <c r="B98" s="884" t="s">
        <v>867</v>
      </c>
      <c r="C98" s="150"/>
      <c r="D98" s="150"/>
      <c r="E98" s="104"/>
      <c r="F98" s="150"/>
      <c r="G98" s="104"/>
      <c r="H98" s="150"/>
      <c r="I98" s="104"/>
      <c r="J98" s="150"/>
      <c r="K98" s="104"/>
      <c r="L98" s="150"/>
      <c r="M98" s="104"/>
      <c r="N98" s="150"/>
    </row>
    <row r="99" spans="2:14" hidden="1" x14ac:dyDescent="0.2">
      <c r="B99" s="884" t="s">
        <v>868</v>
      </c>
      <c r="C99" s="150"/>
      <c r="D99" s="150"/>
      <c r="E99" s="104"/>
      <c r="F99" s="150"/>
      <c r="G99" s="104"/>
      <c r="H99" s="150"/>
      <c r="I99" s="104"/>
      <c r="J99" s="150"/>
      <c r="K99" s="104"/>
      <c r="L99" s="150"/>
      <c r="M99" s="104"/>
      <c r="N99" s="150"/>
    </row>
    <row r="100" spans="2:14" hidden="1" x14ac:dyDescent="0.2">
      <c r="B100" s="876" t="s">
        <v>869</v>
      </c>
      <c r="C100" s="150"/>
      <c r="D100" s="150"/>
      <c r="E100" s="104"/>
      <c r="F100" s="150"/>
      <c r="G100" s="104"/>
      <c r="H100" s="150"/>
      <c r="I100" s="104"/>
      <c r="J100" s="150"/>
      <c r="K100" s="104"/>
      <c r="L100" s="150"/>
      <c r="M100" s="104"/>
      <c r="N100" s="150"/>
    </row>
    <row r="101" spans="2:14" hidden="1" x14ac:dyDescent="0.2">
      <c r="B101" s="876" t="s">
        <v>870</v>
      </c>
      <c r="C101" s="150"/>
      <c r="D101" s="150"/>
      <c r="E101" s="104"/>
      <c r="F101" s="150"/>
      <c r="G101" s="104"/>
      <c r="H101" s="150"/>
      <c r="I101" s="104"/>
      <c r="J101" s="150"/>
      <c r="K101" s="104"/>
      <c r="L101" s="150"/>
      <c r="M101" s="104"/>
      <c r="N101" s="150"/>
    </row>
    <row r="102" spans="2:14" hidden="1" x14ac:dyDescent="0.2">
      <c r="B102" s="876" t="s">
        <v>871</v>
      </c>
      <c r="C102" s="150"/>
      <c r="D102" s="150"/>
      <c r="E102" s="104"/>
      <c r="F102" s="150"/>
      <c r="G102" s="104"/>
      <c r="H102" s="150"/>
      <c r="I102" s="104"/>
      <c r="J102" s="150"/>
      <c r="K102" s="104"/>
      <c r="L102" s="150"/>
      <c r="M102" s="104"/>
      <c r="N102" s="150"/>
    </row>
    <row r="103" spans="2:14" hidden="1" x14ac:dyDescent="0.2">
      <c r="B103" s="868" t="s">
        <v>873</v>
      </c>
      <c r="C103" s="150"/>
      <c r="D103" s="150"/>
      <c r="E103" s="104"/>
      <c r="F103" s="150"/>
      <c r="G103" s="104"/>
      <c r="H103" s="150"/>
      <c r="I103" s="104"/>
      <c r="J103" s="150"/>
      <c r="K103" s="104"/>
      <c r="L103" s="150"/>
      <c r="M103" s="104"/>
      <c r="N103" s="150"/>
    </row>
    <row r="104" spans="2:14" hidden="1" x14ac:dyDescent="0.2">
      <c r="B104" s="868" t="s">
        <v>875</v>
      </c>
      <c r="C104" s="150"/>
      <c r="D104" s="150"/>
      <c r="E104" s="104"/>
      <c r="F104" s="150"/>
      <c r="G104" s="104"/>
      <c r="H104" s="150"/>
      <c r="I104" s="104"/>
      <c r="J104" s="150"/>
      <c r="K104" s="104"/>
      <c r="L104" s="150"/>
      <c r="M104" s="104"/>
      <c r="N104" s="150"/>
    </row>
    <row r="105" spans="2:14" hidden="1" x14ac:dyDescent="0.2">
      <c r="B105" s="887" t="s">
        <v>879</v>
      </c>
      <c r="C105" s="150"/>
      <c r="D105" s="150"/>
      <c r="E105" s="104"/>
      <c r="F105" s="150"/>
      <c r="G105" s="104"/>
      <c r="H105" s="150"/>
      <c r="I105" s="104"/>
      <c r="J105" s="150"/>
      <c r="K105" s="104"/>
      <c r="L105" s="150"/>
      <c r="M105" s="104"/>
      <c r="N105" s="150"/>
    </row>
    <row r="106" spans="2:14" hidden="1" x14ac:dyDescent="0.2">
      <c r="B106" s="887" t="s">
        <v>880</v>
      </c>
      <c r="C106" s="150"/>
      <c r="D106" s="150"/>
      <c r="E106" s="104"/>
      <c r="F106" s="150"/>
      <c r="G106" s="104"/>
      <c r="H106" s="150"/>
      <c r="I106" s="104"/>
      <c r="J106" s="150"/>
      <c r="K106" s="104"/>
      <c r="L106" s="150"/>
      <c r="M106" s="104"/>
      <c r="N106" s="150"/>
    </row>
    <row r="107" spans="2:14" hidden="1" x14ac:dyDescent="0.2">
      <c r="B107" s="887" t="s">
        <v>874</v>
      </c>
      <c r="C107" s="150"/>
      <c r="D107" s="150"/>
      <c r="E107" s="104"/>
      <c r="F107" s="150"/>
      <c r="G107" s="104"/>
      <c r="H107" s="150"/>
      <c r="I107" s="104"/>
      <c r="J107" s="150"/>
      <c r="K107" s="104"/>
      <c r="L107" s="150"/>
      <c r="M107" s="104"/>
      <c r="N107" s="150"/>
    </row>
    <row r="108" spans="2:14" hidden="1" x14ac:dyDescent="0.2">
      <c r="B108" s="114" t="s">
        <v>7</v>
      </c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</row>
    <row r="109" spans="2:14" hidden="1" x14ac:dyDescent="0.2">
      <c r="B109" s="114" t="s">
        <v>511</v>
      </c>
      <c r="C109" s="150"/>
      <c r="D109" s="150"/>
      <c r="E109" s="104"/>
      <c r="F109" s="150"/>
      <c r="G109" s="104"/>
      <c r="H109" s="150"/>
      <c r="I109" s="104"/>
      <c r="J109" s="150"/>
      <c r="K109" s="104"/>
      <c r="L109" s="150"/>
      <c r="M109" s="104"/>
      <c r="N109" s="150"/>
    </row>
    <row r="110" spans="2:14" hidden="1" x14ac:dyDescent="0.2">
      <c r="B110" s="28" t="s">
        <v>512</v>
      </c>
      <c r="C110" s="422">
        <f t="shared" ref="C110:N110" si="9">SUM(C78:C109)</f>
        <v>0</v>
      </c>
      <c r="D110" s="422">
        <f t="shared" si="9"/>
        <v>0</v>
      </c>
      <c r="E110" s="422">
        <f t="shared" si="9"/>
        <v>0</v>
      </c>
      <c r="F110" s="422">
        <f t="shared" si="9"/>
        <v>0</v>
      </c>
      <c r="G110" s="422">
        <f t="shared" si="9"/>
        <v>0</v>
      </c>
      <c r="H110" s="422">
        <f t="shared" si="9"/>
        <v>0</v>
      </c>
      <c r="I110" s="422">
        <f t="shared" si="9"/>
        <v>0</v>
      </c>
      <c r="J110" s="422">
        <f t="shared" si="9"/>
        <v>0</v>
      </c>
      <c r="K110" s="422">
        <f t="shared" si="9"/>
        <v>0</v>
      </c>
      <c r="L110" s="422">
        <f t="shared" si="9"/>
        <v>0</v>
      </c>
      <c r="M110" s="422">
        <f t="shared" si="9"/>
        <v>0</v>
      </c>
      <c r="N110" s="422">
        <f t="shared" si="9"/>
        <v>0</v>
      </c>
    </row>
    <row r="111" spans="2:14" hidden="1" x14ac:dyDescent="0.2">
      <c r="B111" s="18" t="s">
        <v>513</v>
      </c>
      <c r="C111" s="423"/>
      <c r="D111" s="423"/>
      <c r="E111" s="280"/>
      <c r="F111" s="280"/>
      <c r="G111" s="280"/>
      <c r="H111" s="280"/>
      <c r="I111" s="280"/>
      <c r="J111" s="280"/>
      <c r="K111" s="280"/>
      <c r="L111" s="280"/>
      <c r="M111" s="280"/>
      <c r="N111" s="240"/>
    </row>
    <row r="112" spans="2:14" hidden="1" x14ac:dyDescent="0.2">
      <c r="B112" s="108" t="s">
        <v>514</v>
      </c>
      <c r="C112" s="150"/>
      <c r="D112" s="150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</row>
    <row r="113" spans="2:16" hidden="1" x14ac:dyDescent="0.2">
      <c r="B113" s="114" t="s">
        <v>515</v>
      </c>
      <c r="C113" s="150"/>
      <c r="D113" s="150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</row>
    <row r="114" spans="2:16" hidden="1" x14ac:dyDescent="0.2">
      <c r="B114" s="28" t="s">
        <v>516</v>
      </c>
      <c r="C114" s="424">
        <f t="shared" ref="C114:N114" si="10">SUM(C112:C113)</f>
        <v>0</v>
      </c>
      <c r="D114" s="424">
        <f t="shared" si="10"/>
        <v>0</v>
      </c>
      <c r="E114" s="424">
        <f t="shared" si="10"/>
        <v>0</v>
      </c>
      <c r="F114" s="424">
        <f t="shared" si="10"/>
        <v>0</v>
      </c>
      <c r="G114" s="424">
        <f t="shared" si="10"/>
        <v>0</v>
      </c>
      <c r="H114" s="424">
        <f t="shared" si="10"/>
        <v>0</v>
      </c>
      <c r="I114" s="424">
        <f t="shared" si="10"/>
        <v>0</v>
      </c>
      <c r="J114" s="424">
        <f t="shared" si="10"/>
        <v>0</v>
      </c>
      <c r="K114" s="424">
        <f t="shared" si="10"/>
        <v>0</v>
      </c>
      <c r="L114" s="424">
        <f t="shared" si="10"/>
        <v>0</v>
      </c>
      <c r="M114" s="424">
        <f t="shared" si="10"/>
        <v>0</v>
      </c>
      <c r="N114" s="424">
        <f t="shared" si="10"/>
        <v>0</v>
      </c>
    </row>
    <row r="115" spans="2:16" hidden="1" x14ac:dyDescent="0.2">
      <c r="B115" s="18"/>
      <c r="C115" s="425"/>
      <c r="D115" s="425"/>
      <c r="E115" s="280"/>
      <c r="F115" s="280"/>
      <c r="G115" s="280"/>
      <c r="H115" s="280"/>
      <c r="I115" s="280"/>
      <c r="J115" s="280"/>
      <c r="K115" s="280"/>
      <c r="L115" s="280"/>
      <c r="M115" s="280"/>
      <c r="N115" s="240"/>
    </row>
    <row r="116" spans="2:16" hidden="1" x14ac:dyDescent="0.2">
      <c r="B116" s="11" t="s">
        <v>517</v>
      </c>
      <c r="C116" s="391">
        <f t="shared" ref="C116:N116" si="11">C110+C114</f>
        <v>0</v>
      </c>
      <c r="D116" s="391">
        <f t="shared" si="11"/>
        <v>0</v>
      </c>
      <c r="E116" s="391">
        <f t="shared" si="11"/>
        <v>0</v>
      </c>
      <c r="F116" s="391">
        <f t="shared" si="11"/>
        <v>0</v>
      </c>
      <c r="G116" s="391">
        <f t="shared" si="11"/>
        <v>0</v>
      </c>
      <c r="H116" s="391">
        <f t="shared" si="11"/>
        <v>0</v>
      </c>
      <c r="I116" s="391">
        <f t="shared" si="11"/>
        <v>0</v>
      </c>
      <c r="J116" s="391">
        <f t="shared" si="11"/>
        <v>0</v>
      </c>
      <c r="K116" s="391">
        <f t="shared" si="11"/>
        <v>0</v>
      </c>
      <c r="L116" s="391">
        <f t="shared" si="11"/>
        <v>0</v>
      </c>
      <c r="M116" s="391">
        <f t="shared" si="11"/>
        <v>0</v>
      </c>
      <c r="N116" s="391">
        <f t="shared" si="11"/>
        <v>0</v>
      </c>
    </row>
    <row r="117" spans="2:16" hidden="1" x14ac:dyDescent="0.2">
      <c r="C117" s="156"/>
      <c r="D117" s="156"/>
      <c r="E117" s="156"/>
      <c r="F117" s="156"/>
      <c r="G117" s="156"/>
      <c r="H117" s="156"/>
      <c r="I117" s="156"/>
      <c r="J117" s="156"/>
    </row>
    <row r="118" spans="2:16" hidden="1" x14ac:dyDescent="0.2">
      <c r="D118" s="156"/>
      <c r="F118" s="156"/>
      <c r="H118" s="156"/>
      <c r="J118" s="156"/>
      <c r="L118" s="156"/>
      <c r="N118" s="156"/>
      <c r="O118" s="156"/>
      <c r="P118" s="156"/>
    </row>
    <row r="119" spans="2:16" hidden="1" x14ac:dyDescent="0.2">
      <c r="C119" s="156"/>
      <c r="D119" s="156"/>
      <c r="E119" s="156"/>
      <c r="F119" s="156"/>
    </row>
    <row r="120" spans="2:16" hidden="1" x14ac:dyDescent="0.2">
      <c r="B120" s="2" t="s">
        <v>520</v>
      </c>
      <c r="C120" s="415"/>
      <c r="D120" s="415"/>
      <c r="E120" s="415"/>
      <c r="F120" s="415"/>
      <c r="G120" s="415"/>
      <c r="H120" s="415"/>
      <c r="I120" s="415"/>
      <c r="J120" s="415"/>
      <c r="K120" s="415"/>
      <c r="L120" s="415"/>
      <c r="M120" s="415"/>
      <c r="N120" s="416"/>
    </row>
    <row r="121" spans="2:16" hidden="1" x14ac:dyDescent="0.2">
      <c r="B121" s="9" t="s">
        <v>20</v>
      </c>
      <c r="C121" s="417"/>
      <c r="D121" s="417"/>
      <c r="E121" s="417"/>
      <c r="F121" s="417"/>
      <c r="G121" s="417"/>
      <c r="H121" s="417"/>
      <c r="I121" s="417"/>
      <c r="J121" s="417"/>
      <c r="K121" s="417"/>
      <c r="L121" s="417"/>
      <c r="M121" s="417"/>
      <c r="N121" s="418"/>
    </row>
    <row r="122" spans="2:16" hidden="1" x14ac:dyDescent="0.2">
      <c r="B122" s="9" t="s">
        <v>519</v>
      </c>
      <c r="C122" s="417"/>
      <c r="D122" s="417"/>
      <c r="E122" s="417"/>
      <c r="F122" s="417"/>
      <c r="G122" s="417"/>
      <c r="H122" s="417"/>
      <c r="I122" s="417"/>
      <c r="J122" s="417"/>
      <c r="K122" s="417"/>
      <c r="L122" s="417"/>
      <c r="M122" s="417"/>
      <c r="N122" s="418"/>
    </row>
    <row r="123" spans="2:16" hidden="1" x14ac:dyDescent="0.2">
      <c r="B123" s="9" t="s">
        <v>2</v>
      </c>
      <c r="C123" s="417"/>
      <c r="D123" s="417"/>
      <c r="E123" s="417"/>
      <c r="F123" s="417"/>
      <c r="G123" s="417"/>
      <c r="H123" s="417"/>
      <c r="I123" s="417"/>
      <c r="J123" s="417"/>
      <c r="K123" s="417"/>
      <c r="L123" s="417"/>
      <c r="M123" s="417"/>
      <c r="N123" s="418"/>
    </row>
    <row r="124" spans="2:16" hidden="1" x14ac:dyDescent="0.2">
      <c r="B124" s="12"/>
      <c r="C124" s="419"/>
      <c r="D124" s="419"/>
      <c r="E124" s="419"/>
      <c r="F124" s="419"/>
      <c r="G124" s="419"/>
      <c r="H124" s="419"/>
      <c r="I124" s="419"/>
      <c r="J124" s="419"/>
      <c r="K124" s="419"/>
      <c r="L124" s="419"/>
      <c r="M124" s="419"/>
      <c r="N124" s="420"/>
    </row>
    <row r="125" spans="2:16" hidden="1" x14ac:dyDescent="0.2">
      <c r="B125" s="10"/>
      <c r="C125" s="421"/>
      <c r="D125" s="421"/>
    </row>
    <row r="126" spans="2:16" hidden="1" x14ac:dyDescent="0.2">
      <c r="B126" s="27" t="s">
        <v>3</v>
      </c>
      <c r="C126" s="272" t="s">
        <v>37</v>
      </c>
      <c r="D126" s="268"/>
      <c r="E126" s="267" t="s">
        <v>38</v>
      </c>
      <c r="F126" s="268"/>
      <c r="G126" s="270" t="s">
        <v>39</v>
      </c>
      <c r="H126" s="268"/>
      <c r="I126" s="272" t="s">
        <v>40</v>
      </c>
      <c r="J126" s="268"/>
      <c r="K126" s="270" t="s">
        <v>121</v>
      </c>
      <c r="L126" s="268"/>
      <c r="M126" s="272" t="s">
        <v>122</v>
      </c>
      <c r="N126" s="269"/>
    </row>
    <row r="127" spans="2:16" hidden="1" x14ac:dyDescent="0.2">
      <c r="B127" s="314"/>
      <c r="C127" s="274" t="s">
        <v>503</v>
      </c>
      <c r="D127" s="275" t="s">
        <v>504</v>
      </c>
      <c r="E127" s="274" t="s">
        <v>503</v>
      </c>
      <c r="F127" s="275" t="s">
        <v>504</v>
      </c>
      <c r="G127" s="274" t="s">
        <v>503</v>
      </c>
      <c r="H127" s="275" t="s">
        <v>504</v>
      </c>
      <c r="I127" s="274" t="s">
        <v>503</v>
      </c>
      <c r="J127" s="275" t="s">
        <v>504</v>
      </c>
      <c r="K127" s="274" t="s">
        <v>503</v>
      </c>
      <c r="L127" s="275" t="s">
        <v>504</v>
      </c>
      <c r="M127" s="274" t="s">
        <v>503</v>
      </c>
      <c r="N127" s="275" t="s">
        <v>504</v>
      </c>
    </row>
    <row r="128" spans="2:16" hidden="1" x14ac:dyDescent="0.2">
      <c r="B128" s="125" t="s">
        <v>22</v>
      </c>
      <c r="C128" s="282"/>
      <c r="D128" s="282"/>
      <c r="E128" s="282"/>
      <c r="F128" s="282"/>
      <c r="G128" s="282"/>
      <c r="H128" s="282"/>
      <c r="I128" s="282"/>
      <c r="J128" s="282"/>
      <c r="K128" s="282"/>
      <c r="L128" s="282"/>
      <c r="M128" s="282"/>
      <c r="N128" s="283"/>
    </row>
    <row r="129" spans="2:14" hidden="1" x14ac:dyDescent="0.2">
      <c r="B129" s="114" t="s">
        <v>505</v>
      </c>
      <c r="C129" s="150"/>
      <c r="D129" s="150"/>
      <c r="E129" s="104"/>
      <c r="F129" s="150"/>
      <c r="G129" s="104"/>
      <c r="H129" s="150"/>
      <c r="I129" s="104"/>
      <c r="J129" s="150"/>
      <c r="K129" s="104"/>
      <c r="L129" s="150"/>
      <c r="M129" s="104"/>
      <c r="N129" s="150"/>
    </row>
    <row r="130" spans="2:14" hidden="1" x14ac:dyDescent="0.2">
      <c r="B130" s="114" t="s">
        <v>506</v>
      </c>
      <c r="C130" s="150"/>
      <c r="D130" s="150"/>
      <c r="E130" s="104"/>
      <c r="F130" s="150"/>
      <c r="G130" s="104"/>
      <c r="H130" s="150"/>
      <c r="I130" s="104"/>
      <c r="J130" s="150"/>
      <c r="K130" s="104"/>
      <c r="L130" s="150"/>
      <c r="M130" s="104"/>
      <c r="N130" s="150"/>
    </row>
    <row r="131" spans="2:14" hidden="1" x14ac:dyDescent="0.2">
      <c r="B131" s="114" t="s">
        <v>507</v>
      </c>
      <c r="C131" s="150"/>
      <c r="D131" s="150"/>
      <c r="E131" s="104"/>
      <c r="F131" s="150"/>
      <c r="G131" s="104"/>
      <c r="H131" s="150"/>
      <c r="I131" s="104"/>
      <c r="J131" s="150"/>
      <c r="K131" s="104"/>
      <c r="L131" s="150"/>
      <c r="M131" s="104"/>
      <c r="N131" s="150"/>
    </row>
    <row r="132" spans="2:14" hidden="1" x14ac:dyDescent="0.2">
      <c r="B132" s="114" t="s">
        <v>508</v>
      </c>
      <c r="C132" s="150"/>
      <c r="D132" s="150"/>
      <c r="E132" s="104"/>
      <c r="F132" s="150"/>
      <c r="G132" s="104"/>
      <c r="H132" s="150"/>
      <c r="I132" s="104"/>
      <c r="J132" s="150"/>
      <c r="K132" s="104"/>
      <c r="L132" s="150"/>
      <c r="M132" s="104"/>
      <c r="N132" s="150"/>
    </row>
    <row r="133" spans="2:14" hidden="1" x14ac:dyDescent="0.2">
      <c r="B133" s="114" t="s">
        <v>509</v>
      </c>
      <c r="C133" s="150"/>
      <c r="D133" s="150"/>
      <c r="E133" s="104"/>
      <c r="F133" s="150"/>
      <c r="G133" s="104"/>
      <c r="H133" s="150"/>
      <c r="I133" s="104"/>
      <c r="J133" s="150"/>
      <c r="K133" s="104"/>
      <c r="L133" s="150"/>
      <c r="M133" s="104"/>
      <c r="N133" s="150"/>
    </row>
    <row r="134" spans="2:14" hidden="1" x14ac:dyDescent="0.2">
      <c r="B134" s="114" t="s">
        <v>510</v>
      </c>
      <c r="C134" s="150"/>
      <c r="D134" s="150"/>
      <c r="E134" s="104"/>
      <c r="F134" s="150"/>
      <c r="G134" s="104"/>
      <c r="H134" s="150"/>
      <c r="I134" s="104"/>
      <c r="J134" s="150"/>
      <c r="K134" s="104"/>
      <c r="L134" s="150"/>
      <c r="M134" s="104"/>
      <c r="N134" s="150"/>
    </row>
    <row r="135" spans="2:14" hidden="1" x14ac:dyDescent="0.2">
      <c r="B135" s="114" t="s">
        <v>426</v>
      </c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</row>
    <row r="136" spans="2:14" hidden="1" x14ac:dyDescent="0.2">
      <c r="B136" s="277" t="s">
        <v>285</v>
      </c>
      <c r="C136" s="150"/>
      <c r="D136" s="150"/>
      <c r="E136" s="104"/>
      <c r="F136" s="150"/>
      <c r="G136" s="104"/>
      <c r="H136" s="150"/>
      <c r="I136" s="104"/>
      <c r="J136" s="150"/>
      <c r="K136" s="104"/>
      <c r="L136" s="150"/>
      <c r="M136" s="104"/>
      <c r="N136" s="150"/>
    </row>
    <row r="137" spans="2:14" hidden="1" x14ac:dyDescent="0.2">
      <c r="B137" s="277" t="s">
        <v>286</v>
      </c>
      <c r="C137" s="150"/>
      <c r="D137" s="150"/>
      <c r="E137" s="104"/>
      <c r="F137" s="150"/>
      <c r="G137" s="104"/>
      <c r="H137" s="150"/>
      <c r="I137" s="104"/>
      <c r="J137" s="150"/>
      <c r="K137" s="104"/>
      <c r="L137" s="150"/>
      <c r="M137" s="104"/>
      <c r="N137" s="150"/>
    </row>
    <row r="138" spans="2:14" hidden="1" x14ac:dyDescent="0.2">
      <c r="B138" s="277" t="s">
        <v>287</v>
      </c>
      <c r="C138" s="150"/>
      <c r="D138" s="150"/>
      <c r="E138" s="104"/>
      <c r="F138" s="150"/>
      <c r="G138" s="104"/>
      <c r="H138" s="150"/>
      <c r="I138" s="104"/>
      <c r="J138" s="150"/>
      <c r="K138" s="104"/>
      <c r="L138" s="150"/>
      <c r="M138" s="104"/>
      <c r="N138" s="150"/>
    </row>
    <row r="139" spans="2:14" hidden="1" x14ac:dyDescent="0.2">
      <c r="B139" s="114" t="s">
        <v>427</v>
      </c>
      <c r="C139" s="150"/>
      <c r="D139" s="150"/>
      <c r="E139" s="104"/>
      <c r="F139" s="150"/>
      <c r="G139" s="104"/>
      <c r="H139" s="150"/>
      <c r="I139" s="104"/>
      <c r="J139" s="150"/>
      <c r="K139" s="104"/>
      <c r="L139" s="150"/>
      <c r="M139" s="104"/>
      <c r="N139" s="150"/>
    </row>
    <row r="140" spans="2:14" hidden="1" x14ac:dyDescent="0.2">
      <c r="B140" s="277" t="s">
        <v>428</v>
      </c>
      <c r="C140" s="150"/>
      <c r="D140" s="150"/>
      <c r="E140" s="104"/>
      <c r="F140" s="150"/>
      <c r="G140" s="104"/>
      <c r="H140" s="150"/>
      <c r="I140" s="104"/>
      <c r="J140" s="150"/>
      <c r="K140" s="104"/>
      <c r="L140" s="150"/>
      <c r="M140" s="104"/>
      <c r="N140" s="150"/>
    </row>
    <row r="141" spans="2:14" hidden="1" x14ac:dyDescent="0.2">
      <c r="B141" s="114" t="s">
        <v>429</v>
      </c>
      <c r="C141" s="150"/>
      <c r="D141" s="150"/>
      <c r="E141" s="104"/>
      <c r="F141" s="150"/>
      <c r="G141" s="104"/>
      <c r="H141" s="150"/>
      <c r="I141" s="104"/>
      <c r="J141" s="150"/>
      <c r="K141" s="104"/>
      <c r="L141" s="150"/>
      <c r="M141" s="104"/>
      <c r="N141" s="150"/>
    </row>
    <row r="142" spans="2:14" hidden="1" x14ac:dyDescent="0.2">
      <c r="B142" s="277" t="s">
        <v>288</v>
      </c>
      <c r="C142" s="150"/>
      <c r="D142" s="150"/>
      <c r="E142" s="104"/>
      <c r="F142" s="150"/>
      <c r="G142" s="104"/>
      <c r="H142" s="150"/>
      <c r="I142" s="104"/>
      <c r="J142" s="150"/>
      <c r="K142" s="104"/>
      <c r="L142" s="150"/>
      <c r="M142" s="104"/>
      <c r="N142" s="150"/>
    </row>
    <row r="143" spans="2:14" hidden="1" x14ac:dyDescent="0.2">
      <c r="B143" s="277" t="s">
        <v>289</v>
      </c>
      <c r="C143" s="150"/>
      <c r="D143" s="150"/>
      <c r="E143" s="104"/>
      <c r="F143" s="150"/>
      <c r="G143" s="104"/>
      <c r="H143" s="150"/>
      <c r="I143" s="104"/>
      <c r="J143" s="150"/>
      <c r="K143" s="104"/>
      <c r="L143" s="150"/>
      <c r="M143" s="104"/>
      <c r="N143" s="150"/>
    </row>
    <row r="144" spans="2:14" hidden="1" x14ac:dyDescent="0.2">
      <c r="B144" s="277" t="s">
        <v>290</v>
      </c>
      <c r="C144" s="150"/>
      <c r="D144" s="150"/>
      <c r="E144" s="104"/>
      <c r="F144" s="150"/>
      <c r="G144" s="104"/>
      <c r="H144" s="150"/>
      <c r="I144" s="104"/>
      <c r="J144" s="150"/>
      <c r="K144" s="104"/>
      <c r="L144" s="150"/>
      <c r="M144" s="104"/>
      <c r="N144" s="150"/>
    </row>
    <row r="145" spans="2:14" hidden="1" x14ac:dyDescent="0.2">
      <c r="B145" s="277" t="s">
        <v>291</v>
      </c>
      <c r="C145" s="150"/>
      <c r="D145" s="150"/>
      <c r="E145" s="104"/>
      <c r="F145" s="150"/>
      <c r="G145" s="104"/>
      <c r="H145" s="150"/>
      <c r="I145" s="104"/>
      <c r="J145" s="150"/>
      <c r="K145" s="104"/>
      <c r="L145" s="150"/>
      <c r="M145" s="104"/>
      <c r="N145" s="150"/>
    </row>
    <row r="146" spans="2:14" hidden="1" x14ac:dyDescent="0.2">
      <c r="B146" s="114" t="s">
        <v>292</v>
      </c>
      <c r="C146" s="150"/>
      <c r="D146" s="150"/>
      <c r="E146" s="104"/>
      <c r="F146" s="150"/>
      <c r="G146" s="104"/>
      <c r="H146" s="150"/>
      <c r="I146" s="104"/>
      <c r="J146" s="150"/>
      <c r="K146" s="104"/>
      <c r="L146" s="150"/>
      <c r="M146" s="104"/>
      <c r="N146" s="150"/>
    </row>
    <row r="147" spans="2:14" hidden="1" x14ac:dyDescent="0.2">
      <c r="B147" s="277" t="s">
        <v>293</v>
      </c>
      <c r="C147" s="150"/>
      <c r="D147" s="150"/>
      <c r="E147" s="104"/>
      <c r="F147" s="150"/>
      <c r="G147" s="104"/>
      <c r="H147" s="150"/>
      <c r="I147" s="104"/>
      <c r="J147" s="150"/>
      <c r="K147" s="104"/>
      <c r="L147" s="150"/>
      <c r="M147" s="104"/>
      <c r="N147" s="150"/>
    </row>
    <row r="148" spans="2:14" hidden="1" x14ac:dyDescent="0.2">
      <c r="B148" s="879" t="s">
        <v>872</v>
      </c>
      <c r="C148" s="150"/>
      <c r="D148" s="150"/>
      <c r="E148" s="104"/>
      <c r="F148" s="150"/>
      <c r="G148" s="104"/>
      <c r="H148" s="150"/>
      <c r="I148" s="104"/>
      <c r="J148" s="150"/>
      <c r="K148" s="104"/>
      <c r="L148" s="150"/>
      <c r="M148" s="104"/>
      <c r="N148" s="150"/>
    </row>
    <row r="149" spans="2:14" hidden="1" x14ac:dyDescent="0.2">
      <c r="B149" s="884" t="s">
        <v>867</v>
      </c>
      <c r="C149" s="150"/>
      <c r="D149" s="150"/>
      <c r="E149" s="104"/>
      <c r="F149" s="150"/>
      <c r="G149" s="104"/>
      <c r="H149" s="150"/>
      <c r="I149" s="104"/>
      <c r="J149" s="150"/>
      <c r="K149" s="104"/>
      <c r="L149" s="150"/>
      <c r="M149" s="104"/>
      <c r="N149" s="150"/>
    </row>
    <row r="150" spans="2:14" hidden="1" x14ac:dyDescent="0.2">
      <c r="B150" s="884" t="s">
        <v>868</v>
      </c>
      <c r="C150" s="150"/>
      <c r="D150" s="150"/>
      <c r="E150" s="104"/>
      <c r="F150" s="150"/>
      <c r="G150" s="104"/>
      <c r="H150" s="150"/>
      <c r="I150" s="104"/>
      <c r="J150" s="150"/>
      <c r="K150" s="104"/>
      <c r="L150" s="150"/>
      <c r="M150" s="104"/>
      <c r="N150" s="150"/>
    </row>
    <row r="151" spans="2:14" hidden="1" x14ac:dyDescent="0.2">
      <c r="B151" s="876" t="s">
        <v>869</v>
      </c>
      <c r="C151" s="150"/>
      <c r="D151" s="150"/>
      <c r="E151" s="104"/>
      <c r="F151" s="150"/>
      <c r="G151" s="104"/>
      <c r="H151" s="150"/>
      <c r="I151" s="104"/>
      <c r="J151" s="150"/>
      <c r="K151" s="104"/>
      <c r="L151" s="150"/>
      <c r="M151" s="104"/>
      <c r="N151" s="150"/>
    </row>
    <row r="152" spans="2:14" hidden="1" x14ac:dyDescent="0.2">
      <c r="B152" s="876" t="s">
        <v>870</v>
      </c>
      <c r="C152" s="150"/>
      <c r="D152" s="150"/>
      <c r="E152" s="104"/>
      <c r="F152" s="150"/>
      <c r="G152" s="104"/>
      <c r="H152" s="150"/>
      <c r="I152" s="104"/>
      <c r="J152" s="150"/>
      <c r="K152" s="104"/>
      <c r="L152" s="150"/>
      <c r="M152" s="104"/>
      <c r="N152" s="150"/>
    </row>
    <row r="153" spans="2:14" hidden="1" x14ac:dyDescent="0.2">
      <c r="B153" s="876" t="s">
        <v>871</v>
      </c>
      <c r="C153" s="150"/>
      <c r="D153" s="150"/>
      <c r="E153" s="104"/>
      <c r="F153" s="150"/>
      <c r="G153" s="104"/>
      <c r="H153" s="150"/>
      <c r="I153" s="104"/>
      <c r="J153" s="150"/>
      <c r="K153" s="104"/>
      <c r="L153" s="150"/>
      <c r="M153" s="104"/>
      <c r="N153" s="150"/>
    </row>
    <row r="154" spans="2:14" hidden="1" x14ac:dyDescent="0.2">
      <c r="B154" s="868" t="s">
        <v>873</v>
      </c>
      <c r="C154" s="150"/>
      <c r="D154" s="150"/>
      <c r="E154" s="104"/>
      <c r="F154" s="150"/>
      <c r="G154" s="104"/>
      <c r="H154" s="150"/>
      <c r="I154" s="104"/>
      <c r="J154" s="150"/>
      <c r="K154" s="104"/>
      <c r="L154" s="150"/>
      <c r="M154" s="104"/>
      <c r="N154" s="150"/>
    </row>
    <row r="155" spans="2:14" hidden="1" x14ac:dyDescent="0.2">
      <c r="B155" s="868" t="s">
        <v>875</v>
      </c>
      <c r="C155" s="150"/>
      <c r="D155" s="150"/>
      <c r="E155" s="104"/>
      <c r="F155" s="150"/>
      <c r="G155" s="104"/>
      <c r="H155" s="150"/>
      <c r="I155" s="104"/>
      <c r="J155" s="150"/>
      <c r="K155" s="104"/>
      <c r="L155" s="150"/>
      <c r="M155" s="104"/>
      <c r="N155" s="150"/>
    </row>
    <row r="156" spans="2:14" hidden="1" x14ac:dyDescent="0.2">
      <c r="B156" s="887" t="s">
        <v>879</v>
      </c>
      <c r="C156" s="150"/>
      <c r="D156" s="150"/>
      <c r="E156" s="104"/>
      <c r="F156" s="150"/>
      <c r="G156" s="104"/>
      <c r="H156" s="150"/>
      <c r="I156" s="104"/>
      <c r="J156" s="150"/>
      <c r="K156" s="104"/>
      <c r="L156" s="150"/>
      <c r="M156" s="104"/>
      <c r="N156" s="150"/>
    </row>
    <row r="157" spans="2:14" hidden="1" x14ac:dyDescent="0.2">
      <c r="B157" s="887" t="s">
        <v>880</v>
      </c>
      <c r="C157" s="150"/>
      <c r="D157" s="150"/>
      <c r="E157" s="104"/>
      <c r="F157" s="150"/>
      <c r="G157" s="104"/>
      <c r="H157" s="150"/>
      <c r="I157" s="104"/>
      <c r="J157" s="150"/>
      <c r="K157" s="104"/>
      <c r="L157" s="150"/>
      <c r="M157" s="104"/>
      <c r="N157" s="150"/>
    </row>
    <row r="158" spans="2:14" hidden="1" x14ac:dyDescent="0.2">
      <c r="B158" s="887" t="s">
        <v>874</v>
      </c>
      <c r="C158" s="150"/>
      <c r="D158" s="150"/>
      <c r="E158" s="104"/>
      <c r="F158" s="150"/>
      <c r="G158" s="104"/>
      <c r="H158" s="150"/>
      <c r="I158" s="104"/>
      <c r="J158" s="150"/>
      <c r="K158" s="104"/>
      <c r="L158" s="150"/>
      <c r="M158" s="104"/>
      <c r="N158" s="150"/>
    </row>
    <row r="159" spans="2:14" hidden="1" x14ac:dyDescent="0.2">
      <c r="B159" s="114" t="s">
        <v>7</v>
      </c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</row>
    <row r="160" spans="2:14" hidden="1" x14ac:dyDescent="0.2">
      <c r="B160" s="114" t="s">
        <v>511</v>
      </c>
      <c r="C160" s="150"/>
      <c r="D160" s="150"/>
      <c r="E160" s="104"/>
      <c r="F160" s="150"/>
      <c r="G160" s="104"/>
      <c r="H160" s="150"/>
      <c r="I160" s="104"/>
      <c r="J160" s="150"/>
      <c r="K160" s="104"/>
      <c r="L160" s="150"/>
      <c r="M160" s="104"/>
      <c r="N160" s="150"/>
    </row>
    <row r="161" spans="2:14" hidden="1" x14ac:dyDescent="0.2">
      <c r="B161" s="28" t="s">
        <v>512</v>
      </c>
      <c r="C161" s="422">
        <f t="shared" ref="C161:N161" si="12">SUM(C129:C160)</f>
        <v>0</v>
      </c>
      <c r="D161" s="422">
        <f t="shared" si="12"/>
        <v>0</v>
      </c>
      <c r="E161" s="422">
        <f t="shared" si="12"/>
        <v>0</v>
      </c>
      <c r="F161" s="422">
        <f t="shared" si="12"/>
        <v>0</v>
      </c>
      <c r="G161" s="422">
        <f t="shared" si="12"/>
        <v>0</v>
      </c>
      <c r="H161" s="422">
        <f t="shared" si="12"/>
        <v>0</v>
      </c>
      <c r="I161" s="422">
        <f t="shared" si="12"/>
        <v>0</v>
      </c>
      <c r="J161" s="422">
        <f t="shared" si="12"/>
        <v>0</v>
      </c>
      <c r="K161" s="422">
        <f t="shared" si="12"/>
        <v>0</v>
      </c>
      <c r="L161" s="422">
        <f t="shared" si="12"/>
        <v>0</v>
      </c>
      <c r="M161" s="422">
        <f t="shared" si="12"/>
        <v>0</v>
      </c>
      <c r="N161" s="422">
        <f t="shared" si="12"/>
        <v>0</v>
      </c>
    </row>
    <row r="162" spans="2:14" hidden="1" x14ac:dyDescent="0.2">
      <c r="B162" s="18" t="s">
        <v>513</v>
      </c>
      <c r="C162" s="423"/>
      <c r="D162" s="423"/>
      <c r="E162" s="280"/>
      <c r="F162" s="280"/>
      <c r="G162" s="280"/>
      <c r="H162" s="280"/>
      <c r="I162" s="280"/>
      <c r="J162" s="280"/>
      <c r="K162" s="280"/>
      <c r="L162" s="280"/>
      <c r="M162" s="280"/>
      <c r="N162" s="240"/>
    </row>
    <row r="163" spans="2:14" hidden="1" x14ac:dyDescent="0.2">
      <c r="B163" s="108" t="s">
        <v>514</v>
      </c>
      <c r="C163" s="150"/>
      <c r="D163" s="150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</row>
    <row r="164" spans="2:14" hidden="1" x14ac:dyDescent="0.2">
      <c r="B164" s="114" t="s">
        <v>515</v>
      </c>
      <c r="C164" s="150"/>
      <c r="D164" s="150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</row>
    <row r="165" spans="2:14" hidden="1" x14ac:dyDescent="0.2">
      <c r="B165" s="28" t="s">
        <v>516</v>
      </c>
      <c r="C165" s="424">
        <f t="shared" ref="C165:N165" si="13">SUM(C163:C164)</f>
        <v>0</v>
      </c>
      <c r="D165" s="424">
        <f t="shared" si="13"/>
        <v>0</v>
      </c>
      <c r="E165" s="424">
        <f t="shared" si="13"/>
        <v>0</v>
      </c>
      <c r="F165" s="424">
        <f t="shared" si="13"/>
        <v>0</v>
      </c>
      <c r="G165" s="424">
        <f t="shared" si="13"/>
        <v>0</v>
      </c>
      <c r="H165" s="424">
        <f t="shared" si="13"/>
        <v>0</v>
      </c>
      <c r="I165" s="424">
        <f t="shared" si="13"/>
        <v>0</v>
      </c>
      <c r="J165" s="424">
        <f t="shared" si="13"/>
        <v>0</v>
      </c>
      <c r="K165" s="424">
        <f t="shared" si="13"/>
        <v>0</v>
      </c>
      <c r="L165" s="424">
        <f t="shared" si="13"/>
        <v>0</v>
      </c>
      <c r="M165" s="424">
        <f t="shared" si="13"/>
        <v>0</v>
      </c>
      <c r="N165" s="424">
        <f t="shared" si="13"/>
        <v>0</v>
      </c>
    </row>
    <row r="166" spans="2:14" hidden="1" x14ac:dyDescent="0.2">
      <c r="B166" s="18"/>
      <c r="C166" s="425"/>
      <c r="D166" s="425"/>
      <c r="E166" s="280"/>
      <c r="F166" s="280"/>
      <c r="G166" s="280"/>
      <c r="H166" s="280"/>
      <c r="I166" s="280"/>
      <c r="J166" s="280"/>
      <c r="K166" s="280"/>
      <c r="L166" s="280"/>
      <c r="M166" s="280"/>
      <c r="N166" s="240"/>
    </row>
    <row r="167" spans="2:14" hidden="1" x14ac:dyDescent="0.2">
      <c r="B167" s="11" t="s">
        <v>517</v>
      </c>
      <c r="C167" s="391">
        <f t="shared" ref="C167:N167" si="14">C161+C165</f>
        <v>0</v>
      </c>
      <c r="D167" s="391">
        <f t="shared" si="14"/>
        <v>0</v>
      </c>
      <c r="E167" s="391">
        <f t="shared" si="14"/>
        <v>0</v>
      </c>
      <c r="F167" s="391">
        <f t="shared" si="14"/>
        <v>0</v>
      </c>
      <c r="G167" s="391">
        <f t="shared" si="14"/>
        <v>0</v>
      </c>
      <c r="H167" s="391">
        <f t="shared" si="14"/>
        <v>0</v>
      </c>
      <c r="I167" s="391">
        <f t="shared" si="14"/>
        <v>0</v>
      </c>
      <c r="J167" s="391">
        <f t="shared" si="14"/>
        <v>0</v>
      </c>
      <c r="K167" s="391">
        <f t="shared" si="14"/>
        <v>0</v>
      </c>
      <c r="L167" s="391">
        <f t="shared" si="14"/>
        <v>0</v>
      </c>
      <c r="M167" s="391">
        <f t="shared" si="14"/>
        <v>0</v>
      </c>
      <c r="N167" s="391">
        <f t="shared" si="14"/>
        <v>0</v>
      </c>
    </row>
    <row r="168" spans="2:14" hidden="1" x14ac:dyDescent="0.2">
      <c r="C168" s="156"/>
      <c r="D168" s="156"/>
      <c r="E168" s="156"/>
      <c r="F168" s="156"/>
    </row>
    <row r="169" spans="2:14" hidden="1" x14ac:dyDescent="0.2"/>
    <row r="170" spans="2:14" hidden="1" x14ac:dyDescent="0.2"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</row>
    <row r="171" spans="2:14" hidden="1" x14ac:dyDescent="0.2">
      <c r="B171" s="2" t="s">
        <v>521</v>
      </c>
      <c r="C171" s="415"/>
      <c r="D171" s="415"/>
      <c r="E171" s="415"/>
      <c r="F171" s="415"/>
      <c r="G171" s="415"/>
      <c r="H171" s="415"/>
      <c r="I171" s="415"/>
      <c r="J171" s="415"/>
      <c r="K171" s="415"/>
      <c r="L171" s="415"/>
      <c r="M171" s="415"/>
      <c r="N171" s="416"/>
    </row>
    <row r="172" spans="2:14" hidden="1" x14ac:dyDescent="0.2">
      <c r="B172" s="9" t="s">
        <v>20</v>
      </c>
      <c r="C172" s="417"/>
      <c r="D172" s="417"/>
      <c r="E172" s="417"/>
      <c r="F172" s="417"/>
      <c r="G172" s="417"/>
      <c r="H172" s="417"/>
      <c r="I172" s="417"/>
      <c r="J172" s="417"/>
      <c r="K172" s="417"/>
      <c r="L172" s="417"/>
      <c r="M172" s="417"/>
      <c r="N172" s="418"/>
    </row>
    <row r="173" spans="2:14" hidden="1" x14ac:dyDescent="0.2">
      <c r="B173" s="9" t="s">
        <v>519</v>
      </c>
      <c r="C173" s="417"/>
      <c r="D173" s="417"/>
      <c r="E173" s="417"/>
      <c r="F173" s="417"/>
      <c r="G173" s="417"/>
      <c r="H173" s="417"/>
      <c r="I173" s="417"/>
      <c r="J173" s="417"/>
      <c r="K173" s="417"/>
      <c r="L173" s="417"/>
      <c r="M173" s="417"/>
      <c r="N173" s="418"/>
    </row>
    <row r="174" spans="2:14" hidden="1" x14ac:dyDescent="0.2">
      <c r="B174" s="9" t="s">
        <v>2</v>
      </c>
      <c r="C174" s="417"/>
      <c r="D174" s="417"/>
      <c r="E174" s="417"/>
      <c r="F174" s="417"/>
      <c r="G174" s="417"/>
      <c r="H174" s="417"/>
      <c r="I174" s="417"/>
      <c r="J174" s="417"/>
      <c r="K174" s="417"/>
      <c r="L174" s="417"/>
      <c r="M174" s="417"/>
      <c r="N174" s="418"/>
    </row>
    <row r="175" spans="2:14" hidden="1" x14ac:dyDescent="0.2">
      <c r="B175" s="12"/>
      <c r="C175" s="419"/>
      <c r="D175" s="419"/>
      <c r="E175" s="419"/>
      <c r="F175" s="419"/>
      <c r="G175" s="419"/>
      <c r="H175" s="419"/>
      <c r="I175" s="419"/>
      <c r="J175" s="419"/>
      <c r="K175" s="419"/>
      <c r="L175" s="419"/>
      <c r="M175" s="419"/>
      <c r="N175" s="420"/>
    </row>
    <row r="176" spans="2:14" hidden="1" x14ac:dyDescent="0.2">
      <c r="B176" s="10"/>
      <c r="C176" s="421"/>
      <c r="D176" s="421"/>
    </row>
    <row r="177" spans="2:14" hidden="1" x14ac:dyDescent="0.2">
      <c r="B177" s="27" t="s">
        <v>3</v>
      </c>
      <c r="C177" s="272" t="s">
        <v>37</v>
      </c>
      <c r="D177" s="268"/>
      <c r="E177" s="267" t="s">
        <v>38</v>
      </c>
      <c r="F177" s="268"/>
      <c r="G177" s="270" t="s">
        <v>39</v>
      </c>
      <c r="H177" s="268"/>
      <c r="I177" s="272" t="s">
        <v>40</v>
      </c>
      <c r="J177" s="268"/>
      <c r="K177" s="270" t="s">
        <v>121</v>
      </c>
      <c r="L177" s="268"/>
      <c r="M177" s="272" t="s">
        <v>122</v>
      </c>
      <c r="N177" s="269"/>
    </row>
    <row r="178" spans="2:14" hidden="1" x14ac:dyDescent="0.2">
      <c r="B178" s="314"/>
      <c r="C178" s="274" t="s">
        <v>503</v>
      </c>
      <c r="D178" s="275" t="s">
        <v>504</v>
      </c>
      <c r="E178" s="274" t="s">
        <v>503</v>
      </c>
      <c r="F178" s="275" t="s">
        <v>504</v>
      </c>
      <c r="G178" s="274" t="s">
        <v>503</v>
      </c>
      <c r="H178" s="275" t="s">
        <v>504</v>
      </c>
      <c r="I178" s="274" t="s">
        <v>503</v>
      </c>
      <c r="J178" s="275" t="s">
        <v>504</v>
      </c>
      <c r="K178" s="274" t="s">
        <v>503</v>
      </c>
      <c r="L178" s="275" t="s">
        <v>504</v>
      </c>
      <c r="M178" s="274" t="s">
        <v>503</v>
      </c>
      <c r="N178" s="275" t="s">
        <v>504</v>
      </c>
    </row>
    <row r="179" spans="2:14" hidden="1" x14ac:dyDescent="0.2">
      <c r="B179" s="125" t="s">
        <v>23</v>
      </c>
      <c r="C179" s="282"/>
      <c r="D179" s="282"/>
      <c r="E179" s="282"/>
      <c r="F179" s="282"/>
      <c r="G179" s="282"/>
      <c r="H179" s="282"/>
      <c r="I179" s="282"/>
      <c r="J179" s="282"/>
      <c r="K179" s="282"/>
      <c r="L179" s="282"/>
      <c r="M179" s="282"/>
      <c r="N179" s="283"/>
    </row>
    <row r="180" spans="2:14" hidden="1" x14ac:dyDescent="0.2">
      <c r="B180" s="114" t="s">
        <v>505</v>
      </c>
      <c r="C180" s="150"/>
      <c r="D180" s="150"/>
      <c r="E180" s="104"/>
      <c r="F180" s="150"/>
      <c r="G180" s="104"/>
      <c r="H180" s="150"/>
      <c r="I180" s="104"/>
      <c r="J180" s="150"/>
      <c r="K180" s="104"/>
      <c r="L180" s="150"/>
      <c r="M180" s="104"/>
      <c r="N180" s="150"/>
    </row>
    <row r="181" spans="2:14" hidden="1" x14ac:dyDescent="0.2">
      <c r="B181" s="114" t="s">
        <v>506</v>
      </c>
      <c r="C181" s="150"/>
      <c r="D181" s="150"/>
      <c r="E181" s="104"/>
      <c r="F181" s="150"/>
      <c r="G181" s="104"/>
      <c r="H181" s="150"/>
      <c r="I181" s="104"/>
      <c r="J181" s="150"/>
      <c r="K181" s="104"/>
      <c r="L181" s="150"/>
      <c r="M181" s="104"/>
      <c r="N181" s="150"/>
    </row>
    <row r="182" spans="2:14" hidden="1" x14ac:dyDescent="0.2">
      <c r="B182" s="114" t="s">
        <v>507</v>
      </c>
      <c r="C182" s="150"/>
      <c r="D182" s="150"/>
      <c r="E182" s="104"/>
      <c r="F182" s="150"/>
      <c r="G182" s="104"/>
      <c r="H182" s="150"/>
      <c r="I182" s="104"/>
      <c r="J182" s="150"/>
      <c r="K182" s="104"/>
      <c r="L182" s="150"/>
      <c r="M182" s="104"/>
      <c r="N182" s="150"/>
    </row>
    <row r="183" spans="2:14" hidden="1" x14ac:dyDescent="0.2">
      <c r="B183" s="114" t="s">
        <v>508</v>
      </c>
      <c r="C183" s="150"/>
      <c r="D183" s="150"/>
      <c r="E183" s="104"/>
      <c r="F183" s="150"/>
      <c r="G183" s="104"/>
      <c r="H183" s="150"/>
      <c r="I183" s="104"/>
      <c r="J183" s="150"/>
      <c r="K183" s="104"/>
      <c r="L183" s="150"/>
      <c r="M183" s="104"/>
      <c r="N183" s="150"/>
    </row>
    <row r="184" spans="2:14" hidden="1" x14ac:dyDescent="0.2">
      <c r="B184" s="114" t="s">
        <v>509</v>
      </c>
      <c r="C184" s="150"/>
      <c r="D184" s="150"/>
      <c r="E184" s="104"/>
      <c r="F184" s="150"/>
      <c r="G184" s="104"/>
      <c r="H184" s="150"/>
      <c r="I184" s="104"/>
      <c r="J184" s="150"/>
      <c r="K184" s="104"/>
      <c r="L184" s="150"/>
      <c r="M184" s="104"/>
      <c r="N184" s="150"/>
    </row>
    <row r="185" spans="2:14" hidden="1" x14ac:dyDescent="0.2">
      <c r="B185" s="114" t="s">
        <v>510</v>
      </c>
      <c r="C185" s="150"/>
      <c r="D185" s="150"/>
      <c r="E185" s="104"/>
      <c r="F185" s="150"/>
      <c r="G185" s="104"/>
      <c r="H185" s="150"/>
      <c r="I185" s="104"/>
      <c r="J185" s="150"/>
      <c r="K185" s="104"/>
      <c r="L185" s="150"/>
      <c r="M185" s="104"/>
      <c r="N185" s="150"/>
    </row>
    <row r="186" spans="2:14" hidden="1" x14ac:dyDescent="0.2">
      <c r="B186" s="114" t="s">
        <v>426</v>
      </c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</row>
    <row r="187" spans="2:14" hidden="1" x14ac:dyDescent="0.2">
      <c r="B187" s="277" t="s">
        <v>285</v>
      </c>
      <c r="C187" s="150"/>
      <c r="D187" s="150"/>
      <c r="E187" s="104"/>
      <c r="F187" s="150"/>
      <c r="G187" s="104"/>
      <c r="H187" s="150"/>
      <c r="I187" s="104"/>
      <c r="J187" s="150"/>
      <c r="K187" s="104"/>
      <c r="L187" s="150"/>
      <c r="M187" s="104"/>
      <c r="N187" s="150"/>
    </row>
    <row r="188" spans="2:14" hidden="1" x14ac:dyDescent="0.2">
      <c r="B188" s="277" t="s">
        <v>286</v>
      </c>
      <c r="C188" s="150"/>
      <c r="D188" s="150"/>
      <c r="E188" s="104"/>
      <c r="F188" s="150"/>
      <c r="G188" s="104"/>
      <c r="H188" s="150"/>
      <c r="I188" s="104"/>
      <c r="J188" s="150"/>
      <c r="K188" s="104"/>
      <c r="L188" s="150"/>
      <c r="M188" s="104"/>
      <c r="N188" s="150"/>
    </row>
    <row r="189" spans="2:14" hidden="1" x14ac:dyDescent="0.2">
      <c r="B189" s="277" t="s">
        <v>287</v>
      </c>
      <c r="C189" s="150"/>
      <c r="D189" s="150"/>
      <c r="E189" s="104"/>
      <c r="F189" s="150"/>
      <c r="G189" s="104"/>
      <c r="H189" s="150"/>
      <c r="I189" s="104"/>
      <c r="J189" s="150"/>
      <c r="K189" s="104"/>
      <c r="L189" s="150"/>
      <c r="M189" s="104"/>
      <c r="N189" s="150"/>
    </row>
    <row r="190" spans="2:14" hidden="1" x14ac:dyDescent="0.2">
      <c r="B190" s="114" t="s">
        <v>427</v>
      </c>
      <c r="C190" s="150"/>
      <c r="D190" s="150"/>
      <c r="E190" s="104"/>
      <c r="F190" s="150"/>
      <c r="G190" s="104"/>
      <c r="H190" s="150"/>
      <c r="I190" s="104"/>
      <c r="J190" s="150"/>
      <c r="K190" s="104"/>
      <c r="L190" s="150"/>
      <c r="M190" s="104"/>
      <c r="N190" s="150"/>
    </row>
    <row r="191" spans="2:14" hidden="1" x14ac:dyDescent="0.2">
      <c r="B191" s="277" t="s">
        <v>428</v>
      </c>
      <c r="C191" s="150"/>
      <c r="D191" s="150"/>
      <c r="E191" s="104"/>
      <c r="F191" s="150"/>
      <c r="G191" s="104"/>
      <c r="H191" s="150"/>
      <c r="I191" s="104"/>
      <c r="J191" s="150"/>
      <c r="K191" s="104"/>
      <c r="L191" s="150"/>
      <c r="M191" s="104"/>
      <c r="N191" s="150"/>
    </row>
    <row r="192" spans="2:14" hidden="1" x14ac:dyDescent="0.2">
      <c r="B192" s="114" t="s">
        <v>429</v>
      </c>
      <c r="C192" s="150"/>
      <c r="D192" s="150"/>
      <c r="E192" s="104"/>
      <c r="F192" s="150"/>
      <c r="G192" s="104"/>
      <c r="H192" s="150"/>
      <c r="I192" s="104"/>
      <c r="J192" s="150"/>
      <c r="K192" s="104"/>
      <c r="L192" s="150"/>
      <c r="M192" s="104"/>
      <c r="N192" s="150"/>
    </row>
    <row r="193" spans="2:14" hidden="1" x14ac:dyDescent="0.2">
      <c r="B193" s="277" t="s">
        <v>288</v>
      </c>
      <c r="C193" s="150"/>
      <c r="D193" s="150"/>
      <c r="E193" s="104"/>
      <c r="F193" s="150"/>
      <c r="G193" s="104"/>
      <c r="H193" s="150"/>
      <c r="I193" s="104"/>
      <c r="J193" s="150"/>
      <c r="K193" s="104"/>
      <c r="L193" s="150"/>
      <c r="M193" s="104"/>
      <c r="N193" s="150"/>
    </row>
    <row r="194" spans="2:14" hidden="1" x14ac:dyDescent="0.2">
      <c r="B194" s="277" t="s">
        <v>289</v>
      </c>
      <c r="C194" s="150"/>
      <c r="D194" s="150"/>
      <c r="E194" s="104"/>
      <c r="F194" s="150"/>
      <c r="G194" s="104"/>
      <c r="H194" s="150"/>
      <c r="I194" s="104"/>
      <c r="J194" s="150"/>
      <c r="K194" s="104"/>
      <c r="L194" s="150"/>
      <c r="M194" s="104"/>
      <c r="N194" s="150"/>
    </row>
    <row r="195" spans="2:14" hidden="1" x14ac:dyDescent="0.2">
      <c r="B195" s="277" t="s">
        <v>290</v>
      </c>
      <c r="C195" s="150"/>
      <c r="D195" s="150"/>
      <c r="E195" s="104"/>
      <c r="F195" s="150"/>
      <c r="G195" s="104"/>
      <c r="H195" s="150"/>
      <c r="I195" s="104"/>
      <c r="J195" s="150"/>
      <c r="K195" s="104"/>
      <c r="L195" s="150"/>
      <c r="M195" s="104"/>
      <c r="N195" s="150"/>
    </row>
    <row r="196" spans="2:14" hidden="1" x14ac:dyDescent="0.2">
      <c r="B196" s="277" t="s">
        <v>291</v>
      </c>
      <c r="C196" s="150"/>
      <c r="D196" s="150"/>
      <c r="E196" s="104"/>
      <c r="F196" s="150"/>
      <c r="G196" s="104"/>
      <c r="H196" s="150"/>
      <c r="I196" s="104"/>
      <c r="J196" s="150"/>
      <c r="K196" s="104"/>
      <c r="L196" s="150"/>
      <c r="M196" s="104"/>
      <c r="N196" s="150"/>
    </row>
    <row r="197" spans="2:14" hidden="1" x14ac:dyDescent="0.2">
      <c r="B197" s="114" t="s">
        <v>292</v>
      </c>
      <c r="C197" s="150"/>
      <c r="D197" s="150"/>
      <c r="E197" s="104"/>
      <c r="F197" s="150"/>
      <c r="G197" s="104"/>
      <c r="H197" s="150"/>
      <c r="I197" s="104"/>
      <c r="J197" s="150"/>
      <c r="K197" s="104"/>
      <c r="L197" s="150"/>
      <c r="M197" s="104"/>
      <c r="N197" s="150"/>
    </row>
    <row r="198" spans="2:14" hidden="1" x14ac:dyDescent="0.2">
      <c r="B198" s="277" t="s">
        <v>293</v>
      </c>
      <c r="C198" s="150"/>
      <c r="D198" s="150"/>
      <c r="E198" s="104"/>
      <c r="F198" s="150"/>
      <c r="G198" s="104"/>
      <c r="H198" s="150"/>
      <c r="I198" s="104"/>
      <c r="J198" s="150"/>
      <c r="K198" s="104"/>
      <c r="L198" s="150"/>
      <c r="M198" s="104"/>
      <c r="N198" s="150"/>
    </row>
    <row r="199" spans="2:14" hidden="1" x14ac:dyDescent="0.2">
      <c r="B199" s="879" t="s">
        <v>872</v>
      </c>
      <c r="C199" s="150"/>
      <c r="D199" s="150"/>
      <c r="E199" s="104"/>
      <c r="F199" s="150"/>
      <c r="G199" s="104"/>
      <c r="H199" s="150"/>
      <c r="I199" s="104"/>
      <c r="J199" s="150"/>
      <c r="K199" s="104"/>
      <c r="L199" s="150"/>
      <c r="M199" s="104"/>
      <c r="N199" s="150"/>
    </row>
    <row r="200" spans="2:14" hidden="1" x14ac:dyDescent="0.2">
      <c r="B200" s="884" t="s">
        <v>867</v>
      </c>
      <c r="C200" s="150"/>
      <c r="D200" s="150"/>
      <c r="E200" s="104"/>
      <c r="F200" s="150"/>
      <c r="G200" s="104"/>
      <c r="H200" s="150"/>
      <c r="I200" s="104"/>
      <c r="J200" s="150"/>
      <c r="K200" s="104"/>
      <c r="L200" s="150"/>
      <c r="M200" s="104"/>
      <c r="N200" s="150"/>
    </row>
    <row r="201" spans="2:14" hidden="1" x14ac:dyDescent="0.2">
      <c r="B201" s="884" t="s">
        <v>868</v>
      </c>
      <c r="C201" s="150"/>
      <c r="D201" s="150"/>
      <c r="E201" s="104"/>
      <c r="F201" s="150"/>
      <c r="G201" s="104"/>
      <c r="H201" s="150"/>
      <c r="I201" s="104"/>
      <c r="J201" s="150"/>
      <c r="K201" s="104"/>
      <c r="L201" s="150"/>
      <c r="M201" s="104"/>
      <c r="N201" s="150"/>
    </row>
    <row r="202" spans="2:14" hidden="1" x14ac:dyDescent="0.2">
      <c r="B202" s="876" t="s">
        <v>869</v>
      </c>
      <c r="C202" s="150"/>
      <c r="D202" s="150"/>
      <c r="E202" s="104"/>
      <c r="F202" s="150"/>
      <c r="G202" s="104"/>
      <c r="H202" s="150"/>
      <c r="I202" s="104"/>
      <c r="J202" s="150"/>
      <c r="K202" s="104"/>
      <c r="L202" s="150"/>
      <c r="M202" s="104"/>
      <c r="N202" s="150"/>
    </row>
    <row r="203" spans="2:14" hidden="1" x14ac:dyDescent="0.2">
      <c r="B203" s="876" t="s">
        <v>870</v>
      </c>
      <c r="C203" s="150"/>
      <c r="D203" s="150"/>
      <c r="E203" s="104"/>
      <c r="F203" s="150"/>
      <c r="G203" s="104"/>
      <c r="H203" s="150"/>
      <c r="I203" s="104"/>
      <c r="J203" s="150"/>
      <c r="K203" s="104"/>
      <c r="L203" s="150"/>
      <c r="M203" s="104"/>
      <c r="N203" s="150"/>
    </row>
    <row r="204" spans="2:14" hidden="1" x14ac:dyDescent="0.2">
      <c r="B204" s="876" t="s">
        <v>871</v>
      </c>
      <c r="C204" s="150"/>
      <c r="D204" s="150"/>
      <c r="E204" s="104"/>
      <c r="F204" s="150"/>
      <c r="G204" s="104"/>
      <c r="H204" s="150"/>
      <c r="I204" s="104"/>
      <c r="J204" s="150"/>
      <c r="K204" s="104"/>
      <c r="L204" s="150"/>
      <c r="M204" s="104"/>
      <c r="N204" s="150"/>
    </row>
    <row r="205" spans="2:14" hidden="1" x14ac:dyDescent="0.2">
      <c r="B205" s="868" t="s">
        <v>873</v>
      </c>
      <c r="C205" s="150"/>
      <c r="D205" s="150"/>
      <c r="E205" s="104"/>
      <c r="F205" s="150"/>
      <c r="G205" s="104"/>
      <c r="H205" s="150"/>
      <c r="I205" s="104"/>
      <c r="J205" s="150"/>
      <c r="K205" s="104"/>
      <c r="L205" s="150"/>
      <c r="M205" s="104"/>
      <c r="N205" s="150"/>
    </row>
    <row r="206" spans="2:14" hidden="1" x14ac:dyDescent="0.2">
      <c r="B206" s="868" t="s">
        <v>875</v>
      </c>
      <c r="C206" s="150"/>
      <c r="D206" s="150"/>
      <c r="E206" s="104"/>
      <c r="F206" s="150"/>
      <c r="G206" s="104"/>
      <c r="H206" s="150"/>
      <c r="I206" s="104"/>
      <c r="J206" s="150"/>
      <c r="K206" s="104"/>
      <c r="L206" s="150"/>
      <c r="M206" s="104"/>
      <c r="N206" s="150"/>
    </row>
    <row r="207" spans="2:14" hidden="1" x14ac:dyDescent="0.2">
      <c r="B207" s="887" t="s">
        <v>879</v>
      </c>
      <c r="C207" s="150"/>
      <c r="D207" s="150"/>
      <c r="E207" s="104"/>
      <c r="F207" s="150"/>
      <c r="G207" s="104"/>
      <c r="H207" s="150"/>
      <c r="I207" s="104"/>
      <c r="J207" s="150"/>
      <c r="K207" s="104"/>
      <c r="L207" s="150"/>
      <c r="M207" s="104"/>
      <c r="N207" s="150"/>
    </row>
    <row r="208" spans="2:14" hidden="1" x14ac:dyDescent="0.2">
      <c r="B208" s="887" t="s">
        <v>880</v>
      </c>
      <c r="C208" s="150"/>
      <c r="D208" s="150"/>
      <c r="E208" s="104"/>
      <c r="F208" s="150"/>
      <c r="G208" s="104"/>
      <c r="H208" s="150"/>
      <c r="I208" s="104"/>
      <c r="J208" s="150"/>
      <c r="K208" s="104"/>
      <c r="L208" s="150"/>
      <c r="M208" s="104"/>
      <c r="N208" s="150"/>
    </row>
    <row r="209" spans="2:14" hidden="1" x14ac:dyDescent="0.2">
      <c r="B209" s="887" t="s">
        <v>874</v>
      </c>
      <c r="C209" s="150"/>
      <c r="D209" s="150"/>
      <c r="E209" s="104"/>
      <c r="F209" s="150"/>
      <c r="G209" s="104"/>
      <c r="H209" s="150"/>
      <c r="I209" s="104"/>
      <c r="J209" s="150"/>
      <c r="K209" s="104"/>
      <c r="L209" s="150"/>
      <c r="M209" s="104"/>
      <c r="N209" s="150"/>
    </row>
    <row r="210" spans="2:14" hidden="1" x14ac:dyDescent="0.2">
      <c r="B210" s="114" t="s">
        <v>7</v>
      </c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</row>
    <row r="211" spans="2:14" hidden="1" x14ac:dyDescent="0.2">
      <c r="B211" s="114" t="s">
        <v>511</v>
      </c>
      <c r="C211" s="150"/>
      <c r="D211" s="150"/>
      <c r="E211" s="104"/>
      <c r="F211" s="150"/>
      <c r="G211" s="104"/>
      <c r="H211" s="150"/>
      <c r="I211" s="104"/>
      <c r="J211" s="150"/>
      <c r="K211" s="104"/>
      <c r="L211" s="150"/>
      <c r="M211" s="104"/>
      <c r="N211" s="150"/>
    </row>
    <row r="212" spans="2:14" hidden="1" x14ac:dyDescent="0.2">
      <c r="B212" s="28" t="s">
        <v>512</v>
      </c>
      <c r="C212" s="422">
        <f t="shared" ref="C212:N212" si="15">SUM(C180:C211)</f>
        <v>0</v>
      </c>
      <c r="D212" s="422">
        <f t="shared" si="15"/>
        <v>0</v>
      </c>
      <c r="E212" s="422">
        <f t="shared" si="15"/>
        <v>0</v>
      </c>
      <c r="F212" s="422">
        <f t="shared" si="15"/>
        <v>0</v>
      </c>
      <c r="G212" s="422">
        <f t="shared" si="15"/>
        <v>0</v>
      </c>
      <c r="H212" s="422">
        <f t="shared" si="15"/>
        <v>0</v>
      </c>
      <c r="I212" s="422">
        <f t="shared" si="15"/>
        <v>0</v>
      </c>
      <c r="J212" s="422">
        <f t="shared" si="15"/>
        <v>0</v>
      </c>
      <c r="K212" s="422">
        <f t="shared" si="15"/>
        <v>0</v>
      </c>
      <c r="L212" s="422">
        <f t="shared" si="15"/>
        <v>0</v>
      </c>
      <c r="M212" s="422">
        <f t="shared" si="15"/>
        <v>0</v>
      </c>
      <c r="N212" s="422">
        <f t="shared" si="15"/>
        <v>0</v>
      </c>
    </row>
    <row r="213" spans="2:14" hidden="1" x14ac:dyDescent="0.2">
      <c r="B213" s="18" t="s">
        <v>513</v>
      </c>
      <c r="C213" s="423"/>
      <c r="D213" s="423"/>
      <c r="E213" s="280"/>
      <c r="F213" s="280"/>
      <c r="G213" s="280"/>
      <c r="H213" s="280"/>
      <c r="I213" s="280"/>
      <c r="J213" s="280"/>
      <c r="K213" s="280"/>
      <c r="L213" s="280"/>
      <c r="M213" s="280"/>
      <c r="N213" s="240"/>
    </row>
    <row r="214" spans="2:14" hidden="1" x14ac:dyDescent="0.2">
      <c r="B214" s="108" t="s">
        <v>514</v>
      </c>
      <c r="C214" s="150"/>
      <c r="D214" s="150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</row>
    <row r="215" spans="2:14" hidden="1" x14ac:dyDescent="0.2">
      <c r="B215" s="114" t="s">
        <v>515</v>
      </c>
      <c r="C215" s="150"/>
      <c r="D215" s="150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</row>
    <row r="216" spans="2:14" hidden="1" x14ac:dyDescent="0.2">
      <c r="B216" s="28" t="s">
        <v>516</v>
      </c>
      <c r="C216" s="424">
        <f t="shared" ref="C216:N216" si="16">SUM(C214:C215)</f>
        <v>0</v>
      </c>
      <c r="D216" s="424">
        <f t="shared" si="16"/>
        <v>0</v>
      </c>
      <c r="E216" s="424">
        <f t="shared" si="16"/>
        <v>0</v>
      </c>
      <c r="F216" s="424">
        <f t="shared" si="16"/>
        <v>0</v>
      </c>
      <c r="G216" s="424">
        <f t="shared" si="16"/>
        <v>0</v>
      </c>
      <c r="H216" s="424">
        <f t="shared" si="16"/>
        <v>0</v>
      </c>
      <c r="I216" s="424">
        <f t="shared" si="16"/>
        <v>0</v>
      </c>
      <c r="J216" s="424">
        <f t="shared" si="16"/>
        <v>0</v>
      </c>
      <c r="K216" s="424">
        <f t="shared" si="16"/>
        <v>0</v>
      </c>
      <c r="L216" s="424">
        <f t="shared" si="16"/>
        <v>0</v>
      </c>
      <c r="M216" s="424">
        <f t="shared" si="16"/>
        <v>0</v>
      </c>
      <c r="N216" s="424">
        <f t="shared" si="16"/>
        <v>0</v>
      </c>
    </row>
    <row r="217" spans="2:14" hidden="1" x14ac:dyDescent="0.2">
      <c r="B217" s="18"/>
      <c r="C217" s="425"/>
      <c r="D217" s="425"/>
      <c r="E217" s="280"/>
      <c r="F217" s="280"/>
      <c r="G217" s="280"/>
      <c r="H217" s="280"/>
      <c r="I217" s="280"/>
      <c r="J217" s="280"/>
      <c r="K217" s="280"/>
      <c r="L217" s="280"/>
      <c r="M217" s="280"/>
      <c r="N217" s="240"/>
    </row>
    <row r="218" spans="2:14" hidden="1" x14ac:dyDescent="0.2">
      <c r="B218" s="11" t="s">
        <v>517</v>
      </c>
      <c r="C218" s="391">
        <f t="shared" ref="C218:N218" si="17">C212+C216</f>
        <v>0</v>
      </c>
      <c r="D218" s="391">
        <f t="shared" si="17"/>
        <v>0</v>
      </c>
      <c r="E218" s="391">
        <f t="shared" si="17"/>
        <v>0</v>
      </c>
      <c r="F218" s="391">
        <f t="shared" si="17"/>
        <v>0</v>
      </c>
      <c r="G218" s="391">
        <f t="shared" si="17"/>
        <v>0</v>
      </c>
      <c r="H218" s="391">
        <f t="shared" si="17"/>
        <v>0</v>
      </c>
      <c r="I218" s="391">
        <f t="shared" si="17"/>
        <v>0</v>
      </c>
      <c r="J218" s="391">
        <f t="shared" si="17"/>
        <v>0</v>
      </c>
      <c r="K218" s="391">
        <f t="shared" si="17"/>
        <v>0</v>
      </c>
      <c r="L218" s="391">
        <f t="shared" si="17"/>
        <v>0</v>
      </c>
      <c r="M218" s="391">
        <f t="shared" si="17"/>
        <v>0</v>
      </c>
      <c r="N218" s="391">
        <f t="shared" si="17"/>
        <v>0</v>
      </c>
    </row>
    <row r="219" spans="2:14" hidden="1" x14ac:dyDescent="0.2">
      <c r="N219" s="156"/>
    </row>
    <row r="220" spans="2:14" hidden="1" x14ac:dyDescent="0.2"/>
    <row r="221" spans="2:14" hidden="1" x14ac:dyDescent="0.2"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</row>
    <row r="222" spans="2:14" hidden="1" x14ac:dyDescent="0.2">
      <c r="B222" s="2" t="s">
        <v>522</v>
      </c>
      <c r="C222" s="415"/>
      <c r="D222" s="415"/>
      <c r="E222" s="415"/>
      <c r="F222" s="415"/>
      <c r="G222" s="415"/>
      <c r="H222" s="415"/>
      <c r="I222" s="415"/>
      <c r="J222" s="415"/>
      <c r="K222" s="415"/>
      <c r="L222" s="415"/>
      <c r="M222" s="415"/>
      <c r="N222" s="416"/>
    </row>
    <row r="223" spans="2:14" hidden="1" x14ac:dyDescent="0.2">
      <c r="B223" s="9" t="s">
        <v>20</v>
      </c>
      <c r="C223" s="417"/>
      <c r="D223" s="417"/>
      <c r="E223" s="417"/>
      <c r="F223" s="417"/>
      <c r="G223" s="417"/>
      <c r="H223" s="417"/>
      <c r="I223" s="417"/>
      <c r="J223" s="417"/>
      <c r="K223" s="417"/>
      <c r="L223" s="417"/>
      <c r="M223" s="417"/>
      <c r="N223" s="418"/>
    </row>
    <row r="224" spans="2:14" hidden="1" x14ac:dyDescent="0.2">
      <c r="B224" s="9" t="s">
        <v>519</v>
      </c>
      <c r="C224" s="417"/>
      <c r="D224" s="417"/>
      <c r="E224" s="417"/>
      <c r="F224" s="417"/>
      <c r="G224" s="417"/>
      <c r="H224" s="417"/>
      <c r="I224" s="417"/>
      <c r="J224" s="417"/>
      <c r="K224" s="417"/>
      <c r="L224" s="417"/>
      <c r="M224" s="417"/>
      <c r="N224" s="418"/>
    </row>
    <row r="225" spans="2:14" hidden="1" x14ac:dyDescent="0.2">
      <c r="B225" s="9" t="s">
        <v>2</v>
      </c>
      <c r="C225" s="417"/>
      <c r="D225" s="417"/>
      <c r="E225" s="417"/>
      <c r="F225" s="417"/>
      <c r="G225" s="417"/>
      <c r="H225" s="417"/>
      <c r="I225" s="417"/>
      <c r="J225" s="417"/>
      <c r="K225" s="417"/>
      <c r="L225" s="417"/>
      <c r="M225" s="417"/>
      <c r="N225" s="418"/>
    </row>
    <row r="226" spans="2:14" hidden="1" x14ac:dyDescent="0.2">
      <c r="B226" s="12"/>
      <c r="C226" s="419"/>
      <c r="D226" s="419"/>
      <c r="E226" s="419"/>
      <c r="F226" s="419"/>
      <c r="G226" s="419"/>
      <c r="H226" s="419"/>
      <c r="I226" s="419"/>
      <c r="J226" s="419"/>
      <c r="K226" s="419"/>
      <c r="L226" s="419"/>
      <c r="M226" s="419"/>
      <c r="N226" s="420"/>
    </row>
    <row r="227" spans="2:14" hidden="1" x14ac:dyDescent="0.2">
      <c r="B227" s="10"/>
      <c r="C227" s="421"/>
      <c r="D227" s="421"/>
    </row>
    <row r="228" spans="2:14" hidden="1" x14ac:dyDescent="0.2">
      <c r="B228" s="27" t="s">
        <v>3</v>
      </c>
      <c r="C228" s="272" t="s">
        <v>37</v>
      </c>
      <c r="D228" s="268"/>
      <c r="E228" s="267" t="s">
        <v>38</v>
      </c>
      <c r="F228" s="268"/>
      <c r="G228" s="270" t="s">
        <v>39</v>
      </c>
      <c r="H228" s="268"/>
      <c r="I228" s="272" t="s">
        <v>40</v>
      </c>
      <c r="J228" s="268"/>
      <c r="K228" s="270" t="s">
        <v>121</v>
      </c>
      <c r="L228" s="268"/>
      <c r="M228" s="272" t="s">
        <v>122</v>
      </c>
      <c r="N228" s="269"/>
    </row>
    <row r="229" spans="2:14" hidden="1" x14ac:dyDescent="0.2">
      <c r="B229" s="314"/>
      <c r="C229" s="274" t="s">
        <v>503</v>
      </c>
      <c r="D229" s="275" t="s">
        <v>504</v>
      </c>
      <c r="E229" s="274" t="s">
        <v>503</v>
      </c>
      <c r="F229" s="275" t="s">
        <v>504</v>
      </c>
      <c r="G229" s="274" t="s">
        <v>503</v>
      </c>
      <c r="H229" s="275" t="s">
        <v>504</v>
      </c>
      <c r="I229" s="274" t="s">
        <v>503</v>
      </c>
      <c r="J229" s="275" t="s">
        <v>504</v>
      </c>
      <c r="K229" s="274" t="s">
        <v>503</v>
      </c>
      <c r="L229" s="275" t="s">
        <v>504</v>
      </c>
      <c r="M229" s="274" t="s">
        <v>503</v>
      </c>
      <c r="N229" s="275" t="s">
        <v>504</v>
      </c>
    </row>
    <row r="230" spans="2:14" hidden="1" x14ac:dyDescent="0.2">
      <c r="B230" s="125" t="s">
        <v>721</v>
      </c>
      <c r="C230" s="282"/>
      <c r="D230" s="282"/>
      <c r="E230" s="282"/>
      <c r="F230" s="282"/>
      <c r="G230" s="282"/>
      <c r="H230" s="282"/>
      <c r="I230" s="282"/>
      <c r="J230" s="282"/>
      <c r="K230" s="282"/>
      <c r="L230" s="282"/>
      <c r="M230" s="282"/>
      <c r="N230" s="283"/>
    </row>
    <row r="231" spans="2:14" hidden="1" x14ac:dyDescent="0.2">
      <c r="B231" s="114" t="s">
        <v>505</v>
      </c>
      <c r="C231" s="150"/>
      <c r="D231" s="150"/>
      <c r="E231" s="104"/>
      <c r="F231" s="150"/>
      <c r="G231" s="104"/>
      <c r="H231" s="150"/>
      <c r="I231" s="104"/>
      <c r="J231" s="150"/>
      <c r="K231" s="104"/>
      <c r="L231" s="150"/>
      <c r="M231" s="104"/>
      <c r="N231" s="150"/>
    </row>
    <row r="232" spans="2:14" hidden="1" x14ac:dyDescent="0.2">
      <c r="B232" s="114" t="s">
        <v>506</v>
      </c>
      <c r="C232" s="150"/>
      <c r="D232" s="150"/>
      <c r="E232" s="104"/>
      <c r="F232" s="150"/>
      <c r="G232" s="104"/>
      <c r="H232" s="150"/>
      <c r="I232" s="104"/>
      <c r="J232" s="150"/>
      <c r="K232" s="104"/>
      <c r="L232" s="150"/>
      <c r="M232" s="104"/>
      <c r="N232" s="150"/>
    </row>
    <row r="233" spans="2:14" hidden="1" x14ac:dyDescent="0.2">
      <c r="B233" s="114" t="s">
        <v>507</v>
      </c>
      <c r="C233" s="150"/>
      <c r="D233" s="150"/>
      <c r="E233" s="104"/>
      <c r="F233" s="150"/>
      <c r="G233" s="104"/>
      <c r="H233" s="150"/>
      <c r="I233" s="104"/>
      <c r="J233" s="150"/>
      <c r="K233" s="104"/>
      <c r="L233" s="150"/>
      <c r="M233" s="104"/>
      <c r="N233" s="150"/>
    </row>
    <row r="234" spans="2:14" hidden="1" x14ac:dyDescent="0.2">
      <c r="B234" s="114" t="s">
        <v>508</v>
      </c>
      <c r="C234" s="150"/>
      <c r="D234" s="150"/>
      <c r="E234" s="104"/>
      <c r="F234" s="150"/>
      <c r="G234" s="104"/>
      <c r="H234" s="150"/>
      <c r="I234" s="104"/>
      <c r="J234" s="150"/>
      <c r="K234" s="104"/>
      <c r="L234" s="150"/>
      <c r="M234" s="104"/>
      <c r="N234" s="150"/>
    </row>
    <row r="235" spans="2:14" hidden="1" x14ac:dyDescent="0.2">
      <c r="B235" s="114" t="s">
        <v>509</v>
      </c>
      <c r="C235" s="150"/>
      <c r="D235" s="150"/>
      <c r="E235" s="104"/>
      <c r="F235" s="150"/>
      <c r="G235" s="104"/>
      <c r="H235" s="150"/>
      <c r="I235" s="104"/>
      <c r="J235" s="150"/>
      <c r="K235" s="104"/>
      <c r="L235" s="150"/>
      <c r="M235" s="104"/>
      <c r="N235" s="150"/>
    </row>
    <row r="236" spans="2:14" hidden="1" x14ac:dyDescent="0.2">
      <c r="B236" s="114" t="s">
        <v>510</v>
      </c>
      <c r="C236" s="150"/>
      <c r="D236" s="150"/>
      <c r="E236" s="104"/>
      <c r="F236" s="150"/>
      <c r="G236" s="104"/>
      <c r="H236" s="150"/>
      <c r="I236" s="104"/>
      <c r="J236" s="150"/>
      <c r="K236" s="104"/>
      <c r="L236" s="150"/>
      <c r="M236" s="104"/>
      <c r="N236" s="150"/>
    </row>
    <row r="237" spans="2:14" hidden="1" x14ac:dyDescent="0.2">
      <c r="B237" s="114" t="s">
        <v>426</v>
      </c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</row>
    <row r="238" spans="2:14" hidden="1" x14ac:dyDescent="0.2">
      <c r="B238" s="277" t="s">
        <v>285</v>
      </c>
      <c r="C238" s="150"/>
      <c r="D238" s="150"/>
      <c r="E238" s="104"/>
      <c r="F238" s="150"/>
      <c r="G238" s="104"/>
      <c r="H238" s="150"/>
      <c r="I238" s="104"/>
      <c r="J238" s="150"/>
      <c r="K238" s="104"/>
      <c r="L238" s="150"/>
      <c r="M238" s="104"/>
      <c r="N238" s="150"/>
    </row>
    <row r="239" spans="2:14" hidden="1" x14ac:dyDescent="0.2">
      <c r="B239" s="277" t="s">
        <v>286</v>
      </c>
      <c r="C239" s="150"/>
      <c r="D239" s="150"/>
      <c r="E239" s="104"/>
      <c r="F239" s="150"/>
      <c r="G239" s="104"/>
      <c r="H239" s="150"/>
      <c r="I239" s="104"/>
      <c r="J239" s="150"/>
      <c r="K239" s="104"/>
      <c r="L239" s="150"/>
      <c r="M239" s="104"/>
      <c r="N239" s="150"/>
    </row>
    <row r="240" spans="2:14" hidden="1" x14ac:dyDescent="0.2">
      <c r="B240" s="277" t="s">
        <v>287</v>
      </c>
      <c r="C240" s="150"/>
      <c r="D240" s="150"/>
      <c r="E240" s="104"/>
      <c r="F240" s="150"/>
      <c r="G240" s="104"/>
      <c r="H240" s="150"/>
      <c r="I240" s="104"/>
      <c r="J240" s="150"/>
      <c r="K240" s="104"/>
      <c r="L240" s="150"/>
      <c r="M240" s="104"/>
      <c r="N240" s="150"/>
    </row>
    <row r="241" spans="2:14" hidden="1" x14ac:dyDescent="0.2">
      <c r="B241" s="114" t="s">
        <v>427</v>
      </c>
      <c r="C241" s="150"/>
      <c r="D241" s="150"/>
      <c r="E241" s="104"/>
      <c r="F241" s="150"/>
      <c r="G241" s="104"/>
      <c r="H241" s="150"/>
      <c r="I241" s="104"/>
      <c r="J241" s="150"/>
      <c r="K241" s="104"/>
      <c r="L241" s="150"/>
      <c r="M241" s="104"/>
      <c r="N241" s="150"/>
    </row>
    <row r="242" spans="2:14" hidden="1" x14ac:dyDescent="0.2">
      <c r="B242" s="277" t="s">
        <v>428</v>
      </c>
      <c r="C242" s="150"/>
      <c r="D242" s="150"/>
      <c r="E242" s="104"/>
      <c r="F242" s="150"/>
      <c r="G242" s="104"/>
      <c r="H242" s="150"/>
      <c r="I242" s="104"/>
      <c r="J242" s="150"/>
      <c r="K242" s="104"/>
      <c r="L242" s="150"/>
      <c r="M242" s="104"/>
      <c r="N242" s="150"/>
    </row>
    <row r="243" spans="2:14" hidden="1" x14ac:dyDescent="0.2">
      <c r="B243" s="114" t="s">
        <v>429</v>
      </c>
      <c r="C243" s="150"/>
      <c r="D243" s="150"/>
      <c r="E243" s="104"/>
      <c r="F243" s="150"/>
      <c r="G243" s="104"/>
      <c r="H243" s="150"/>
      <c r="I243" s="104"/>
      <c r="J243" s="150"/>
      <c r="K243" s="104"/>
      <c r="L243" s="150"/>
      <c r="M243" s="104"/>
      <c r="N243" s="150"/>
    </row>
    <row r="244" spans="2:14" hidden="1" x14ac:dyDescent="0.2">
      <c r="B244" s="277" t="s">
        <v>288</v>
      </c>
      <c r="C244" s="150"/>
      <c r="D244" s="150"/>
      <c r="E244" s="104"/>
      <c r="F244" s="150"/>
      <c r="G244" s="104"/>
      <c r="H244" s="150"/>
      <c r="I244" s="104"/>
      <c r="J244" s="150"/>
      <c r="K244" s="104"/>
      <c r="L244" s="150"/>
      <c r="M244" s="104"/>
      <c r="N244" s="150"/>
    </row>
    <row r="245" spans="2:14" hidden="1" x14ac:dyDescent="0.2">
      <c r="B245" s="277" t="s">
        <v>289</v>
      </c>
      <c r="C245" s="150"/>
      <c r="D245" s="150"/>
      <c r="E245" s="104"/>
      <c r="F245" s="150"/>
      <c r="G245" s="104"/>
      <c r="H245" s="150"/>
      <c r="I245" s="104"/>
      <c r="J245" s="150"/>
      <c r="K245" s="104"/>
      <c r="L245" s="150"/>
      <c r="M245" s="104"/>
      <c r="N245" s="150"/>
    </row>
    <row r="246" spans="2:14" hidden="1" x14ac:dyDescent="0.2">
      <c r="B246" s="277" t="s">
        <v>290</v>
      </c>
      <c r="C246" s="150"/>
      <c r="D246" s="150"/>
      <c r="E246" s="104"/>
      <c r="F246" s="150"/>
      <c r="G246" s="104"/>
      <c r="H246" s="150"/>
      <c r="I246" s="104"/>
      <c r="J246" s="150"/>
      <c r="K246" s="104"/>
      <c r="L246" s="150"/>
      <c r="M246" s="104"/>
      <c r="N246" s="150"/>
    </row>
    <row r="247" spans="2:14" hidden="1" x14ac:dyDescent="0.2">
      <c r="B247" s="277" t="s">
        <v>291</v>
      </c>
      <c r="C247" s="150"/>
      <c r="D247" s="150"/>
      <c r="E247" s="104"/>
      <c r="F247" s="150"/>
      <c r="G247" s="104"/>
      <c r="H247" s="150"/>
      <c r="I247" s="104"/>
      <c r="J247" s="150"/>
      <c r="K247" s="104"/>
      <c r="L247" s="150"/>
      <c r="M247" s="104"/>
      <c r="N247" s="150"/>
    </row>
    <row r="248" spans="2:14" hidden="1" x14ac:dyDescent="0.2">
      <c r="B248" s="114" t="s">
        <v>292</v>
      </c>
      <c r="C248" s="150"/>
      <c r="D248" s="150"/>
      <c r="E248" s="104"/>
      <c r="F248" s="150"/>
      <c r="G248" s="104"/>
      <c r="H248" s="150"/>
      <c r="I248" s="104"/>
      <c r="J248" s="150"/>
      <c r="K248" s="104"/>
      <c r="L248" s="150"/>
      <c r="M248" s="104"/>
      <c r="N248" s="150"/>
    </row>
    <row r="249" spans="2:14" hidden="1" x14ac:dyDescent="0.2">
      <c r="B249" s="277" t="s">
        <v>293</v>
      </c>
      <c r="C249" s="150"/>
      <c r="D249" s="150"/>
      <c r="E249" s="104"/>
      <c r="F249" s="150"/>
      <c r="G249" s="104"/>
      <c r="H249" s="150"/>
      <c r="I249" s="104"/>
      <c r="J249" s="150"/>
      <c r="K249" s="104"/>
      <c r="L249" s="150"/>
      <c r="M249" s="104"/>
      <c r="N249" s="150"/>
    </row>
    <row r="250" spans="2:14" hidden="1" x14ac:dyDescent="0.2">
      <c r="B250" s="879" t="s">
        <v>872</v>
      </c>
      <c r="C250" s="150"/>
      <c r="D250" s="150"/>
      <c r="E250" s="104"/>
      <c r="F250" s="150"/>
      <c r="G250" s="104"/>
      <c r="H250" s="150"/>
      <c r="I250" s="104"/>
      <c r="J250" s="150"/>
      <c r="K250" s="104"/>
      <c r="L250" s="150"/>
      <c r="M250" s="104"/>
      <c r="N250" s="150"/>
    </row>
    <row r="251" spans="2:14" hidden="1" x14ac:dyDescent="0.2">
      <c r="B251" s="884" t="s">
        <v>867</v>
      </c>
      <c r="C251" s="150"/>
      <c r="D251" s="150"/>
      <c r="E251" s="104"/>
      <c r="F251" s="150"/>
      <c r="G251" s="104"/>
      <c r="H251" s="150"/>
      <c r="I251" s="104"/>
      <c r="J251" s="150"/>
      <c r="K251" s="104"/>
      <c r="L251" s="150"/>
      <c r="M251" s="104"/>
      <c r="N251" s="150"/>
    </row>
    <row r="252" spans="2:14" hidden="1" x14ac:dyDescent="0.2">
      <c r="B252" s="884" t="s">
        <v>868</v>
      </c>
      <c r="C252" s="150"/>
      <c r="D252" s="150"/>
      <c r="E252" s="104"/>
      <c r="F252" s="150"/>
      <c r="G252" s="104"/>
      <c r="H252" s="150"/>
      <c r="I252" s="104"/>
      <c r="J252" s="150"/>
      <c r="K252" s="104"/>
      <c r="L252" s="150"/>
      <c r="M252" s="104"/>
      <c r="N252" s="150"/>
    </row>
    <row r="253" spans="2:14" hidden="1" x14ac:dyDescent="0.2">
      <c r="B253" s="876" t="s">
        <v>869</v>
      </c>
      <c r="C253" s="150"/>
      <c r="D253" s="150"/>
      <c r="E253" s="104"/>
      <c r="F253" s="150"/>
      <c r="G253" s="104"/>
      <c r="H253" s="150"/>
      <c r="I253" s="104"/>
      <c r="J253" s="150"/>
      <c r="K253" s="104"/>
      <c r="L253" s="150"/>
      <c r="M253" s="104"/>
      <c r="N253" s="150"/>
    </row>
    <row r="254" spans="2:14" hidden="1" x14ac:dyDescent="0.2">
      <c r="B254" s="876" t="s">
        <v>870</v>
      </c>
      <c r="C254" s="150"/>
      <c r="D254" s="150"/>
      <c r="E254" s="104"/>
      <c r="F254" s="150"/>
      <c r="G254" s="104"/>
      <c r="H254" s="150"/>
      <c r="I254" s="104"/>
      <c r="J254" s="150"/>
      <c r="K254" s="104"/>
      <c r="L254" s="150"/>
      <c r="M254" s="104"/>
      <c r="N254" s="150"/>
    </row>
    <row r="255" spans="2:14" hidden="1" x14ac:dyDescent="0.2">
      <c r="B255" s="876" t="s">
        <v>871</v>
      </c>
      <c r="C255" s="150"/>
      <c r="D255" s="150"/>
      <c r="E255" s="104"/>
      <c r="F255" s="150"/>
      <c r="G255" s="104"/>
      <c r="H255" s="150"/>
      <c r="I255" s="104"/>
      <c r="J255" s="150"/>
      <c r="K255" s="104"/>
      <c r="L255" s="150"/>
      <c r="M255" s="104"/>
      <c r="N255" s="150"/>
    </row>
    <row r="256" spans="2:14" hidden="1" x14ac:dyDescent="0.2">
      <c r="B256" s="868" t="s">
        <v>873</v>
      </c>
      <c r="C256" s="150"/>
      <c r="D256" s="150"/>
      <c r="E256" s="104"/>
      <c r="F256" s="150"/>
      <c r="G256" s="104"/>
      <c r="H256" s="150"/>
      <c r="I256" s="104"/>
      <c r="J256" s="150"/>
      <c r="K256" s="104"/>
      <c r="L256" s="150"/>
      <c r="M256" s="104"/>
      <c r="N256" s="150"/>
    </row>
    <row r="257" spans="2:14" hidden="1" x14ac:dyDescent="0.2">
      <c r="B257" s="868" t="s">
        <v>875</v>
      </c>
      <c r="C257" s="150"/>
      <c r="D257" s="150"/>
      <c r="E257" s="104"/>
      <c r="F257" s="150"/>
      <c r="G257" s="104"/>
      <c r="H257" s="150"/>
      <c r="I257" s="104"/>
      <c r="J257" s="150"/>
      <c r="K257" s="104"/>
      <c r="L257" s="150"/>
      <c r="M257" s="104"/>
      <c r="N257" s="150"/>
    </row>
    <row r="258" spans="2:14" hidden="1" x14ac:dyDescent="0.2">
      <c r="B258" s="887" t="s">
        <v>879</v>
      </c>
      <c r="C258" s="150"/>
      <c r="D258" s="150"/>
      <c r="E258" s="104"/>
      <c r="F258" s="150"/>
      <c r="G258" s="104"/>
      <c r="H258" s="150"/>
      <c r="I258" s="104"/>
      <c r="J258" s="150"/>
      <c r="K258" s="104"/>
      <c r="L258" s="150"/>
      <c r="M258" s="104"/>
      <c r="N258" s="150"/>
    </row>
    <row r="259" spans="2:14" hidden="1" x14ac:dyDescent="0.2">
      <c r="B259" s="887" t="s">
        <v>880</v>
      </c>
      <c r="C259" s="150"/>
      <c r="D259" s="150"/>
      <c r="E259" s="104"/>
      <c r="F259" s="150"/>
      <c r="G259" s="104"/>
      <c r="H259" s="150"/>
      <c r="I259" s="104"/>
      <c r="J259" s="150"/>
      <c r="K259" s="104"/>
      <c r="L259" s="150"/>
      <c r="M259" s="104"/>
      <c r="N259" s="150"/>
    </row>
    <row r="260" spans="2:14" hidden="1" x14ac:dyDescent="0.2">
      <c r="B260" s="887" t="s">
        <v>874</v>
      </c>
      <c r="C260" s="150"/>
      <c r="D260" s="150"/>
      <c r="E260" s="104"/>
      <c r="F260" s="150"/>
      <c r="G260" s="104"/>
      <c r="H260" s="150"/>
      <c r="I260" s="104"/>
      <c r="J260" s="150"/>
      <c r="K260" s="104"/>
      <c r="L260" s="150"/>
      <c r="M260" s="104"/>
      <c r="N260" s="150"/>
    </row>
    <row r="261" spans="2:14" hidden="1" x14ac:dyDescent="0.2">
      <c r="B261" s="114" t="s">
        <v>7</v>
      </c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</row>
    <row r="262" spans="2:14" hidden="1" x14ac:dyDescent="0.2">
      <c r="B262" s="114" t="s">
        <v>511</v>
      </c>
      <c r="C262" s="150"/>
      <c r="D262" s="150"/>
      <c r="E262" s="104"/>
      <c r="F262" s="150"/>
      <c r="G262" s="104"/>
      <c r="H262" s="150"/>
      <c r="I262" s="104"/>
      <c r="J262" s="150"/>
      <c r="K262" s="104"/>
      <c r="L262" s="150"/>
      <c r="M262" s="104"/>
      <c r="N262" s="150"/>
    </row>
    <row r="263" spans="2:14" hidden="1" x14ac:dyDescent="0.2">
      <c r="B263" s="28" t="s">
        <v>512</v>
      </c>
      <c r="C263" s="422">
        <f t="shared" ref="C263:N263" si="18">SUM(C231:C262)</f>
        <v>0</v>
      </c>
      <c r="D263" s="422">
        <f t="shared" si="18"/>
        <v>0</v>
      </c>
      <c r="E263" s="422">
        <f t="shared" si="18"/>
        <v>0</v>
      </c>
      <c r="F263" s="422">
        <f t="shared" si="18"/>
        <v>0</v>
      </c>
      <c r="G263" s="422">
        <f t="shared" si="18"/>
        <v>0</v>
      </c>
      <c r="H263" s="422">
        <f t="shared" si="18"/>
        <v>0</v>
      </c>
      <c r="I263" s="422">
        <f t="shared" si="18"/>
        <v>0</v>
      </c>
      <c r="J263" s="422">
        <f t="shared" si="18"/>
        <v>0</v>
      </c>
      <c r="K263" s="422">
        <f t="shared" si="18"/>
        <v>0</v>
      </c>
      <c r="L263" s="422">
        <f t="shared" si="18"/>
        <v>0</v>
      </c>
      <c r="M263" s="422">
        <f t="shared" si="18"/>
        <v>0</v>
      </c>
      <c r="N263" s="422">
        <f t="shared" si="18"/>
        <v>0</v>
      </c>
    </row>
    <row r="264" spans="2:14" hidden="1" x14ac:dyDescent="0.2">
      <c r="B264" s="18" t="s">
        <v>513</v>
      </c>
      <c r="C264" s="423"/>
      <c r="D264" s="423"/>
      <c r="E264" s="280"/>
      <c r="F264" s="280"/>
      <c r="G264" s="280"/>
      <c r="H264" s="280"/>
      <c r="I264" s="280"/>
      <c r="J264" s="280"/>
      <c r="K264" s="280"/>
      <c r="L264" s="280"/>
      <c r="M264" s="280"/>
      <c r="N264" s="240"/>
    </row>
    <row r="265" spans="2:14" hidden="1" x14ac:dyDescent="0.2">
      <c r="B265" s="108" t="s">
        <v>514</v>
      </c>
      <c r="C265" s="150"/>
      <c r="D265" s="150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</row>
    <row r="266" spans="2:14" hidden="1" x14ac:dyDescent="0.2">
      <c r="B266" s="114" t="s">
        <v>515</v>
      </c>
      <c r="C266" s="150"/>
      <c r="D266" s="150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</row>
    <row r="267" spans="2:14" hidden="1" x14ac:dyDescent="0.2">
      <c r="B267" s="28" t="s">
        <v>516</v>
      </c>
      <c r="C267" s="424">
        <f t="shared" ref="C267:N267" si="19">SUM(C265:C266)</f>
        <v>0</v>
      </c>
      <c r="D267" s="424">
        <f t="shared" si="19"/>
        <v>0</v>
      </c>
      <c r="E267" s="424">
        <f t="shared" si="19"/>
        <v>0</v>
      </c>
      <c r="F267" s="424">
        <f t="shared" si="19"/>
        <v>0</v>
      </c>
      <c r="G267" s="424">
        <f t="shared" si="19"/>
        <v>0</v>
      </c>
      <c r="H267" s="424">
        <f t="shared" si="19"/>
        <v>0</v>
      </c>
      <c r="I267" s="424">
        <f t="shared" si="19"/>
        <v>0</v>
      </c>
      <c r="J267" s="424">
        <f t="shared" si="19"/>
        <v>0</v>
      </c>
      <c r="K267" s="424">
        <f t="shared" si="19"/>
        <v>0</v>
      </c>
      <c r="L267" s="424">
        <f t="shared" si="19"/>
        <v>0</v>
      </c>
      <c r="M267" s="424">
        <f t="shared" si="19"/>
        <v>0</v>
      </c>
      <c r="N267" s="424">
        <f t="shared" si="19"/>
        <v>0</v>
      </c>
    </row>
    <row r="268" spans="2:14" hidden="1" x14ac:dyDescent="0.2">
      <c r="B268" s="18"/>
      <c r="C268" s="425"/>
      <c r="D268" s="425"/>
      <c r="E268" s="280"/>
      <c r="F268" s="280"/>
      <c r="G268" s="280"/>
      <c r="H268" s="280"/>
      <c r="I268" s="280"/>
      <c r="J268" s="280"/>
      <c r="K268" s="280"/>
      <c r="L268" s="280"/>
      <c r="M268" s="280"/>
      <c r="N268" s="240"/>
    </row>
    <row r="269" spans="2:14" hidden="1" x14ac:dyDescent="0.2">
      <c r="B269" s="11" t="s">
        <v>517</v>
      </c>
      <c r="C269" s="391">
        <f t="shared" ref="C269:N269" si="20">C263+C267</f>
        <v>0</v>
      </c>
      <c r="D269" s="391">
        <f t="shared" si="20"/>
        <v>0</v>
      </c>
      <c r="E269" s="391">
        <f t="shared" si="20"/>
        <v>0</v>
      </c>
      <c r="F269" s="391">
        <f t="shared" si="20"/>
        <v>0</v>
      </c>
      <c r="G269" s="391">
        <f t="shared" si="20"/>
        <v>0</v>
      </c>
      <c r="H269" s="391">
        <f t="shared" si="20"/>
        <v>0</v>
      </c>
      <c r="I269" s="391">
        <f t="shared" si="20"/>
        <v>0</v>
      </c>
      <c r="J269" s="391">
        <f t="shared" si="20"/>
        <v>0</v>
      </c>
      <c r="K269" s="391">
        <f t="shared" si="20"/>
        <v>0</v>
      </c>
      <c r="L269" s="391">
        <f t="shared" si="20"/>
        <v>0</v>
      </c>
      <c r="M269" s="391">
        <f t="shared" si="20"/>
        <v>0</v>
      </c>
      <c r="N269" s="391">
        <f t="shared" si="20"/>
        <v>0</v>
      </c>
    </row>
    <row r="270" spans="2:14" hidden="1" x14ac:dyDescent="0.2"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</row>
    <row r="271" spans="2:14" hidden="1" x14ac:dyDescent="0.2"/>
    <row r="272" spans="2:14" hidden="1" x14ac:dyDescent="0.2"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</row>
    <row r="273" spans="2:14" hidden="1" x14ac:dyDescent="0.2">
      <c r="B273" s="2" t="s">
        <v>523</v>
      </c>
      <c r="C273" s="415"/>
      <c r="D273" s="415"/>
      <c r="E273" s="415"/>
      <c r="F273" s="415"/>
      <c r="G273" s="415"/>
      <c r="H273" s="415"/>
      <c r="I273" s="415"/>
      <c r="J273" s="415"/>
      <c r="K273" s="415"/>
      <c r="L273" s="415"/>
      <c r="M273" s="415"/>
      <c r="N273" s="416"/>
    </row>
    <row r="274" spans="2:14" hidden="1" x14ac:dyDescent="0.2">
      <c r="B274" s="9" t="s">
        <v>20</v>
      </c>
      <c r="C274" s="417"/>
      <c r="D274" s="417"/>
      <c r="E274" s="417"/>
      <c r="F274" s="417"/>
      <c r="G274" s="417"/>
      <c r="H274" s="417"/>
      <c r="I274" s="417"/>
      <c r="J274" s="417"/>
      <c r="K274" s="417"/>
      <c r="L274" s="417"/>
      <c r="M274" s="417"/>
      <c r="N274" s="418"/>
    </row>
    <row r="275" spans="2:14" hidden="1" x14ac:dyDescent="0.2">
      <c r="B275" s="9" t="s">
        <v>519</v>
      </c>
      <c r="C275" s="417"/>
      <c r="D275" s="417"/>
      <c r="E275" s="417"/>
      <c r="F275" s="417"/>
      <c r="G275" s="417"/>
      <c r="H275" s="417"/>
      <c r="I275" s="417"/>
      <c r="J275" s="417"/>
      <c r="K275" s="417"/>
      <c r="L275" s="417"/>
      <c r="M275" s="417"/>
      <c r="N275" s="418"/>
    </row>
    <row r="276" spans="2:14" hidden="1" x14ac:dyDescent="0.2">
      <c r="B276" s="9" t="s">
        <v>2</v>
      </c>
      <c r="C276" s="417"/>
      <c r="D276" s="417"/>
      <c r="E276" s="417"/>
      <c r="F276" s="417"/>
      <c r="G276" s="417"/>
      <c r="H276" s="417"/>
      <c r="I276" s="417"/>
      <c r="J276" s="417"/>
      <c r="K276" s="417"/>
      <c r="L276" s="417"/>
      <c r="M276" s="417"/>
      <c r="N276" s="418"/>
    </row>
    <row r="277" spans="2:14" hidden="1" x14ac:dyDescent="0.2">
      <c r="B277" s="12"/>
      <c r="C277" s="419"/>
      <c r="D277" s="419"/>
      <c r="E277" s="419"/>
      <c r="F277" s="419"/>
      <c r="G277" s="419"/>
      <c r="H277" s="419"/>
      <c r="I277" s="419"/>
      <c r="J277" s="419"/>
      <c r="K277" s="419"/>
      <c r="L277" s="419"/>
      <c r="M277" s="419"/>
      <c r="N277" s="420"/>
    </row>
    <row r="278" spans="2:14" hidden="1" x14ac:dyDescent="0.2">
      <c r="B278" s="10"/>
      <c r="C278" s="421"/>
      <c r="D278" s="421"/>
    </row>
    <row r="279" spans="2:14" hidden="1" x14ac:dyDescent="0.2">
      <c r="B279" s="27" t="s">
        <v>3</v>
      </c>
      <c r="C279" s="272" t="s">
        <v>37</v>
      </c>
      <c r="D279" s="268"/>
      <c r="E279" s="267" t="s">
        <v>38</v>
      </c>
      <c r="F279" s="268"/>
      <c r="G279" s="270" t="s">
        <v>39</v>
      </c>
      <c r="H279" s="268"/>
      <c r="I279" s="272" t="s">
        <v>40</v>
      </c>
      <c r="J279" s="268"/>
      <c r="K279" s="270" t="s">
        <v>121</v>
      </c>
      <c r="L279" s="268"/>
      <c r="M279" s="272" t="s">
        <v>122</v>
      </c>
      <c r="N279" s="269"/>
    </row>
    <row r="280" spans="2:14" hidden="1" x14ac:dyDescent="0.2">
      <c r="B280" s="314"/>
      <c r="C280" s="274" t="s">
        <v>503</v>
      </c>
      <c r="D280" s="275" t="s">
        <v>504</v>
      </c>
      <c r="E280" s="274" t="s">
        <v>503</v>
      </c>
      <c r="F280" s="275" t="s">
        <v>504</v>
      </c>
      <c r="G280" s="274" t="s">
        <v>503</v>
      </c>
      <c r="H280" s="275" t="s">
        <v>504</v>
      </c>
      <c r="I280" s="274" t="s">
        <v>503</v>
      </c>
      <c r="J280" s="275" t="s">
        <v>504</v>
      </c>
      <c r="K280" s="274" t="s">
        <v>503</v>
      </c>
      <c r="L280" s="275" t="s">
        <v>504</v>
      </c>
      <c r="M280" s="274" t="s">
        <v>503</v>
      </c>
      <c r="N280" s="275" t="s">
        <v>504</v>
      </c>
    </row>
    <row r="281" spans="2:14" hidden="1" x14ac:dyDescent="0.2">
      <c r="B281" s="125" t="s">
        <v>25</v>
      </c>
      <c r="C281" s="282"/>
      <c r="D281" s="282"/>
      <c r="E281" s="282"/>
      <c r="F281" s="282"/>
      <c r="G281" s="282"/>
      <c r="H281" s="282"/>
      <c r="I281" s="282"/>
      <c r="J281" s="282"/>
      <c r="K281" s="282"/>
      <c r="L281" s="282"/>
      <c r="M281" s="282"/>
      <c r="N281" s="283"/>
    </row>
    <row r="282" spans="2:14" hidden="1" x14ac:dyDescent="0.2">
      <c r="B282" s="114" t="s">
        <v>505</v>
      </c>
      <c r="C282" s="150"/>
      <c r="D282" s="150"/>
      <c r="E282" s="104"/>
      <c r="F282" s="150"/>
      <c r="G282" s="104"/>
      <c r="H282" s="150"/>
      <c r="I282" s="104"/>
      <c r="J282" s="150"/>
      <c r="K282" s="104"/>
      <c r="L282" s="150"/>
      <c r="M282" s="104"/>
      <c r="N282" s="150"/>
    </row>
    <row r="283" spans="2:14" hidden="1" x14ac:dyDescent="0.2">
      <c r="B283" s="114" t="s">
        <v>506</v>
      </c>
      <c r="C283" s="150"/>
      <c r="D283" s="150"/>
      <c r="E283" s="104"/>
      <c r="F283" s="150"/>
      <c r="G283" s="104"/>
      <c r="H283" s="150"/>
      <c r="I283" s="104"/>
      <c r="J283" s="150"/>
      <c r="K283" s="104"/>
      <c r="L283" s="150"/>
      <c r="M283" s="104"/>
      <c r="N283" s="150"/>
    </row>
    <row r="284" spans="2:14" hidden="1" x14ac:dyDescent="0.2">
      <c r="B284" s="114" t="s">
        <v>507</v>
      </c>
      <c r="C284" s="150"/>
      <c r="D284" s="150"/>
      <c r="E284" s="104"/>
      <c r="F284" s="150"/>
      <c r="G284" s="104"/>
      <c r="H284" s="150"/>
      <c r="I284" s="104"/>
      <c r="J284" s="150"/>
      <c r="K284" s="104"/>
      <c r="L284" s="150"/>
      <c r="M284" s="104"/>
      <c r="N284" s="150"/>
    </row>
    <row r="285" spans="2:14" hidden="1" x14ac:dyDescent="0.2">
      <c r="B285" s="114" t="s">
        <v>508</v>
      </c>
      <c r="C285" s="150"/>
      <c r="D285" s="150"/>
      <c r="E285" s="104"/>
      <c r="F285" s="150"/>
      <c r="G285" s="104"/>
      <c r="H285" s="150"/>
      <c r="I285" s="104"/>
      <c r="J285" s="150"/>
      <c r="K285" s="104"/>
      <c r="L285" s="150"/>
      <c r="M285" s="104"/>
      <c r="N285" s="150"/>
    </row>
    <row r="286" spans="2:14" hidden="1" x14ac:dyDescent="0.2">
      <c r="B286" s="114" t="s">
        <v>509</v>
      </c>
      <c r="C286" s="150"/>
      <c r="D286" s="150"/>
      <c r="E286" s="104"/>
      <c r="F286" s="150"/>
      <c r="G286" s="104"/>
      <c r="H286" s="150"/>
      <c r="I286" s="104"/>
      <c r="J286" s="150"/>
      <c r="K286" s="104"/>
      <c r="L286" s="150"/>
      <c r="M286" s="104"/>
      <c r="N286" s="150"/>
    </row>
    <row r="287" spans="2:14" hidden="1" x14ac:dyDescent="0.2">
      <c r="B287" s="114" t="s">
        <v>510</v>
      </c>
      <c r="C287" s="150"/>
      <c r="D287" s="150"/>
      <c r="E287" s="104"/>
      <c r="F287" s="150"/>
      <c r="G287" s="104"/>
      <c r="H287" s="150"/>
      <c r="I287" s="104"/>
      <c r="J287" s="150"/>
      <c r="K287" s="104"/>
      <c r="L287" s="150"/>
      <c r="M287" s="104"/>
      <c r="N287" s="150"/>
    </row>
    <row r="288" spans="2:14" hidden="1" x14ac:dyDescent="0.2">
      <c r="B288" s="114" t="s">
        <v>426</v>
      </c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</row>
    <row r="289" spans="2:14" hidden="1" x14ac:dyDescent="0.2">
      <c r="B289" s="277" t="s">
        <v>285</v>
      </c>
      <c r="C289" s="150"/>
      <c r="D289" s="150"/>
      <c r="E289" s="104"/>
      <c r="F289" s="150"/>
      <c r="G289" s="104"/>
      <c r="H289" s="150"/>
      <c r="I289" s="104"/>
      <c r="J289" s="150"/>
      <c r="K289" s="104"/>
      <c r="L289" s="150"/>
      <c r="M289" s="104"/>
      <c r="N289" s="150"/>
    </row>
    <row r="290" spans="2:14" hidden="1" x14ac:dyDescent="0.2">
      <c r="B290" s="277" t="s">
        <v>286</v>
      </c>
      <c r="C290" s="150"/>
      <c r="D290" s="150"/>
      <c r="E290" s="104"/>
      <c r="F290" s="150"/>
      <c r="G290" s="104"/>
      <c r="H290" s="150"/>
      <c r="I290" s="104"/>
      <c r="J290" s="150"/>
      <c r="K290" s="104"/>
      <c r="L290" s="150"/>
      <c r="M290" s="104"/>
      <c r="N290" s="150"/>
    </row>
    <row r="291" spans="2:14" hidden="1" x14ac:dyDescent="0.2">
      <c r="B291" s="277" t="s">
        <v>287</v>
      </c>
      <c r="C291" s="150"/>
      <c r="D291" s="150"/>
      <c r="E291" s="104"/>
      <c r="F291" s="150"/>
      <c r="G291" s="104"/>
      <c r="H291" s="150"/>
      <c r="I291" s="104"/>
      <c r="J291" s="150"/>
      <c r="K291" s="104"/>
      <c r="L291" s="150"/>
      <c r="M291" s="104"/>
      <c r="N291" s="150"/>
    </row>
    <row r="292" spans="2:14" hidden="1" x14ac:dyDescent="0.2">
      <c r="B292" s="114" t="s">
        <v>427</v>
      </c>
      <c r="C292" s="150"/>
      <c r="D292" s="150"/>
      <c r="E292" s="104"/>
      <c r="F292" s="150"/>
      <c r="G292" s="104"/>
      <c r="H292" s="150"/>
      <c r="I292" s="104"/>
      <c r="J292" s="150"/>
      <c r="K292" s="104"/>
      <c r="L292" s="150"/>
      <c r="M292" s="104"/>
      <c r="N292" s="150"/>
    </row>
    <row r="293" spans="2:14" hidden="1" x14ac:dyDescent="0.2">
      <c r="B293" s="277" t="s">
        <v>428</v>
      </c>
      <c r="C293" s="150"/>
      <c r="D293" s="150"/>
      <c r="E293" s="104"/>
      <c r="F293" s="150"/>
      <c r="G293" s="104"/>
      <c r="H293" s="150"/>
      <c r="I293" s="104"/>
      <c r="J293" s="150"/>
      <c r="K293" s="104"/>
      <c r="L293" s="150"/>
      <c r="M293" s="104"/>
      <c r="N293" s="150"/>
    </row>
    <row r="294" spans="2:14" hidden="1" x14ac:dyDescent="0.2">
      <c r="B294" s="114" t="s">
        <v>429</v>
      </c>
      <c r="C294" s="150"/>
      <c r="D294" s="150"/>
      <c r="E294" s="104"/>
      <c r="F294" s="150"/>
      <c r="G294" s="104"/>
      <c r="H294" s="150"/>
      <c r="I294" s="104"/>
      <c r="J294" s="150"/>
      <c r="K294" s="104"/>
      <c r="L294" s="150"/>
      <c r="M294" s="104"/>
      <c r="N294" s="150"/>
    </row>
    <row r="295" spans="2:14" hidden="1" x14ac:dyDescent="0.2">
      <c r="B295" s="277" t="s">
        <v>288</v>
      </c>
      <c r="C295" s="150"/>
      <c r="D295" s="150"/>
      <c r="E295" s="104"/>
      <c r="F295" s="150"/>
      <c r="G295" s="104"/>
      <c r="H295" s="150"/>
      <c r="I295" s="104"/>
      <c r="J295" s="150"/>
      <c r="K295" s="104"/>
      <c r="L295" s="150"/>
      <c r="M295" s="104"/>
      <c r="N295" s="150"/>
    </row>
    <row r="296" spans="2:14" hidden="1" x14ac:dyDescent="0.2">
      <c r="B296" s="277" t="s">
        <v>289</v>
      </c>
      <c r="C296" s="150"/>
      <c r="D296" s="150"/>
      <c r="E296" s="104"/>
      <c r="F296" s="150"/>
      <c r="G296" s="104"/>
      <c r="H296" s="150"/>
      <c r="I296" s="104"/>
      <c r="J296" s="150"/>
      <c r="K296" s="104"/>
      <c r="L296" s="150"/>
      <c r="M296" s="104"/>
      <c r="N296" s="150"/>
    </row>
    <row r="297" spans="2:14" hidden="1" x14ac:dyDescent="0.2">
      <c r="B297" s="277" t="s">
        <v>290</v>
      </c>
      <c r="C297" s="150"/>
      <c r="D297" s="150"/>
      <c r="E297" s="104"/>
      <c r="F297" s="150"/>
      <c r="G297" s="104"/>
      <c r="H297" s="150"/>
      <c r="I297" s="104"/>
      <c r="J297" s="150"/>
      <c r="K297" s="104"/>
      <c r="L297" s="150"/>
      <c r="M297" s="104"/>
      <c r="N297" s="150"/>
    </row>
    <row r="298" spans="2:14" hidden="1" x14ac:dyDescent="0.2">
      <c r="B298" s="277" t="s">
        <v>291</v>
      </c>
      <c r="C298" s="150"/>
      <c r="D298" s="150"/>
      <c r="E298" s="104"/>
      <c r="F298" s="150"/>
      <c r="G298" s="104"/>
      <c r="H298" s="150"/>
      <c r="I298" s="104"/>
      <c r="J298" s="150"/>
      <c r="K298" s="104"/>
      <c r="L298" s="150"/>
      <c r="M298" s="104"/>
      <c r="N298" s="150"/>
    </row>
    <row r="299" spans="2:14" hidden="1" x14ac:dyDescent="0.2">
      <c r="B299" s="114" t="s">
        <v>292</v>
      </c>
      <c r="C299" s="150"/>
      <c r="D299" s="150"/>
      <c r="E299" s="104"/>
      <c r="F299" s="150"/>
      <c r="G299" s="104"/>
      <c r="H299" s="150"/>
      <c r="I299" s="104"/>
      <c r="J299" s="150"/>
      <c r="K299" s="104"/>
      <c r="L299" s="150"/>
      <c r="M299" s="104"/>
      <c r="N299" s="150"/>
    </row>
    <row r="300" spans="2:14" hidden="1" x14ac:dyDescent="0.2">
      <c r="B300" s="277" t="s">
        <v>293</v>
      </c>
      <c r="C300" s="150"/>
      <c r="D300" s="150"/>
      <c r="E300" s="104"/>
      <c r="F300" s="150"/>
      <c r="G300" s="104"/>
      <c r="H300" s="150"/>
      <c r="I300" s="104"/>
      <c r="J300" s="150"/>
      <c r="K300" s="104"/>
      <c r="L300" s="150"/>
      <c r="M300" s="104"/>
      <c r="N300" s="150"/>
    </row>
    <row r="301" spans="2:14" hidden="1" x14ac:dyDescent="0.2">
      <c r="B301" s="879" t="s">
        <v>872</v>
      </c>
      <c r="C301" s="150"/>
      <c r="D301" s="150"/>
      <c r="E301" s="104"/>
      <c r="F301" s="150"/>
      <c r="G301" s="104"/>
      <c r="H301" s="150"/>
      <c r="I301" s="104"/>
      <c r="J301" s="150"/>
      <c r="K301" s="104"/>
      <c r="L301" s="150"/>
      <c r="M301" s="104"/>
      <c r="N301" s="150"/>
    </row>
    <row r="302" spans="2:14" hidden="1" x14ac:dyDescent="0.2">
      <c r="B302" s="884" t="s">
        <v>867</v>
      </c>
      <c r="C302" s="150"/>
      <c r="D302" s="150"/>
      <c r="E302" s="104"/>
      <c r="F302" s="150"/>
      <c r="G302" s="104"/>
      <c r="H302" s="150"/>
      <c r="I302" s="104"/>
      <c r="J302" s="150"/>
      <c r="K302" s="104"/>
      <c r="L302" s="150"/>
      <c r="M302" s="104"/>
      <c r="N302" s="150"/>
    </row>
    <row r="303" spans="2:14" hidden="1" x14ac:dyDescent="0.2">
      <c r="B303" s="884" t="s">
        <v>868</v>
      </c>
      <c r="C303" s="150"/>
      <c r="D303" s="150"/>
      <c r="E303" s="104"/>
      <c r="F303" s="150"/>
      <c r="G303" s="104"/>
      <c r="H303" s="150"/>
      <c r="I303" s="104"/>
      <c r="J303" s="150"/>
      <c r="K303" s="104"/>
      <c r="L303" s="150"/>
      <c r="M303" s="104"/>
      <c r="N303" s="150"/>
    </row>
    <row r="304" spans="2:14" hidden="1" x14ac:dyDescent="0.2">
      <c r="B304" s="876" t="s">
        <v>869</v>
      </c>
      <c r="C304" s="150"/>
      <c r="D304" s="150"/>
      <c r="E304" s="104"/>
      <c r="F304" s="150"/>
      <c r="G304" s="104"/>
      <c r="H304" s="150"/>
      <c r="I304" s="104"/>
      <c r="J304" s="150"/>
      <c r="K304" s="104"/>
      <c r="L304" s="150"/>
      <c r="M304" s="104"/>
      <c r="N304" s="150"/>
    </row>
    <row r="305" spans="2:14" hidden="1" x14ac:dyDescent="0.2">
      <c r="B305" s="876" t="s">
        <v>870</v>
      </c>
      <c r="C305" s="150"/>
      <c r="D305" s="150"/>
      <c r="E305" s="104"/>
      <c r="F305" s="150"/>
      <c r="G305" s="104"/>
      <c r="H305" s="150"/>
      <c r="I305" s="104"/>
      <c r="J305" s="150"/>
      <c r="K305" s="104"/>
      <c r="L305" s="150"/>
      <c r="M305" s="104"/>
      <c r="N305" s="150"/>
    </row>
    <row r="306" spans="2:14" hidden="1" x14ac:dyDescent="0.2">
      <c r="B306" s="876" t="s">
        <v>871</v>
      </c>
      <c r="C306" s="150"/>
      <c r="D306" s="150"/>
      <c r="E306" s="104"/>
      <c r="F306" s="150"/>
      <c r="G306" s="104"/>
      <c r="H306" s="150"/>
      <c r="I306" s="104"/>
      <c r="J306" s="150"/>
      <c r="K306" s="104"/>
      <c r="L306" s="150"/>
      <c r="M306" s="104"/>
      <c r="N306" s="150"/>
    </row>
    <row r="307" spans="2:14" hidden="1" x14ac:dyDescent="0.2">
      <c r="B307" s="868" t="s">
        <v>873</v>
      </c>
      <c r="C307" s="150"/>
      <c r="D307" s="150"/>
      <c r="E307" s="104"/>
      <c r="F307" s="150"/>
      <c r="G307" s="104"/>
      <c r="H307" s="150"/>
      <c r="I307" s="104"/>
      <c r="J307" s="150"/>
      <c r="K307" s="104"/>
      <c r="L307" s="150"/>
      <c r="M307" s="104"/>
      <c r="N307" s="150"/>
    </row>
    <row r="308" spans="2:14" hidden="1" x14ac:dyDescent="0.2">
      <c r="B308" s="868" t="s">
        <v>875</v>
      </c>
      <c r="C308" s="150"/>
      <c r="D308" s="150"/>
      <c r="E308" s="104"/>
      <c r="F308" s="150"/>
      <c r="G308" s="104"/>
      <c r="H308" s="150"/>
      <c r="I308" s="104"/>
      <c r="J308" s="150"/>
      <c r="K308" s="104"/>
      <c r="L308" s="150"/>
      <c r="M308" s="104"/>
      <c r="N308" s="150"/>
    </row>
    <row r="309" spans="2:14" hidden="1" x14ac:dyDescent="0.2">
      <c r="B309" s="887" t="s">
        <v>879</v>
      </c>
      <c r="C309" s="150"/>
      <c r="D309" s="150"/>
      <c r="E309" s="104"/>
      <c r="F309" s="150"/>
      <c r="G309" s="104"/>
      <c r="H309" s="150"/>
      <c r="I309" s="104"/>
      <c r="J309" s="150"/>
      <c r="K309" s="104"/>
      <c r="L309" s="150"/>
      <c r="M309" s="104"/>
      <c r="N309" s="150"/>
    </row>
    <row r="310" spans="2:14" hidden="1" x14ac:dyDescent="0.2">
      <c r="B310" s="887" t="s">
        <v>880</v>
      </c>
      <c r="C310" s="150"/>
      <c r="D310" s="150"/>
      <c r="E310" s="104"/>
      <c r="F310" s="150"/>
      <c r="G310" s="104"/>
      <c r="H310" s="150"/>
      <c r="I310" s="104"/>
      <c r="J310" s="150"/>
      <c r="K310" s="104"/>
      <c r="L310" s="150"/>
      <c r="M310" s="104"/>
      <c r="N310" s="150"/>
    </row>
    <row r="311" spans="2:14" hidden="1" x14ac:dyDescent="0.2">
      <c r="B311" s="887" t="s">
        <v>874</v>
      </c>
      <c r="C311" s="150"/>
      <c r="D311" s="150"/>
      <c r="E311" s="104"/>
      <c r="F311" s="150"/>
      <c r="G311" s="104"/>
      <c r="H311" s="150"/>
      <c r="I311" s="104"/>
      <c r="J311" s="150"/>
      <c r="K311" s="104"/>
      <c r="L311" s="150"/>
      <c r="M311" s="104"/>
      <c r="N311" s="150"/>
    </row>
    <row r="312" spans="2:14" hidden="1" x14ac:dyDescent="0.2">
      <c r="B312" s="114" t="s">
        <v>7</v>
      </c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</row>
    <row r="313" spans="2:14" hidden="1" x14ac:dyDescent="0.2">
      <c r="B313" s="114" t="s">
        <v>511</v>
      </c>
      <c r="C313" s="150"/>
      <c r="D313" s="150"/>
      <c r="E313" s="104"/>
      <c r="F313" s="150"/>
      <c r="G313" s="104"/>
      <c r="H313" s="150"/>
      <c r="I313" s="104"/>
      <c r="J313" s="150"/>
      <c r="K313" s="104"/>
      <c r="L313" s="150"/>
      <c r="M313" s="104"/>
      <c r="N313" s="150"/>
    </row>
    <row r="314" spans="2:14" hidden="1" x14ac:dyDescent="0.2">
      <c r="B314" s="28" t="s">
        <v>512</v>
      </c>
      <c r="C314" s="422">
        <f t="shared" ref="C314:N314" si="21">SUM(C282:C313)</f>
        <v>0</v>
      </c>
      <c r="D314" s="422">
        <f t="shared" si="21"/>
        <v>0</v>
      </c>
      <c r="E314" s="422">
        <f t="shared" si="21"/>
        <v>0</v>
      </c>
      <c r="F314" s="422">
        <f t="shared" si="21"/>
        <v>0</v>
      </c>
      <c r="G314" s="422">
        <f t="shared" si="21"/>
        <v>0</v>
      </c>
      <c r="H314" s="422">
        <f t="shared" si="21"/>
        <v>0</v>
      </c>
      <c r="I314" s="422">
        <f t="shared" si="21"/>
        <v>0</v>
      </c>
      <c r="J314" s="422">
        <f t="shared" si="21"/>
        <v>0</v>
      </c>
      <c r="K314" s="422">
        <f t="shared" si="21"/>
        <v>0</v>
      </c>
      <c r="L314" s="422">
        <f t="shared" si="21"/>
        <v>0</v>
      </c>
      <c r="M314" s="422">
        <f t="shared" si="21"/>
        <v>0</v>
      </c>
      <c r="N314" s="422">
        <f t="shared" si="21"/>
        <v>0</v>
      </c>
    </row>
    <row r="315" spans="2:14" hidden="1" x14ac:dyDescent="0.2">
      <c r="B315" s="18" t="s">
        <v>513</v>
      </c>
      <c r="C315" s="423"/>
      <c r="D315" s="423"/>
      <c r="E315" s="280"/>
      <c r="F315" s="280"/>
      <c r="G315" s="280"/>
      <c r="H315" s="280"/>
      <c r="I315" s="280"/>
      <c r="J315" s="280"/>
      <c r="K315" s="280"/>
      <c r="L315" s="280"/>
      <c r="M315" s="280"/>
      <c r="N315" s="240"/>
    </row>
    <row r="316" spans="2:14" hidden="1" x14ac:dyDescent="0.2">
      <c r="B316" s="108" t="s">
        <v>514</v>
      </c>
      <c r="C316" s="150"/>
      <c r="D316" s="150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</row>
    <row r="317" spans="2:14" hidden="1" x14ac:dyDescent="0.2">
      <c r="B317" s="114" t="s">
        <v>515</v>
      </c>
      <c r="C317" s="150"/>
      <c r="D317" s="150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</row>
    <row r="318" spans="2:14" hidden="1" x14ac:dyDescent="0.2">
      <c r="B318" s="28" t="s">
        <v>516</v>
      </c>
      <c r="C318" s="424">
        <f t="shared" ref="C318:N318" si="22">SUM(C316:C317)</f>
        <v>0</v>
      </c>
      <c r="D318" s="424">
        <f t="shared" si="22"/>
        <v>0</v>
      </c>
      <c r="E318" s="424">
        <f t="shared" si="22"/>
        <v>0</v>
      </c>
      <c r="F318" s="424">
        <f t="shared" si="22"/>
        <v>0</v>
      </c>
      <c r="G318" s="424">
        <f t="shared" si="22"/>
        <v>0</v>
      </c>
      <c r="H318" s="424">
        <f t="shared" si="22"/>
        <v>0</v>
      </c>
      <c r="I318" s="424">
        <f t="shared" si="22"/>
        <v>0</v>
      </c>
      <c r="J318" s="424">
        <f t="shared" si="22"/>
        <v>0</v>
      </c>
      <c r="K318" s="424">
        <f t="shared" si="22"/>
        <v>0</v>
      </c>
      <c r="L318" s="424">
        <f t="shared" si="22"/>
        <v>0</v>
      </c>
      <c r="M318" s="424">
        <f t="shared" si="22"/>
        <v>0</v>
      </c>
      <c r="N318" s="424">
        <f t="shared" si="22"/>
        <v>0</v>
      </c>
    </row>
    <row r="319" spans="2:14" hidden="1" x14ac:dyDescent="0.2">
      <c r="B319" s="18"/>
      <c r="C319" s="425"/>
      <c r="D319" s="425"/>
      <c r="E319" s="280"/>
      <c r="F319" s="280"/>
      <c r="G319" s="280"/>
      <c r="H319" s="280"/>
      <c r="I319" s="280"/>
      <c r="J319" s="280"/>
      <c r="K319" s="280"/>
      <c r="L319" s="280"/>
      <c r="M319" s="280"/>
      <c r="N319" s="240"/>
    </row>
    <row r="320" spans="2:14" hidden="1" x14ac:dyDescent="0.2">
      <c r="B320" s="11" t="s">
        <v>517</v>
      </c>
      <c r="C320" s="391">
        <f t="shared" ref="C320:N320" si="23">C314+C318</f>
        <v>0</v>
      </c>
      <c r="D320" s="391">
        <f t="shared" si="23"/>
        <v>0</v>
      </c>
      <c r="E320" s="391">
        <f t="shared" si="23"/>
        <v>0</v>
      </c>
      <c r="F320" s="391">
        <f t="shared" si="23"/>
        <v>0</v>
      </c>
      <c r="G320" s="391">
        <f t="shared" si="23"/>
        <v>0</v>
      </c>
      <c r="H320" s="391">
        <f t="shared" si="23"/>
        <v>0</v>
      </c>
      <c r="I320" s="391">
        <f t="shared" si="23"/>
        <v>0</v>
      </c>
      <c r="J320" s="391">
        <f t="shared" si="23"/>
        <v>0</v>
      </c>
      <c r="K320" s="391">
        <f t="shared" si="23"/>
        <v>0</v>
      </c>
      <c r="L320" s="391">
        <f t="shared" si="23"/>
        <v>0</v>
      </c>
      <c r="M320" s="391">
        <f t="shared" si="23"/>
        <v>0</v>
      </c>
      <c r="N320" s="391">
        <f t="shared" si="23"/>
        <v>0</v>
      </c>
    </row>
    <row r="321" spans="2:14" hidden="1" x14ac:dyDescent="0.2"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</row>
    <row r="322" spans="2:14" hidden="1" x14ac:dyDescent="0.2"/>
    <row r="323" spans="2:14" hidden="1" x14ac:dyDescent="0.2"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</row>
    <row r="324" spans="2:14" hidden="1" x14ac:dyDescent="0.2">
      <c r="B324" s="2" t="s">
        <v>524</v>
      </c>
      <c r="C324" s="415"/>
      <c r="D324" s="415"/>
      <c r="E324" s="415"/>
      <c r="F324" s="415"/>
      <c r="G324" s="415"/>
      <c r="H324" s="415"/>
      <c r="I324" s="415"/>
      <c r="J324" s="415"/>
      <c r="K324" s="415"/>
      <c r="L324" s="415"/>
      <c r="M324" s="415"/>
      <c r="N324" s="416"/>
    </row>
    <row r="325" spans="2:14" hidden="1" x14ac:dyDescent="0.2">
      <c r="B325" s="9" t="s">
        <v>20</v>
      </c>
      <c r="C325" s="417"/>
      <c r="D325" s="417"/>
      <c r="E325" s="417"/>
      <c r="F325" s="417"/>
      <c r="G325" s="417"/>
      <c r="H325" s="417"/>
      <c r="I325" s="417"/>
      <c r="J325" s="417"/>
      <c r="K325" s="417"/>
      <c r="L325" s="417"/>
      <c r="M325" s="417"/>
      <c r="N325" s="418"/>
    </row>
    <row r="326" spans="2:14" hidden="1" x14ac:dyDescent="0.2">
      <c r="B326" s="9" t="s">
        <v>519</v>
      </c>
      <c r="C326" s="417"/>
      <c r="D326" s="417"/>
      <c r="E326" s="417"/>
      <c r="F326" s="417"/>
      <c r="G326" s="417"/>
      <c r="H326" s="417"/>
      <c r="I326" s="417"/>
      <c r="J326" s="417"/>
      <c r="K326" s="417"/>
      <c r="L326" s="417"/>
      <c r="M326" s="417"/>
      <c r="N326" s="418"/>
    </row>
    <row r="327" spans="2:14" hidden="1" x14ac:dyDescent="0.2">
      <c r="B327" s="9" t="s">
        <v>2</v>
      </c>
      <c r="C327" s="417"/>
      <c r="D327" s="417"/>
      <c r="E327" s="417"/>
      <c r="F327" s="417"/>
      <c r="G327" s="417"/>
      <c r="H327" s="417"/>
      <c r="I327" s="417"/>
      <c r="J327" s="417"/>
      <c r="K327" s="417"/>
      <c r="L327" s="417"/>
      <c r="M327" s="417"/>
      <c r="N327" s="418"/>
    </row>
    <row r="328" spans="2:14" hidden="1" x14ac:dyDescent="0.2">
      <c r="B328" s="12"/>
      <c r="C328" s="419"/>
      <c r="D328" s="419"/>
      <c r="E328" s="419"/>
      <c r="F328" s="419"/>
      <c r="G328" s="419"/>
      <c r="H328" s="419"/>
      <c r="I328" s="419"/>
      <c r="J328" s="419"/>
      <c r="K328" s="419"/>
      <c r="L328" s="419"/>
      <c r="M328" s="419"/>
      <c r="N328" s="420"/>
    </row>
    <row r="329" spans="2:14" hidden="1" x14ac:dyDescent="0.2">
      <c r="B329" s="10"/>
      <c r="C329" s="421"/>
      <c r="D329" s="421"/>
    </row>
    <row r="330" spans="2:14" hidden="1" x14ac:dyDescent="0.2">
      <c r="B330" s="27" t="s">
        <v>3</v>
      </c>
      <c r="C330" s="272" t="s">
        <v>37</v>
      </c>
      <c r="D330" s="268"/>
      <c r="E330" s="267" t="s">
        <v>38</v>
      </c>
      <c r="F330" s="268"/>
      <c r="G330" s="270" t="s">
        <v>39</v>
      </c>
      <c r="H330" s="268"/>
      <c r="I330" s="272" t="s">
        <v>40</v>
      </c>
      <c r="J330" s="268"/>
      <c r="K330" s="270" t="s">
        <v>121</v>
      </c>
      <c r="L330" s="268"/>
      <c r="M330" s="272" t="s">
        <v>122</v>
      </c>
      <c r="N330" s="269"/>
    </row>
    <row r="331" spans="2:14" hidden="1" x14ac:dyDescent="0.2">
      <c r="B331" s="314"/>
      <c r="C331" s="274" t="s">
        <v>503</v>
      </c>
      <c r="D331" s="275" t="s">
        <v>504</v>
      </c>
      <c r="E331" s="274" t="s">
        <v>503</v>
      </c>
      <c r="F331" s="275" t="s">
        <v>504</v>
      </c>
      <c r="G331" s="274" t="s">
        <v>503</v>
      </c>
      <c r="H331" s="275" t="s">
        <v>504</v>
      </c>
      <c r="I331" s="274" t="s">
        <v>503</v>
      </c>
      <c r="J331" s="275" t="s">
        <v>504</v>
      </c>
      <c r="K331" s="274" t="s">
        <v>503</v>
      </c>
      <c r="L331" s="275" t="s">
        <v>504</v>
      </c>
      <c r="M331" s="274" t="s">
        <v>503</v>
      </c>
      <c r="N331" s="275" t="s">
        <v>504</v>
      </c>
    </row>
    <row r="332" spans="2:14" hidden="1" x14ac:dyDescent="0.2">
      <c r="B332" s="125" t="s">
        <v>26</v>
      </c>
      <c r="C332" s="282"/>
      <c r="D332" s="282"/>
      <c r="E332" s="282"/>
      <c r="F332" s="282"/>
      <c r="G332" s="282"/>
      <c r="H332" s="282"/>
      <c r="I332" s="282"/>
      <c r="J332" s="282"/>
      <c r="K332" s="282"/>
      <c r="L332" s="282"/>
      <c r="M332" s="282"/>
      <c r="N332" s="283"/>
    </row>
    <row r="333" spans="2:14" hidden="1" x14ac:dyDescent="0.2">
      <c r="B333" s="114" t="s">
        <v>505</v>
      </c>
      <c r="C333" s="150"/>
      <c r="D333" s="150"/>
      <c r="E333" s="104"/>
      <c r="F333" s="150"/>
      <c r="G333" s="104"/>
      <c r="H333" s="150"/>
      <c r="I333" s="104"/>
      <c r="J333" s="150"/>
      <c r="K333" s="104"/>
      <c r="L333" s="150"/>
      <c r="M333" s="104"/>
      <c r="N333" s="150"/>
    </row>
    <row r="334" spans="2:14" hidden="1" x14ac:dyDescent="0.2">
      <c r="B334" s="114" t="s">
        <v>506</v>
      </c>
      <c r="C334" s="150"/>
      <c r="D334" s="150"/>
      <c r="E334" s="104"/>
      <c r="F334" s="150"/>
      <c r="G334" s="104"/>
      <c r="H334" s="150"/>
      <c r="I334" s="104"/>
      <c r="J334" s="150"/>
      <c r="K334" s="104"/>
      <c r="L334" s="150"/>
      <c r="M334" s="104"/>
      <c r="N334" s="150"/>
    </row>
    <row r="335" spans="2:14" hidden="1" x14ac:dyDescent="0.2">
      <c r="B335" s="114" t="s">
        <v>507</v>
      </c>
      <c r="C335" s="150"/>
      <c r="D335" s="150"/>
      <c r="E335" s="104"/>
      <c r="F335" s="150"/>
      <c r="G335" s="104"/>
      <c r="H335" s="150"/>
      <c r="I335" s="104"/>
      <c r="J335" s="150"/>
      <c r="K335" s="104"/>
      <c r="L335" s="150"/>
      <c r="M335" s="104"/>
      <c r="N335" s="150"/>
    </row>
    <row r="336" spans="2:14" hidden="1" x14ac:dyDescent="0.2">
      <c r="B336" s="114" t="s">
        <v>508</v>
      </c>
      <c r="C336" s="150"/>
      <c r="D336" s="150"/>
      <c r="E336" s="104"/>
      <c r="F336" s="150"/>
      <c r="G336" s="104"/>
      <c r="H336" s="150"/>
      <c r="I336" s="104"/>
      <c r="J336" s="150"/>
      <c r="K336" s="104"/>
      <c r="L336" s="150"/>
      <c r="M336" s="104"/>
      <c r="N336" s="150"/>
    </row>
    <row r="337" spans="2:14" hidden="1" x14ac:dyDescent="0.2">
      <c r="B337" s="114" t="s">
        <v>509</v>
      </c>
      <c r="C337" s="150"/>
      <c r="D337" s="150"/>
      <c r="E337" s="104"/>
      <c r="F337" s="150"/>
      <c r="G337" s="104"/>
      <c r="H337" s="150"/>
      <c r="I337" s="104"/>
      <c r="J337" s="150"/>
      <c r="K337" s="104"/>
      <c r="L337" s="150"/>
      <c r="M337" s="104"/>
      <c r="N337" s="150"/>
    </row>
    <row r="338" spans="2:14" hidden="1" x14ac:dyDescent="0.2">
      <c r="B338" s="114" t="s">
        <v>510</v>
      </c>
      <c r="C338" s="150"/>
      <c r="D338" s="150"/>
      <c r="E338" s="104"/>
      <c r="F338" s="150"/>
      <c r="G338" s="104"/>
      <c r="H338" s="150"/>
      <c r="I338" s="104"/>
      <c r="J338" s="150"/>
      <c r="K338" s="104"/>
      <c r="L338" s="150"/>
      <c r="M338" s="104"/>
      <c r="N338" s="150"/>
    </row>
    <row r="339" spans="2:14" hidden="1" x14ac:dyDescent="0.2">
      <c r="B339" s="114" t="s">
        <v>426</v>
      </c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</row>
    <row r="340" spans="2:14" hidden="1" x14ac:dyDescent="0.2">
      <c r="B340" s="277" t="s">
        <v>285</v>
      </c>
      <c r="C340" s="150"/>
      <c r="D340" s="150"/>
      <c r="E340" s="104"/>
      <c r="F340" s="150"/>
      <c r="G340" s="104"/>
      <c r="H340" s="150"/>
      <c r="I340" s="104"/>
      <c r="J340" s="150"/>
      <c r="K340" s="104"/>
      <c r="L340" s="150"/>
      <c r="M340" s="104"/>
      <c r="N340" s="150"/>
    </row>
    <row r="341" spans="2:14" hidden="1" x14ac:dyDescent="0.2">
      <c r="B341" s="277" t="s">
        <v>286</v>
      </c>
      <c r="C341" s="150"/>
      <c r="D341" s="150"/>
      <c r="E341" s="104"/>
      <c r="F341" s="150"/>
      <c r="G341" s="104"/>
      <c r="H341" s="150"/>
      <c r="I341" s="104"/>
      <c r="J341" s="150"/>
      <c r="K341" s="104"/>
      <c r="L341" s="150"/>
      <c r="M341" s="104"/>
      <c r="N341" s="150"/>
    </row>
    <row r="342" spans="2:14" hidden="1" x14ac:dyDescent="0.2">
      <c r="B342" s="277" t="s">
        <v>287</v>
      </c>
      <c r="C342" s="150"/>
      <c r="D342" s="150"/>
      <c r="E342" s="104"/>
      <c r="F342" s="150"/>
      <c r="G342" s="104"/>
      <c r="H342" s="150"/>
      <c r="I342" s="104"/>
      <c r="J342" s="150"/>
      <c r="K342" s="104"/>
      <c r="L342" s="150"/>
      <c r="M342" s="104"/>
      <c r="N342" s="150"/>
    </row>
    <row r="343" spans="2:14" hidden="1" x14ac:dyDescent="0.2">
      <c r="B343" s="114" t="s">
        <v>427</v>
      </c>
      <c r="C343" s="150"/>
      <c r="D343" s="150"/>
      <c r="E343" s="104"/>
      <c r="F343" s="150"/>
      <c r="G343" s="104"/>
      <c r="H343" s="150"/>
      <c r="I343" s="104"/>
      <c r="J343" s="150"/>
      <c r="K343" s="104"/>
      <c r="L343" s="150"/>
      <c r="M343" s="104"/>
      <c r="N343" s="150"/>
    </row>
    <row r="344" spans="2:14" hidden="1" x14ac:dyDescent="0.2">
      <c r="B344" s="277" t="s">
        <v>428</v>
      </c>
      <c r="C344" s="150"/>
      <c r="D344" s="150"/>
      <c r="E344" s="104"/>
      <c r="F344" s="150"/>
      <c r="G344" s="104"/>
      <c r="H344" s="150"/>
      <c r="I344" s="104"/>
      <c r="J344" s="150"/>
      <c r="K344" s="104"/>
      <c r="L344" s="150"/>
      <c r="M344" s="104"/>
      <c r="N344" s="150"/>
    </row>
    <row r="345" spans="2:14" hidden="1" x14ac:dyDescent="0.2">
      <c r="B345" s="114" t="s">
        <v>429</v>
      </c>
      <c r="C345" s="150"/>
      <c r="D345" s="150"/>
      <c r="E345" s="104"/>
      <c r="F345" s="150"/>
      <c r="G345" s="104"/>
      <c r="H345" s="150"/>
      <c r="I345" s="104"/>
      <c r="J345" s="150"/>
      <c r="K345" s="104"/>
      <c r="L345" s="150"/>
      <c r="M345" s="104"/>
      <c r="N345" s="150"/>
    </row>
    <row r="346" spans="2:14" hidden="1" x14ac:dyDescent="0.2">
      <c r="B346" s="277" t="s">
        <v>288</v>
      </c>
      <c r="C346" s="150"/>
      <c r="D346" s="150"/>
      <c r="E346" s="104"/>
      <c r="F346" s="150"/>
      <c r="G346" s="104"/>
      <c r="H346" s="150"/>
      <c r="I346" s="104"/>
      <c r="J346" s="150"/>
      <c r="K346" s="104"/>
      <c r="L346" s="150"/>
      <c r="M346" s="104"/>
      <c r="N346" s="150"/>
    </row>
    <row r="347" spans="2:14" hidden="1" x14ac:dyDescent="0.2">
      <c r="B347" s="277" t="s">
        <v>289</v>
      </c>
      <c r="C347" s="150"/>
      <c r="D347" s="150"/>
      <c r="E347" s="104"/>
      <c r="F347" s="150"/>
      <c r="G347" s="104"/>
      <c r="H347" s="150"/>
      <c r="I347" s="104"/>
      <c r="J347" s="150"/>
      <c r="K347" s="104"/>
      <c r="L347" s="150"/>
      <c r="M347" s="104"/>
      <c r="N347" s="150"/>
    </row>
    <row r="348" spans="2:14" hidden="1" x14ac:dyDescent="0.2">
      <c r="B348" s="277" t="s">
        <v>290</v>
      </c>
      <c r="C348" s="150"/>
      <c r="D348" s="150"/>
      <c r="E348" s="104"/>
      <c r="F348" s="150"/>
      <c r="G348" s="104"/>
      <c r="H348" s="150"/>
      <c r="I348" s="104"/>
      <c r="J348" s="150"/>
      <c r="K348" s="104"/>
      <c r="L348" s="150"/>
      <c r="M348" s="104"/>
      <c r="N348" s="150"/>
    </row>
    <row r="349" spans="2:14" hidden="1" x14ac:dyDescent="0.2">
      <c r="B349" s="277" t="s">
        <v>291</v>
      </c>
      <c r="C349" s="150"/>
      <c r="D349" s="150"/>
      <c r="E349" s="104"/>
      <c r="F349" s="150"/>
      <c r="G349" s="104"/>
      <c r="H349" s="150"/>
      <c r="I349" s="104"/>
      <c r="J349" s="150"/>
      <c r="K349" s="104"/>
      <c r="L349" s="150"/>
      <c r="M349" s="104"/>
      <c r="N349" s="150"/>
    </row>
    <row r="350" spans="2:14" hidden="1" x14ac:dyDescent="0.2">
      <c r="B350" s="114" t="s">
        <v>292</v>
      </c>
      <c r="C350" s="150"/>
      <c r="D350" s="150"/>
      <c r="E350" s="104"/>
      <c r="F350" s="150"/>
      <c r="G350" s="104"/>
      <c r="H350" s="150"/>
      <c r="I350" s="104"/>
      <c r="J350" s="150"/>
      <c r="K350" s="104"/>
      <c r="L350" s="150"/>
      <c r="M350" s="104"/>
      <c r="N350" s="150"/>
    </row>
    <row r="351" spans="2:14" hidden="1" x14ac:dyDescent="0.2">
      <c r="B351" s="277" t="s">
        <v>293</v>
      </c>
      <c r="C351" s="150"/>
      <c r="D351" s="150"/>
      <c r="E351" s="104"/>
      <c r="F351" s="150"/>
      <c r="G351" s="104"/>
      <c r="H351" s="150"/>
      <c r="I351" s="104"/>
      <c r="J351" s="150"/>
      <c r="K351" s="104"/>
      <c r="L351" s="150"/>
      <c r="M351" s="104"/>
      <c r="N351" s="150"/>
    </row>
    <row r="352" spans="2:14" hidden="1" x14ac:dyDescent="0.2">
      <c r="B352" s="879" t="s">
        <v>872</v>
      </c>
      <c r="C352" s="150"/>
      <c r="D352" s="150"/>
      <c r="E352" s="104"/>
      <c r="F352" s="150"/>
      <c r="G352" s="104"/>
      <c r="H352" s="150"/>
      <c r="I352" s="104"/>
      <c r="J352" s="150"/>
      <c r="K352" s="104"/>
      <c r="L352" s="150"/>
      <c r="M352" s="104"/>
      <c r="N352" s="150"/>
    </row>
    <row r="353" spans="2:14" hidden="1" x14ac:dyDescent="0.2">
      <c r="B353" s="884" t="s">
        <v>867</v>
      </c>
      <c r="C353" s="150"/>
      <c r="D353" s="150"/>
      <c r="E353" s="104"/>
      <c r="F353" s="150"/>
      <c r="G353" s="104"/>
      <c r="H353" s="150"/>
      <c r="I353" s="104"/>
      <c r="J353" s="150"/>
      <c r="K353" s="104"/>
      <c r="L353" s="150"/>
      <c r="M353" s="104"/>
      <c r="N353" s="150"/>
    </row>
    <row r="354" spans="2:14" hidden="1" x14ac:dyDescent="0.2">
      <c r="B354" s="884" t="s">
        <v>868</v>
      </c>
      <c r="C354" s="150"/>
      <c r="D354" s="150"/>
      <c r="E354" s="104"/>
      <c r="F354" s="150"/>
      <c r="G354" s="104"/>
      <c r="H354" s="150"/>
      <c r="I354" s="104"/>
      <c r="J354" s="150"/>
      <c r="K354" s="104"/>
      <c r="L354" s="150"/>
      <c r="M354" s="104"/>
      <c r="N354" s="150"/>
    </row>
    <row r="355" spans="2:14" hidden="1" x14ac:dyDescent="0.2">
      <c r="B355" s="876" t="s">
        <v>869</v>
      </c>
      <c r="C355" s="150"/>
      <c r="D355" s="150"/>
      <c r="E355" s="104"/>
      <c r="F355" s="150"/>
      <c r="G355" s="104"/>
      <c r="H355" s="150"/>
      <c r="I355" s="104"/>
      <c r="J355" s="150"/>
      <c r="K355" s="104"/>
      <c r="L355" s="150"/>
      <c r="M355" s="104"/>
      <c r="N355" s="150"/>
    </row>
    <row r="356" spans="2:14" hidden="1" x14ac:dyDescent="0.2">
      <c r="B356" s="876" t="s">
        <v>870</v>
      </c>
      <c r="C356" s="150"/>
      <c r="D356" s="150"/>
      <c r="E356" s="104"/>
      <c r="F356" s="150"/>
      <c r="G356" s="104"/>
      <c r="H356" s="150"/>
      <c r="I356" s="104"/>
      <c r="J356" s="150"/>
      <c r="K356" s="104"/>
      <c r="L356" s="150"/>
      <c r="M356" s="104"/>
      <c r="N356" s="150"/>
    </row>
    <row r="357" spans="2:14" hidden="1" x14ac:dyDescent="0.2">
      <c r="B357" s="876" t="s">
        <v>871</v>
      </c>
      <c r="C357" s="150"/>
      <c r="D357" s="150"/>
      <c r="E357" s="104"/>
      <c r="F357" s="150"/>
      <c r="G357" s="104"/>
      <c r="H357" s="150"/>
      <c r="I357" s="104"/>
      <c r="J357" s="150"/>
      <c r="K357" s="104"/>
      <c r="L357" s="150"/>
      <c r="M357" s="104"/>
      <c r="N357" s="150"/>
    </row>
    <row r="358" spans="2:14" hidden="1" x14ac:dyDescent="0.2">
      <c r="B358" s="868" t="s">
        <v>873</v>
      </c>
      <c r="C358" s="150"/>
      <c r="D358" s="150"/>
      <c r="E358" s="104"/>
      <c r="F358" s="150"/>
      <c r="G358" s="104"/>
      <c r="H358" s="150"/>
      <c r="I358" s="104"/>
      <c r="J358" s="150"/>
      <c r="K358" s="104"/>
      <c r="L358" s="150"/>
      <c r="M358" s="104"/>
      <c r="N358" s="150"/>
    </row>
    <row r="359" spans="2:14" hidden="1" x14ac:dyDescent="0.2">
      <c r="B359" s="868" t="s">
        <v>875</v>
      </c>
      <c r="C359" s="150"/>
      <c r="D359" s="150"/>
      <c r="E359" s="104"/>
      <c r="F359" s="150"/>
      <c r="G359" s="104"/>
      <c r="H359" s="150"/>
      <c r="I359" s="104"/>
      <c r="J359" s="150"/>
      <c r="K359" s="104"/>
      <c r="L359" s="150"/>
      <c r="M359" s="104"/>
      <c r="N359" s="150"/>
    </row>
    <row r="360" spans="2:14" hidden="1" x14ac:dyDescent="0.2">
      <c r="B360" s="887" t="s">
        <v>879</v>
      </c>
      <c r="C360" s="150"/>
      <c r="D360" s="150"/>
      <c r="E360" s="104"/>
      <c r="F360" s="150"/>
      <c r="G360" s="104"/>
      <c r="H360" s="150"/>
      <c r="I360" s="104"/>
      <c r="J360" s="150"/>
      <c r="K360" s="104"/>
      <c r="L360" s="150"/>
      <c r="M360" s="104"/>
      <c r="N360" s="150"/>
    </row>
    <row r="361" spans="2:14" hidden="1" x14ac:dyDescent="0.2">
      <c r="B361" s="887" t="s">
        <v>880</v>
      </c>
      <c r="C361" s="150"/>
      <c r="D361" s="150"/>
      <c r="E361" s="104"/>
      <c r="F361" s="150"/>
      <c r="G361" s="104"/>
      <c r="H361" s="150"/>
      <c r="I361" s="104"/>
      <c r="J361" s="150"/>
      <c r="K361" s="104"/>
      <c r="L361" s="150"/>
      <c r="M361" s="104"/>
      <c r="N361" s="150"/>
    </row>
    <row r="362" spans="2:14" hidden="1" x14ac:dyDescent="0.2">
      <c r="B362" s="887" t="s">
        <v>874</v>
      </c>
      <c r="C362" s="150"/>
      <c r="D362" s="150"/>
      <c r="E362" s="104"/>
      <c r="F362" s="150"/>
      <c r="G362" s="104"/>
      <c r="H362" s="150"/>
      <c r="I362" s="104"/>
      <c r="J362" s="150"/>
      <c r="K362" s="104"/>
      <c r="L362" s="150"/>
      <c r="M362" s="104"/>
      <c r="N362" s="150"/>
    </row>
    <row r="363" spans="2:14" hidden="1" x14ac:dyDescent="0.2">
      <c r="B363" s="114" t="s">
        <v>7</v>
      </c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</row>
    <row r="364" spans="2:14" hidden="1" x14ac:dyDescent="0.2">
      <c r="B364" s="114" t="s">
        <v>511</v>
      </c>
      <c r="C364" s="150"/>
      <c r="D364" s="150"/>
      <c r="E364" s="104"/>
      <c r="F364" s="150"/>
      <c r="G364" s="104"/>
      <c r="H364" s="150"/>
      <c r="I364" s="104"/>
      <c r="J364" s="150"/>
      <c r="K364" s="104"/>
      <c r="L364" s="150"/>
      <c r="M364" s="104"/>
      <c r="N364" s="150"/>
    </row>
    <row r="365" spans="2:14" hidden="1" x14ac:dyDescent="0.2">
      <c r="B365" s="28" t="s">
        <v>512</v>
      </c>
      <c r="C365" s="422">
        <f t="shared" ref="C365:N365" si="24">SUM(C333:C364)</f>
        <v>0</v>
      </c>
      <c r="D365" s="422">
        <f t="shared" si="24"/>
        <v>0</v>
      </c>
      <c r="E365" s="422">
        <f t="shared" si="24"/>
        <v>0</v>
      </c>
      <c r="F365" s="422">
        <f t="shared" si="24"/>
        <v>0</v>
      </c>
      <c r="G365" s="422">
        <f t="shared" si="24"/>
        <v>0</v>
      </c>
      <c r="H365" s="422">
        <f t="shared" si="24"/>
        <v>0</v>
      </c>
      <c r="I365" s="422">
        <f t="shared" si="24"/>
        <v>0</v>
      </c>
      <c r="J365" s="422">
        <f t="shared" si="24"/>
        <v>0</v>
      </c>
      <c r="K365" s="422">
        <f t="shared" si="24"/>
        <v>0</v>
      </c>
      <c r="L365" s="422">
        <f t="shared" si="24"/>
        <v>0</v>
      </c>
      <c r="M365" s="422">
        <f t="shared" si="24"/>
        <v>0</v>
      </c>
      <c r="N365" s="422">
        <f t="shared" si="24"/>
        <v>0</v>
      </c>
    </row>
    <row r="366" spans="2:14" hidden="1" x14ac:dyDescent="0.2">
      <c r="B366" s="18" t="s">
        <v>513</v>
      </c>
      <c r="C366" s="423"/>
      <c r="D366" s="423"/>
      <c r="E366" s="280"/>
      <c r="F366" s="280"/>
      <c r="G366" s="280"/>
      <c r="H366" s="280"/>
      <c r="I366" s="280"/>
      <c r="J366" s="280"/>
      <c r="K366" s="280"/>
      <c r="L366" s="280"/>
      <c r="M366" s="280"/>
      <c r="N366" s="240"/>
    </row>
    <row r="367" spans="2:14" hidden="1" x14ac:dyDescent="0.2">
      <c r="B367" s="108" t="s">
        <v>514</v>
      </c>
      <c r="C367" s="150"/>
      <c r="D367" s="150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</row>
    <row r="368" spans="2:14" hidden="1" x14ac:dyDescent="0.2">
      <c r="B368" s="114" t="s">
        <v>515</v>
      </c>
      <c r="C368" s="150"/>
      <c r="D368" s="150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</row>
    <row r="369" spans="2:14" hidden="1" x14ac:dyDescent="0.2">
      <c r="B369" s="28" t="s">
        <v>516</v>
      </c>
      <c r="C369" s="424">
        <f t="shared" ref="C369:N369" si="25">SUM(C367:C368)</f>
        <v>0</v>
      </c>
      <c r="D369" s="424">
        <f t="shared" si="25"/>
        <v>0</v>
      </c>
      <c r="E369" s="424">
        <f t="shared" si="25"/>
        <v>0</v>
      </c>
      <c r="F369" s="424">
        <f t="shared" si="25"/>
        <v>0</v>
      </c>
      <c r="G369" s="424">
        <f t="shared" si="25"/>
        <v>0</v>
      </c>
      <c r="H369" s="424">
        <f t="shared" si="25"/>
        <v>0</v>
      </c>
      <c r="I369" s="424">
        <f t="shared" si="25"/>
        <v>0</v>
      </c>
      <c r="J369" s="424">
        <f t="shared" si="25"/>
        <v>0</v>
      </c>
      <c r="K369" s="424">
        <f t="shared" si="25"/>
        <v>0</v>
      </c>
      <c r="L369" s="424">
        <f t="shared" si="25"/>
        <v>0</v>
      </c>
      <c r="M369" s="424">
        <f t="shared" si="25"/>
        <v>0</v>
      </c>
      <c r="N369" s="424">
        <f t="shared" si="25"/>
        <v>0</v>
      </c>
    </row>
    <row r="370" spans="2:14" hidden="1" x14ac:dyDescent="0.2">
      <c r="B370" s="18"/>
      <c r="C370" s="425"/>
      <c r="D370" s="425"/>
      <c r="E370" s="280"/>
      <c r="F370" s="280"/>
      <c r="G370" s="280"/>
      <c r="H370" s="280"/>
      <c r="I370" s="280"/>
      <c r="J370" s="280"/>
      <c r="K370" s="280"/>
      <c r="L370" s="280"/>
      <c r="M370" s="280"/>
      <c r="N370" s="240"/>
    </row>
    <row r="371" spans="2:14" hidden="1" x14ac:dyDescent="0.2">
      <c r="B371" s="11" t="s">
        <v>517</v>
      </c>
      <c r="C371" s="391">
        <f t="shared" ref="C371:N371" si="26">C365+C369</f>
        <v>0</v>
      </c>
      <c r="D371" s="391">
        <f t="shared" si="26"/>
        <v>0</v>
      </c>
      <c r="E371" s="391">
        <f t="shared" si="26"/>
        <v>0</v>
      </c>
      <c r="F371" s="391">
        <f t="shared" si="26"/>
        <v>0</v>
      </c>
      <c r="G371" s="391">
        <f t="shared" si="26"/>
        <v>0</v>
      </c>
      <c r="H371" s="391">
        <f t="shared" si="26"/>
        <v>0</v>
      </c>
      <c r="I371" s="391">
        <f t="shared" si="26"/>
        <v>0</v>
      </c>
      <c r="J371" s="391">
        <f t="shared" si="26"/>
        <v>0</v>
      </c>
      <c r="K371" s="391">
        <f t="shared" si="26"/>
        <v>0</v>
      </c>
      <c r="L371" s="391">
        <f t="shared" si="26"/>
        <v>0</v>
      </c>
      <c r="M371" s="391">
        <f t="shared" si="26"/>
        <v>0</v>
      </c>
      <c r="N371" s="391">
        <f t="shared" si="26"/>
        <v>0</v>
      </c>
    </row>
    <row r="372" spans="2:14" x14ac:dyDescent="0.2"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</row>
    <row r="374" spans="2:14" x14ac:dyDescent="0.2"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</row>
    <row r="375" spans="2:14" x14ac:dyDescent="0.2"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</row>
  </sheetData>
  <pageMargins left="0.74803149606299213" right="0.74803149606299213" top="0.98425196850393704" bottom="0.98425196850393704" header="0" footer="0"/>
  <pageSetup paperSize="9" scale="45" fitToHeight="10" orientation="landscape" r:id="rId1"/>
  <headerFooter alignWithMargins="0"/>
  <rowBreaks count="3" manualBreakCount="3">
    <brk id="118" max="16383" man="1"/>
    <brk id="220" max="16383" man="1"/>
    <brk id="322" max="16383" man="1"/>
  </rowBreaks>
  <ignoredErrors>
    <ignoredError sqref="F10:G29 I10:I29 M10:M30 E10:E30 K10:K3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2:T43"/>
  <sheetViews>
    <sheetView zoomScale="70" zoomScaleNormal="70" workbookViewId="0"/>
  </sheetViews>
  <sheetFormatPr baseColWidth="10" defaultRowHeight="12.75" x14ac:dyDescent="0.2"/>
  <cols>
    <col min="1" max="1" width="5.140625" style="101" customWidth="1"/>
    <col min="2" max="2" width="30.140625" style="101" bestFit="1" customWidth="1"/>
    <col min="3" max="3" width="8.85546875" style="937" customWidth="1"/>
    <col min="4" max="4" width="13.7109375" style="101" bestFit="1" customWidth="1"/>
    <col min="5" max="7" width="11.85546875" style="957" customWidth="1"/>
    <col min="8" max="8" width="12.7109375" style="957" customWidth="1"/>
    <col min="9" max="9" width="11.85546875" style="957" customWidth="1"/>
    <col min="10" max="10" width="0.42578125" style="101" customWidth="1"/>
    <col min="11" max="13" width="11.85546875" style="101" bestFit="1" customWidth="1"/>
    <col min="14" max="14" width="12.5703125" style="154" bestFit="1" customWidth="1"/>
    <col min="15" max="16" width="12.42578125" style="101" bestFit="1" customWidth="1"/>
    <col min="17" max="16384" width="11.42578125" style="101"/>
  </cols>
  <sheetData>
    <row r="2" spans="2:20" s="135" customFormat="1" x14ac:dyDescent="0.2">
      <c r="B2" s="83" t="s">
        <v>525</v>
      </c>
      <c r="C2" s="661"/>
      <c r="D2" s="661"/>
      <c r="E2" s="953"/>
      <c r="F2" s="953"/>
      <c r="G2" s="953"/>
      <c r="H2" s="953"/>
      <c r="I2" s="953"/>
      <c r="J2" s="661"/>
      <c r="K2" s="661"/>
      <c r="L2" s="661"/>
      <c r="M2" s="661"/>
      <c r="N2" s="661"/>
      <c r="O2" s="486"/>
      <c r="P2" s="487"/>
      <c r="T2" s="143"/>
    </row>
    <row r="3" spans="2:20" s="135" customFormat="1" x14ac:dyDescent="0.2">
      <c r="B3" s="73" t="s">
        <v>20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492"/>
      <c r="P3" s="493"/>
      <c r="T3" s="143"/>
    </row>
    <row r="4" spans="2:20" s="135" customFormat="1" x14ac:dyDescent="0.2">
      <c r="B4" s="73" t="s">
        <v>526</v>
      </c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492"/>
      <c r="P4" s="493"/>
      <c r="T4" s="143"/>
    </row>
    <row r="5" spans="2:20" s="135" customFormat="1" x14ac:dyDescent="0.2">
      <c r="B5" s="73" t="s">
        <v>2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492"/>
      <c r="P5" s="493"/>
      <c r="T5" s="143"/>
    </row>
    <row r="6" spans="2:20" s="135" customFormat="1" x14ac:dyDescent="0.2">
      <c r="B6" s="77"/>
      <c r="C6" s="935"/>
      <c r="D6" s="78"/>
      <c r="E6" s="954"/>
      <c r="F6" s="954"/>
      <c r="G6" s="954"/>
      <c r="H6" s="954"/>
      <c r="I6" s="954"/>
      <c r="J6" s="78"/>
      <c r="K6" s="78"/>
      <c r="L6" s="78"/>
      <c r="M6" s="78"/>
      <c r="N6" s="78"/>
      <c r="O6" s="78"/>
      <c r="P6" s="488"/>
      <c r="T6" s="143"/>
    </row>
    <row r="7" spans="2:20" s="135" customFormat="1" x14ac:dyDescent="0.2">
      <c r="C7" s="375"/>
      <c r="E7" s="955"/>
      <c r="F7" s="955"/>
      <c r="G7" s="955"/>
      <c r="H7" s="955"/>
      <c r="I7" s="955"/>
      <c r="N7" s="143"/>
    </row>
    <row r="8" spans="2:20" s="135" customFormat="1" x14ac:dyDescent="0.2">
      <c r="B8" s="426" t="s">
        <v>34</v>
      </c>
      <c r="C8" s="221"/>
      <c r="D8" s="319" t="s">
        <v>904</v>
      </c>
      <c r="E8" s="993" t="s">
        <v>905</v>
      </c>
      <c r="F8" s="994"/>
      <c r="G8" s="994"/>
      <c r="H8" s="994"/>
      <c r="I8" s="995"/>
      <c r="J8" s="942"/>
      <c r="K8" s="996" t="s">
        <v>906</v>
      </c>
      <c r="L8" s="997"/>
      <c r="M8" s="997"/>
      <c r="N8" s="997"/>
      <c r="O8" s="997"/>
      <c r="P8" s="998"/>
      <c r="Q8" s="427"/>
      <c r="T8" s="143"/>
    </row>
    <row r="9" spans="2:20" s="135" customFormat="1" x14ac:dyDescent="0.2">
      <c r="B9" s="9"/>
      <c r="C9" s="319" t="s">
        <v>527</v>
      </c>
      <c r="D9" s="319">
        <v>2010</v>
      </c>
      <c r="E9" s="319">
        <v>2011</v>
      </c>
      <c r="F9" s="319">
        <v>2012</v>
      </c>
      <c r="G9" s="319">
        <v>2013</v>
      </c>
      <c r="H9" s="319">
        <v>2014</v>
      </c>
      <c r="I9" s="319">
        <v>2015</v>
      </c>
      <c r="J9" s="943"/>
      <c r="K9" s="110" t="s">
        <v>38</v>
      </c>
      <c r="L9" s="110" t="s">
        <v>39</v>
      </c>
      <c r="M9" s="110" t="s">
        <v>40</v>
      </c>
      <c r="N9" s="110" t="s">
        <v>121</v>
      </c>
      <c r="O9" s="110" t="s">
        <v>122</v>
      </c>
      <c r="P9" s="110" t="s">
        <v>633</v>
      </c>
    </row>
    <row r="10" spans="2:20" x14ac:dyDescent="0.2">
      <c r="B10" s="428" t="s">
        <v>528</v>
      </c>
      <c r="C10" s="430"/>
      <c r="D10" s="429"/>
      <c r="E10" s="956"/>
      <c r="F10" s="956"/>
      <c r="G10" s="956"/>
      <c r="H10" s="956"/>
      <c r="I10" s="956"/>
      <c r="J10" s="944"/>
      <c r="K10" s="280"/>
      <c r="L10" s="280"/>
      <c r="M10" s="280"/>
      <c r="N10" s="431"/>
      <c r="O10" s="280"/>
      <c r="P10" s="240"/>
    </row>
    <row r="11" spans="2:20" x14ac:dyDescent="0.2">
      <c r="B11" s="114" t="s">
        <v>529</v>
      </c>
      <c r="C11" s="162">
        <v>0</v>
      </c>
      <c r="D11" s="97">
        <v>129675</v>
      </c>
      <c r="E11" s="97"/>
      <c r="F11" s="97"/>
      <c r="G11" s="97"/>
      <c r="H11" s="97"/>
      <c r="I11" s="97"/>
      <c r="J11" s="945"/>
      <c r="K11" s="408">
        <f>C11</f>
        <v>0</v>
      </c>
      <c r="L11" s="408">
        <f>K11</f>
        <v>0</v>
      </c>
      <c r="M11" s="408">
        <f t="shared" ref="M11:P11" si="0">L11</f>
        <v>0</v>
      </c>
      <c r="N11" s="408">
        <f t="shared" si="0"/>
        <v>0</v>
      </c>
      <c r="O11" s="408">
        <f t="shared" si="0"/>
        <v>0</v>
      </c>
      <c r="P11" s="408">
        <f t="shared" si="0"/>
        <v>0</v>
      </c>
    </row>
    <row r="12" spans="2:20" x14ac:dyDescent="0.2">
      <c r="B12" s="114" t="s">
        <v>530</v>
      </c>
      <c r="C12" s="162">
        <v>20</v>
      </c>
      <c r="D12" s="97">
        <v>50000</v>
      </c>
      <c r="E12" s="97"/>
      <c r="F12" s="97"/>
      <c r="G12" s="97"/>
      <c r="H12" s="97"/>
      <c r="I12" s="888">
        <v>80000</v>
      </c>
      <c r="J12" s="945"/>
      <c r="K12" s="104">
        <f>(D12/C12)</f>
        <v>2500</v>
      </c>
      <c r="L12" s="104">
        <f>(D12/C12)+(E12/C12)</f>
        <v>2500</v>
      </c>
      <c r="M12" s="104">
        <f>(D12/C12)+(E12/C12)+(F12/C12)</f>
        <v>2500</v>
      </c>
      <c r="N12" s="408">
        <f>(D12/C12)+(E12/C12)+(F12/C12)+(G12/C12)</f>
        <v>2500</v>
      </c>
      <c r="O12" s="104">
        <f>(D12/C12)+(E12/C12)+(F12/C12)+(G12/C12)+(H12/C12)</f>
        <v>2500</v>
      </c>
      <c r="P12" s="104">
        <f>(D12/C12)+(E12/C12)+(F12/C12)+(G12/C12)+(H12/C12)+(I12/C12)</f>
        <v>6500</v>
      </c>
    </row>
    <row r="13" spans="2:20" x14ac:dyDescent="0.2">
      <c r="B13" s="114" t="s">
        <v>719</v>
      </c>
      <c r="C13" s="162">
        <v>10</v>
      </c>
      <c r="D13" s="97">
        <v>9906.34</v>
      </c>
      <c r="E13" s="97"/>
      <c r="F13" s="97"/>
      <c r="G13" s="97"/>
      <c r="H13" s="97"/>
      <c r="I13" s="888">
        <v>20000</v>
      </c>
      <c r="J13" s="945"/>
      <c r="K13" s="104">
        <f t="shared" ref="K13:K33" si="1">(D13/C13)</f>
        <v>990.63400000000001</v>
      </c>
      <c r="L13" s="104">
        <f t="shared" ref="L13:L33" si="2">(D13/C13)+(E13/C13)</f>
        <v>990.63400000000001</v>
      </c>
      <c r="M13" s="104">
        <f t="shared" ref="M13:M32" si="3">(D13/C13)+(E13/C13)+(F13/C13)</f>
        <v>990.63400000000001</v>
      </c>
      <c r="N13" s="408">
        <f t="shared" ref="N13:N33" si="4">(D13/C13)+(E13/C13)+(F13/C13)+(G13/C13)</f>
        <v>990.63400000000001</v>
      </c>
      <c r="O13" s="104">
        <f t="shared" ref="O13:O33" si="5">(D13/C13)+(E13/C13)+(F13/C13)+(G13/C13)+(H13/C13)</f>
        <v>990.63400000000001</v>
      </c>
      <c r="P13" s="104">
        <f t="shared" ref="P13:P33" si="6">(D13/C13)+(E13/C13)+(F13/C13)+(G13/C13)+(H13/C13)+(I13/C13)</f>
        <v>2990.634</v>
      </c>
    </row>
    <row r="14" spans="2:20" x14ac:dyDescent="0.2">
      <c r="B14" s="114" t="s">
        <v>548</v>
      </c>
      <c r="C14" s="162">
        <v>5</v>
      </c>
      <c r="D14" s="97">
        <v>12345</v>
      </c>
      <c r="E14" s="97"/>
      <c r="F14" s="97"/>
      <c r="G14" s="97"/>
      <c r="H14" s="97"/>
      <c r="I14" s="888">
        <v>15000</v>
      </c>
      <c r="J14" s="945"/>
      <c r="K14" s="104">
        <f t="shared" si="1"/>
        <v>2469</v>
      </c>
      <c r="L14" s="104">
        <f t="shared" si="2"/>
        <v>2469</v>
      </c>
      <c r="M14" s="104">
        <f t="shared" si="3"/>
        <v>2469</v>
      </c>
      <c r="N14" s="408">
        <f t="shared" si="4"/>
        <v>2469</v>
      </c>
      <c r="O14" s="104">
        <f t="shared" si="5"/>
        <v>2469</v>
      </c>
      <c r="P14" s="104">
        <f>(E14/C14)+(F14/C14)+(G14/C14)+(H14/C14)+(I14/C14)</f>
        <v>3000</v>
      </c>
    </row>
    <row r="15" spans="2:20" x14ac:dyDescent="0.2">
      <c r="B15" s="114" t="s">
        <v>891</v>
      </c>
      <c r="C15" s="162">
        <v>20</v>
      </c>
      <c r="D15" s="97">
        <v>0</v>
      </c>
      <c r="E15" s="97"/>
      <c r="F15" s="97"/>
      <c r="G15" s="97"/>
      <c r="H15" s="888">
        <v>35000</v>
      </c>
      <c r="I15" s="97"/>
      <c r="J15" s="945"/>
      <c r="K15" s="104">
        <f t="shared" si="1"/>
        <v>0</v>
      </c>
      <c r="L15" s="104">
        <f t="shared" si="2"/>
        <v>0</v>
      </c>
      <c r="M15" s="104">
        <f t="shared" si="3"/>
        <v>0</v>
      </c>
      <c r="N15" s="408">
        <f t="shared" si="4"/>
        <v>0</v>
      </c>
      <c r="O15" s="104">
        <f t="shared" si="5"/>
        <v>1750</v>
      </c>
      <c r="P15" s="104">
        <f t="shared" si="6"/>
        <v>1750</v>
      </c>
    </row>
    <row r="16" spans="2:20" x14ac:dyDescent="0.2">
      <c r="B16" s="114" t="s">
        <v>892</v>
      </c>
      <c r="C16" s="162">
        <v>10</v>
      </c>
      <c r="D16" s="97">
        <v>0</v>
      </c>
      <c r="E16" s="97"/>
      <c r="F16" s="97"/>
      <c r="G16" s="97"/>
      <c r="H16" s="888">
        <v>20000</v>
      </c>
      <c r="I16" s="97"/>
      <c r="J16" s="945"/>
      <c r="K16" s="104">
        <f t="shared" si="1"/>
        <v>0</v>
      </c>
      <c r="L16" s="104">
        <f t="shared" si="2"/>
        <v>0</v>
      </c>
      <c r="M16" s="104">
        <f t="shared" si="3"/>
        <v>0</v>
      </c>
      <c r="N16" s="408">
        <f t="shared" si="4"/>
        <v>0</v>
      </c>
      <c r="O16" s="104">
        <f t="shared" si="5"/>
        <v>2000</v>
      </c>
      <c r="P16" s="104">
        <f t="shared" si="6"/>
        <v>2000</v>
      </c>
    </row>
    <row r="17" spans="2:16" x14ac:dyDescent="0.2">
      <c r="B17" s="114" t="s">
        <v>531</v>
      </c>
      <c r="C17" s="162">
        <v>5</v>
      </c>
      <c r="D17" s="97">
        <v>1101.21</v>
      </c>
      <c r="E17" s="97"/>
      <c r="F17" s="885">
        <v>2000</v>
      </c>
      <c r="G17" s="97"/>
      <c r="H17" s="97"/>
      <c r="I17" s="885">
        <v>2500</v>
      </c>
      <c r="J17" s="945"/>
      <c r="K17" s="104">
        <f t="shared" si="1"/>
        <v>220.24200000000002</v>
      </c>
      <c r="L17" s="104">
        <f t="shared" si="2"/>
        <v>220.24200000000002</v>
      </c>
      <c r="M17" s="104">
        <f t="shared" si="3"/>
        <v>620.24199999999996</v>
      </c>
      <c r="N17" s="408">
        <f t="shared" si="4"/>
        <v>620.24199999999996</v>
      </c>
      <c r="O17" s="104">
        <f t="shared" si="5"/>
        <v>620.24199999999996</v>
      </c>
      <c r="P17" s="104">
        <f>(E17/C17)+(F17/C17)+(G17/C17)+(H17/C17)+(I17/C17)</f>
        <v>900</v>
      </c>
    </row>
    <row r="18" spans="2:16" x14ac:dyDescent="0.2">
      <c r="B18" s="114" t="s">
        <v>718</v>
      </c>
      <c r="C18" s="162">
        <v>3</v>
      </c>
      <c r="D18" s="97">
        <v>1852.63</v>
      </c>
      <c r="E18" s="97"/>
      <c r="F18" s="885">
        <v>10000</v>
      </c>
      <c r="G18" s="97"/>
      <c r="H18" s="97"/>
      <c r="I18" s="885">
        <v>2500</v>
      </c>
      <c r="J18" s="945"/>
      <c r="K18" s="104">
        <f t="shared" si="1"/>
        <v>617.54333333333341</v>
      </c>
      <c r="L18" s="104">
        <f t="shared" si="2"/>
        <v>617.54333333333341</v>
      </c>
      <c r="M18" s="104">
        <f t="shared" si="3"/>
        <v>3950.876666666667</v>
      </c>
      <c r="N18" s="408">
        <f>(E18/C18)+(F18/C18)+(G18/C18)</f>
        <v>3333.3333333333335</v>
      </c>
      <c r="O18" s="104">
        <f>(F18/C18)+(G18/C18)+(H18/C18)</f>
        <v>3333.3333333333335</v>
      </c>
      <c r="P18" s="104">
        <f>(G18/C18)+(H18/C18)+(I18/C18)</f>
        <v>833.33333333333337</v>
      </c>
    </row>
    <row r="19" spans="2:16" x14ac:dyDescent="0.2">
      <c r="B19" s="114" t="s">
        <v>720</v>
      </c>
      <c r="C19" s="162">
        <v>3</v>
      </c>
      <c r="D19" s="97">
        <v>675</v>
      </c>
      <c r="E19" s="97"/>
      <c r="F19" s="885">
        <v>1500</v>
      </c>
      <c r="G19" s="97"/>
      <c r="H19" s="97"/>
      <c r="I19" s="97"/>
      <c r="J19" s="945"/>
      <c r="K19" s="104">
        <f t="shared" si="1"/>
        <v>225</v>
      </c>
      <c r="L19" s="104">
        <f t="shared" si="2"/>
        <v>225</v>
      </c>
      <c r="M19" s="104">
        <f t="shared" si="3"/>
        <v>725</v>
      </c>
      <c r="N19" s="408">
        <f>(E19/C19)+(F19/C19)+(G19/C19)</f>
        <v>500</v>
      </c>
      <c r="O19" s="104">
        <f>(F19/C19)+(G19/C19)+(H19/C19)</f>
        <v>500</v>
      </c>
      <c r="P19" s="104">
        <f>(G19/C19)+(H19/C19)+(I19/C19)</f>
        <v>0</v>
      </c>
    </row>
    <row r="20" spans="2:16" x14ac:dyDescent="0.2">
      <c r="B20" s="28" t="s">
        <v>532</v>
      </c>
      <c r="C20" s="265"/>
      <c r="D20" s="317">
        <f>SUM(D11:D19)</f>
        <v>205555.18</v>
      </c>
      <c r="E20" s="317">
        <f>SUM(E11:E19)</f>
        <v>0</v>
      </c>
      <c r="F20" s="317">
        <f t="shared" ref="F20:I20" si="7">SUM(F11:F19)</f>
        <v>13500</v>
      </c>
      <c r="G20" s="317">
        <f t="shared" si="7"/>
        <v>0</v>
      </c>
      <c r="H20" s="317">
        <f t="shared" si="7"/>
        <v>55000</v>
      </c>
      <c r="I20" s="317">
        <f t="shared" si="7"/>
        <v>120000</v>
      </c>
      <c r="J20" s="946"/>
      <c r="K20" s="106">
        <f>SUM(K11:K19)</f>
        <v>7022.4193333333333</v>
      </c>
      <c r="L20" s="106">
        <f t="shared" ref="L20:P20" si="8">SUM(L11:L19)</f>
        <v>7022.4193333333333</v>
      </c>
      <c r="M20" s="106">
        <f t="shared" si="8"/>
        <v>11255.752666666667</v>
      </c>
      <c r="N20" s="106">
        <f t="shared" si="8"/>
        <v>10413.209333333334</v>
      </c>
      <c r="O20" s="106">
        <f t="shared" si="8"/>
        <v>14163.209333333334</v>
      </c>
      <c r="P20" s="106">
        <f t="shared" si="8"/>
        <v>17973.96733333333</v>
      </c>
    </row>
    <row r="21" spans="2:16" x14ac:dyDescent="0.2">
      <c r="B21" s="463"/>
      <c r="C21" s="892"/>
      <c r="D21" s="136"/>
      <c r="E21" s="136"/>
      <c r="F21" s="136"/>
      <c r="G21" s="136"/>
      <c r="H21" s="136"/>
      <c r="I21" s="136"/>
      <c r="J21" s="947"/>
      <c r="K21" s="104"/>
      <c r="L21" s="104"/>
      <c r="M21" s="104"/>
      <c r="N21" s="408"/>
      <c r="O21" s="104"/>
      <c r="P21" s="104"/>
    </row>
    <row r="22" spans="2:16" x14ac:dyDescent="0.2">
      <c r="B22" s="18" t="s">
        <v>533</v>
      </c>
      <c r="C22" s="249"/>
      <c r="D22" s="321"/>
      <c r="E22" s="321"/>
      <c r="F22" s="321"/>
      <c r="G22" s="321"/>
      <c r="H22" s="321"/>
      <c r="I22" s="321"/>
      <c r="J22" s="948"/>
      <c r="K22" s="104"/>
      <c r="L22" s="104"/>
      <c r="M22" s="104"/>
      <c r="N22" s="408"/>
      <c r="O22" s="104"/>
      <c r="P22" s="104"/>
    </row>
    <row r="23" spans="2:16" x14ac:dyDescent="0.2">
      <c r="B23" s="108" t="s">
        <v>897</v>
      </c>
      <c r="C23" s="893">
        <v>5</v>
      </c>
      <c r="D23" s="315">
        <v>26580.27</v>
      </c>
      <c r="E23" s="315"/>
      <c r="F23" s="889">
        <v>45000</v>
      </c>
      <c r="G23" s="889">
        <v>60000</v>
      </c>
      <c r="H23" s="315"/>
      <c r="I23" s="315"/>
      <c r="J23" s="949"/>
      <c r="K23" s="104">
        <f t="shared" si="1"/>
        <v>5316.0540000000001</v>
      </c>
      <c r="L23" s="104">
        <f t="shared" si="2"/>
        <v>5316.0540000000001</v>
      </c>
      <c r="M23" s="104">
        <f t="shared" si="3"/>
        <v>14316.054</v>
      </c>
      <c r="N23" s="408">
        <f t="shared" si="4"/>
        <v>26316.054</v>
      </c>
      <c r="O23" s="104">
        <f t="shared" si="5"/>
        <v>26316.054</v>
      </c>
      <c r="P23" s="104">
        <f t="shared" si="6"/>
        <v>26316.054</v>
      </c>
    </row>
    <row r="24" spans="2:16" x14ac:dyDescent="0.2">
      <c r="B24" s="28" t="s">
        <v>534</v>
      </c>
      <c r="C24" s="265"/>
      <c r="D24" s="317">
        <f>SUM(D23:D23)</f>
        <v>26580.27</v>
      </c>
      <c r="E24" s="317">
        <f>SUM(E23:E23)</f>
        <v>0</v>
      </c>
      <c r="F24" s="317">
        <f t="shared" ref="F24:I24" si="9">SUM(F23:F23)</f>
        <v>45000</v>
      </c>
      <c r="G24" s="317">
        <f t="shared" si="9"/>
        <v>60000</v>
      </c>
      <c r="H24" s="317">
        <f t="shared" si="9"/>
        <v>0</v>
      </c>
      <c r="I24" s="317">
        <f t="shared" si="9"/>
        <v>0</v>
      </c>
      <c r="J24" s="946"/>
      <c r="K24" s="106">
        <f>SUM(K23)</f>
        <v>5316.0540000000001</v>
      </c>
      <c r="L24" s="106">
        <f t="shared" ref="L24:P24" si="10">SUM(L23)</f>
        <v>5316.0540000000001</v>
      </c>
      <c r="M24" s="106">
        <f t="shared" si="10"/>
        <v>14316.054</v>
      </c>
      <c r="N24" s="106">
        <f t="shared" si="10"/>
        <v>26316.054</v>
      </c>
      <c r="O24" s="106">
        <f t="shared" si="10"/>
        <v>26316.054</v>
      </c>
      <c r="P24" s="106">
        <f t="shared" si="10"/>
        <v>26316.054</v>
      </c>
    </row>
    <row r="25" spans="2:16" x14ac:dyDescent="0.2">
      <c r="B25" s="463"/>
      <c r="C25" s="892"/>
      <c r="D25" s="136"/>
      <c r="E25" s="136"/>
      <c r="F25" s="136"/>
      <c r="G25" s="136"/>
      <c r="H25" s="136"/>
      <c r="I25" s="136"/>
      <c r="J25" s="947"/>
      <c r="K25" s="104"/>
      <c r="L25" s="104"/>
      <c r="M25" s="104"/>
      <c r="N25" s="408"/>
      <c r="O25" s="104"/>
      <c r="P25" s="104"/>
    </row>
    <row r="26" spans="2:16" x14ac:dyDescent="0.2">
      <c r="B26" s="18" t="s">
        <v>535</v>
      </c>
      <c r="C26" s="249"/>
      <c r="D26" s="321"/>
      <c r="E26" s="321"/>
      <c r="F26" s="321"/>
      <c r="G26" s="321"/>
      <c r="H26" s="321"/>
      <c r="I26" s="321"/>
      <c r="J26" s="948"/>
      <c r="K26" s="104"/>
      <c r="L26" s="104"/>
      <c r="M26" s="104"/>
      <c r="N26" s="408"/>
      <c r="O26" s="104"/>
      <c r="P26" s="104"/>
    </row>
    <row r="27" spans="2:16" x14ac:dyDescent="0.2">
      <c r="B27" s="108" t="s">
        <v>536</v>
      </c>
      <c r="C27" s="893">
        <v>10</v>
      </c>
      <c r="D27" s="315">
        <v>3163.96</v>
      </c>
      <c r="E27" s="315"/>
      <c r="F27" s="315"/>
      <c r="G27" s="315"/>
      <c r="H27" s="938">
        <v>7000</v>
      </c>
      <c r="I27" s="315"/>
      <c r="J27" s="949"/>
      <c r="K27" s="104">
        <f t="shared" si="1"/>
        <v>316.39600000000002</v>
      </c>
      <c r="L27" s="104">
        <f t="shared" si="2"/>
        <v>316.39600000000002</v>
      </c>
      <c r="M27" s="104">
        <f t="shared" si="3"/>
        <v>316.39600000000002</v>
      </c>
      <c r="N27" s="408">
        <f t="shared" si="4"/>
        <v>316.39600000000002</v>
      </c>
      <c r="O27" s="104">
        <f t="shared" si="5"/>
        <v>1016.396</v>
      </c>
      <c r="P27" s="104">
        <f t="shared" si="6"/>
        <v>1016.396</v>
      </c>
    </row>
    <row r="28" spans="2:16" x14ac:dyDescent="0.2">
      <c r="B28" s="114" t="s">
        <v>537</v>
      </c>
      <c r="C28" s="162">
        <v>10</v>
      </c>
      <c r="D28" s="97">
        <v>210</v>
      </c>
      <c r="E28" s="97"/>
      <c r="F28" s="97"/>
      <c r="G28" s="97"/>
      <c r="H28" s="875">
        <v>1000</v>
      </c>
      <c r="I28" s="97"/>
      <c r="J28" s="945"/>
      <c r="K28" s="104">
        <f t="shared" si="1"/>
        <v>21</v>
      </c>
      <c r="L28" s="104">
        <f t="shared" si="2"/>
        <v>21</v>
      </c>
      <c r="M28" s="104">
        <f t="shared" si="3"/>
        <v>21</v>
      </c>
      <c r="N28" s="408">
        <f t="shared" si="4"/>
        <v>21</v>
      </c>
      <c r="O28" s="104">
        <f t="shared" si="5"/>
        <v>121</v>
      </c>
      <c r="P28" s="104">
        <f t="shared" si="6"/>
        <v>121</v>
      </c>
    </row>
    <row r="29" spans="2:16" x14ac:dyDescent="0.2">
      <c r="B29" s="114" t="s">
        <v>538</v>
      </c>
      <c r="C29" s="162">
        <v>10</v>
      </c>
      <c r="D29" s="97">
        <v>357</v>
      </c>
      <c r="E29" s="97"/>
      <c r="F29" s="97"/>
      <c r="G29" s="97"/>
      <c r="H29" s="875">
        <v>6000</v>
      </c>
      <c r="I29" s="97"/>
      <c r="J29" s="945"/>
      <c r="K29" s="104">
        <f t="shared" si="1"/>
        <v>35.700000000000003</v>
      </c>
      <c r="L29" s="104">
        <f t="shared" si="2"/>
        <v>35.700000000000003</v>
      </c>
      <c r="M29" s="104">
        <f t="shared" si="3"/>
        <v>35.700000000000003</v>
      </c>
      <c r="N29" s="408">
        <f t="shared" si="4"/>
        <v>35.700000000000003</v>
      </c>
      <c r="O29" s="104">
        <f t="shared" si="5"/>
        <v>635.70000000000005</v>
      </c>
      <c r="P29" s="104">
        <f t="shared" si="6"/>
        <v>635.70000000000005</v>
      </c>
    </row>
    <row r="30" spans="2:16" x14ac:dyDescent="0.2">
      <c r="B30" s="114" t="s">
        <v>539</v>
      </c>
      <c r="C30" s="162">
        <v>10</v>
      </c>
      <c r="D30" s="97">
        <v>195</v>
      </c>
      <c r="E30" s="97"/>
      <c r="F30" s="97"/>
      <c r="G30" s="97"/>
      <c r="H30" s="875">
        <v>1000</v>
      </c>
      <c r="I30" s="97"/>
      <c r="J30" s="945"/>
      <c r="K30" s="104">
        <f t="shared" si="1"/>
        <v>19.5</v>
      </c>
      <c r="L30" s="104">
        <f t="shared" si="2"/>
        <v>19.5</v>
      </c>
      <c r="M30" s="104">
        <f t="shared" si="3"/>
        <v>19.5</v>
      </c>
      <c r="N30" s="408">
        <f t="shared" si="4"/>
        <v>19.5</v>
      </c>
      <c r="O30" s="104">
        <f t="shared" si="5"/>
        <v>119.5</v>
      </c>
      <c r="P30" s="104">
        <f t="shared" si="6"/>
        <v>119.5</v>
      </c>
    </row>
    <row r="31" spans="2:16" x14ac:dyDescent="0.2">
      <c r="B31" s="114" t="s">
        <v>353</v>
      </c>
      <c r="C31" s="162">
        <v>10</v>
      </c>
      <c r="D31" s="97">
        <v>20000</v>
      </c>
      <c r="E31" s="97"/>
      <c r="F31" s="97"/>
      <c r="G31" s="97"/>
      <c r="H31" s="875">
        <v>30000</v>
      </c>
      <c r="I31" s="97"/>
      <c r="J31" s="945"/>
      <c r="K31" s="104">
        <f t="shared" si="1"/>
        <v>2000</v>
      </c>
      <c r="L31" s="104">
        <f t="shared" si="2"/>
        <v>2000</v>
      </c>
      <c r="M31" s="104">
        <f t="shared" si="3"/>
        <v>2000</v>
      </c>
      <c r="N31" s="408">
        <f t="shared" si="4"/>
        <v>2000</v>
      </c>
      <c r="O31" s="104">
        <f t="shared" si="5"/>
        <v>5000</v>
      </c>
      <c r="P31" s="104">
        <f t="shared" si="6"/>
        <v>5000</v>
      </c>
    </row>
    <row r="32" spans="2:16" x14ac:dyDescent="0.2">
      <c r="B32" s="114" t="s">
        <v>540</v>
      </c>
      <c r="C32" s="162">
        <v>10</v>
      </c>
      <c r="D32" s="97">
        <v>15000</v>
      </c>
      <c r="E32" s="97"/>
      <c r="F32" s="97"/>
      <c r="G32" s="97"/>
      <c r="H32" s="875">
        <v>20000</v>
      </c>
      <c r="I32" s="97"/>
      <c r="J32" s="945"/>
      <c r="K32" s="104">
        <f t="shared" si="1"/>
        <v>1500</v>
      </c>
      <c r="L32" s="104">
        <f t="shared" si="2"/>
        <v>1500</v>
      </c>
      <c r="M32" s="104">
        <f t="shared" si="3"/>
        <v>1500</v>
      </c>
      <c r="N32" s="408">
        <f t="shared" si="4"/>
        <v>1500</v>
      </c>
      <c r="O32" s="104">
        <f t="shared" si="5"/>
        <v>3500</v>
      </c>
      <c r="P32" s="104">
        <f t="shared" si="6"/>
        <v>3500</v>
      </c>
    </row>
    <row r="33" spans="2:16" x14ac:dyDescent="0.2">
      <c r="B33" s="114" t="s">
        <v>541</v>
      </c>
      <c r="C33" s="162">
        <v>10</v>
      </c>
      <c r="D33" s="97">
        <v>40000</v>
      </c>
      <c r="E33" s="97"/>
      <c r="F33" s="97"/>
      <c r="G33" s="97"/>
      <c r="H33" s="875">
        <v>80000</v>
      </c>
      <c r="I33" s="97"/>
      <c r="J33" s="945"/>
      <c r="K33" s="104">
        <f t="shared" si="1"/>
        <v>4000</v>
      </c>
      <c r="L33" s="104">
        <f t="shared" si="2"/>
        <v>4000</v>
      </c>
      <c r="M33" s="104">
        <f>(D33/C33)+(E33/C33)+(F33/C33)</f>
        <v>4000</v>
      </c>
      <c r="N33" s="408">
        <f t="shared" si="4"/>
        <v>4000</v>
      </c>
      <c r="O33" s="104">
        <f t="shared" si="5"/>
        <v>12000</v>
      </c>
      <c r="P33" s="104">
        <f t="shared" si="6"/>
        <v>12000</v>
      </c>
    </row>
    <row r="34" spans="2:16" x14ac:dyDescent="0.2">
      <c r="B34" s="28" t="s">
        <v>542</v>
      </c>
      <c r="C34" s="265"/>
      <c r="D34" s="317">
        <f>SUM(D27:D33)</f>
        <v>78925.959999999992</v>
      </c>
      <c r="E34" s="317">
        <f>SUM(E27:E33)</f>
        <v>0</v>
      </c>
      <c r="F34" s="317">
        <f t="shared" ref="F34:I34" si="11">SUM(F27:F33)</f>
        <v>0</v>
      </c>
      <c r="G34" s="317">
        <f t="shared" si="11"/>
        <v>0</v>
      </c>
      <c r="H34" s="317">
        <f t="shared" si="11"/>
        <v>145000</v>
      </c>
      <c r="I34" s="317">
        <f t="shared" si="11"/>
        <v>0</v>
      </c>
      <c r="J34" s="946"/>
      <c r="K34" s="891">
        <f t="shared" ref="K34:P34" si="12">SUM(K27:K33)</f>
        <v>7892.5959999999995</v>
      </c>
      <c r="L34" s="891">
        <f t="shared" si="12"/>
        <v>7892.5959999999995</v>
      </c>
      <c r="M34" s="891">
        <f t="shared" si="12"/>
        <v>7892.5959999999995</v>
      </c>
      <c r="N34" s="891">
        <f t="shared" si="12"/>
        <v>7892.5959999999995</v>
      </c>
      <c r="O34" s="891">
        <f t="shared" si="12"/>
        <v>22392.595999999998</v>
      </c>
      <c r="P34" s="891">
        <f t="shared" si="12"/>
        <v>22392.595999999998</v>
      </c>
    </row>
    <row r="35" spans="2:16" x14ac:dyDescent="0.2">
      <c r="B35" s="18"/>
      <c r="C35" s="167"/>
      <c r="D35" s="320"/>
      <c r="E35" s="320"/>
      <c r="F35" s="320"/>
      <c r="G35" s="320"/>
      <c r="H35" s="320"/>
      <c r="I35" s="320"/>
      <c r="J35" s="950"/>
      <c r="K35" s="280"/>
      <c r="L35" s="280"/>
      <c r="M35" s="280"/>
      <c r="N35" s="280"/>
      <c r="O35" s="280"/>
      <c r="P35" s="240"/>
    </row>
    <row r="36" spans="2:16" x14ac:dyDescent="0.2">
      <c r="B36" s="894" t="s">
        <v>543</v>
      </c>
      <c r="C36" s="936"/>
      <c r="D36" s="895">
        <f>+D20+D24+D34</f>
        <v>311061.40999999997</v>
      </c>
      <c r="E36" s="895">
        <f>+E20+E24+E34</f>
        <v>0</v>
      </c>
      <c r="F36" s="895">
        <f t="shared" ref="F36:I36" si="13">+F20+F24+F34</f>
        <v>58500</v>
      </c>
      <c r="G36" s="895">
        <f t="shared" si="13"/>
        <v>60000</v>
      </c>
      <c r="H36" s="895">
        <f t="shared" si="13"/>
        <v>200000</v>
      </c>
      <c r="I36" s="895">
        <f t="shared" si="13"/>
        <v>120000</v>
      </c>
      <c r="J36" s="951"/>
      <c r="K36" s="895">
        <f t="shared" ref="K36:P36" si="14">+K20+K24+K34</f>
        <v>20231.069333333333</v>
      </c>
      <c r="L36" s="895">
        <f t="shared" si="14"/>
        <v>20231.069333333333</v>
      </c>
      <c r="M36" s="895">
        <f t="shared" si="14"/>
        <v>33464.402666666669</v>
      </c>
      <c r="N36" s="895">
        <f t="shared" si="14"/>
        <v>44621.859333333334</v>
      </c>
      <c r="O36" s="895">
        <f t="shared" si="14"/>
        <v>62871.859333333334</v>
      </c>
      <c r="P36" s="895">
        <f t="shared" si="14"/>
        <v>66682.617333333328</v>
      </c>
    </row>
    <row r="37" spans="2:16" x14ac:dyDescent="0.2">
      <c r="B37" s="428" t="s">
        <v>907</v>
      </c>
      <c r="C37" s="939"/>
      <c r="D37" s="940"/>
      <c r="E37" s="940"/>
      <c r="F37" s="940"/>
      <c r="G37" s="940"/>
      <c r="H37" s="940"/>
      <c r="I37" s="941"/>
      <c r="J37" s="952"/>
      <c r="K37" s="432">
        <f>K36</f>
        <v>20231.069333333333</v>
      </c>
      <c r="L37" s="432">
        <f>K37+L36</f>
        <v>40462.138666666666</v>
      </c>
      <c r="M37" s="432">
        <f>L37+M36</f>
        <v>73926.541333333327</v>
      </c>
      <c r="N37" s="432">
        <f>M37+N36</f>
        <v>118548.40066666665</v>
      </c>
      <c r="O37" s="432">
        <f>N37+O36</f>
        <v>181420.25999999998</v>
      </c>
      <c r="P37" s="432">
        <f>O37+P36</f>
        <v>248102.87733333331</v>
      </c>
    </row>
    <row r="39" spans="2:16" x14ac:dyDescent="0.2">
      <c r="B39" s="879" t="s">
        <v>876</v>
      </c>
      <c r="K39" s="156"/>
      <c r="L39" s="156"/>
      <c r="M39" s="156"/>
      <c r="N39" s="156"/>
      <c r="O39" s="156"/>
      <c r="P39" s="156"/>
    </row>
    <row r="40" spans="2:16" x14ac:dyDescent="0.2">
      <c r="G40" s="958"/>
      <c r="N40" s="101"/>
    </row>
    <row r="41" spans="2:16" x14ac:dyDescent="0.2">
      <c r="B41" s="868" t="s">
        <v>877</v>
      </c>
    </row>
    <row r="43" spans="2:16" x14ac:dyDescent="0.2">
      <c r="B43" s="887" t="s">
        <v>896</v>
      </c>
    </row>
  </sheetData>
  <mergeCells count="2">
    <mergeCell ref="E8:I8"/>
    <mergeCell ref="K8:P8"/>
  </mergeCells>
  <pageMargins left="0.74803149606299213" right="0.74803149606299213" top="0.98425196850393704" bottom="0.98425196850393704" header="0" footer="0"/>
  <pageSetup paperSize="9" scale="82" orientation="landscape" r:id="rId1"/>
  <headerFooter alignWithMargins="0"/>
  <ignoredErrors>
    <ignoredError sqref="P14 P17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2:J55"/>
  <sheetViews>
    <sheetView topLeftCell="A19" zoomScale="68" zoomScaleNormal="68" workbookViewId="0"/>
  </sheetViews>
  <sheetFormatPr baseColWidth="10" defaultRowHeight="12.75" x14ac:dyDescent="0.2"/>
  <cols>
    <col min="1" max="1" width="5.7109375" style="135" customWidth="1"/>
    <col min="2" max="2" width="48.28515625" style="135" customWidth="1"/>
    <col min="3" max="5" width="15.7109375" style="135" customWidth="1"/>
    <col min="6" max="6" width="14.85546875" style="135" bestFit="1" customWidth="1"/>
    <col min="7" max="7" width="16.28515625" style="135" bestFit="1" customWidth="1"/>
    <col min="8" max="9" width="16.140625" style="135" bestFit="1" customWidth="1"/>
    <col min="10" max="16384" width="11.42578125" style="135"/>
  </cols>
  <sheetData>
    <row r="2" spans="2:9" x14ac:dyDescent="0.2">
      <c r="B2" s="83" t="s">
        <v>544</v>
      </c>
      <c r="C2" s="72"/>
      <c r="D2" s="72"/>
      <c r="E2" s="72"/>
      <c r="F2" s="490"/>
      <c r="G2" s="490"/>
      <c r="H2" s="490"/>
      <c r="I2" s="491"/>
    </row>
    <row r="3" spans="2:9" x14ac:dyDescent="0.2">
      <c r="B3" s="73" t="s">
        <v>20</v>
      </c>
      <c r="C3" s="74"/>
      <c r="D3" s="74"/>
      <c r="E3" s="74"/>
      <c r="F3" s="74"/>
      <c r="G3" s="74"/>
      <c r="H3" s="74"/>
      <c r="I3" s="482"/>
    </row>
    <row r="4" spans="2:9" x14ac:dyDescent="0.2">
      <c r="B4" s="73" t="s">
        <v>545</v>
      </c>
      <c r="C4" s="74"/>
      <c r="D4" s="74"/>
      <c r="E4" s="74"/>
      <c r="F4" s="74"/>
      <c r="G4" s="74"/>
      <c r="H4" s="74"/>
      <c r="I4" s="482"/>
    </row>
    <row r="5" spans="2:9" x14ac:dyDescent="0.2">
      <c r="B5" s="73" t="s">
        <v>2</v>
      </c>
      <c r="C5" s="74"/>
      <c r="D5" s="74"/>
      <c r="E5" s="74"/>
      <c r="F5" s="74"/>
      <c r="G5" s="74"/>
      <c r="H5" s="74"/>
      <c r="I5" s="482"/>
    </row>
    <row r="6" spans="2:9" x14ac:dyDescent="0.2">
      <c r="B6" s="497"/>
      <c r="C6" s="495"/>
      <c r="D6" s="495"/>
      <c r="E6" s="495"/>
      <c r="F6" s="495"/>
      <c r="G6" s="495"/>
      <c r="H6" s="495"/>
      <c r="I6" s="496"/>
    </row>
    <row r="7" spans="2:9" x14ac:dyDescent="0.2">
      <c r="B7" s="287"/>
      <c r="C7" s="287"/>
    </row>
    <row r="8" spans="2:9" x14ac:dyDescent="0.2">
      <c r="B8" s="963" t="s">
        <v>34</v>
      </c>
      <c r="C8" s="319" t="s">
        <v>37</v>
      </c>
      <c r="D8" s="110" t="s">
        <v>38</v>
      </c>
      <c r="E8" s="110" t="s">
        <v>39</v>
      </c>
      <c r="F8" s="110" t="s">
        <v>40</v>
      </c>
      <c r="G8" s="110" t="s">
        <v>121</v>
      </c>
      <c r="H8" s="110" t="s">
        <v>122</v>
      </c>
      <c r="I8" s="110" t="s">
        <v>633</v>
      </c>
    </row>
    <row r="9" spans="2:9" x14ac:dyDescent="0.2">
      <c r="B9" s="356" t="s">
        <v>546</v>
      </c>
      <c r="C9" s="964"/>
      <c r="D9" s="295"/>
      <c r="E9" s="295"/>
      <c r="F9" s="239"/>
      <c r="G9" s="239"/>
      <c r="H9" s="239"/>
      <c r="I9" s="248"/>
    </row>
    <row r="10" spans="2:9" x14ac:dyDescent="0.2">
      <c r="B10" s="18" t="s">
        <v>901</v>
      </c>
      <c r="C10" s="217"/>
      <c r="D10" s="239"/>
      <c r="E10" s="239"/>
      <c r="F10" s="239"/>
      <c r="G10" s="239"/>
      <c r="H10" s="239"/>
      <c r="I10" s="248"/>
    </row>
    <row r="11" spans="2:9" x14ac:dyDescent="0.2">
      <c r="B11" s="932" t="s">
        <v>547</v>
      </c>
      <c r="C11" s="316">
        <v>129675</v>
      </c>
      <c r="D11" s="316">
        <f>'Balanc Gral'!C19</f>
        <v>129675</v>
      </c>
      <c r="E11" s="316">
        <f>'Balanc Gral'!D19</f>
        <v>129675</v>
      </c>
      <c r="F11" s="316">
        <f>'Balanc Gral'!E19</f>
        <v>129675</v>
      </c>
      <c r="G11" s="316">
        <f>'Balanc Gral'!F19</f>
        <v>129675</v>
      </c>
      <c r="H11" s="316">
        <f>'Balanc Gral'!G19</f>
        <v>129675</v>
      </c>
      <c r="I11" s="316">
        <f>'Balanc Gral'!H19</f>
        <v>129675</v>
      </c>
    </row>
    <row r="12" spans="2:9" x14ac:dyDescent="0.2">
      <c r="B12" s="932" t="s">
        <v>530</v>
      </c>
      <c r="C12" s="316">
        <v>50000</v>
      </c>
      <c r="D12" s="316">
        <f>'Balanc Gral'!C20</f>
        <v>50000</v>
      </c>
      <c r="E12" s="316">
        <f>'Balanc Gral'!D20</f>
        <v>50000</v>
      </c>
      <c r="F12" s="316">
        <f>'Balanc Gral'!E20</f>
        <v>50000</v>
      </c>
      <c r="G12" s="316">
        <f>'Balanc Gral'!F20</f>
        <v>50000</v>
      </c>
      <c r="H12" s="316">
        <f>'Balanc Gral'!G20</f>
        <v>85000</v>
      </c>
      <c r="I12" s="316">
        <f>'Balanc Gral'!H20</f>
        <v>165000</v>
      </c>
    </row>
    <row r="13" spans="2:9" x14ac:dyDescent="0.2">
      <c r="B13" s="930" t="s">
        <v>548</v>
      </c>
      <c r="C13" s="316">
        <v>38925.269999999997</v>
      </c>
      <c r="D13" s="316">
        <f>'Balanc Gral'!C21</f>
        <v>38925.270000000004</v>
      </c>
      <c r="E13" s="316">
        <f>'Balanc Gral'!D21</f>
        <v>38925.270000000004</v>
      </c>
      <c r="F13" s="316">
        <f>'Balanc Gral'!E21</f>
        <v>83925.27</v>
      </c>
      <c r="G13" s="316">
        <f>'Balanc Gral'!F21</f>
        <v>143925.27000000002</v>
      </c>
      <c r="H13" s="316">
        <f>'Balanc Gral'!G21</f>
        <v>143925.27000000002</v>
      </c>
      <c r="I13" s="316">
        <f>'Balanc Gral'!H21</f>
        <v>158925.27000000002</v>
      </c>
    </row>
    <row r="14" spans="2:9" s="287" customFormat="1" x14ac:dyDescent="0.2">
      <c r="B14" s="930" t="s">
        <v>903</v>
      </c>
      <c r="C14" s="316">
        <v>78925.960000000006</v>
      </c>
      <c r="D14" s="316">
        <f>'Balanc Gral'!C22</f>
        <v>78925.959999999992</v>
      </c>
      <c r="E14" s="316">
        <f>'Balanc Gral'!D22</f>
        <v>78925.959999999992</v>
      </c>
      <c r="F14" s="316">
        <f>'Balanc Gral'!E22</f>
        <v>78925.959999999992</v>
      </c>
      <c r="G14" s="316">
        <f>'Balanc Gral'!F22</f>
        <v>78925.959999999992</v>
      </c>
      <c r="H14" s="316">
        <f>'Balanc Gral'!G22</f>
        <v>223925.96</v>
      </c>
      <c r="I14" s="316">
        <f>'Balanc Gral'!H22</f>
        <v>223925.96</v>
      </c>
    </row>
    <row r="15" spans="2:9" x14ac:dyDescent="0.2">
      <c r="B15" s="930" t="s">
        <v>549</v>
      </c>
      <c r="C15" s="316">
        <v>9906.34</v>
      </c>
      <c r="D15" s="316">
        <f>'Balanc Gral'!C23</f>
        <v>9906.34</v>
      </c>
      <c r="E15" s="316">
        <f>'Balanc Gral'!D23</f>
        <v>9906.34</v>
      </c>
      <c r="F15" s="316">
        <f>'Balanc Gral'!E23</f>
        <v>9906.34</v>
      </c>
      <c r="G15" s="316">
        <f>'Balanc Gral'!F23</f>
        <v>9906.34</v>
      </c>
      <c r="H15" s="316">
        <f>'Balanc Gral'!G23</f>
        <v>29906.34</v>
      </c>
      <c r="I15" s="316">
        <f>'Balanc Gral'!H23</f>
        <v>49906.34</v>
      </c>
    </row>
    <row r="16" spans="2:9" x14ac:dyDescent="0.2">
      <c r="B16" s="930" t="s">
        <v>531</v>
      </c>
      <c r="C16" s="316">
        <v>1101.21</v>
      </c>
      <c r="D16" s="316">
        <f>'Balanc Gral'!C24</f>
        <v>1101.21</v>
      </c>
      <c r="E16" s="316">
        <f>'Balanc Gral'!D24</f>
        <v>1101.21</v>
      </c>
      <c r="F16" s="316">
        <f>'Balanc Gral'!E24</f>
        <v>3101.21</v>
      </c>
      <c r="G16" s="316">
        <f>'Balanc Gral'!F24</f>
        <v>3101.21</v>
      </c>
      <c r="H16" s="316">
        <f>'Balanc Gral'!G24</f>
        <v>3101.21</v>
      </c>
      <c r="I16" s="316">
        <f>'Balanc Gral'!H24</f>
        <v>5601.21</v>
      </c>
    </row>
    <row r="17" spans="2:9" x14ac:dyDescent="0.2">
      <c r="B17" s="930" t="s">
        <v>908</v>
      </c>
      <c r="C17" s="316">
        <v>2527.63</v>
      </c>
      <c r="D17" s="316">
        <f>'Balanc Gral'!C25</f>
        <v>2527.63</v>
      </c>
      <c r="E17" s="316">
        <f>'Balanc Gral'!D25</f>
        <v>2527.63</v>
      </c>
      <c r="F17" s="316">
        <f>'Balanc Gral'!E25</f>
        <v>14027.630000000001</v>
      </c>
      <c r="G17" s="316">
        <f>'Balanc Gral'!F25</f>
        <v>14027.630000000001</v>
      </c>
      <c r="H17" s="316">
        <f>'Balanc Gral'!G25</f>
        <v>14027.630000000001</v>
      </c>
      <c r="I17" s="316">
        <f>'Balanc Gral'!H25</f>
        <v>16527.63</v>
      </c>
    </row>
    <row r="18" spans="2:9" x14ac:dyDescent="0.2">
      <c r="B18" s="933" t="s">
        <v>902</v>
      </c>
      <c r="C18" s="436">
        <f>SUM(C11:C17)</f>
        <v>311061.41000000003</v>
      </c>
      <c r="D18" s="436">
        <f>SUM(D11:D17)</f>
        <v>311061.41000000003</v>
      </c>
      <c r="E18" s="436">
        <f t="shared" ref="E18:I18" si="0">SUM(E11:E17)</f>
        <v>311061.41000000003</v>
      </c>
      <c r="F18" s="436">
        <f t="shared" si="0"/>
        <v>369561.41000000003</v>
      </c>
      <c r="G18" s="436">
        <f t="shared" si="0"/>
        <v>429561.41000000003</v>
      </c>
      <c r="H18" s="436">
        <f t="shared" si="0"/>
        <v>629561.40999999992</v>
      </c>
      <c r="I18" s="436">
        <f t="shared" si="0"/>
        <v>749561.40999999992</v>
      </c>
    </row>
    <row r="19" spans="2:9" x14ac:dyDescent="0.2">
      <c r="B19" s="18" t="s">
        <v>550</v>
      </c>
      <c r="C19" s="217"/>
      <c r="D19" s="310"/>
      <c r="E19" s="310"/>
      <c r="F19" s="239"/>
      <c r="G19" s="239"/>
      <c r="H19" s="239"/>
      <c r="I19" s="248"/>
    </row>
    <row r="20" spans="2:9" x14ac:dyDescent="0.2">
      <c r="B20" s="929" t="s">
        <v>918</v>
      </c>
      <c r="C20" s="316">
        <f>70000+8613.59</f>
        <v>78613.59</v>
      </c>
      <c r="D20" s="435">
        <f>Pres.Caja!C74</f>
        <v>83102.189000000013</v>
      </c>
      <c r="E20" s="435">
        <f>Pres.Caja!D74</f>
        <v>113753.076</v>
      </c>
      <c r="F20" s="435">
        <f>Pres.Caja!E74</f>
        <v>140595.62546673664</v>
      </c>
      <c r="G20" s="435">
        <f>Pres.Caja!F74</f>
        <v>173776.19307688653</v>
      </c>
      <c r="H20" s="435">
        <f>Pres.Caja!G74</f>
        <v>225134.19751082722</v>
      </c>
      <c r="I20" s="435">
        <f>Pres.Caja!H74</f>
        <v>293325.02861608006</v>
      </c>
    </row>
    <row r="21" spans="2:9" x14ac:dyDescent="0.2">
      <c r="B21" s="929" t="s">
        <v>551</v>
      </c>
      <c r="C21" s="316"/>
      <c r="D21" s="435">
        <f>'Balanc Gral'!C12</f>
        <v>124070.33999999997</v>
      </c>
      <c r="E21" s="435">
        <f>'Balanc Gral'!D12</f>
        <v>189588.46000000008</v>
      </c>
      <c r="F21" s="435">
        <f>'Balanc Gral'!E12</f>
        <v>234326.04244456114</v>
      </c>
      <c r="G21" s="435">
        <f>'Balanc Gral'!F12</f>
        <v>289626.98846147745</v>
      </c>
      <c r="H21" s="435">
        <f>'Balanc Gral'!G12</f>
        <v>375223.66251804563</v>
      </c>
      <c r="I21" s="435">
        <f>'Balanc Gral'!H12</f>
        <v>488875.0476934663</v>
      </c>
    </row>
    <row r="22" spans="2:9" x14ac:dyDescent="0.2">
      <c r="B22" s="930" t="s">
        <v>552</v>
      </c>
      <c r="C22" s="316"/>
      <c r="D22" s="435">
        <f>'Balanc Gral'!C13</f>
        <v>5093.1090000000841</v>
      </c>
      <c r="E22" s="435">
        <f>'Balanc Gral'!D13</f>
        <v>5093.1090000000841</v>
      </c>
      <c r="F22" s="435">
        <f>'Balanc Gral'!E13</f>
        <v>14281.058844753308</v>
      </c>
      <c r="G22" s="435">
        <f>'Balanc Gral'!F13</f>
        <v>28917.668495559687</v>
      </c>
      <c r="H22" s="435">
        <f>'Balanc Gral'!G13</f>
        <v>56135.363668302103</v>
      </c>
      <c r="I22" s="435">
        <f>'Balanc Gral'!H13</f>
        <v>125953.22423885195</v>
      </c>
    </row>
    <row r="23" spans="2:9" x14ac:dyDescent="0.2">
      <c r="B23" s="930" t="s">
        <v>553</v>
      </c>
      <c r="C23" s="316"/>
      <c r="D23" s="119">
        <f>'Capital Trab'!D33</f>
        <v>71244.812600000005</v>
      </c>
      <c r="E23" s="119">
        <f>'Capital Trab'!F33</f>
        <v>91737.995391139557</v>
      </c>
      <c r="F23" s="119">
        <f>'Capital Trab'!H33</f>
        <v>114922.19294354894</v>
      </c>
      <c r="G23" s="119">
        <f>'Capital Trab'!J33</f>
        <v>144828.85367647486</v>
      </c>
      <c r="H23" s="119">
        <f>'Capital Trab'!L33</f>
        <v>191964.80662951534</v>
      </c>
      <c r="I23" s="119">
        <f>'Capital Trab'!N33</f>
        <v>255011.21271127919</v>
      </c>
    </row>
    <row r="24" spans="2:9" x14ac:dyDescent="0.2">
      <c r="B24" s="930" t="s">
        <v>554</v>
      </c>
      <c r="C24" s="316"/>
      <c r="D24" s="119">
        <f>'Capital Trab'!D34</f>
        <v>47018.122117082734</v>
      </c>
      <c r="E24" s="119">
        <f>'Capital Trab'!F34</f>
        <v>65209.071403447175</v>
      </c>
      <c r="F24" s="119">
        <f>'Capital Trab'!H34</f>
        <v>80353.074397163698</v>
      </c>
      <c r="G24" s="119">
        <f>'Capital Trab'!J34</f>
        <v>99169.984217212841</v>
      </c>
      <c r="H24" s="119">
        <f>'Capital Trab'!L34</f>
        <v>133849.60883196897</v>
      </c>
      <c r="I24" s="119">
        <f>'Capital Trab'!N34</f>
        <v>173511.50748771135</v>
      </c>
    </row>
    <row r="25" spans="2:9" x14ac:dyDescent="0.2">
      <c r="B25" s="931" t="s">
        <v>555</v>
      </c>
      <c r="C25" s="53">
        <f t="shared" ref="C25:I25" si="1">SUM(C20:C24)</f>
        <v>78613.59</v>
      </c>
      <c r="D25" s="53">
        <f t="shared" si="1"/>
        <v>330528.5727170828</v>
      </c>
      <c r="E25" s="53">
        <f t="shared" si="1"/>
        <v>465381.71179458685</v>
      </c>
      <c r="F25" s="53">
        <f t="shared" si="1"/>
        <v>584477.99409676366</v>
      </c>
      <c r="G25" s="53">
        <f t="shared" si="1"/>
        <v>736319.68792761141</v>
      </c>
      <c r="H25" s="53">
        <f t="shared" si="1"/>
        <v>982307.63915865927</v>
      </c>
      <c r="I25" s="53">
        <f t="shared" si="1"/>
        <v>1336676.0207473887</v>
      </c>
    </row>
    <row r="26" spans="2:9" x14ac:dyDescent="0.2">
      <c r="B26" s="462" t="s">
        <v>914</v>
      </c>
      <c r="C26" s="316"/>
      <c r="D26" s="53"/>
      <c r="E26" s="53"/>
      <c r="F26" s="53"/>
      <c r="G26" s="53"/>
      <c r="H26" s="53"/>
      <c r="I26" s="53"/>
    </row>
    <row r="27" spans="2:9" x14ac:dyDescent="0.2">
      <c r="B27" s="204" t="s">
        <v>915</v>
      </c>
      <c r="C27" s="316">
        <v>10325</v>
      </c>
      <c r="D27" s="435">
        <f>'Balanc Gral'!C29</f>
        <v>10325</v>
      </c>
      <c r="E27" s="435">
        <f>'Balanc Gral'!D29</f>
        <v>10325</v>
      </c>
      <c r="F27" s="435">
        <f>'Balanc Gral'!E29</f>
        <v>10325</v>
      </c>
      <c r="G27" s="435">
        <f>'Balanc Gral'!F29</f>
        <v>10325</v>
      </c>
      <c r="H27" s="435">
        <f>'Balanc Gral'!G29</f>
        <v>10325</v>
      </c>
      <c r="I27" s="435">
        <f>'Balanc Gral'!H29</f>
        <v>10325</v>
      </c>
    </row>
    <row r="28" spans="2:9" x14ac:dyDescent="0.2">
      <c r="B28" s="204" t="s">
        <v>917</v>
      </c>
      <c r="C28" s="316">
        <v>0</v>
      </c>
      <c r="D28" s="435">
        <f>'Balanc Gral'!C30</f>
        <v>2065</v>
      </c>
      <c r="E28" s="435">
        <f>'Balanc Gral'!D30</f>
        <v>4130</v>
      </c>
      <c r="F28" s="435">
        <f>'Balanc Gral'!E30</f>
        <v>6195</v>
      </c>
      <c r="G28" s="435">
        <f>'Balanc Gral'!F30</f>
        <v>8260</v>
      </c>
      <c r="H28" s="435">
        <f>'Balanc Gral'!G30</f>
        <v>10325</v>
      </c>
      <c r="I28" s="435">
        <f>'Balanc Gral'!H30</f>
        <v>10325</v>
      </c>
    </row>
    <row r="29" spans="2:9" x14ac:dyDescent="0.2">
      <c r="B29" s="462" t="s">
        <v>916</v>
      </c>
      <c r="C29" s="53">
        <f>C27-C28</f>
        <v>10325</v>
      </c>
      <c r="D29" s="53">
        <f>D27-D28</f>
        <v>8260</v>
      </c>
      <c r="E29" s="53">
        <f t="shared" ref="E29:I29" si="2">E27-E28</f>
        <v>6195</v>
      </c>
      <c r="F29" s="53">
        <f t="shared" si="2"/>
        <v>4130</v>
      </c>
      <c r="G29" s="53">
        <f t="shared" si="2"/>
        <v>2065</v>
      </c>
      <c r="H29" s="53">
        <f t="shared" si="2"/>
        <v>0</v>
      </c>
      <c r="I29" s="53">
        <f t="shared" si="2"/>
        <v>0</v>
      </c>
    </row>
    <row r="30" spans="2:9" x14ac:dyDescent="0.2">
      <c r="B30" s="462"/>
      <c r="C30" s="316"/>
      <c r="D30" s="53"/>
      <c r="E30" s="53"/>
      <c r="F30" s="53"/>
      <c r="G30" s="53"/>
      <c r="H30" s="53"/>
      <c r="I30" s="53"/>
    </row>
    <row r="31" spans="2:9" x14ac:dyDescent="0.2">
      <c r="B31" s="51" t="s">
        <v>556</v>
      </c>
      <c r="C31" s="53">
        <f t="shared" ref="C31:I31" si="3">C25+C18+C29</f>
        <v>400000</v>
      </c>
      <c r="D31" s="53">
        <f t="shared" si="3"/>
        <v>649849.98271708284</v>
      </c>
      <c r="E31" s="53">
        <f t="shared" si="3"/>
        <v>782638.12179458688</v>
      </c>
      <c r="F31" s="53">
        <f t="shared" si="3"/>
        <v>958169.4040967637</v>
      </c>
      <c r="G31" s="53">
        <f t="shared" si="3"/>
        <v>1167946.0979276113</v>
      </c>
      <c r="H31" s="53">
        <f t="shared" si="3"/>
        <v>1611869.0491586593</v>
      </c>
      <c r="I31" s="53">
        <f t="shared" si="3"/>
        <v>2086237.4307473886</v>
      </c>
    </row>
    <row r="32" spans="2:9" x14ac:dyDescent="0.2">
      <c r="B32" s="18"/>
      <c r="C32" s="217"/>
      <c r="D32" s="310"/>
      <c r="E32" s="310"/>
      <c r="F32" s="239"/>
      <c r="G32" s="239"/>
      <c r="H32" s="239"/>
      <c r="I32" s="248"/>
    </row>
    <row r="33" spans="2:9" x14ac:dyDescent="0.2">
      <c r="B33" s="18" t="s">
        <v>557</v>
      </c>
      <c r="C33" s="217"/>
      <c r="D33" s="310"/>
      <c r="E33" s="310"/>
      <c r="F33" s="239"/>
      <c r="G33" s="239"/>
      <c r="H33" s="239"/>
      <c r="I33" s="248"/>
    </row>
    <row r="34" spans="2:9" x14ac:dyDescent="0.2">
      <c r="B34" s="18" t="s">
        <v>558</v>
      </c>
      <c r="C34" s="217"/>
      <c r="D34" s="310"/>
      <c r="E34" s="310"/>
      <c r="F34" s="239"/>
      <c r="G34" s="239"/>
      <c r="H34" s="239"/>
      <c r="I34" s="248"/>
    </row>
    <row r="35" spans="2:9" x14ac:dyDescent="0.2">
      <c r="B35" s="433" t="s">
        <v>559</v>
      </c>
      <c r="C35" s="315">
        <f>C31</f>
        <v>400000</v>
      </c>
      <c r="D35" s="144">
        <f>'Balanc Gral'!C48</f>
        <v>400000</v>
      </c>
      <c r="E35" s="144">
        <f>'Balanc Gral'!D48</f>
        <v>400000</v>
      </c>
      <c r="F35" s="144">
        <f>'Balanc Gral'!E48</f>
        <v>400000</v>
      </c>
      <c r="G35" s="144">
        <f>'Balanc Gral'!F48</f>
        <v>400000</v>
      </c>
      <c r="H35" s="144">
        <f>'Balanc Gral'!G48</f>
        <v>400000</v>
      </c>
      <c r="I35" s="144">
        <f>'Balanc Gral'!H48</f>
        <v>450000</v>
      </c>
    </row>
    <row r="36" spans="2:9" x14ac:dyDescent="0.2">
      <c r="B36" s="434" t="s">
        <v>560</v>
      </c>
      <c r="C36" s="433"/>
      <c r="D36" s="144">
        <f>'Balanc Gral'!C49</f>
        <v>7183.2132743390193</v>
      </c>
      <c r="E36" s="144">
        <f>'Balanc Gral'!D49</f>
        <v>15717.155508356984</v>
      </c>
      <c r="F36" s="144">
        <f>'Balanc Gral'!E49</f>
        <v>26552.812999339796</v>
      </c>
      <c r="G36" s="144">
        <f>'Balanc Gral'!F49</f>
        <v>38396.330547105463</v>
      </c>
      <c r="H36" s="144">
        <f>'Balanc Gral'!G49</f>
        <v>50734.614681256484</v>
      </c>
      <c r="I36" s="144">
        <f>'Balanc Gral'!H49</f>
        <v>69489.449120851714</v>
      </c>
    </row>
    <row r="37" spans="2:9" x14ac:dyDescent="0.2">
      <c r="B37" s="434" t="s">
        <v>561</v>
      </c>
      <c r="C37" s="433"/>
      <c r="D37" s="144">
        <f>'Balanc Gral'!C50</f>
        <v>0</v>
      </c>
      <c r="E37" s="144">
        <f>'Balanc Gral'!D50</f>
        <v>64648.919469051172</v>
      </c>
      <c r="F37" s="144">
        <f>'Balanc Gral'!E50</f>
        <v>141454.39957521285</v>
      </c>
      <c r="G37" s="144">
        <f>'Balanc Gral'!F50</f>
        <v>238975.31699405814</v>
      </c>
      <c r="H37" s="144">
        <f>'Balanc Gral'!G50</f>
        <v>345566.97492394916</v>
      </c>
      <c r="I37" s="144">
        <f>'Balanc Gral'!H50</f>
        <v>456611.53213130834</v>
      </c>
    </row>
    <row r="38" spans="2:9" x14ac:dyDescent="0.2">
      <c r="B38" s="434" t="s">
        <v>562</v>
      </c>
      <c r="C38" s="433"/>
      <c r="D38" s="144">
        <f>'Balanc Gral'!C51</f>
        <v>64648.919469051172</v>
      </c>
      <c r="E38" s="144">
        <f>'Balanc Gral'!D51</f>
        <v>76805.480106161689</v>
      </c>
      <c r="F38" s="144">
        <f>'Balanc Gral'!E51</f>
        <v>97520.917418845289</v>
      </c>
      <c r="G38" s="144">
        <f>'Balanc Gral'!F51</f>
        <v>106591.65792989101</v>
      </c>
      <c r="H38" s="144">
        <f>'Balanc Gral'!G51</f>
        <v>111044.5572073592</v>
      </c>
      <c r="I38" s="144">
        <f>'Balanc Gral'!H51</f>
        <v>168793.50995635707</v>
      </c>
    </row>
    <row r="39" spans="2:9" x14ac:dyDescent="0.2">
      <c r="B39" s="28" t="s">
        <v>563</v>
      </c>
      <c r="C39" s="436">
        <f t="shared" ref="C39:I39" si="4">SUM(C35:C38)</f>
        <v>400000</v>
      </c>
      <c r="D39" s="436">
        <f t="shared" si="4"/>
        <v>471832.13274339022</v>
      </c>
      <c r="E39" s="436">
        <f t="shared" si="4"/>
        <v>557171.55508356984</v>
      </c>
      <c r="F39" s="436">
        <f t="shared" si="4"/>
        <v>665528.12999339798</v>
      </c>
      <c r="G39" s="436">
        <f t="shared" si="4"/>
        <v>783963.30547105463</v>
      </c>
      <c r="H39" s="436">
        <f t="shared" si="4"/>
        <v>907346.14681256493</v>
      </c>
      <c r="I39" s="436">
        <f t="shared" si="4"/>
        <v>1144894.491208517</v>
      </c>
    </row>
    <row r="40" spans="2:9" x14ac:dyDescent="0.2">
      <c r="B40" s="18" t="s">
        <v>564</v>
      </c>
      <c r="C40" s="217"/>
      <c r="D40" s="437"/>
      <c r="E40" s="437"/>
      <c r="F40" s="239"/>
      <c r="G40" s="239"/>
      <c r="H40" s="239"/>
      <c r="I40" s="248"/>
    </row>
    <row r="41" spans="2:9" x14ac:dyDescent="0.2">
      <c r="B41" s="433" t="s">
        <v>565</v>
      </c>
      <c r="C41" s="433"/>
      <c r="D41" s="144">
        <f>PyG!C32</f>
        <v>16901.678292562396</v>
      </c>
      <c r="E41" s="144">
        <f>PyG!D32</f>
        <v>20079.864080042269</v>
      </c>
      <c r="F41" s="144">
        <f>PyG!E32</f>
        <v>25495.664684665437</v>
      </c>
      <c r="G41" s="144">
        <f>PyG!F32</f>
        <v>27867.100112389806</v>
      </c>
      <c r="H41" s="144">
        <f>PyG!G32</f>
        <v>29031.2567862377</v>
      </c>
      <c r="I41" s="144">
        <f>PyG!H32</f>
        <v>44129.022210812305</v>
      </c>
    </row>
    <row r="42" spans="2:9" x14ac:dyDescent="0.2">
      <c r="B42" s="438" t="s">
        <v>566</v>
      </c>
      <c r="C42" s="438"/>
      <c r="D42" s="439">
        <f>PyG!C35</f>
        <v>23944.04424779673</v>
      </c>
      <c r="E42" s="439">
        <f>PyG!D35</f>
        <v>28446.474113393215</v>
      </c>
      <c r="F42" s="439">
        <f>PyG!E35</f>
        <v>36118.858303276036</v>
      </c>
      <c r="G42" s="439">
        <f>PyG!F35</f>
        <v>39478.391825885563</v>
      </c>
      <c r="H42" s="439">
        <f>PyG!G35</f>
        <v>41127.613780503409</v>
      </c>
      <c r="I42" s="439">
        <f>PyG!H35</f>
        <v>62516.114798650771</v>
      </c>
    </row>
    <row r="43" spans="2:9" x14ac:dyDescent="0.2">
      <c r="B43" s="440" t="s">
        <v>567</v>
      </c>
      <c r="C43" s="965"/>
      <c r="D43" s="439">
        <f>'Balanc Gral'!C39</f>
        <v>116941.05809999997</v>
      </c>
      <c r="E43" s="439">
        <f>'Balanc Gral'!D39</f>
        <v>125722.43988509255</v>
      </c>
      <c r="F43" s="439">
        <f>'Balanc Gral'!E39</f>
        <v>157100.20978209097</v>
      </c>
      <c r="G43" s="439">
        <f>'Balanc Gral'!F39</f>
        <v>198088.89985161461</v>
      </c>
      <c r="H43" s="439">
        <f>'Balanc Gral'!G39</f>
        <v>263801.68294502958</v>
      </c>
      <c r="I43" s="439">
        <f>'Balanc Gral'!H39</f>
        <v>350524.29401382594</v>
      </c>
    </row>
    <row r="44" spans="2:9" x14ac:dyDescent="0.2">
      <c r="B44" s="440" t="s">
        <v>568</v>
      </c>
      <c r="C44" s="965"/>
      <c r="D44" s="439">
        <f>'Balanc Gral'!C40</f>
        <v>0</v>
      </c>
      <c r="E44" s="439">
        <f>'Balanc Gral'!D40</f>
        <v>10755.649965822115</v>
      </c>
      <c r="F44" s="439">
        <f>'Balanc Gral'!E40</f>
        <v>0</v>
      </c>
      <c r="G44" s="439">
        <f>'Balanc Gral'!F40</f>
        <v>0</v>
      </c>
      <c r="H44" s="439">
        <f>'Balanc Gral'!G40</f>
        <v>0</v>
      </c>
      <c r="I44" s="439">
        <f>'Balanc Gral'!H40</f>
        <v>0</v>
      </c>
    </row>
    <row r="45" spans="2:9" x14ac:dyDescent="0.2">
      <c r="B45" s="441" t="s">
        <v>569</v>
      </c>
      <c r="C45" s="441"/>
      <c r="D45" s="435">
        <f>'Balanc Gral'!C43</f>
        <v>0</v>
      </c>
      <c r="E45" s="435">
        <f>'Balanc Gral'!D43</f>
        <v>0</v>
      </c>
      <c r="F45" s="435">
        <f>'Balanc Gral'!E43</f>
        <v>0</v>
      </c>
      <c r="G45" s="435">
        <f>'Balanc Gral'!F43</f>
        <v>0</v>
      </c>
      <c r="H45" s="435">
        <f>'Balanc Gral'!G43</f>
        <v>189142.08883432407</v>
      </c>
      <c r="I45" s="435">
        <f>'Balanc Gral'!H43</f>
        <v>236070.63118224923</v>
      </c>
    </row>
    <row r="46" spans="2:9" x14ac:dyDescent="0.2">
      <c r="B46" s="11" t="s">
        <v>570</v>
      </c>
      <c r="C46" s="442">
        <f t="shared" ref="C46:I46" si="5">SUM(C41:C45)</f>
        <v>0</v>
      </c>
      <c r="D46" s="442">
        <f t="shared" si="5"/>
        <v>157786.78064035909</v>
      </c>
      <c r="E46" s="442">
        <f t="shared" si="5"/>
        <v>185004.42804435015</v>
      </c>
      <c r="F46" s="442">
        <f t="shared" si="5"/>
        <v>218714.73277003242</v>
      </c>
      <c r="G46" s="442">
        <f t="shared" si="5"/>
        <v>265434.39178989001</v>
      </c>
      <c r="H46" s="442">
        <f t="shared" si="5"/>
        <v>523102.64234609471</v>
      </c>
      <c r="I46" s="442">
        <f t="shared" si="5"/>
        <v>693240.06220553815</v>
      </c>
    </row>
    <row r="47" spans="2:9" x14ac:dyDescent="0.2">
      <c r="B47" s="51" t="s">
        <v>571</v>
      </c>
      <c r="C47" s="53">
        <v>0</v>
      </c>
      <c r="D47" s="53">
        <f>'Balanc Gral'!C26</f>
        <v>20231.069333333333</v>
      </c>
      <c r="E47" s="53">
        <f>'Balanc Gral'!D26</f>
        <v>40462.138666666666</v>
      </c>
      <c r="F47" s="53">
        <f>'Balanc Gral'!E26</f>
        <v>73926.541333333327</v>
      </c>
      <c r="G47" s="53">
        <f>'Balanc Gral'!F26</f>
        <v>118548.40066666665</v>
      </c>
      <c r="H47" s="53">
        <f>'Balanc Gral'!G26</f>
        <v>181420.25999999998</v>
      </c>
      <c r="I47" s="53">
        <f>'Balanc Gral'!H26</f>
        <v>248102.87733333331</v>
      </c>
    </row>
    <row r="48" spans="2:9" x14ac:dyDescent="0.2">
      <c r="B48" s="28" t="s">
        <v>913</v>
      </c>
      <c r="C48" s="436">
        <f>'Gto Adm'!D31</f>
        <v>0</v>
      </c>
      <c r="D48" s="436">
        <f>'Gto Adm'!E31</f>
        <v>2065</v>
      </c>
      <c r="E48" s="436">
        <f>'Gto Adm'!H31</f>
        <v>2065</v>
      </c>
      <c r="F48" s="436">
        <f>'Gto Adm'!K31</f>
        <v>2065</v>
      </c>
      <c r="G48" s="436">
        <f>'Gto Adm'!N31</f>
        <v>2065</v>
      </c>
      <c r="H48" s="436">
        <f>'Gto Adm'!Q31</f>
        <v>2065</v>
      </c>
      <c r="I48" s="436">
        <f>'Gto Adm'!T31</f>
        <v>0</v>
      </c>
    </row>
    <row r="49" spans="2:10" s="287" customFormat="1" x14ac:dyDescent="0.2">
      <c r="B49" s="28" t="s">
        <v>572</v>
      </c>
      <c r="C49" s="317">
        <f>C39+C46+C47</f>
        <v>400000</v>
      </c>
      <c r="D49" s="317">
        <f>D39+D46+D47</f>
        <v>649849.9827170826</v>
      </c>
      <c r="E49" s="317">
        <f t="shared" ref="E49:I49" si="6">E39+E46+E47</f>
        <v>782638.12179458665</v>
      </c>
      <c r="F49" s="317">
        <f t="shared" si="6"/>
        <v>958169.40409676381</v>
      </c>
      <c r="G49" s="317">
        <f t="shared" si="6"/>
        <v>1167946.0979276113</v>
      </c>
      <c r="H49" s="317">
        <f t="shared" si="6"/>
        <v>1611869.0491586595</v>
      </c>
      <c r="I49" s="317">
        <f t="shared" si="6"/>
        <v>2086237.4307473884</v>
      </c>
    </row>
    <row r="50" spans="2:10" x14ac:dyDescent="0.2">
      <c r="B50" s="105"/>
      <c r="C50" s="239"/>
      <c r="D50" s="423"/>
      <c r="E50" s="443"/>
      <c r="F50" s="239"/>
      <c r="G50" s="239"/>
      <c r="H50" s="239"/>
      <c r="I50" s="248"/>
    </row>
    <row r="51" spans="2:10" x14ac:dyDescent="0.2">
      <c r="B51" s="444" t="s">
        <v>573</v>
      </c>
      <c r="C51" s="445">
        <f t="shared" ref="C51:I51" si="7">+C31-C49</f>
        <v>0</v>
      </c>
      <c r="D51" s="445">
        <f t="shared" si="7"/>
        <v>0</v>
      </c>
      <c r="E51" s="445">
        <f t="shared" si="7"/>
        <v>0</v>
      </c>
      <c r="F51" s="445">
        <f t="shared" si="7"/>
        <v>0</v>
      </c>
      <c r="G51" s="445">
        <f t="shared" si="7"/>
        <v>0</v>
      </c>
      <c r="H51" s="445">
        <f t="shared" si="7"/>
        <v>0</v>
      </c>
      <c r="I51" s="445">
        <f t="shared" si="7"/>
        <v>0</v>
      </c>
    </row>
    <row r="53" spans="2:10" x14ac:dyDescent="0.2">
      <c r="D53" s="406"/>
      <c r="E53" s="406"/>
      <c r="F53" s="406"/>
      <c r="G53" s="406"/>
      <c r="H53" s="406"/>
      <c r="I53" s="406"/>
    </row>
    <row r="54" spans="2:10" x14ac:dyDescent="0.2">
      <c r="J54" s="406"/>
    </row>
    <row r="55" spans="2:10" x14ac:dyDescent="0.2">
      <c r="J55" s="406"/>
    </row>
  </sheetData>
  <pageMargins left="0.74803149606299213" right="0.74803149606299213" top="0.98425196850393704" bottom="0.98425196850393704" header="0" footer="0"/>
  <pageSetup scale="7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2:H94"/>
  <sheetViews>
    <sheetView topLeftCell="A31" zoomScale="68" zoomScaleNormal="68" workbookViewId="0">
      <selection activeCell="L31" sqref="L31"/>
    </sheetView>
  </sheetViews>
  <sheetFormatPr baseColWidth="10" defaultRowHeight="12.75" x14ac:dyDescent="0.2"/>
  <cols>
    <col min="1" max="1" width="5.5703125" style="101" customWidth="1"/>
    <col min="2" max="2" width="51.140625" style="101" customWidth="1"/>
    <col min="3" max="3" width="14.7109375" style="101" bestFit="1" customWidth="1"/>
    <col min="4" max="4" width="16.140625" style="101" bestFit="1" customWidth="1"/>
    <col min="5" max="5" width="15.85546875" style="101" bestFit="1" customWidth="1"/>
    <col min="6" max="6" width="15.140625" style="101" bestFit="1" customWidth="1"/>
    <col min="7" max="7" width="15.5703125" style="101" bestFit="1" customWidth="1"/>
    <col min="8" max="8" width="15.85546875" style="101" bestFit="1" customWidth="1"/>
    <col min="9" max="9" width="13.85546875" style="101" bestFit="1" customWidth="1"/>
    <col min="10" max="16384" width="11.42578125" style="101"/>
  </cols>
  <sheetData>
    <row r="2" spans="2:8" s="135" customFormat="1" x14ac:dyDescent="0.2">
      <c r="B2" s="83" t="s">
        <v>574</v>
      </c>
      <c r="C2" s="490"/>
      <c r="D2" s="490"/>
      <c r="E2" s="490"/>
      <c r="F2" s="490"/>
      <c r="G2" s="490"/>
      <c r="H2" s="491"/>
    </row>
    <row r="3" spans="2:8" s="135" customFormat="1" x14ac:dyDescent="0.2">
      <c r="B3" s="73" t="s">
        <v>20</v>
      </c>
      <c r="C3" s="74"/>
      <c r="D3" s="74"/>
      <c r="E3" s="74"/>
      <c r="F3" s="74"/>
      <c r="G3" s="74"/>
      <c r="H3" s="482"/>
    </row>
    <row r="4" spans="2:8" s="135" customFormat="1" x14ac:dyDescent="0.2">
      <c r="B4" s="73" t="s">
        <v>575</v>
      </c>
      <c r="C4" s="74"/>
      <c r="D4" s="74"/>
      <c r="E4" s="74"/>
      <c r="F4" s="74"/>
      <c r="G4" s="74"/>
      <c r="H4" s="482"/>
    </row>
    <row r="5" spans="2:8" s="135" customFormat="1" x14ac:dyDescent="0.2">
      <c r="B5" s="73" t="s">
        <v>2</v>
      </c>
      <c r="C5" s="74"/>
      <c r="D5" s="74"/>
      <c r="E5" s="74"/>
      <c r="F5" s="74"/>
      <c r="G5" s="74"/>
      <c r="H5" s="482"/>
    </row>
    <row r="6" spans="2:8" s="135" customFormat="1" x14ac:dyDescent="0.2">
      <c r="B6" s="77"/>
      <c r="C6" s="78"/>
      <c r="D6" s="78"/>
      <c r="E6" s="78"/>
      <c r="F6" s="78"/>
      <c r="G6" s="78"/>
      <c r="H6" s="488"/>
    </row>
    <row r="7" spans="2:8" s="135" customFormat="1" x14ac:dyDescent="0.2">
      <c r="C7" s="287"/>
      <c r="D7" s="287"/>
      <c r="E7" s="287"/>
      <c r="F7" s="287"/>
    </row>
    <row r="8" spans="2:8" s="135" customFormat="1" ht="12.75" customHeight="1" x14ac:dyDescent="0.2">
      <c r="B8" s="27" t="s">
        <v>34</v>
      </c>
      <c r="C8" s="110" t="s">
        <v>38</v>
      </c>
      <c r="D8" s="110" t="s">
        <v>39</v>
      </c>
      <c r="E8" s="110" t="s">
        <v>40</v>
      </c>
      <c r="F8" s="110" t="s">
        <v>121</v>
      </c>
      <c r="G8" s="110" t="s">
        <v>122</v>
      </c>
      <c r="H8" s="110" t="s">
        <v>633</v>
      </c>
    </row>
    <row r="9" spans="2:8" s="135" customFormat="1" ht="12.75" customHeight="1" x14ac:dyDescent="0.2">
      <c r="B9" s="18" t="s">
        <v>576</v>
      </c>
      <c r="C9" s="239"/>
      <c r="D9" s="239"/>
      <c r="E9" s="239"/>
      <c r="F9" s="239"/>
      <c r="G9" s="239"/>
      <c r="H9" s="248"/>
    </row>
    <row r="10" spans="2:8" s="135" customFormat="1" ht="12.75" customHeight="1" x14ac:dyDescent="0.2">
      <c r="B10" s="51" t="s">
        <v>894</v>
      </c>
      <c r="C10" s="62"/>
      <c r="D10" s="62"/>
      <c r="E10" s="62"/>
      <c r="F10" s="62"/>
      <c r="G10" s="62"/>
      <c r="H10" s="62"/>
    </row>
    <row r="11" spans="2:8" s="135" customFormat="1" ht="12.75" customHeight="1" x14ac:dyDescent="0.2">
      <c r="B11" s="51" t="s">
        <v>895</v>
      </c>
      <c r="C11" s="26"/>
      <c r="D11" s="26"/>
      <c r="E11" s="62"/>
      <c r="F11" s="62"/>
      <c r="G11" s="26"/>
      <c r="H11" s="26">
        <v>50000</v>
      </c>
    </row>
    <row r="12" spans="2:8" s="135" customFormat="1" ht="12.75" customHeight="1" x14ac:dyDescent="0.2">
      <c r="B12" s="28" t="s">
        <v>577</v>
      </c>
      <c r="C12" s="26"/>
      <c r="D12" s="26"/>
      <c r="E12" s="62"/>
      <c r="G12" s="62">
        <f>'Gtos Finan'!C9</f>
        <v>200000</v>
      </c>
      <c r="H12" s="26">
        <v>70000</v>
      </c>
    </row>
    <row r="13" spans="2:8" s="135" customFormat="1" ht="12.75" customHeight="1" x14ac:dyDescent="0.2">
      <c r="B13" s="18" t="s">
        <v>578</v>
      </c>
      <c r="C13" s="239"/>
      <c r="D13" s="239"/>
      <c r="E13" s="239"/>
      <c r="F13" s="239"/>
      <c r="G13" s="239"/>
      <c r="H13" s="248"/>
    </row>
    <row r="14" spans="2:8" s="135" customFormat="1" ht="12.75" customHeight="1" x14ac:dyDescent="0.2">
      <c r="B14" s="108" t="s">
        <v>41</v>
      </c>
      <c r="C14" s="445">
        <f>Pres.Vtas!U9</f>
        <v>75625.16</v>
      </c>
      <c r="D14" s="445">
        <f>Pres.Vtas!V9</f>
        <v>103889.29166666666</v>
      </c>
      <c r="E14" s="445">
        <f>Pres.Vtas!W9</f>
        <v>128407.84609397277</v>
      </c>
      <c r="F14" s="445">
        <f>Pres.Vtas!X9</f>
        <v>158712.09777215033</v>
      </c>
      <c r="G14" s="445">
        <f>Pres.Vtas!Y9</f>
        <v>203798.09342878737</v>
      </c>
      <c r="H14" s="445">
        <f>Pres.Vtas!Z9</f>
        <v>262367.47939692327</v>
      </c>
    </row>
    <row r="15" spans="2:8" s="135" customFormat="1" ht="12.75" customHeight="1" x14ac:dyDescent="0.2">
      <c r="B15" s="114" t="s">
        <v>42</v>
      </c>
      <c r="C15" s="445">
        <f>Pres.Vtas!U10</f>
        <v>237748.44</v>
      </c>
      <c r="D15" s="445">
        <f>Pres.Vtas!V10</f>
        <v>315679.7583333333</v>
      </c>
      <c r="E15" s="445">
        <f>Pres.Vtas!W10</f>
        <v>390166.23109831958</v>
      </c>
      <c r="F15" s="445">
        <f>Pres.Vtas!X10</f>
        <v>482245.46163752303</v>
      </c>
      <c r="G15" s="445">
        <f>Pres.Vtas!Y10</f>
        <v>627436.22994042316</v>
      </c>
      <c r="H15" s="445">
        <f>Pres.Vtas!Z10</f>
        <v>817210.01652216539</v>
      </c>
    </row>
    <row r="16" spans="2:8" s="135" customFormat="1" ht="12.75" customHeight="1" x14ac:dyDescent="0.2">
      <c r="B16" s="114" t="s">
        <v>43</v>
      </c>
      <c r="C16" s="445">
        <f>Pres.Vtas!U11</f>
        <v>197902.32</v>
      </c>
      <c r="D16" s="445">
        <f>Pres.Vtas!V11</f>
        <v>267966.27500000002</v>
      </c>
      <c r="E16" s="445">
        <f>Pres.Vtas!W11</f>
        <v>331208.39687761298</v>
      </c>
      <c r="F16" s="445">
        <f>Pres.Vtas!X11</f>
        <v>409373.57854072971</v>
      </c>
      <c r="G16" s="445">
        <f>Pres.Vtas!Y11</f>
        <v>531092.03229630238</v>
      </c>
      <c r="H16" s="445">
        <f>Pres.Vtas!Z11</f>
        <v>690004.48227961443</v>
      </c>
    </row>
    <row r="17" spans="2:8" s="135" customFormat="1" ht="12.75" customHeight="1" x14ac:dyDescent="0.2">
      <c r="B17" s="108" t="s">
        <v>44</v>
      </c>
      <c r="C17" s="445">
        <f>Pres.Vtas!U12</f>
        <v>63528.42</v>
      </c>
      <c r="D17" s="445">
        <f>Pres.Vtas!V12</f>
        <v>87933.533333333326</v>
      </c>
      <c r="E17" s="445">
        <f>Pres.Vtas!W12</f>
        <v>108672.77029769958</v>
      </c>
      <c r="F17" s="445">
        <f>Pres.Vtas!X12</f>
        <v>134319.54408795672</v>
      </c>
      <c r="G17" s="445">
        <f>Pres.Vtas!Y12</f>
        <v>173374.4055625425</v>
      </c>
      <c r="H17" s="445">
        <f>Pres.Vtas!Z12</f>
        <v>224256.42387827754</v>
      </c>
    </row>
    <row r="18" spans="2:8" s="135" customFormat="1" ht="12.75" customHeight="1" x14ac:dyDescent="0.2">
      <c r="B18" s="114" t="s">
        <v>45</v>
      </c>
      <c r="C18" s="445">
        <f>Pres.Vtas!U13</f>
        <v>110308.54</v>
      </c>
      <c r="D18" s="445">
        <f>Pres.Vtas!V13</f>
        <v>148263.87500000003</v>
      </c>
      <c r="E18" s="445">
        <f>Pres.Vtas!W13</f>
        <v>183246.17884940174</v>
      </c>
      <c r="F18" s="445">
        <f>Pres.Vtas!X13</f>
        <v>226492.27705786054</v>
      </c>
      <c r="G18" s="445">
        <f>Pres.Vtas!Y13</f>
        <v>295452.41914871271</v>
      </c>
      <c r="H18" s="445">
        <f>Pres.Vtas!Z13</f>
        <v>385697.1157385463</v>
      </c>
    </row>
    <row r="19" spans="2:8" s="135" customFormat="1" ht="12.75" customHeight="1" x14ac:dyDescent="0.2">
      <c r="B19" s="114" t="s">
        <v>46</v>
      </c>
      <c r="C19" s="445">
        <f>Pres.Vtas!U14</f>
        <v>21838.67</v>
      </c>
      <c r="D19" s="445">
        <f>Pres.Vtas!V14</f>
        <v>24209.566666666662</v>
      </c>
      <c r="E19" s="445">
        <f>Pres.Vtas!W14</f>
        <v>29928.789005798841</v>
      </c>
      <c r="F19" s="445">
        <f>Pres.Vtas!X14</f>
        <v>36991.983211167375</v>
      </c>
      <c r="G19" s="445">
        <f>Pres.Vtas!Y14</f>
        <v>44965.132213458506</v>
      </c>
      <c r="H19" s="445">
        <f>Pres.Vtas!Z14</f>
        <v>64839.720651807176</v>
      </c>
    </row>
    <row r="20" spans="2:8" s="135" customFormat="1" ht="12.75" customHeight="1" x14ac:dyDescent="0.2">
      <c r="B20" s="107" t="s">
        <v>49</v>
      </c>
      <c r="C20" s="446">
        <f>Pres.Vtas!U16</f>
        <v>0</v>
      </c>
      <c r="D20" s="446">
        <f>Pres.Vtas!V16</f>
        <v>124070.33999999997</v>
      </c>
      <c r="E20" s="446">
        <f>Pres.Vtas!W16</f>
        <v>189588.46000000008</v>
      </c>
      <c r="F20" s="446">
        <f>Pres.Vtas!X16</f>
        <v>234326.04244456114</v>
      </c>
      <c r="G20" s="446">
        <f>Pres.Vtas!Y16</f>
        <v>289626.98846147745</v>
      </c>
      <c r="H20" s="446">
        <f>Pres.Vtas!Z16</f>
        <v>375223.66251804563</v>
      </c>
    </row>
    <row r="21" spans="2:8" s="135" customFormat="1" ht="12.75" customHeight="1" x14ac:dyDescent="0.2">
      <c r="B21" s="28" t="s">
        <v>579</v>
      </c>
      <c r="C21" s="424">
        <f t="shared" ref="C21:H21" si="0">SUM(C14:C20)</f>
        <v>706951.55</v>
      </c>
      <c r="D21" s="424">
        <f t="shared" si="0"/>
        <v>1072012.6399999999</v>
      </c>
      <c r="E21" s="424">
        <f t="shared" si="0"/>
        <v>1361218.6722228052</v>
      </c>
      <c r="F21" s="424">
        <f t="shared" si="0"/>
        <v>1682460.9847519489</v>
      </c>
      <c r="G21" s="424">
        <f t="shared" si="0"/>
        <v>2165745.3010517037</v>
      </c>
      <c r="H21" s="424">
        <f t="shared" si="0"/>
        <v>2819598.9009853797</v>
      </c>
    </row>
    <row r="22" spans="2:8" s="135" customFormat="1" ht="12.75" customHeight="1" x14ac:dyDescent="0.2">
      <c r="B22" s="28" t="s">
        <v>580</v>
      </c>
      <c r="C22" s="424">
        <f t="shared" ref="C22:H22" si="1">+C10+C11+C12+C21</f>
        <v>706951.55</v>
      </c>
      <c r="D22" s="424">
        <f t="shared" si="1"/>
        <v>1072012.6399999999</v>
      </c>
      <c r="E22" s="424">
        <f t="shared" si="1"/>
        <v>1361218.6722228052</v>
      </c>
      <c r="F22" s="424">
        <f t="shared" si="1"/>
        <v>1682460.9847519489</v>
      </c>
      <c r="G22" s="424">
        <f t="shared" si="1"/>
        <v>2365745.3010517037</v>
      </c>
      <c r="H22" s="424">
        <f t="shared" si="1"/>
        <v>2939598.9009853797</v>
      </c>
    </row>
    <row r="23" spans="2:8" s="135" customFormat="1" ht="12.75" customHeight="1" x14ac:dyDescent="0.2">
      <c r="B23" s="18" t="s">
        <v>581</v>
      </c>
      <c r="C23" s="423"/>
      <c r="D23" s="423"/>
      <c r="E23" s="423"/>
      <c r="F23" s="423"/>
      <c r="G23" s="239"/>
      <c r="H23" s="248"/>
    </row>
    <row r="24" spans="2:8" s="135" customFormat="1" ht="12.75" customHeight="1" x14ac:dyDescent="0.2">
      <c r="B24" s="108" t="s">
        <v>582</v>
      </c>
      <c r="C24" s="445">
        <f>Compras!C19</f>
        <v>524239.45</v>
      </c>
      <c r="D24" s="445">
        <f>Compras!D19</f>
        <v>745553.25752546312</v>
      </c>
      <c r="E24" s="445">
        <f>Compras!E19</f>
        <v>911223.48879554763</v>
      </c>
      <c r="F24" s="445">
        <f>Compras!F19</f>
        <v>1147544.7090401642</v>
      </c>
      <c r="G24" s="445">
        <f>Compras!G19</f>
        <v>1517097.3145767623</v>
      </c>
      <c r="H24" s="445">
        <f>Compras!H19</f>
        <v>2016423.1530141598</v>
      </c>
    </row>
    <row r="25" spans="2:8" s="135" customFormat="1" ht="12.75" customHeight="1" x14ac:dyDescent="0.2">
      <c r="B25" s="108" t="s">
        <v>583</v>
      </c>
      <c r="C25" s="435">
        <v>0</v>
      </c>
      <c r="D25" s="445">
        <v>0</v>
      </c>
      <c r="E25" s="445">
        <f>Inv.Fija!F36</f>
        <v>58500</v>
      </c>
      <c r="F25" s="445">
        <f>Inv.Fija!G36</f>
        <v>60000</v>
      </c>
      <c r="G25" s="445">
        <f>Inv.Fija!H36</f>
        <v>200000</v>
      </c>
      <c r="H25" s="445">
        <f>Inv.Fija!I36</f>
        <v>120000</v>
      </c>
    </row>
    <row r="26" spans="2:8" s="135" customFormat="1" ht="12.75" customHeight="1" x14ac:dyDescent="0.2">
      <c r="B26" s="114" t="s">
        <v>505</v>
      </c>
      <c r="C26" s="150">
        <f>'Capital Trab'!C10</f>
        <v>21840</v>
      </c>
      <c r="D26" s="150">
        <f>'Capital Trab'!E10</f>
        <v>36600</v>
      </c>
      <c r="E26" s="150">
        <f>'Capital Trab'!G10</f>
        <v>42210</v>
      </c>
      <c r="F26" s="150">
        <f>'Capital Trab'!I10</f>
        <v>52920</v>
      </c>
      <c r="G26" s="150">
        <f>'Capital Trab'!K10</f>
        <v>55566.000000000015</v>
      </c>
      <c r="H26" s="150">
        <f>'Capital Trab'!M10</f>
        <v>58344.3</v>
      </c>
    </row>
    <row r="27" spans="2:8" s="135" customFormat="1" ht="12.75" customHeight="1" x14ac:dyDescent="0.2">
      <c r="B27" s="114" t="s">
        <v>506</v>
      </c>
      <c r="C27" s="150">
        <f>'Capital Trab'!C11</f>
        <v>16800</v>
      </c>
      <c r="D27" s="150">
        <f>'Capital Trab'!E11</f>
        <v>28080</v>
      </c>
      <c r="E27" s="150">
        <f>'Capital Trab'!G11</f>
        <v>29484</v>
      </c>
      <c r="F27" s="150">
        <f>'Capital Trab'!I11</f>
        <v>48818.700000000004</v>
      </c>
      <c r="G27" s="150">
        <f>'Capital Trab'!K11</f>
        <v>51259.635000000009</v>
      </c>
      <c r="H27" s="150">
        <f>'Capital Trab'!M11</f>
        <v>84015.792000000016</v>
      </c>
    </row>
    <row r="28" spans="2:8" s="135" customFormat="1" ht="12.75" customHeight="1" x14ac:dyDescent="0.2">
      <c r="B28" s="114" t="s">
        <v>507</v>
      </c>
      <c r="C28" s="150">
        <f>'Capital Trab'!C12</f>
        <v>67200</v>
      </c>
      <c r="D28" s="150">
        <f>'Capital Trab'!E12</f>
        <v>78588</v>
      </c>
      <c r="E28" s="150">
        <f>'Capital Trab'!G12</f>
        <v>82517.399999999994</v>
      </c>
      <c r="F28" s="150">
        <f>'Capital Trab'!I12</f>
        <v>86643.27</v>
      </c>
      <c r="G28" s="150">
        <f>'Capital Trab'!K12</f>
        <v>145360.65599999999</v>
      </c>
      <c r="H28" s="150">
        <f>'Capital Trab'!M12</f>
        <v>152628.6888</v>
      </c>
    </row>
    <row r="29" spans="2:8" s="135" customFormat="1" ht="12.75" customHeight="1" x14ac:dyDescent="0.2">
      <c r="B29" s="114" t="s">
        <v>508</v>
      </c>
      <c r="C29" s="150">
        <f>'Capital Trab'!C13</f>
        <v>6923.3279999999986</v>
      </c>
      <c r="D29" s="150">
        <f>'Capital Trab'!E13</f>
        <v>13654.680000000002</v>
      </c>
      <c r="E29" s="150">
        <f>'Capital Trab'!G13</f>
        <v>15880.858</v>
      </c>
      <c r="F29" s="150">
        <f>'Capital Trab'!I13</f>
        <v>19773.016</v>
      </c>
      <c r="G29" s="150">
        <f>'Capital Trab'!K13</f>
        <v>20125.666799999999</v>
      </c>
      <c r="H29" s="150">
        <f>'Capital Trab'!M13</f>
        <v>21131.950140000001</v>
      </c>
    </row>
    <row r="30" spans="2:8" s="135" customFormat="1" ht="12.75" customHeight="1" x14ac:dyDescent="0.2">
      <c r="B30" s="114" t="s">
        <v>509</v>
      </c>
      <c r="C30" s="150">
        <f>'Capital Trab'!C14</f>
        <v>5691.0599999999995</v>
      </c>
      <c r="D30" s="150">
        <f>'Capital Trab'!E14</f>
        <v>11372.784000000001</v>
      </c>
      <c r="E30" s="150">
        <f>'Capital Trab'!G14</f>
        <v>11963.823200000001</v>
      </c>
      <c r="F30" s="150">
        <f>'Capital Trab'!I14</f>
        <v>19870.407260000004</v>
      </c>
      <c r="G30" s="150">
        <f>'Capital Trab'!K14</f>
        <v>20805.427623</v>
      </c>
      <c r="H30" s="150">
        <f>'Capital Trab'!M14</f>
        <v>31173.408201600007</v>
      </c>
    </row>
    <row r="31" spans="2:8" s="135" customFormat="1" ht="12.75" customHeight="1" x14ac:dyDescent="0.2">
      <c r="B31" s="114" t="s">
        <v>510</v>
      </c>
      <c r="C31" s="150">
        <f>'Capital Trab'!C15</f>
        <v>23244.240000000002</v>
      </c>
      <c r="D31" s="150">
        <f>'Capital Trab'!E15</f>
        <v>31990.322400000005</v>
      </c>
      <c r="E31" s="150">
        <f>'Capital Trab'!G15</f>
        <v>33654.238519999999</v>
      </c>
      <c r="F31" s="150">
        <f>'Capital Trab'!I15</f>
        <v>35244.950446000003</v>
      </c>
      <c r="G31" s="150">
        <f>'Capital Trab'!K15</f>
        <v>54839.944348800003</v>
      </c>
      <c r="H31" s="150">
        <f>'Capital Trab'!M15</f>
        <v>57581.941566240006</v>
      </c>
    </row>
    <row r="32" spans="2:8" s="135" customFormat="1" ht="12.75" customHeight="1" x14ac:dyDescent="0.2">
      <c r="B32" s="665" t="s">
        <v>426</v>
      </c>
      <c r="C32" s="150">
        <f>'Capital Trab'!C16</f>
        <v>14016.5</v>
      </c>
      <c r="D32" s="150">
        <f>'Capital Trab'!E16</f>
        <v>21461.982000000004</v>
      </c>
      <c r="E32" s="150">
        <f>'Capital Trab'!G16</f>
        <v>28001.042696510201</v>
      </c>
      <c r="F32" s="150">
        <f>'Capital Trab'!I16</f>
        <v>36084.288772886612</v>
      </c>
      <c r="G32" s="150">
        <f>'Capital Trab'!K16</f>
        <v>48783.549377706804</v>
      </c>
      <c r="H32" s="150">
        <f>'Capital Trab'!M16</f>
        <v>65831.25715402003</v>
      </c>
    </row>
    <row r="33" spans="2:8" s="135" customFormat="1" ht="12.75" customHeight="1" x14ac:dyDescent="0.2">
      <c r="B33" s="660" t="s">
        <v>715</v>
      </c>
      <c r="C33" s="150">
        <f>'Capital Trab'!C17</f>
        <v>1193.364</v>
      </c>
      <c r="D33" s="150">
        <f>'Capital Trab'!E17</f>
        <v>1312.7003999999999</v>
      </c>
      <c r="E33" s="150">
        <f>'Capital Trab'!G17</f>
        <v>1443.9704400000001</v>
      </c>
      <c r="F33" s="150">
        <f>'Capital Trab'!I17</f>
        <v>1588.3674840000003</v>
      </c>
      <c r="G33" s="150">
        <f>'Capital Trab'!K17</f>
        <v>2816.6765748000007</v>
      </c>
      <c r="H33" s="150">
        <f>'Capital Trab'!M17</f>
        <v>3098.3442322800015</v>
      </c>
    </row>
    <row r="34" spans="2:8" s="135" customFormat="1" ht="12.75" customHeight="1" x14ac:dyDescent="0.2">
      <c r="B34" s="660" t="s">
        <v>717</v>
      </c>
      <c r="C34" s="150">
        <f>'Capital Trab'!C18</f>
        <v>1420</v>
      </c>
      <c r="D34" s="150">
        <f>'Capital Trab'!E18</f>
        <v>1562</v>
      </c>
      <c r="E34" s="150">
        <f>'Capital Trab'!G18</f>
        <v>1718.2000000000003</v>
      </c>
      <c r="F34" s="150">
        <f>'Capital Trab'!I18</f>
        <v>1890.0200000000004</v>
      </c>
      <c r="G34" s="150">
        <f>'Capital Trab'!K18</f>
        <v>2806.6797000000006</v>
      </c>
      <c r="H34" s="150">
        <f>'Capital Trab'!M18</f>
        <v>3087.347670000001</v>
      </c>
    </row>
    <row r="35" spans="2:8" s="135" customFormat="1" ht="12.75" customHeight="1" x14ac:dyDescent="0.2">
      <c r="B35" s="114" t="s">
        <v>287</v>
      </c>
      <c r="C35" s="150">
        <f>'Capital Trab'!C19</f>
        <v>1225</v>
      </c>
      <c r="D35" s="150">
        <f>'Capital Trab'!E19</f>
        <v>1347.5</v>
      </c>
      <c r="E35" s="150">
        <f>'Capital Trab'!G19</f>
        <v>1482.2500000000002</v>
      </c>
      <c r="F35" s="150">
        <f>'Capital Trab'!I19</f>
        <v>1630.4750000000004</v>
      </c>
      <c r="G35" s="150">
        <f>'Capital Trab'!K19</f>
        <v>1793.5225000000005</v>
      </c>
      <c r="H35" s="150">
        <f>'Capital Trab'!M19</f>
        <v>1972.8747500000006</v>
      </c>
    </row>
    <row r="36" spans="2:8" s="135" customFormat="1" ht="12.75" customHeight="1" x14ac:dyDescent="0.2">
      <c r="B36" s="114" t="s">
        <v>427</v>
      </c>
      <c r="C36" s="150">
        <f>'Capital Trab'!C20</f>
        <v>1792</v>
      </c>
      <c r="D36" s="150">
        <f>'Capital Trab'!E20</f>
        <v>1971.2000000000003</v>
      </c>
      <c r="E36" s="150">
        <f>'Capital Trab'!G20</f>
        <v>2168.3200000000006</v>
      </c>
      <c r="F36" s="150">
        <f>'Capital Trab'!I20</f>
        <v>2385.152000000001</v>
      </c>
      <c r="G36" s="150">
        <f>'Capital Trab'!K20</f>
        <v>2623.6672000000012</v>
      </c>
      <c r="H36" s="150">
        <f>'Capital Trab'!M20</f>
        <v>2886.0339200000017</v>
      </c>
    </row>
    <row r="37" spans="2:8" s="135" customFormat="1" ht="12.75" customHeight="1" x14ac:dyDescent="0.2">
      <c r="B37" s="114" t="s">
        <v>428</v>
      </c>
      <c r="C37" s="150">
        <f>'Capital Trab'!C21</f>
        <v>1032</v>
      </c>
      <c r="D37" s="150">
        <f>'Capital Trab'!E21</f>
        <v>1135.2</v>
      </c>
      <c r="E37" s="150">
        <f>'Capital Trab'!G21</f>
        <v>1248.7200000000003</v>
      </c>
      <c r="F37" s="150">
        <f>'Capital Trab'!I21</f>
        <v>1373.5920000000003</v>
      </c>
      <c r="G37" s="150">
        <f>'Capital Trab'!K21</f>
        <v>3021.9024000000009</v>
      </c>
      <c r="H37" s="150">
        <f>'Capital Trab'!M21</f>
        <v>3324.0926400000012</v>
      </c>
    </row>
    <row r="38" spans="2:8" s="135" customFormat="1" ht="12.75" customHeight="1" x14ac:dyDescent="0.2">
      <c r="B38" s="114" t="s">
        <v>429</v>
      </c>
      <c r="C38" s="150">
        <f>'Capital Trab'!C22</f>
        <v>1450</v>
      </c>
      <c r="D38" s="150">
        <f>'Capital Trab'!E22</f>
        <v>1595.0000000000002</v>
      </c>
      <c r="E38" s="150">
        <f>'Capital Trab'!G22</f>
        <v>1754.5000000000005</v>
      </c>
      <c r="F38" s="150">
        <f>'Capital Trab'!I22</f>
        <v>2894.9250000000011</v>
      </c>
      <c r="G38" s="150">
        <f>'Capital Trab'!K22</f>
        <v>4245.8900000000021</v>
      </c>
      <c r="H38" s="150">
        <f>'Capital Trab'!M22</f>
        <v>4670.479000000003</v>
      </c>
    </row>
    <row r="39" spans="2:8" s="135" customFormat="1" ht="12.75" customHeight="1" x14ac:dyDescent="0.2">
      <c r="B39" s="114" t="s">
        <v>288</v>
      </c>
      <c r="C39" s="150">
        <f>'Capital Trab'!C23</f>
        <v>0</v>
      </c>
      <c r="D39" s="150">
        <f>'Capital Trab'!E23</f>
        <v>1813.8640999999998</v>
      </c>
      <c r="E39" s="150">
        <f>'Capital Trab'!G23</f>
        <v>2398.8640999999998</v>
      </c>
      <c r="F39" s="150">
        <f>'Capital Trab'!I23</f>
        <v>2998.8640999999993</v>
      </c>
      <c r="G39" s="150">
        <f>'Capital Trab'!K23</f>
        <v>4998.8640999999998</v>
      </c>
      <c r="H39" s="150">
        <f>'Capital Trab'!M23</f>
        <v>6198.864099999998</v>
      </c>
    </row>
    <row r="40" spans="2:8" s="135" customFormat="1" ht="12.75" customHeight="1" x14ac:dyDescent="0.2">
      <c r="B40" s="114" t="s">
        <v>289</v>
      </c>
      <c r="C40" s="150">
        <f>'Capital Trab'!C24</f>
        <v>1267</v>
      </c>
      <c r="D40" s="150">
        <f>'Capital Trab'!E24</f>
        <v>1393.7</v>
      </c>
      <c r="E40" s="150">
        <f>'Capital Trab'!G24</f>
        <v>1533.0700000000002</v>
      </c>
      <c r="F40" s="150">
        <f>'Capital Trab'!I24</f>
        <v>1686.3770000000004</v>
      </c>
      <c r="G40" s="150">
        <f>'Capital Trab'!K24</f>
        <v>1855.0147000000004</v>
      </c>
      <c r="H40" s="150">
        <f>'Capital Trab'!M24</f>
        <v>2040.5161700000006</v>
      </c>
    </row>
    <row r="41" spans="2:8" s="135" customFormat="1" ht="12.75" customHeight="1" x14ac:dyDescent="0.2">
      <c r="B41" s="277" t="s">
        <v>290</v>
      </c>
      <c r="C41" s="150">
        <f>'Capital Trab'!C25</f>
        <v>1004</v>
      </c>
      <c r="D41" s="150">
        <f>'Capital Trab'!E25</f>
        <v>1104.4000000000001</v>
      </c>
      <c r="E41" s="150">
        <f>'Capital Trab'!G25</f>
        <v>1214.8400000000001</v>
      </c>
      <c r="F41" s="150">
        <f>'Capital Trab'!I25</f>
        <v>1336.3240000000003</v>
      </c>
      <c r="G41" s="150">
        <f>'Capital Trab'!K25</f>
        <v>1469.9564000000005</v>
      </c>
      <c r="H41" s="150">
        <f>'Capital Trab'!M25</f>
        <v>1616.9520400000006</v>
      </c>
    </row>
    <row r="42" spans="2:8" s="135" customFormat="1" ht="12.75" customHeight="1" x14ac:dyDescent="0.2">
      <c r="B42" s="277" t="s">
        <v>893</v>
      </c>
      <c r="C42" s="150">
        <f>'Capital Trab'!C26</f>
        <v>506</v>
      </c>
      <c r="D42" s="150">
        <f>'Capital Trab'!E26</f>
        <v>556.6</v>
      </c>
      <c r="E42" s="150">
        <f>'Capital Trab'!G26</f>
        <v>612.26</v>
      </c>
      <c r="F42" s="150">
        <f>'Capital Trab'!I26</f>
        <v>659.87350000000015</v>
      </c>
      <c r="G42" s="150">
        <f>'Capital Trab'!K26</f>
        <v>725.86085000000014</v>
      </c>
      <c r="H42" s="150">
        <f>'Capital Trab'!M26</f>
        <v>798.44693500000017</v>
      </c>
    </row>
    <row r="43" spans="2:8" s="135" customFormat="1" ht="12.75" customHeight="1" x14ac:dyDescent="0.2">
      <c r="B43" s="114" t="s">
        <v>292</v>
      </c>
      <c r="C43" s="150">
        <f>'Capital Trab'!C27</f>
        <v>6000</v>
      </c>
      <c r="D43" s="150">
        <f>'Capital Trab'!E27</f>
        <v>6600.0000000000009</v>
      </c>
      <c r="E43" s="150">
        <f>'Capital Trab'!G27</f>
        <v>7260.0000000000018</v>
      </c>
      <c r="F43" s="150">
        <f>'Capital Trab'!I27</f>
        <v>7986.0000000000027</v>
      </c>
      <c r="G43" s="150">
        <f>'Capital Trab'!K27</f>
        <v>0</v>
      </c>
      <c r="H43" s="150">
        <f>'Capital Trab'!M27</f>
        <v>0</v>
      </c>
    </row>
    <row r="44" spans="2:8" s="135" customFormat="1" ht="12.75" customHeight="1" x14ac:dyDescent="0.2">
      <c r="B44" s="277" t="s">
        <v>293</v>
      </c>
      <c r="C44" s="150">
        <f>'Capital Trab'!C28</f>
        <v>525.9</v>
      </c>
      <c r="D44" s="150">
        <f>'Capital Trab'!E28</f>
        <v>578.49</v>
      </c>
      <c r="E44" s="150">
        <f>'Capital Trab'!G28</f>
        <v>636.33900000000006</v>
      </c>
      <c r="F44" s="150">
        <f>'Capital Trab'!I28</f>
        <v>699.9729000000001</v>
      </c>
      <c r="G44" s="150">
        <f>'Capital Trab'!K28</f>
        <v>769.97019000000023</v>
      </c>
      <c r="H44" s="150">
        <f>'Capital Trab'!M28</f>
        <v>846.96720900000025</v>
      </c>
    </row>
    <row r="45" spans="2:8" s="135" customFormat="1" ht="12.75" customHeight="1" x14ac:dyDescent="0.2">
      <c r="B45" s="879" t="s">
        <v>872</v>
      </c>
      <c r="C45" s="150">
        <f>'Gto Adm'!E23</f>
        <v>0</v>
      </c>
      <c r="D45" s="150">
        <f>'Gto Adm'!H23</f>
        <v>0</v>
      </c>
      <c r="E45" s="150">
        <f>'Gto Adm'!K23</f>
        <v>3000</v>
      </c>
      <c r="F45" s="150">
        <f>'Gto Adm'!N23</f>
        <v>7000</v>
      </c>
      <c r="G45" s="150">
        <f>'Gto Adm'!Q23</f>
        <v>0</v>
      </c>
      <c r="H45" s="150">
        <f>'Gto Adm'!T23</f>
        <v>0</v>
      </c>
    </row>
    <row r="46" spans="2:8" s="135" customFormat="1" ht="12.75" customHeight="1" x14ac:dyDescent="0.2">
      <c r="B46" s="884" t="s">
        <v>867</v>
      </c>
      <c r="C46" s="150">
        <f>'Gto Adm'!E24</f>
        <v>0</v>
      </c>
      <c r="D46" s="150">
        <f>'Gto Adm'!H24</f>
        <v>3000</v>
      </c>
      <c r="E46" s="150">
        <f>'Gto Adm'!K24</f>
        <v>3500</v>
      </c>
      <c r="F46" s="150">
        <f>'Gto Adm'!N24</f>
        <v>6000</v>
      </c>
      <c r="G46" s="150">
        <f>'Gto Adm'!Q24</f>
        <v>6500</v>
      </c>
      <c r="H46" s="150">
        <f>'Gto Adm'!T24</f>
        <v>7500</v>
      </c>
    </row>
    <row r="47" spans="2:8" s="135" customFormat="1" ht="12.75" customHeight="1" x14ac:dyDescent="0.2">
      <c r="B47" s="884" t="s">
        <v>868</v>
      </c>
      <c r="C47" s="150">
        <f>'Gto Adm'!E25</f>
        <v>0</v>
      </c>
      <c r="D47" s="150">
        <f>'Gto Adm'!H25</f>
        <v>0</v>
      </c>
      <c r="E47" s="150">
        <f>'Gto Adm'!K25</f>
        <v>1500</v>
      </c>
      <c r="F47" s="150">
        <f>'Gto Adm'!N25</f>
        <v>3000</v>
      </c>
      <c r="G47" s="150">
        <f>'Gto Adm'!Q25</f>
        <v>4000</v>
      </c>
      <c r="H47" s="150">
        <f>'Gto Adm'!T25</f>
        <v>4500</v>
      </c>
    </row>
    <row r="48" spans="2:8" s="135" customFormat="1" ht="12.75" customHeight="1" x14ac:dyDescent="0.2">
      <c r="B48" s="876" t="s">
        <v>869</v>
      </c>
      <c r="C48" s="150">
        <f>'Gto Adm'!E26</f>
        <v>0</v>
      </c>
      <c r="D48" s="150">
        <f>'Gto Adm'!H26</f>
        <v>2000</v>
      </c>
      <c r="E48" s="150">
        <f>'Gto Adm'!K26</f>
        <v>2500</v>
      </c>
      <c r="F48" s="150">
        <f>'Gto Adm'!N26</f>
        <v>3500</v>
      </c>
      <c r="G48" s="150">
        <f>'Gto Adm'!Q26</f>
        <v>5000</v>
      </c>
      <c r="H48" s="150">
        <f>'Gto Adm'!T26</f>
        <v>6000</v>
      </c>
    </row>
    <row r="49" spans="2:8" s="135" customFormat="1" ht="12.75" customHeight="1" x14ac:dyDescent="0.2">
      <c r="B49" s="876" t="s">
        <v>870</v>
      </c>
      <c r="C49" s="150">
        <f>'Gto Adm'!E27</f>
        <v>0</v>
      </c>
      <c r="D49" s="150">
        <f>'Gto Adm'!H27</f>
        <v>0</v>
      </c>
      <c r="E49" s="150">
        <f>'Gto Adm'!K27</f>
        <v>6000</v>
      </c>
      <c r="F49" s="150">
        <f>'Gto Adm'!N27</f>
        <v>0</v>
      </c>
      <c r="G49" s="150">
        <f>'Gto Adm'!Q27</f>
        <v>12000</v>
      </c>
      <c r="H49" s="150">
        <f>'Gto Adm'!T27</f>
        <v>0</v>
      </c>
    </row>
    <row r="50" spans="2:8" s="135" customFormat="1" ht="12.75" customHeight="1" x14ac:dyDescent="0.2">
      <c r="B50" s="876" t="s">
        <v>871</v>
      </c>
      <c r="C50" s="150">
        <f>'Gto Adm'!E28</f>
        <v>0</v>
      </c>
      <c r="D50" s="150">
        <f>'Gto Adm'!H28</f>
        <v>1000</v>
      </c>
      <c r="E50" s="150">
        <f>'Gto Adm'!K28</f>
        <v>2000</v>
      </c>
      <c r="F50" s="150">
        <f>'Gto Adm'!N28</f>
        <v>2500</v>
      </c>
      <c r="G50" s="150">
        <f>'Gto Adm'!Q28</f>
        <v>3500</v>
      </c>
      <c r="H50" s="150">
        <f>'Gto Adm'!T28</f>
        <v>4000</v>
      </c>
    </row>
    <row r="51" spans="2:8" s="135" customFormat="1" ht="12.75" customHeight="1" x14ac:dyDescent="0.2">
      <c r="B51" s="868" t="s">
        <v>873</v>
      </c>
      <c r="C51" s="150">
        <f>'Gto Adm'!E29</f>
        <v>0</v>
      </c>
      <c r="D51" s="150">
        <f>'Gto Adm'!H29</f>
        <v>0</v>
      </c>
      <c r="E51" s="150">
        <f>'Gto Adm'!K29</f>
        <v>3000</v>
      </c>
      <c r="F51" s="150">
        <f>'Gto Adm'!N29</f>
        <v>7000</v>
      </c>
      <c r="G51" s="150">
        <f>'Gto Adm'!Q29</f>
        <v>0</v>
      </c>
      <c r="H51" s="150">
        <f>'Gto Adm'!T29</f>
        <v>0</v>
      </c>
    </row>
    <row r="52" spans="2:8" s="135" customFormat="1" ht="12.75" customHeight="1" x14ac:dyDescent="0.2">
      <c r="B52" s="896" t="s">
        <v>881</v>
      </c>
      <c r="C52" s="150">
        <f>'Gto Adm'!E30</f>
        <v>0</v>
      </c>
      <c r="D52" s="150">
        <f>'Gto Adm'!H30</f>
        <v>7000</v>
      </c>
      <c r="E52" s="150">
        <f>'Gto Adm'!K30</f>
        <v>0</v>
      </c>
      <c r="F52" s="150">
        <f>'Gto Adm'!N30</f>
        <v>0</v>
      </c>
      <c r="G52" s="150">
        <f>'Gto Adm'!Q30</f>
        <v>0</v>
      </c>
      <c r="H52" s="150">
        <f>'Gto Adm'!T30</f>
        <v>0</v>
      </c>
    </row>
    <row r="53" spans="2:8" s="135" customFormat="1" ht="12.75" customHeight="1" x14ac:dyDescent="0.2">
      <c r="B53" s="880" t="s">
        <v>882</v>
      </c>
      <c r="C53" s="150">
        <f>Gto.Vtas!E24</f>
        <v>0</v>
      </c>
      <c r="D53" s="150">
        <f>Gto.Vtas!H24</f>
        <v>5000</v>
      </c>
      <c r="E53" s="150">
        <f>Gto.Vtas!K24</f>
        <v>0</v>
      </c>
      <c r="F53" s="150">
        <f>Gto.Vtas!N24</f>
        <v>0</v>
      </c>
      <c r="G53" s="150">
        <f>Gto.Vtas!Q24</f>
        <v>0</v>
      </c>
      <c r="H53" s="150">
        <f>Gto.Vtas!T24</f>
        <v>0</v>
      </c>
    </row>
    <row r="54" spans="2:8" s="135" customFormat="1" ht="12.75" customHeight="1" x14ac:dyDescent="0.2">
      <c r="B54" s="887" t="s">
        <v>880</v>
      </c>
      <c r="C54" s="150">
        <f>Gto.Vtas!E25</f>
        <v>0</v>
      </c>
      <c r="D54" s="150">
        <f>Gto.Vtas!H25</f>
        <v>0</v>
      </c>
      <c r="E54" s="150">
        <f>Gto.Vtas!K25</f>
        <v>500</v>
      </c>
      <c r="F54" s="150">
        <f>Gto.Vtas!N25</f>
        <v>0</v>
      </c>
      <c r="G54" s="150">
        <f>Gto.Vtas!Q25</f>
        <v>1000</v>
      </c>
      <c r="H54" s="150">
        <f>Gto.Vtas!T25</f>
        <v>0</v>
      </c>
    </row>
    <row r="55" spans="2:8" s="135" customFormat="1" ht="12.75" customHeight="1" x14ac:dyDescent="0.2">
      <c r="B55" s="887" t="s">
        <v>874</v>
      </c>
      <c r="C55" s="150">
        <f>Gto.Vtas!E26</f>
        <v>0</v>
      </c>
      <c r="D55" s="150">
        <f>Gto.Vtas!H26</f>
        <v>5000</v>
      </c>
      <c r="E55" s="150">
        <f>Gto.Vtas!K26</f>
        <v>7000</v>
      </c>
      <c r="F55" s="150">
        <f>Gto.Vtas!N26</f>
        <v>10000</v>
      </c>
      <c r="G55" s="150">
        <f>Gto.Vtas!Q26</f>
        <v>10000</v>
      </c>
      <c r="H55" s="150">
        <f>Gto.Vtas!T26</f>
        <v>15000</v>
      </c>
    </row>
    <row r="56" spans="2:8" s="135" customFormat="1" ht="12.75" customHeight="1" x14ac:dyDescent="0.2">
      <c r="B56" s="114" t="s">
        <v>7</v>
      </c>
      <c r="C56" s="150">
        <f>'Capital Trab'!C29</f>
        <v>0</v>
      </c>
      <c r="D56" s="150">
        <f>'Capital Trab'!E29</f>
        <v>0</v>
      </c>
      <c r="E56" s="150">
        <f>'Capital Trab'!G29</f>
        <v>0</v>
      </c>
      <c r="F56" s="150">
        <f>'Capital Trab'!I29</f>
        <v>0</v>
      </c>
      <c r="G56" s="150">
        <f>'Capital Trab'!K29</f>
        <v>26000</v>
      </c>
      <c r="H56" s="150">
        <f>'Capital Trab'!M29</f>
        <v>33688.471548462119</v>
      </c>
    </row>
    <row r="57" spans="2:8" s="135" customFormat="1" ht="12.75" customHeight="1" x14ac:dyDescent="0.2">
      <c r="B57" s="114" t="s">
        <v>511</v>
      </c>
      <c r="C57" s="150">
        <f>'Capital Trab'!C30</f>
        <v>0</v>
      </c>
      <c r="D57" s="150">
        <f>'Capital Trab'!E30</f>
        <v>0</v>
      </c>
      <c r="E57" s="150">
        <f>'Capital Trab'!G30</f>
        <v>0</v>
      </c>
      <c r="F57" s="150">
        <f>'Capital Trab'!I30</f>
        <v>0</v>
      </c>
      <c r="G57" s="150">
        <f>'Capital Trab'!K30</f>
        <v>10857.911165675934</v>
      </c>
      <c r="H57" s="150">
        <f>'Capital Trab'!M30</f>
        <v>23071.457652074845</v>
      </c>
    </row>
    <row r="58" spans="2:8" s="135" customFormat="1" ht="12.75" customHeight="1" x14ac:dyDescent="0.2">
      <c r="B58" s="114" t="s">
        <v>584</v>
      </c>
      <c r="C58" s="150">
        <v>0</v>
      </c>
      <c r="D58" s="150">
        <f>PyG!C32</f>
        <v>16901.678292562396</v>
      </c>
      <c r="E58" s="150">
        <f>PyG!D32</f>
        <v>20079.864080042269</v>
      </c>
      <c r="F58" s="150">
        <f>PyG!E32</f>
        <v>25495.664684665437</v>
      </c>
      <c r="G58" s="150">
        <f>PyG!F32</f>
        <v>27867.100112389806</v>
      </c>
      <c r="H58" s="150">
        <f>PyG!G32</f>
        <v>29031.2567862377</v>
      </c>
    </row>
    <row r="59" spans="2:8" s="135" customFormat="1" ht="12.75" customHeight="1" x14ac:dyDescent="0.2">
      <c r="B59" s="114" t="s">
        <v>585</v>
      </c>
      <c r="C59" s="150">
        <v>0</v>
      </c>
      <c r="D59" s="150">
        <f>PyG!C35</f>
        <v>23944.04424779673</v>
      </c>
      <c r="E59" s="150">
        <f>PyG!D35</f>
        <v>28446.474113393215</v>
      </c>
      <c r="F59" s="150">
        <f>PyG!E35</f>
        <v>36118.858303276036</v>
      </c>
      <c r="G59" s="150">
        <f>PyG!F35</f>
        <v>39478.391825885563</v>
      </c>
      <c r="H59" s="150">
        <f>PyG!G35</f>
        <v>41127.613780503409</v>
      </c>
    </row>
    <row r="60" spans="2:8" s="135" customFormat="1" ht="12.75" customHeight="1" x14ac:dyDescent="0.2">
      <c r="B60" s="28" t="s">
        <v>586</v>
      </c>
      <c r="C60" s="424">
        <f>SUM(C24:C59)</f>
        <v>697369.84199999995</v>
      </c>
      <c r="D60" s="424">
        <f t="shared" ref="D60:H60" si="2">SUM(D24:D59)</f>
        <v>1052117.402965822</v>
      </c>
      <c r="E60" s="424">
        <f t="shared" si="2"/>
        <v>1314432.5229454932</v>
      </c>
      <c r="F60" s="424">
        <f t="shared" si="2"/>
        <v>1634643.8074909926</v>
      </c>
      <c r="G60" s="424">
        <f t="shared" si="2"/>
        <v>2287169.6014450206</v>
      </c>
      <c r="H60" s="424">
        <f t="shared" si="2"/>
        <v>2801590.209309577</v>
      </c>
    </row>
    <row r="61" spans="2:8" s="135" customFormat="1" ht="12.75" customHeight="1" x14ac:dyDescent="0.2">
      <c r="B61" s="18"/>
      <c r="C61" s="425"/>
      <c r="D61" s="425"/>
      <c r="E61" s="425"/>
      <c r="F61" s="425"/>
      <c r="G61" s="310"/>
      <c r="H61" s="248"/>
    </row>
    <row r="62" spans="2:8" s="135" customFormat="1" ht="12.75" customHeight="1" x14ac:dyDescent="0.2">
      <c r="B62" s="367" t="s">
        <v>587</v>
      </c>
      <c r="C62" s="422">
        <f t="shared" ref="C62:H62" si="3">+C22-C60</f>
        <v>9581.7080000001006</v>
      </c>
      <c r="D62" s="422">
        <f t="shared" si="3"/>
        <v>19895.237034177873</v>
      </c>
      <c r="E62" s="422">
        <f t="shared" si="3"/>
        <v>46786.149277311983</v>
      </c>
      <c r="F62" s="422">
        <f t="shared" si="3"/>
        <v>47817.177260956261</v>
      </c>
      <c r="G62" s="422">
        <f t="shared" si="3"/>
        <v>78575.699606683105</v>
      </c>
      <c r="H62" s="422">
        <f t="shared" si="3"/>
        <v>138008.69167580269</v>
      </c>
    </row>
    <row r="63" spans="2:8" s="135" customFormat="1" ht="12.75" customHeight="1" x14ac:dyDescent="0.2">
      <c r="B63" s="18" t="s">
        <v>588</v>
      </c>
      <c r="C63" s="425"/>
      <c r="D63" s="425"/>
      <c r="E63" s="425"/>
      <c r="F63" s="425"/>
      <c r="G63" s="239"/>
      <c r="H63" s="248"/>
    </row>
    <row r="64" spans="2:8" s="135" customFormat="1" ht="12.75" customHeight="1" x14ac:dyDescent="0.2">
      <c r="B64" s="108" t="s">
        <v>589</v>
      </c>
      <c r="C64" s="445">
        <f t="shared" ref="C64:H64" si="4">+C62</f>
        <v>9581.7080000001006</v>
      </c>
      <c r="D64" s="447">
        <f t="shared" si="4"/>
        <v>19895.237034177873</v>
      </c>
      <c r="E64" s="445">
        <f t="shared" si="4"/>
        <v>46786.149277311983</v>
      </c>
      <c r="F64" s="445">
        <f t="shared" si="4"/>
        <v>47817.177260956261</v>
      </c>
      <c r="G64" s="445">
        <f t="shared" si="4"/>
        <v>78575.699606683105</v>
      </c>
      <c r="H64" s="445">
        <f t="shared" si="4"/>
        <v>138008.69167580269</v>
      </c>
    </row>
    <row r="65" spans="2:8" s="135" customFormat="1" ht="12.75" customHeight="1" x14ac:dyDescent="0.2">
      <c r="B65" s="114" t="s">
        <v>590</v>
      </c>
      <c r="C65" s="150">
        <f>'Inv Total'!C25</f>
        <v>78613.59</v>
      </c>
      <c r="D65" s="150">
        <f>+C74</f>
        <v>83102.189000000013</v>
      </c>
      <c r="E65" s="150">
        <f>+D74</f>
        <v>113753.076</v>
      </c>
      <c r="F65" s="150">
        <f>+E74</f>
        <v>140595.62546673664</v>
      </c>
      <c r="G65" s="150">
        <f>+F74</f>
        <v>173776.19307688653</v>
      </c>
      <c r="H65" s="150">
        <f>+G74</f>
        <v>225134.19751082722</v>
      </c>
    </row>
    <row r="66" spans="2:8" s="135" customFormat="1" ht="12.75" customHeight="1" x14ac:dyDescent="0.2">
      <c r="B66" s="107" t="s">
        <v>591</v>
      </c>
      <c r="C66" s="448">
        <f t="shared" ref="C66:H66" si="5">SUM(C64:C65)</f>
        <v>88195.298000000097</v>
      </c>
      <c r="D66" s="449">
        <f t="shared" si="5"/>
        <v>102997.42603417789</v>
      </c>
      <c r="E66" s="448">
        <f t="shared" si="5"/>
        <v>160539.22527731198</v>
      </c>
      <c r="F66" s="448">
        <f t="shared" si="5"/>
        <v>188412.80272769291</v>
      </c>
      <c r="G66" s="448">
        <f t="shared" si="5"/>
        <v>252351.89268356963</v>
      </c>
      <c r="H66" s="448">
        <f t="shared" si="5"/>
        <v>363142.88918662991</v>
      </c>
    </row>
    <row r="67" spans="2:8" s="135" customFormat="1" ht="12.75" customHeight="1" x14ac:dyDescent="0.2">
      <c r="B67" s="18" t="s">
        <v>592</v>
      </c>
      <c r="C67" s="423"/>
      <c r="D67" s="423"/>
      <c r="E67" s="423"/>
      <c r="F67" s="423"/>
      <c r="G67" s="239"/>
      <c r="H67" s="248"/>
    </row>
    <row r="68" spans="2:8" s="135" customFormat="1" ht="12.75" customHeight="1" x14ac:dyDescent="0.2">
      <c r="B68" s="108" t="s">
        <v>589</v>
      </c>
      <c r="C68" s="445">
        <f t="shared" ref="C68:H68" si="6">+C64</f>
        <v>9581.7080000001006</v>
      </c>
      <c r="D68" s="445">
        <f t="shared" si="6"/>
        <v>19895.237034177873</v>
      </c>
      <c r="E68" s="445">
        <f t="shared" si="6"/>
        <v>46786.149277311983</v>
      </c>
      <c r="F68" s="445">
        <f t="shared" si="6"/>
        <v>47817.177260956261</v>
      </c>
      <c r="G68" s="445">
        <f t="shared" si="6"/>
        <v>78575.699606683105</v>
      </c>
      <c r="H68" s="445">
        <f t="shared" si="6"/>
        <v>138008.69167580269</v>
      </c>
    </row>
    <row r="69" spans="2:8" s="135" customFormat="1" ht="12.75" customHeight="1" x14ac:dyDescent="0.2">
      <c r="B69" s="114" t="s">
        <v>590</v>
      </c>
      <c r="C69" s="150">
        <f>C65</f>
        <v>78613.59</v>
      </c>
      <c r="D69" s="150">
        <f>+C74</f>
        <v>83102.189000000013</v>
      </c>
      <c r="E69" s="150">
        <f>+D74</f>
        <v>113753.076</v>
      </c>
      <c r="F69" s="150">
        <f>+E74</f>
        <v>140595.62546673664</v>
      </c>
      <c r="G69" s="150">
        <f>+F74</f>
        <v>173776.19307688653</v>
      </c>
      <c r="H69" s="150">
        <f>+G74</f>
        <v>225134.19751082722</v>
      </c>
    </row>
    <row r="70" spans="2:8" s="135" customFormat="1" ht="12.75" customHeight="1" x14ac:dyDescent="0.2">
      <c r="B70" s="51" t="s">
        <v>387</v>
      </c>
      <c r="C70" s="395">
        <f>C68+C69</f>
        <v>88195.298000000097</v>
      </c>
      <c r="D70" s="395">
        <f t="shared" ref="D70:H70" si="7">D68+D69</f>
        <v>102997.42603417789</v>
      </c>
      <c r="E70" s="395">
        <f t="shared" si="7"/>
        <v>160539.22527731198</v>
      </c>
      <c r="F70" s="395">
        <f t="shared" si="7"/>
        <v>188412.80272769291</v>
      </c>
      <c r="G70" s="395">
        <f t="shared" si="7"/>
        <v>252351.89268356963</v>
      </c>
      <c r="H70" s="395">
        <f t="shared" si="7"/>
        <v>363142.88918662991</v>
      </c>
    </row>
    <row r="71" spans="2:8" s="135" customFormat="1" ht="12.75" customHeight="1" x14ac:dyDescent="0.2">
      <c r="B71" s="114" t="s">
        <v>922</v>
      </c>
      <c r="C71" s="150">
        <f>IF((C70&gt;C74),0,(C74-C70))</f>
        <v>0</v>
      </c>
      <c r="D71" s="150">
        <f t="shared" ref="D71:H71" si="8">IF((D70&gt;D74),0,(D74-D70))</f>
        <v>10755.649965822115</v>
      </c>
      <c r="E71" s="150">
        <f t="shared" si="8"/>
        <v>0</v>
      </c>
      <c r="F71" s="150">
        <f t="shared" si="8"/>
        <v>0</v>
      </c>
      <c r="G71" s="150">
        <f t="shared" si="8"/>
        <v>0</v>
      </c>
      <c r="H71" s="150">
        <f t="shared" si="8"/>
        <v>0</v>
      </c>
    </row>
    <row r="72" spans="2:8" s="135" customFormat="1" ht="12.75" customHeight="1" x14ac:dyDescent="0.2">
      <c r="B72" s="114" t="s">
        <v>921</v>
      </c>
      <c r="C72" s="150">
        <v>0</v>
      </c>
      <c r="D72" s="150">
        <f>C71</f>
        <v>0</v>
      </c>
      <c r="E72" s="150">
        <f t="shared" ref="E72:H72" si="9">D71</f>
        <v>10755.649965822115</v>
      </c>
      <c r="F72" s="150">
        <f t="shared" si="9"/>
        <v>0</v>
      </c>
      <c r="G72" s="150">
        <f t="shared" si="9"/>
        <v>0</v>
      </c>
      <c r="H72" s="150">
        <f t="shared" si="9"/>
        <v>0</v>
      </c>
    </row>
    <row r="73" spans="2:8" s="135" customFormat="1" ht="12.75" customHeight="1" x14ac:dyDescent="0.2">
      <c r="B73" s="114" t="s">
        <v>552</v>
      </c>
      <c r="C73" s="150">
        <f>C70+C71-C72-C74</f>
        <v>5093.1090000000841</v>
      </c>
      <c r="D73" s="150">
        <f t="shared" ref="D73:H73" si="10">D70+D71-D72-D74</f>
        <v>0</v>
      </c>
      <c r="E73" s="150">
        <f t="shared" si="10"/>
        <v>9187.9498447532242</v>
      </c>
      <c r="F73" s="150">
        <f t="shared" si="10"/>
        <v>14636.609650806378</v>
      </c>
      <c r="G73" s="150">
        <f t="shared" si="10"/>
        <v>27217.695172742417</v>
      </c>
      <c r="H73" s="150">
        <f t="shared" si="10"/>
        <v>69817.860570549848</v>
      </c>
    </row>
    <row r="74" spans="2:8" s="135" customFormat="1" ht="12.75" customHeight="1" x14ac:dyDescent="0.2">
      <c r="B74" s="51" t="s">
        <v>593</v>
      </c>
      <c r="C74" s="395">
        <f>PyG!C17*10%</f>
        <v>83102.189000000013</v>
      </c>
      <c r="D74" s="395">
        <f>PyG!D17*10%</f>
        <v>113753.076</v>
      </c>
      <c r="E74" s="395">
        <f>PyG!E17*10%</f>
        <v>140595.62546673664</v>
      </c>
      <c r="F74" s="395">
        <f>PyG!F17*10%</f>
        <v>173776.19307688653</v>
      </c>
      <c r="G74" s="395">
        <f>PyG!G17*10%</f>
        <v>225134.19751082722</v>
      </c>
      <c r="H74" s="395">
        <f>PyG!H17*10%</f>
        <v>293325.02861608006</v>
      </c>
    </row>
    <row r="75" spans="2:8" s="135" customFormat="1" ht="12.75" customHeight="1" x14ac:dyDescent="0.2">
      <c r="B75" s="55"/>
      <c r="C75" s="450"/>
      <c r="D75" s="450"/>
      <c r="E75" s="450"/>
      <c r="F75" s="450"/>
    </row>
    <row r="76" spans="2:8" x14ac:dyDescent="0.2">
      <c r="C76" s="211"/>
      <c r="D76" s="211" t="s">
        <v>259</v>
      </c>
      <c r="E76" s="211"/>
      <c r="F76" s="211"/>
    </row>
    <row r="77" spans="2:8" x14ac:dyDescent="0.2">
      <c r="C77" s="211"/>
      <c r="D77" s="211"/>
      <c r="E77" s="211"/>
      <c r="F77" s="211"/>
    </row>
    <row r="78" spans="2:8" x14ac:dyDescent="0.2">
      <c r="C78" s="211"/>
      <c r="D78" s="211"/>
      <c r="E78" s="211"/>
      <c r="F78" s="211"/>
    </row>
    <row r="79" spans="2:8" x14ac:dyDescent="0.2">
      <c r="C79" s="211"/>
      <c r="D79" s="211"/>
      <c r="E79" s="211"/>
      <c r="F79" s="211"/>
    </row>
    <row r="80" spans="2:8" x14ac:dyDescent="0.2">
      <c r="C80" s="211"/>
      <c r="D80" s="211"/>
      <c r="E80" s="211"/>
      <c r="F80" s="211"/>
    </row>
    <row r="81" spans="3:6" x14ac:dyDescent="0.2">
      <c r="C81" s="211"/>
      <c r="D81" s="211"/>
      <c r="E81" s="211"/>
      <c r="F81" s="211"/>
    </row>
    <row r="82" spans="3:6" x14ac:dyDescent="0.2">
      <c r="C82" s="211"/>
      <c r="D82" s="211"/>
      <c r="E82" s="211"/>
      <c r="F82" s="211"/>
    </row>
    <row r="83" spans="3:6" x14ac:dyDescent="0.2">
      <c r="C83" s="211"/>
      <c r="D83" s="211"/>
      <c r="E83" s="211"/>
      <c r="F83" s="211"/>
    </row>
    <row r="84" spans="3:6" x14ac:dyDescent="0.2">
      <c r="C84" s="211"/>
      <c r="D84" s="211"/>
      <c r="E84" s="211"/>
      <c r="F84" s="211"/>
    </row>
    <row r="85" spans="3:6" x14ac:dyDescent="0.2">
      <c r="C85" s="211"/>
      <c r="D85" s="211"/>
      <c r="E85" s="211"/>
      <c r="F85" s="211"/>
    </row>
    <row r="86" spans="3:6" x14ac:dyDescent="0.2">
      <c r="C86" s="211"/>
      <c r="D86" s="211"/>
      <c r="E86" s="211"/>
      <c r="F86" s="211"/>
    </row>
    <row r="87" spans="3:6" x14ac:dyDescent="0.2">
      <c r="C87" s="211"/>
      <c r="D87" s="211"/>
      <c r="E87" s="211"/>
      <c r="F87" s="211"/>
    </row>
    <row r="88" spans="3:6" x14ac:dyDescent="0.2">
      <c r="C88" s="211"/>
      <c r="D88" s="211"/>
      <c r="E88" s="211"/>
      <c r="F88" s="211"/>
    </row>
    <row r="89" spans="3:6" x14ac:dyDescent="0.2">
      <c r="C89" s="211"/>
      <c r="D89" s="211"/>
      <c r="E89" s="211"/>
      <c r="F89" s="211"/>
    </row>
    <row r="90" spans="3:6" x14ac:dyDescent="0.2">
      <c r="C90" s="211"/>
      <c r="D90" s="211"/>
      <c r="E90" s="211"/>
      <c r="F90" s="211"/>
    </row>
    <row r="91" spans="3:6" x14ac:dyDescent="0.2">
      <c r="C91" s="211"/>
      <c r="D91" s="211"/>
      <c r="E91" s="211"/>
      <c r="F91" s="211"/>
    </row>
    <row r="92" spans="3:6" x14ac:dyDescent="0.2">
      <c r="C92" s="211"/>
      <c r="D92" s="211"/>
      <c r="E92" s="211"/>
      <c r="F92" s="211"/>
    </row>
    <row r="93" spans="3:6" x14ac:dyDescent="0.2">
      <c r="C93" s="211"/>
      <c r="D93" s="211"/>
      <c r="E93" s="211"/>
      <c r="F93" s="211"/>
    </row>
    <row r="94" spans="3:6" x14ac:dyDescent="0.2">
      <c r="C94" s="211"/>
      <c r="D94" s="211"/>
      <c r="E94" s="211"/>
      <c r="F94" s="211"/>
    </row>
  </sheetData>
  <pageMargins left="0.74803149606299213" right="0.74803149606299213" top="0.98425196850393704" bottom="0.98425196850393704" header="0" footer="0"/>
  <pageSetup paperSize="9" scale="5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AC123"/>
  <sheetViews>
    <sheetView tabSelected="1" zoomScale="60" zoomScaleNormal="60" workbookViewId="0"/>
  </sheetViews>
  <sheetFormatPr baseColWidth="10" defaultRowHeight="12.75" x14ac:dyDescent="0.2"/>
  <cols>
    <col min="1" max="1" width="12.28515625" style="7" customWidth="1"/>
    <col min="2" max="2" width="41" style="7" bestFit="1" customWidth="1"/>
    <col min="3" max="3" width="15.85546875" style="7" customWidth="1"/>
    <col min="4" max="9" width="15.85546875" style="44" customWidth="1"/>
    <col min="10" max="10" width="12.85546875" style="7" bestFit="1" customWidth="1"/>
    <col min="11" max="11" width="41" style="7" bestFit="1" customWidth="1"/>
    <col min="12" max="12" width="15.85546875" style="63" customWidth="1"/>
    <col min="13" max="18" width="15.85546875" style="44" customWidth="1"/>
    <col min="19" max="19" width="11.42578125" style="7"/>
    <col min="20" max="20" width="24.5703125" style="7" customWidth="1"/>
    <col min="21" max="21" width="15.7109375" style="7" customWidth="1"/>
    <col min="22" max="22" width="16.85546875" style="7" customWidth="1"/>
    <col min="23" max="23" width="17.140625" style="7" customWidth="1"/>
    <col min="24" max="24" width="16.140625" style="7" customWidth="1"/>
    <col min="25" max="25" width="16.42578125" style="7" customWidth="1"/>
    <col min="26" max="26" width="17.5703125" style="7" customWidth="1"/>
    <col min="27" max="28" width="11.42578125" style="7"/>
    <col min="29" max="29" width="16.7109375" style="7" customWidth="1"/>
    <col min="30" max="16384" width="11.42578125" style="7"/>
  </cols>
  <sheetData>
    <row r="2" spans="1:29" ht="14.85" customHeight="1" x14ac:dyDescent="0.2">
      <c r="B2" s="71" t="s">
        <v>27</v>
      </c>
      <c r="C2" s="72"/>
      <c r="D2" s="72"/>
      <c r="E2" s="72"/>
      <c r="F2" s="72"/>
      <c r="G2" s="72"/>
      <c r="H2" s="72"/>
      <c r="I2" s="80"/>
      <c r="K2" s="83" t="s">
        <v>28</v>
      </c>
      <c r="L2" s="89"/>
      <c r="M2" s="84"/>
      <c r="N2" s="84"/>
      <c r="O2" s="84"/>
      <c r="P2" s="85"/>
      <c r="Q2" s="85"/>
      <c r="R2" s="86"/>
      <c r="T2" s="83" t="s">
        <v>29</v>
      </c>
      <c r="U2" s="89"/>
      <c r="V2" s="84"/>
      <c r="W2" s="84"/>
      <c r="X2" s="84"/>
      <c r="Y2" s="85"/>
      <c r="Z2" s="86"/>
    </row>
    <row r="3" spans="1:29" ht="14.85" customHeight="1" x14ac:dyDescent="0.2">
      <c r="B3" s="73" t="s">
        <v>20</v>
      </c>
      <c r="C3" s="74"/>
      <c r="D3" s="75"/>
      <c r="E3" s="75"/>
      <c r="F3" s="75"/>
      <c r="G3" s="76"/>
      <c r="H3" s="76"/>
      <c r="I3" s="81"/>
      <c r="K3" s="73" t="s">
        <v>20</v>
      </c>
      <c r="L3" s="90"/>
      <c r="M3" s="75"/>
      <c r="N3" s="75"/>
      <c r="O3" s="75"/>
      <c r="P3" s="76"/>
      <c r="Q3" s="76"/>
      <c r="R3" s="81"/>
      <c r="T3" s="73" t="s">
        <v>20</v>
      </c>
      <c r="U3" s="90"/>
      <c r="V3" s="75"/>
      <c r="W3" s="75"/>
      <c r="X3" s="75"/>
      <c r="Y3" s="76"/>
      <c r="Z3" s="81"/>
    </row>
    <row r="4" spans="1:29" ht="14.85" customHeight="1" x14ac:dyDescent="0.2">
      <c r="B4" s="73" t="s">
        <v>31</v>
      </c>
      <c r="C4" s="74"/>
      <c r="D4" s="75"/>
      <c r="E4" s="75"/>
      <c r="F4" s="75"/>
      <c r="G4" s="76"/>
      <c r="H4" s="76"/>
      <c r="I4" s="81"/>
      <c r="K4" s="73" t="s">
        <v>31</v>
      </c>
      <c r="L4" s="90"/>
      <c r="M4" s="75"/>
      <c r="N4" s="75"/>
      <c r="O4" s="75"/>
      <c r="P4" s="76"/>
      <c r="Q4" s="76"/>
      <c r="R4" s="81"/>
      <c r="T4" s="73" t="s">
        <v>32</v>
      </c>
      <c r="U4" s="90"/>
      <c r="V4" s="75"/>
      <c r="W4" s="75"/>
      <c r="X4" s="75"/>
      <c r="Y4" s="76"/>
      <c r="Z4" s="81"/>
    </row>
    <row r="5" spans="1:29" ht="14.85" customHeight="1" x14ac:dyDescent="0.2">
      <c r="B5" s="73" t="s">
        <v>33</v>
      </c>
      <c r="C5" s="74"/>
      <c r="D5" s="76"/>
      <c r="E5" s="76"/>
      <c r="F5" s="76"/>
      <c r="G5" s="76"/>
      <c r="H5" s="76"/>
      <c r="I5" s="81"/>
      <c r="K5" s="73" t="s">
        <v>2</v>
      </c>
      <c r="L5" s="90"/>
      <c r="M5" s="76"/>
      <c r="N5" s="76"/>
      <c r="O5" s="76"/>
      <c r="P5" s="76"/>
      <c r="Q5" s="76"/>
      <c r="R5" s="81"/>
      <c r="T5" s="73" t="s">
        <v>2</v>
      </c>
      <c r="U5" s="90"/>
      <c r="V5" s="76"/>
      <c r="W5" s="76"/>
      <c r="X5" s="76"/>
      <c r="Y5" s="76"/>
      <c r="Z5" s="81"/>
    </row>
    <row r="6" spans="1:29" ht="14.85" customHeight="1" x14ac:dyDescent="0.2">
      <c r="B6" s="77"/>
      <c r="C6" s="78"/>
      <c r="D6" s="79"/>
      <c r="E6" s="79"/>
      <c r="F6" s="79"/>
      <c r="G6" s="79"/>
      <c r="H6" s="79"/>
      <c r="I6" s="82"/>
      <c r="K6" s="77"/>
      <c r="L6" s="91"/>
      <c r="M6" s="79"/>
      <c r="N6" s="79"/>
      <c r="O6" s="79"/>
      <c r="P6" s="79"/>
      <c r="Q6" s="79"/>
      <c r="R6" s="82"/>
      <c r="T6" s="77"/>
      <c r="U6" s="91"/>
      <c r="V6" s="79"/>
      <c r="W6" s="79"/>
      <c r="X6" s="79"/>
      <c r="Y6" s="79"/>
      <c r="Z6" s="82"/>
    </row>
    <row r="7" spans="1:29" ht="14.85" customHeight="1" x14ac:dyDescent="0.2">
      <c r="B7" s="10"/>
      <c r="C7" s="10"/>
      <c r="K7" s="10"/>
      <c r="L7" s="43"/>
    </row>
    <row r="8" spans="1:29" ht="14.85" customHeight="1" x14ac:dyDescent="0.2">
      <c r="B8" s="14" t="s">
        <v>34</v>
      </c>
      <c r="C8" s="14" t="s">
        <v>35</v>
      </c>
      <c r="D8" s="14">
        <v>2010</v>
      </c>
      <c r="E8" s="14">
        <v>2011</v>
      </c>
      <c r="F8" s="14">
        <v>2012</v>
      </c>
      <c r="G8" s="14">
        <v>2013</v>
      </c>
      <c r="H8" s="14">
        <v>2014</v>
      </c>
      <c r="I8" s="14">
        <v>2015</v>
      </c>
      <c r="J8" s="45"/>
      <c r="K8" s="14" t="s">
        <v>34</v>
      </c>
      <c r="L8" s="14" t="s">
        <v>35</v>
      </c>
      <c r="M8" s="14">
        <v>2010</v>
      </c>
      <c r="N8" s="14">
        <v>2011</v>
      </c>
      <c r="O8" s="14">
        <v>2012</v>
      </c>
      <c r="P8" s="14">
        <v>2013</v>
      </c>
      <c r="Q8" s="14">
        <v>2014</v>
      </c>
      <c r="R8" s="14">
        <v>2015</v>
      </c>
      <c r="T8" s="14" t="s">
        <v>34</v>
      </c>
      <c r="U8" s="14">
        <v>2010</v>
      </c>
      <c r="V8" s="14">
        <v>2011</v>
      </c>
      <c r="W8" s="14">
        <v>2012</v>
      </c>
      <c r="X8" s="14">
        <v>2013</v>
      </c>
      <c r="Y8" s="14">
        <v>2014</v>
      </c>
      <c r="Z8" s="14">
        <v>2015</v>
      </c>
    </row>
    <row r="9" spans="1:29" ht="14.85" customHeight="1" x14ac:dyDescent="0.2">
      <c r="B9" s="13" t="s">
        <v>41</v>
      </c>
      <c r="C9" s="34">
        <f t="shared" ref="C9:C14" si="0">+D9/$D$15</f>
        <v>0.27874697711039875</v>
      </c>
      <c r="D9" s="977">
        <f>'[1]MESES 2010'!$M$5</f>
        <v>24782</v>
      </c>
      <c r="E9" s="977">
        <f>+'[1]MESES 2011'!$N$4</f>
        <v>28499</v>
      </c>
      <c r="F9" s="977">
        <f>ROUND((+E9*(1+'[1]2010'!$A$3+0.05)),0)</f>
        <v>34199</v>
      </c>
      <c r="G9" s="977">
        <f>IF(F9&gt;=(E9*(1+0.15)),(F9*(1+'[1]2010'!$A$3+0.05)),(F9*1.15))</f>
        <v>41038.799999999996</v>
      </c>
      <c r="H9" s="977">
        <f>+ROUND(('[2]PROBABILIDAD Q.'!$T$80*'[2]PROBABILIDAD Q.'!$V$87)*1.18,0)</f>
        <v>51162</v>
      </c>
      <c r="I9" s="977">
        <f>ROUND(('[2]PROBABILIDAD Q.'!$T$84*'[2]PROBABILIDAD Q.'!$V$87)*1.4,0)</f>
        <v>63947</v>
      </c>
      <c r="J9" s="47"/>
      <c r="K9" s="13" t="s">
        <v>41</v>
      </c>
      <c r="L9" s="34">
        <f t="shared" ref="L9:L14" si="1">+N9/$N$15</f>
        <v>0.10959453087668591</v>
      </c>
      <c r="M9" s="46">
        <f>+M30</f>
        <v>97014.06</v>
      </c>
      <c r="N9" s="46">
        <f t="shared" ref="N9" si="2">+N30</f>
        <v>124667.15</v>
      </c>
      <c r="O9" s="46">
        <f t="shared" ref="O9:R9" si="3">+O30</f>
        <v>154089.41531276732</v>
      </c>
      <c r="P9" s="46">
        <f t="shared" si="3"/>
        <v>190454.51732658042</v>
      </c>
      <c r="Q9" s="46">
        <f t="shared" si="3"/>
        <v>244557.71211454482</v>
      </c>
      <c r="R9" s="46">
        <f t="shared" si="3"/>
        <v>314840.9752763079</v>
      </c>
      <c r="S9" s="48"/>
      <c r="T9" s="13" t="s">
        <v>41</v>
      </c>
      <c r="U9" s="961">
        <v>75625.16</v>
      </c>
      <c r="V9" s="49">
        <f t="shared" ref="V9:V14" si="4">(N9/360)*(360-$U$20)</f>
        <v>103889.29166666666</v>
      </c>
      <c r="W9" s="49">
        <f t="shared" ref="W9:W14" si="5">(O9/360)*(360-$U$20)</f>
        <v>128407.84609397277</v>
      </c>
      <c r="X9" s="49">
        <f t="shared" ref="X9:X14" si="6">(P9/360)*(360-$U$20)</f>
        <v>158712.09777215033</v>
      </c>
      <c r="Y9" s="49">
        <f t="shared" ref="Y9:Y14" si="7">(Q9/360)*(360-$U$20)</f>
        <v>203798.09342878737</v>
      </c>
      <c r="Z9" s="49">
        <f t="shared" ref="Z9:Z14" si="8">(R9/360)*(360-$U$20)</f>
        <v>262367.47939692327</v>
      </c>
      <c r="AC9" s="61"/>
    </row>
    <row r="10" spans="1:29" ht="14.85" customHeight="1" x14ac:dyDescent="0.2">
      <c r="A10" s="50"/>
      <c r="B10" s="5" t="s">
        <v>43</v>
      </c>
      <c r="C10" s="34">
        <f t="shared" si="0"/>
        <v>0.11958832461616332</v>
      </c>
      <c r="D10" s="977">
        <f>+'[1]MESES 2010'!$M$11</f>
        <v>10632</v>
      </c>
      <c r="E10" s="977">
        <f>+'[1]MESES 2011'!$N$12</f>
        <v>12227</v>
      </c>
      <c r="F10" s="977">
        <f>ROUND((+E10*(1+'[1]2010'!$A$3+0.05)),0)</f>
        <v>14672</v>
      </c>
      <c r="G10" s="977">
        <f>IF(F10&gt;=(E10*(1+0.15)),(F10*(1+'[1]2010'!$A$3+0.05)),(F10*1.15))</f>
        <v>17606.399999999998</v>
      </c>
      <c r="H10" s="978">
        <f>+ROUND(('[2]PROBABILIDAD Q.'!$AB$80*'[2]PROBABILIDAD Q.'!$AD$87)*1.18,0)</f>
        <v>22240</v>
      </c>
      <c r="I10" s="978">
        <f>+ROUND(('[2]PROBABILIDAD Q.'!$AB$84*'[2]PROBABILIDAD Q.'!$AD$87)*1.4,0)</f>
        <v>28123</v>
      </c>
      <c r="J10" s="47"/>
      <c r="K10" s="5" t="s">
        <v>43</v>
      </c>
      <c r="L10" s="34">
        <f t="shared" si="1"/>
        <v>0.3330157946673899</v>
      </c>
      <c r="M10" s="46">
        <f>M54</f>
        <v>309814.71000000002</v>
      </c>
      <c r="N10" s="46">
        <f t="shared" ref="N10" si="9">N54</f>
        <v>378815.70999999996</v>
      </c>
      <c r="O10" s="46">
        <f t="shared" ref="O10:R10" si="10">O54</f>
        <v>468199.47731798346</v>
      </c>
      <c r="P10" s="46">
        <f t="shared" si="10"/>
        <v>578694.55396502756</v>
      </c>
      <c r="Q10" s="46">
        <f t="shared" si="10"/>
        <v>752923.47592850775</v>
      </c>
      <c r="R10" s="46">
        <f t="shared" si="10"/>
        <v>980652.01982659847</v>
      </c>
      <c r="S10" s="48"/>
      <c r="T10" s="5" t="s">
        <v>43</v>
      </c>
      <c r="U10" s="961">
        <v>237748.44</v>
      </c>
      <c r="V10" s="49">
        <f t="shared" si="4"/>
        <v>315679.7583333333</v>
      </c>
      <c r="W10" s="49">
        <f t="shared" si="5"/>
        <v>390166.23109831958</v>
      </c>
      <c r="X10" s="49">
        <f t="shared" si="6"/>
        <v>482245.46163752303</v>
      </c>
      <c r="Y10" s="49">
        <f t="shared" si="7"/>
        <v>627436.22994042316</v>
      </c>
      <c r="Z10" s="49">
        <f t="shared" si="8"/>
        <v>817210.01652216539</v>
      </c>
      <c r="AC10" s="61"/>
    </row>
    <row r="11" spans="1:29" ht="14.85" customHeight="1" x14ac:dyDescent="0.2">
      <c r="B11" s="13" t="s">
        <v>69</v>
      </c>
      <c r="C11" s="34">
        <f t="shared" si="0"/>
        <v>0.40674877678420784</v>
      </c>
      <c r="D11" s="977">
        <f>+'[1]MESES 2010'!$M$17</f>
        <v>36162</v>
      </c>
      <c r="E11" s="977">
        <f>+'[1]MESES 2011'!$N$20</f>
        <v>53053</v>
      </c>
      <c r="F11" s="977">
        <f>ROUND((+E11*(1+'[1]2010'!$A$3+0.05)),0)</f>
        <v>63664</v>
      </c>
      <c r="G11" s="977">
        <f>IF(F11&gt;=(E11*(1+0.15)),(F11*(1+'[1]2010'!$A$3+0.05)),(F11*1.15))</f>
        <v>76396.800000000003</v>
      </c>
      <c r="H11" s="978">
        <f>+ROUND(('[2]PROBABILIDAD Q.'!$D$80*'[2]PROBABILIDAD Q.'!$F$87)*1.18,0)</f>
        <v>96225</v>
      </c>
      <c r="I11" s="978">
        <f>+ROUND(('[2]PROBABILIDAD Q.'!$D$84*'[2]PROBABILIDAD Q.'!$F$87)*1.4,0)</f>
        <v>121376</v>
      </c>
      <c r="J11" s="47"/>
      <c r="K11" s="13" t="s">
        <v>69</v>
      </c>
      <c r="L11" s="34">
        <f t="shared" si="1"/>
        <v>0.2826820524835742</v>
      </c>
      <c r="M11" s="46">
        <f>M68</f>
        <v>168631.39</v>
      </c>
      <c r="N11" s="46">
        <f t="shared" ref="N11" si="11">N68</f>
        <v>321559.53000000003</v>
      </c>
      <c r="O11" s="46">
        <f t="shared" ref="O11:R11" si="12">O68</f>
        <v>397450.07625313557</v>
      </c>
      <c r="P11" s="46">
        <f t="shared" si="12"/>
        <v>491248.29424887564</v>
      </c>
      <c r="Q11" s="46">
        <f t="shared" si="12"/>
        <v>637310.43875556288</v>
      </c>
      <c r="R11" s="46">
        <f t="shared" si="12"/>
        <v>828005.37873553718</v>
      </c>
      <c r="S11" s="48"/>
      <c r="T11" s="13" t="s">
        <v>69</v>
      </c>
      <c r="U11" s="961">
        <v>197902.32</v>
      </c>
      <c r="V11" s="49">
        <f t="shared" si="4"/>
        <v>267966.27500000002</v>
      </c>
      <c r="W11" s="49">
        <f t="shared" si="5"/>
        <v>331208.39687761298</v>
      </c>
      <c r="X11" s="49">
        <f t="shared" si="6"/>
        <v>409373.57854072971</v>
      </c>
      <c r="Y11" s="49">
        <f t="shared" si="7"/>
        <v>531092.03229630238</v>
      </c>
      <c r="Z11" s="49">
        <f t="shared" si="8"/>
        <v>690004.48227961443</v>
      </c>
      <c r="AC11" s="61"/>
    </row>
    <row r="12" spans="1:29" ht="14.85" customHeight="1" x14ac:dyDescent="0.2">
      <c r="B12" s="13" t="s">
        <v>70</v>
      </c>
      <c r="C12" s="34">
        <f t="shared" si="0"/>
        <v>6.649794724706147E-2</v>
      </c>
      <c r="D12" s="977">
        <f>'[1]MESES 2010'!$M$23</f>
        <v>5912</v>
      </c>
      <c r="E12" s="977">
        <f>+'[1]MESES 2011'!$N$28</f>
        <v>6800</v>
      </c>
      <c r="F12" s="977">
        <f>ROUND((+E12*(1+'[1]2010'!$A$3+0.05)),0)</f>
        <v>8160</v>
      </c>
      <c r="G12" s="977">
        <f>IF(F12&gt;=(E12*(1+0.15)),(F12*(1+'[1]2010'!$A$3+0.05)),(F12*1.15))</f>
        <v>9792</v>
      </c>
      <c r="H12" s="977">
        <f>ROUND(('[2]PROBABILIDAD Q.'!$AJ$91*'[2]PROBABILIDAD Q.'!$AL$97)*1.18,0)</f>
        <v>12271</v>
      </c>
      <c r="I12" s="977">
        <f>+ROUND(('[2]PROBABILIDAD Q.'!$AJ$95*'[2]PROBABILIDAD Q.'!$AL$97)*1.4,0)</f>
        <v>15410</v>
      </c>
      <c r="J12" s="47"/>
      <c r="K12" s="13" t="s">
        <v>70</v>
      </c>
      <c r="L12" s="34">
        <f t="shared" si="1"/>
        <v>9.2762537691727986E-2</v>
      </c>
      <c r="M12" s="46">
        <f>M90</f>
        <v>86744.420000000013</v>
      </c>
      <c r="N12" s="46">
        <f t="shared" ref="N12" si="13">N90</f>
        <v>105520.23999999999</v>
      </c>
      <c r="O12" s="46">
        <f t="shared" ref="O12:R12" si="14">O90</f>
        <v>130407.3243572395</v>
      </c>
      <c r="P12" s="46">
        <f t="shared" si="14"/>
        <v>161183.45290554804</v>
      </c>
      <c r="Q12" s="46">
        <f t="shared" si="14"/>
        <v>208049.286675051</v>
      </c>
      <c r="R12" s="46">
        <f t="shared" si="14"/>
        <v>269107.70865393302</v>
      </c>
      <c r="S12" s="48"/>
      <c r="T12" s="13" t="s">
        <v>70</v>
      </c>
      <c r="U12" s="961">
        <v>63528.42</v>
      </c>
      <c r="V12" s="49">
        <f t="shared" si="4"/>
        <v>87933.533333333326</v>
      </c>
      <c r="W12" s="49">
        <f t="shared" si="5"/>
        <v>108672.77029769958</v>
      </c>
      <c r="X12" s="49">
        <f t="shared" si="6"/>
        <v>134319.54408795672</v>
      </c>
      <c r="Y12" s="49">
        <f t="shared" si="7"/>
        <v>173374.4055625425</v>
      </c>
      <c r="Z12" s="49">
        <f t="shared" si="8"/>
        <v>224256.42387827754</v>
      </c>
      <c r="AC12" s="61"/>
    </row>
    <row r="13" spans="1:29" ht="14.85" customHeight="1" x14ac:dyDescent="0.2">
      <c r="B13" s="5" t="s">
        <v>71</v>
      </c>
      <c r="C13" s="34">
        <f t="shared" si="0"/>
        <v>0.10966762274337777</v>
      </c>
      <c r="D13" s="977">
        <f>'[1]MESES 2010'!$M$29</f>
        <v>9750</v>
      </c>
      <c r="E13" s="977">
        <f>+'[1]MESES 2011'!$N$36</f>
        <v>11212</v>
      </c>
      <c r="F13" s="977">
        <f>ROUND((+E13*(1+'[1]2010'!$A$3+0.05)),0)</f>
        <v>13454</v>
      </c>
      <c r="G13" s="977">
        <f>IF(F13&gt;=(E13*(1+0.15)),(F13*(1+'[1]2010'!$A$3+0.05)),(F13*1.15))</f>
        <v>16144.8</v>
      </c>
      <c r="H13" s="977">
        <f>+ROUND(('[2]PROBABILIDAD Q.'!$L$80*'[2]PROBABILIDAD Q.'!$N$87)*1.18,0)</f>
        <v>20447</v>
      </c>
      <c r="I13" s="977">
        <f>+ROUND(('[2]PROBABILIDAD Q.'!$L$84*'[2]PROBABILIDAD Q.'!$N$87)*1.4,0)</f>
        <v>25915</v>
      </c>
      <c r="J13" s="47"/>
      <c r="K13" s="5" t="s">
        <v>71</v>
      </c>
      <c r="L13" s="34">
        <f t="shared" si="1"/>
        <v>0.15640601226467055</v>
      </c>
      <c r="M13" s="46">
        <f>M110</f>
        <v>144811.98000000001</v>
      </c>
      <c r="N13" s="46">
        <f t="shared" ref="N13" si="15">N110</f>
        <v>177916.65000000002</v>
      </c>
      <c r="O13" s="46">
        <f t="shared" ref="O13:R13" si="16">O110</f>
        <v>219895.41461928206</v>
      </c>
      <c r="P13" s="46">
        <f t="shared" si="16"/>
        <v>271790.73246943264</v>
      </c>
      <c r="Q13" s="46">
        <f t="shared" si="16"/>
        <v>354542.90297845524</v>
      </c>
      <c r="R13" s="46">
        <f t="shared" si="16"/>
        <v>462836.53888625553</v>
      </c>
      <c r="S13" s="48"/>
      <c r="T13" s="5" t="s">
        <v>71</v>
      </c>
      <c r="U13" s="961">
        <v>110308.54</v>
      </c>
      <c r="V13" s="49">
        <f t="shared" si="4"/>
        <v>148263.87500000003</v>
      </c>
      <c r="W13" s="49">
        <f t="shared" si="5"/>
        <v>183246.17884940174</v>
      </c>
      <c r="X13" s="49">
        <f t="shared" si="6"/>
        <v>226492.27705786054</v>
      </c>
      <c r="Y13" s="49">
        <f t="shared" si="7"/>
        <v>295452.41914871271</v>
      </c>
      <c r="Z13" s="49">
        <f t="shared" si="8"/>
        <v>385697.1157385463</v>
      </c>
      <c r="AC13" s="61"/>
    </row>
    <row r="14" spans="1:29" ht="14.85" customHeight="1" x14ac:dyDescent="0.2">
      <c r="B14" s="5" t="s">
        <v>72</v>
      </c>
      <c r="C14" s="34">
        <f t="shared" si="0"/>
        <v>1.8750351498790844E-2</v>
      </c>
      <c r="D14" s="977">
        <f>'[1]MESES 2010'!$M$35</f>
        <v>1667</v>
      </c>
      <c r="E14" s="977">
        <f>+'[1]MESES 2011'!$N$44</f>
        <v>1918</v>
      </c>
      <c r="F14" s="977">
        <f>ROUND((+E14*(1+'[1]2010'!$A$3+0.05)),0)</f>
        <v>2302</v>
      </c>
      <c r="G14" s="977">
        <f>IF(F14&gt;=(E14*(1+0.15)),(F14*(1+'[1]2010'!$A$3+0.05)),(F14*1.15))</f>
        <v>2762.4</v>
      </c>
      <c r="H14" s="977">
        <f>+ROUND((G14*1.18),0)</f>
        <v>3260</v>
      </c>
      <c r="I14" s="977">
        <f>ROUND((H14*1.4),0)</f>
        <v>4564</v>
      </c>
      <c r="J14" s="47"/>
      <c r="K14" s="5" t="s">
        <v>72</v>
      </c>
      <c r="L14" s="34">
        <f t="shared" si="1"/>
        <v>2.5539072015951458E-2</v>
      </c>
      <c r="M14" s="46">
        <f>M123</f>
        <v>24005.33</v>
      </c>
      <c r="N14" s="46">
        <f t="shared" ref="N14" si="17">N123</f>
        <v>29051.479999999996</v>
      </c>
      <c r="O14" s="46">
        <f t="shared" ref="O14:R14" si="18">O123</f>
        <v>35914.546806958606</v>
      </c>
      <c r="P14" s="46">
        <f t="shared" si="18"/>
        <v>44390.379853400846</v>
      </c>
      <c r="Q14" s="46">
        <f t="shared" si="18"/>
        <v>53958.158656150212</v>
      </c>
      <c r="R14" s="46">
        <f t="shared" si="18"/>
        <v>77807.664782168606</v>
      </c>
      <c r="S14" s="48"/>
      <c r="T14" s="5" t="s">
        <v>72</v>
      </c>
      <c r="U14" s="961">
        <v>21838.67</v>
      </c>
      <c r="V14" s="49">
        <f t="shared" si="4"/>
        <v>24209.566666666662</v>
      </c>
      <c r="W14" s="49">
        <f t="shared" si="5"/>
        <v>29928.789005798841</v>
      </c>
      <c r="X14" s="49">
        <f t="shared" si="6"/>
        <v>36991.983211167375</v>
      </c>
      <c r="Y14" s="49">
        <f t="shared" si="7"/>
        <v>44965.132213458506</v>
      </c>
      <c r="Z14" s="49">
        <f t="shared" si="8"/>
        <v>64839.720651807176</v>
      </c>
      <c r="AC14" s="61"/>
    </row>
    <row r="15" spans="1:29" ht="14.85" customHeight="1" x14ac:dyDescent="0.2">
      <c r="B15" s="51" t="s">
        <v>47</v>
      </c>
      <c r="C15" s="52">
        <f t="shared" ref="C15:I15" si="19">SUM(C9:C14)</f>
        <v>1</v>
      </c>
      <c r="D15" s="979">
        <f t="shared" si="19"/>
        <v>88905</v>
      </c>
      <c r="E15" s="979">
        <f t="shared" si="19"/>
        <v>113709</v>
      </c>
      <c r="F15" s="979">
        <f t="shared" si="19"/>
        <v>136451</v>
      </c>
      <c r="G15" s="979">
        <f t="shared" si="19"/>
        <v>163741.19999999998</v>
      </c>
      <c r="H15" s="979">
        <f t="shared" si="19"/>
        <v>205605</v>
      </c>
      <c r="I15" s="979">
        <f t="shared" si="19"/>
        <v>259335</v>
      </c>
      <c r="K15" s="51" t="s">
        <v>47</v>
      </c>
      <c r="L15" s="100">
        <f t="shared" ref="L15:N15" si="20">SUM(L9:L14)</f>
        <v>1</v>
      </c>
      <c r="M15" s="53">
        <f t="shared" si="20"/>
        <v>831021.89</v>
      </c>
      <c r="N15" s="53">
        <f t="shared" si="20"/>
        <v>1137530.76</v>
      </c>
      <c r="O15" s="53">
        <f t="shared" ref="O15:R15" si="21">SUM(O9:O14)</f>
        <v>1405956.2546673664</v>
      </c>
      <c r="P15" s="53">
        <f t="shared" si="21"/>
        <v>1737761.9307688652</v>
      </c>
      <c r="Q15" s="53">
        <f t="shared" si="21"/>
        <v>2251341.9751082719</v>
      </c>
      <c r="R15" s="53">
        <f t="shared" si="21"/>
        <v>2933250.2861608006</v>
      </c>
      <c r="S15" s="48"/>
      <c r="T15" s="18" t="s">
        <v>48</v>
      </c>
      <c r="U15" s="53">
        <f>SUM(U9:U14)</f>
        <v>706951.55</v>
      </c>
      <c r="V15" s="53">
        <f>SUM(V9:V14)</f>
        <v>947942.29999999993</v>
      </c>
      <c r="W15" s="53">
        <f t="shared" ref="W15:Z15" si="22">SUM(W9:W14)</f>
        <v>1171630.2122228052</v>
      </c>
      <c r="X15" s="53">
        <f t="shared" si="22"/>
        <v>1448134.9423073877</v>
      </c>
      <c r="Y15" s="53">
        <f t="shared" si="22"/>
        <v>1876118.3125902263</v>
      </c>
      <c r="Z15" s="53">
        <f t="shared" si="22"/>
        <v>2444375.2384673343</v>
      </c>
    </row>
    <row r="16" spans="1:29" ht="14.85" customHeight="1" x14ac:dyDescent="0.2">
      <c r="B16" s="55"/>
      <c r="C16" s="55"/>
      <c r="D16" s="56"/>
      <c r="E16" s="56"/>
      <c r="F16" s="56"/>
      <c r="G16" s="56"/>
      <c r="H16" s="56"/>
      <c r="I16" s="56"/>
      <c r="K16" s="55"/>
      <c r="L16" s="57"/>
      <c r="M16" s="56"/>
      <c r="N16" s="56"/>
      <c r="O16" s="56"/>
      <c r="P16" s="56"/>
      <c r="Q16" s="56"/>
      <c r="R16" s="56"/>
      <c r="S16" s="48"/>
      <c r="T16" s="58" t="s">
        <v>49</v>
      </c>
      <c r="U16" s="21">
        <v>0</v>
      </c>
      <c r="V16" s="21">
        <f>U18</f>
        <v>124070.33999999997</v>
      </c>
      <c r="W16" s="21">
        <f t="shared" ref="W16:Z16" si="23">V18</f>
        <v>189588.46000000008</v>
      </c>
      <c r="X16" s="21">
        <f t="shared" si="23"/>
        <v>234326.04244456114</v>
      </c>
      <c r="Y16" s="21">
        <f t="shared" si="23"/>
        <v>289626.98846147745</v>
      </c>
      <c r="Z16" s="21">
        <f t="shared" si="23"/>
        <v>375223.66251804563</v>
      </c>
    </row>
    <row r="17" spans="2:26" ht="14.85" customHeight="1" x14ac:dyDescent="0.2">
      <c r="B17" s="4"/>
      <c r="C17" s="4"/>
      <c r="D17" s="59"/>
      <c r="E17" s="983">
        <f>(E9-D9)/D9</f>
        <v>0.14998789443951255</v>
      </c>
      <c r="F17" s="983">
        <f t="shared" ref="F17:I17" si="24">(F9-E9)/E9</f>
        <v>0.20000701779009789</v>
      </c>
      <c r="G17" s="983">
        <f t="shared" si="24"/>
        <v>0.19999999999999987</v>
      </c>
      <c r="H17" s="983">
        <f t="shared" si="24"/>
        <v>0.24667387935319759</v>
      </c>
      <c r="I17" s="983">
        <f t="shared" si="24"/>
        <v>0.24989249833861069</v>
      </c>
      <c r="K17" s="4"/>
      <c r="L17" s="60"/>
      <c r="M17" s="59"/>
      <c r="N17" s="59"/>
      <c r="O17" s="59"/>
      <c r="P17" s="59"/>
      <c r="Q17" s="59"/>
      <c r="R17" s="59"/>
      <c r="S17" s="61"/>
      <c r="T17" s="51" t="s">
        <v>50</v>
      </c>
      <c r="U17" s="62">
        <f>+U15+U16</f>
        <v>706951.55</v>
      </c>
      <c r="V17" s="62">
        <f t="shared" ref="V17" si="25">+V15+V16</f>
        <v>1072012.6399999999</v>
      </c>
      <c r="W17" s="62">
        <f t="shared" ref="W17:Z17" si="26">+W15+W16</f>
        <v>1361218.6722228052</v>
      </c>
      <c r="X17" s="62">
        <f t="shared" si="26"/>
        <v>1682460.9847519489</v>
      </c>
      <c r="Y17" s="62">
        <f t="shared" si="26"/>
        <v>2165745.3010517037</v>
      </c>
      <c r="Z17" s="62">
        <f t="shared" si="26"/>
        <v>2819598.9009853797</v>
      </c>
    </row>
    <row r="18" spans="2:26" x14ac:dyDescent="0.2">
      <c r="T18" s="64" t="s">
        <v>51</v>
      </c>
      <c r="U18" s="21">
        <f>M15-U15</f>
        <v>124070.33999999997</v>
      </c>
      <c r="V18" s="21">
        <f>+N15-V15</f>
        <v>189588.46000000008</v>
      </c>
      <c r="W18" s="21">
        <f t="shared" ref="W18:Z18" si="27">+O15-W15</f>
        <v>234326.04244456114</v>
      </c>
      <c r="X18" s="21">
        <f t="shared" si="27"/>
        <v>289626.98846147745</v>
      </c>
      <c r="Y18" s="21">
        <f t="shared" si="27"/>
        <v>375223.66251804563</v>
      </c>
      <c r="Z18" s="21">
        <f t="shared" si="27"/>
        <v>488875.0476934663</v>
      </c>
    </row>
    <row r="19" spans="2:26" x14ac:dyDescent="0.2">
      <c r="B19" s="83" t="s">
        <v>52</v>
      </c>
      <c r="C19" s="72"/>
      <c r="D19" s="84"/>
      <c r="E19" s="84"/>
      <c r="F19" s="84"/>
      <c r="G19" s="85"/>
      <c r="H19" s="85"/>
      <c r="I19" s="86"/>
      <c r="K19" s="83" t="s">
        <v>53</v>
      </c>
      <c r="L19" s="89"/>
      <c r="M19" s="84"/>
      <c r="N19" s="84"/>
      <c r="O19" s="84"/>
      <c r="P19" s="85"/>
      <c r="Q19" s="85"/>
      <c r="R19" s="86"/>
      <c r="T19" s="51" t="s">
        <v>54</v>
      </c>
      <c r="U19" s="62">
        <f t="shared" ref="U19:V19" si="28">+U15+U18</f>
        <v>831021.89</v>
      </c>
      <c r="V19" s="62">
        <f t="shared" si="28"/>
        <v>1137530.76</v>
      </c>
      <c r="W19" s="62">
        <f t="shared" ref="W19:Z19" si="29">+W15+W18</f>
        <v>1405956.2546673664</v>
      </c>
      <c r="X19" s="62">
        <f t="shared" si="29"/>
        <v>1737761.9307688652</v>
      </c>
      <c r="Y19" s="62">
        <f t="shared" si="29"/>
        <v>2251341.9751082719</v>
      </c>
      <c r="Z19" s="62">
        <f t="shared" si="29"/>
        <v>2933250.2861608006</v>
      </c>
    </row>
    <row r="20" spans="2:26" x14ac:dyDescent="0.2">
      <c r="B20" s="73" t="s">
        <v>20</v>
      </c>
      <c r="C20" s="74"/>
      <c r="D20" s="75"/>
      <c r="E20" s="75"/>
      <c r="F20" s="75"/>
      <c r="G20" s="76"/>
      <c r="H20" s="76"/>
      <c r="I20" s="81"/>
      <c r="K20" s="73" t="s">
        <v>20</v>
      </c>
      <c r="L20" s="90"/>
      <c r="M20" s="75"/>
      <c r="N20" s="75"/>
      <c r="O20" s="75"/>
      <c r="P20" s="76"/>
      <c r="Q20" s="76"/>
      <c r="R20" s="81"/>
      <c r="T20" s="51" t="s">
        <v>55</v>
      </c>
      <c r="U20" s="21">
        <v>60</v>
      </c>
      <c r="V20" s="63"/>
      <c r="W20" s="63"/>
      <c r="X20" s="63"/>
      <c r="Y20" s="63"/>
      <c r="Z20" s="63"/>
    </row>
    <row r="21" spans="2:26" x14ac:dyDescent="0.2">
      <c r="B21" s="73" t="s">
        <v>91</v>
      </c>
      <c r="C21" s="74"/>
      <c r="D21" s="75"/>
      <c r="E21" s="75"/>
      <c r="F21" s="75"/>
      <c r="G21" s="76"/>
      <c r="H21" s="76"/>
      <c r="I21" s="81"/>
      <c r="K21" s="73" t="s">
        <v>91</v>
      </c>
      <c r="L21" s="90"/>
      <c r="M21" s="75"/>
      <c r="N21" s="75"/>
      <c r="O21" s="75"/>
      <c r="P21" s="76"/>
      <c r="Q21" s="76"/>
      <c r="R21" s="81"/>
    </row>
    <row r="22" spans="2:26" x14ac:dyDescent="0.2">
      <c r="B22" s="73" t="s">
        <v>33</v>
      </c>
      <c r="C22" s="74"/>
      <c r="D22" s="76"/>
      <c r="E22" s="76"/>
      <c r="F22" s="76"/>
      <c r="G22" s="76"/>
      <c r="H22" s="76"/>
      <c r="I22" s="81"/>
      <c r="K22" s="73" t="s">
        <v>2</v>
      </c>
      <c r="L22" s="90"/>
      <c r="M22" s="76"/>
      <c r="N22" s="76"/>
      <c r="O22" s="76"/>
      <c r="P22" s="76"/>
      <c r="Q22" s="76"/>
      <c r="R22" s="81"/>
    </row>
    <row r="23" spans="2:26" x14ac:dyDescent="0.2">
      <c r="B23" s="77"/>
      <c r="C23" s="78"/>
      <c r="D23" s="79"/>
      <c r="E23" s="79"/>
      <c r="F23" s="79"/>
      <c r="G23" s="79"/>
      <c r="H23" s="79"/>
      <c r="I23" s="82"/>
      <c r="K23" s="77"/>
      <c r="L23" s="91"/>
      <c r="M23" s="79"/>
      <c r="N23" s="79"/>
      <c r="O23" s="79"/>
      <c r="P23" s="79"/>
      <c r="Q23" s="79"/>
      <c r="R23" s="82"/>
    </row>
    <row r="24" spans="2:26" x14ac:dyDescent="0.2">
      <c r="B24" s="10"/>
      <c r="C24" s="10"/>
      <c r="K24" s="10"/>
      <c r="L24" s="43"/>
    </row>
    <row r="25" spans="2:26" x14ac:dyDescent="0.2">
      <c r="B25" s="14" t="s">
        <v>34</v>
      </c>
      <c r="C25" s="14" t="s">
        <v>35</v>
      </c>
      <c r="D25" s="14">
        <v>2010</v>
      </c>
      <c r="E25" s="14">
        <v>2011</v>
      </c>
      <c r="F25" s="14">
        <v>2012</v>
      </c>
      <c r="G25" s="14">
        <v>2013</v>
      </c>
      <c r="H25" s="14">
        <v>2014</v>
      </c>
      <c r="I25" s="14">
        <v>2015</v>
      </c>
      <c r="K25" s="14" t="s">
        <v>34</v>
      </c>
      <c r="L25" s="14" t="s">
        <v>66</v>
      </c>
      <c r="M25" s="14">
        <v>2010</v>
      </c>
      <c r="N25" s="14">
        <v>2011</v>
      </c>
      <c r="O25" s="14">
        <v>2012</v>
      </c>
      <c r="P25" s="14">
        <v>2013</v>
      </c>
      <c r="Q25" s="14">
        <v>2014</v>
      </c>
      <c r="R25" s="14">
        <v>2015</v>
      </c>
    </row>
    <row r="26" spans="2:26" x14ac:dyDescent="0.2">
      <c r="B26" s="65" t="s">
        <v>56</v>
      </c>
      <c r="C26" s="66">
        <f>+D26/$D$30</f>
        <v>0.33774513759987085</v>
      </c>
      <c r="D26" s="67">
        <f>'[1]2010'!$E$7</f>
        <v>8370</v>
      </c>
      <c r="E26" s="67">
        <f>'[1]2010'!$F$7</f>
        <v>9626</v>
      </c>
      <c r="F26" s="67">
        <f>($F$9*C26)</f>
        <v>11550.545960777983</v>
      </c>
      <c r="G26" s="67">
        <f>($G$9*C26)</f>
        <v>13860.655152933577</v>
      </c>
      <c r="H26" s="67">
        <f>(H$9*C26)</f>
        <v>17279.716729884592</v>
      </c>
      <c r="I26" s="67">
        <f>(I$9*C26)</f>
        <v>21597.78831409894</v>
      </c>
      <c r="K26" s="65" t="s">
        <v>56</v>
      </c>
      <c r="L26" s="68">
        <f>'[1]2011'!H5</f>
        <v>4.0999999999999996</v>
      </c>
      <c r="M26" s="67">
        <f>[3]ALMOHADAS!$F$8</f>
        <v>48693.38</v>
      </c>
      <c r="N26" s="67">
        <f>+L26*E26</f>
        <v>39466.6</v>
      </c>
      <c r="O26" s="67">
        <f>+F26*(L26*1.03)</f>
        <v>48777.955592365419</v>
      </c>
      <c r="P26" s="67">
        <f>+G26*((L26*1.03)*1.03)</f>
        <v>60289.553112163652</v>
      </c>
      <c r="Q26" s="67">
        <f>+H26*(((L26*1.03)*1.03)*1.03)</f>
        <v>77416.253394696061</v>
      </c>
      <c r="R26" s="67">
        <f>+I26*((((L26*1.03)*1.03)*1.03)*1.03)</f>
        <v>99664.854198536967</v>
      </c>
    </row>
    <row r="27" spans="2:26" x14ac:dyDescent="0.2">
      <c r="B27" s="87" t="s">
        <v>73</v>
      </c>
      <c r="C27" s="66">
        <f>+D27/$D$30</f>
        <v>0.3215640384149786</v>
      </c>
      <c r="D27" s="67">
        <f>'[1]2010'!$E$8</f>
        <v>7969</v>
      </c>
      <c r="E27" s="67">
        <f>'[1]2010'!$F$8</f>
        <v>9164</v>
      </c>
      <c r="F27" s="67">
        <f t="shared" ref="F27:F29" si="30">($F$9*C27)</f>
        <v>10997.168549753853</v>
      </c>
      <c r="G27" s="67">
        <f t="shared" ref="G27:G29" si="31">($G$9*C27)</f>
        <v>13196.602259704623</v>
      </c>
      <c r="H27" s="67">
        <f>(H$9*C27)</f>
        <v>16451.859333387136</v>
      </c>
      <c r="I27" s="67">
        <f>(I$9*C27)</f>
        <v>20563.055564522638</v>
      </c>
      <c r="K27" s="65" t="s">
        <v>57</v>
      </c>
      <c r="L27" s="68">
        <f>'[1]2011'!H6</f>
        <v>3.5</v>
      </c>
      <c r="M27" s="67">
        <f>[3]ALMOHADAS!$F$12</f>
        <v>19617.39</v>
      </c>
      <c r="N27" s="67">
        <f t="shared" ref="N27:N29" si="32">+L27*E27</f>
        <v>32074</v>
      </c>
      <c r="O27" s="67">
        <f>+F27*(L27*1.03)</f>
        <v>39644.792621862638</v>
      </c>
      <c r="P27" s="67">
        <f>+G27*((L27*1.03)*1.03)</f>
        <v>49000.963680622226</v>
      </c>
      <c r="Q27" s="67">
        <f>+H27*(((L27*1.03)*1.03)*1.03)</f>
        <v>62920.868128279442</v>
      </c>
      <c r="R27" s="67">
        <f>+I27*((((L27*1.03)*1.03)*1.03)*1.03)</f>
        <v>81003.650694364143</v>
      </c>
    </row>
    <row r="28" spans="2:26" x14ac:dyDescent="0.2">
      <c r="B28" s="87" t="s">
        <v>57</v>
      </c>
      <c r="C28" s="66">
        <f>+D28/$D$30</f>
        <v>0.1106448228552982</v>
      </c>
      <c r="D28" s="67">
        <f>'[1]2010'!$E$9</f>
        <v>2742</v>
      </c>
      <c r="E28" s="67">
        <f>'[1]2010'!$F$9</f>
        <v>3153</v>
      </c>
      <c r="F28" s="67">
        <f t="shared" si="30"/>
        <v>3783.9422968283429</v>
      </c>
      <c r="G28" s="67">
        <f t="shared" si="31"/>
        <v>4540.7307561940115</v>
      </c>
      <c r="H28" s="67">
        <f>(H$9*C28)</f>
        <v>5660.8104269227661</v>
      </c>
      <c r="I28" s="67">
        <f>(I$9*C28)</f>
        <v>7075.4044871277538</v>
      </c>
      <c r="K28" s="65" t="s">
        <v>58</v>
      </c>
      <c r="L28" s="68">
        <f>'[1]2011'!H7</f>
        <v>3.75</v>
      </c>
      <c r="M28" s="67">
        <f>[3]ALMOHADAS!$F$16</f>
        <v>8532.94</v>
      </c>
      <c r="N28" s="67">
        <f t="shared" si="32"/>
        <v>11823.75</v>
      </c>
      <c r="O28" s="67">
        <f>+F28*(L28*1.03)</f>
        <v>14615.477121499476</v>
      </c>
      <c r="P28" s="67">
        <f>+G28*((L28*1.03)*1.03)</f>
        <v>18064.729722173353</v>
      </c>
      <c r="Q28" s="67">
        <f>+H28*(((L28*1.03)*1.03)*1.03)</f>
        <v>23196.451482675126</v>
      </c>
      <c r="R28" s="67">
        <f>+I28*((((L28*1.03)*1.03)*1.03)*1.03)</f>
        <v>29862.862817159319</v>
      </c>
    </row>
    <row r="29" spans="2:26" x14ac:dyDescent="0.2">
      <c r="B29" s="87" t="s">
        <v>74</v>
      </c>
      <c r="C29" s="66">
        <f>+D29/$D$30</f>
        <v>0.23004600112985232</v>
      </c>
      <c r="D29" s="67">
        <f>'[1]2010'!$E$10</f>
        <v>5701</v>
      </c>
      <c r="E29" s="67">
        <f>'[1]2010'!$F$10</f>
        <v>6556</v>
      </c>
      <c r="F29" s="67">
        <f t="shared" si="30"/>
        <v>7867.3431926398198</v>
      </c>
      <c r="G29" s="67">
        <f t="shared" si="31"/>
        <v>9440.8118311677827</v>
      </c>
      <c r="H29" s="67">
        <f>(H$9*C29)</f>
        <v>11769.613509805504</v>
      </c>
      <c r="I29" s="67">
        <f>(I$9*C29)</f>
        <v>14710.751634250666</v>
      </c>
      <c r="K29" s="65" t="s">
        <v>59</v>
      </c>
      <c r="L29" s="68">
        <f>'[1]2011'!H8</f>
        <v>6.3</v>
      </c>
      <c r="M29" s="67">
        <f>[3]ALMOHADAS!$F$40</f>
        <v>20170.350000000006</v>
      </c>
      <c r="N29" s="67">
        <f t="shared" si="32"/>
        <v>41302.799999999996</v>
      </c>
      <c r="O29" s="67">
        <f>+F29*(L29*1.03)</f>
        <v>51051.189977039787</v>
      </c>
      <c r="P29" s="67">
        <f>+G29*((L29*1.03)*1.03)</f>
        <v>63099.270811621172</v>
      </c>
      <c r="Q29" s="67">
        <f>+H29*(((L29*1.03)*1.03)*1.03)</f>
        <v>81024.139108894204</v>
      </c>
      <c r="R29" s="67">
        <f>+I29*((((L29*1.03)*1.03)*1.03)*1.03)</f>
        <v>104309.60756624745</v>
      </c>
    </row>
    <row r="30" spans="2:26" x14ac:dyDescent="0.2">
      <c r="B30" s="51" t="s">
        <v>47</v>
      </c>
      <c r="C30" s="52">
        <f t="shared" ref="C30:D30" si="33">SUM(C26:C29)</f>
        <v>1</v>
      </c>
      <c r="D30" s="69">
        <f t="shared" si="33"/>
        <v>24782</v>
      </c>
      <c r="E30" s="69">
        <f t="shared" ref="E30" si="34">SUM(E26:E29)</f>
        <v>28499</v>
      </c>
      <c r="F30" s="69">
        <f t="shared" ref="F30" si="35">SUM(F26:F29)</f>
        <v>34199</v>
      </c>
      <c r="G30" s="69">
        <f t="shared" ref="G30" si="36">SUM(G26:G29)</f>
        <v>41038.799999999996</v>
      </c>
      <c r="H30" s="69">
        <f t="shared" ref="H30" si="37">SUM(H26:H29)</f>
        <v>51161.999999999993</v>
      </c>
      <c r="I30" s="69">
        <f t="shared" ref="I30" si="38">SUM(I26:I29)</f>
        <v>63946.999999999993</v>
      </c>
      <c r="K30" s="51" t="s">
        <v>47</v>
      </c>
      <c r="L30" s="54">
        <f t="shared" ref="L30:M30" si="39">SUM(L26:L29)</f>
        <v>17.649999999999999</v>
      </c>
      <c r="M30" s="69">
        <f t="shared" si="39"/>
        <v>97014.06</v>
      </c>
      <c r="N30" s="69">
        <f t="shared" ref="N30" si="40">SUM(N26:N29)</f>
        <v>124667.15</v>
      </c>
      <c r="O30" s="69">
        <f t="shared" ref="O30" si="41">SUM(O26:O29)</f>
        <v>154089.41531276732</v>
      </c>
      <c r="P30" s="69">
        <f t="shared" ref="P30" si="42">SUM(P26:P29)</f>
        <v>190454.51732658042</v>
      </c>
      <c r="Q30" s="69">
        <f t="shared" ref="Q30" si="43">SUM(Q26:Q29)</f>
        <v>244557.71211454482</v>
      </c>
      <c r="R30" s="69">
        <f t="shared" ref="R30" si="44">SUM(R26:R29)</f>
        <v>314840.9752763079</v>
      </c>
    </row>
    <row r="31" spans="2:26" x14ac:dyDescent="0.2">
      <c r="J31" s="4"/>
      <c r="K31" s="88"/>
      <c r="L31" s="60"/>
      <c r="M31" s="59"/>
      <c r="N31" s="59"/>
      <c r="O31" s="59"/>
      <c r="P31" s="59"/>
      <c r="Q31" s="59"/>
      <c r="R31" s="59"/>
      <c r="S31" s="4"/>
    </row>
    <row r="32" spans="2:26" x14ac:dyDescent="0.2">
      <c r="K32" s="88"/>
    </row>
    <row r="33" spans="2:18" x14ac:dyDescent="0.2">
      <c r="K33" s="88"/>
    </row>
    <row r="34" spans="2:18" x14ac:dyDescent="0.2">
      <c r="B34" s="83" t="s">
        <v>60</v>
      </c>
      <c r="C34" s="72"/>
      <c r="D34" s="84"/>
      <c r="E34" s="84"/>
      <c r="F34" s="84"/>
      <c r="G34" s="85"/>
      <c r="H34" s="85"/>
      <c r="I34" s="86"/>
      <c r="K34" s="83" t="s">
        <v>61</v>
      </c>
      <c r="L34" s="89"/>
      <c r="M34" s="84"/>
      <c r="N34" s="84"/>
      <c r="O34" s="84"/>
      <c r="P34" s="85"/>
      <c r="Q34" s="85"/>
      <c r="R34" s="86"/>
    </row>
    <row r="35" spans="2:18" x14ac:dyDescent="0.2">
      <c r="B35" s="73" t="s">
        <v>20</v>
      </c>
      <c r="C35" s="74"/>
      <c r="D35" s="75"/>
      <c r="E35" s="75"/>
      <c r="F35" s="75"/>
      <c r="G35" s="76"/>
      <c r="H35" s="76"/>
      <c r="I35" s="81"/>
      <c r="K35" s="73" t="s">
        <v>20</v>
      </c>
      <c r="L35" s="90"/>
      <c r="M35" s="75"/>
      <c r="N35" s="75"/>
      <c r="O35" s="75"/>
      <c r="P35" s="76"/>
      <c r="Q35" s="76"/>
      <c r="R35" s="81"/>
    </row>
    <row r="36" spans="2:18" x14ac:dyDescent="0.2">
      <c r="B36" s="73" t="s">
        <v>92</v>
      </c>
      <c r="C36" s="74"/>
      <c r="D36" s="75"/>
      <c r="E36" s="75"/>
      <c r="F36" s="75"/>
      <c r="G36" s="76"/>
      <c r="H36" s="76"/>
      <c r="I36" s="81"/>
      <c r="K36" s="73" t="s">
        <v>92</v>
      </c>
      <c r="L36" s="90"/>
      <c r="M36" s="75"/>
      <c r="N36" s="75"/>
      <c r="O36" s="75"/>
      <c r="P36" s="76"/>
      <c r="Q36" s="76"/>
      <c r="R36" s="81"/>
    </row>
    <row r="37" spans="2:18" x14ac:dyDescent="0.2">
      <c r="B37" s="73" t="s">
        <v>33</v>
      </c>
      <c r="C37" s="74"/>
      <c r="D37" s="76"/>
      <c r="E37" s="76"/>
      <c r="F37" s="76"/>
      <c r="G37" s="76"/>
      <c r="H37" s="76"/>
      <c r="I37" s="81"/>
      <c r="K37" s="73" t="s">
        <v>2</v>
      </c>
      <c r="L37" s="90"/>
      <c r="M37" s="76"/>
      <c r="N37" s="76"/>
      <c r="O37" s="76"/>
      <c r="P37" s="76"/>
      <c r="Q37" s="76"/>
      <c r="R37" s="81"/>
    </row>
    <row r="38" spans="2:18" x14ac:dyDescent="0.2">
      <c r="B38" s="77"/>
      <c r="C38" s="78"/>
      <c r="D38" s="79"/>
      <c r="E38" s="79"/>
      <c r="F38" s="79"/>
      <c r="G38" s="79"/>
      <c r="H38" s="79"/>
      <c r="I38" s="82"/>
      <c r="K38" s="77"/>
      <c r="L38" s="91"/>
      <c r="M38" s="79"/>
      <c r="N38" s="79"/>
      <c r="O38" s="79"/>
      <c r="P38" s="79"/>
      <c r="Q38" s="79"/>
      <c r="R38" s="82"/>
    </row>
    <row r="39" spans="2:18" x14ac:dyDescent="0.2">
      <c r="B39" s="10"/>
      <c r="C39" s="10"/>
      <c r="K39" s="10"/>
      <c r="L39" s="43"/>
    </row>
    <row r="40" spans="2:18" x14ac:dyDescent="0.2">
      <c r="B40" s="14" t="s">
        <v>34</v>
      </c>
      <c r="C40" s="14" t="s">
        <v>35</v>
      </c>
      <c r="D40" s="14">
        <v>2010</v>
      </c>
      <c r="E40" s="14">
        <v>2011</v>
      </c>
      <c r="F40" s="14">
        <v>2012</v>
      </c>
      <c r="G40" s="14">
        <v>2013</v>
      </c>
      <c r="H40" s="14">
        <v>2014</v>
      </c>
      <c r="I40" s="14">
        <v>2015</v>
      </c>
      <c r="K40" s="14" t="s">
        <v>34</v>
      </c>
      <c r="L40" s="14" t="s">
        <v>66</v>
      </c>
      <c r="M40" s="14">
        <v>2010</v>
      </c>
      <c r="N40" s="14">
        <v>2011</v>
      </c>
      <c r="O40" s="14">
        <v>2012</v>
      </c>
      <c r="P40" s="14">
        <v>2013</v>
      </c>
      <c r="Q40" s="14">
        <v>2014</v>
      </c>
      <c r="R40" s="14">
        <v>2015</v>
      </c>
    </row>
    <row r="41" spans="2:18" x14ac:dyDescent="0.2">
      <c r="B41" s="87" t="s">
        <v>75</v>
      </c>
      <c r="C41" s="66">
        <f>D41/$D$54</f>
        <v>4.5146726862302479E-3</v>
      </c>
      <c r="D41" s="67">
        <f>'[1]2010'!$E$11</f>
        <v>48</v>
      </c>
      <c r="E41" s="67">
        <f>'[1]2010'!$F$11</f>
        <v>55</v>
      </c>
      <c r="F41" s="67">
        <f>$F$10*C41</f>
        <v>66.239277652370191</v>
      </c>
      <c r="G41" s="67">
        <f>$G$10*C41</f>
        <v>79.487133182844232</v>
      </c>
      <c r="H41" s="67">
        <f>$H$10*C41</f>
        <v>100.40632054176072</v>
      </c>
      <c r="I41" s="67">
        <f>$I$10*C41</f>
        <v>126.96613995485326</v>
      </c>
      <c r="K41" s="87" t="s">
        <v>75</v>
      </c>
      <c r="L41" s="68">
        <f>'[1]2011'!H9</f>
        <v>41.65</v>
      </c>
      <c r="M41" s="67">
        <f>[3]COBERTORES!$F$12</f>
        <v>1642.9399999999998</v>
      </c>
      <c r="N41" s="67">
        <f>L41*E41</f>
        <v>2290.75</v>
      </c>
      <c r="O41" s="67">
        <f>+F41*(L41*1.03)</f>
        <v>2841.6318916478549</v>
      </c>
      <c r="P41" s="67">
        <f>+G41*((L41*1.03)*1.03)</f>
        <v>3512.2570180767489</v>
      </c>
      <c r="Q41" s="67">
        <f>+H41*(((L41*1.03)*1.03)*1.03)</f>
        <v>4569.7004478194121</v>
      </c>
      <c r="R41" s="67">
        <f>+I41*((((L41*1.03)*1.03)*1.03)*1.03)</f>
        <v>5951.8478536351668</v>
      </c>
    </row>
    <row r="42" spans="2:18" x14ac:dyDescent="0.2">
      <c r="B42" s="87" t="s">
        <v>76</v>
      </c>
      <c r="C42" s="66">
        <f t="shared" ref="C42:C53" si="45">D42/$D$54</f>
        <v>6.3769751693002252E-2</v>
      </c>
      <c r="D42" s="67">
        <f>'[1]2010'!$E$12</f>
        <v>678</v>
      </c>
      <c r="E42" s="67">
        <f>'[1]2010'!$F$12</f>
        <v>780</v>
      </c>
      <c r="F42" s="67">
        <f t="shared" ref="F42:F52" si="46">$F$10*C42</f>
        <v>935.62979683972901</v>
      </c>
      <c r="G42" s="67">
        <f t="shared" ref="G42:G53" si="47">$G$10*C42</f>
        <v>1122.7557562076747</v>
      </c>
      <c r="H42" s="67">
        <f t="shared" ref="H42:H53" si="48">$H$10*C42</f>
        <v>1418.23927765237</v>
      </c>
      <c r="I42" s="67">
        <f t="shared" ref="I42:I53" si="49">$I$10*C42</f>
        <v>1793.3967268623023</v>
      </c>
      <c r="K42" s="87" t="s">
        <v>76</v>
      </c>
      <c r="L42" s="68">
        <f>'[1]2011'!H10</f>
        <v>46.63</v>
      </c>
      <c r="M42" s="67">
        <f>[3]COBERTORES!$F$25</f>
        <v>34732.54</v>
      </c>
      <c r="N42" s="67">
        <f t="shared" ref="N42:N53" si="50">L42*E42</f>
        <v>36371.4</v>
      </c>
      <c r="O42" s="67">
        <f t="shared" ref="O42:O53" si="51">+F42*(L42*1.03)</f>
        <v>44937.269949435664</v>
      </c>
      <c r="P42" s="67">
        <f t="shared" ref="P42:P53" si="52">+G42*((L42*1.03)*1.03)</f>
        <v>55542.465657502486</v>
      </c>
      <c r="Q42" s="67">
        <f t="shared" ref="Q42:Q53" si="53">+H42*(((L42*1.03)*1.03)*1.03)</f>
        <v>72264.765614182397</v>
      </c>
      <c r="R42" s="67">
        <f t="shared" ref="R42:R53" si="54">+I42*((((L42*1.03)*1.03)*1.03)*1.03)</f>
        <v>94121.900335822007</v>
      </c>
    </row>
    <row r="43" spans="2:18" x14ac:dyDescent="0.2">
      <c r="B43" s="87" t="s">
        <v>77</v>
      </c>
      <c r="C43" s="66">
        <f t="shared" si="45"/>
        <v>1.6930022573363433E-2</v>
      </c>
      <c r="D43" s="67">
        <f>'[1]2010'!$E$13</f>
        <v>180</v>
      </c>
      <c r="E43" s="67">
        <f>'[1]2010'!$F$13</f>
        <v>207</v>
      </c>
      <c r="F43" s="67">
        <f t="shared" si="46"/>
        <v>248.3972911963883</v>
      </c>
      <c r="G43" s="67">
        <f t="shared" si="47"/>
        <v>298.07674943566587</v>
      </c>
      <c r="H43" s="67">
        <f t="shared" si="48"/>
        <v>376.52370203160274</v>
      </c>
      <c r="I43" s="67">
        <f t="shared" si="49"/>
        <v>476.12302483069982</v>
      </c>
      <c r="K43" s="87" t="s">
        <v>77</v>
      </c>
      <c r="L43" s="68">
        <f>'[1]2011'!H11</f>
        <v>50.6</v>
      </c>
      <c r="M43" s="67">
        <f>[3]COBERTORES!$F$37</f>
        <v>7917.75</v>
      </c>
      <c r="N43" s="67">
        <f t="shared" si="50"/>
        <v>10474.200000000001</v>
      </c>
      <c r="O43" s="67">
        <f t="shared" si="51"/>
        <v>12945.970022573365</v>
      </c>
      <c r="P43" s="67">
        <f t="shared" si="52"/>
        <v>16001.218947900677</v>
      </c>
      <c r="Q43" s="67">
        <f t="shared" si="53"/>
        <v>20818.74333670429</v>
      </c>
      <c r="R43" s="67">
        <f t="shared" si="54"/>
        <v>27115.561349994554</v>
      </c>
    </row>
    <row r="44" spans="2:18" x14ac:dyDescent="0.2">
      <c r="B44" s="87" t="s">
        <v>78</v>
      </c>
      <c r="C44" s="66">
        <f t="shared" si="45"/>
        <v>5.5492851768246801E-3</v>
      </c>
      <c r="D44" s="67">
        <f>'[1]2010'!$E$14</f>
        <v>59</v>
      </c>
      <c r="E44" s="67">
        <f>'[1]2010'!$F$14</f>
        <v>68</v>
      </c>
      <c r="F44" s="67">
        <f t="shared" si="46"/>
        <v>81.4191121143717</v>
      </c>
      <c r="G44" s="67">
        <f t="shared" si="47"/>
        <v>97.702934537246037</v>
      </c>
      <c r="H44" s="67">
        <f t="shared" si="48"/>
        <v>123.41610233258089</v>
      </c>
      <c r="I44" s="67">
        <f t="shared" si="49"/>
        <v>156.06254702784048</v>
      </c>
      <c r="K44" s="87" t="s">
        <v>78</v>
      </c>
      <c r="L44" s="68">
        <f>'[1]2011'!H12</f>
        <v>59.8</v>
      </c>
      <c r="M44" s="67">
        <f>[3]COBERTORES!$F$43</f>
        <v>2829.28</v>
      </c>
      <c r="N44" s="67">
        <f t="shared" si="50"/>
        <v>4066.3999999999996</v>
      </c>
      <c r="O44" s="67">
        <f t="shared" si="51"/>
        <v>5014.9287915726109</v>
      </c>
      <c r="P44" s="67">
        <f t="shared" si="52"/>
        <v>6198.4519863837468</v>
      </c>
      <c r="Q44" s="67">
        <f t="shared" si="53"/>
        <v>8064.6344137637325</v>
      </c>
      <c r="R44" s="67">
        <f t="shared" si="54"/>
        <v>10503.856341134253</v>
      </c>
    </row>
    <row r="45" spans="2:18" x14ac:dyDescent="0.2">
      <c r="B45" s="87" t="s">
        <v>79</v>
      </c>
      <c r="C45" s="66">
        <f t="shared" si="45"/>
        <v>3.6869826937547028E-2</v>
      </c>
      <c r="D45" s="67">
        <f>'[1]2010'!$E$15</f>
        <v>392</v>
      </c>
      <c r="E45" s="67">
        <f>'[1]2010'!$F$15</f>
        <v>451</v>
      </c>
      <c r="F45" s="67">
        <f t="shared" si="46"/>
        <v>540.95410082769001</v>
      </c>
      <c r="G45" s="67">
        <f t="shared" si="47"/>
        <v>649.14492099322786</v>
      </c>
      <c r="H45" s="67">
        <f t="shared" si="48"/>
        <v>819.9849510910459</v>
      </c>
      <c r="I45" s="67">
        <f t="shared" si="49"/>
        <v>1036.8901429646351</v>
      </c>
      <c r="K45" s="87" t="s">
        <v>79</v>
      </c>
      <c r="L45" s="68">
        <f>'[1]2011'!H13</f>
        <v>30</v>
      </c>
      <c r="M45" s="67">
        <f>[3]COBERTORES!$F$52</f>
        <v>11510.81</v>
      </c>
      <c r="N45" s="67">
        <f t="shared" si="50"/>
        <v>13530</v>
      </c>
      <c r="O45" s="67">
        <f t="shared" si="51"/>
        <v>16715.481715575621</v>
      </c>
      <c r="P45" s="67">
        <f t="shared" si="52"/>
        <v>20660.335400451466</v>
      </c>
      <c r="Q45" s="67">
        <f t="shared" si="53"/>
        <v>26880.59086952596</v>
      </c>
      <c r="R45" s="67">
        <f t="shared" si="54"/>
        <v>35010.869727265686</v>
      </c>
    </row>
    <row r="46" spans="2:18" x14ac:dyDescent="0.2">
      <c r="B46" s="87" t="s">
        <v>80</v>
      </c>
      <c r="C46" s="66">
        <f t="shared" si="45"/>
        <v>0.22460496613995484</v>
      </c>
      <c r="D46" s="67">
        <f>'[1]2010'!$E$16</f>
        <v>2388</v>
      </c>
      <c r="E46" s="67">
        <f>'[1]2010'!$F$16</f>
        <v>2746</v>
      </c>
      <c r="F46" s="67">
        <f t="shared" si="46"/>
        <v>3295.4040632054175</v>
      </c>
      <c r="G46" s="67">
        <f t="shared" si="47"/>
        <v>3954.4848758465005</v>
      </c>
      <c r="H46" s="67">
        <f t="shared" si="48"/>
        <v>4995.2144469525956</v>
      </c>
      <c r="I46" s="67">
        <f t="shared" si="49"/>
        <v>6316.5654627539498</v>
      </c>
      <c r="K46" s="87" t="s">
        <v>80</v>
      </c>
      <c r="L46" s="68">
        <f>'[1]2011'!H14</f>
        <v>32.299999999999997</v>
      </c>
      <c r="M46" s="67">
        <f>[3]COBERTORES!$F$62</f>
        <v>68258.440000000017</v>
      </c>
      <c r="N46" s="67">
        <f t="shared" si="50"/>
        <v>88695.799999999988</v>
      </c>
      <c r="O46" s="67">
        <f t="shared" si="51"/>
        <v>109634.79777878102</v>
      </c>
      <c r="P46" s="67">
        <f t="shared" si="52"/>
        <v>135508.61005457334</v>
      </c>
      <c r="Q46" s="67">
        <f t="shared" si="53"/>
        <v>176306.50401229793</v>
      </c>
      <c r="R46" s="67">
        <f t="shared" si="54"/>
        <v>229632.00749586287</v>
      </c>
    </row>
    <row r="47" spans="2:18" x14ac:dyDescent="0.2">
      <c r="B47" s="87" t="s">
        <v>81</v>
      </c>
      <c r="C47" s="66">
        <f t="shared" si="45"/>
        <v>3.4330323551542516E-2</v>
      </c>
      <c r="D47" s="67">
        <f>'[1]2010'!$E$17</f>
        <v>365</v>
      </c>
      <c r="E47" s="67">
        <f>'[1]2010'!$F$17</f>
        <v>420</v>
      </c>
      <c r="F47" s="67">
        <f t="shared" si="46"/>
        <v>503.69450714823182</v>
      </c>
      <c r="G47" s="67">
        <f t="shared" si="47"/>
        <v>604.43340857787803</v>
      </c>
      <c r="H47" s="67">
        <f t="shared" si="48"/>
        <v>763.50639578630557</v>
      </c>
      <c r="I47" s="67">
        <f t="shared" si="49"/>
        <v>965.47168924003017</v>
      </c>
      <c r="K47" s="87" t="s">
        <v>81</v>
      </c>
      <c r="L47" s="68">
        <f>'[1]2011'!H15</f>
        <v>34</v>
      </c>
      <c r="M47" s="67">
        <f>[3]COBERTORES!$F$69</f>
        <v>11899.47</v>
      </c>
      <c r="N47" s="67">
        <f t="shared" si="50"/>
        <v>14280</v>
      </c>
      <c r="O47" s="67">
        <f t="shared" si="51"/>
        <v>17639.381640331081</v>
      </c>
      <c r="P47" s="67">
        <f t="shared" si="52"/>
        <v>21802.275707449211</v>
      </c>
      <c r="Q47" s="67">
        <f t="shared" si="53"/>
        <v>28366.337813845006</v>
      </c>
      <c r="R47" s="67">
        <f t="shared" si="54"/>
        <v>36945.994329538036</v>
      </c>
    </row>
    <row r="48" spans="2:18" x14ac:dyDescent="0.2">
      <c r="B48" s="87" t="s">
        <v>82</v>
      </c>
      <c r="C48" s="66">
        <f t="shared" si="45"/>
        <v>1.2791572610985704E-2</v>
      </c>
      <c r="D48" s="67">
        <f>'[1]2010'!$E$18</f>
        <v>136</v>
      </c>
      <c r="E48" s="67">
        <f>'[1]2010'!$F$18</f>
        <v>156</v>
      </c>
      <c r="F48" s="67">
        <f t="shared" si="46"/>
        <v>187.67795334838226</v>
      </c>
      <c r="G48" s="67">
        <f t="shared" si="47"/>
        <v>225.21354401805868</v>
      </c>
      <c r="H48" s="67">
        <f t="shared" si="48"/>
        <v>284.48457486832206</v>
      </c>
      <c r="I48" s="67">
        <f t="shared" si="49"/>
        <v>359.73739653875094</v>
      </c>
      <c r="K48" s="87" t="s">
        <v>82</v>
      </c>
      <c r="L48" s="68">
        <f>'[1]2011'!H16</f>
        <v>41.2</v>
      </c>
      <c r="M48" s="67">
        <f>[3]COBERTORES!$F$73</f>
        <v>4454.0200000000004</v>
      </c>
      <c r="N48" s="67">
        <f t="shared" si="50"/>
        <v>6427.2000000000007</v>
      </c>
      <c r="O48" s="67">
        <f t="shared" si="51"/>
        <v>7964.3016282919507</v>
      </c>
      <c r="P48" s="67">
        <f t="shared" si="52"/>
        <v>9843.8768125688493</v>
      </c>
      <c r="Q48" s="67">
        <f t="shared" si="53"/>
        <v>12807.595812936044</v>
      </c>
      <c r="R48" s="67">
        <f t="shared" si="54"/>
        <v>16681.369494542105</v>
      </c>
    </row>
    <row r="49" spans="2:18" x14ac:dyDescent="0.2">
      <c r="B49" s="87" t="s">
        <v>83</v>
      </c>
      <c r="C49" s="66">
        <f t="shared" si="45"/>
        <v>0.21397667419112115</v>
      </c>
      <c r="D49" s="67">
        <f>'[1]2010'!$E$19</f>
        <v>2275</v>
      </c>
      <c r="E49" s="67">
        <f>'[1]2010'!$F$19</f>
        <v>2616</v>
      </c>
      <c r="F49" s="67">
        <f t="shared" si="46"/>
        <v>3139.4657637321297</v>
      </c>
      <c r="G49" s="67">
        <f t="shared" si="47"/>
        <v>3767.3589164785549</v>
      </c>
      <c r="H49" s="67">
        <f t="shared" si="48"/>
        <v>4758.8412340105342</v>
      </c>
      <c r="I49" s="67">
        <f t="shared" si="49"/>
        <v>6017.6660082769004</v>
      </c>
      <c r="K49" s="87" t="s">
        <v>83</v>
      </c>
      <c r="L49" s="68">
        <f>'[1]2011'!H17</f>
        <v>30.67</v>
      </c>
      <c r="M49" s="67">
        <f>[3]COBERTORES!$F$107</f>
        <v>60697.610000000008</v>
      </c>
      <c r="N49" s="67">
        <f t="shared" si="50"/>
        <v>80232.72</v>
      </c>
      <c r="O49" s="67">
        <f t="shared" si="51"/>
        <v>99176.03742287436</v>
      </c>
      <c r="P49" s="67">
        <f t="shared" si="52"/>
        <v>122581.58225467268</v>
      </c>
      <c r="Q49" s="67">
        <f t="shared" si="53"/>
        <v>159487.50573792704</v>
      </c>
      <c r="R49" s="67">
        <f t="shared" si="54"/>
        <v>207725.95043092419</v>
      </c>
    </row>
    <row r="50" spans="2:18" x14ac:dyDescent="0.2">
      <c r="B50" s="87" t="s">
        <v>84</v>
      </c>
      <c r="C50" s="66">
        <f t="shared" si="45"/>
        <v>0.16252821670428894</v>
      </c>
      <c r="D50" s="67">
        <f>'[1]2010'!$E$20</f>
        <v>1728</v>
      </c>
      <c r="E50" s="67">
        <f>'[1]2010'!$F$20</f>
        <v>1987</v>
      </c>
      <c r="F50" s="67">
        <f t="shared" si="46"/>
        <v>2384.6139954853275</v>
      </c>
      <c r="G50" s="67">
        <f t="shared" si="47"/>
        <v>2861.5367945823923</v>
      </c>
      <c r="H50" s="67">
        <f t="shared" si="48"/>
        <v>3614.6275395033858</v>
      </c>
      <c r="I50" s="67">
        <f t="shared" si="49"/>
        <v>4570.7810383747174</v>
      </c>
      <c r="K50" s="87" t="s">
        <v>84</v>
      </c>
      <c r="L50" s="68">
        <f>'[1]2011'!H18</f>
        <v>32.01</v>
      </c>
      <c r="M50" s="67">
        <f>[3]COBERTORES!$F$144</f>
        <v>47363.420000000006</v>
      </c>
      <c r="N50" s="67">
        <f t="shared" si="50"/>
        <v>63603.869999999995</v>
      </c>
      <c r="O50" s="67">
        <f t="shared" si="51"/>
        <v>78621.438815349902</v>
      </c>
      <c r="P50" s="67">
        <f t="shared" si="52"/>
        <v>97176.098375772446</v>
      </c>
      <c r="Q50" s="67">
        <f t="shared" si="53"/>
        <v>126433.13344655892</v>
      </c>
      <c r="R50" s="67">
        <f t="shared" si="54"/>
        <v>164673.98301596689</v>
      </c>
    </row>
    <row r="51" spans="2:18" x14ac:dyDescent="0.2">
      <c r="B51" s="87" t="s">
        <v>85</v>
      </c>
      <c r="C51" s="66">
        <f t="shared" si="45"/>
        <v>2.0316027088036117E-2</v>
      </c>
      <c r="D51" s="67">
        <f>'[1]2010'!$E$21</f>
        <v>216</v>
      </c>
      <c r="E51" s="67">
        <f>'[1]2010'!$F$21</f>
        <v>248</v>
      </c>
      <c r="F51" s="67">
        <f t="shared" si="46"/>
        <v>298.07674943566593</v>
      </c>
      <c r="G51" s="67">
        <f t="shared" si="47"/>
        <v>357.69209932279904</v>
      </c>
      <c r="H51" s="67">
        <f t="shared" si="48"/>
        <v>451.82844243792323</v>
      </c>
      <c r="I51" s="67">
        <f t="shared" si="49"/>
        <v>571.34762979683967</v>
      </c>
      <c r="K51" s="87" t="s">
        <v>85</v>
      </c>
      <c r="L51" s="68">
        <f>'[1]2011'!H19</f>
        <v>15.4</v>
      </c>
      <c r="M51" s="67">
        <f>[3]COBERTORES!$F$149</f>
        <v>3094.26</v>
      </c>
      <c r="N51" s="67">
        <f t="shared" si="50"/>
        <v>3819.2000000000003</v>
      </c>
      <c r="O51" s="67">
        <f t="shared" si="51"/>
        <v>4728.0933995485329</v>
      </c>
      <c r="P51" s="67">
        <f t="shared" si="52"/>
        <v>5843.9234418419856</v>
      </c>
      <c r="Q51" s="67">
        <f t="shared" si="53"/>
        <v>7603.3671316659138</v>
      </c>
      <c r="R51" s="67">
        <f t="shared" si="54"/>
        <v>9903.0745799980086</v>
      </c>
    </row>
    <row r="52" spans="2:18" x14ac:dyDescent="0.2">
      <c r="B52" s="87" t="s">
        <v>86</v>
      </c>
      <c r="C52" s="66">
        <f t="shared" si="45"/>
        <v>0.14014296463506395</v>
      </c>
      <c r="D52" s="67">
        <f>'[1]2010'!$E$22</f>
        <v>1490</v>
      </c>
      <c r="E52" s="67">
        <f>'[1]2010'!$F$22</f>
        <v>1714</v>
      </c>
      <c r="F52" s="67">
        <f t="shared" si="46"/>
        <v>2056.1775771256584</v>
      </c>
      <c r="G52" s="67">
        <f t="shared" si="47"/>
        <v>2467.4130925507898</v>
      </c>
      <c r="H52" s="67">
        <f t="shared" si="48"/>
        <v>3116.7795334838224</v>
      </c>
      <c r="I52" s="67">
        <f t="shared" si="49"/>
        <v>3941.2405944319034</v>
      </c>
      <c r="K52" s="87" t="s">
        <v>86</v>
      </c>
      <c r="L52" s="68">
        <f>'[1]2011'!H20</f>
        <v>17</v>
      </c>
      <c r="M52" s="67">
        <f>[3]COBERTORES!$F$152</f>
        <v>23412.37</v>
      </c>
      <c r="N52" s="67">
        <f t="shared" si="50"/>
        <v>29138</v>
      </c>
      <c r="O52" s="67">
        <f t="shared" si="51"/>
        <v>36003.669375470279</v>
      </c>
      <c r="P52" s="67">
        <f t="shared" si="52"/>
        <v>44500.535348081263</v>
      </c>
      <c r="Q52" s="67">
        <f t="shared" si="53"/>
        <v>57898.415537848021</v>
      </c>
      <c r="R52" s="67">
        <f t="shared" si="54"/>
        <v>75410.317193166673</v>
      </c>
    </row>
    <row r="53" spans="2:18" x14ac:dyDescent="0.2">
      <c r="B53" s="87" t="s">
        <v>87</v>
      </c>
      <c r="C53" s="66">
        <f t="shared" si="45"/>
        <v>6.3675696012039124E-2</v>
      </c>
      <c r="D53" s="67">
        <f>'[1]2010'!$E$23</f>
        <v>677</v>
      </c>
      <c r="E53" s="67">
        <f>'[1]2010'!$F$23</f>
        <v>779</v>
      </c>
      <c r="F53" s="67">
        <f>$F$10*C53</f>
        <v>934.24981188863796</v>
      </c>
      <c r="G53" s="67">
        <f t="shared" si="47"/>
        <v>1121.0997742663656</v>
      </c>
      <c r="H53" s="67">
        <f t="shared" si="48"/>
        <v>1416.14747930775</v>
      </c>
      <c r="I53" s="67">
        <f t="shared" si="49"/>
        <v>1790.7515989465762</v>
      </c>
      <c r="K53" s="87" t="s">
        <v>87</v>
      </c>
      <c r="L53" s="68">
        <f>'[1]2011'!H21</f>
        <v>33.229999999999997</v>
      </c>
      <c r="M53" s="67">
        <f>[3]COBERTORES!$F$175</f>
        <v>32001.799999999996</v>
      </c>
      <c r="N53" s="67">
        <f t="shared" si="50"/>
        <v>25886.17</v>
      </c>
      <c r="O53" s="67">
        <f t="shared" si="51"/>
        <v>31976.474886531225</v>
      </c>
      <c r="P53" s="67">
        <f t="shared" si="52"/>
        <v>39522.922959752592</v>
      </c>
      <c r="Q53" s="67">
        <f t="shared" si="53"/>
        <v>51422.181753433098</v>
      </c>
      <c r="R53" s="67">
        <f t="shared" si="54"/>
        <v>66975.287678747889</v>
      </c>
    </row>
    <row r="54" spans="2:18" x14ac:dyDescent="0.2">
      <c r="B54" s="51" t="s">
        <v>47</v>
      </c>
      <c r="C54" s="70">
        <f t="shared" ref="C54:I54" si="55">SUM(C41:C53)</f>
        <v>1</v>
      </c>
      <c r="D54" s="69">
        <f t="shared" si="55"/>
        <v>10632</v>
      </c>
      <c r="E54" s="69">
        <f t="shared" si="55"/>
        <v>12227</v>
      </c>
      <c r="F54" s="69">
        <f t="shared" si="55"/>
        <v>14672</v>
      </c>
      <c r="G54" s="69">
        <f t="shared" si="55"/>
        <v>17606.399999999998</v>
      </c>
      <c r="H54" s="69">
        <f t="shared" si="55"/>
        <v>22240</v>
      </c>
      <c r="I54" s="69">
        <f t="shared" si="55"/>
        <v>28123</v>
      </c>
      <c r="K54" s="51" t="s">
        <v>47</v>
      </c>
      <c r="L54" s="62">
        <f t="shared" ref="L54:R54" si="56">SUM(L41:L53)</f>
        <v>464.49</v>
      </c>
      <c r="M54" s="69">
        <f t="shared" si="56"/>
        <v>309814.71000000002</v>
      </c>
      <c r="N54" s="69">
        <f t="shared" si="56"/>
        <v>378815.70999999996</v>
      </c>
      <c r="O54" s="69">
        <f t="shared" si="56"/>
        <v>468199.47731798346</v>
      </c>
      <c r="P54" s="69">
        <f t="shared" si="56"/>
        <v>578694.55396502756</v>
      </c>
      <c r="Q54" s="69">
        <f t="shared" si="56"/>
        <v>752923.47592850775</v>
      </c>
      <c r="R54" s="69">
        <f t="shared" si="56"/>
        <v>980652.01982659847</v>
      </c>
    </row>
    <row r="55" spans="2:18" x14ac:dyDescent="0.2">
      <c r="K55" s="88"/>
    </row>
    <row r="56" spans="2:18" x14ac:dyDescent="0.2">
      <c r="K56" s="88"/>
    </row>
    <row r="57" spans="2:18" x14ac:dyDescent="0.2">
      <c r="K57" s="88"/>
    </row>
    <row r="58" spans="2:18" x14ac:dyDescent="0.2">
      <c r="B58" s="83" t="s">
        <v>62</v>
      </c>
      <c r="C58" s="72"/>
      <c r="D58" s="84"/>
      <c r="E58" s="84"/>
      <c r="F58" s="84"/>
      <c r="G58" s="85"/>
      <c r="H58" s="85"/>
      <c r="I58" s="86"/>
      <c r="K58" s="83" t="s">
        <v>63</v>
      </c>
      <c r="L58" s="89"/>
      <c r="M58" s="84"/>
      <c r="N58" s="84"/>
      <c r="O58" s="84"/>
      <c r="P58" s="85"/>
      <c r="Q58" s="85"/>
      <c r="R58" s="86"/>
    </row>
    <row r="59" spans="2:18" x14ac:dyDescent="0.2">
      <c r="B59" s="73" t="s">
        <v>20</v>
      </c>
      <c r="C59" s="74"/>
      <c r="D59" s="75"/>
      <c r="E59" s="75"/>
      <c r="F59" s="75"/>
      <c r="G59" s="76"/>
      <c r="H59" s="76"/>
      <c r="I59" s="81"/>
      <c r="K59" s="73" t="s">
        <v>20</v>
      </c>
      <c r="L59" s="90"/>
      <c r="M59" s="75"/>
      <c r="N59" s="75"/>
      <c r="O59" s="75"/>
      <c r="P59" s="76"/>
      <c r="Q59" s="76"/>
      <c r="R59" s="81"/>
    </row>
    <row r="60" spans="2:18" x14ac:dyDescent="0.2">
      <c r="B60" s="73" t="s">
        <v>93</v>
      </c>
      <c r="C60" s="74"/>
      <c r="D60" s="75"/>
      <c r="E60" s="75"/>
      <c r="F60" s="75"/>
      <c r="G60" s="76"/>
      <c r="H60" s="76"/>
      <c r="I60" s="81"/>
      <c r="K60" s="73" t="s">
        <v>93</v>
      </c>
      <c r="L60" s="90"/>
      <c r="M60" s="75"/>
      <c r="N60" s="75"/>
      <c r="O60" s="75"/>
      <c r="P60" s="76"/>
      <c r="Q60" s="76"/>
      <c r="R60" s="81"/>
    </row>
    <row r="61" spans="2:18" x14ac:dyDescent="0.2">
      <c r="B61" s="73" t="s">
        <v>33</v>
      </c>
      <c r="C61" s="74"/>
      <c r="D61" s="76"/>
      <c r="E61" s="76"/>
      <c r="F61" s="76"/>
      <c r="G61" s="76"/>
      <c r="H61" s="76"/>
      <c r="I61" s="81"/>
      <c r="K61" s="73" t="s">
        <v>2</v>
      </c>
      <c r="L61" s="90"/>
      <c r="M61" s="76"/>
      <c r="N61" s="76"/>
      <c r="O61" s="76"/>
      <c r="P61" s="76"/>
      <c r="Q61" s="76"/>
      <c r="R61" s="81"/>
    </row>
    <row r="62" spans="2:18" x14ac:dyDescent="0.2">
      <c r="B62" s="77"/>
      <c r="C62" s="78"/>
      <c r="D62" s="79"/>
      <c r="E62" s="79"/>
      <c r="F62" s="79"/>
      <c r="G62" s="79"/>
      <c r="H62" s="79"/>
      <c r="I62" s="82"/>
      <c r="K62" s="77"/>
      <c r="L62" s="91"/>
      <c r="M62" s="79"/>
      <c r="N62" s="79"/>
      <c r="O62" s="79"/>
      <c r="P62" s="79"/>
      <c r="Q62" s="79"/>
      <c r="R62" s="82"/>
    </row>
    <row r="63" spans="2:18" x14ac:dyDescent="0.2">
      <c r="B63" s="10"/>
      <c r="C63" s="10"/>
      <c r="K63" s="10"/>
      <c r="L63" s="43"/>
    </row>
    <row r="64" spans="2:18" x14ac:dyDescent="0.2">
      <c r="B64" s="14" t="s">
        <v>34</v>
      </c>
      <c r="C64" s="14" t="s">
        <v>35</v>
      </c>
      <c r="D64" s="14">
        <v>2010</v>
      </c>
      <c r="E64" s="14">
        <v>2011</v>
      </c>
      <c r="F64" s="14">
        <v>2012</v>
      </c>
      <c r="G64" s="14">
        <v>2013</v>
      </c>
      <c r="H64" s="14">
        <v>2014</v>
      </c>
      <c r="I64" s="14">
        <v>2015</v>
      </c>
      <c r="K64" s="14" t="s">
        <v>34</v>
      </c>
      <c r="L64" s="14" t="s">
        <v>66</v>
      </c>
      <c r="M64" s="14">
        <v>2010</v>
      </c>
      <c r="N64" s="14">
        <v>2011</v>
      </c>
      <c r="O64" s="14">
        <v>2012</v>
      </c>
      <c r="P64" s="14">
        <v>2013</v>
      </c>
      <c r="Q64" s="14">
        <v>2014</v>
      </c>
      <c r="R64" s="14">
        <v>2015</v>
      </c>
    </row>
    <row r="65" spans="2:18" x14ac:dyDescent="0.2">
      <c r="B65" s="92" t="s">
        <v>683</v>
      </c>
      <c r="C65" s="94">
        <f>E65/$E$68</f>
        <v>0.75511281171658529</v>
      </c>
      <c r="D65" s="93">
        <f>'[1]2010'!$E$24</f>
        <v>34836</v>
      </c>
      <c r="E65" s="93">
        <f>'[1]2010'!$F$24</f>
        <v>40061</v>
      </c>
      <c r="F65" s="93">
        <f>C65*$F$11</f>
        <v>48073.502045124689</v>
      </c>
      <c r="G65" s="93">
        <f>+C65*$G$11</f>
        <v>57688.202454149628</v>
      </c>
      <c r="H65" s="93">
        <f>+C65*$H$11</f>
        <v>72660.730307428414</v>
      </c>
      <c r="I65" s="93">
        <f>+C65*$I$11</f>
        <v>91652.572634912256</v>
      </c>
      <c r="K65" s="92" t="s">
        <v>88</v>
      </c>
      <c r="L65" s="95">
        <f>'[1]2011'!H22</f>
        <v>4.53</v>
      </c>
      <c r="M65" s="67">
        <f>[3]COBIJAS!$F$12</f>
        <v>160743.43</v>
      </c>
      <c r="N65" s="67">
        <f>L65*E65</f>
        <v>181476.33000000002</v>
      </c>
      <c r="O65" s="67">
        <f t="shared" ref="O65:O66" si="57">+F65*(L65*1.03)</f>
        <v>224306.15319234732</v>
      </c>
      <c r="P65" s="67">
        <f t="shared" ref="P65:P66" si="58">+G65*((L65*1.03)*1.03)</f>
        <v>277242.40534574131</v>
      </c>
      <c r="Q65" s="67">
        <f t="shared" ref="Q65:Q66" si="59">+H65*(((L65*1.03)*1.03)*1.03)</f>
        <v>359674.48856530339</v>
      </c>
      <c r="R65" s="67">
        <f t="shared" ref="R65:R66" si="60">+I65*((((L65*1.03)*1.03)*1.03)*1.03)</f>
        <v>467295.67415770679</v>
      </c>
    </row>
    <row r="66" spans="2:18" x14ac:dyDescent="0.2">
      <c r="B66" s="92" t="s">
        <v>89</v>
      </c>
      <c r="C66" s="94">
        <f t="shared" ref="C66:C67" si="61">E66/$E$68</f>
        <v>0.22618890543418846</v>
      </c>
      <c r="D66" s="93">
        <f>'[1]2010'!$E$25</f>
        <v>463</v>
      </c>
      <c r="E66" s="93">
        <f>'[1]2010'!$F$25</f>
        <v>12000</v>
      </c>
      <c r="F66" s="93">
        <f t="shared" ref="F66:F67" si="62">C66*$F$11</f>
        <v>14400.090475562174</v>
      </c>
      <c r="G66" s="93">
        <f t="shared" ref="G66:G67" si="63">+C66*$G$11</f>
        <v>17280.108570674609</v>
      </c>
      <c r="H66" s="93">
        <f t="shared" ref="H66:H67" si="64">+C66*$H$11</f>
        <v>21765.027425404784</v>
      </c>
      <c r="I66" s="93">
        <f t="shared" ref="I66:I67" si="65">+C66*$I$11</f>
        <v>27453.904585980057</v>
      </c>
      <c r="K66" s="92" t="s">
        <v>89</v>
      </c>
      <c r="L66" s="95">
        <f>'[1]2011'!H23</f>
        <v>11.5</v>
      </c>
      <c r="M66" s="67">
        <f>[3]COBIJAS!$F$16</f>
        <v>6069.54</v>
      </c>
      <c r="N66" s="67">
        <f t="shared" ref="N66:N67" si="66">L66*E66</f>
        <v>138000</v>
      </c>
      <c r="O66" s="67">
        <f t="shared" si="57"/>
        <v>170569.07168303395</v>
      </c>
      <c r="P66" s="67">
        <f t="shared" si="58"/>
        <v>210823.37260022998</v>
      </c>
      <c r="Q66" s="67">
        <f t="shared" si="59"/>
        <v>273507.18092002335</v>
      </c>
      <c r="R66" s="67">
        <f t="shared" si="60"/>
        <v>355345.53202482953</v>
      </c>
    </row>
    <row r="67" spans="2:18" x14ac:dyDescent="0.2">
      <c r="B67" s="87" t="s">
        <v>90</v>
      </c>
      <c r="C67" s="94">
        <f t="shared" si="61"/>
        <v>1.8698282849226245E-2</v>
      </c>
      <c r="D67" s="93">
        <f>'[1]2010'!$E$26</f>
        <v>863</v>
      </c>
      <c r="E67" s="93">
        <f>'[1]2010'!$F$26</f>
        <v>992</v>
      </c>
      <c r="F67" s="93">
        <f t="shared" si="62"/>
        <v>1190.4074793131397</v>
      </c>
      <c r="G67" s="93">
        <f t="shared" si="63"/>
        <v>1428.4889751757676</v>
      </c>
      <c r="H67" s="93">
        <f t="shared" si="64"/>
        <v>1799.2422671667955</v>
      </c>
      <c r="I67" s="93">
        <f t="shared" si="65"/>
        <v>2269.5227791076845</v>
      </c>
      <c r="K67" s="87" t="s">
        <v>90</v>
      </c>
      <c r="L67" s="95">
        <f>'[1]2011'!H24</f>
        <v>2.1</v>
      </c>
      <c r="M67" s="67">
        <f>[3]COBIJAS!$F$25</f>
        <v>1818.4199999999998</v>
      </c>
      <c r="N67" s="67">
        <f t="shared" si="66"/>
        <v>2083.2000000000003</v>
      </c>
      <c r="O67" s="67">
        <f>+F67*(L67*1.03)</f>
        <v>2574.8513777543212</v>
      </c>
      <c r="P67" s="67">
        <f>+G67*((L67*1.03)*1.03)</f>
        <v>3182.5163029043415</v>
      </c>
      <c r="Q67" s="67">
        <f>+H67*(((L67*1.03)*1.03)*1.03)</f>
        <v>4128.7692702361801</v>
      </c>
      <c r="R67" s="67">
        <f>+I67*((((L67*1.03)*1.03)*1.03)*1.03)</f>
        <v>5364.1725530009053</v>
      </c>
    </row>
    <row r="68" spans="2:18" x14ac:dyDescent="0.2">
      <c r="B68" s="51" t="s">
        <v>47</v>
      </c>
      <c r="C68" s="70">
        <f>SUM(C65:C67)</f>
        <v>1</v>
      </c>
      <c r="D68" s="69">
        <f>SUM(D65:D67)</f>
        <v>36162</v>
      </c>
      <c r="E68" s="69">
        <f t="shared" ref="E68:I68" si="67">SUM(E65:E67)</f>
        <v>53053</v>
      </c>
      <c r="F68" s="69">
        <f t="shared" si="67"/>
        <v>63664</v>
      </c>
      <c r="G68" s="69">
        <f t="shared" si="67"/>
        <v>76396.800000000017</v>
      </c>
      <c r="H68" s="69">
        <f t="shared" si="67"/>
        <v>96225</v>
      </c>
      <c r="I68" s="69">
        <f t="shared" si="67"/>
        <v>121376</v>
      </c>
      <c r="K68" s="51" t="s">
        <v>47</v>
      </c>
      <c r="L68" s="62">
        <f>SUM(L65:L67)</f>
        <v>18.130000000000003</v>
      </c>
      <c r="M68" s="62">
        <f t="shared" ref="M68:R68" si="68">SUM(M65:M67)</f>
        <v>168631.39</v>
      </c>
      <c r="N68" s="62">
        <f t="shared" si="68"/>
        <v>321559.53000000003</v>
      </c>
      <c r="O68" s="62">
        <f t="shared" si="68"/>
        <v>397450.07625313557</v>
      </c>
      <c r="P68" s="62">
        <f t="shared" si="68"/>
        <v>491248.29424887564</v>
      </c>
      <c r="Q68" s="62">
        <f t="shared" si="68"/>
        <v>637310.43875556288</v>
      </c>
      <c r="R68" s="62">
        <f t="shared" si="68"/>
        <v>828005.37873553718</v>
      </c>
    </row>
    <row r="69" spans="2:18" x14ac:dyDescent="0.2">
      <c r="B69" s="55"/>
      <c r="C69" s="98"/>
      <c r="D69" s="99"/>
      <c r="E69" s="99"/>
      <c r="F69" s="99"/>
      <c r="G69" s="99"/>
      <c r="H69" s="99"/>
      <c r="I69" s="99"/>
      <c r="K69" s="55"/>
      <c r="L69" s="57"/>
      <c r="M69" s="57"/>
      <c r="N69" s="57"/>
      <c r="O69" s="57"/>
      <c r="P69" s="57"/>
      <c r="Q69" s="57"/>
      <c r="R69" s="57"/>
    </row>
    <row r="70" spans="2:18" x14ac:dyDescent="0.2">
      <c r="B70" s="55"/>
      <c r="C70" s="98"/>
      <c r="D70" s="99"/>
      <c r="E70" s="99"/>
      <c r="F70" s="99"/>
      <c r="G70" s="99"/>
      <c r="H70" s="99"/>
      <c r="I70" s="99"/>
      <c r="K70" s="55"/>
      <c r="L70" s="57"/>
      <c r="M70" s="57"/>
      <c r="N70" s="57"/>
      <c r="O70" s="57"/>
      <c r="P70" s="57"/>
      <c r="Q70" s="57"/>
      <c r="R70" s="57"/>
    </row>
    <row r="71" spans="2:18" x14ac:dyDescent="0.2">
      <c r="B71" s="55"/>
      <c r="C71" s="98"/>
      <c r="D71" s="99"/>
      <c r="E71" s="99"/>
      <c r="F71" s="99"/>
      <c r="G71" s="99"/>
      <c r="H71" s="99"/>
      <c r="I71" s="99"/>
      <c r="K71" s="55"/>
      <c r="L71" s="57"/>
      <c r="M71" s="57"/>
      <c r="N71" s="57"/>
      <c r="O71" s="57"/>
      <c r="P71" s="57"/>
      <c r="Q71" s="57"/>
      <c r="R71" s="57"/>
    </row>
    <row r="72" spans="2:18" x14ac:dyDescent="0.2">
      <c r="B72" s="83" t="s">
        <v>64</v>
      </c>
      <c r="C72" s="72"/>
      <c r="D72" s="84"/>
      <c r="E72" s="84"/>
      <c r="F72" s="84"/>
      <c r="G72" s="85"/>
      <c r="H72" s="85"/>
      <c r="I72" s="86"/>
      <c r="K72" s="83" t="s">
        <v>65</v>
      </c>
      <c r="L72" s="89"/>
      <c r="M72" s="84"/>
      <c r="N72" s="84"/>
      <c r="O72" s="84"/>
      <c r="P72" s="85"/>
      <c r="Q72" s="85"/>
      <c r="R72" s="86"/>
    </row>
    <row r="73" spans="2:18" x14ac:dyDescent="0.2">
      <c r="B73" s="73" t="s">
        <v>20</v>
      </c>
      <c r="C73" s="74"/>
      <c r="D73" s="75"/>
      <c r="E73" s="75"/>
      <c r="F73" s="75"/>
      <c r="G73" s="76"/>
      <c r="H73" s="76"/>
      <c r="I73" s="81"/>
      <c r="K73" s="73" t="s">
        <v>20</v>
      </c>
      <c r="L73" s="90"/>
      <c r="M73" s="75"/>
      <c r="N73" s="75"/>
      <c r="O73" s="75"/>
      <c r="P73" s="76"/>
      <c r="Q73" s="76"/>
      <c r="R73" s="81"/>
    </row>
    <row r="74" spans="2:18" x14ac:dyDescent="0.2">
      <c r="B74" s="73" t="s">
        <v>94</v>
      </c>
      <c r="C74" s="74"/>
      <c r="D74" s="75"/>
      <c r="E74" s="75"/>
      <c r="F74" s="75"/>
      <c r="G74" s="76"/>
      <c r="H74" s="76"/>
      <c r="I74" s="81"/>
      <c r="K74" s="73" t="s">
        <v>94</v>
      </c>
      <c r="L74" s="90"/>
      <c r="M74" s="75"/>
      <c r="N74" s="75"/>
      <c r="O74" s="75"/>
      <c r="P74" s="76"/>
      <c r="Q74" s="76"/>
      <c r="R74" s="81"/>
    </row>
    <row r="75" spans="2:18" x14ac:dyDescent="0.2">
      <c r="B75" s="73" t="s">
        <v>33</v>
      </c>
      <c r="C75" s="74"/>
      <c r="D75" s="76"/>
      <c r="E75" s="76"/>
      <c r="F75" s="76"/>
      <c r="G75" s="76"/>
      <c r="H75" s="76"/>
      <c r="I75" s="81"/>
      <c r="K75" s="73" t="s">
        <v>2</v>
      </c>
      <c r="L75" s="90"/>
      <c r="M75" s="76"/>
      <c r="N75" s="76"/>
      <c r="O75" s="76"/>
      <c r="P75" s="76"/>
      <c r="Q75" s="76"/>
      <c r="R75" s="81"/>
    </row>
    <row r="76" spans="2:18" x14ac:dyDescent="0.2">
      <c r="B76" s="77"/>
      <c r="C76" s="78"/>
      <c r="D76" s="79"/>
      <c r="E76" s="79"/>
      <c r="F76" s="79"/>
      <c r="G76" s="79"/>
      <c r="H76" s="79"/>
      <c r="I76" s="82"/>
      <c r="K76" s="77"/>
      <c r="L76" s="91"/>
      <c r="M76" s="79"/>
      <c r="N76" s="79"/>
      <c r="O76" s="79"/>
      <c r="P76" s="79"/>
      <c r="Q76" s="79"/>
      <c r="R76" s="82"/>
    </row>
    <row r="77" spans="2:18" x14ac:dyDescent="0.2">
      <c r="B77" s="10"/>
      <c r="C77" s="10"/>
      <c r="K77" s="10"/>
      <c r="L77" s="43"/>
    </row>
    <row r="78" spans="2:18" x14ac:dyDescent="0.2">
      <c r="B78" s="14" t="s">
        <v>34</v>
      </c>
      <c r="C78" s="14" t="s">
        <v>35</v>
      </c>
      <c r="D78" s="14">
        <v>2010</v>
      </c>
      <c r="E78" s="14">
        <v>2011</v>
      </c>
      <c r="F78" s="14">
        <v>2012</v>
      </c>
      <c r="G78" s="14">
        <v>2013</v>
      </c>
      <c r="H78" s="14">
        <v>2014</v>
      </c>
      <c r="I78" s="14">
        <v>2015</v>
      </c>
      <c r="K78" s="14" t="s">
        <v>34</v>
      </c>
      <c r="L78" s="14" t="s">
        <v>66</v>
      </c>
      <c r="M78" s="14">
        <v>2010</v>
      </c>
      <c r="N78" s="14">
        <v>2011</v>
      </c>
      <c r="O78" s="14">
        <v>2012</v>
      </c>
      <c r="P78" s="14">
        <v>2013</v>
      </c>
      <c r="Q78" s="14">
        <v>2014</v>
      </c>
      <c r="R78" s="14">
        <v>2015</v>
      </c>
    </row>
    <row r="79" spans="2:18" x14ac:dyDescent="0.2">
      <c r="B79" s="87" t="s">
        <v>95</v>
      </c>
      <c r="C79" s="66">
        <f>D79/$D$90</f>
        <v>0.15984438430311232</v>
      </c>
      <c r="D79" s="67">
        <f>'[1]2010'!$E$27</f>
        <v>945</v>
      </c>
      <c r="E79" s="67">
        <f>'[1]2010'!$F$27</f>
        <v>1087</v>
      </c>
      <c r="F79" s="67">
        <f>C79*$F$12</f>
        <v>1304.3301759133965</v>
      </c>
      <c r="G79" s="67">
        <f>+C79*$G$12</f>
        <v>1565.1962110960758</v>
      </c>
      <c r="H79" s="67">
        <f>+C79*$H$12</f>
        <v>1961.4504397834912</v>
      </c>
      <c r="I79" s="67">
        <f>+C79*$I$12</f>
        <v>2463.2019621109607</v>
      </c>
      <c r="K79" s="87" t="s">
        <v>95</v>
      </c>
      <c r="L79" s="68">
        <f>'[1]2011'!H25</f>
        <v>13.66</v>
      </c>
      <c r="M79" s="67">
        <f>[3]PROTECTORES!$F$15</f>
        <v>15788.240000000002</v>
      </c>
      <c r="N79" s="67">
        <f>+L79*E79</f>
        <v>14848.42</v>
      </c>
      <c r="O79" s="67">
        <f t="shared" ref="O79:O89" si="69">+F79*(L79*1.03)</f>
        <v>18351.664709066306</v>
      </c>
      <c r="P79" s="67">
        <f t="shared" ref="P79:P89" si="70">+G79*((L79*1.03)*1.03)</f>
        <v>22682.657580405954</v>
      </c>
      <c r="Q79" s="67">
        <f t="shared" ref="Q79:Q89" si="71">+H79*(((L79*1.03)*1.03)*1.03)</f>
        <v>29277.885815383612</v>
      </c>
      <c r="R79" s="67">
        <f t="shared" ref="R79:R89" si="72">+I79*((((L79*1.03)*1.03)*1.03)*1.03)</f>
        <v>37870.376255196257</v>
      </c>
    </row>
    <row r="80" spans="2:18" x14ac:dyDescent="0.2">
      <c r="B80" s="87" t="s">
        <v>96</v>
      </c>
      <c r="C80" s="66">
        <f t="shared" ref="C80:C89" si="73">D80/$D$90</f>
        <v>0.45196211096075778</v>
      </c>
      <c r="D80" s="67">
        <f>'[1]2010'!$E$28</f>
        <v>2672</v>
      </c>
      <c r="E80" s="67">
        <f>'[1]2010'!$F$28</f>
        <v>3073</v>
      </c>
      <c r="F80" s="67">
        <f t="shared" ref="F80:F89" si="74">C80*$F$12</f>
        <v>3688.0108254397833</v>
      </c>
      <c r="G80" s="67">
        <f t="shared" ref="G80:G89" si="75">+C80*$G$12</f>
        <v>4425.6129905277403</v>
      </c>
      <c r="H80" s="67">
        <f t="shared" ref="H80:H89" si="76">+C80*$H$12</f>
        <v>5546.0270635994584</v>
      </c>
      <c r="I80" s="67">
        <f t="shared" ref="I80:I89" si="77">+C80*$I$12</f>
        <v>6964.7361299052773</v>
      </c>
      <c r="K80" s="87" t="s">
        <v>96</v>
      </c>
      <c r="L80" s="68">
        <f>'[1]2011'!H26</f>
        <v>16.45</v>
      </c>
      <c r="M80" s="67">
        <f>[3]PROTECTORES!$F$25</f>
        <v>39185.68</v>
      </c>
      <c r="N80" s="67">
        <f t="shared" ref="N80:N89" si="78">+L80*E80</f>
        <v>50550.85</v>
      </c>
      <c r="O80" s="67">
        <f t="shared" si="69"/>
        <v>62487.811420838967</v>
      </c>
      <c r="P80" s="67">
        <f t="shared" si="70"/>
        <v>77234.93491615697</v>
      </c>
      <c r="Q80" s="67">
        <f t="shared" si="71"/>
        <v>99691.828323820155</v>
      </c>
      <c r="R80" s="67">
        <f t="shared" si="72"/>
        <v>128949.44231962926</v>
      </c>
    </row>
    <row r="81" spans="2:18" x14ac:dyDescent="0.2">
      <c r="B81" s="87" t="s">
        <v>97</v>
      </c>
      <c r="C81" s="66">
        <f t="shared" si="73"/>
        <v>0.10571718538565629</v>
      </c>
      <c r="D81" s="67">
        <f>'[1]2010'!$E$29</f>
        <v>625</v>
      </c>
      <c r="E81" s="67">
        <f>'[1]2010'!$F$29</f>
        <v>719</v>
      </c>
      <c r="F81" s="67">
        <f t="shared" si="74"/>
        <v>862.65223274695529</v>
      </c>
      <c r="G81" s="67">
        <f t="shared" si="75"/>
        <v>1035.1826792963464</v>
      </c>
      <c r="H81" s="67">
        <f t="shared" si="76"/>
        <v>1297.2555818673884</v>
      </c>
      <c r="I81" s="67">
        <f t="shared" si="77"/>
        <v>1629.1018267929635</v>
      </c>
      <c r="K81" s="87" t="s">
        <v>97</v>
      </c>
      <c r="L81" s="68">
        <f>'[1]2011'!H27</f>
        <v>20.3</v>
      </c>
      <c r="M81" s="67">
        <f>[3]PROTECTORES!$F$34</f>
        <v>13586.490000000002</v>
      </c>
      <c r="N81" s="67">
        <f t="shared" si="78"/>
        <v>14595.7</v>
      </c>
      <c r="O81" s="67">
        <f t="shared" si="69"/>
        <v>18037.195534506089</v>
      </c>
      <c r="P81" s="67">
        <f t="shared" si="70"/>
        <v>22293.973680649528</v>
      </c>
      <c r="Q81" s="67">
        <f t="shared" si="71"/>
        <v>28776.18786420628</v>
      </c>
      <c r="R81" s="67">
        <f t="shared" si="72"/>
        <v>37221.439706384263</v>
      </c>
    </row>
    <row r="82" spans="2:18" x14ac:dyDescent="0.2">
      <c r="B82" s="87" t="s">
        <v>98</v>
      </c>
      <c r="C82" s="66">
        <f t="shared" si="73"/>
        <v>2.4357239512855209E-2</v>
      </c>
      <c r="D82" s="67">
        <f>'[1]2010'!$E$30</f>
        <v>144</v>
      </c>
      <c r="E82" s="67">
        <f>'[1]2010'!$F$30</f>
        <v>166</v>
      </c>
      <c r="F82" s="67">
        <f t="shared" si="74"/>
        <v>198.75507442489851</v>
      </c>
      <c r="G82" s="67">
        <f t="shared" si="75"/>
        <v>238.50608930987821</v>
      </c>
      <c r="H82" s="67">
        <f t="shared" si="76"/>
        <v>298.88768606224625</v>
      </c>
      <c r="I82" s="67">
        <f t="shared" si="77"/>
        <v>375.34506089309878</v>
      </c>
      <c r="K82" s="87" t="s">
        <v>98</v>
      </c>
      <c r="L82" s="68">
        <f>'[1]2011'!H28</f>
        <v>24.98</v>
      </c>
      <c r="M82" s="67">
        <f>[3]PROTECTORES!$F$43</f>
        <v>2776.8</v>
      </c>
      <c r="N82" s="67">
        <f t="shared" si="78"/>
        <v>4146.68</v>
      </c>
      <c r="O82" s="67">
        <f t="shared" si="69"/>
        <v>5113.8488119079839</v>
      </c>
      <c r="P82" s="67">
        <f t="shared" si="70"/>
        <v>6320.7171315182686</v>
      </c>
      <c r="Q82" s="67">
        <f t="shared" si="71"/>
        <v>8158.5340603029499</v>
      </c>
      <c r="R82" s="67">
        <f t="shared" si="72"/>
        <v>10552.905237172727</v>
      </c>
    </row>
    <row r="83" spans="2:18" x14ac:dyDescent="0.2">
      <c r="B83" s="87" t="s">
        <v>99</v>
      </c>
      <c r="C83" s="66">
        <f t="shared" si="73"/>
        <v>8.7956698240866035E-3</v>
      </c>
      <c r="D83" s="67">
        <f>'[1]2010'!$E$31</f>
        <v>52</v>
      </c>
      <c r="E83" s="67">
        <f>'[1]2010'!$F$31</f>
        <v>60</v>
      </c>
      <c r="F83" s="67">
        <f t="shared" si="74"/>
        <v>71.772665764546687</v>
      </c>
      <c r="G83" s="67">
        <f t="shared" si="75"/>
        <v>86.127198917456028</v>
      </c>
      <c r="H83" s="67">
        <f t="shared" si="76"/>
        <v>107.93166441136671</v>
      </c>
      <c r="I83" s="67">
        <f t="shared" si="77"/>
        <v>135.54127198917456</v>
      </c>
      <c r="K83" s="87" t="s">
        <v>99</v>
      </c>
      <c r="L83" s="68">
        <f>'[1]2011'!H29</f>
        <v>24.67</v>
      </c>
      <c r="M83" s="67">
        <f>[3]PROTECTORES!$F$48</f>
        <v>964.06999999999994</v>
      </c>
      <c r="N83" s="67">
        <f t="shared" si="78"/>
        <v>1480.2</v>
      </c>
      <c r="O83" s="67">
        <f t="shared" si="69"/>
        <v>1823.7506143437081</v>
      </c>
      <c r="P83" s="67">
        <f t="shared" si="70"/>
        <v>2254.155759328823</v>
      </c>
      <c r="Q83" s="67">
        <f t="shared" si="71"/>
        <v>2909.5759479580988</v>
      </c>
      <c r="R83" s="67">
        <f t="shared" si="72"/>
        <v>3763.479937965556</v>
      </c>
    </row>
    <row r="84" spans="2:18" x14ac:dyDescent="0.2">
      <c r="B84" s="87" t="s">
        <v>100</v>
      </c>
      <c r="C84" s="66">
        <f t="shared" si="73"/>
        <v>2.3849797023004059E-2</v>
      </c>
      <c r="D84" s="67">
        <f>'[1]2010'!$E$32</f>
        <v>141</v>
      </c>
      <c r="E84" s="67">
        <f>'[1]2010'!$F$32</f>
        <v>162</v>
      </c>
      <c r="F84" s="67">
        <f t="shared" si="74"/>
        <v>194.61434370771312</v>
      </c>
      <c r="G84" s="67">
        <f t="shared" si="75"/>
        <v>233.53721244925575</v>
      </c>
      <c r="H84" s="67">
        <f t="shared" si="76"/>
        <v>292.66085926928281</v>
      </c>
      <c r="I84" s="67">
        <f t="shared" si="77"/>
        <v>367.52537212449255</v>
      </c>
      <c r="K84" s="87" t="s">
        <v>100</v>
      </c>
      <c r="L84" s="68">
        <f>'[1]2011'!H30</f>
        <v>28.97</v>
      </c>
      <c r="M84" s="67">
        <f>[3]PROTECTORES!$F$51</f>
        <v>3016.8100000000004</v>
      </c>
      <c r="N84" s="67">
        <f t="shared" si="78"/>
        <v>4693.1399999999994</v>
      </c>
      <c r="O84" s="67">
        <f t="shared" si="69"/>
        <v>5807.1168633288225</v>
      </c>
      <c r="P84" s="67">
        <f t="shared" si="70"/>
        <v>7177.5964430744243</v>
      </c>
      <c r="Q84" s="67">
        <f t="shared" si="71"/>
        <v>9264.5603075526196</v>
      </c>
      <c r="R84" s="67">
        <f t="shared" si="72"/>
        <v>11983.528691187961</v>
      </c>
    </row>
    <row r="85" spans="2:18" x14ac:dyDescent="0.2">
      <c r="B85" s="87" t="s">
        <v>101</v>
      </c>
      <c r="C85" s="66">
        <f t="shared" si="73"/>
        <v>6.9350473612990529E-3</v>
      </c>
      <c r="D85" s="67">
        <f>'[1]2010'!$E$33</f>
        <v>41</v>
      </c>
      <c r="E85" s="67">
        <f>'[1]2010'!$F$33</f>
        <v>47</v>
      </c>
      <c r="F85" s="67">
        <f t="shared" si="74"/>
        <v>56.589986468200273</v>
      </c>
      <c r="G85" s="67">
        <f t="shared" si="75"/>
        <v>67.907983761840327</v>
      </c>
      <c r="H85" s="67">
        <f t="shared" si="76"/>
        <v>85.099966170500679</v>
      </c>
      <c r="I85" s="67">
        <f t="shared" si="77"/>
        <v>106.8690798376184</v>
      </c>
      <c r="K85" s="87" t="s">
        <v>101</v>
      </c>
      <c r="L85" s="68">
        <f>'[1]2011'!H31</f>
        <v>35.82</v>
      </c>
      <c r="M85" s="67">
        <f>[3]PROTECTORES!$F$55</f>
        <v>1026.75</v>
      </c>
      <c r="N85" s="67">
        <f t="shared" si="78"/>
        <v>1683.54</v>
      </c>
      <c r="O85" s="67">
        <f t="shared" si="69"/>
        <v>2087.8649147496621</v>
      </c>
      <c r="P85" s="67">
        <f t="shared" si="70"/>
        <v>2580.6010346305825</v>
      </c>
      <c r="Q85" s="67">
        <f t="shared" si="71"/>
        <v>3330.9387208772914</v>
      </c>
      <c r="R85" s="67">
        <f t="shared" si="72"/>
        <v>4308.5044951006948</v>
      </c>
    </row>
    <row r="86" spans="2:18" x14ac:dyDescent="0.2">
      <c r="B86" s="87" t="s">
        <v>102</v>
      </c>
      <c r="C86" s="66">
        <f t="shared" si="73"/>
        <v>8.4573748308525035E-4</v>
      </c>
      <c r="D86" s="67">
        <f>'[1]2010'!$E$34</f>
        <v>5</v>
      </c>
      <c r="E86" s="67">
        <f>'[1]2010'!$F$34</f>
        <v>6</v>
      </c>
      <c r="F86" s="67">
        <f t="shared" si="74"/>
        <v>6.9012178619756428</v>
      </c>
      <c r="G86" s="67">
        <f t="shared" si="75"/>
        <v>8.2814614343707706</v>
      </c>
      <c r="H86" s="67">
        <f t="shared" si="76"/>
        <v>10.378044654939107</v>
      </c>
      <c r="I86" s="67">
        <f t="shared" si="77"/>
        <v>13.032814614343708</v>
      </c>
      <c r="K86" s="87" t="s">
        <v>102</v>
      </c>
      <c r="L86" s="68">
        <f>'[1]2011'!H32</f>
        <v>44.36</v>
      </c>
      <c r="M86" s="67">
        <f>[3]PROTECTORES!$F$59</f>
        <v>169.2</v>
      </c>
      <c r="N86" s="67">
        <f t="shared" si="78"/>
        <v>266.15999999999997</v>
      </c>
      <c r="O86" s="67">
        <f t="shared" si="69"/>
        <v>315.32216508795671</v>
      </c>
      <c r="P86" s="67">
        <f t="shared" si="70"/>
        <v>389.73819604871449</v>
      </c>
      <c r="Q86" s="67">
        <f t="shared" si="71"/>
        <v>503.0587955295332</v>
      </c>
      <c r="R86" s="67">
        <f t="shared" si="72"/>
        <v>650.6967745321009</v>
      </c>
    </row>
    <row r="87" spans="2:18" x14ac:dyDescent="0.2">
      <c r="B87" s="87" t="s">
        <v>103</v>
      </c>
      <c r="C87" s="66">
        <f t="shared" si="73"/>
        <v>2.0128552097428958E-2</v>
      </c>
      <c r="D87" s="67">
        <f>'[1]2010'!$E$35</f>
        <v>119</v>
      </c>
      <c r="E87" s="67">
        <f>'[1]2010'!$F$35</f>
        <v>137</v>
      </c>
      <c r="F87" s="67">
        <f t="shared" si="74"/>
        <v>164.2489851150203</v>
      </c>
      <c r="G87" s="67">
        <f t="shared" si="75"/>
        <v>197.09878213802435</v>
      </c>
      <c r="H87" s="67">
        <f t="shared" si="76"/>
        <v>246.99746278755075</v>
      </c>
      <c r="I87" s="67">
        <f t="shared" si="77"/>
        <v>310.18098782138026</v>
      </c>
      <c r="K87" s="87" t="s">
        <v>103</v>
      </c>
      <c r="L87" s="68">
        <f>'[1]2011'!H33</f>
        <v>11.38</v>
      </c>
      <c r="M87" s="67">
        <f>[3]PROTECTORES!$F$64</f>
        <v>1129.42</v>
      </c>
      <c r="N87" s="67">
        <f t="shared" si="78"/>
        <v>1559.0600000000002</v>
      </c>
      <c r="O87" s="67">
        <f t="shared" si="69"/>
        <v>1925.2280541271991</v>
      </c>
      <c r="P87" s="67">
        <f t="shared" si="70"/>
        <v>2379.5818749012178</v>
      </c>
      <c r="Q87" s="67">
        <f t="shared" si="71"/>
        <v>3071.4710643913641</v>
      </c>
      <c r="R87" s="67">
        <f t="shared" si="72"/>
        <v>3972.8881244673662</v>
      </c>
    </row>
    <row r="88" spans="2:18" x14ac:dyDescent="0.2">
      <c r="B88" s="87" t="s">
        <v>104</v>
      </c>
      <c r="C88" s="66">
        <f t="shared" si="73"/>
        <v>9.2185385656292293E-2</v>
      </c>
      <c r="D88" s="67">
        <f>'[1]2010'!$E$36</f>
        <v>545</v>
      </c>
      <c r="E88" s="67">
        <f>'[1]2010'!$F$36</f>
        <v>627</v>
      </c>
      <c r="F88" s="67">
        <f t="shared" si="74"/>
        <v>752.23274695534508</v>
      </c>
      <c r="G88" s="67">
        <f t="shared" si="75"/>
        <v>902.67929634641416</v>
      </c>
      <c r="H88" s="67">
        <f t="shared" si="76"/>
        <v>1131.2068673883628</v>
      </c>
      <c r="I88" s="67">
        <f t="shared" si="77"/>
        <v>1420.5767929634642</v>
      </c>
      <c r="K88" s="87" t="s">
        <v>104</v>
      </c>
      <c r="L88" s="68">
        <f>'[1]2011'!H34</f>
        <v>13.79</v>
      </c>
      <c r="M88" s="67">
        <f>[3]PROTECTORES!$F$69</f>
        <v>6696.2999999999993</v>
      </c>
      <c r="N88" s="67">
        <f t="shared" si="78"/>
        <v>8646.33</v>
      </c>
      <c r="O88" s="67">
        <f t="shared" si="69"/>
        <v>10684.488267929635</v>
      </c>
      <c r="P88" s="67">
        <f t="shared" si="70"/>
        <v>13206.027499161029</v>
      </c>
      <c r="Q88" s="67">
        <f t="shared" si="71"/>
        <v>17045.822951947626</v>
      </c>
      <c r="R88" s="67">
        <f t="shared" si="72"/>
        <v>22048.440684556947</v>
      </c>
    </row>
    <row r="89" spans="2:18" x14ac:dyDescent="0.2">
      <c r="B89" s="87" t="s">
        <v>105</v>
      </c>
      <c r="C89" s="66">
        <f t="shared" si="73"/>
        <v>0.10537889039242219</v>
      </c>
      <c r="D89" s="67">
        <f>'[1]2010'!$E$37</f>
        <v>623</v>
      </c>
      <c r="E89" s="67">
        <f>'[1]2010'!$F$37</f>
        <v>716</v>
      </c>
      <c r="F89" s="67">
        <f t="shared" si="74"/>
        <v>859.89174560216509</v>
      </c>
      <c r="G89" s="67">
        <f t="shared" si="75"/>
        <v>1031.8700947225982</v>
      </c>
      <c r="H89" s="67">
        <f t="shared" si="76"/>
        <v>1293.1043640054127</v>
      </c>
      <c r="I89" s="67">
        <f t="shared" si="77"/>
        <v>1623.888700947226</v>
      </c>
      <c r="K89" s="87" t="s">
        <v>105</v>
      </c>
      <c r="L89" s="68">
        <f>'[1]2011'!H35</f>
        <v>4.26</v>
      </c>
      <c r="M89" s="67">
        <f>[3]PROTECTORES!$F$79</f>
        <v>2404.66</v>
      </c>
      <c r="N89" s="67">
        <f t="shared" si="78"/>
        <v>3050.16</v>
      </c>
      <c r="O89" s="67">
        <f t="shared" si="69"/>
        <v>3773.0330013531793</v>
      </c>
      <c r="P89" s="67">
        <f t="shared" si="70"/>
        <v>4663.46878967253</v>
      </c>
      <c r="Q89" s="67">
        <f t="shared" si="71"/>
        <v>6019.4228230814715</v>
      </c>
      <c r="R89" s="67">
        <f t="shared" si="72"/>
        <v>7786.0064277398778</v>
      </c>
    </row>
    <row r="90" spans="2:18" x14ac:dyDescent="0.2">
      <c r="B90" s="51" t="s">
        <v>47</v>
      </c>
      <c r="C90" s="70">
        <f t="shared" ref="C90:I90" si="79">SUM(C79:C89)</f>
        <v>1</v>
      </c>
      <c r="D90" s="69">
        <f t="shared" si="79"/>
        <v>5912</v>
      </c>
      <c r="E90" s="69">
        <f t="shared" si="79"/>
        <v>6800</v>
      </c>
      <c r="F90" s="69">
        <f t="shared" si="79"/>
        <v>8160.0000000000009</v>
      </c>
      <c r="G90" s="69">
        <f t="shared" si="79"/>
        <v>9792</v>
      </c>
      <c r="H90" s="69">
        <f t="shared" si="79"/>
        <v>12270.999999999998</v>
      </c>
      <c r="I90" s="69">
        <f t="shared" si="79"/>
        <v>15409.999999999998</v>
      </c>
      <c r="K90" s="51" t="s">
        <v>47</v>
      </c>
      <c r="L90" s="62">
        <f t="shared" ref="L90:R90" si="80">SUM(L79:L89)</f>
        <v>238.63999999999996</v>
      </c>
      <c r="M90" s="69">
        <f t="shared" si="80"/>
        <v>86744.420000000013</v>
      </c>
      <c r="N90" s="69">
        <f t="shared" si="80"/>
        <v>105520.23999999999</v>
      </c>
      <c r="O90" s="69">
        <f t="shared" si="80"/>
        <v>130407.3243572395</v>
      </c>
      <c r="P90" s="69">
        <f t="shared" si="80"/>
        <v>161183.45290554804</v>
      </c>
      <c r="Q90" s="69">
        <f t="shared" si="80"/>
        <v>208049.286675051</v>
      </c>
      <c r="R90" s="69">
        <f t="shared" si="80"/>
        <v>269107.70865393302</v>
      </c>
    </row>
    <row r="91" spans="2:18" x14ac:dyDescent="0.2">
      <c r="B91" s="55"/>
      <c r="C91" s="98"/>
      <c r="D91" s="99"/>
      <c r="E91" s="99"/>
      <c r="F91" s="99"/>
      <c r="G91" s="99"/>
      <c r="H91" s="99"/>
      <c r="I91" s="99"/>
      <c r="K91" s="55"/>
      <c r="L91" s="57"/>
      <c r="M91" s="57"/>
      <c r="N91" s="57"/>
      <c r="O91" s="57"/>
      <c r="P91" s="57"/>
      <c r="Q91" s="57"/>
      <c r="R91" s="57"/>
    </row>
    <row r="92" spans="2:18" x14ac:dyDescent="0.2">
      <c r="B92" s="55"/>
      <c r="C92" s="98"/>
      <c r="D92" s="99"/>
      <c r="E92" s="99"/>
      <c r="F92" s="99"/>
      <c r="G92" s="99"/>
      <c r="H92" s="99"/>
      <c r="I92" s="99"/>
      <c r="K92" s="55"/>
      <c r="L92" s="57"/>
      <c r="M92" s="57"/>
      <c r="N92" s="57"/>
      <c r="O92" s="57"/>
      <c r="P92" s="57"/>
      <c r="Q92" s="57"/>
      <c r="R92" s="57"/>
    </row>
    <row r="93" spans="2:18" x14ac:dyDescent="0.2">
      <c r="B93" s="55"/>
      <c r="C93" s="98"/>
      <c r="D93" s="99"/>
      <c r="E93" s="99"/>
      <c r="F93" s="99"/>
      <c r="G93" s="99"/>
      <c r="H93" s="99"/>
      <c r="I93" s="99"/>
      <c r="K93" s="55"/>
      <c r="L93" s="57"/>
      <c r="M93" s="57"/>
      <c r="N93" s="57"/>
      <c r="O93" s="57"/>
      <c r="P93" s="57"/>
      <c r="Q93" s="57"/>
      <c r="R93" s="57"/>
    </row>
    <row r="94" spans="2:18" x14ac:dyDescent="0.2">
      <c r="B94" s="83" t="s">
        <v>67</v>
      </c>
      <c r="C94" s="72"/>
      <c r="D94" s="84"/>
      <c r="E94" s="84"/>
      <c r="F94" s="84"/>
      <c r="G94" s="85"/>
      <c r="H94" s="85"/>
      <c r="I94" s="86"/>
      <c r="K94" s="83" t="s">
        <v>68</v>
      </c>
      <c r="L94" s="89"/>
      <c r="M94" s="84"/>
      <c r="N94" s="84"/>
      <c r="O94" s="84"/>
      <c r="P94" s="85"/>
      <c r="Q94" s="85"/>
      <c r="R94" s="86"/>
    </row>
    <row r="95" spans="2:18" x14ac:dyDescent="0.2">
      <c r="B95" s="73" t="s">
        <v>20</v>
      </c>
      <c r="C95" s="74"/>
      <c r="D95" s="75"/>
      <c r="E95" s="75"/>
      <c r="F95" s="75"/>
      <c r="G95" s="76"/>
      <c r="H95" s="76"/>
      <c r="I95" s="81"/>
      <c r="K95" s="73" t="s">
        <v>20</v>
      </c>
      <c r="L95" s="90"/>
      <c r="M95" s="75"/>
      <c r="N95" s="75"/>
      <c r="O95" s="75"/>
      <c r="P95" s="76"/>
      <c r="Q95" s="76"/>
      <c r="R95" s="81"/>
    </row>
    <row r="96" spans="2:18" x14ac:dyDescent="0.2">
      <c r="B96" s="73" t="s">
        <v>106</v>
      </c>
      <c r="C96" s="74"/>
      <c r="D96" s="75"/>
      <c r="E96" s="75"/>
      <c r="F96" s="75"/>
      <c r="G96" s="76"/>
      <c r="H96" s="76"/>
      <c r="I96" s="81"/>
      <c r="K96" s="73" t="s">
        <v>106</v>
      </c>
      <c r="L96" s="90"/>
      <c r="M96" s="75"/>
      <c r="N96" s="75"/>
      <c r="O96" s="75"/>
      <c r="P96" s="76"/>
      <c r="Q96" s="76"/>
      <c r="R96" s="81"/>
    </row>
    <row r="97" spans="2:18" x14ac:dyDescent="0.2">
      <c r="B97" s="73" t="s">
        <v>33</v>
      </c>
      <c r="C97" s="74"/>
      <c r="D97" s="76"/>
      <c r="E97" s="76"/>
      <c r="F97" s="76"/>
      <c r="G97" s="76"/>
      <c r="H97" s="76"/>
      <c r="I97" s="81"/>
      <c r="K97" s="73" t="s">
        <v>2</v>
      </c>
      <c r="L97" s="90"/>
      <c r="M97" s="76"/>
      <c r="N97" s="76"/>
      <c r="O97" s="76"/>
      <c r="P97" s="76"/>
      <c r="Q97" s="76"/>
      <c r="R97" s="81"/>
    </row>
    <row r="98" spans="2:18" x14ac:dyDescent="0.2">
      <c r="B98" s="77"/>
      <c r="C98" s="78"/>
      <c r="D98" s="79"/>
      <c r="E98" s="79"/>
      <c r="F98" s="79"/>
      <c r="G98" s="79"/>
      <c r="H98" s="79"/>
      <c r="I98" s="82"/>
      <c r="K98" s="77"/>
      <c r="L98" s="91"/>
      <c r="M98" s="79"/>
      <c r="N98" s="79"/>
      <c r="O98" s="79"/>
      <c r="P98" s="79"/>
      <c r="Q98" s="79"/>
      <c r="R98" s="82"/>
    </row>
    <row r="99" spans="2:18" x14ac:dyDescent="0.2">
      <c r="B99" s="10"/>
      <c r="C99" s="10"/>
      <c r="K99" s="10"/>
      <c r="L99" s="43"/>
    </row>
    <row r="100" spans="2:18" x14ac:dyDescent="0.2">
      <c r="B100" s="14" t="s">
        <v>34</v>
      </c>
      <c r="C100" s="14" t="s">
        <v>35</v>
      </c>
      <c r="D100" s="14">
        <v>2010</v>
      </c>
      <c r="E100" s="14">
        <v>2011</v>
      </c>
      <c r="F100" s="14">
        <v>2012</v>
      </c>
      <c r="G100" s="14">
        <v>2013</v>
      </c>
      <c r="H100" s="14">
        <v>2014</v>
      </c>
      <c r="I100" s="14">
        <v>2015</v>
      </c>
      <c r="K100" s="14" t="s">
        <v>34</v>
      </c>
      <c r="L100" s="14" t="s">
        <v>66</v>
      </c>
      <c r="M100" s="14">
        <v>2010</v>
      </c>
      <c r="N100" s="14">
        <v>2011</v>
      </c>
      <c r="O100" s="14">
        <v>2012</v>
      </c>
      <c r="P100" s="14">
        <v>2013</v>
      </c>
      <c r="Q100" s="14">
        <v>2014</v>
      </c>
      <c r="R100" s="14">
        <v>2015</v>
      </c>
    </row>
    <row r="101" spans="2:18" x14ac:dyDescent="0.2">
      <c r="B101" s="87" t="s">
        <v>107</v>
      </c>
      <c r="C101" s="66">
        <f>D101/$D$110</f>
        <v>0.10030769230769231</v>
      </c>
      <c r="D101" s="67">
        <f>'[1]2010'!$E$38</f>
        <v>978</v>
      </c>
      <c r="E101" s="67">
        <f>'[1]2010'!$F$38</f>
        <v>1125</v>
      </c>
      <c r="F101" s="67">
        <f>C101*$F$13</f>
        <v>1349.5396923076923</v>
      </c>
      <c r="G101" s="67">
        <f>C101*$G$13</f>
        <v>1619.4476307692307</v>
      </c>
      <c r="H101" s="67">
        <f>C101*$H$13</f>
        <v>2050.9913846153845</v>
      </c>
      <c r="I101" s="67">
        <f>C101*$I$13</f>
        <v>2599.4738461538459</v>
      </c>
      <c r="K101" s="87" t="s">
        <v>107</v>
      </c>
      <c r="L101" s="68">
        <f>'[1]2011'!H36</f>
        <v>14.56</v>
      </c>
      <c r="M101" s="67">
        <f>[3]SABANAS!$F$12</f>
        <v>14934.63</v>
      </c>
      <c r="N101" s="67">
        <f>L101*E101</f>
        <v>16380</v>
      </c>
      <c r="O101" s="67">
        <f t="shared" ref="O101:O109" si="81">+F101*(L101*1.03)</f>
        <v>20238.776857600002</v>
      </c>
      <c r="P101" s="67">
        <f t="shared" ref="P101:P109" si="82">+G101*((L101*1.03)*1.03)</f>
        <v>25015.128195993599</v>
      </c>
      <c r="Q101" s="67">
        <f t="shared" ref="Q101:Q109" si="83">+H101*(((L101*1.03)*1.03)*1.03)</f>
        <v>32631.48852944512</v>
      </c>
      <c r="R101" s="67">
        <f t="shared" ref="R101:R109" si="84">+I101*((((L101*1.03)*1.03)*1.03)*1.03)</f>
        <v>42598.639213468356</v>
      </c>
    </row>
    <row r="102" spans="2:18" x14ac:dyDescent="0.2">
      <c r="B102" s="87" t="s">
        <v>108</v>
      </c>
      <c r="C102" s="66">
        <f t="shared" ref="C102:C109" si="85">D102/$D$110</f>
        <v>0.5423589743589744</v>
      </c>
      <c r="D102" s="67">
        <f>'[1]2010'!$E$39</f>
        <v>5288</v>
      </c>
      <c r="E102" s="67">
        <f>'[1]2010'!$F$39</f>
        <v>6081</v>
      </c>
      <c r="F102" s="67">
        <f t="shared" ref="F102:F109" si="86">C102*$F$13</f>
        <v>7296.8976410256419</v>
      </c>
      <c r="G102" s="67">
        <f t="shared" ref="G102:G109" si="87">C102*$G$13</f>
        <v>8756.2771692307688</v>
      </c>
      <c r="H102" s="67">
        <f t="shared" ref="H102:H109" si="88">C102*$H$13</f>
        <v>11089.61394871795</v>
      </c>
      <c r="I102" s="67">
        <f t="shared" ref="I102:I109" si="89">C102*$I$13</f>
        <v>14055.232820512821</v>
      </c>
      <c r="K102" s="87" t="s">
        <v>108</v>
      </c>
      <c r="L102" s="68">
        <f>'[1]2011'!H37</f>
        <v>16.36</v>
      </c>
      <c r="M102" s="67">
        <f>[3]SABANAS!$F$18</f>
        <v>73299.75</v>
      </c>
      <c r="N102" s="67">
        <f t="shared" ref="N102:N109" si="90">L102*E102</f>
        <v>99485.16</v>
      </c>
      <c r="O102" s="67">
        <f t="shared" si="81"/>
        <v>122958.56276939488</v>
      </c>
      <c r="P102" s="67">
        <f t="shared" si="82"/>
        <v>151976.78358297207</v>
      </c>
      <c r="Q102" s="67">
        <f t="shared" si="83"/>
        <v>198249.18071073419</v>
      </c>
      <c r="R102" s="67">
        <f t="shared" si="84"/>
        <v>258803.55766920507</v>
      </c>
    </row>
    <row r="103" spans="2:18" x14ac:dyDescent="0.2">
      <c r="B103" s="87" t="s">
        <v>109</v>
      </c>
      <c r="C103" s="66">
        <f t="shared" si="85"/>
        <v>6.9846153846153849E-2</v>
      </c>
      <c r="D103" s="67">
        <f>'[1]2010'!$E$40</f>
        <v>681</v>
      </c>
      <c r="E103" s="67">
        <f>'[1]2010'!$F$40</f>
        <v>783</v>
      </c>
      <c r="F103" s="67">
        <f t="shared" si="86"/>
        <v>939.71015384615384</v>
      </c>
      <c r="G103" s="67">
        <f t="shared" si="87"/>
        <v>1127.6521846153846</v>
      </c>
      <c r="H103" s="67">
        <f t="shared" si="88"/>
        <v>1428.1443076923078</v>
      </c>
      <c r="I103" s="67">
        <f t="shared" si="89"/>
        <v>1810.063076923077</v>
      </c>
      <c r="K103" s="87" t="s">
        <v>109</v>
      </c>
      <c r="L103" s="68">
        <f>'[1]2011'!H38</f>
        <v>17.760000000000002</v>
      </c>
      <c r="M103" s="67">
        <f>[3]SABANAS!$F$24</f>
        <v>14123.85</v>
      </c>
      <c r="N103" s="67">
        <f t="shared" si="90"/>
        <v>13906.080000000002</v>
      </c>
      <c r="O103" s="67">
        <f t="shared" si="81"/>
        <v>17189.929902276926</v>
      </c>
      <c r="P103" s="67">
        <f t="shared" si="82"/>
        <v>21246.753359214283</v>
      </c>
      <c r="Q103" s="67">
        <f t="shared" si="83"/>
        <v>27715.755965631666</v>
      </c>
      <c r="R103" s="67">
        <f t="shared" si="84"/>
        <v>36181.416849651534</v>
      </c>
    </row>
    <row r="104" spans="2:18" x14ac:dyDescent="0.2">
      <c r="B104" s="87" t="s">
        <v>110</v>
      </c>
      <c r="C104" s="66">
        <f t="shared" si="85"/>
        <v>2.3692307692307693E-2</v>
      </c>
      <c r="D104" s="67">
        <f>'[1]2010'!$E$41</f>
        <v>231</v>
      </c>
      <c r="E104" s="67">
        <f>'[1]2010'!$F$41</f>
        <v>266</v>
      </c>
      <c r="F104" s="67">
        <f t="shared" si="86"/>
        <v>318.7563076923077</v>
      </c>
      <c r="G104" s="67">
        <f t="shared" si="87"/>
        <v>382.50756923076921</v>
      </c>
      <c r="H104" s="67">
        <f t="shared" si="88"/>
        <v>484.43661538461538</v>
      </c>
      <c r="I104" s="67">
        <f t="shared" si="89"/>
        <v>613.98615384615391</v>
      </c>
      <c r="K104" s="87" t="s">
        <v>110</v>
      </c>
      <c r="L104" s="68">
        <f>'[1]2011'!H39</f>
        <v>24.21</v>
      </c>
      <c r="M104" s="67">
        <f>[3]SABANAS!$F$29</f>
        <v>4596.96</v>
      </c>
      <c r="N104" s="67">
        <f t="shared" si="90"/>
        <v>6439.8600000000006</v>
      </c>
      <c r="O104" s="67">
        <f t="shared" si="81"/>
        <v>7948.6029155076931</v>
      </c>
      <c r="P104" s="67">
        <f t="shared" si="82"/>
        <v>9824.4732035675079</v>
      </c>
      <c r="Q104" s="67">
        <f t="shared" si="83"/>
        <v>12815.732229643303</v>
      </c>
      <c r="R104" s="67">
        <f t="shared" si="84"/>
        <v>16730.243642252772</v>
      </c>
    </row>
    <row r="105" spans="2:18" x14ac:dyDescent="0.2">
      <c r="B105" s="87" t="s">
        <v>111</v>
      </c>
      <c r="C105" s="66">
        <f t="shared" si="85"/>
        <v>8.0512820512820507E-2</v>
      </c>
      <c r="D105" s="67">
        <f>'[1]2010'!$E$42</f>
        <v>785</v>
      </c>
      <c r="E105" s="67">
        <f>'[1]2010'!$F$42</f>
        <v>903</v>
      </c>
      <c r="F105" s="67">
        <f t="shared" si="86"/>
        <v>1083.219487179487</v>
      </c>
      <c r="G105" s="67">
        <f t="shared" si="87"/>
        <v>1299.8633846153846</v>
      </c>
      <c r="H105" s="67">
        <f t="shared" si="88"/>
        <v>1646.2456410256409</v>
      </c>
      <c r="I105" s="67">
        <f t="shared" si="89"/>
        <v>2086.4897435897433</v>
      </c>
      <c r="K105" s="87" t="s">
        <v>111</v>
      </c>
      <c r="L105" s="68">
        <f>'[1]2011'!H40</f>
        <v>16.399999999999999</v>
      </c>
      <c r="M105" s="67">
        <f>[3]SABANAS!$F$55</f>
        <v>11408.47</v>
      </c>
      <c r="N105" s="67">
        <f t="shared" si="90"/>
        <v>14809.199999999999</v>
      </c>
      <c r="O105" s="67">
        <f t="shared" si="81"/>
        <v>18297.743577435893</v>
      </c>
      <c r="P105" s="67">
        <f t="shared" si="82"/>
        <v>22616.011061710768</v>
      </c>
      <c r="Q105" s="67">
        <f t="shared" si="83"/>
        <v>29501.91179352882</v>
      </c>
      <c r="R105" s="67">
        <f t="shared" si="84"/>
        <v>38513.146449512315</v>
      </c>
    </row>
    <row r="106" spans="2:18" x14ac:dyDescent="0.2">
      <c r="B106" s="87" t="s">
        <v>112</v>
      </c>
      <c r="C106" s="66">
        <f t="shared" si="85"/>
        <v>4.7384615384615386E-2</v>
      </c>
      <c r="D106" s="67">
        <f>'[1]2010'!$E$43</f>
        <v>462</v>
      </c>
      <c r="E106" s="67">
        <f>'[1]2010'!$F$43</f>
        <v>531</v>
      </c>
      <c r="F106" s="67">
        <f t="shared" si="86"/>
        <v>637.5126153846154</v>
      </c>
      <c r="G106" s="67">
        <f t="shared" si="87"/>
        <v>765.01513846153841</v>
      </c>
      <c r="H106" s="67">
        <f t="shared" si="88"/>
        <v>968.87323076923076</v>
      </c>
      <c r="I106" s="67">
        <f t="shared" si="89"/>
        <v>1227.9723076923078</v>
      </c>
      <c r="K106" s="87" t="s">
        <v>112</v>
      </c>
      <c r="L106" s="68">
        <f>'[1]2011'!H41</f>
        <v>22.7</v>
      </c>
      <c r="M106" s="67">
        <f>[3]SABANAS!$F$79</f>
        <v>10456.279999999999</v>
      </c>
      <c r="N106" s="67">
        <f t="shared" si="90"/>
        <v>12053.699999999999</v>
      </c>
      <c r="O106" s="67">
        <f t="shared" si="81"/>
        <v>14905.682460307693</v>
      </c>
      <c r="P106" s="67">
        <f t="shared" si="82"/>
        <v>18423.423520940309</v>
      </c>
      <c r="Q106" s="67">
        <f t="shared" si="83"/>
        <v>24032.806411640064</v>
      </c>
      <c r="R106" s="67">
        <f t="shared" si="84"/>
        <v>31373.525871882521</v>
      </c>
    </row>
    <row r="107" spans="2:18" x14ac:dyDescent="0.2">
      <c r="B107" s="87" t="s">
        <v>113</v>
      </c>
      <c r="C107" s="66">
        <f t="shared" si="85"/>
        <v>9.8051282051282052E-2</v>
      </c>
      <c r="D107" s="67">
        <f>'[1]2010'!$E$44</f>
        <v>956</v>
      </c>
      <c r="E107" s="67">
        <f>'[1]2010'!$F$44</f>
        <v>1099</v>
      </c>
      <c r="F107" s="67">
        <f t="shared" si="86"/>
        <v>1319.1819487179487</v>
      </c>
      <c r="G107" s="67">
        <f t="shared" si="87"/>
        <v>1583.0183384615384</v>
      </c>
      <c r="H107" s="67">
        <f t="shared" si="88"/>
        <v>2004.8545641025642</v>
      </c>
      <c r="I107" s="67">
        <f t="shared" si="89"/>
        <v>2540.9989743589745</v>
      </c>
      <c r="K107" s="87" t="s">
        <v>113</v>
      </c>
      <c r="L107" s="68">
        <f>'[1]2011'!H42</f>
        <v>6.5</v>
      </c>
      <c r="M107" s="67">
        <f>[3]SABANAS!$F$85</f>
        <v>8022.43</v>
      </c>
      <c r="N107" s="67">
        <f t="shared" si="90"/>
        <v>7143.5</v>
      </c>
      <c r="O107" s="67">
        <f t="shared" si="81"/>
        <v>8831.9231466666661</v>
      </c>
      <c r="P107" s="67">
        <f t="shared" si="82"/>
        <v>10916.25700928</v>
      </c>
      <c r="Q107" s="67">
        <f t="shared" si="83"/>
        <v>14239.931636242667</v>
      </c>
      <c r="R107" s="67">
        <f t="shared" si="84"/>
        <v>18589.458756972934</v>
      </c>
    </row>
    <row r="108" spans="2:18" x14ac:dyDescent="0.2">
      <c r="B108" s="87" t="s">
        <v>115</v>
      </c>
      <c r="C108" s="66">
        <f t="shared" si="85"/>
        <v>6.1538461538461538E-3</v>
      </c>
      <c r="D108" s="67">
        <f>'[1]2010'!$E$45</f>
        <v>60</v>
      </c>
      <c r="E108" s="67">
        <f>'[1]2010'!$F$45</f>
        <v>69</v>
      </c>
      <c r="F108" s="67">
        <f t="shared" si="86"/>
        <v>82.793846153846147</v>
      </c>
      <c r="G108" s="67">
        <f t="shared" si="87"/>
        <v>99.352615384615376</v>
      </c>
      <c r="H108" s="67">
        <f t="shared" si="88"/>
        <v>125.8276923076923</v>
      </c>
      <c r="I108" s="67">
        <f t="shared" si="89"/>
        <v>159.47692307692307</v>
      </c>
      <c r="K108" s="87" t="s">
        <v>115</v>
      </c>
      <c r="L108" s="68">
        <f>'[1]2011'!H43</f>
        <v>7.5</v>
      </c>
      <c r="M108" s="67">
        <f>[3]SABANAS!$F$87</f>
        <v>493.18</v>
      </c>
      <c r="N108" s="67">
        <f t="shared" si="90"/>
        <v>517.5</v>
      </c>
      <c r="O108" s="67">
        <f t="shared" si="81"/>
        <v>639.58246153846153</v>
      </c>
      <c r="P108" s="67">
        <f t="shared" si="82"/>
        <v>790.5239224615384</v>
      </c>
      <c r="Q108" s="67">
        <f t="shared" si="83"/>
        <v>1031.2148754923076</v>
      </c>
      <c r="R108" s="67">
        <f t="shared" si="84"/>
        <v>1346.1951143607691</v>
      </c>
    </row>
    <row r="109" spans="2:18" x14ac:dyDescent="0.2">
      <c r="B109" s="87" t="s">
        <v>114</v>
      </c>
      <c r="C109" s="66">
        <f t="shared" si="85"/>
        <v>3.1692307692307693E-2</v>
      </c>
      <c r="D109" s="67">
        <f>'[1]2010'!$E$46</f>
        <v>309</v>
      </c>
      <c r="E109" s="67">
        <f>'[1]2010'!$F$46</f>
        <v>355</v>
      </c>
      <c r="F109" s="67">
        <f t="shared" si="86"/>
        <v>426.38830769230771</v>
      </c>
      <c r="G109" s="67">
        <f t="shared" si="87"/>
        <v>511.66596923076924</v>
      </c>
      <c r="H109" s="67">
        <f t="shared" si="88"/>
        <v>648.0126153846154</v>
      </c>
      <c r="I109" s="67">
        <f t="shared" si="89"/>
        <v>821.30615384615385</v>
      </c>
      <c r="K109" s="87" t="s">
        <v>114</v>
      </c>
      <c r="L109" s="68">
        <f>'[1]2011'!H44</f>
        <v>20.23</v>
      </c>
      <c r="M109" s="67">
        <f>[3]SABANAS!$F$103</f>
        <v>7476.43</v>
      </c>
      <c r="N109" s="67">
        <f t="shared" si="90"/>
        <v>7181.6500000000005</v>
      </c>
      <c r="O109" s="67">
        <f t="shared" si="81"/>
        <v>8884.610528553847</v>
      </c>
      <c r="P109" s="67">
        <f t="shared" si="82"/>
        <v>10981.378613292554</v>
      </c>
      <c r="Q109" s="67">
        <f t="shared" si="83"/>
        <v>14324.880826097111</v>
      </c>
      <c r="R109" s="67">
        <f t="shared" si="84"/>
        <v>18700.355318949274</v>
      </c>
    </row>
    <row r="110" spans="2:18" x14ac:dyDescent="0.2">
      <c r="B110" s="51" t="s">
        <v>47</v>
      </c>
      <c r="C110" s="70">
        <f t="shared" ref="C110:I110" si="91">SUM(C101:C109)</f>
        <v>1</v>
      </c>
      <c r="D110" s="69">
        <f t="shared" si="91"/>
        <v>9750</v>
      </c>
      <c r="E110" s="69">
        <f t="shared" si="91"/>
        <v>11212</v>
      </c>
      <c r="F110" s="69">
        <f t="shared" si="91"/>
        <v>13454.000000000004</v>
      </c>
      <c r="G110" s="69">
        <f t="shared" si="91"/>
        <v>16144.800000000001</v>
      </c>
      <c r="H110" s="69">
        <f t="shared" si="91"/>
        <v>20446.999999999996</v>
      </c>
      <c r="I110" s="69">
        <f t="shared" si="91"/>
        <v>25915.000000000007</v>
      </c>
      <c r="K110" s="51" t="s">
        <v>47</v>
      </c>
      <c r="L110" s="62">
        <f t="shared" ref="L110:R110" si="92">SUM(L101:L109)</f>
        <v>146.22000000000003</v>
      </c>
      <c r="M110" s="69">
        <f t="shared" si="92"/>
        <v>144811.98000000001</v>
      </c>
      <c r="N110" s="69">
        <f t="shared" si="92"/>
        <v>177916.65000000002</v>
      </c>
      <c r="O110" s="69">
        <f t="shared" si="92"/>
        <v>219895.41461928206</v>
      </c>
      <c r="P110" s="69">
        <f t="shared" si="92"/>
        <v>271790.73246943264</v>
      </c>
      <c r="Q110" s="69">
        <f t="shared" si="92"/>
        <v>354542.90297845524</v>
      </c>
      <c r="R110" s="69">
        <f t="shared" si="92"/>
        <v>462836.53888625553</v>
      </c>
    </row>
    <row r="114" spans="2:18" x14ac:dyDescent="0.2">
      <c r="B114" s="83" t="s">
        <v>116</v>
      </c>
      <c r="C114" s="72"/>
      <c r="D114" s="84"/>
      <c r="E114" s="84"/>
      <c r="F114" s="84"/>
      <c r="G114" s="85"/>
      <c r="H114" s="85"/>
      <c r="I114" s="86"/>
      <c r="K114" s="83" t="s">
        <v>118</v>
      </c>
      <c r="L114" s="89"/>
      <c r="M114" s="84"/>
      <c r="N114" s="84"/>
      <c r="O114" s="84"/>
      <c r="P114" s="85"/>
      <c r="Q114" s="85"/>
      <c r="R114" s="86"/>
    </row>
    <row r="115" spans="2:18" x14ac:dyDescent="0.2">
      <c r="B115" s="73" t="s">
        <v>20</v>
      </c>
      <c r="C115" s="74"/>
      <c r="D115" s="75"/>
      <c r="E115" s="75"/>
      <c r="F115" s="75"/>
      <c r="G115" s="76"/>
      <c r="H115" s="76"/>
      <c r="I115" s="81"/>
      <c r="K115" s="73" t="s">
        <v>20</v>
      </c>
      <c r="L115" s="90"/>
      <c r="M115" s="75"/>
      <c r="N115" s="75"/>
      <c r="O115" s="75"/>
      <c r="P115" s="76"/>
      <c r="Q115" s="76"/>
      <c r="R115" s="81"/>
    </row>
    <row r="116" spans="2:18" x14ac:dyDescent="0.2">
      <c r="B116" s="73" t="s">
        <v>117</v>
      </c>
      <c r="C116" s="74"/>
      <c r="D116" s="75"/>
      <c r="E116" s="75"/>
      <c r="F116" s="75"/>
      <c r="G116" s="76"/>
      <c r="H116" s="76"/>
      <c r="I116" s="81"/>
      <c r="K116" s="73" t="s">
        <v>117</v>
      </c>
      <c r="L116" s="90"/>
      <c r="M116" s="75"/>
      <c r="N116" s="75"/>
      <c r="O116" s="75"/>
      <c r="P116" s="76"/>
      <c r="Q116" s="76"/>
      <c r="R116" s="81"/>
    </row>
    <row r="117" spans="2:18" x14ac:dyDescent="0.2">
      <c r="B117" s="73" t="s">
        <v>33</v>
      </c>
      <c r="C117" s="74"/>
      <c r="D117" s="76"/>
      <c r="E117" s="76"/>
      <c r="F117" s="76"/>
      <c r="G117" s="76"/>
      <c r="H117" s="76"/>
      <c r="I117" s="81"/>
      <c r="K117" s="73" t="s">
        <v>2</v>
      </c>
      <c r="L117" s="90"/>
      <c r="M117" s="76"/>
      <c r="N117" s="76"/>
      <c r="O117" s="76"/>
      <c r="P117" s="76"/>
      <c r="Q117" s="76"/>
      <c r="R117" s="81"/>
    </row>
    <row r="118" spans="2:18" x14ac:dyDescent="0.2">
      <c r="B118" s="77"/>
      <c r="C118" s="78"/>
      <c r="D118" s="79"/>
      <c r="E118" s="79"/>
      <c r="F118" s="79"/>
      <c r="G118" s="79"/>
      <c r="H118" s="79"/>
      <c r="I118" s="82"/>
      <c r="K118" s="77"/>
      <c r="L118" s="91"/>
      <c r="M118" s="79"/>
      <c r="N118" s="79"/>
      <c r="O118" s="79"/>
      <c r="P118" s="79"/>
      <c r="Q118" s="79"/>
      <c r="R118" s="82"/>
    </row>
    <row r="119" spans="2:18" x14ac:dyDescent="0.2">
      <c r="B119" s="10"/>
      <c r="C119" s="10"/>
      <c r="K119" s="10"/>
      <c r="L119" s="43"/>
    </row>
    <row r="120" spans="2:18" x14ac:dyDescent="0.2">
      <c r="B120" s="14" t="s">
        <v>34</v>
      </c>
      <c r="C120" s="14" t="s">
        <v>35</v>
      </c>
      <c r="D120" s="14">
        <v>2010</v>
      </c>
      <c r="E120" s="14">
        <v>2011</v>
      </c>
      <c r="F120" s="14">
        <v>2012</v>
      </c>
      <c r="G120" s="14">
        <v>2013</v>
      </c>
      <c r="H120" s="14">
        <v>2014</v>
      </c>
      <c r="I120" s="14">
        <v>2015</v>
      </c>
      <c r="K120" s="14" t="s">
        <v>34</v>
      </c>
      <c r="L120" s="14" t="s">
        <v>66</v>
      </c>
      <c r="M120" s="14">
        <v>2010</v>
      </c>
      <c r="N120" s="14">
        <v>2011</v>
      </c>
      <c r="O120" s="14">
        <v>2012</v>
      </c>
      <c r="P120" s="14">
        <v>2013</v>
      </c>
      <c r="Q120" s="14">
        <v>2014</v>
      </c>
      <c r="R120" s="14">
        <v>2015</v>
      </c>
    </row>
    <row r="121" spans="2:18" x14ac:dyDescent="0.2">
      <c r="B121" s="92" t="s">
        <v>45</v>
      </c>
      <c r="C121" s="66">
        <f>D121/$D$123</f>
        <v>0.44211157768446313</v>
      </c>
      <c r="D121" s="67">
        <f>'[1]2010'!$E$47</f>
        <v>737</v>
      </c>
      <c r="E121" s="67">
        <f>'[1]2010'!$F$47</f>
        <v>848</v>
      </c>
      <c r="F121" s="67">
        <f>+C121*$F$14</f>
        <v>1017.7408518296342</v>
      </c>
      <c r="G121" s="67">
        <f>+C121*$G$14</f>
        <v>1221.2890221955611</v>
      </c>
      <c r="H121" s="67">
        <f>C121*$H$14</f>
        <v>1441.2837432513497</v>
      </c>
      <c r="I121" s="67">
        <f>+C121*$I$14</f>
        <v>2017.7972405518897</v>
      </c>
      <c r="K121" s="92" t="s">
        <v>45</v>
      </c>
      <c r="L121" s="68">
        <f>'[1]2011'!H45</f>
        <v>4.96</v>
      </c>
      <c r="M121" s="67">
        <f>[3]VARIOS!$F$12</f>
        <v>14402.720000000001</v>
      </c>
      <c r="N121" s="67">
        <f>E121*L121</f>
        <v>4206.08</v>
      </c>
      <c r="O121" s="67">
        <f>+F121*(L121*1.03)</f>
        <v>5199.434463827235</v>
      </c>
      <c r="P121" s="67">
        <f>+G121*((L121*1.03)*1.03)</f>
        <v>6426.5009972904636</v>
      </c>
      <c r="Q121" s="67">
        <f>+H121*(((L121*1.03)*1.03)*1.03)</f>
        <v>7811.6511181226169</v>
      </c>
      <c r="R121" s="67">
        <f>+I121*((((L121*1.03)*1.03)*1.03)*1.03)</f>
        <v>11264.400912332814</v>
      </c>
    </row>
    <row r="122" spans="2:18" x14ac:dyDescent="0.2">
      <c r="B122" s="87" t="s">
        <v>74</v>
      </c>
      <c r="C122" s="66">
        <f>D122/$D$123</f>
        <v>0.55788842231553692</v>
      </c>
      <c r="D122" s="67">
        <f>'[1]2010'!$E$48</f>
        <v>930</v>
      </c>
      <c r="E122" s="67">
        <f>'[1]2010'!$F$48</f>
        <v>1070</v>
      </c>
      <c r="F122" s="67">
        <f>+C122*$F$14</f>
        <v>1284.259148170366</v>
      </c>
      <c r="G122" s="67">
        <f>+C122*$G$14</f>
        <v>1541.1109778044392</v>
      </c>
      <c r="H122" s="67">
        <f>C122*$H$14</f>
        <v>1818.7162567486503</v>
      </c>
      <c r="I122" s="67">
        <f>+C122*$I$14</f>
        <v>2546.2027594481106</v>
      </c>
      <c r="K122" s="87" t="s">
        <v>74</v>
      </c>
      <c r="L122" s="68">
        <f>'[1]2011'!H46</f>
        <v>23.22</v>
      </c>
      <c r="M122" s="67">
        <f>[3]VARIOS!$F$57</f>
        <v>9602.61</v>
      </c>
      <c r="N122" s="67">
        <f>E122*L122</f>
        <v>24845.399999999998</v>
      </c>
      <c r="O122" s="67">
        <f>+F122*(L122*1.03)</f>
        <v>30715.112343131372</v>
      </c>
      <c r="P122" s="67">
        <f>+G122*((L122*1.03)*1.03)</f>
        <v>37963.878856110379</v>
      </c>
      <c r="Q122" s="67">
        <f>+H122*(((L122*1.03)*1.03)*1.03)</f>
        <v>46146.507538027596</v>
      </c>
      <c r="R122" s="67">
        <f>+I122*((((L122*1.03)*1.03)*1.03)*1.03)</f>
        <v>66543.263869835791</v>
      </c>
    </row>
    <row r="123" spans="2:18" x14ac:dyDescent="0.2">
      <c r="B123" s="51" t="s">
        <v>47</v>
      </c>
      <c r="C123" s="70">
        <f>SUM(C121:C122)</f>
        <v>1</v>
      </c>
      <c r="D123" s="69">
        <f>SUM(D121:D122)</f>
        <v>1667</v>
      </c>
      <c r="E123" s="69">
        <f t="shared" ref="E123:I123" si="93">SUM(E121:E122)</f>
        <v>1918</v>
      </c>
      <c r="F123" s="69">
        <f t="shared" si="93"/>
        <v>2302</v>
      </c>
      <c r="G123" s="69">
        <f t="shared" si="93"/>
        <v>2762.4000000000005</v>
      </c>
      <c r="H123" s="69">
        <f t="shared" si="93"/>
        <v>3260</v>
      </c>
      <c r="I123" s="69">
        <f t="shared" si="93"/>
        <v>4564</v>
      </c>
      <c r="K123" s="51" t="s">
        <v>47</v>
      </c>
      <c r="L123" s="62">
        <f>SUM(L121:L122)</f>
        <v>28.18</v>
      </c>
      <c r="M123" s="69">
        <f>SUM(M121:M122)</f>
        <v>24005.33</v>
      </c>
      <c r="N123" s="69">
        <f t="shared" ref="N123:R123" si="94">SUM(N121:N122)</f>
        <v>29051.479999999996</v>
      </c>
      <c r="O123" s="69">
        <f t="shared" si="94"/>
        <v>35914.546806958606</v>
      </c>
      <c r="P123" s="69">
        <f t="shared" si="94"/>
        <v>44390.379853400846</v>
      </c>
      <c r="Q123" s="69">
        <f t="shared" si="94"/>
        <v>53958.158656150212</v>
      </c>
      <c r="R123" s="69">
        <f t="shared" si="94"/>
        <v>77807.664782168606</v>
      </c>
    </row>
  </sheetData>
  <sheetProtection algorithmName="SHA-512" hashValue="zFTW8WLMgAqEPvQ1V63C9OtaPmpr4PsOu3eDseQx8OsjBMFaoLxR1VQ9rq2djxPxdFaf7W47TqDwvycC28LLFg==" saltValue="IHZ7moMst9DcN36DaKou5w==" spinCount="100000" sheet="1" objects="1" scenarios="1"/>
  <pageMargins left="0.74803149606299213" right="0.74803149606299213" top="0.98425196850393704" bottom="0.98425196850393704" header="0" footer="0"/>
  <pageSetup paperSize="9" scale="47" fitToWidth="2" fitToHeight="4" orientation="landscape" r:id="rId1"/>
  <headerFooter alignWithMargins="0"/>
  <colBreaks count="2" manualBreakCount="2">
    <brk id="9" max="113" man="1"/>
    <brk id="18" max="113" man="1"/>
  </colBreaks>
  <ignoredErrors>
    <ignoredError sqref="D68:E68 D110 U15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L256"/>
  <sheetViews>
    <sheetView zoomScale="70" zoomScaleNormal="70" workbookViewId="0"/>
  </sheetViews>
  <sheetFormatPr baseColWidth="10" defaultRowHeight="12.75" x14ac:dyDescent="0.2"/>
  <cols>
    <col min="1" max="1" width="5.5703125" style="101" customWidth="1"/>
    <col min="2" max="2" width="41.28515625" style="101" customWidth="1"/>
    <col min="3" max="3" width="15.5703125" style="101" bestFit="1" customWidth="1"/>
    <col min="4" max="4" width="16.28515625" style="101" bestFit="1" customWidth="1"/>
    <col min="5" max="5" width="16.140625" style="101" bestFit="1" customWidth="1"/>
    <col min="6" max="6" width="16.28515625" style="101" bestFit="1" customWidth="1"/>
    <col min="7" max="7" width="16.140625" style="101" bestFit="1" customWidth="1"/>
    <col min="8" max="8" width="16.28515625" style="101" bestFit="1" customWidth="1"/>
    <col min="9" max="10" width="16.42578125" style="101" bestFit="1" customWidth="1"/>
    <col min="11" max="16384" width="11.42578125" style="101"/>
  </cols>
  <sheetData>
    <row r="2" spans="2:8" s="135" customFormat="1" x14ac:dyDescent="0.2"/>
    <row r="3" spans="2:8" s="135" customFormat="1" x14ac:dyDescent="0.2">
      <c r="B3" s="83" t="s">
        <v>594</v>
      </c>
      <c r="C3" s="490"/>
      <c r="D3" s="490"/>
      <c r="E3" s="490"/>
      <c r="F3" s="490"/>
      <c r="G3" s="490"/>
      <c r="H3" s="491"/>
    </row>
    <row r="4" spans="2:8" s="135" customFormat="1" x14ac:dyDescent="0.2">
      <c r="B4" s="73" t="s">
        <v>20</v>
      </c>
      <c r="C4" s="869"/>
      <c r="D4" s="869"/>
      <c r="E4" s="869"/>
      <c r="F4" s="869"/>
      <c r="G4" s="869"/>
      <c r="H4" s="870"/>
    </row>
    <row r="5" spans="2:8" s="135" customFormat="1" x14ac:dyDescent="0.2">
      <c r="B5" s="871" t="s">
        <v>595</v>
      </c>
      <c r="C5" s="869"/>
      <c r="D5" s="869"/>
      <c r="E5" s="869"/>
      <c r="F5" s="869"/>
      <c r="G5" s="869"/>
      <c r="H5" s="870"/>
    </row>
    <row r="6" spans="2:8" s="135" customFormat="1" x14ac:dyDescent="0.2">
      <c r="B6" s="73" t="s">
        <v>2</v>
      </c>
      <c r="C6" s="869"/>
      <c r="D6" s="869"/>
      <c r="E6" s="869"/>
      <c r="F6" s="869"/>
      <c r="G6" s="869"/>
      <c r="H6" s="870"/>
    </row>
    <row r="7" spans="2:8" s="135" customFormat="1" x14ac:dyDescent="0.2">
      <c r="B7" s="77"/>
      <c r="C7" s="872"/>
      <c r="D7" s="872"/>
      <c r="E7" s="872"/>
      <c r="F7" s="872"/>
      <c r="G7" s="872"/>
      <c r="H7" s="873"/>
    </row>
    <row r="8" spans="2:8" s="135" customFormat="1" x14ac:dyDescent="0.2">
      <c r="C8" s="143"/>
      <c r="D8" s="143"/>
      <c r="E8" s="143"/>
      <c r="F8" s="143"/>
    </row>
    <row r="9" spans="2:8" s="135" customFormat="1" x14ac:dyDescent="0.2">
      <c r="B9" s="27" t="s">
        <v>34</v>
      </c>
      <c r="C9" s="110" t="s">
        <v>38</v>
      </c>
      <c r="D9" s="110" t="s">
        <v>39</v>
      </c>
      <c r="E9" s="110" t="s">
        <v>40</v>
      </c>
      <c r="F9" s="110" t="s">
        <v>121</v>
      </c>
      <c r="G9" s="110" t="s">
        <v>122</v>
      </c>
      <c r="H9" s="110" t="s">
        <v>633</v>
      </c>
    </row>
    <row r="10" spans="2:8" s="135" customFormat="1" x14ac:dyDescent="0.2">
      <c r="B10" s="451" t="s">
        <v>533</v>
      </c>
      <c r="C10" s="239"/>
      <c r="D10" s="239"/>
      <c r="E10" s="239"/>
      <c r="F10" s="239"/>
      <c r="G10" s="310"/>
      <c r="H10" s="248"/>
    </row>
    <row r="11" spans="2:8" s="135" customFormat="1" x14ac:dyDescent="0.2">
      <c r="B11" s="13" t="s">
        <v>41</v>
      </c>
      <c r="C11" s="445">
        <f>Pres.Vtas!M9</f>
        <v>97014.06</v>
      </c>
      <c r="D11" s="445">
        <f>Pres.Vtas!N9</f>
        <v>124667.15</v>
      </c>
      <c r="E11" s="445">
        <f>Pres.Vtas!O9</f>
        <v>154089.41531276732</v>
      </c>
      <c r="F11" s="445">
        <f>Pres.Vtas!P9</f>
        <v>190454.51732658042</v>
      </c>
      <c r="G11" s="445">
        <f>Pres.Vtas!Q9</f>
        <v>244557.71211454482</v>
      </c>
      <c r="H11" s="445">
        <f>Pres.Vtas!R9</f>
        <v>314840.9752763079</v>
      </c>
    </row>
    <row r="12" spans="2:8" s="135" customFormat="1" x14ac:dyDescent="0.2">
      <c r="B12" s="5" t="s">
        <v>43</v>
      </c>
      <c r="C12" s="445">
        <f>Pres.Vtas!M10</f>
        <v>309814.71000000002</v>
      </c>
      <c r="D12" s="445">
        <f>Pres.Vtas!N10</f>
        <v>378815.70999999996</v>
      </c>
      <c r="E12" s="445">
        <f>Pres.Vtas!O10</f>
        <v>468199.47731798346</v>
      </c>
      <c r="F12" s="445">
        <f>Pres.Vtas!P10</f>
        <v>578694.55396502756</v>
      </c>
      <c r="G12" s="445">
        <f>Pres.Vtas!Q10</f>
        <v>752923.47592850775</v>
      </c>
      <c r="H12" s="445">
        <f>Pres.Vtas!R10</f>
        <v>980652.01982659847</v>
      </c>
    </row>
    <row r="13" spans="2:8" s="135" customFormat="1" x14ac:dyDescent="0.2">
      <c r="B13" s="13" t="s">
        <v>69</v>
      </c>
      <c r="C13" s="445">
        <f>Pres.Vtas!M11</f>
        <v>168631.39</v>
      </c>
      <c r="D13" s="445">
        <f>Pres.Vtas!N11</f>
        <v>321559.53000000003</v>
      </c>
      <c r="E13" s="445">
        <f>Pres.Vtas!O11</f>
        <v>397450.07625313557</v>
      </c>
      <c r="F13" s="445">
        <f>Pres.Vtas!P11</f>
        <v>491248.29424887564</v>
      </c>
      <c r="G13" s="445">
        <f>Pres.Vtas!Q11</f>
        <v>637310.43875556288</v>
      </c>
      <c r="H13" s="445">
        <f>Pres.Vtas!R11</f>
        <v>828005.37873553718</v>
      </c>
    </row>
    <row r="14" spans="2:8" s="135" customFormat="1" x14ac:dyDescent="0.2">
      <c r="B14" s="108" t="s">
        <v>889</v>
      </c>
      <c r="C14" s="445">
        <f>Pres.Vtas!M12</f>
        <v>86744.420000000013</v>
      </c>
      <c r="D14" s="445">
        <f>Pres.Vtas!N12</f>
        <v>105520.23999999999</v>
      </c>
      <c r="E14" s="445">
        <f>Pres.Vtas!O12</f>
        <v>130407.3243572395</v>
      </c>
      <c r="F14" s="445">
        <f>Pres.Vtas!P12</f>
        <v>161183.45290554804</v>
      </c>
      <c r="G14" s="445">
        <f>Pres.Vtas!Q12</f>
        <v>208049.286675051</v>
      </c>
      <c r="H14" s="445">
        <f>Pres.Vtas!R12</f>
        <v>269107.70865393302</v>
      </c>
    </row>
    <row r="15" spans="2:8" s="135" customFormat="1" x14ac:dyDescent="0.2">
      <c r="B15" s="5" t="s">
        <v>71</v>
      </c>
      <c r="C15" s="445">
        <f>Pres.Vtas!M13</f>
        <v>144811.98000000001</v>
      </c>
      <c r="D15" s="445">
        <f>Pres.Vtas!N13</f>
        <v>177916.65000000002</v>
      </c>
      <c r="E15" s="445">
        <f>Pres.Vtas!O13</f>
        <v>219895.41461928206</v>
      </c>
      <c r="F15" s="445">
        <f>Pres.Vtas!P13</f>
        <v>271790.73246943264</v>
      </c>
      <c r="G15" s="445">
        <f>Pres.Vtas!Q13</f>
        <v>354542.90297845524</v>
      </c>
      <c r="H15" s="445">
        <f>Pres.Vtas!R13</f>
        <v>462836.53888625553</v>
      </c>
    </row>
    <row r="16" spans="2:8" s="135" customFormat="1" x14ac:dyDescent="0.2">
      <c r="B16" s="5" t="s">
        <v>72</v>
      </c>
      <c r="C16" s="445">
        <f>Pres.Vtas!M14</f>
        <v>24005.33</v>
      </c>
      <c r="D16" s="445">
        <f>Pres.Vtas!N14</f>
        <v>29051.479999999996</v>
      </c>
      <c r="E16" s="445">
        <f>Pres.Vtas!O14</f>
        <v>35914.546806958606</v>
      </c>
      <c r="F16" s="445">
        <f>Pres.Vtas!P14</f>
        <v>44390.379853400846</v>
      </c>
      <c r="G16" s="445">
        <f>Pres.Vtas!Q14</f>
        <v>53958.158656150212</v>
      </c>
      <c r="H16" s="445">
        <f>Pres.Vtas!R14</f>
        <v>77807.664782168606</v>
      </c>
    </row>
    <row r="17" spans="2:12" s="135" customFormat="1" x14ac:dyDescent="0.2">
      <c r="B17" s="28" t="s">
        <v>596</v>
      </c>
      <c r="C17" s="424">
        <f t="shared" ref="C17:H17" si="0">SUM(C11:C16)</f>
        <v>831021.89</v>
      </c>
      <c r="D17" s="424">
        <f t="shared" si="0"/>
        <v>1137530.76</v>
      </c>
      <c r="E17" s="424">
        <f t="shared" si="0"/>
        <v>1405956.2546673664</v>
      </c>
      <c r="F17" s="424">
        <f t="shared" si="0"/>
        <v>1737761.9307688652</v>
      </c>
      <c r="G17" s="424">
        <f t="shared" si="0"/>
        <v>2251341.9751082719</v>
      </c>
      <c r="H17" s="424">
        <f t="shared" si="0"/>
        <v>2933250.2861608006</v>
      </c>
    </row>
    <row r="18" spans="2:12" s="135" customFormat="1" x14ac:dyDescent="0.2">
      <c r="B18" s="18" t="s">
        <v>597</v>
      </c>
      <c r="C18" s="238"/>
      <c r="D18" s="423"/>
      <c r="E18" s="423"/>
      <c r="F18" s="238"/>
      <c r="G18" s="310"/>
      <c r="H18" s="248"/>
    </row>
    <row r="19" spans="2:12" s="135" customFormat="1" x14ac:dyDescent="0.2">
      <c r="B19" s="108" t="s">
        <v>598</v>
      </c>
      <c r="C19" s="445">
        <f>'Pres Produc'!K53+'Pres Produc'!K134+'Pres Produc'!K359+'Pres Produc'!K424+'Pres Produc'!K626+'Pres Produc'!K787</f>
        <v>0</v>
      </c>
      <c r="D19" s="445">
        <f>C21</f>
        <v>47018.122117082734</v>
      </c>
      <c r="E19" s="445">
        <f>D21</f>
        <v>65209.071403447175</v>
      </c>
      <c r="F19" s="445">
        <f t="shared" ref="F19:H19" si="1">E21</f>
        <v>80353.074397163698</v>
      </c>
      <c r="G19" s="445">
        <f t="shared" si="1"/>
        <v>99169.984217212841</v>
      </c>
      <c r="H19" s="445">
        <f t="shared" si="1"/>
        <v>133849.60883196897</v>
      </c>
    </row>
    <row r="20" spans="2:12" s="135" customFormat="1" x14ac:dyDescent="0.2">
      <c r="B20" s="114" t="s">
        <v>4</v>
      </c>
      <c r="C20" s="150">
        <f>'Pres Produc'!K24</f>
        <v>678267.49550000008</v>
      </c>
      <c r="D20" s="150">
        <f>'Pres Produc'!L24</f>
        <v>864576.54018941603</v>
      </c>
      <c r="E20" s="150">
        <f>'Pres Produc'!M24</f>
        <v>1057254.4069701366</v>
      </c>
      <c r="F20" s="150">
        <f>'Pres Produc'!N24</f>
        <v>1303810.0567767622</v>
      </c>
      <c r="G20" s="150">
        <f>'Pres Produc'!O24</f>
        <v>1769412.7027707365</v>
      </c>
      <c r="H20" s="150">
        <f>'Pres Produc'!P24</f>
        <v>2285452.5617557121</v>
      </c>
    </row>
    <row r="21" spans="2:12" s="135" customFormat="1" x14ac:dyDescent="0.2">
      <c r="B21" s="114" t="s">
        <v>599</v>
      </c>
      <c r="C21" s="119">
        <f>'Pres Produc'!K40</f>
        <v>47018.122117082734</v>
      </c>
      <c r="D21" s="119">
        <f>'Pres Produc'!L40</f>
        <v>65209.071403447175</v>
      </c>
      <c r="E21" s="119">
        <f>'Pres Produc'!M40</f>
        <v>80353.074397163698</v>
      </c>
      <c r="F21" s="119">
        <f>'Pres Produc'!N40</f>
        <v>99169.984217212841</v>
      </c>
      <c r="G21" s="119">
        <f>'Pres Produc'!O40</f>
        <v>133849.60883196897</v>
      </c>
      <c r="H21" s="119">
        <f>'Pres Produc'!P40</f>
        <v>173511.50748771135</v>
      </c>
    </row>
    <row r="22" spans="2:12" s="135" customFormat="1" x14ac:dyDescent="0.2">
      <c r="B22" s="452" t="s">
        <v>600</v>
      </c>
      <c r="C22" s="422">
        <f>+C19+C20-C21</f>
        <v>631249.37338291737</v>
      </c>
      <c r="D22" s="422">
        <f t="shared" ref="D22:H22" si="2">+D19+D20-D21</f>
        <v>846385.59090305155</v>
      </c>
      <c r="E22" s="422">
        <f t="shared" si="2"/>
        <v>1042110.4039764199</v>
      </c>
      <c r="F22" s="422">
        <f t="shared" si="2"/>
        <v>1284993.1469567132</v>
      </c>
      <c r="G22" s="422">
        <f t="shared" si="2"/>
        <v>1734733.0781559804</v>
      </c>
      <c r="H22" s="422">
        <f t="shared" si="2"/>
        <v>2245790.6630999697</v>
      </c>
    </row>
    <row r="23" spans="2:12" s="135" customFormat="1" x14ac:dyDescent="0.2">
      <c r="B23" s="451"/>
      <c r="C23" s="24"/>
      <c r="D23" s="425"/>
      <c r="E23" s="425"/>
      <c r="F23" s="24"/>
      <c r="G23" s="239"/>
      <c r="H23" s="248"/>
    </row>
    <row r="24" spans="2:12" s="135" customFormat="1" x14ac:dyDescent="0.2">
      <c r="B24" s="453" t="s">
        <v>601</v>
      </c>
      <c r="C24" s="391">
        <f t="shared" ref="C24:H24" si="3">+C17-C22</f>
        <v>199772.51661708264</v>
      </c>
      <c r="D24" s="391">
        <f t="shared" si="3"/>
        <v>291145.16909694846</v>
      </c>
      <c r="E24" s="391">
        <f t="shared" si="3"/>
        <v>363845.85069094645</v>
      </c>
      <c r="F24" s="391">
        <f t="shared" si="3"/>
        <v>452768.78381215199</v>
      </c>
      <c r="G24" s="391">
        <f t="shared" si="3"/>
        <v>516608.89695229148</v>
      </c>
      <c r="H24" s="391">
        <f t="shared" si="3"/>
        <v>687459.62306083087</v>
      </c>
    </row>
    <row r="25" spans="2:12" s="135" customFormat="1" x14ac:dyDescent="0.2">
      <c r="B25" s="454" t="s">
        <v>602</v>
      </c>
      <c r="C25" s="455">
        <f>Gto.Vtas!E28</f>
        <v>45533.763999999996</v>
      </c>
      <c r="D25" s="455">
        <f>Gto.Vtas!H28</f>
        <v>80584.06461500001</v>
      </c>
      <c r="E25" s="455">
        <f>Gto.Vtas!K28</f>
        <v>96114.031011510189</v>
      </c>
      <c r="F25" s="455">
        <f>Gto.Vtas!N28</f>
        <v>146477.48929788661</v>
      </c>
      <c r="G25" s="455">
        <f>Gto.Vtas!Q28</f>
        <v>166163.47433070681</v>
      </c>
      <c r="H25" s="455">
        <f>Gto.Vtas!T28</f>
        <v>231240.21755712005</v>
      </c>
    </row>
    <row r="26" spans="2:12" s="135" customFormat="1" x14ac:dyDescent="0.2">
      <c r="B26" s="456" t="s">
        <v>6</v>
      </c>
      <c r="C26" s="457">
        <f>'Gto Adm'!E33</f>
        <v>41560.897333333334</v>
      </c>
      <c r="D26" s="457">
        <f>'Gto Adm'!H33</f>
        <v>76695.343948333335</v>
      </c>
      <c r="E26" s="457">
        <f>'Gto Adm'!K33</f>
        <v>97760.721781666682</v>
      </c>
      <c r="F26" s="457">
        <f>'Gto Adm'!N33</f>
        <v>120510.62709833332</v>
      </c>
      <c r="G26" s="457">
        <f>'Gto Adm'!Q33</f>
        <v>130903.71071333335</v>
      </c>
      <c r="H26" s="457">
        <f>'Gto Adm'!T33</f>
        <v>128337.45254983332</v>
      </c>
    </row>
    <row r="27" spans="2:12" s="135" customFormat="1" x14ac:dyDescent="0.2">
      <c r="B27" s="458"/>
      <c r="C27" s="423"/>
      <c r="D27" s="423"/>
      <c r="E27" s="423"/>
      <c r="F27" s="423"/>
      <c r="G27" s="239"/>
      <c r="H27" s="248"/>
      <c r="J27" s="123"/>
      <c r="K27" s="123"/>
      <c r="L27" s="123"/>
    </row>
    <row r="28" spans="2:12" s="135" customFormat="1" x14ac:dyDescent="0.2">
      <c r="B28" s="453" t="s">
        <v>603</v>
      </c>
      <c r="C28" s="391">
        <f t="shared" ref="C28:H28" si="4">+C24-C25-C26</f>
        <v>112677.85528374932</v>
      </c>
      <c r="D28" s="391">
        <f t="shared" si="4"/>
        <v>133865.76053361513</v>
      </c>
      <c r="E28" s="391">
        <f t="shared" si="4"/>
        <v>169971.09789776959</v>
      </c>
      <c r="F28" s="391">
        <f t="shared" si="4"/>
        <v>185780.66741593205</v>
      </c>
      <c r="G28" s="391">
        <f t="shared" si="4"/>
        <v>219541.71190825134</v>
      </c>
      <c r="H28" s="391">
        <f t="shared" si="4"/>
        <v>327881.95295387751</v>
      </c>
      <c r="J28" s="123"/>
      <c r="K28" s="123"/>
      <c r="L28" s="123"/>
    </row>
    <row r="29" spans="2:12" s="135" customFormat="1" x14ac:dyDescent="0.2">
      <c r="B29" s="456" t="s">
        <v>7</v>
      </c>
      <c r="C29" s="448">
        <f>'Gtos Finan'!C92</f>
        <v>0</v>
      </c>
      <c r="D29" s="448">
        <f>'Gtos Finan'!D92</f>
        <v>0</v>
      </c>
      <c r="E29" s="448">
        <f>'Gtos Finan'!E92</f>
        <v>0</v>
      </c>
      <c r="F29" s="448">
        <f>'Gtos Finan'!F92</f>
        <v>0</v>
      </c>
      <c r="G29" s="448">
        <f>'Gtos Finan'!G92</f>
        <v>26000</v>
      </c>
      <c r="H29" s="448">
        <f>'Gtos Finan'!H92</f>
        <v>33688.471548462119</v>
      </c>
      <c r="J29" s="123"/>
      <c r="K29" s="123"/>
      <c r="L29" s="123"/>
    </row>
    <row r="30" spans="2:12" s="135" customFormat="1" x14ac:dyDescent="0.2">
      <c r="B30" s="458"/>
      <c r="C30" s="423"/>
      <c r="D30" s="423"/>
      <c r="E30" s="423"/>
      <c r="F30" s="423"/>
      <c r="G30" s="239"/>
      <c r="H30" s="248"/>
      <c r="J30" s="123"/>
      <c r="K30" s="123"/>
      <c r="L30" s="123"/>
    </row>
    <row r="31" spans="2:12" s="135" customFormat="1" x14ac:dyDescent="0.2">
      <c r="B31" s="459" t="s">
        <v>604</v>
      </c>
      <c r="C31" s="395">
        <f t="shared" ref="C31:H31" si="5">+C28-C29</f>
        <v>112677.85528374932</v>
      </c>
      <c r="D31" s="395">
        <f t="shared" si="5"/>
        <v>133865.76053361513</v>
      </c>
      <c r="E31" s="395">
        <f t="shared" si="5"/>
        <v>169971.09789776959</v>
      </c>
      <c r="F31" s="395">
        <f t="shared" si="5"/>
        <v>185780.66741593205</v>
      </c>
      <c r="G31" s="395">
        <f t="shared" si="5"/>
        <v>193541.71190825134</v>
      </c>
      <c r="H31" s="395">
        <f t="shared" si="5"/>
        <v>294193.4814054154</v>
      </c>
      <c r="J31" s="123"/>
      <c r="K31" s="368"/>
      <c r="L31" s="123"/>
    </row>
    <row r="32" spans="2:12" s="135" customFormat="1" x14ac:dyDescent="0.2">
      <c r="B32" s="454" t="s">
        <v>584</v>
      </c>
      <c r="C32" s="150">
        <f>IF(C31&lt;0,0,C31*0.15)</f>
        <v>16901.678292562396</v>
      </c>
      <c r="D32" s="150">
        <f t="shared" ref="D32:H32" si="6">IF(D31&lt;0,0,D31*0.15)</f>
        <v>20079.864080042269</v>
      </c>
      <c r="E32" s="150">
        <f t="shared" si="6"/>
        <v>25495.664684665437</v>
      </c>
      <c r="F32" s="150">
        <f t="shared" si="6"/>
        <v>27867.100112389806</v>
      </c>
      <c r="G32" s="150">
        <f t="shared" si="6"/>
        <v>29031.2567862377</v>
      </c>
      <c r="H32" s="150">
        <f t="shared" si="6"/>
        <v>44129.022210812305</v>
      </c>
      <c r="J32" s="123"/>
      <c r="K32" s="934"/>
      <c r="L32" s="934"/>
    </row>
    <row r="33" spans="2:12" s="135" customFormat="1" x14ac:dyDescent="0.2">
      <c r="B33" s="458"/>
      <c r="C33" s="423"/>
      <c r="D33" s="423"/>
      <c r="E33" s="423"/>
      <c r="F33" s="423"/>
      <c r="G33" s="239"/>
      <c r="H33" s="248"/>
      <c r="J33" s="123"/>
      <c r="K33" s="123"/>
      <c r="L33" s="123"/>
    </row>
    <row r="34" spans="2:12" s="135" customFormat="1" x14ac:dyDescent="0.2">
      <c r="B34" s="459" t="s">
        <v>605</v>
      </c>
      <c r="C34" s="395">
        <f t="shared" ref="C34:H34" si="7">+C31-C32</f>
        <v>95776.17699118692</v>
      </c>
      <c r="D34" s="395">
        <f t="shared" si="7"/>
        <v>113785.89645357286</v>
      </c>
      <c r="E34" s="395">
        <f t="shared" si="7"/>
        <v>144475.43321310414</v>
      </c>
      <c r="F34" s="395">
        <f t="shared" si="7"/>
        <v>157913.56730354225</v>
      </c>
      <c r="G34" s="395">
        <f t="shared" si="7"/>
        <v>164510.45512201363</v>
      </c>
      <c r="H34" s="395">
        <f t="shared" si="7"/>
        <v>250064.45919460309</v>
      </c>
      <c r="J34" s="123"/>
      <c r="K34" s="123"/>
      <c r="L34" s="123"/>
    </row>
    <row r="35" spans="2:12" s="135" customFormat="1" x14ac:dyDescent="0.2">
      <c r="B35" s="454" t="s">
        <v>585</v>
      </c>
      <c r="C35" s="150">
        <f t="shared" ref="C35:H35" si="8">IF(C34&lt;0,0,C34*0.25)</f>
        <v>23944.04424779673</v>
      </c>
      <c r="D35" s="150">
        <f t="shared" si="8"/>
        <v>28446.474113393215</v>
      </c>
      <c r="E35" s="150">
        <f t="shared" si="8"/>
        <v>36118.858303276036</v>
      </c>
      <c r="F35" s="150">
        <f t="shared" si="8"/>
        <v>39478.391825885563</v>
      </c>
      <c r="G35" s="150">
        <f t="shared" si="8"/>
        <v>41127.613780503409</v>
      </c>
      <c r="H35" s="150">
        <f t="shared" si="8"/>
        <v>62516.114798650771</v>
      </c>
      <c r="J35" s="123"/>
      <c r="K35" s="123"/>
      <c r="L35" s="123"/>
    </row>
    <row r="36" spans="2:12" s="135" customFormat="1" x14ac:dyDescent="0.2">
      <c r="B36" s="460"/>
      <c r="C36" s="461"/>
      <c r="D36" s="461"/>
      <c r="E36" s="461"/>
      <c r="F36" s="461"/>
      <c r="G36" s="291"/>
      <c r="H36" s="292"/>
      <c r="J36" s="123"/>
      <c r="K36" s="123"/>
      <c r="L36" s="123"/>
    </row>
    <row r="37" spans="2:12" s="135" customFormat="1" x14ac:dyDescent="0.2">
      <c r="B37" s="459" t="s">
        <v>606</v>
      </c>
      <c r="C37" s="395">
        <f t="shared" ref="C37:H37" si="9">+C34-C35</f>
        <v>71832.13274339019</v>
      </c>
      <c r="D37" s="395">
        <f t="shared" si="9"/>
        <v>85339.422340179648</v>
      </c>
      <c r="E37" s="395">
        <f t="shared" si="9"/>
        <v>108356.57490982811</v>
      </c>
      <c r="F37" s="395">
        <f t="shared" si="9"/>
        <v>118435.17547765668</v>
      </c>
      <c r="G37" s="395">
        <f t="shared" si="9"/>
        <v>123382.84134151023</v>
      </c>
      <c r="H37" s="395">
        <f t="shared" si="9"/>
        <v>187548.3443959523</v>
      </c>
      <c r="J37" s="123"/>
      <c r="K37" s="123"/>
      <c r="L37" s="123"/>
    </row>
    <row r="38" spans="2:12" s="135" customFormat="1" x14ac:dyDescent="0.2">
      <c r="B38" s="454" t="s">
        <v>607</v>
      </c>
      <c r="C38" s="150">
        <f t="shared" ref="C38:H38" si="10">IF(C37&lt;0,0,C37*0.1)</f>
        <v>7183.2132743390193</v>
      </c>
      <c r="D38" s="150">
        <f t="shared" si="10"/>
        <v>8533.9422340179644</v>
      </c>
      <c r="E38" s="150">
        <f t="shared" si="10"/>
        <v>10835.657490982812</v>
      </c>
      <c r="F38" s="150">
        <f t="shared" si="10"/>
        <v>11843.517547765668</v>
      </c>
      <c r="G38" s="150">
        <f t="shared" si="10"/>
        <v>12338.284134151023</v>
      </c>
      <c r="H38" s="150">
        <f t="shared" si="10"/>
        <v>18754.83443959523</v>
      </c>
    </row>
    <row r="39" spans="2:12" s="135" customFormat="1" x14ac:dyDescent="0.2">
      <c r="B39" s="460"/>
      <c r="C39" s="461"/>
      <c r="D39" s="461"/>
      <c r="E39" s="461"/>
      <c r="F39" s="461"/>
      <c r="G39" s="291"/>
      <c r="H39" s="292"/>
    </row>
    <row r="40" spans="2:12" s="135" customFormat="1" x14ac:dyDescent="0.2">
      <c r="B40" s="459" t="s">
        <v>890</v>
      </c>
      <c r="C40" s="395">
        <f t="shared" ref="C40:H40" si="11">+C37-C38</f>
        <v>64648.919469051172</v>
      </c>
      <c r="D40" s="395">
        <f t="shared" si="11"/>
        <v>76805.480106161689</v>
      </c>
      <c r="E40" s="395">
        <f t="shared" si="11"/>
        <v>97520.917418845289</v>
      </c>
      <c r="F40" s="395">
        <f t="shared" si="11"/>
        <v>106591.65792989101</v>
      </c>
      <c r="G40" s="395">
        <f t="shared" si="11"/>
        <v>111044.5572073592</v>
      </c>
      <c r="H40" s="395">
        <f t="shared" si="11"/>
        <v>168793.50995635707</v>
      </c>
    </row>
    <row r="41" spans="2:12" s="135" customFormat="1" x14ac:dyDescent="0.2">
      <c r="B41" s="143"/>
      <c r="C41" s="143"/>
      <c r="D41" s="143"/>
      <c r="E41" s="143"/>
      <c r="F41" s="143"/>
    </row>
    <row r="42" spans="2:12" x14ac:dyDescent="0.2">
      <c r="C42" s="211"/>
      <c r="D42" s="211"/>
      <c r="E42" s="211"/>
      <c r="F42" s="211"/>
    </row>
    <row r="43" spans="2:12" x14ac:dyDescent="0.2">
      <c r="K43" s="211"/>
    </row>
    <row r="44" spans="2:12" s="135" customFormat="1" x14ac:dyDescent="0.2">
      <c r="B44" s="622" t="s">
        <v>883</v>
      </c>
      <c r="C44" s="897"/>
      <c r="D44" s="897"/>
      <c r="E44" s="897"/>
      <c r="F44" s="897"/>
      <c r="G44" s="897"/>
      <c r="H44" s="898"/>
    </row>
    <row r="45" spans="2:12" s="135" customFormat="1" x14ac:dyDescent="0.2">
      <c r="B45" s="624" t="s">
        <v>20</v>
      </c>
      <c r="C45" s="899"/>
      <c r="D45" s="899"/>
      <c r="E45" s="899"/>
      <c r="F45" s="899"/>
      <c r="G45" s="899"/>
      <c r="H45" s="900"/>
    </row>
    <row r="46" spans="2:12" s="135" customFormat="1" x14ac:dyDescent="0.2">
      <c r="B46" s="901" t="s">
        <v>595</v>
      </c>
      <c r="C46" s="899"/>
      <c r="D46" s="899"/>
      <c r="E46" s="899"/>
      <c r="F46" s="899"/>
      <c r="G46" s="899"/>
      <c r="H46" s="900"/>
    </row>
    <row r="47" spans="2:12" s="135" customFormat="1" x14ac:dyDescent="0.2">
      <c r="B47" s="624" t="s">
        <v>608</v>
      </c>
      <c r="C47" s="899"/>
      <c r="D47" s="899"/>
      <c r="E47" s="899"/>
      <c r="F47" s="899"/>
      <c r="G47" s="899"/>
      <c r="H47" s="900"/>
    </row>
    <row r="48" spans="2:12" s="135" customFormat="1" x14ac:dyDescent="0.2">
      <c r="B48" s="626"/>
      <c r="C48" s="902"/>
      <c r="D48" s="902"/>
      <c r="E48" s="902"/>
      <c r="F48" s="902"/>
      <c r="G48" s="902"/>
      <c r="H48" s="903"/>
    </row>
    <row r="49" spans="2:8" s="135" customFormat="1" x14ac:dyDescent="0.2">
      <c r="C49" s="143"/>
      <c r="D49" s="143"/>
      <c r="E49" s="143"/>
      <c r="F49" s="143"/>
    </row>
    <row r="50" spans="2:8" s="135" customFormat="1" x14ac:dyDescent="0.2">
      <c r="B50" s="27" t="s">
        <v>34</v>
      </c>
      <c r="C50" s="110" t="s">
        <v>38</v>
      </c>
      <c r="D50" s="110" t="s">
        <v>39</v>
      </c>
      <c r="E50" s="110" t="s">
        <v>40</v>
      </c>
      <c r="F50" s="110" t="s">
        <v>121</v>
      </c>
      <c r="G50" s="110" t="s">
        <v>122</v>
      </c>
      <c r="H50" s="110" t="s">
        <v>633</v>
      </c>
    </row>
    <row r="51" spans="2:8" s="135" customFormat="1" x14ac:dyDescent="0.2">
      <c r="B51" s="451" t="s">
        <v>533</v>
      </c>
      <c r="C51" s="239"/>
      <c r="D51" s="239"/>
      <c r="E51" s="239"/>
      <c r="F51" s="239"/>
      <c r="G51" s="310"/>
      <c r="H51" s="248"/>
    </row>
    <row r="52" spans="2:8" s="135" customFormat="1" x14ac:dyDescent="0.2">
      <c r="B52" s="904" t="s">
        <v>41</v>
      </c>
      <c r="C52" s="445">
        <f>Pres.Vtas!M9</f>
        <v>97014.06</v>
      </c>
      <c r="D52" s="445">
        <f>Pres.Vtas!N9</f>
        <v>124667.15</v>
      </c>
      <c r="E52" s="445">
        <f>Pres.Vtas!O9</f>
        <v>154089.41531276732</v>
      </c>
      <c r="F52" s="445">
        <f>Pres.Vtas!P9</f>
        <v>190454.51732658042</v>
      </c>
      <c r="G52" s="445">
        <f>Pres.Vtas!Q9</f>
        <v>244557.71211454482</v>
      </c>
      <c r="H52" s="445">
        <f>Pres.Vtas!R9</f>
        <v>314840.9752763079</v>
      </c>
    </row>
    <row r="53" spans="2:8" s="135" customFormat="1" x14ac:dyDescent="0.2">
      <c r="B53" s="28" t="s">
        <v>596</v>
      </c>
      <c r="C53" s="424">
        <f t="shared" ref="C53:H53" si="12">SUM(C52:C52)</f>
        <v>97014.06</v>
      </c>
      <c r="D53" s="424">
        <f t="shared" si="12"/>
        <v>124667.15</v>
      </c>
      <c r="E53" s="424">
        <f t="shared" si="12"/>
        <v>154089.41531276732</v>
      </c>
      <c r="F53" s="424">
        <f t="shared" si="12"/>
        <v>190454.51732658042</v>
      </c>
      <c r="G53" s="424">
        <f t="shared" si="12"/>
        <v>244557.71211454482</v>
      </c>
      <c r="H53" s="424">
        <f t="shared" si="12"/>
        <v>314840.9752763079</v>
      </c>
    </row>
    <row r="54" spans="2:8" s="135" customFormat="1" x14ac:dyDescent="0.2">
      <c r="B54" s="18" t="s">
        <v>597</v>
      </c>
      <c r="C54" s="238"/>
      <c r="D54" s="423"/>
      <c r="E54" s="423"/>
      <c r="F54" s="238"/>
      <c r="G54" s="310"/>
      <c r="H54" s="248"/>
    </row>
    <row r="55" spans="2:8" s="135" customFormat="1" x14ac:dyDescent="0.2">
      <c r="B55" s="108" t="s">
        <v>598</v>
      </c>
      <c r="C55" s="445">
        <f>'Pres Produc'!K53</f>
        <v>0</v>
      </c>
      <c r="D55" s="445">
        <f>'Pres Produc'!L53</f>
        <v>0</v>
      </c>
      <c r="E55" s="445">
        <f>'Pres Produc'!M53</f>
        <v>0</v>
      </c>
      <c r="F55" s="445">
        <f>'Pres Produc'!N53</f>
        <v>0</v>
      </c>
      <c r="G55" s="445">
        <f>'Pres Produc'!O53</f>
        <v>0</v>
      </c>
      <c r="H55" s="445">
        <f>'Pres Produc'!P53</f>
        <v>0</v>
      </c>
    </row>
    <row r="56" spans="2:8" s="135" customFormat="1" x14ac:dyDescent="0.2">
      <c r="B56" s="114" t="s">
        <v>4</v>
      </c>
      <c r="C56" s="445">
        <f>'Pres Produc'!K54</f>
        <v>74478.620409829935</v>
      </c>
      <c r="D56" s="445">
        <f>'Pres Produc'!L54</f>
        <v>88851.615798467363</v>
      </c>
      <c r="E56" s="445">
        <f>'Pres Produc'!M54</f>
        <v>108866.62177644967</v>
      </c>
      <c r="F56" s="445">
        <f>'Pres Produc'!N54</f>
        <v>133771.77513952291</v>
      </c>
      <c r="G56" s="445">
        <f>'Pres Produc'!O54</f>
        <v>179568.3773751609</v>
      </c>
      <c r="H56" s="445">
        <f>'Pres Produc'!P54</f>
        <v>228072.05424808548</v>
      </c>
    </row>
    <row r="57" spans="2:8" s="135" customFormat="1" x14ac:dyDescent="0.2">
      <c r="B57" s="114" t="s">
        <v>599</v>
      </c>
      <c r="C57" s="119">
        <f>'Pres Produc'!K56</f>
        <v>0</v>
      </c>
      <c r="D57" s="119">
        <f>'Pres Produc'!L56</f>
        <v>0</v>
      </c>
      <c r="E57" s="119">
        <f>'Pres Produc'!M56</f>
        <v>0</v>
      </c>
      <c r="F57" s="119">
        <f>'Pres Produc'!N56</f>
        <v>0</v>
      </c>
      <c r="G57" s="119">
        <f>'Pres Produc'!O56</f>
        <v>0</v>
      </c>
      <c r="H57" s="119">
        <f>'Pres Produc'!P56</f>
        <v>0</v>
      </c>
    </row>
    <row r="58" spans="2:8" s="135" customFormat="1" x14ac:dyDescent="0.2">
      <c r="B58" s="452" t="s">
        <v>600</v>
      </c>
      <c r="C58" s="422">
        <f t="shared" ref="C58:H58" si="13">+C55+C56-C57</f>
        <v>74478.620409829935</v>
      </c>
      <c r="D58" s="422">
        <f t="shared" si="13"/>
        <v>88851.615798467363</v>
      </c>
      <c r="E58" s="422">
        <f t="shared" si="13"/>
        <v>108866.62177644967</v>
      </c>
      <c r="F58" s="422">
        <f t="shared" si="13"/>
        <v>133771.77513952291</v>
      </c>
      <c r="G58" s="422">
        <f t="shared" si="13"/>
        <v>179568.3773751609</v>
      </c>
      <c r="H58" s="422">
        <f t="shared" si="13"/>
        <v>228072.05424808548</v>
      </c>
    </row>
    <row r="59" spans="2:8" s="135" customFormat="1" x14ac:dyDescent="0.2">
      <c r="B59" s="451"/>
      <c r="C59" s="24"/>
      <c r="D59" s="425"/>
      <c r="E59" s="425"/>
      <c r="F59" s="24"/>
      <c r="G59" s="239"/>
      <c r="H59" s="248"/>
    </row>
    <row r="60" spans="2:8" s="135" customFormat="1" x14ac:dyDescent="0.2">
      <c r="B60" s="453" t="s">
        <v>601</v>
      </c>
      <c r="C60" s="391">
        <f t="shared" ref="C60:H60" si="14">+C53-C58</f>
        <v>22535.439590170063</v>
      </c>
      <c r="D60" s="391">
        <f t="shared" si="14"/>
        <v>35815.534201532631</v>
      </c>
      <c r="E60" s="391">
        <f t="shared" si="14"/>
        <v>45222.793536317651</v>
      </c>
      <c r="F60" s="391">
        <f t="shared" si="14"/>
        <v>56682.742187057505</v>
      </c>
      <c r="G60" s="391">
        <f t="shared" si="14"/>
        <v>64989.334739383921</v>
      </c>
      <c r="H60" s="391">
        <f t="shared" si="14"/>
        <v>86768.921028222423</v>
      </c>
    </row>
    <row r="61" spans="2:8" s="135" customFormat="1" x14ac:dyDescent="0.2">
      <c r="B61" s="454" t="s">
        <v>602</v>
      </c>
      <c r="C61" s="455">
        <f>Gto.Vtas!E60</f>
        <v>5302.3792406835555</v>
      </c>
      <c r="D61" s="455">
        <f>Gto.Vtas!H60</f>
        <v>10570.74423588305</v>
      </c>
      <c r="E61" s="455">
        <f>Gto.Vtas!K60</f>
        <v>13298.459185388154</v>
      </c>
      <c r="F61" s="455">
        <f>Gto.Vtas!N60</f>
        <v>20619.584915250314</v>
      </c>
      <c r="G61" s="455">
        <f>Gto.Vtas!Q60</f>
        <v>23011.916852491209</v>
      </c>
      <c r="H61" s="455">
        <f>Gto.Vtas!T60</f>
        <v>29915.574559391178</v>
      </c>
    </row>
    <row r="62" spans="2:8" s="135" customFormat="1" x14ac:dyDescent="0.2">
      <c r="B62" s="456" t="s">
        <v>6</v>
      </c>
      <c r="C62" s="457">
        <f>'Gto Adm'!E70</f>
        <v>6271.0586602802623</v>
      </c>
      <c r="D62" s="457">
        <f>'Gto Adm'!H70</f>
        <v>11429.09193480563</v>
      </c>
      <c r="E62" s="457">
        <f>'Gto Adm'!K70</f>
        <v>15562.183191886204</v>
      </c>
      <c r="F62" s="457">
        <f>'Gto Adm'!N70</f>
        <v>19020.650767139578</v>
      </c>
      <c r="G62" s="457">
        <f>'Gto Adm'!Q70</f>
        <v>20936.802132724115</v>
      </c>
      <c r="H62" s="457">
        <f>'Gto Adm'!T70</f>
        <v>19539.563594164614</v>
      </c>
    </row>
    <row r="63" spans="2:8" s="135" customFormat="1" x14ac:dyDescent="0.2">
      <c r="B63" s="458"/>
      <c r="C63" s="423"/>
      <c r="D63" s="423"/>
      <c r="E63" s="423"/>
      <c r="F63" s="423"/>
      <c r="G63" s="239"/>
      <c r="H63" s="248"/>
    </row>
    <row r="64" spans="2:8" s="135" customFormat="1" x14ac:dyDescent="0.2">
      <c r="B64" s="453" t="s">
        <v>603</v>
      </c>
      <c r="C64" s="391">
        <f t="shared" ref="C64:H64" si="15">+C60-C61-C62</f>
        <v>10962.001689206245</v>
      </c>
      <c r="D64" s="391">
        <f t="shared" si="15"/>
        <v>13815.698030843949</v>
      </c>
      <c r="E64" s="391">
        <f t="shared" si="15"/>
        <v>16362.151159043293</v>
      </c>
      <c r="F64" s="391">
        <f t="shared" si="15"/>
        <v>17042.506504667614</v>
      </c>
      <c r="G64" s="391">
        <f t="shared" si="15"/>
        <v>21040.615754168597</v>
      </c>
      <c r="H64" s="391">
        <f t="shared" si="15"/>
        <v>37313.782874666635</v>
      </c>
    </row>
    <row r="65" spans="2:11" s="135" customFormat="1" x14ac:dyDescent="0.2">
      <c r="B65" s="456" t="s">
        <v>7</v>
      </c>
      <c r="C65" s="448">
        <f>'Gtos Finan'!C42</f>
        <v>0</v>
      </c>
      <c r="D65" s="448">
        <f>'Gtos Finan'!D42</f>
        <v>0</v>
      </c>
      <c r="E65" s="448">
        <f>'Gtos Finan'!E42</f>
        <v>0</v>
      </c>
      <c r="F65" s="448">
        <f>'Gtos Finan'!F42</f>
        <v>0</v>
      </c>
      <c r="G65" s="448">
        <f>'Gtos Finan'!G42</f>
        <v>2521.7605847184404</v>
      </c>
      <c r="H65" s="448">
        <f>'Gtos Finan'!H42</f>
        <v>3229.4647957012421</v>
      </c>
    </row>
    <row r="66" spans="2:11" s="135" customFormat="1" x14ac:dyDescent="0.2">
      <c r="B66" s="458"/>
      <c r="C66" s="423"/>
      <c r="D66" s="423"/>
      <c r="E66" s="423"/>
      <c r="F66" s="423"/>
      <c r="G66" s="239"/>
      <c r="H66" s="248"/>
    </row>
    <row r="67" spans="2:11" s="135" customFormat="1" x14ac:dyDescent="0.2">
      <c r="B67" s="459" t="s">
        <v>604</v>
      </c>
      <c r="C67" s="395">
        <f t="shared" ref="C67:H67" si="16">+C64-C65</f>
        <v>10962.001689206245</v>
      </c>
      <c r="D67" s="395">
        <f t="shared" si="16"/>
        <v>13815.698030843949</v>
      </c>
      <c r="E67" s="395">
        <f t="shared" si="16"/>
        <v>16362.151159043293</v>
      </c>
      <c r="F67" s="395">
        <f t="shared" si="16"/>
        <v>17042.506504667614</v>
      </c>
      <c r="G67" s="395">
        <f t="shared" si="16"/>
        <v>18518.855169450158</v>
      </c>
      <c r="H67" s="395">
        <f t="shared" si="16"/>
        <v>34084.318078965392</v>
      </c>
    </row>
    <row r="68" spans="2:11" s="135" customFormat="1" x14ac:dyDescent="0.2">
      <c r="B68" s="454" t="s">
        <v>584</v>
      </c>
      <c r="C68" s="150">
        <f t="shared" ref="C68:H68" si="17">IF(C67&lt;0,0,C67*0.15)</f>
        <v>1644.3002533809367</v>
      </c>
      <c r="D68" s="150">
        <f t="shared" si="17"/>
        <v>2072.3547046265921</v>
      </c>
      <c r="E68" s="150">
        <f t="shared" si="17"/>
        <v>2454.322673856494</v>
      </c>
      <c r="F68" s="150">
        <f t="shared" si="17"/>
        <v>2556.3759757001421</v>
      </c>
      <c r="G68" s="150">
        <f t="shared" si="17"/>
        <v>2777.8282754175239</v>
      </c>
      <c r="H68" s="150">
        <f t="shared" si="17"/>
        <v>5112.6477118448083</v>
      </c>
    </row>
    <row r="69" spans="2:11" s="135" customFormat="1" x14ac:dyDescent="0.2">
      <c r="B69" s="458"/>
      <c r="C69" s="423"/>
      <c r="D69" s="423"/>
      <c r="E69" s="423"/>
      <c r="F69" s="423"/>
      <c r="G69" s="239"/>
      <c r="H69" s="248"/>
    </row>
    <row r="70" spans="2:11" s="135" customFormat="1" x14ac:dyDescent="0.2">
      <c r="B70" s="459" t="s">
        <v>605</v>
      </c>
      <c r="C70" s="395">
        <f t="shared" ref="C70:H70" si="18">+C67-C68</f>
        <v>9317.7014358253073</v>
      </c>
      <c r="D70" s="395">
        <f t="shared" si="18"/>
        <v>11743.343326217357</v>
      </c>
      <c r="E70" s="395">
        <f t="shared" si="18"/>
        <v>13907.828485186799</v>
      </c>
      <c r="F70" s="395">
        <f t="shared" si="18"/>
        <v>14486.130528967471</v>
      </c>
      <c r="G70" s="395">
        <f t="shared" si="18"/>
        <v>15741.026894032635</v>
      </c>
      <c r="H70" s="395">
        <f t="shared" si="18"/>
        <v>28971.670367120583</v>
      </c>
    </row>
    <row r="71" spans="2:11" s="135" customFormat="1" x14ac:dyDescent="0.2">
      <c r="B71" s="454" t="s">
        <v>585</v>
      </c>
      <c r="C71" s="150">
        <f t="shared" ref="C71:H71" si="19">IF(C70&lt;0,0,C70*0.25)</f>
        <v>2329.4253589563268</v>
      </c>
      <c r="D71" s="150">
        <f t="shared" si="19"/>
        <v>2935.8358315543392</v>
      </c>
      <c r="E71" s="150">
        <f t="shared" si="19"/>
        <v>3476.9571212966998</v>
      </c>
      <c r="F71" s="150">
        <f t="shared" si="19"/>
        <v>3621.5326322418678</v>
      </c>
      <c r="G71" s="150">
        <f t="shared" si="19"/>
        <v>3935.2567235081588</v>
      </c>
      <c r="H71" s="150">
        <f t="shared" si="19"/>
        <v>7242.9175917801458</v>
      </c>
    </row>
    <row r="72" spans="2:11" s="135" customFormat="1" x14ac:dyDescent="0.2">
      <c r="B72" s="460"/>
      <c r="C72" s="461"/>
      <c r="D72" s="461"/>
      <c r="E72" s="461"/>
      <c r="F72" s="461"/>
      <c r="G72" s="291"/>
      <c r="H72" s="292"/>
    </row>
    <row r="73" spans="2:11" s="135" customFormat="1" x14ac:dyDescent="0.2">
      <c r="B73" s="459" t="s">
        <v>606</v>
      </c>
      <c r="C73" s="395">
        <f t="shared" ref="C73:H73" si="20">+C70-C71</f>
        <v>6988.2760768689805</v>
      </c>
      <c r="D73" s="395">
        <f t="shared" si="20"/>
        <v>8807.5074946630175</v>
      </c>
      <c r="E73" s="395">
        <f t="shared" si="20"/>
        <v>10430.871363890099</v>
      </c>
      <c r="F73" s="395">
        <f t="shared" si="20"/>
        <v>10864.597896725603</v>
      </c>
      <c r="G73" s="395">
        <f t="shared" si="20"/>
        <v>11805.770170524476</v>
      </c>
      <c r="H73" s="395">
        <f t="shared" si="20"/>
        <v>21728.752775340436</v>
      </c>
    </row>
    <row r="74" spans="2:11" s="135" customFormat="1" x14ac:dyDescent="0.2">
      <c r="B74" s="454" t="s">
        <v>607</v>
      </c>
      <c r="C74" s="150">
        <f t="shared" ref="C74:H74" si="21">IF(C73&lt;0,0,C73*0.1)</f>
        <v>698.82760768689809</v>
      </c>
      <c r="D74" s="150">
        <f t="shared" si="21"/>
        <v>880.75074946630184</v>
      </c>
      <c r="E74" s="150">
        <f t="shared" si="21"/>
        <v>1043.0871363890099</v>
      </c>
      <c r="F74" s="150">
        <f t="shared" si="21"/>
        <v>1086.4597896725604</v>
      </c>
      <c r="G74" s="150">
        <f t="shared" si="21"/>
        <v>1180.5770170524477</v>
      </c>
      <c r="H74" s="150">
        <f t="shared" si="21"/>
        <v>2172.8752775340436</v>
      </c>
    </row>
    <row r="75" spans="2:11" s="135" customFormat="1" x14ac:dyDescent="0.2">
      <c r="B75" s="460"/>
      <c r="C75" s="461"/>
      <c r="D75" s="461"/>
      <c r="E75" s="461"/>
      <c r="F75" s="461"/>
      <c r="G75" s="291"/>
      <c r="H75" s="292"/>
    </row>
    <row r="76" spans="2:11" s="135" customFormat="1" x14ac:dyDescent="0.2">
      <c r="B76" s="459" t="s">
        <v>890</v>
      </c>
      <c r="C76" s="395">
        <f t="shared" ref="C76:H76" si="22">+C73-C74</f>
        <v>6289.4484691820826</v>
      </c>
      <c r="D76" s="395">
        <f t="shared" si="22"/>
        <v>7926.7567451967152</v>
      </c>
      <c r="E76" s="395">
        <f t="shared" si="22"/>
        <v>9387.7842275010898</v>
      </c>
      <c r="F76" s="395">
        <f t="shared" si="22"/>
        <v>9778.1381070530424</v>
      </c>
      <c r="G76" s="395">
        <f t="shared" si="22"/>
        <v>10625.193153472028</v>
      </c>
      <c r="H76" s="395">
        <f t="shared" si="22"/>
        <v>19555.877497806392</v>
      </c>
    </row>
    <row r="77" spans="2:11" x14ac:dyDescent="0.2">
      <c r="K77" s="211"/>
    </row>
    <row r="78" spans="2:11" x14ac:dyDescent="0.2">
      <c r="C78" s="211"/>
      <c r="D78" s="211"/>
      <c r="E78" s="211"/>
      <c r="F78" s="211"/>
    </row>
    <row r="79" spans="2:11" x14ac:dyDescent="0.2">
      <c r="C79" s="211"/>
      <c r="D79" s="211"/>
      <c r="E79" s="211"/>
      <c r="F79" s="211"/>
    </row>
    <row r="80" spans="2:11" s="135" customFormat="1" x14ac:dyDescent="0.2">
      <c r="B80" s="622" t="s">
        <v>884</v>
      </c>
      <c r="C80" s="897"/>
      <c r="D80" s="897"/>
      <c r="E80" s="897"/>
      <c r="F80" s="897"/>
      <c r="G80" s="897"/>
      <c r="H80" s="898"/>
    </row>
    <row r="81" spans="2:8" s="135" customFormat="1" x14ac:dyDescent="0.2">
      <c r="B81" s="624" t="s">
        <v>20</v>
      </c>
      <c r="C81" s="899"/>
      <c r="D81" s="899"/>
      <c r="E81" s="899"/>
      <c r="F81" s="899"/>
      <c r="G81" s="899"/>
      <c r="H81" s="900"/>
    </row>
    <row r="82" spans="2:8" s="135" customFormat="1" x14ac:dyDescent="0.2">
      <c r="B82" s="901" t="s">
        <v>595</v>
      </c>
      <c r="C82" s="899"/>
      <c r="D82" s="899"/>
      <c r="E82" s="899"/>
      <c r="F82" s="899"/>
      <c r="G82" s="899"/>
      <c r="H82" s="900"/>
    </row>
    <row r="83" spans="2:8" s="135" customFormat="1" x14ac:dyDescent="0.2">
      <c r="B83" s="624" t="s">
        <v>608</v>
      </c>
      <c r="C83" s="899"/>
      <c r="D83" s="899"/>
      <c r="E83" s="899"/>
      <c r="F83" s="899"/>
      <c r="G83" s="899"/>
      <c r="H83" s="900"/>
    </row>
    <row r="84" spans="2:8" s="135" customFormat="1" x14ac:dyDescent="0.2">
      <c r="B84" s="626"/>
      <c r="C84" s="902"/>
      <c r="D84" s="902"/>
      <c r="E84" s="902"/>
      <c r="F84" s="902"/>
      <c r="G84" s="902"/>
      <c r="H84" s="903"/>
    </row>
    <row r="85" spans="2:8" s="135" customFormat="1" x14ac:dyDescent="0.2">
      <c r="C85" s="143"/>
      <c r="D85" s="143"/>
      <c r="E85" s="143"/>
      <c r="F85" s="143"/>
    </row>
    <row r="86" spans="2:8" s="135" customFormat="1" x14ac:dyDescent="0.2">
      <c r="B86" s="27" t="s">
        <v>34</v>
      </c>
      <c r="C86" s="110" t="s">
        <v>38</v>
      </c>
      <c r="D86" s="110" t="s">
        <v>39</v>
      </c>
      <c r="E86" s="110" t="s">
        <v>40</v>
      </c>
      <c r="F86" s="110" t="s">
        <v>121</v>
      </c>
      <c r="G86" s="110" t="s">
        <v>122</v>
      </c>
      <c r="H86" s="110" t="s">
        <v>633</v>
      </c>
    </row>
    <row r="87" spans="2:8" s="135" customFormat="1" x14ac:dyDescent="0.2">
      <c r="B87" s="451" t="s">
        <v>533</v>
      </c>
      <c r="C87" s="239"/>
      <c r="D87" s="239"/>
      <c r="E87" s="239"/>
      <c r="F87" s="239"/>
      <c r="G87" s="310"/>
      <c r="H87" s="248"/>
    </row>
    <row r="88" spans="2:8" s="135" customFormat="1" x14ac:dyDescent="0.2">
      <c r="B88" s="905" t="s">
        <v>43</v>
      </c>
      <c r="C88" s="445">
        <f>Pres.Vtas!M10</f>
        <v>309814.71000000002</v>
      </c>
      <c r="D88" s="445">
        <f>Pres.Vtas!N10</f>
        <v>378815.70999999996</v>
      </c>
      <c r="E88" s="445">
        <f>Pres.Vtas!O10</f>
        <v>468199.47731798346</v>
      </c>
      <c r="F88" s="445">
        <f>Pres.Vtas!P10</f>
        <v>578694.55396502756</v>
      </c>
      <c r="G88" s="445">
        <f>Pres.Vtas!Q10</f>
        <v>752923.47592850775</v>
      </c>
      <c r="H88" s="445">
        <f>Pres.Vtas!R10</f>
        <v>980652.01982659847</v>
      </c>
    </row>
    <row r="89" spans="2:8" s="135" customFormat="1" x14ac:dyDescent="0.2">
      <c r="B89" s="28" t="s">
        <v>596</v>
      </c>
      <c r="C89" s="424">
        <f t="shared" ref="C89:H89" si="23">SUM(C88:C88)</f>
        <v>309814.71000000002</v>
      </c>
      <c r="D89" s="424">
        <f t="shared" si="23"/>
        <v>378815.70999999996</v>
      </c>
      <c r="E89" s="424">
        <f t="shared" si="23"/>
        <v>468199.47731798346</v>
      </c>
      <c r="F89" s="424">
        <f t="shared" si="23"/>
        <v>578694.55396502756</v>
      </c>
      <c r="G89" s="424">
        <f t="shared" si="23"/>
        <v>752923.47592850775</v>
      </c>
      <c r="H89" s="424">
        <f t="shared" si="23"/>
        <v>980652.01982659847</v>
      </c>
    </row>
    <row r="90" spans="2:8" s="135" customFormat="1" x14ac:dyDescent="0.2">
      <c r="B90" s="18" t="s">
        <v>597</v>
      </c>
      <c r="C90" s="238"/>
      <c r="D90" s="423"/>
      <c r="E90" s="423"/>
      <c r="F90" s="238"/>
      <c r="G90" s="310"/>
      <c r="H90" s="248"/>
    </row>
    <row r="91" spans="2:8" s="135" customFormat="1" x14ac:dyDescent="0.2">
      <c r="B91" s="108" t="s">
        <v>598</v>
      </c>
      <c r="C91" s="445">
        <f>'Pres Produc'!K134</f>
        <v>0</v>
      </c>
      <c r="D91" s="445">
        <f>'Pres Produc'!L134</f>
        <v>18429.261243600387</v>
      </c>
      <c r="E91" s="445">
        <f>'Pres Produc'!M134</f>
        <v>23730.564575066252</v>
      </c>
      <c r="F91" s="445">
        <f>'Pres Produc'!N134</f>
        <v>29124.852871301526</v>
      </c>
      <c r="G91" s="445">
        <f>'Pres Produc'!O134</f>
        <v>35792.324035576938</v>
      </c>
      <c r="H91" s="445">
        <f>'Pres Produc'!P134</f>
        <v>48702.824787588237</v>
      </c>
    </row>
    <row r="92" spans="2:8" s="135" customFormat="1" x14ac:dyDescent="0.2">
      <c r="B92" s="114" t="s">
        <v>4</v>
      </c>
      <c r="C92" s="445">
        <f>'Pres Produc'!K135</f>
        <v>250193.40194252762</v>
      </c>
      <c r="D92" s="445">
        <f>'Pres Produc'!L135</f>
        <v>283270.78711690701</v>
      </c>
      <c r="E92" s="445">
        <f>'Pres Produc'!M135</f>
        <v>346920.60059002659</v>
      </c>
      <c r="F92" s="445">
        <f>'Pres Produc'!N135</f>
        <v>426875.37083449628</v>
      </c>
      <c r="G92" s="445">
        <f>'Pres Produc'!O135</f>
        <v>584232.81259937258</v>
      </c>
      <c r="H92" s="445">
        <f>'Pres Produc'!P135</f>
        <v>752366.77800250717</v>
      </c>
    </row>
    <row r="93" spans="2:8" s="135" customFormat="1" x14ac:dyDescent="0.2">
      <c r="B93" s="114" t="s">
        <v>599</v>
      </c>
      <c r="C93" s="119">
        <f>'Pres Produc'!K137</f>
        <v>18429.261243600387</v>
      </c>
      <c r="D93" s="119">
        <f>'Pres Produc'!L137</f>
        <v>23730.564575066252</v>
      </c>
      <c r="E93" s="119">
        <f>'Pres Produc'!M137</f>
        <v>29124.852871301526</v>
      </c>
      <c r="F93" s="119">
        <f>'Pres Produc'!N137</f>
        <v>35792.324035576938</v>
      </c>
      <c r="G93" s="119">
        <f>'Pres Produc'!O137</f>
        <v>48702.824787588237</v>
      </c>
      <c r="H93" s="119">
        <f>'Pres Produc'!P137</f>
        <v>62937.662114343628</v>
      </c>
    </row>
    <row r="94" spans="2:8" s="135" customFormat="1" x14ac:dyDescent="0.2">
      <c r="B94" s="452" t="s">
        <v>600</v>
      </c>
      <c r="C94" s="422">
        <f t="shared" ref="C94:H94" si="24">+C91+C92-C93</f>
        <v>231764.14069892722</v>
      </c>
      <c r="D94" s="422">
        <f t="shared" si="24"/>
        <v>277969.48378544115</v>
      </c>
      <c r="E94" s="422">
        <f t="shared" si="24"/>
        <v>341526.31229379133</v>
      </c>
      <c r="F94" s="422">
        <f t="shared" si="24"/>
        <v>420207.89967022085</v>
      </c>
      <c r="G94" s="422">
        <f t="shared" si="24"/>
        <v>571322.31184736127</v>
      </c>
      <c r="H94" s="422">
        <f t="shared" si="24"/>
        <v>738131.94067575177</v>
      </c>
    </row>
    <row r="95" spans="2:8" s="135" customFormat="1" x14ac:dyDescent="0.2">
      <c r="B95" s="451"/>
      <c r="C95" s="24"/>
      <c r="D95" s="425"/>
      <c r="E95" s="425"/>
      <c r="F95" s="24"/>
      <c r="G95" s="239"/>
      <c r="H95" s="248"/>
    </row>
    <row r="96" spans="2:8" s="135" customFormat="1" x14ac:dyDescent="0.2">
      <c r="B96" s="453" t="s">
        <v>601</v>
      </c>
      <c r="C96" s="391">
        <f t="shared" ref="C96:H96" si="25">+C89-C94</f>
        <v>78050.569301072799</v>
      </c>
      <c r="D96" s="391">
        <f t="shared" si="25"/>
        <v>100846.22621455882</v>
      </c>
      <c r="E96" s="391">
        <f t="shared" si="25"/>
        <v>126673.16502419213</v>
      </c>
      <c r="F96" s="391">
        <f t="shared" si="25"/>
        <v>158486.65429480671</v>
      </c>
      <c r="G96" s="391">
        <f t="shared" si="25"/>
        <v>181601.16408114647</v>
      </c>
      <c r="H96" s="391">
        <f t="shared" si="25"/>
        <v>242520.07915084669</v>
      </c>
    </row>
    <row r="97" spans="2:8" s="135" customFormat="1" x14ac:dyDescent="0.2">
      <c r="B97" s="454" t="s">
        <v>602</v>
      </c>
      <c r="C97" s="455">
        <f>Gto.Vtas!E222</f>
        <v>18047.475731058315</v>
      </c>
      <c r="D97" s="455">
        <f>Gto.Vtas!H222</f>
        <v>26098.182939198279</v>
      </c>
      <c r="E97" s="455">
        <f>Gto.Vtas!K222</f>
        <v>29962.835697032704</v>
      </c>
      <c r="F97" s="455">
        <f>Gto.Vtas!N222</f>
        <v>45277.566161838164</v>
      </c>
      <c r="G97" s="455">
        <f>Gto.Vtas!Q222</f>
        <v>51547.924953858768</v>
      </c>
      <c r="H97" s="455">
        <f>Gto.Vtas!T222</f>
        <v>75167.033463546017</v>
      </c>
    </row>
    <row r="98" spans="2:8" s="135" customFormat="1" x14ac:dyDescent="0.2">
      <c r="B98" s="456" t="s">
        <v>6</v>
      </c>
      <c r="C98" s="457">
        <f>'Gto Adm'!E257</f>
        <v>14027.180725236891</v>
      </c>
      <c r="D98" s="457">
        <f>'Gto Adm'!H257</f>
        <v>22921.575832446208</v>
      </c>
      <c r="E98" s="457">
        <f>'Gto Adm'!K257</f>
        <v>27589.515587654252</v>
      </c>
      <c r="F98" s="457">
        <f>'Gto Adm'!N257</f>
        <v>34327.22993843077</v>
      </c>
      <c r="G98" s="457">
        <f>'Gto Adm'!Q257</f>
        <v>36514.475698525886</v>
      </c>
      <c r="H98" s="457">
        <f>'Gto Adm'!T257</f>
        <v>37361.827675668006</v>
      </c>
    </row>
    <row r="99" spans="2:8" s="135" customFormat="1" x14ac:dyDescent="0.2">
      <c r="B99" s="458"/>
      <c r="C99" s="423"/>
      <c r="D99" s="423"/>
      <c r="E99" s="423"/>
      <c r="F99" s="423"/>
      <c r="G99" s="239"/>
      <c r="H99" s="248"/>
    </row>
    <row r="100" spans="2:8" s="135" customFormat="1" x14ac:dyDescent="0.2">
      <c r="B100" s="453" t="s">
        <v>603</v>
      </c>
      <c r="C100" s="391">
        <f t="shared" ref="C100:H100" si="26">+C96-C97-C98</f>
        <v>45975.912844777595</v>
      </c>
      <c r="D100" s="391">
        <f t="shared" si="26"/>
        <v>51826.467442914334</v>
      </c>
      <c r="E100" s="391">
        <f t="shared" si="26"/>
        <v>69120.813739505174</v>
      </c>
      <c r="F100" s="391">
        <f t="shared" si="26"/>
        <v>78881.858194537781</v>
      </c>
      <c r="G100" s="391">
        <f t="shared" si="26"/>
        <v>93538.763428761813</v>
      </c>
      <c r="H100" s="391">
        <f t="shared" si="26"/>
        <v>129991.21801163268</v>
      </c>
    </row>
    <row r="101" spans="2:8" s="135" customFormat="1" x14ac:dyDescent="0.2">
      <c r="B101" s="456" t="s">
        <v>7</v>
      </c>
      <c r="C101" s="448">
        <f>'Gtos Finan'!C57</f>
        <v>0</v>
      </c>
      <c r="D101" s="448">
        <f>'Gtos Finan'!D57</f>
        <v>0</v>
      </c>
      <c r="E101" s="448">
        <f>'Gtos Finan'!E57</f>
        <v>0</v>
      </c>
      <c r="F101" s="448">
        <f>'Gtos Finan'!F57</f>
        <v>0</v>
      </c>
      <c r="G101" s="448">
        <f>'Gtos Finan'!G57</f>
        <v>10476.310355829875</v>
      </c>
      <c r="H101" s="448">
        <f>'Gtos Finan'!H57</f>
        <v>13574.752890351367</v>
      </c>
    </row>
    <row r="102" spans="2:8" s="135" customFormat="1" x14ac:dyDescent="0.2">
      <c r="B102" s="458"/>
      <c r="C102" s="423"/>
      <c r="D102" s="423"/>
      <c r="E102" s="423"/>
      <c r="F102" s="423"/>
      <c r="G102" s="239"/>
      <c r="H102" s="248"/>
    </row>
    <row r="103" spans="2:8" s="135" customFormat="1" x14ac:dyDescent="0.2">
      <c r="B103" s="459" t="s">
        <v>604</v>
      </c>
      <c r="C103" s="395">
        <f t="shared" ref="C103:H103" si="27">+C100-C101</f>
        <v>45975.912844777595</v>
      </c>
      <c r="D103" s="395">
        <f t="shared" si="27"/>
        <v>51826.467442914334</v>
      </c>
      <c r="E103" s="395">
        <f t="shared" si="27"/>
        <v>69120.813739505174</v>
      </c>
      <c r="F103" s="395">
        <f t="shared" si="27"/>
        <v>78881.858194537781</v>
      </c>
      <c r="G103" s="395">
        <f t="shared" si="27"/>
        <v>83062.453072931938</v>
      </c>
      <c r="H103" s="395">
        <f t="shared" si="27"/>
        <v>116416.4651212813</v>
      </c>
    </row>
    <row r="104" spans="2:8" s="135" customFormat="1" x14ac:dyDescent="0.2">
      <c r="B104" s="454" t="s">
        <v>584</v>
      </c>
      <c r="C104" s="150">
        <f t="shared" ref="C104:H104" si="28">IF(C103&lt;0,0,C103*0.15)</f>
        <v>6896.3869267166392</v>
      </c>
      <c r="D104" s="150">
        <f t="shared" si="28"/>
        <v>7773.97011643715</v>
      </c>
      <c r="E104" s="150">
        <f t="shared" si="28"/>
        <v>10368.122060925776</v>
      </c>
      <c r="F104" s="150">
        <f t="shared" si="28"/>
        <v>11832.278729180667</v>
      </c>
      <c r="G104" s="150">
        <f t="shared" si="28"/>
        <v>12459.36796093979</v>
      </c>
      <c r="H104" s="150">
        <f t="shared" si="28"/>
        <v>17462.469768192193</v>
      </c>
    </row>
    <row r="105" spans="2:8" s="135" customFormat="1" x14ac:dyDescent="0.2">
      <c r="B105" s="458"/>
      <c r="C105" s="423"/>
      <c r="D105" s="423"/>
      <c r="E105" s="423"/>
      <c r="F105" s="423"/>
      <c r="G105" s="239"/>
      <c r="H105" s="248"/>
    </row>
    <row r="106" spans="2:8" s="135" customFormat="1" x14ac:dyDescent="0.2">
      <c r="B106" s="459" t="s">
        <v>605</v>
      </c>
      <c r="C106" s="395">
        <f t="shared" ref="C106:H106" si="29">+C103-C104</f>
        <v>39079.525918060957</v>
      </c>
      <c r="D106" s="395">
        <f t="shared" si="29"/>
        <v>44052.497326477183</v>
      </c>
      <c r="E106" s="395">
        <f t="shared" si="29"/>
        <v>58752.691678579402</v>
      </c>
      <c r="F106" s="395">
        <f t="shared" si="29"/>
        <v>67049.579465357121</v>
      </c>
      <c r="G106" s="395">
        <f t="shared" si="29"/>
        <v>70603.085111992143</v>
      </c>
      <c r="H106" s="395">
        <f t="shared" si="29"/>
        <v>98953.995353089107</v>
      </c>
    </row>
    <row r="107" spans="2:8" s="135" customFormat="1" x14ac:dyDescent="0.2">
      <c r="B107" s="454" t="s">
        <v>585</v>
      </c>
      <c r="C107" s="150">
        <f t="shared" ref="C107:H107" si="30">IF(C106&lt;0,0,C106*0.25)</f>
        <v>9769.8814795152393</v>
      </c>
      <c r="D107" s="150">
        <f t="shared" si="30"/>
        <v>11013.124331619296</v>
      </c>
      <c r="E107" s="150">
        <f t="shared" si="30"/>
        <v>14688.17291964485</v>
      </c>
      <c r="F107" s="150">
        <f t="shared" si="30"/>
        <v>16762.39486633928</v>
      </c>
      <c r="G107" s="150">
        <f t="shared" si="30"/>
        <v>17650.771277998036</v>
      </c>
      <c r="H107" s="150">
        <f t="shared" si="30"/>
        <v>24738.498838272277</v>
      </c>
    </row>
    <row r="108" spans="2:8" s="135" customFormat="1" x14ac:dyDescent="0.2">
      <c r="B108" s="460"/>
      <c r="C108" s="461"/>
      <c r="D108" s="461"/>
      <c r="E108" s="461"/>
      <c r="F108" s="461"/>
      <c r="G108" s="291"/>
      <c r="H108" s="292"/>
    </row>
    <row r="109" spans="2:8" s="135" customFormat="1" x14ac:dyDescent="0.2">
      <c r="B109" s="459" t="s">
        <v>606</v>
      </c>
      <c r="C109" s="395">
        <f t="shared" ref="C109:H109" si="31">+C106-C107</f>
        <v>29309.644438545718</v>
      </c>
      <c r="D109" s="395">
        <f t="shared" si="31"/>
        <v>33039.372994857884</v>
      </c>
      <c r="E109" s="395">
        <f t="shared" si="31"/>
        <v>44064.518758934551</v>
      </c>
      <c r="F109" s="395">
        <f t="shared" si="31"/>
        <v>50287.184599017841</v>
      </c>
      <c r="G109" s="395">
        <f t="shared" si="31"/>
        <v>52952.313833994107</v>
      </c>
      <c r="H109" s="395">
        <f t="shared" si="31"/>
        <v>74215.496514816827</v>
      </c>
    </row>
    <row r="110" spans="2:8" s="135" customFormat="1" x14ac:dyDescent="0.2">
      <c r="B110" s="454" t="s">
        <v>607</v>
      </c>
      <c r="C110" s="150">
        <f t="shared" ref="C110:H110" si="32">IF(C109&lt;0,0,C109*0.1)</f>
        <v>2930.964443854572</v>
      </c>
      <c r="D110" s="150">
        <f t="shared" si="32"/>
        <v>3303.9372994857886</v>
      </c>
      <c r="E110" s="150">
        <f t="shared" si="32"/>
        <v>4406.4518758934555</v>
      </c>
      <c r="F110" s="150">
        <f t="shared" si="32"/>
        <v>5028.7184599017846</v>
      </c>
      <c r="G110" s="150">
        <f t="shared" si="32"/>
        <v>5295.2313833994112</v>
      </c>
      <c r="H110" s="150">
        <f t="shared" si="32"/>
        <v>7421.5496514816832</v>
      </c>
    </row>
    <row r="111" spans="2:8" s="135" customFormat="1" x14ac:dyDescent="0.2">
      <c r="B111" s="460"/>
      <c r="C111" s="461"/>
      <c r="D111" s="461"/>
      <c r="E111" s="461"/>
      <c r="F111" s="461"/>
      <c r="G111" s="291"/>
      <c r="H111" s="292"/>
    </row>
    <row r="112" spans="2:8" s="135" customFormat="1" x14ac:dyDescent="0.2">
      <c r="B112" s="459" t="s">
        <v>890</v>
      </c>
      <c r="C112" s="395">
        <f t="shared" ref="C112:H112" si="33">+C109-C110</f>
        <v>26378.679994691145</v>
      </c>
      <c r="D112" s="395">
        <f t="shared" si="33"/>
        <v>29735.435695372096</v>
      </c>
      <c r="E112" s="395">
        <f t="shared" si="33"/>
        <v>39658.066883041094</v>
      </c>
      <c r="F112" s="395">
        <f t="shared" si="33"/>
        <v>45258.466139116055</v>
      </c>
      <c r="G112" s="395">
        <f t="shared" si="33"/>
        <v>47657.082450594695</v>
      </c>
      <c r="H112" s="395">
        <f t="shared" si="33"/>
        <v>66793.94686333515</v>
      </c>
    </row>
    <row r="113" spans="2:8" x14ac:dyDescent="0.2">
      <c r="C113" s="211"/>
      <c r="D113" s="211"/>
      <c r="E113" s="211"/>
      <c r="F113" s="211"/>
    </row>
    <row r="114" spans="2:8" x14ac:dyDescent="0.2">
      <c r="C114" s="211"/>
      <c r="D114" s="211"/>
      <c r="E114" s="211"/>
      <c r="F114" s="211"/>
    </row>
    <row r="115" spans="2:8" x14ac:dyDescent="0.2">
      <c r="C115" s="211"/>
      <c r="D115" s="211"/>
      <c r="E115" s="211"/>
      <c r="F115" s="211"/>
    </row>
    <row r="116" spans="2:8" s="135" customFormat="1" x14ac:dyDescent="0.2">
      <c r="B116" s="622" t="s">
        <v>885</v>
      </c>
      <c r="C116" s="897"/>
      <c r="D116" s="897"/>
      <c r="E116" s="897"/>
      <c r="F116" s="897"/>
      <c r="G116" s="897"/>
      <c r="H116" s="898"/>
    </row>
    <row r="117" spans="2:8" s="135" customFormat="1" x14ac:dyDescent="0.2">
      <c r="B117" s="624" t="s">
        <v>20</v>
      </c>
      <c r="C117" s="899"/>
      <c r="D117" s="899"/>
      <c r="E117" s="899"/>
      <c r="F117" s="899"/>
      <c r="G117" s="899"/>
      <c r="H117" s="900"/>
    </row>
    <row r="118" spans="2:8" s="135" customFormat="1" x14ac:dyDescent="0.2">
      <c r="B118" s="901" t="s">
        <v>595</v>
      </c>
      <c r="C118" s="899"/>
      <c r="D118" s="899"/>
      <c r="E118" s="899"/>
      <c r="F118" s="899"/>
      <c r="G118" s="899"/>
      <c r="H118" s="900"/>
    </row>
    <row r="119" spans="2:8" s="135" customFormat="1" x14ac:dyDescent="0.2">
      <c r="B119" s="624" t="s">
        <v>608</v>
      </c>
      <c r="C119" s="899"/>
      <c r="D119" s="899"/>
      <c r="E119" s="899"/>
      <c r="F119" s="899"/>
      <c r="G119" s="899"/>
      <c r="H119" s="900"/>
    </row>
    <row r="120" spans="2:8" s="135" customFormat="1" x14ac:dyDescent="0.2">
      <c r="B120" s="626"/>
      <c r="C120" s="902"/>
      <c r="D120" s="902"/>
      <c r="E120" s="902"/>
      <c r="F120" s="902"/>
      <c r="G120" s="902"/>
      <c r="H120" s="903"/>
    </row>
    <row r="121" spans="2:8" s="135" customFormat="1" x14ac:dyDescent="0.2">
      <c r="C121" s="143"/>
      <c r="D121" s="143"/>
      <c r="E121" s="143"/>
      <c r="F121" s="143"/>
    </row>
    <row r="122" spans="2:8" s="135" customFormat="1" x14ac:dyDescent="0.2">
      <c r="B122" s="27" t="s">
        <v>34</v>
      </c>
      <c r="C122" s="110" t="s">
        <v>38</v>
      </c>
      <c r="D122" s="110" t="s">
        <v>39</v>
      </c>
      <c r="E122" s="110" t="s">
        <v>40</v>
      </c>
      <c r="F122" s="110" t="s">
        <v>121</v>
      </c>
      <c r="G122" s="110" t="s">
        <v>122</v>
      </c>
      <c r="H122" s="110" t="s">
        <v>633</v>
      </c>
    </row>
    <row r="123" spans="2:8" s="135" customFormat="1" x14ac:dyDescent="0.2">
      <c r="B123" s="451" t="s">
        <v>533</v>
      </c>
      <c r="C123" s="239"/>
      <c r="D123" s="239"/>
      <c r="E123" s="239"/>
      <c r="F123" s="239"/>
      <c r="G123" s="310"/>
      <c r="H123" s="248"/>
    </row>
    <row r="124" spans="2:8" s="135" customFormat="1" x14ac:dyDescent="0.2">
      <c r="B124" s="904" t="s">
        <v>69</v>
      </c>
      <c r="C124" s="445">
        <f>Pres.Vtas!M11</f>
        <v>168631.39</v>
      </c>
      <c r="D124" s="445">
        <f>Pres.Vtas!N11</f>
        <v>321559.53000000003</v>
      </c>
      <c r="E124" s="445">
        <f>Pres.Vtas!O11</f>
        <v>397450.07625313557</v>
      </c>
      <c r="F124" s="445">
        <f>Pres.Vtas!P11</f>
        <v>491248.29424887564</v>
      </c>
      <c r="G124" s="445">
        <f>Pres.Vtas!Q11</f>
        <v>637310.43875556288</v>
      </c>
      <c r="H124" s="445">
        <f>Pres.Vtas!R11</f>
        <v>828005.37873553718</v>
      </c>
    </row>
    <row r="125" spans="2:8" s="135" customFormat="1" x14ac:dyDescent="0.2">
      <c r="B125" s="28" t="s">
        <v>596</v>
      </c>
      <c r="C125" s="424">
        <f t="shared" ref="C125:H125" si="34">SUM(C124:C124)</f>
        <v>168631.39</v>
      </c>
      <c r="D125" s="424">
        <f t="shared" si="34"/>
        <v>321559.53000000003</v>
      </c>
      <c r="E125" s="424">
        <f t="shared" si="34"/>
        <v>397450.07625313557</v>
      </c>
      <c r="F125" s="424">
        <f t="shared" si="34"/>
        <v>491248.29424887564</v>
      </c>
      <c r="G125" s="424">
        <f t="shared" si="34"/>
        <v>637310.43875556288</v>
      </c>
      <c r="H125" s="424">
        <f t="shared" si="34"/>
        <v>828005.37873553718</v>
      </c>
    </row>
    <row r="126" spans="2:8" s="135" customFormat="1" x14ac:dyDescent="0.2">
      <c r="B126" s="18" t="s">
        <v>597</v>
      </c>
      <c r="C126" s="238"/>
      <c r="D126" s="423"/>
      <c r="E126" s="423"/>
      <c r="F126" s="238"/>
      <c r="G126" s="310"/>
      <c r="H126" s="248"/>
    </row>
    <row r="127" spans="2:8" s="135" customFormat="1" x14ac:dyDescent="0.2">
      <c r="B127" s="108" t="s">
        <v>598</v>
      </c>
      <c r="C127" s="445">
        <f>'Pres Produc'!K359</f>
        <v>0</v>
      </c>
      <c r="D127" s="445">
        <f>'Pres Produc'!L359</f>
        <v>3474.5026925263228</v>
      </c>
      <c r="E127" s="445">
        <f>'Pres Produc'!M359</f>
        <v>10015.385178657089</v>
      </c>
      <c r="F127" s="445">
        <f>'Pres Produc'!N359</f>
        <v>12260.013868479669</v>
      </c>
      <c r="G127" s="445">
        <f>'Pres Produc'!O359</f>
        <v>15072.932127488544</v>
      </c>
      <c r="H127" s="445">
        <f>'Pres Produc'!P359</f>
        <v>20430.271217229718</v>
      </c>
    </row>
    <row r="128" spans="2:8" s="135" customFormat="1" x14ac:dyDescent="0.2">
      <c r="B128" s="114" t="s">
        <v>4</v>
      </c>
      <c r="C128" s="445">
        <f>'Pres Produc'!K360</f>
        <v>129343.85005966319</v>
      </c>
      <c r="D128" s="445">
        <f>'Pres Produc'!L360</f>
        <v>248471.51720920217</v>
      </c>
      <c r="E128" s="445">
        <f>'Pres Produc'!M360</f>
        <v>298319.65578862629</v>
      </c>
      <c r="F128" s="445">
        <f>'Pres Produc'!N360</f>
        <v>366672.62963924906</v>
      </c>
      <c r="G128" s="445">
        <f>'Pres Produc'!O360</f>
        <v>498677.65024843236</v>
      </c>
      <c r="H128" s="445">
        <f>'Pres Produc'!P360</f>
        <v>639579.8508254186</v>
      </c>
    </row>
    <row r="129" spans="2:8" s="135" customFormat="1" x14ac:dyDescent="0.2">
      <c r="B129" s="114" t="s">
        <v>599</v>
      </c>
      <c r="C129" s="119">
        <f>'Pres Produc'!K362</f>
        <v>3474.5026925263228</v>
      </c>
      <c r="D129" s="119">
        <f>'Pres Produc'!L362</f>
        <v>10015.385178657089</v>
      </c>
      <c r="E129" s="119">
        <f>'Pres Produc'!M362</f>
        <v>12260.013868479669</v>
      </c>
      <c r="F129" s="119">
        <f>'Pres Produc'!N362</f>
        <v>15072.932127488544</v>
      </c>
      <c r="G129" s="119">
        <f>'Pres Produc'!O362</f>
        <v>20430.271217229718</v>
      </c>
      <c r="H129" s="119">
        <f>'Pres Produc'!P362</f>
        <v>26254.823811673676</v>
      </c>
    </row>
    <row r="130" spans="2:8" s="135" customFormat="1" x14ac:dyDescent="0.2">
      <c r="B130" s="452" t="s">
        <v>600</v>
      </c>
      <c r="C130" s="422">
        <f t="shared" ref="C130:H130" si="35">+C127+C128-C129</f>
        <v>125869.34736713687</v>
      </c>
      <c r="D130" s="422">
        <f t="shared" si="35"/>
        <v>241930.63472307142</v>
      </c>
      <c r="E130" s="422">
        <f t="shared" si="35"/>
        <v>296075.02709880366</v>
      </c>
      <c r="F130" s="422">
        <f t="shared" si="35"/>
        <v>363859.71138024016</v>
      </c>
      <c r="G130" s="422">
        <f t="shared" si="35"/>
        <v>493320.31115869118</v>
      </c>
      <c r="H130" s="422">
        <f t="shared" si="35"/>
        <v>633755.29823097459</v>
      </c>
    </row>
    <row r="131" spans="2:8" s="135" customFormat="1" x14ac:dyDescent="0.2">
      <c r="B131" s="451"/>
      <c r="C131" s="24"/>
      <c r="D131" s="425"/>
      <c r="E131" s="425"/>
      <c r="F131" s="24"/>
      <c r="G131" s="239"/>
      <c r="H131" s="248"/>
    </row>
    <row r="132" spans="2:8" s="135" customFormat="1" x14ac:dyDescent="0.2">
      <c r="B132" s="453" t="s">
        <v>601</v>
      </c>
      <c r="C132" s="391">
        <f t="shared" ref="C132:H132" si="36">+C125-C130</f>
        <v>42762.042632863144</v>
      </c>
      <c r="D132" s="391">
        <f t="shared" si="36"/>
        <v>79628.895276928612</v>
      </c>
      <c r="E132" s="391">
        <f t="shared" si="36"/>
        <v>101375.04915433191</v>
      </c>
      <c r="F132" s="391">
        <f t="shared" si="36"/>
        <v>127388.58286863548</v>
      </c>
      <c r="G132" s="391">
        <f t="shared" si="36"/>
        <v>143990.12759687169</v>
      </c>
      <c r="H132" s="391">
        <f t="shared" si="36"/>
        <v>194250.08050456259</v>
      </c>
    </row>
    <row r="133" spans="2:8" s="135" customFormat="1" x14ac:dyDescent="0.2">
      <c r="B133" s="454" t="s">
        <v>602</v>
      </c>
      <c r="C133" s="455">
        <f>Gto.Vtas!E671</f>
        <v>12436.895954420927</v>
      </c>
      <c r="D133" s="455">
        <f>Gto.Vtas!H671</f>
        <v>27936.794596858526</v>
      </c>
      <c r="E133" s="455">
        <f>Gto.Vtas!K671</f>
        <v>33508.076198144678</v>
      </c>
      <c r="F133" s="455">
        <f>Gto.Vtas!N671</f>
        <v>51008.775019819288</v>
      </c>
      <c r="G133" s="455">
        <f>Gto.Vtas!Q671</f>
        <v>57401.174777455824</v>
      </c>
      <c r="H133" s="455">
        <f>Gto.Vtas!T671</f>
        <v>77269.95312189273</v>
      </c>
    </row>
    <row r="134" spans="2:8" s="135" customFormat="1" x14ac:dyDescent="0.2">
      <c r="B134" s="456" t="s">
        <v>6</v>
      </c>
      <c r="C134" s="457">
        <f>'Gto Adm'!E776</f>
        <v>12085.711335081627</v>
      </c>
      <c r="D134" s="457">
        <f>'Gto Adm'!H776</f>
        <v>27588.45135826413</v>
      </c>
      <c r="E134" s="457">
        <f>'Gto Adm'!K776</f>
        <v>35858.98951907421</v>
      </c>
      <c r="F134" s="457">
        <f>'Gto Adm'!N776</f>
        <v>44023.176796805172</v>
      </c>
      <c r="G134" s="457">
        <f>'Gto Adm'!Q776</f>
        <v>48425.421399906634</v>
      </c>
      <c r="H134" s="457">
        <f>'Gto Adm'!T776</f>
        <v>46530.237100331957</v>
      </c>
    </row>
    <row r="135" spans="2:8" s="135" customFormat="1" x14ac:dyDescent="0.2">
      <c r="B135" s="458"/>
      <c r="C135" s="423"/>
      <c r="D135" s="423"/>
      <c r="E135" s="423"/>
      <c r="F135" s="423"/>
      <c r="G135" s="239"/>
      <c r="H135" s="248"/>
    </row>
    <row r="136" spans="2:8" s="135" customFormat="1" x14ac:dyDescent="0.2">
      <c r="B136" s="453" t="s">
        <v>603</v>
      </c>
      <c r="C136" s="391">
        <f t="shared" ref="C136:H136" si="37">+C132-C133-C134</f>
        <v>18239.435343360587</v>
      </c>
      <c r="D136" s="391">
        <f t="shared" si="37"/>
        <v>24103.649321805955</v>
      </c>
      <c r="E136" s="391">
        <f t="shared" si="37"/>
        <v>32007.983437113027</v>
      </c>
      <c r="F136" s="391">
        <f t="shared" si="37"/>
        <v>32356.631052011013</v>
      </c>
      <c r="G136" s="391">
        <f t="shared" si="37"/>
        <v>38163.531419509229</v>
      </c>
      <c r="H136" s="391">
        <f t="shared" si="37"/>
        <v>70449.890282337903</v>
      </c>
    </row>
    <row r="137" spans="2:8" s="135" customFormat="1" x14ac:dyDescent="0.2">
      <c r="B137" s="456" t="s">
        <v>7</v>
      </c>
      <c r="C137" s="448">
        <f>'Gtos Finan'!C62</f>
        <v>0</v>
      </c>
      <c r="D137" s="448">
        <f>'Gtos Finan'!D62</f>
        <v>0</v>
      </c>
      <c r="E137" s="448">
        <f>'Gtos Finan'!E62</f>
        <v>0</v>
      </c>
      <c r="F137" s="448">
        <f>'Gtos Finan'!F62</f>
        <v>0</v>
      </c>
      <c r="G137" s="448">
        <f>'Gtos Finan'!G62</f>
        <v>7776.7451508489021</v>
      </c>
      <c r="H137" s="448">
        <f>'Gtos Finan'!H62</f>
        <v>10051.124031388816</v>
      </c>
    </row>
    <row r="138" spans="2:8" s="135" customFormat="1" x14ac:dyDescent="0.2">
      <c r="B138" s="458"/>
      <c r="C138" s="423"/>
      <c r="D138" s="423"/>
      <c r="E138" s="423"/>
      <c r="F138" s="423"/>
      <c r="G138" s="239"/>
      <c r="H138" s="248"/>
    </row>
    <row r="139" spans="2:8" s="135" customFormat="1" x14ac:dyDescent="0.2">
      <c r="B139" s="459" t="s">
        <v>604</v>
      </c>
      <c r="C139" s="395">
        <f t="shared" ref="C139:H139" si="38">+C136-C137</f>
        <v>18239.435343360587</v>
      </c>
      <c r="D139" s="395">
        <f t="shared" si="38"/>
        <v>24103.649321805955</v>
      </c>
      <c r="E139" s="395">
        <f t="shared" si="38"/>
        <v>32007.983437113027</v>
      </c>
      <c r="F139" s="395">
        <f t="shared" si="38"/>
        <v>32356.631052011013</v>
      </c>
      <c r="G139" s="395">
        <f t="shared" si="38"/>
        <v>30386.786268660326</v>
      </c>
      <c r="H139" s="395">
        <f t="shared" si="38"/>
        <v>60398.766250949091</v>
      </c>
    </row>
    <row r="140" spans="2:8" s="135" customFormat="1" x14ac:dyDescent="0.2">
      <c r="B140" s="454" t="s">
        <v>584</v>
      </c>
      <c r="C140" s="150">
        <f t="shared" ref="C140:H140" si="39">IF(C139&lt;0,0,C139*0.15)</f>
        <v>2735.9153015040879</v>
      </c>
      <c r="D140" s="150">
        <f t="shared" si="39"/>
        <v>3615.5473982708932</v>
      </c>
      <c r="E140" s="150">
        <f t="shared" si="39"/>
        <v>4801.1975155669543</v>
      </c>
      <c r="F140" s="150">
        <f t="shared" si="39"/>
        <v>4853.4946578016516</v>
      </c>
      <c r="G140" s="150">
        <f t="shared" si="39"/>
        <v>4558.0179402990489</v>
      </c>
      <c r="H140" s="150">
        <f t="shared" si="39"/>
        <v>9059.8149376423626</v>
      </c>
    </row>
    <row r="141" spans="2:8" s="135" customFormat="1" x14ac:dyDescent="0.2">
      <c r="B141" s="458"/>
      <c r="C141" s="423"/>
      <c r="D141" s="423"/>
      <c r="E141" s="423"/>
      <c r="F141" s="423"/>
      <c r="G141" s="239"/>
      <c r="H141" s="248"/>
    </row>
    <row r="142" spans="2:8" s="135" customFormat="1" x14ac:dyDescent="0.2">
      <c r="B142" s="459" t="s">
        <v>605</v>
      </c>
      <c r="C142" s="395">
        <f t="shared" ref="C142:H142" si="40">+C139-C140</f>
        <v>15503.520041856498</v>
      </c>
      <c r="D142" s="395">
        <f t="shared" si="40"/>
        <v>20488.101923535061</v>
      </c>
      <c r="E142" s="395">
        <f t="shared" si="40"/>
        <v>27206.785921546074</v>
      </c>
      <c r="F142" s="395">
        <f t="shared" si="40"/>
        <v>27503.136394209359</v>
      </c>
      <c r="G142" s="395">
        <f t="shared" si="40"/>
        <v>25828.768328361279</v>
      </c>
      <c r="H142" s="395">
        <f t="shared" si="40"/>
        <v>51338.95131330673</v>
      </c>
    </row>
    <row r="143" spans="2:8" s="135" customFormat="1" x14ac:dyDescent="0.2">
      <c r="B143" s="454" t="s">
        <v>585</v>
      </c>
      <c r="C143" s="150">
        <f t="shared" ref="C143:H143" si="41">IF(C142&lt;0,0,C142*0.25)</f>
        <v>3875.8800104641246</v>
      </c>
      <c r="D143" s="150">
        <f t="shared" si="41"/>
        <v>5122.0254808837653</v>
      </c>
      <c r="E143" s="150">
        <f t="shared" si="41"/>
        <v>6801.6964803865185</v>
      </c>
      <c r="F143" s="150">
        <f t="shared" si="41"/>
        <v>6875.7840985523399</v>
      </c>
      <c r="G143" s="150">
        <f t="shared" si="41"/>
        <v>6457.1920820903197</v>
      </c>
      <c r="H143" s="150">
        <f t="shared" si="41"/>
        <v>12834.737828326683</v>
      </c>
    </row>
    <row r="144" spans="2:8" s="135" customFormat="1" x14ac:dyDescent="0.2">
      <c r="B144" s="460"/>
      <c r="C144" s="461"/>
      <c r="D144" s="461"/>
      <c r="E144" s="461"/>
      <c r="F144" s="461"/>
      <c r="G144" s="291"/>
      <c r="H144" s="292"/>
    </row>
    <row r="145" spans="2:8" s="135" customFormat="1" x14ac:dyDescent="0.2">
      <c r="B145" s="459" t="s">
        <v>606</v>
      </c>
      <c r="C145" s="395">
        <f t="shared" ref="C145:H145" si="42">+C142-C143</f>
        <v>11627.640031392373</v>
      </c>
      <c r="D145" s="395">
        <f t="shared" si="42"/>
        <v>15366.076442651296</v>
      </c>
      <c r="E145" s="395">
        <f t="shared" si="42"/>
        <v>20405.089441159555</v>
      </c>
      <c r="F145" s="395">
        <f t="shared" si="42"/>
        <v>20627.35229565702</v>
      </c>
      <c r="G145" s="395">
        <f t="shared" si="42"/>
        <v>19371.576246270961</v>
      </c>
      <c r="H145" s="395">
        <f t="shared" si="42"/>
        <v>38504.21348498005</v>
      </c>
    </row>
    <row r="146" spans="2:8" s="135" customFormat="1" x14ac:dyDescent="0.2">
      <c r="B146" s="454" t="s">
        <v>607</v>
      </c>
      <c r="C146" s="150">
        <f t="shared" ref="C146:H146" si="43">IF(C145&lt;0,0,C145*0.1)</f>
        <v>1162.7640031392373</v>
      </c>
      <c r="D146" s="150">
        <f t="shared" si="43"/>
        <v>1536.6076442651297</v>
      </c>
      <c r="E146" s="150">
        <f t="shared" si="43"/>
        <v>2040.5089441159555</v>
      </c>
      <c r="F146" s="150">
        <f t="shared" si="43"/>
        <v>2062.735229565702</v>
      </c>
      <c r="G146" s="150">
        <f t="shared" si="43"/>
        <v>1937.1576246270961</v>
      </c>
      <c r="H146" s="150">
        <f t="shared" si="43"/>
        <v>3850.421348498005</v>
      </c>
    </row>
    <row r="147" spans="2:8" s="135" customFormat="1" x14ac:dyDescent="0.2">
      <c r="B147" s="460"/>
      <c r="C147" s="461"/>
      <c r="D147" s="461"/>
      <c r="E147" s="461"/>
      <c r="F147" s="461"/>
      <c r="G147" s="291"/>
      <c r="H147" s="292"/>
    </row>
    <row r="148" spans="2:8" s="135" customFormat="1" x14ac:dyDescent="0.2">
      <c r="B148" s="459" t="s">
        <v>890</v>
      </c>
      <c r="C148" s="395">
        <f t="shared" ref="C148:H148" si="44">+C145-C146</f>
        <v>10464.876028253137</v>
      </c>
      <c r="D148" s="395">
        <f t="shared" si="44"/>
        <v>13829.468798386166</v>
      </c>
      <c r="E148" s="395">
        <f t="shared" si="44"/>
        <v>18364.5804970436</v>
      </c>
      <c r="F148" s="395">
        <f t="shared" si="44"/>
        <v>18564.617066091319</v>
      </c>
      <c r="G148" s="395">
        <f t="shared" si="44"/>
        <v>17434.418621643865</v>
      </c>
      <c r="H148" s="395">
        <f t="shared" si="44"/>
        <v>34653.792136482043</v>
      </c>
    </row>
    <row r="149" spans="2:8" x14ac:dyDescent="0.2">
      <c r="C149" s="211"/>
      <c r="D149" s="211"/>
      <c r="E149" s="211"/>
      <c r="F149" s="211"/>
    </row>
    <row r="150" spans="2:8" x14ac:dyDescent="0.2">
      <c r="C150" s="211"/>
      <c r="D150" s="211"/>
      <c r="E150" s="211"/>
      <c r="F150" s="211"/>
    </row>
    <row r="152" spans="2:8" s="135" customFormat="1" x14ac:dyDescent="0.2">
      <c r="B152" s="622" t="s">
        <v>886</v>
      </c>
      <c r="C152" s="897"/>
      <c r="D152" s="897"/>
      <c r="E152" s="897"/>
      <c r="F152" s="897"/>
      <c r="G152" s="897"/>
      <c r="H152" s="898"/>
    </row>
    <row r="153" spans="2:8" s="135" customFormat="1" x14ac:dyDescent="0.2">
      <c r="B153" s="624" t="s">
        <v>20</v>
      </c>
      <c r="C153" s="899"/>
      <c r="D153" s="899"/>
      <c r="E153" s="899"/>
      <c r="F153" s="899"/>
      <c r="G153" s="899"/>
      <c r="H153" s="900"/>
    </row>
    <row r="154" spans="2:8" s="135" customFormat="1" x14ac:dyDescent="0.2">
      <c r="B154" s="901" t="s">
        <v>595</v>
      </c>
      <c r="C154" s="899"/>
      <c r="D154" s="899"/>
      <c r="E154" s="899"/>
      <c r="F154" s="899"/>
      <c r="G154" s="899"/>
      <c r="H154" s="900"/>
    </row>
    <row r="155" spans="2:8" s="135" customFormat="1" x14ac:dyDescent="0.2">
      <c r="B155" s="624" t="s">
        <v>608</v>
      </c>
      <c r="C155" s="899"/>
      <c r="D155" s="899"/>
      <c r="E155" s="899"/>
      <c r="F155" s="899"/>
      <c r="G155" s="899"/>
      <c r="H155" s="900"/>
    </row>
    <row r="156" spans="2:8" s="135" customFormat="1" x14ac:dyDescent="0.2">
      <c r="B156" s="626"/>
      <c r="C156" s="902"/>
      <c r="D156" s="902"/>
      <c r="E156" s="902"/>
      <c r="F156" s="902"/>
      <c r="G156" s="902"/>
      <c r="H156" s="903"/>
    </row>
    <row r="157" spans="2:8" s="135" customFormat="1" x14ac:dyDescent="0.2">
      <c r="C157" s="143"/>
      <c r="D157" s="143"/>
      <c r="E157" s="143"/>
      <c r="F157" s="143"/>
    </row>
    <row r="158" spans="2:8" s="135" customFormat="1" x14ac:dyDescent="0.2">
      <c r="B158" s="27" t="s">
        <v>34</v>
      </c>
      <c r="C158" s="110" t="s">
        <v>38</v>
      </c>
      <c r="D158" s="110" t="s">
        <v>39</v>
      </c>
      <c r="E158" s="110" t="s">
        <v>40</v>
      </c>
      <c r="F158" s="110" t="s">
        <v>121</v>
      </c>
      <c r="G158" s="110" t="s">
        <v>122</v>
      </c>
      <c r="H158" s="110" t="s">
        <v>633</v>
      </c>
    </row>
    <row r="159" spans="2:8" s="135" customFormat="1" x14ac:dyDescent="0.2">
      <c r="B159" s="451" t="s">
        <v>533</v>
      </c>
      <c r="C159" s="239"/>
      <c r="D159" s="239"/>
      <c r="E159" s="239"/>
      <c r="F159" s="239"/>
      <c r="G159" s="310"/>
      <c r="H159" s="248"/>
    </row>
    <row r="160" spans="2:8" s="135" customFormat="1" x14ac:dyDescent="0.2">
      <c r="B160" s="904" t="s">
        <v>889</v>
      </c>
      <c r="C160" s="445">
        <f>Pres.Vtas!M12</f>
        <v>86744.420000000013</v>
      </c>
      <c r="D160" s="445">
        <f>Pres.Vtas!N12</f>
        <v>105520.23999999999</v>
      </c>
      <c r="E160" s="445">
        <f>Pres.Vtas!O12</f>
        <v>130407.3243572395</v>
      </c>
      <c r="F160" s="445">
        <f>Pres.Vtas!P12</f>
        <v>161183.45290554804</v>
      </c>
      <c r="G160" s="445">
        <f>Pres.Vtas!Q12</f>
        <v>208049.286675051</v>
      </c>
      <c r="H160" s="445">
        <f>Pres.Vtas!R12</f>
        <v>269107.70865393302</v>
      </c>
    </row>
    <row r="161" spans="2:8" s="135" customFormat="1" x14ac:dyDescent="0.2">
      <c r="B161" s="28" t="s">
        <v>596</v>
      </c>
      <c r="C161" s="424">
        <f t="shared" ref="C161:H161" si="45">SUM(C160:C160)</f>
        <v>86744.420000000013</v>
      </c>
      <c r="D161" s="424">
        <f t="shared" si="45"/>
        <v>105520.23999999999</v>
      </c>
      <c r="E161" s="424">
        <f t="shared" si="45"/>
        <v>130407.3243572395</v>
      </c>
      <c r="F161" s="424">
        <f t="shared" si="45"/>
        <v>161183.45290554804</v>
      </c>
      <c r="G161" s="424">
        <f t="shared" si="45"/>
        <v>208049.286675051</v>
      </c>
      <c r="H161" s="424">
        <f t="shared" si="45"/>
        <v>269107.70865393302</v>
      </c>
    </row>
    <row r="162" spans="2:8" s="135" customFormat="1" x14ac:dyDescent="0.2">
      <c r="B162" s="18" t="s">
        <v>597</v>
      </c>
      <c r="C162" s="238"/>
      <c r="D162" s="423"/>
      <c r="E162" s="423"/>
      <c r="F162" s="238"/>
      <c r="G162" s="310"/>
      <c r="H162" s="248"/>
    </row>
    <row r="163" spans="2:8" s="135" customFormat="1" x14ac:dyDescent="0.2">
      <c r="B163" s="108" t="s">
        <v>598</v>
      </c>
      <c r="C163" s="445">
        <f>'Pres Produc'!K424</f>
        <v>0</v>
      </c>
      <c r="D163" s="445">
        <f>'Pres Produc'!L424</f>
        <v>15135.048333461678</v>
      </c>
      <c r="E163" s="445">
        <f>'Pres Produc'!M424</f>
        <v>19036.355164124911</v>
      </c>
      <c r="F163" s="445">
        <f>'Pres Produc'!N424</f>
        <v>23456.612292220445</v>
      </c>
      <c r="G163" s="445">
        <f>'Pres Produc'!O424</f>
        <v>28994.509916974461</v>
      </c>
      <c r="H163" s="445">
        <f>'Pres Produc'!P424</f>
        <v>38718.30043854969</v>
      </c>
    </row>
    <row r="164" spans="2:8" s="135" customFormat="1" x14ac:dyDescent="0.2">
      <c r="B164" s="114" t="s">
        <v>4</v>
      </c>
      <c r="C164" s="445">
        <f>'Pres Produc'!K425</f>
        <v>80883.075738089668</v>
      </c>
      <c r="D164" s="445">
        <f>'Pres Produc'!L425</f>
        <v>81686.142506684875</v>
      </c>
      <c r="E164" s="445">
        <f>'Pres Produc'!M425</f>
        <v>100391.29887255217</v>
      </c>
      <c r="F164" s="445">
        <f>'Pres Produc'!N425</f>
        <v>124254.97654093098</v>
      </c>
      <c r="G164" s="445">
        <f>'Pres Produc'!O425</f>
        <v>168268.62776222255</v>
      </c>
      <c r="H164" s="445">
        <f>'Pres Produc'!P425</f>
        <v>216851.6204628339</v>
      </c>
    </row>
    <row r="165" spans="2:8" s="135" customFormat="1" x14ac:dyDescent="0.2">
      <c r="B165" s="114" t="s">
        <v>599</v>
      </c>
      <c r="C165" s="119">
        <f>'Pres Produc'!K427</f>
        <v>15135.048333461678</v>
      </c>
      <c r="D165" s="119">
        <f>'Pres Produc'!L427</f>
        <v>19036.355164124911</v>
      </c>
      <c r="E165" s="119">
        <f>'Pres Produc'!M427</f>
        <v>23456.612292220445</v>
      </c>
      <c r="F165" s="119">
        <f>'Pres Produc'!N427</f>
        <v>28994.509916974461</v>
      </c>
      <c r="G165" s="119">
        <f>'Pres Produc'!O427</f>
        <v>38718.30043854969</v>
      </c>
      <c r="H165" s="119">
        <f>'Pres Produc'!P427</f>
        <v>50173.827770081756</v>
      </c>
    </row>
    <row r="166" spans="2:8" s="135" customFormat="1" x14ac:dyDescent="0.2">
      <c r="B166" s="452" t="s">
        <v>600</v>
      </c>
      <c r="C166" s="422">
        <f t="shared" ref="C166:H166" si="46">+C163+C164-C165</f>
        <v>65748.027404627996</v>
      </c>
      <c r="D166" s="422">
        <f t="shared" si="46"/>
        <v>77784.835676021641</v>
      </c>
      <c r="E166" s="422">
        <f t="shared" si="46"/>
        <v>95971.041744456626</v>
      </c>
      <c r="F166" s="422">
        <f t="shared" si="46"/>
        <v>118717.07891617695</v>
      </c>
      <c r="G166" s="422">
        <f t="shared" si="46"/>
        <v>158544.83724064732</v>
      </c>
      <c r="H166" s="422">
        <f t="shared" si="46"/>
        <v>205396.09313130184</v>
      </c>
    </row>
    <row r="167" spans="2:8" s="135" customFormat="1" x14ac:dyDescent="0.2">
      <c r="B167" s="451"/>
      <c r="C167" s="24"/>
      <c r="D167" s="425"/>
      <c r="E167" s="425"/>
      <c r="F167" s="24"/>
      <c r="G167" s="239"/>
      <c r="H167" s="248"/>
    </row>
    <row r="168" spans="2:8" s="135" customFormat="1" x14ac:dyDescent="0.2">
      <c r="B168" s="453" t="s">
        <v>601</v>
      </c>
      <c r="C168" s="391">
        <f t="shared" ref="C168:H168" si="47">+C161-C166</f>
        <v>20996.392595372017</v>
      </c>
      <c r="D168" s="391">
        <f t="shared" si="47"/>
        <v>27735.40432397835</v>
      </c>
      <c r="E168" s="391">
        <f t="shared" si="47"/>
        <v>34436.282612782874</v>
      </c>
      <c r="F168" s="391">
        <f t="shared" si="47"/>
        <v>42466.373989371088</v>
      </c>
      <c r="G168" s="391">
        <f t="shared" si="47"/>
        <v>49504.449434403679</v>
      </c>
      <c r="H168" s="391">
        <f t="shared" si="47"/>
        <v>63711.615522631182</v>
      </c>
    </row>
    <row r="169" spans="2:8" s="135" customFormat="1" x14ac:dyDescent="0.2">
      <c r="B169" s="454" t="s">
        <v>602</v>
      </c>
      <c r="C169" s="455">
        <f>Gto.Vtas!E801</f>
        <v>3544.8681295609435</v>
      </c>
      <c r="D169" s="455">
        <f>Gto.Vtas!H801</f>
        <v>5815.3970780244426</v>
      </c>
      <c r="E169" s="455">
        <f>Gto.Vtas!K801</f>
        <v>7039.2410883739858</v>
      </c>
      <c r="F169" s="455">
        <f>Gto.Vtas!N801</f>
        <v>10961.455005864289</v>
      </c>
      <c r="G169" s="455">
        <f>Gto.Vtas!Q801</f>
        <v>12649.871591544636</v>
      </c>
      <c r="H169" s="455">
        <f>Gto.Vtas!T801</f>
        <v>17935.150928153518</v>
      </c>
    </row>
    <row r="170" spans="2:8" s="135" customFormat="1" x14ac:dyDescent="0.2">
      <c r="B170" s="456" t="s">
        <v>6</v>
      </c>
      <c r="C170" s="457">
        <f>'Gto Adm'!E925</f>
        <v>3795.8111244759566</v>
      </c>
      <c r="D170" s="457">
        <f>'Gto Adm'!H925</f>
        <v>5724.4974411191288</v>
      </c>
      <c r="E170" s="457">
        <f>'Gto Adm'!K925</f>
        <v>7189.7312956720834</v>
      </c>
      <c r="F170" s="457">
        <f>'Gto Adm'!N925</f>
        <v>8885.2760548050774</v>
      </c>
      <c r="G170" s="457">
        <f>'Gto Adm'!Q925</f>
        <v>9606.5786231607726</v>
      </c>
      <c r="H170" s="457">
        <f>'Gto Adm'!T925</f>
        <v>9468.7706636832918</v>
      </c>
    </row>
    <row r="171" spans="2:8" s="135" customFormat="1" x14ac:dyDescent="0.2">
      <c r="B171" s="458"/>
      <c r="C171" s="423"/>
      <c r="D171" s="423"/>
      <c r="E171" s="423"/>
      <c r="F171" s="423"/>
      <c r="G171" s="239"/>
      <c r="H171" s="248"/>
    </row>
    <row r="172" spans="2:8" s="135" customFormat="1" x14ac:dyDescent="0.2">
      <c r="B172" s="453" t="s">
        <v>603</v>
      </c>
      <c r="C172" s="391">
        <f t="shared" ref="C172:H172" si="48">+C168-C169-C170</f>
        <v>13655.713341335118</v>
      </c>
      <c r="D172" s="391">
        <f t="shared" si="48"/>
        <v>16195.509804834779</v>
      </c>
      <c r="E172" s="391">
        <f t="shared" si="48"/>
        <v>20207.310228736802</v>
      </c>
      <c r="F172" s="391">
        <f t="shared" si="48"/>
        <v>22619.642928701724</v>
      </c>
      <c r="G172" s="391">
        <f t="shared" si="48"/>
        <v>27247.999219698271</v>
      </c>
      <c r="H172" s="391">
        <f t="shared" si="48"/>
        <v>36307.693930794368</v>
      </c>
    </row>
    <row r="173" spans="2:8" s="135" customFormat="1" x14ac:dyDescent="0.2">
      <c r="B173" s="456" t="s">
        <v>7</v>
      </c>
      <c r="C173" s="448">
        <f>'Gtos Finan'!C75</f>
        <v>0</v>
      </c>
      <c r="D173" s="448">
        <f>'Gtos Finan'!D75</f>
        <v>0</v>
      </c>
      <c r="E173" s="448">
        <f>'Gtos Finan'!E75</f>
        <v>0</v>
      </c>
      <c r="F173" s="448">
        <f>'Gtos Finan'!F75</f>
        <v>0</v>
      </c>
      <c r="G173" s="448">
        <f>'Gtos Finan'!G75</f>
        <v>2129.1065650160072</v>
      </c>
      <c r="H173" s="448">
        <f>'Gtos Finan'!H75</f>
        <v>2740.4886443105988</v>
      </c>
    </row>
    <row r="174" spans="2:8" s="135" customFormat="1" x14ac:dyDescent="0.2">
      <c r="B174" s="458"/>
      <c r="C174" s="423"/>
      <c r="D174" s="423"/>
      <c r="E174" s="423"/>
      <c r="F174" s="423"/>
      <c r="G174" s="239"/>
      <c r="H174" s="248"/>
    </row>
    <row r="175" spans="2:8" s="135" customFormat="1" x14ac:dyDescent="0.2">
      <c r="B175" s="459" t="s">
        <v>604</v>
      </c>
      <c r="C175" s="395">
        <f t="shared" ref="C175:H175" si="49">+C172-C173</f>
        <v>13655.713341335118</v>
      </c>
      <c r="D175" s="395">
        <f t="shared" si="49"/>
        <v>16195.509804834779</v>
      </c>
      <c r="E175" s="395">
        <f t="shared" si="49"/>
        <v>20207.310228736802</v>
      </c>
      <c r="F175" s="395">
        <f t="shared" si="49"/>
        <v>22619.642928701724</v>
      </c>
      <c r="G175" s="395">
        <f t="shared" si="49"/>
        <v>25118.892654682262</v>
      </c>
      <c r="H175" s="395">
        <f t="shared" si="49"/>
        <v>33567.205286483768</v>
      </c>
    </row>
    <row r="176" spans="2:8" s="135" customFormat="1" x14ac:dyDescent="0.2">
      <c r="B176" s="454" t="s">
        <v>584</v>
      </c>
      <c r="C176" s="150">
        <f t="shared" ref="C176:H176" si="50">IF(C175&lt;0,0,C175*0.15)</f>
        <v>2048.3570012002679</v>
      </c>
      <c r="D176" s="150">
        <f t="shared" si="50"/>
        <v>2429.326470725217</v>
      </c>
      <c r="E176" s="150">
        <f t="shared" si="50"/>
        <v>3031.0965343105204</v>
      </c>
      <c r="F176" s="150">
        <f t="shared" si="50"/>
        <v>3392.9464393052585</v>
      </c>
      <c r="G176" s="150">
        <f t="shared" si="50"/>
        <v>3767.8338982023392</v>
      </c>
      <c r="H176" s="150">
        <f t="shared" si="50"/>
        <v>5035.0807929725652</v>
      </c>
    </row>
    <row r="177" spans="2:8" s="135" customFormat="1" x14ac:dyDescent="0.2">
      <c r="B177" s="458"/>
      <c r="C177" s="423"/>
      <c r="D177" s="423"/>
      <c r="E177" s="423"/>
      <c r="F177" s="423"/>
      <c r="G177" s="239"/>
      <c r="H177" s="248"/>
    </row>
    <row r="178" spans="2:8" s="135" customFormat="1" x14ac:dyDescent="0.2">
      <c r="B178" s="459" t="s">
        <v>605</v>
      </c>
      <c r="C178" s="395">
        <f t="shared" ref="C178:H178" si="51">+C175-C176</f>
        <v>11607.356340134851</v>
      </c>
      <c r="D178" s="395">
        <f t="shared" si="51"/>
        <v>13766.183334109563</v>
      </c>
      <c r="E178" s="395">
        <f t="shared" si="51"/>
        <v>17176.213694426282</v>
      </c>
      <c r="F178" s="395">
        <f t="shared" si="51"/>
        <v>19226.696489396465</v>
      </c>
      <c r="G178" s="395">
        <f t="shared" si="51"/>
        <v>21351.058756479924</v>
      </c>
      <c r="H178" s="395">
        <f t="shared" si="51"/>
        <v>28532.124493511204</v>
      </c>
    </row>
    <row r="179" spans="2:8" s="135" customFormat="1" x14ac:dyDescent="0.2">
      <c r="B179" s="454" t="s">
        <v>585</v>
      </c>
      <c r="C179" s="150">
        <f t="shared" ref="C179:H179" si="52">IF(C178&lt;0,0,C178*0.25)</f>
        <v>2901.8390850337128</v>
      </c>
      <c r="D179" s="150">
        <f t="shared" si="52"/>
        <v>3441.5458335273906</v>
      </c>
      <c r="E179" s="150">
        <f t="shared" si="52"/>
        <v>4294.0534236065705</v>
      </c>
      <c r="F179" s="150">
        <f t="shared" si="52"/>
        <v>4806.6741223491163</v>
      </c>
      <c r="G179" s="150">
        <f t="shared" si="52"/>
        <v>5337.7646891199811</v>
      </c>
      <c r="H179" s="150">
        <f t="shared" si="52"/>
        <v>7133.0311233778011</v>
      </c>
    </row>
    <row r="180" spans="2:8" s="135" customFormat="1" x14ac:dyDescent="0.2">
      <c r="B180" s="460"/>
      <c r="C180" s="461"/>
      <c r="D180" s="461"/>
      <c r="E180" s="461"/>
      <c r="F180" s="461"/>
      <c r="G180" s="291"/>
      <c r="H180" s="292"/>
    </row>
    <row r="181" spans="2:8" s="135" customFormat="1" x14ac:dyDescent="0.2">
      <c r="B181" s="459" t="s">
        <v>606</v>
      </c>
      <c r="C181" s="395">
        <f t="shared" ref="C181:H181" si="53">+C178-C179</f>
        <v>8705.5172551011383</v>
      </c>
      <c r="D181" s="395">
        <f t="shared" si="53"/>
        <v>10324.637500582172</v>
      </c>
      <c r="E181" s="395">
        <f t="shared" si="53"/>
        <v>12882.160270819712</v>
      </c>
      <c r="F181" s="395">
        <f t="shared" si="53"/>
        <v>14420.02236704735</v>
      </c>
      <c r="G181" s="395">
        <f t="shared" si="53"/>
        <v>16013.294067359944</v>
      </c>
      <c r="H181" s="395">
        <f t="shared" si="53"/>
        <v>21399.093370133403</v>
      </c>
    </row>
    <row r="182" spans="2:8" s="135" customFormat="1" x14ac:dyDescent="0.2">
      <c r="B182" s="454" t="s">
        <v>607</v>
      </c>
      <c r="C182" s="150">
        <f t="shared" ref="C182:H182" si="54">IF(C181&lt;0,0,C181*0.1)</f>
        <v>870.5517255101139</v>
      </c>
      <c r="D182" s="150">
        <f t="shared" si="54"/>
        <v>1032.4637500582173</v>
      </c>
      <c r="E182" s="150">
        <f t="shared" si="54"/>
        <v>1288.2160270819713</v>
      </c>
      <c r="F182" s="150">
        <f t="shared" si="54"/>
        <v>1442.002236704735</v>
      </c>
      <c r="G182" s="150">
        <f t="shared" si="54"/>
        <v>1601.3294067359946</v>
      </c>
      <c r="H182" s="150">
        <f t="shared" si="54"/>
        <v>2139.9093370133405</v>
      </c>
    </row>
    <row r="183" spans="2:8" s="135" customFormat="1" x14ac:dyDescent="0.2">
      <c r="B183" s="460"/>
      <c r="C183" s="461"/>
      <c r="D183" s="461"/>
      <c r="E183" s="461"/>
      <c r="F183" s="461"/>
      <c r="G183" s="291"/>
      <c r="H183" s="292"/>
    </row>
    <row r="184" spans="2:8" s="135" customFormat="1" x14ac:dyDescent="0.2">
      <c r="B184" s="459" t="s">
        <v>890</v>
      </c>
      <c r="C184" s="395">
        <f t="shared" ref="C184:H184" si="55">+C181-C182</f>
        <v>7834.9655295910243</v>
      </c>
      <c r="D184" s="395">
        <f t="shared" si="55"/>
        <v>9292.1737505239544</v>
      </c>
      <c r="E184" s="395">
        <f t="shared" si="55"/>
        <v>11593.94424373774</v>
      </c>
      <c r="F184" s="395">
        <f t="shared" si="55"/>
        <v>12978.020130342615</v>
      </c>
      <c r="G184" s="395">
        <f t="shared" si="55"/>
        <v>14411.964660623949</v>
      </c>
      <c r="H184" s="395">
        <f t="shared" si="55"/>
        <v>19259.184033120062</v>
      </c>
    </row>
    <row r="188" spans="2:8" s="135" customFormat="1" x14ac:dyDescent="0.2">
      <c r="B188" s="622" t="s">
        <v>887</v>
      </c>
      <c r="C188" s="897"/>
      <c r="D188" s="897"/>
      <c r="E188" s="897"/>
      <c r="F188" s="897"/>
      <c r="G188" s="897"/>
      <c r="H188" s="898"/>
    </row>
    <row r="189" spans="2:8" s="135" customFormat="1" x14ac:dyDescent="0.2">
      <c r="B189" s="624" t="s">
        <v>20</v>
      </c>
      <c r="C189" s="899"/>
      <c r="D189" s="899"/>
      <c r="E189" s="899"/>
      <c r="F189" s="899"/>
      <c r="G189" s="899"/>
      <c r="H189" s="900"/>
    </row>
    <row r="190" spans="2:8" s="135" customFormat="1" x14ac:dyDescent="0.2">
      <c r="B190" s="901" t="s">
        <v>595</v>
      </c>
      <c r="C190" s="899"/>
      <c r="D190" s="899"/>
      <c r="E190" s="899"/>
      <c r="F190" s="899"/>
      <c r="G190" s="899"/>
      <c r="H190" s="900"/>
    </row>
    <row r="191" spans="2:8" s="135" customFormat="1" x14ac:dyDescent="0.2">
      <c r="B191" s="624" t="s">
        <v>608</v>
      </c>
      <c r="C191" s="899"/>
      <c r="D191" s="899"/>
      <c r="E191" s="899"/>
      <c r="F191" s="899"/>
      <c r="G191" s="899"/>
      <c r="H191" s="900"/>
    </row>
    <row r="192" spans="2:8" s="135" customFormat="1" x14ac:dyDescent="0.2">
      <c r="B192" s="626"/>
      <c r="C192" s="902"/>
      <c r="D192" s="902"/>
      <c r="E192" s="902"/>
      <c r="F192" s="902"/>
      <c r="G192" s="902"/>
      <c r="H192" s="903"/>
    </row>
    <row r="193" spans="2:8" s="135" customFormat="1" x14ac:dyDescent="0.2">
      <c r="C193" s="143"/>
      <c r="D193" s="143"/>
      <c r="E193" s="143"/>
      <c r="F193" s="143"/>
    </row>
    <row r="194" spans="2:8" s="135" customFormat="1" x14ac:dyDescent="0.2">
      <c r="B194" s="27" t="s">
        <v>34</v>
      </c>
      <c r="C194" s="110" t="s">
        <v>38</v>
      </c>
      <c r="D194" s="110" t="s">
        <v>39</v>
      </c>
      <c r="E194" s="110" t="s">
        <v>40</v>
      </c>
      <c r="F194" s="110" t="s">
        <v>121</v>
      </c>
      <c r="G194" s="110" t="s">
        <v>122</v>
      </c>
      <c r="H194" s="110" t="s">
        <v>633</v>
      </c>
    </row>
    <row r="195" spans="2:8" s="135" customFormat="1" x14ac:dyDescent="0.2">
      <c r="B195" s="451" t="s">
        <v>533</v>
      </c>
      <c r="C195" s="239"/>
      <c r="D195" s="239"/>
      <c r="E195" s="239"/>
      <c r="F195" s="239"/>
      <c r="G195" s="310"/>
      <c r="H195" s="248"/>
    </row>
    <row r="196" spans="2:8" s="135" customFormat="1" x14ac:dyDescent="0.2">
      <c r="B196" s="905" t="s">
        <v>71</v>
      </c>
      <c r="C196" s="445">
        <f>Pres.Vtas!M13</f>
        <v>144811.98000000001</v>
      </c>
      <c r="D196" s="445">
        <f>Pres.Vtas!N13</f>
        <v>177916.65000000002</v>
      </c>
      <c r="E196" s="445">
        <f>Pres.Vtas!O13</f>
        <v>219895.41461928206</v>
      </c>
      <c r="F196" s="445">
        <f>Pres.Vtas!P13</f>
        <v>271790.73246943264</v>
      </c>
      <c r="G196" s="445">
        <f>Pres.Vtas!Q13</f>
        <v>354542.90297845524</v>
      </c>
      <c r="H196" s="445">
        <f>Pres.Vtas!R13</f>
        <v>462836.53888625553</v>
      </c>
    </row>
    <row r="197" spans="2:8" s="135" customFormat="1" x14ac:dyDescent="0.2">
      <c r="B197" s="28" t="s">
        <v>596</v>
      </c>
      <c r="C197" s="424">
        <f t="shared" ref="C197:H197" si="56">SUM(C196:C196)</f>
        <v>144811.98000000001</v>
      </c>
      <c r="D197" s="424">
        <f t="shared" si="56"/>
        <v>177916.65000000002</v>
      </c>
      <c r="E197" s="424">
        <f t="shared" si="56"/>
        <v>219895.41461928206</v>
      </c>
      <c r="F197" s="424">
        <f t="shared" si="56"/>
        <v>271790.73246943264</v>
      </c>
      <c r="G197" s="424">
        <f t="shared" si="56"/>
        <v>354542.90297845524</v>
      </c>
      <c r="H197" s="424">
        <f t="shared" si="56"/>
        <v>462836.53888625553</v>
      </c>
    </row>
    <row r="198" spans="2:8" s="135" customFormat="1" x14ac:dyDescent="0.2">
      <c r="B198" s="18" t="s">
        <v>597</v>
      </c>
      <c r="C198" s="238"/>
      <c r="D198" s="423"/>
      <c r="E198" s="423"/>
      <c r="F198" s="238"/>
      <c r="G198" s="310"/>
      <c r="H198" s="248"/>
    </row>
    <row r="199" spans="2:8" s="135" customFormat="1" x14ac:dyDescent="0.2">
      <c r="B199" s="108" t="s">
        <v>598</v>
      </c>
      <c r="C199" s="445">
        <f>'Pres Produc'!K626</f>
        <v>0</v>
      </c>
      <c r="D199" s="445">
        <f>'Pres Produc'!L626</f>
        <v>9773.6258574584335</v>
      </c>
      <c r="E199" s="445">
        <f>'Pres Produc'!M626</f>
        <v>12150.510448784196</v>
      </c>
      <c r="F199" s="445">
        <f>'Pres Produc'!N626</f>
        <v>15171.688731129769</v>
      </c>
      <c r="G199" s="445">
        <f>'Pres Produc'!O626</f>
        <v>18886.955219551353</v>
      </c>
      <c r="H199" s="445">
        <f>'Pres Produc'!P626</f>
        <v>25468.191169103135</v>
      </c>
    </row>
    <row r="200" spans="2:8" s="135" customFormat="1" x14ac:dyDescent="0.2">
      <c r="B200" s="114" t="s">
        <v>4</v>
      </c>
      <c r="C200" s="445">
        <f>'Pres Produc'!K627</f>
        <v>125768.09567700021</v>
      </c>
      <c r="D200" s="445">
        <f>'Pres Produc'!L627</f>
        <v>141364.0595013274</v>
      </c>
      <c r="E200" s="445">
        <f>'Pres Produc'!M627</f>
        <v>176950.34144089636</v>
      </c>
      <c r="F200" s="445">
        <f>'Pres Produc'!N627</f>
        <v>220315.32688035409</v>
      </c>
      <c r="G200" s="445">
        <f>'Pres Produc'!O627</f>
        <v>298295.67014161992</v>
      </c>
      <c r="H200" s="445">
        <f>'Pres Produc'!P627</f>
        <v>390506.59440539475</v>
      </c>
    </row>
    <row r="201" spans="2:8" s="135" customFormat="1" x14ac:dyDescent="0.2">
      <c r="B201" s="114" t="s">
        <v>599</v>
      </c>
      <c r="C201" s="119">
        <f>'Pres Produc'!K629</f>
        <v>9773.6258574584335</v>
      </c>
      <c r="D201" s="119">
        <f>'Pres Produc'!L629</f>
        <v>12150.510448784196</v>
      </c>
      <c r="E201" s="119">
        <f>'Pres Produc'!M629</f>
        <v>15171.688731129769</v>
      </c>
      <c r="F201" s="119">
        <f>'Pres Produc'!N629</f>
        <v>18886.955219551353</v>
      </c>
      <c r="G201" s="119">
        <f>'Pres Produc'!O629</f>
        <v>25468.191169103135</v>
      </c>
      <c r="H201" s="119">
        <f>'Pres Produc'!P629</f>
        <v>33378.168626513761</v>
      </c>
    </row>
    <row r="202" spans="2:8" s="135" customFormat="1" x14ac:dyDescent="0.2">
      <c r="B202" s="452" t="s">
        <v>600</v>
      </c>
      <c r="C202" s="422">
        <f t="shared" ref="C202:H202" si="57">+C199+C200-C201</f>
        <v>115994.46981954177</v>
      </c>
      <c r="D202" s="422">
        <f t="shared" si="57"/>
        <v>138987.17491000163</v>
      </c>
      <c r="E202" s="422">
        <f t="shared" si="57"/>
        <v>173929.16315855077</v>
      </c>
      <c r="F202" s="422">
        <f t="shared" si="57"/>
        <v>216600.06039193249</v>
      </c>
      <c r="G202" s="422">
        <f t="shared" si="57"/>
        <v>291714.43419206812</v>
      </c>
      <c r="H202" s="422">
        <f t="shared" si="57"/>
        <v>382596.61694798415</v>
      </c>
    </row>
    <row r="203" spans="2:8" s="135" customFormat="1" x14ac:dyDescent="0.2">
      <c r="B203" s="451"/>
      <c r="C203" s="24"/>
      <c r="D203" s="425"/>
      <c r="E203" s="425"/>
      <c r="F203" s="24"/>
      <c r="G203" s="239"/>
      <c r="H203" s="248"/>
    </row>
    <row r="204" spans="2:8" s="135" customFormat="1" x14ac:dyDescent="0.2">
      <c r="B204" s="453" t="s">
        <v>601</v>
      </c>
      <c r="C204" s="391">
        <f t="shared" ref="C204:H204" si="58">+C197-C202</f>
        <v>28817.510180458237</v>
      </c>
      <c r="D204" s="391">
        <f t="shared" si="58"/>
        <v>38929.475089998392</v>
      </c>
      <c r="E204" s="391">
        <f t="shared" si="58"/>
        <v>45966.251460731291</v>
      </c>
      <c r="F204" s="391">
        <f t="shared" si="58"/>
        <v>55190.672077500145</v>
      </c>
      <c r="G204" s="391">
        <f t="shared" si="58"/>
        <v>62828.468786387122</v>
      </c>
      <c r="H204" s="391">
        <f t="shared" si="58"/>
        <v>80239.921938271378</v>
      </c>
    </row>
    <row r="205" spans="2:8" s="135" customFormat="1" x14ac:dyDescent="0.2">
      <c r="B205" s="454" t="s">
        <v>602</v>
      </c>
      <c r="C205" s="455">
        <f>Gto.Vtas!E1187</f>
        <v>5538.2211842048991</v>
      </c>
      <c r="D205" s="455">
        <f>Gto.Vtas!H1187</f>
        <v>8981.5217333393211</v>
      </c>
      <c r="E205" s="455">
        <f>Gto.Vtas!K1187</f>
        <v>10956.84375589702</v>
      </c>
      <c r="F205" s="455">
        <f>Gto.Vtas!N1187</f>
        <v>16416.714424692746</v>
      </c>
      <c r="G205" s="455">
        <f>Gto.Vtas!Q1187</f>
        <v>19275.675117252205</v>
      </c>
      <c r="H205" s="455">
        <f>Gto.Vtas!T1187</f>
        <v>26782.065949067957</v>
      </c>
    </row>
    <row r="206" spans="2:8" s="135" customFormat="1" x14ac:dyDescent="0.2">
      <c r="B206" s="456" t="s">
        <v>6</v>
      </c>
      <c r="C206" s="457">
        <f>'Gto Adm'!E1371</f>
        <v>4508.7432573700144</v>
      </c>
      <c r="D206" s="457">
        <f>'Gto Adm'!H1371</f>
        <v>7503.6107316141542</v>
      </c>
      <c r="E206" s="457">
        <f>'Gto Adm'!K1371</f>
        <v>9631.5337288971241</v>
      </c>
      <c r="F206" s="457">
        <f>'Gto Adm'!N1371</f>
        <v>11871.019602880655</v>
      </c>
      <c r="G206" s="457">
        <f>'Gto Adm'!Q1371</f>
        <v>13012.63062032698</v>
      </c>
      <c r="H206" s="457">
        <f>'Gto Adm'!T1371</f>
        <v>12788.929336852641</v>
      </c>
    </row>
    <row r="207" spans="2:8" s="135" customFormat="1" x14ac:dyDescent="0.2">
      <c r="B207" s="458"/>
      <c r="C207" s="423"/>
      <c r="D207" s="423"/>
      <c r="E207" s="423"/>
      <c r="F207" s="423"/>
      <c r="G207" s="239"/>
      <c r="H207" s="248"/>
    </row>
    <row r="208" spans="2:8" s="135" customFormat="1" x14ac:dyDescent="0.2">
      <c r="B208" s="453" t="s">
        <v>603</v>
      </c>
      <c r="C208" s="391">
        <f t="shared" ref="C208:H208" si="59">+C204-C205-C206</f>
        <v>18770.545738883324</v>
      </c>
      <c r="D208" s="391">
        <f t="shared" si="59"/>
        <v>22444.342625044916</v>
      </c>
      <c r="E208" s="391">
        <f t="shared" si="59"/>
        <v>25377.873975937149</v>
      </c>
      <c r="F208" s="391">
        <f t="shared" si="59"/>
        <v>26902.938049926743</v>
      </c>
      <c r="G208" s="391">
        <f t="shared" si="59"/>
        <v>30540.163048807939</v>
      </c>
      <c r="H208" s="391">
        <f t="shared" si="59"/>
        <v>40668.926652350783</v>
      </c>
    </row>
    <row r="209" spans="2:8" s="135" customFormat="1" x14ac:dyDescent="0.2">
      <c r="B209" s="456" t="s">
        <v>7</v>
      </c>
      <c r="C209" s="448">
        <f>'Gtos Finan'!C86</f>
        <v>0</v>
      </c>
      <c r="D209" s="448">
        <f>'Gtos Finan'!D86</f>
        <v>0</v>
      </c>
      <c r="E209" s="448">
        <f>'Gtos Finan'!E86</f>
        <v>0</v>
      </c>
      <c r="F209" s="448">
        <f>'Gtos Finan'!F86</f>
        <v>0</v>
      </c>
      <c r="G209" s="448">
        <f>'Gtos Finan'!G86</f>
        <v>2568.3945726301968</v>
      </c>
      <c r="H209" s="448">
        <f>'Gtos Finan'!H86</f>
        <v>3334.9792905791578</v>
      </c>
    </row>
    <row r="210" spans="2:8" s="135" customFormat="1" x14ac:dyDescent="0.2">
      <c r="B210" s="458"/>
      <c r="C210" s="423"/>
      <c r="D210" s="423"/>
      <c r="E210" s="423"/>
      <c r="F210" s="423"/>
      <c r="G210" s="239"/>
      <c r="H210" s="248"/>
    </row>
    <row r="211" spans="2:8" s="135" customFormat="1" x14ac:dyDescent="0.2">
      <c r="B211" s="459" t="s">
        <v>604</v>
      </c>
      <c r="C211" s="395">
        <f t="shared" ref="C211:H211" si="60">+C208-C209</f>
        <v>18770.545738883324</v>
      </c>
      <c r="D211" s="395">
        <f t="shared" si="60"/>
        <v>22444.342625044916</v>
      </c>
      <c r="E211" s="395">
        <f t="shared" si="60"/>
        <v>25377.873975937149</v>
      </c>
      <c r="F211" s="395">
        <f t="shared" si="60"/>
        <v>26902.938049926743</v>
      </c>
      <c r="G211" s="395">
        <f t="shared" si="60"/>
        <v>27971.768476177742</v>
      </c>
      <c r="H211" s="395">
        <f t="shared" si="60"/>
        <v>37333.947361771628</v>
      </c>
    </row>
    <row r="212" spans="2:8" s="135" customFormat="1" x14ac:dyDescent="0.2">
      <c r="B212" s="454" t="s">
        <v>584</v>
      </c>
      <c r="C212" s="150">
        <f t="shared" ref="C212:H212" si="61">IF(C211&lt;0,0,C211*0.15)</f>
        <v>2815.5818608324985</v>
      </c>
      <c r="D212" s="150">
        <f t="shared" si="61"/>
        <v>3366.6513937567374</v>
      </c>
      <c r="E212" s="150">
        <f t="shared" si="61"/>
        <v>3806.6810963905723</v>
      </c>
      <c r="F212" s="150">
        <f t="shared" si="61"/>
        <v>4035.4407074890114</v>
      </c>
      <c r="G212" s="150">
        <f t="shared" si="61"/>
        <v>4195.7652714266615</v>
      </c>
      <c r="H212" s="150">
        <f t="shared" si="61"/>
        <v>5600.0921042657437</v>
      </c>
    </row>
    <row r="213" spans="2:8" s="135" customFormat="1" x14ac:dyDescent="0.2">
      <c r="B213" s="458"/>
      <c r="C213" s="423"/>
      <c r="D213" s="423"/>
      <c r="E213" s="423"/>
      <c r="F213" s="423"/>
      <c r="G213" s="239"/>
      <c r="H213" s="248"/>
    </row>
    <row r="214" spans="2:8" s="135" customFormat="1" x14ac:dyDescent="0.2">
      <c r="B214" s="459" t="s">
        <v>605</v>
      </c>
      <c r="C214" s="395">
        <f t="shared" ref="C214:H214" si="62">+C211-C212</f>
        <v>15954.963878050825</v>
      </c>
      <c r="D214" s="395">
        <f t="shared" si="62"/>
        <v>19077.69123128818</v>
      </c>
      <c r="E214" s="395">
        <f t="shared" si="62"/>
        <v>21571.192879546576</v>
      </c>
      <c r="F214" s="395">
        <f t="shared" si="62"/>
        <v>22867.497342437731</v>
      </c>
      <c r="G214" s="395">
        <f t="shared" si="62"/>
        <v>23776.003204751079</v>
      </c>
      <c r="H214" s="395">
        <f t="shared" si="62"/>
        <v>31733.855257505886</v>
      </c>
    </row>
    <row r="215" spans="2:8" s="135" customFormat="1" x14ac:dyDescent="0.2">
      <c r="B215" s="454" t="s">
        <v>585</v>
      </c>
      <c r="C215" s="150">
        <f t="shared" ref="C215:H215" si="63">IF(C214&lt;0,0,C214*0.25)</f>
        <v>3988.7409695127062</v>
      </c>
      <c r="D215" s="150">
        <f t="shared" si="63"/>
        <v>4769.4228078220449</v>
      </c>
      <c r="E215" s="150">
        <f t="shared" si="63"/>
        <v>5392.7982198866439</v>
      </c>
      <c r="F215" s="150">
        <f t="shared" si="63"/>
        <v>5716.8743356094328</v>
      </c>
      <c r="G215" s="150">
        <f t="shared" si="63"/>
        <v>5944.0008011877699</v>
      </c>
      <c r="H215" s="150">
        <f t="shared" si="63"/>
        <v>7933.4638143764714</v>
      </c>
    </row>
    <row r="216" spans="2:8" s="135" customFormat="1" x14ac:dyDescent="0.2">
      <c r="B216" s="460"/>
      <c r="C216" s="461"/>
      <c r="D216" s="461"/>
      <c r="E216" s="461"/>
      <c r="F216" s="461"/>
      <c r="G216" s="291"/>
      <c r="H216" s="292"/>
    </row>
    <row r="217" spans="2:8" s="135" customFormat="1" x14ac:dyDescent="0.2">
      <c r="B217" s="459" t="s">
        <v>606</v>
      </c>
      <c r="C217" s="395">
        <f t="shared" ref="C217:H217" si="64">+C214-C215</f>
        <v>11966.222908538119</v>
      </c>
      <c r="D217" s="395">
        <f t="shared" si="64"/>
        <v>14308.268423466136</v>
      </c>
      <c r="E217" s="395">
        <f t="shared" si="64"/>
        <v>16178.394659659931</v>
      </c>
      <c r="F217" s="395">
        <f t="shared" si="64"/>
        <v>17150.623006828297</v>
      </c>
      <c r="G217" s="395">
        <f t="shared" si="64"/>
        <v>17832.002403563311</v>
      </c>
      <c r="H217" s="395">
        <f t="shared" si="64"/>
        <v>23800.391443129414</v>
      </c>
    </row>
    <row r="218" spans="2:8" s="135" customFormat="1" x14ac:dyDescent="0.2">
      <c r="B218" s="454" t="s">
        <v>607</v>
      </c>
      <c r="C218" s="150">
        <f t="shared" ref="C218:H218" si="65">IF(C217&lt;0,0,C217*0.1)</f>
        <v>1196.6222908538118</v>
      </c>
      <c r="D218" s="150">
        <f t="shared" si="65"/>
        <v>1430.8268423466136</v>
      </c>
      <c r="E218" s="150">
        <f t="shared" si="65"/>
        <v>1617.8394659659932</v>
      </c>
      <c r="F218" s="150">
        <f t="shared" si="65"/>
        <v>1715.0623006828298</v>
      </c>
      <c r="G218" s="150">
        <f t="shared" si="65"/>
        <v>1783.2002403563311</v>
      </c>
      <c r="H218" s="150">
        <f t="shared" si="65"/>
        <v>2380.0391443129415</v>
      </c>
    </row>
    <row r="219" spans="2:8" s="135" customFormat="1" x14ac:dyDescent="0.2">
      <c r="B219" s="460"/>
      <c r="C219" s="461"/>
      <c r="D219" s="461"/>
      <c r="E219" s="461"/>
      <c r="F219" s="461"/>
      <c r="G219" s="291"/>
      <c r="H219" s="292"/>
    </row>
    <row r="220" spans="2:8" s="135" customFormat="1" x14ac:dyDescent="0.2">
      <c r="B220" s="459" t="s">
        <v>890</v>
      </c>
      <c r="C220" s="395">
        <f t="shared" ref="C220:H220" si="66">+C217-C218</f>
        <v>10769.600617684308</v>
      </c>
      <c r="D220" s="395">
        <f t="shared" si="66"/>
        <v>12877.441581119521</v>
      </c>
      <c r="E220" s="395">
        <f t="shared" si="66"/>
        <v>14560.555193693937</v>
      </c>
      <c r="F220" s="395">
        <f t="shared" si="66"/>
        <v>15435.560706145467</v>
      </c>
      <c r="G220" s="395">
        <f t="shared" si="66"/>
        <v>16048.802163206979</v>
      </c>
      <c r="H220" s="395">
        <f t="shared" si="66"/>
        <v>21420.352298816473</v>
      </c>
    </row>
    <row r="224" spans="2:8" s="135" customFormat="1" x14ac:dyDescent="0.2">
      <c r="B224" s="622" t="s">
        <v>888</v>
      </c>
      <c r="C224" s="897"/>
      <c r="D224" s="897"/>
      <c r="E224" s="897"/>
      <c r="F224" s="897"/>
      <c r="G224" s="897"/>
      <c r="H224" s="898"/>
    </row>
    <row r="225" spans="2:8" s="135" customFormat="1" x14ac:dyDescent="0.2">
      <c r="B225" s="624" t="s">
        <v>20</v>
      </c>
      <c r="C225" s="899"/>
      <c r="D225" s="899"/>
      <c r="E225" s="899"/>
      <c r="F225" s="899"/>
      <c r="G225" s="899"/>
      <c r="H225" s="900"/>
    </row>
    <row r="226" spans="2:8" s="135" customFormat="1" x14ac:dyDescent="0.2">
      <c r="B226" s="901" t="s">
        <v>595</v>
      </c>
      <c r="C226" s="899"/>
      <c r="D226" s="899"/>
      <c r="E226" s="899"/>
      <c r="F226" s="899"/>
      <c r="G226" s="899"/>
      <c r="H226" s="900"/>
    </row>
    <row r="227" spans="2:8" s="135" customFormat="1" x14ac:dyDescent="0.2">
      <c r="B227" s="624" t="s">
        <v>608</v>
      </c>
      <c r="C227" s="899"/>
      <c r="D227" s="899"/>
      <c r="E227" s="899"/>
      <c r="F227" s="899"/>
      <c r="G227" s="899"/>
      <c r="H227" s="900"/>
    </row>
    <row r="228" spans="2:8" s="135" customFormat="1" x14ac:dyDescent="0.2">
      <c r="B228" s="626"/>
      <c r="C228" s="902"/>
      <c r="D228" s="902"/>
      <c r="E228" s="902"/>
      <c r="F228" s="902"/>
      <c r="G228" s="902"/>
      <c r="H228" s="903"/>
    </row>
    <row r="229" spans="2:8" s="135" customFormat="1" x14ac:dyDescent="0.2">
      <c r="C229" s="143"/>
      <c r="D229" s="143"/>
      <c r="E229" s="143"/>
      <c r="F229" s="143"/>
    </row>
    <row r="230" spans="2:8" s="135" customFormat="1" x14ac:dyDescent="0.2">
      <c r="B230" s="27" t="s">
        <v>34</v>
      </c>
      <c r="C230" s="110" t="s">
        <v>38</v>
      </c>
      <c r="D230" s="110" t="s">
        <v>39</v>
      </c>
      <c r="E230" s="110" t="s">
        <v>40</v>
      </c>
      <c r="F230" s="110" t="s">
        <v>121</v>
      </c>
      <c r="G230" s="110" t="s">
        <v>122</v>
      </c>
      <c r="H230" s="110" t="s">
        <v>633</v>
      </c>
    </row>
    <row r="231" spans="2:8" s="135" customFormat="1" x14ac:dyDescent="0.2">
      <c r="B231" s="451" t="s">
        <v>533</v>
      </c>
      <c r="C231" s="239"/>
      <c r="D231" s="239"/>
      <c r="E231" s="239"/>
      <c r="F231" s="239"/>
      <c r="G231" s="310"/>
      <c r="H231" s="248"/>
    </row>
    <row r="232" spans="2:8" s="135" customFormat="1" x14ac:dyDescent="0.2">
      <c r="B232" s="905" t="s">
        <v>72</v>
      </c>
      <c r="C232" s="445">
        <f>Pres.Vtas!M14</f>
        <v>24005.33</v>
      </c>
      <c r="D232" s="445">
        <f>Pres.Vtas!N14</f>
        <v>29051.479999999996</v>
      </c>
      <c r="E232" s="445">
        <f>Pres.Vtas!O14</f>
        <v>35914.546806958606</v>
      </c>
      <c r="F232" s="445">
        <f>Pres.Vtas!P14</f>
        <v>44390.379853400846</v>
      </c>
      <c r="G232" s="445">
        <f>Pres.Vtas!Q14</f>
        <v>53958.158656150212</v>
      </c>
      <c r="H232" s="445">
        <f>Pres.Vtas!R14</f>
        <v>77807.664782168606</v>
      </c>
    </row>
    <row r="233" spans="2:8" s="135" customFormat="1" x14ac:dyDescent="0.2">
      <c r="B233" s="28" t="s">
        <v>596</v>
      </c>
      <c r="C233" s="424">
        <f t="shared" ref="C233:H233" si="67">SUM(C232:C232)</f>
        <v>24005.33</v>
      </c>
      <c r="D233" s="424">
        <f t="shared" si="67"/>
        <v>29051.479999999996</v>
      </c>
      <c r="E233" s="424">
        <f t="shared" si="67"/>
        <v>35914.546806958606</v>
      </c>
      <c r="F233" s="424">
        <f t="shared" si="67"/>
        <v>44390.379853400846</v>
      </c>
      <c r="G233" s="424">
        <f t="shared" si="67"/>
        <v>53958.158656150212</v>
      </c>
      <c r="H233" s="424">
        <f t="shared" si="67"/>
        <v>77807.664782168606</v>
      </c>
    </row>
    <row r="234" spans="2:8" s="135" customFormat="1" x14ac:dyDescent="0.2">
      <c r="B234" s="18" t="s">
        <v>597</v>
      </c>
      <c r="C234" s="238"/>
      <c r="D234" s="423"/>
      <c r="E234" s="423"/>
      <c r="F234" s="238"/>
      <c r="G234" s="310"/>
      <c r="H234" s="248"/>
    </row>
    <row r="235" spans="2:8" s="135" customFormat="1" x14ac:dyDescent="0.2">
      <c r="B235" s="108" t="s">
        <v>598</v>
      </c>
      <c r="C235" s="445">
        <f>'Pres Produc'!K787</f>
        <v>0</v>
      </c>
      <c r="D235" s="445">
        <f>'Pres Produc'!L787</f>
        <v>205.68399003591321</v>
      </c>
      <c r="E235" s="445">
        <f>'Pres Produc'!M787</f>
        <v>276.25603681473149</v>
      </c>
      <c r="F235" s="445">
        <f>'Pres Produc'!N787</f>
        <v>339.906634032292</v>
      </c>
      <c r="G235" s="445">
        <f>'Pres Produc'!O787</f>
        <v>423.26291762154506</v>
      </c>
      <c r="H235" s="445">
        <f>'Pres Produc'!P787</f>
        <v>530.0212194981832</v>
      </c>
    </row>
    <row r="236" spans="2:8" s="135" customFormat="1" x14ac:dyDescent="0.2">
      <c r="B236" s="114" t="s">
        <v>4</v>
      </c>
      <c r="C236" s="445">
        <f>'Pres Produc'!K788</f>
        <v>17600.45167288938</v>
      </c>
      <c r="D236" s="445">
        <f>'Pres Produc'!L788</f>
        <v>20932.418056827144</v>
      </c>
      <c r="E236" s="445">
        <f>'Pres Produc'!M788</f>
        <v>25805.888501585599</v>
      </c>
      <c r="F236" s="445">
        <f>'Pres Produc'!N788</f>
        <v>31919.977742208779</v>
      </c>
      <c r="G236" s="445">
        <f>'Pres Produc'!O788</f>
        <v>40369.56464392817</v>
      </c>
      <c r="H236" s="445">
        <f>'Pres Produc'!P788</f>
        <v>58075.663811472419</v>
      </c>
    </row>
    <row r="237" spans="2:8" s="135" customFormat="1" x14ac:dyDescent="0.2">
      <c r="B237" s="114" t="s">
        <v>599</v>
      </c>
      <c r="C237" s="119">
        <f>'Pres Produc'!K790</f>
        <v>205.68399003591321</v>
      </c>
      <c r="D237" s="119">
        <f>'Pres Produc'!L790</f>
        <v>276.25603681473149</v>
      </c>
      <c r="E237" s="119">
        <f>'Pres Produc'!M790</f>
        <v>339.906634032292</v>
      </c>
      <c r="F237" s="119">
        <f>'Pres Produc'!N790</f>
        <v>423.26291762154506</v>
      </c>
      <c r="G237" s="119">
        <f>'Pres Produc'!O790</f>
        <v>530.0212194981832</v>
      </c>
      <c r="H237" s="119">
        <f>'Pres Produc'!P790</f>
        <v>767.02516509851193</v>
      </c>
    </row>
    <row r="238" spans="2:8" s="135" customFormat="1" x14ac:dyDescent="0.2">
      <c r="B238" s="452" t="s">
        <v>600</v>
      </c>
      <c r="C238" s="422">
        <f t="shared" ref="C238:H238" si="68">+C235+C236-C237</f>
        <v>17394.767682853468</v>
      </c>
      <c r="D238" s="422">
        <f t="shared" si="68"/>
        <v>20861.846010048324</v>
      </c>
      <c r="E238" s="422">
        <f t="shared" si="68"/>
        <v>25742.237904368038</v>
      </c>
      <c r="F238" s="422">
        <f t="shared" si="68"/>
        <v>31836.621458619527</v>
      </c>
      <c r="G238" s="422">
        <f t="shared" si="68"/>
        <v>40262.806342051525</v>
      </c>
      <c r="H238" s="422">
        <f t="shared" si="68"/>
        <v>57838.65986587209</v>
      </c>
    </row>
    <row r="239" spans="2:8" s="135" customFormat="1" x14ac:dyDescent="0.2">
      <c r="B239" s="451"/>
      <c r="C239" s="24"/>
      <c r="D239" s="425"/>
      <c r="E239" s="425"/>
      <c r="F239" s="24"/>
      <c r="G239" s="239"/>
      <c r="H239" s="248"/>
    </row>
    <row r="240" spans="2:8" s="135" customFormat="1" x14ac:dyDescent="0.2">
      <c r="B240" s="453" t="s">
        <v>601</v>
      </c>
      <c r="C240" s="391">
        <f t="shared" ref="C240:H240" si="69">+C233-C238</f>
        <v>6610.562317146534</v>
      </c>
      <c r="D240" s="391">
        <f t="shared" si="69"/>
        <v>8189.6339899516715</v>
      </c>
      <c r="E240" s="391">
        <f t="shared" si="69"/>
        <v>10172.308902590568</v>
      </c>
      <c r="F240" s="391">
        <f t="shared" si="69"/>
        <v>12553.758394781318</v>
      </c>
      <c r="G240" s="391">
        <f t="shared" si="69"/>
        <v>13695.352314098687</v>
      </c>
      <c r="H240" s="391">
        <f t="shared" si="69"/>
        <v>19969.004916296515</v>
      </c>
    </row>
    <row r="241" spans="2:8" s="135" customFormat="1" x14ac:dyDescent="0.2">
      <c r="B241" s="454" t="s">
        <v>602</v>
      </c>
      <c r="C241" s="455">
        <f>Gto.Vtas!E1509</f>
        <v>663.92376007136932</v>
      </c>
      <c r="D241" s="455">
        <f>Gto.Vtas!H1509</f>
        <v>1181.4240316963856</v>
      </c>
      <c r="E241" s="455">
        <f>Gto.Vtas!K1509</f>
        <v>1348.5750866736621</v>
      </c>
      <c r="F241" s="455">
        <f>Gto.Vtas!N1509</f>
        <v>2193.3937704218329</v>
      </c>
      <c r="G241" s="455">
        <f>Gto.Vtas!Q1509</f>
        <v>2276.9110381041692</v>
      </c>
      <c r="H241" s="455">
        <f>Gto.Vtas!T1509</f>
        <v>4170.4395350686527</v>
      </c>
    </row>
    <row r="242" spans="2:8" s="135" customFormat="1" x14ac:dyDescent="0.2">
      <c r="B242" s="456" t="s">
        <v>6</v>
      </c>
      <c r="C242" s="457">
        <f>'Gto Adm'!E1743</f>
        <v>872.39223088858034</v>
      </c>
      <c r="D242" s="457">
        <f>'Gto Adm'!H1743</f>
        <v>1528.1166500840864</v>
      </c>
      <c r="E242" s="457">
        <f>'Gto Adm'!K1743</f>
        <v>1928.7684584828028</v>
      </c>
      <c r="F242" s="457">
        <f>'Gto Adm'!N1743</f>
        <v>2383.273938272082</v>
      </c>
      <c r="G242" s="457">
        <f>'Gto Adm'!Q1743</f>
        <v>2407.8022386889556</v>
      </c>
      <c r="H242" s="457">
        <f>'Gto Adm'!T1743</f>
        <v>2648.1241791328221</v>
      </c>
    </row>
    <row r="243" spans="2:8" s="135" customFormat="1" x14ac:dyDescent="0.2">
      <c r="B243" s="458"/>
      <c r="C243" s="423"/>
      <c r="D243" s="423"/>
      <c r="E243" s="423"/>
      <c r="F243" s="423"/>
      <c r="G243" s="239"/>
      <c r="H243" s="248"/>
    </row>
    <row r="244" spans="2:8" s="135" customFormat="1" x14ac:dyDescent="0.2">
      <c r="B244" s="453" t="s">
        <v>603</v>
      </c>
      <c r="C244" s="391">
        <f t="shared" ref="C244:H244" si="70">+C240-C241-C242</f>
        <v>5074.2463261865842</v>
      </c>
      <c r="D244" s="391">
        <f t="shared" si="70"/>
        <v>5480.0933081711992</v>
      </c>
      <c r="E244" s="391">
        <f t="shared" si="70"/>
        <v>6894.9653574341037</v>
      </c>
      <c r="F244" s="391">
        <f t="shared" si="70"/>
        <v>7977.0906860874029</v>
      </c>
      <c r="G244" s="391">
        <f t="shared" si="70"/>
        <v>9010.6390373055638</v>
      </c>
      <c r="H244" s="391">
        <f t="shared" si="70"/>
        <v>13150.44120209504</v>
      </c>
    </row>
    <row r="245" spans="2:8" s="135" customFormat="1" x14ac:dyDescent="0.2">
      <c r="B245" s="456" t="s">
        <v>7</v>
      </c>
      <c r="C245" s="448">
        <f>'Gtos Finan'!C90</f>
        <v>0</v>
      </c>
      <c r="D245" s="448">
        <f>'Gtos Finan'!D90</f>
        <v>0</v>
      </c>
      <c r="E245" s="448">
        <f>'Gtos Finan'!E90</f>
        <v>0</v>
      </c>
      <c r="F245" s="448">
        <f>'Gtos Finan'!F90</f>
        <v>0</v>
      </c>
      <c r="G245" s="448">
        <f>'Gtos Finan'!G90</f>
        <v>527.68277095657743</v>
      </c>
      <c r="H245" s="448">
        <f>'Gtos Finan'!H90</f>
        <v>757.66189613094446</v>
      </c>
    </row>
    <row r="246" spans="2:8" s="135" customFormat="1" x14ac:dyDescent="0.2">
      <c r="B246" s="458"/>
      <c r="C246" s="423"/>
      <c r="D246" s="423"/>
      <c r="E246" s="423"/>
      <c r="F246" s="423"/>
      <c r="G246" s="239"/>
      <c r="H246" s="248"/>
    </row>
    <row r="247" spans="2:8" s="135" customFormat="1" x14ac:dyDescent="0.2">
      <c r="B247" s="459" t="s">
        <v>604</v>
      </c>
      <c r="C247" s="395">
        <f t="shared" ref="C247:H247" si="71">+C244-C245</f>
        <v>5074.2463261865842</v>
      </c>
      <c r="D247" s="395">
        <f t="shared" si="71"/>
        <v>5480.0933081711992</v>
      </c>
      <c r="E247" s="395">
        <f t="shared" si="71"/>
        <v>6894.9653574341037</v>
      </c>
      <c r="F247" s="395">
        <f t="shared" si="71"/>
        <v>7977.0906860874029</v>
      </c>
      <c r="G247" s="395">
        <f t="shared" si="71"/>
        <v>8482.9562663489869</v>
      </c>
      <c r="H247" s="395">
        <f t="shared" si="71"/>
        <v>12392.779305964095</v>
      </c>
    </row>
    <row r="248" spans="2:8" s="135" customFormat="1" x14ac:dyDescent="0.2">
      <c r="B248" s="454" t="s">
        <v>584</v>
      </c>
      <c r="C248" s="150">
        <f t="shared" ref="C248:H248" si="72">IF(C247&lt;0,0,C247*0.15)</f>
        <v>761.13694892798765</v>
      </c>
      <c r="D248" s="150">
        <f t="shared" si="72"/>
        <v>822.01399622567988</v>
      </c>
      <c r="E248" s="150">
        <f t="shared" si="72"/>
        <v>1034.2448036151154</v>
      </c>
      <c r="F248" s="150">
        <f t="shared" si="72"/>
        <v>1196.5636029131103</v>
      </c>
      <c r="G248" s="150">
        <f t="shared" si="72"/>
        <v>1272.4434399523479</v>
      </c>
      <c r="H248" s="150">
        <f t="shared" si="72"/>
        <v>1858.9168958946143</v>
      </c>
    </row>
    <row r="249" spans="2:8" s="135" customFormat="1" x14ac:dyDescent="0.2">
      <c r="B249" s="458"/>
      <c r="C249" s="423"/>
      <c r="D249" s="423"/>
      <c r="E249" s="423"/>
      <c r="F249" s="423"/>
      <c r="G249" s="239"/>
      <c r="H249" s="248"/>
    </row>
    <row r="250" spans="2:8" s="135" customFormat="1" x14ac:dyDescent="0.2">
      <c r="B250" s="459" t="s">
        <v>605</v>
      </c>
      <c r="C250" s="395">
        <f t="shared" ref="C250:H250" si="73">+C247-C248</f>
        <v>4313.1093772585964</v>
      </c>
      <c r="D250" s="395">
        <f t="shared" si="73"/>
        <v>4658.0793119455193</v>
      </c>
      <c r="E250" s="395">
        <f t="shared" si="73"/>
        <v>5860.7205538189883</v>
      </c>
      <c r="F250" s="395">
        <f t="shared" si="73"/>
        <v>6780.5270831742928</v>
      </c>
      <c r="G250" s="395">
        <f t="shared" si="73"/>
        <v>7210.512826396639</v>
      </c>
      <c r="H250" s="395">
        <f t="shared" si="73"/>
        <v>10533.862410069481</v>
      </c>
    </row>
    <row r="251" spans="2:8" s="135" customFormat="1" x14ac:dyDescent="0.2">
      <c r="B251" s="454" t="s">
        <v>585</v>
      </c>
      <c r="C251" s="150">
        <f t="shared" ref="C251:H251" si="74">IF(C250&lt;0,0,C250*0.25)</f>
        <v>1078.2773443146491</v>
      </c>
      <c r="D251" s="150">
        <f t="shared" si="74"/>
        <v>1164.5198279863798</v>
      </c>
      <c r="E251" s="150">
        <f t="shared" si="74"/>
        <v>1465.1801384547471</v>
      </c>
      <c r="F251" s="150">
        <f t="shared" si="74"/>
        <v>1695.1317707935732</v>
      </c>
      <c r="G251" s="150">
        <f t="shared" si="74"/>
        <v>1802.6282065991597</v>
      </c>
      <c r="H251" s="150">
        <f t="shared" si="74"/>
        <v>2633.4656025173704</v>
      </c>
    </row>
    <row r="252" spans="2:8" s="135" customFormat="1" x14ac:dyDescent="0.2">
      <c r="B252" s="460"/>
      <c r="C252" s="461"/>
      <c r="D252" s="461"/>
      <c r="E252" s="461"/>
      <c r="F252" s="461"/>
      <c r="G252" s="291"/>
      <c r="H252" s="292"/>
    </row>
    <row r="253" spans="2:8" s="135" customFormat="1" x14ac:dyDescent="0.2">
      <c r="B253" s="459" t="s">
        <v>606</v>
      </c>
      <c r="C253" s="395">
        <f t="shared" ref="C253:H253" si="75">+C250-C251</f>
        <v>3234.8320329439475</v>
      </c>
      <c r="D253" s="395">
        <f t="shared" si="75"/>
        <v>3493.5594839591395</v>
      </c>
      <c r="E253" s="395">
        <f t="shared" si="75"/>
        <v>4395.5404153642412</v>
      </c>
      <c r="F253" s="395">
        <f t="shared" si="75"/>
        <v>5085.3953123807196</v>
      </c>
      <c r="G253" s="395">
        <f t="shared" si="75"/>
        <v>5407.884619797479</v>
      </c>
      <c r="H253" s="395">
        <f t="shared" si="75"/>
        <v>7900.3968075521116</v>
      </c>
    </row>
    <row r="254" spans="2:8" s="135" customFormat="1" x14ac:dyDescent="0.2">
      <c r="B254" s="454" t="s">
        <v>607</v>
      </c>
      <c r="C254" s="150">
        <f t="shared" ref="C254:H254" si="76">IF(C253&lt;0,0,C253*0.1)</f>
        <v>323.4832032943948</v>
      </c>
      <c r="D254" s="150">
        <f t="shared" si="76"/>
        <v>349.35594839591397</v>
      </c>
      <c r="E254" s="150">
        <f t="shared" si="76"/>
        <v>439.55404153642417</v>
      </c>
      <c r="F254" s="150">
        <f t="shared" si="76"/>
        <v>508.53953123807196</v>
      </c>
      <c r="G254" s="150">
        <f t="shared" si="76"/>
        <v>540.78846197974792</v>
      </c>
      <c r="H254" s="150">
        <f t="shared" si="76"/>
        <v>790.03968075521118</v>
      </c>
    </row>
    <row r="255" spans="2:8" s="135" customFormat="1" x14ac:dyDescent="0.2">
      <c r="B255" s="460"/>
      <c r="C255" s="461"/>
      <c r="D255" s="461"/>
      <c r="E255" s="461"/>
      <c r="F255" s="461"/>
      <c r="G255" s="291"/>
      <c r="H255" s="292"/>
    </row>
    <row r="256" spans="2:8" s="135" customFormat="1" x14ac:dyDescent="0.2">
      <c r="B256" s="459" t="s">
        <v>890</v>
      </c>
      <c r="C256" s="395">
        <f t="shared" ref="C256:H256" si="77">+C253-C254</f>
        <v>2911.3488296495525</v>
      </c>
      <c r="D256" s="395">
        <f t="shared" si="77"/>
        <v>3144.2035355632256</v>
      </c>
      <c r="E256" s="395">
        <f t="shared" si="77"/>
        <v>3955.9863738278173</v>
      </c>
      <c r="F256" s="395">
        <f t="shared" si="77"/>
        <v>4576.8557811426472</v>
      </c>
      <c r="G256" s="395">
        <f t="shared" si="77"/>
        <v>4867.0961578177312</v>
      </c>
      <c r="H256" s="395">
        <f t="shared" si="77"/>
        <v>7110.3571267969</v>
      </c>
    </row>
  </sheetData>
  <pageMargins left="0.74803149606299213" right="0.74803149606299213" top="0.98425196850393704" bottom="0.98425196850393704" header="0" footer="0"/>
  <pageSetup paperSize="9" scale="75" fitToHeight="10" orientation="landscape" r:id="rId1"/>
  <headerFooter alignWithMargins="0"/>
  <rowBreaks count="6" manualBreakCount="6">
    <brk id="42" max="16383" man="1"/>
    <brk id="78" max="16383" man="1"/>
    <brk id="114" max="16383" man="1"/>
    <brk id="150" max="16383" man="1"/>
    <brk id="186" max="16383" man="1"/>
    <brk id="22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K66"/>
  <sheetViews>
    <sheetView zoomScale="70" zoomScaleNormal="70" workbookViewId="0"/>
  </sheetViews>
  <sheetFormatPr baseColWidth="10" defaultRowHeight="12.75" x14ac:dyDescent="0.2"/>
  <cols>
    <col min="1" max="1" width="11.42578125" style="101"/>
    <col min="2" max="2" width="38.28515625" style="101" customWidth="1"/>
    <col min="3" max="4" width="16.7109375" style="101" customWidth="1"/>
    <col min="5" max="5" width="14.85546875" style="101" bestFit="1" customWidth="1"/>
    <col min="6" max="6" width="16.5703125" style="101" bestFit="1" customWidth="1"/>
    <col min="7" max="7" width="16.28515625" style="101" bestFit="1" customWidth="1"/>
    <col min="8" max="8" width="16.140625" style="101" bestFit="1" customWidth="1"/>
    <col min="9" max="16384" width="11.42578125" style="101"/>
  </cols>
  <sheetData>
    <row r="1" spans="2:8" s="135" customFormat="1" x14ac:dyDescent="0.2"/>
    <row r="2" spans="2:8" s="135" customFormat="1" x14ac:dyDescent="0.2">
      <c r="B2" s="83" t="s">
        <v>609</v>
      </c>
      <c r="C2" s="490"/>
      <c r="D2" s="490"/>
      <c r="E2" s="490"/>
      <c r="F2" s="490"/>
      <c r="G2" s="490"/>
      <c r="H2" s="491"/>
    </row>
    <row r="3" spans="2:8" s="135" customFormat="1" x14ac:dyDescent="0.2">
      <c r="B3" s="73" t="s">
        <v>20</v>
      </c>
      <c r="C3" s="74"/>
      <c r="D3" s="74"/>
      <c r="E3" s="74"/>
      <c r="F3" s="74"/>
      <c r="G3" s="74"/>
      <c r="H3" s="482"/>
    </row>
    <row r="4" spans="2:8" s="135" customFormat="1" x14ac:dyDescent="0.2">
      <c r="B4" s="73" t="s">
        <v>610</v>
      </c>
      <c r="C4" s="74"/>
      <c r="D4" s="74"/>
      <c r="E4" s="74"/>
      <c r="F4" s="74"/>
      <c r="G4" s="74"/>
      <c r="H4" s="482"/>
    </row>
    <row r="5" spans="2:8" s="135" customFormat="1" x14ac:dyDescent="0.2">
      <c r="B5" s="73" t="s">
        <v>2</v>
      </c>
      <c r="C5" s="74"/>
      <c r="D5" s="74"/>
      <c r="E5" s="74"/>
      <c r="F5" s="74"/>
      <c r="G5" s="74"/>
      <c r="H5" s="482"/>
    </row>
    <row r="6" spans="2:8" s="135" customFormat="1" x14ac:dyDescent="0.2">
      <c r="B6" s="77"/>
      <c r="C6" s="78"/>
      <c r="D6" s="78"/>
      <c r="E6" s="78"/>
      <c r="F6" s="78"/>
      <c r="G6" s="78"/>
      <c r="H6" s="488"/>
    </row>
    <row r="7" spans="2:8" s="135" customFormat="1" x14ac:dyDescent="0.2">
      <c r="C7" s="287"/>
      <c r="D7" s="287"/>
    </row>
    <row r="8" spans="2:8" s="135" customFormat="1" ht="13.5" customHeight="1" x14ac:dyDescent="0.2">
      <c r="B8" s="293" t="s">
        <v>34</v>
      </c>
      <c r="C8" s="110" t="s">
        <v>38</v>
      </c>
      <c r="D8" s="110" t="s">
        <v>39</v>
      </c>
      <c r="E8" s="110" t="s">
        <v>40</v>
      </c>
      <c r="F8" s="110" t="s">
        <v>121</v>
      </c>
      <c r="G8" s="110" t="s">
        <v>122</v>
      </c>
      <c r="H8" s="110" t="s">
        <v>633</v>
      </c>
    </row>
    <row r="9" spans="2:8" s="135" customFormat="1" x14ac:dyDescent="0.2">
      <c r="B9" s="18" t="s">
        <v>611</v>
      </c>
      <c r="C9" s="239"/>
      <c r="D9" s="239"/>
      <c r="E9" s="239"/>
      <c r="F9" s="239"/>
      <c r="G9" s="239"/>
      <c r="H9" s="248"/>
    </row>
    <row r="10" spans="2:8" s="135" customFormat="1" x14ac:dyDescent="0.2">
      <c r="B10" s="18" t="s">
        <v>612</v>
      </c>
      <c r="C10" s="239"/>
      <c r="D10" s="239"/>
      <c r="E10" s="239"/>
      <c r="F10" s="239"/>
      <c r="G10" s="239"/>
      <c r="H10" s="248"/>
    </row>
    <row r="11" spans="2:8" s="135" customFormat="1" x14ac:dyDescent="0.2">
      <c r="B11" s="114" t="s">
        <v>613</v>
      </c>
      <c r="C11" s="150">
        <f>Pres.Caja!C74</f>
        <v>83102.189000000013</v>
      </c>
      <c r="D11" s="150">
        <f>Pres.Caja!D74</f>
        <v>113753.076</v>
      </c>
      <c r="E11" s="150">
        <f>Pres.Caja!E74</f>
        <v>140595.62546673664</v>
      </c>
      <c r="F11" s="150">
        <f>Pres.Caja!F74</f>
        <v>173776.19307688653</v>
      </c>
      <c r="G11" s="150">
        <f>Pres.Caja!G74</f>
        <v>225134.19751082722</v>
      </c>
      <c r="H11" s="150">
        <f>Pres.Caja!H74</f>
        <v>293325.02861608006</v>
      </c>
    </row>
    <row r="12" spans="2:8" s="135" customFormat="1" x14ac:dyDescent="0.2">
      <c r="B12" s="114" t="s">
        <v>551</v>
      </c>
      <c r="C12" s="150">
        <f>Pres.Vtas!U18</f>
        <v>124070.33999999997</v>
      </c>
      <c r="D12" s="150">
        <f>Pres.Vtas!V18</f>
        <v>189588.46000000008</v>
      </c>
      <c r="E12" s="150">
        <f>Pres.Vtas!W18</f>
        <v>234326.04244456114</v>
      </c>
      <c r="F12" s="150">
        <f>Pres.Vtas!X18</f>
        <v>289626.98846147745</v>
      </c>
      <c r="G12" s="150">
        <f>Pres.Vtas!Y18</f>
        <v>375223.66251804563</v>
      </c>
      <c r="H12" s="150">
        <f>Pres.Vtas!Z18</f>
        <v>488875.0476934663</v>
      </c>
    </row>
    <row r="13" spans="2:8" s="135" customFormat="1" x14ac:dyDescent="0.2">
      <c r="B13" s="114" t="s">
        <v>552</v>
      </c>
      <c r="C13" s="435">
        <f>Pres.Caja!C73</f>
        <v>5093.1090000000841</v>
      </c>
      <c r="D13" s="435">
        <f>C13+Pres.Caja!D73</f>
        <v>5093.1090000000841</v>
      </c>
      <c r="E13" s="435">
        <f>D13+Pres.Caja!E73</f>
        <v>14281.058844753308</v>
      </c>
      <c r="F13" s="435">
        <f>E13+Pres.Caja!F73</f>
        <v>28917.668495559687</v>
      </c>
      <c r="G13" s="435">
        <f>F13+Pres.Caja!G73</f>
        <v>56135.363668302103</v>
      </c>
      <c r="H13" s="435">
        <f>G13+Pres.Caja!H73</f>
        <v>125953.22423885195</v>
      </c>
    </row>
    <row r="14" spans="2:8" s="135" customFormat="1" x14ac:dyDescent="0.2">
      <c r="B14" s="114" t="s">
        <v>614</v>
      </c>
      <c r="C14" s="150">
        <f>'Capital Trab'!D33</f>
        <v>71244.812600000005</v>
      </c>
      <c r="D14" s="150">
        <f>'Capital Trab'!F33</f>
        <v>91737.995391139557</v>
      </c>
      <c r="E14" s="150">
        <f>'Capital Trab'!H33</f>
        <v>114922.19294354894</v>
      </c>
      <c r="F14" s="150">
        <f>'Capital Trab'!J33</f>
        <v>144828.85367647486</v>
      </c>
      <c r="G14" s="150">
        <f>'Capital Trab'!L33</f>
        <v>191964.80662951534</v>
      </c>
      <c r="H14" s="150">
        <f>'Capital Trab'!N33</f>
        <v>255011.21271127919</v>
      </c>
    </row>
    <row r="15" spans="2:8" s="135" customFormat="1" x14ac:dyDescent="0.2">
      <c r="B15" s="114" t="s">
        <v>554</v>
      </c>
      <c r="C15" s="150">
        <f>'Capital Trab'!D34</f>
        <v>47018.122117082734</v>
      </c>
      <c r="D15" s="150">
        <f>'Capital Trab'!F34</f>
        <v>65209.071403447175</v>
      </c>
      <c r="E15" s="150">
        <f>'Capital Trab'!H34</f>
        <v>80353.074397163698</v>
      </c>
      <c r="F15" s="150">
        <f>'Capital Trab'!J34</f>
        <v>99169.984217212841</v>
      </c>
      <c r="G15" s="150">
        <f>'Capital Trab'!L34</f>
        <v>133849.60883196897</v>
      </c>
      <c r="H15" s="150">
        <f>'Capital Trab'!N34</f>
        <v>173511.50748771135</v>
      </c>
    </row>
    <row r="16" spans="2:8" s="135" customFormat="1" x14ac:dyDescent="0.2">
      <c r="B16" s="28" t="s">
        <v>615</v>
      </c>
      <c r="C16" s="424">
        <f t="shared" ref="C16:H16" si="0">SUM(C11:C15)</f>
        <v>330528.5727170828</v>
      </c>
      <c r="D16" s="424">
        <f t="shared" si="0"/>
        <v>465381.71179458685</v>
      </c>
      <c r="E16" s="424">
        <f t="shared" si="0"/>
        <v>584477.99409676366</v>
      </c>
      <c r="F16" s="424">
        <f t="shared" si="0"/>
        <v>736319.68792761141</v>
      </c>
      <c r="G16" s="424">
        <f t="shared" si="0"/>
        <v>982307.63915865927</v>
      </c>
      <c r="H16" s="424">
        <f t="shared" si="0"/>
        <v>1336676.0207473887</v>
      </c>
    </row>
    <row r="17" spans="2:8" s="135" customFormat="1" x14ac:dyDescent="0.2">
      <c r="B17" s="329" t="s">
        <v>900</v>
      </c>
      <c r="C17" s="927"/>
      <c r="D17" s="927"/>
      <c r="E17" s="927"/>
      <c r="F17" s="927"/>
      <c r="G17" s="927"/>
      <c r="H17" s="928"/>
    </row>
    <row r="18" spans="2:8" s="135" customFormat="1" x14ac:dyDescent="0.2">
      <c r="B18" s="18" t="s">
        <v>616</v>
      </c>
      <c r="C18" s="423"/>
      <c r="D18" s="423"/>
      <c r="E18" s="238"/>
      <c r="F18" s="238"/>
      <c r="G18" s="238"/>
      <c r="H18" s="322"/>
    </row>
    <row r="19" spans="2:8" s="135" customFormat="1" x14ac:dyDescent="0.2">
      <c r="B19" s="434" t="s">
        <v>547</v>
      </c>
      <c r="C19" s="150">
        <f>Inv.Fija!D11</f>
        <v>129675</v>
      </c>
      <c r="D19" s="150">
        <f>Inv.Fija!D11+Inv.Fija!E11</f>
        <v>129675</v>
      </c>
      <c r="E19" s="150">
        <f>Inv.Fija!D11+Inv.Fija!E11+Inv.Fija!F11</f>
        <v>129675</v>
      </c>
      <c r="F19" s="150">
        <f>Inv.Fija!D11+Inv.Fija!E11+Inv.Fija!F11+Inv.Fija!G11</f>
        <v>129675</v>
      </c>
      <c r="G19" s="150">
        <f>Inv.Fija!D11+Inv.Fija!E11+Inv.Fija!F11+Inv.Fija!G11+Inv.Fija!H11</f>
        <v>129675</v>
      </c>
      <c r="H19" s="150">
        <f>Inv.Fija!D11+Inv.Fija!E11+Inv.Fija!F11+Inv.Fija!G11+Inv.Fija!H11+Inv.Fija!I11</f>
        <v>129675</v>
      </c>
    </row>
    <row r="20" spans="2:8" s="135" customFormat="1" x14ac:dyDescent="0.2">
      <c r="B20" s="434" t="s">
        <v>530</v>
      </c>
      <c r="C20" s="150">
        <f>Inv.Fija!D12+Inv.Fija!D15</f>
        <v>50000</v>
      </c>
      <c r="D20" s="150">
        <f>Inv.Fija!D12+Inv.Fija!D15+Inv.Fija!E12+Inv.Fija!E16</f>
        <v>50000</v>
      </c>
      <c r="E20" s="150">
        <f>Inv.Fija!D12+Inv.Fija!D15+Inv.Fija!E12+Inv.Fija!E15+Inv.Fija!F12+Inv.Fija!F15</f>
        <v>50000</v>
      </c>
      <c r="F20" s="150">
        <f>Inv.Fija!D12+Inv.Fija!D15+Inv.Fija!E12+Inv.Fija!E15+Inv.Fija!F12+Inv.Fija!F15+Inv.Fija!G12+Inv.Fija!G15</f>
        <v>50000</v>
      </c>
      <c r="G20" s="150">
        <f>Inv.Fija!D12+Inv.Fija!D15+Inv.Fija!E12+Inv.Fija!E15+Inv.Fija!F12+Inv.Fija!F15+Inv.Fija!G12+Inv.Fija!G15+Inv.Fija!H12+Inv.Fija!H15</f>
        <v>85000</v>
      </c>
      <c r="H20" s="150">
        <f>Inv.Fija!D12+Inv.Fija!D15+Inv.Fija!E12+Inv.Fija!E15+Inv.Fija!F12+Inv.Fija!F15+Inv.Fija!G12+Inv.Fija!G15+Inv.Fija!H12+Inv.Fija!H15+Inv.Fija!I12+Inv.Fija!I15</f>
        <v>165000</v>
      </c>
    </row>
    <row r="21" spans="2:8" s="135" customFormat="1" x14ac:dyDescent="0.2">
      <c r="B21" s="434" t="s">
        <v>548</v>
      </c>
      <c r="C21" s="150">
        <f>Inv.Fija!D14+Inv.Fija!D23</f>
        <v>38925.270000000004</v>
      </c>
      <c r="D21" s="150">
        <f>Inv.Fija!D14+Inv.Fija!D23+Inv.Fija!E14+Inv.Fija!E23</f>
        <v>38925.270000000004</v>
      </c>
      <c r="E21" s="150">
        <f>Inv.Fija!D14+Inv.Fija!D23+Inv.Fija!E14+Inv.Fija!E23+Inv.Fija!F14+Inv.Fija!F23</f>
        <v>83925.27</v>
      </c>
      <c r="F21" s="150">
        <f>Inv.Fija!D14+Inv.Fija!D23+Inv.Fija!E14+Inv.Fija!E23+Inv.Fija!F14+Inv.Fija!F23+Inv.Fija!G14+Inv.Fija!G23</f>
        <v>143925.27000000002</v>
      </c>
      <c r="G21" s="150">
        <f>Inv.Fija!D14+Inv.Fija!D23+Inv.Fija!E14+Inv.Fija!E23+Inv.Fija!F14+Inv.Fija!F23+Inv.Fija!G14+Inv.Fija!G23+Inv.Fija!H14+Inv.Fija!H23</f>
        <v>143925.27000000002</v>
      </c>
      <c r="H21" s="150">
        <f>Inv.Fija!D14+Inv.Fija!D23+Inv.Fija!E14+Inv.Fija!E23+Inv.Fija!F14+Inv.Fija!F23+Inv.Fija!G14+Inv.Fija!G23+Inv.Fija!H14+Inv.Fija!H23+Inv.Fija!I14+Inv.Fija!I23</f>
        <v>158925.27000000002</v>
      </c>
    </row>
    <row r="22" spans="2:8" s="135" customFormat="1" x14ac:dyDescent="0.2">
      <c r="B22" s="434" t="s">
        <v>536</v>
      </c>
      <c r="C22" s="150">
        <f>Inv.Fija!D34</f>
        <v>78925.959999999992</v>
      </c>
      <c r="D22" s="150">
        <f>Inv.Fija!D34+Inv.Fija!E34</f>
        <v>78925.959999999992</v>
      </c>
      <c r="E22" s="150">
        <f>Inv.Fija!D34+Inv.Fija!E34+Inv.Fija!F34</f>
        <v>78925.959999999992</v>
      </c>
      <c r="F22" s="150">
        <f>Inv.Fija!D34+Inv.Fija!E34+Inv.Fija!F34+Inv.Fija!G34</f>
        <v>78925.959999999992</v>
      </c>
      <c r="G22" s="150">
        <f>Inv.Fija!D34+Inv.Fija!E34+Inv.Fija!F34+Inv.Fija!G34+Inv.Fija!H34</f>
        <v>223925.96</v>
      </c>
      <c r="H22" s="150">
        <f>Inv.Fija!D34+Inv.Fija!E34+Inv.Fija!F34+Inv.Fija!G34+Inv.Fija!H34+Inv.Fija!I34</f>
        <v>223925.96</v>
      </c>
    </row>
    <row r="23" spans="2:8" s="135" customFormat="1" x14ac:dyDescent="0.2">
      <c r="B23" s="434" t="s">
        <v>549</v>
      </c>
      <c r="C23" s="150">
        <f>Inv.Fija!D13+Inv.Fija!D16</f>
        <v>9906.34</v>
      </c>
      <c r="D23" s="150">
        <f>Inv.Fija!D13+Inv.Fija!D16+Inv.Fija!E13+Inv.Fija!E16</f>
        <v>9906.34</v>
      </c>
      <c r="E23" s="150">
        <f>Inv.Fija!D13+Inv.Fija!D16+Inv.Fija!E13+Inv.Fija!E16+Inv.Fija!F13+Inv.Fija!F16</f>
        <v>9906.34</v>
      </c>
      <c r="F23" s="150">
        <f>Inv.Fija!D13+Inv.Fija!D16+Inv.Fija!E13+Inv.Fija!E16+Inv.Fija!F13+Inv.Fija!F16+Inv.Fija!G13+Inv.Fija!G16</f>
        <v>9906.34</v>
      </c>
      <c r="G23" s="150">
        <f>Inv.Fija!D13+Inv.Fija!D16+Inv.Fija!E13+Inv.Fija!E16+Inv.Fija!F13+Inv.Fija!F16+Inv.Fija!G13+Inv.Fija!G16+Inv.Fija!H13+Inv.Fija!H16</f>
        <v>29906.34</v>
      </c>
      <c r="H23" s="150">
        <f>Inv.Fija!D13+Inv.Fija!D16+Inv.Fija!E13+Inv.Fija!E16+Inv.Fija!F13+Inv.Fija!F16+Inv.Fija!G13+Inv.Fija!G16+Inv.Fija!H13+Inv.Fija!H16+Inv.Fija!I13+Inv.Fija!I16</f>
        <v>49906.34</v>
      </c>
    </row>
    <row r="24" spans="2:8" s="135" customFormat="1" x14ac:dyDescent="0.2">
      <c r="B24" s="434" t="s">
        <v>531</v>
      </c>
      <c r="C24" s="150">
        <f>Inv.Fija!D17</f>
        <v>1101.21</v>
      </c>
      <c r="D24" s="150">
        <f>Inv.Fija!D17+Inv.Fija!E17</f>
        <v>1101.21</v>
      </c>
      <c r="E24" s="150">
        <f>Inv.Fija!D17+Inv.Fija!E17+Inv.Fija!F17</f>
        <v>3101.21</v>
      </c>
      <c r="F24" s="150">
        <f>Inv.Fija!D17+Inv.Fija!E17+Inv.Fija!F17+Inv.Fija!G17</f>
        <v>3101.21</v>
      </c>
      <c r="G24" s="150">
        <f>Inv.Fija!D17+Inv.Fija!E17+Inv.Fija!F17+Inv.Fija!G17+Inv.Fija!H17</f>
        <v>3101.21</v>
      </c>
      <c r="H24" s="150">
        <f>Inv.Fija!D17+Inv.Fija!E17+Inv.Fija!F17+Inv.Fija!G17+Inv.Fija!H17+Inv.Fija!I17</f>
        <v>5601.21</v>
      </c>
    </row>
    <row r="25" spans="2:8" s="135" customFormat="1" x14ac:dyDescent="0.2">
      <c r="B25" s="434" t="s">
        <v>908</v>
      </c>
      <c r="C25" s="150">
        <f>Inv.Fija!D18+Inv.Fija!D19</f>
        <v>2527.63</v>
      </c>
      <c r="D25" s="150">
        <f>Inv.Fija!D18+Inv.Fija!D19+Inv.Fija!E18+Inv.Fija!E19</f>
        <v>2527.63</v>
      </c>
      <c r="E25" s="150">
        <f>Inv.Fija!D18+Inv.Fija!D19+Inv.Fija!E18+Inv.Fija!E19+Inv.Fija!F18+Inv.Fija!F19</f>
        <v>14027.630000000001</v>
      </c>
      <c r="F25" s="150">
        <f>Inv.Fija!D18+Inv.Fija!D19+Inv.Fija!E18+Inv.Fija!E19+Inv.Fija!F18+Inv.Fija!F19+Inv.Fija!G18+Inv.Fija!G19</f>
        <v>14027.630000000001</v>
      </c>
      <c r="G25" s="150">
        <f>Inv.Fija!D18+Inv.Fija!D19+Inv.Fija!E18+Inv.Fija!E19+Inv.Fija!F18+Inv.Fija!F19+Inv.Fija!G18+Inv.Fija!G19+Inv.Fija!H18+Inv.Fija!H19</f>
        <v>14027.630000000001</v>
      </c>
      <c r="H25" s="150">
        <f>Inv.Fija!D18+Inv.Fija!D19+Inv.Fija!E18+Inv.Fija!E19+Inv.Fija!F18+Inv.Fija!F19+Inv.Fija!G18+Inv.Fija!G19+Inv.Fija!H18+Inv.Fija!H19+Inv.Fija!I18+Inv.Fija!I19</f>
        <v>16527.63</v>
      </c>
    </row>
    <row r="26" spans="2:8" s="135" customFormat="1" x14ac:dyDescent="0.2">
      <c r="B26" s="114" t="s">
        <v>617</v>
      </c>
      <c r="C26" s="150">
        <f>Inv.Fija!K37</f>
        <v>20231.069333333333</v>
      </c>
      <c r="D26" s="150">
        <f>Inv.Fija!L37</f>
        <v>40462.138666666666</v>
      </c>
      <c r="E26" s="150">
        <f>Inv.Fija!M37</f>
        <v>73926.541333333327</v>
      </c>
      <c r="F26" s="150">
        <f>Inv.Fija!N37</f>
        <v>118548.40066666665</v>
      </c>
      <c r="G26" s="150">
        <f>Inv.Fija!O37</f>
        <v>181420.25999999998</v>
      </c>
      <c r="H26" s="150">
        <f>Inv.Fija!P37</f>
        <v>248102.87733333331</v>
      </c>
    </row>
    <row r="27" spans="2:8" s="135" customFormat="1" x14ac:dyDescent="0.2">
      <c r="B27" s="462" t="s">
        <v>618</v>
      </c>
      <c r="C27" s="395">
        <f>SUM(C19:C25)-C26</f>
        <v>290830.34066666669</v>
      </c>
      <c r="D27" s="395">
        <f>SUM(D19:D25)-D26</f>
        <v>270599.27133333334</v>
      </c>
      <c r="E27" s="395">
        <f t="shared" ref="E27:H27" si="1">SUM(E19:E25)-E26</f>
        <v>295634.86866666668</v>
      </c>
      <c r="F27" s="395">
        <f t="shared" si="1"/>
        <v>311013.00933333335</v>
      </c>
      <c r="G27" s="395">
        <f t="shared" si="1"/>
        <v>448141.14999999991</v>
      </c>
      <c r="H27" s="395">
        <f t="shared" si="1"/>
        <v>501458.53266666661</v>
      </c>
    </row>
    <row r="28" spans="2:8" s="135" customFormat="1" x14ac:dyDescent="0.2">
      <c r="B28" s="462" t="s">
        <v>914</v>
      </c>
      <c r="C28" s="395"/>
      <c r="D28" s="395"/>
      <c r="E28" s="395"/>
      <c r="F28" s="395"/>
      <c r="G28" s="395"/>
      <c r="H28" s="395"/>
    </row>
    <row r="29" spans="2:8" s="135" customFormat="1" x14ac:dyDescent="0.2">
      <c r="B29" s="204" t="s">
        <v>915</v>
      </c>
      <c r="C29" s="150">
        <v>10325</v>
      </c>
      <c r="D29" s="150">
        <v>10325</v>
      </c>
      <c r="E29" s="150">
        <v>10325</v>
      </c>
      <c r="F29" s="150">
        <v>10325</v>
      </c>
      <c r="G29" s="150">
        <v>10325</v>
      </c>
      <c r="H29" s="150">
        <f>G29</f>
        <v>10325</v>
      </c>
    </row>
    <row r="30" spans="2:8" s="135" customFormat="1" x14ac:dyDescent="0.2">
      <c r="B30" s="204" t="s">
        <v>917</v>
      </c>
      <c r="C30" s="150">
        <f>C29/5</f>
        <v>2065</v>
      </c>
      <c r="D30" s="150">
        <f>C30+(D29/5)</f>
        <v>4130</v>
      </c>
      <c r="E30" s="150">
        <f>D30+(E29/5)</f>
        <v>6195</v>
      </c>
      <c r="F30" s="150">
        <f>E30+(F29/5)</f>
        <v>8260</v>
      </c>
      <c r="G30" s="150">
        <f>F30+(G29/5)</f>
        <v>10325</v>
      </c>
      <c r="H30" s="150">
        <f>G30</f>
        <v>10325</v>
      </c>
    </row>
    <row r="31" spans="2:8" s="135" customFormat="1" x14ac:dyDescent="0.2">
      <c r="B31" s="462" t="s">
        <v>916</v>
      </c>
      <c r="C31" s="395">
        <f>C29-C30</f>
        <v>8260</v>
      </c>
      <c r="D31" s="395">
        <f t="shared" ref="D31:H31" si="2">D29-D30</f>
        <v>6195</v>
      </c>
      <c r="E31" s="395">
        <f t="shared" si="2"/>
        <v>4130</v>
      </c>
      <c r="F31" s="395">
        <f t="shared" si="2"/>
        <v>2065</v>
      </c>
      <c r="G31" s="395">
        <f t="shared" si="2"/>
        <v>0</v>
      </c>
      <c r="H31" s="395">
        <f t="shared" si="2"/>
        <v>0</v>
      </c>
    </row>
    <row r="32" spans="2:8" s="135" customFormat="1" x14ac:dyDescent="0.2">
      <c r="B32" s="462"/>
      <c r="C32" s="395"/>
      <c r="D32" s="395"/>
      <c r="E32" s="395"/>
      <c r="F32" s="395"/>
      <c r="G32" s="395"/>
      <c r="H32" s="395"/>
    </row>
    <row r="33" spans="2:8" s="135" customFormat="1" x14ac:dyDescent="0.2">
      <c r="B33" s="51" t="s">
        <v>619</v>
      </c>
      <c r="C33" s="395">
        <f>C27+C16+C31</f>
        <v>629618.91338374955</v>
      </c>
      <c r="D33" s="395">
        <f t="shared" ref="D33:H33" si="3">D27+D16+D31</f>
        <v>742175.98312792019</v>
      </c>
      <c r="E33" s="395">
        <f t="shared" si="3"/>
        <v>884242.86276343034</v>
      </c>
      <c r="F33" s="395">
        <f t="shared" si="3"/>
        <v>1049397.6972609446</v>
      </c>
      <c r="G33" s="395">
        <f t="shared" si="3"/>
        <v>1430448.7891586591</v>
      </c>
      <c r="H33" s="395">
        <f t="shared" si="3"/>
        <v>1838134.5534140554</v>
      </c>
    </row>
    <row r="34" spans="2:8" s="135" customFormat="1" x14ac:dyDescent="0.2">
      <c r="B34" s="463"/>
      <c r="C34" s="464"/>
      <c r="D34" s="464"/>
      <c r="E34" s="312"/>
      <c r="F34" s="312"/>
      <c r="G34" s="312"/>
      <c r="H34" s="324"/>
    </row>
    <row r="35" spans="2:8" s="135" customFormat="1" x14ac:dyDescent="0.2">
      <c r="B35" s="18" t="s">
        <v>620</v>
      </c>
      <c r="C35" s="423"/>
      <c r="D35" s="423"/>
      <c r="E35" s="238"/>
      <c r="F35" s="238"/>
      <c r="G35" s="238"/>
      <c r="H35" s="322"/>
    </row>
    <row r="36" spans="2:8" s="109" customFormat="1" x14ac:dyDescent="0.2">
      <c r="B36" s="465" t="s">
        <v>621</v>
      </c>
      <c r="C36" s="466"/>
      <c r="D36" s="466"/>
      <c r="E36" s="466"/>
      <c r="F36" s="466"/>
      <c r="G36" s="466"/>
      <c r="H36" s="467"/>
    </row>
    <row r="37" spans="2:8" s="135" customFormat="1" x14ac:dyDescent="0.2">
      <c r="B37" s="440" t="s">
        <v>584</v>
      </c>
      <c r="C37" s="150">
        <f>PyG!C32</f>
        <v>16901.678292562396</v>
      </c>
      <c r="D37" s="150">
        <f>PyG!D32</f>
        <v>20079.864080042269</v>
      </c>
      <c r="E37" s="150">
        <f>PyG!E32</f>
        <v>25495.664684665437</v>
      </c>
      <c r="F37" s="150">
        <f>PyG!F32</f>
        <v>27867.100112389806</v>
      </c>
      <c r="G37" s="150">
        <f>PyG!G32</f>
        <v>29031.2567862377</v>
      </c>
      <c r="H37" s="150">
        <f>PyG!H32</f>
        <v>44129.022210812305</v>
      </c>
    </row>
    <row r="38" spans="2:8" s="135" customFormat="1" x14ac:dyDescent="0.2">
      <c r="B38" s="440" t="s">
        <v>585</v>
      </c>
      <c r="C38" s="150">
        <f>PyG!C35</f>
        <v>23944.04424779673</v>
      </c>
      <c r="D38" s="150">
        <f>PyG!D35</f>
        <v>28446.474113393215</v>
      </c>
      <c r="E38" s="150">
        <f>PyG!E35</f>
        <v>36118.858303276036</v>
      </c>
      <c r="F38" s="150">
        <f>PyG!F35</f>
        <v>39478.391825885563</v>
      </c>
      <c r="G38" s="150">
        <f>PyG!G35</f>
        <v>41127.613780503409</v>
      </c>
      <c r="H38" s="150">
        <f>PyG!H35</f>
        <v>62516.114798650771</v>
      </c>
    </row>
    <row r="39" spans="2:8" s="135" customFormat="1" x14ac:dyDescent="0.2">
      <c r="B39" s="440" t="s">
        <v>567</v>
      </c>
      <c r="C39" s="150">
        <f>Compras!C20</f>
        <v>116941.05809999997</v>
      </c>
      <c r="D39" s="150">
        <f>Compras!D20</f>
        <v>125722.43988509255</v>
      </c>
      <c r="E39" s="150">
        <f>Compras!E20</f>
        <v>157100.20978209097</v>
      </c>
      <c r="F39" s="150">
        <f>Compras!F20</f>
        <v>198088.89985161461</v>
      </c>
      <c r="G39" s="150">
        <f>Compras!G20</f>
        <v>263801.68294502958</v>
      </c>
      <c r="H39" s="150">
        <f>Compras!H20</f>
        <v>350524.29401382594</v>
      </c>
    </row>
    <row r="40" spans="2:8" s="135" customFormat="1" x14ac:dyDescent="0.2">
      <c r="B40" s="440" t="s">
        <v>568</v>
      </c>
      <c r="C40" s="150">
        <f>Pres.Caja!C71</f>
        <v>0</v>
      </c>
      <c r="D40" s="150">
        <f>Pres.Caja!D71</f>
        <v>10755.649965822115</v>
      </c>
      <c r="E40" s="150">
        <f>Pres.Caja!E71</f>
        <v>0</v>
      </c>
      <c r="F40" s="150">
        <f>Pres.Caja!F71</f>
        <v>0</v>
      </c>
      <c r="G40" s="150">
        <f>Pres.Caja!G71</f>
        <v>0</v>
      </c>
      <c r="H40" s="150">
        <f>Pres.Caja!H71</f>
        <v>0</v>
      </c>
    </row>
    <row r="41" spans="2:8" s="135" customFormat="1" x14ac:dyDescent="0.2">
      <c r="B41" s="468" t="s">
        <v>622</v>
      </c>
      <c r="C41" s="395">
        <f t="shared" ref="C41:H41" si="4">SUM(C37:C40)</f>
        <v>157786.78064035909</v>
      </c>
      <c r="D41" s="395">
        <f t="shared" si="4"/>
        <v>185004.42804435015</v>
      </c>
      <c r="E41" s="395">
        <f t="shared" si="4"/>
        <v>218714.73277003242</v>
      </c>
      <c r="F41" s="395">
        <f t="shared" si="4"/>
        <v>265434.39178989001</v>
      </c>
      <c r="G41" s="395">
        <f t="shared" si="4"/>
        <v>333960.55351177067</v>
      </c>
      <c r="H41" s="395">
        <f t="shared" si="4"/>
        <v>457169.43102328898</v>
      </c>
    </row>
    <row r="42" spans="2:8" s="109" customFormat="1" x14ac:dyDescent="0.2">
      <c r="B42" s="465" t="s">
        <v>623</v>
      </c>
      <c r="C42" s="466"/>
      <c r="D42" s="466"/>
      <c r="E42" s="466"/>
      <c r="F42" s="466"/>
      <c r="G42" s="466"/>
      <c r="H42" s="467"/>
    </row>
    <row r="43" spans="2:8" s="109" customFormat="1" x14ac:dyDescent="0.2">
      <c r="B43" s="469" t="s">
        <v>624</v>
      </c>
      <c r="C43" s="435">
        <v>0</v>
      </c>
      <c r="D43" s="435">
        <v>0</v>
      </c>
      <c r="E43" s="435">
        <v>0</v>
      </c>
      <c r="F43" s="435">
        <v>0</v>
      </c>
      <c r="G43" s="435">
        <f>'Gtos Finan'!G16</f>
        <v>189142.08883432407</v>
      </c>
      <c r="H43" s="435">
        <f>'Gtos Finan'!G17+'Gtos Finan'!O16</f>
        <v>236070.63118224923</v>
      </c>
    </row>
    <row r="44" spans="2:8" s="109" customFormat="1" x14ac:dyDescent="0.2">
      <c r="B44" s="468" t="s">
        <v>625</v>
      </c>
      <c r="C44" s="53">
        <f t="shared" ref="C44:H44" si="5">+C43</f>
        <v>0</v>
      </c>
      <c r="D44" s="53">
        <f t="shared" si="5"/>
        <v>0</v>
      </c>
      <c r="E44" s="53">
        <f t="shared" si="5"/>
        <v>0</v>
      </c>
      <c r="F44" s="53">
        <f t="shared" si="5"/>
        <v>0</v>
      </c>
      <c r="G44" s="53">
        <f t="shared" si="5"/>
        <v>189142.08883432407</v>
      </c>
      <c r="H44" s="53">
        <f t="shared" si="5"/>
        <v>236070.63118224923</v>
      </c>
    </row>
    <row r="45" spans="2:8" s="109" customFormat="1" x14ac:dyDescent="0.2">
      <c r="B45" s="468" t="s">
        <v>626</v>
      </c>
      <c r="C45" s="53">
        <f t="shared" ref="C45:H45" si="6">+C44+C41</f>
        <v>157786.78064035909</v>
      </c>
      <c r="D45" s="53">
        <f t="shared" si="6"/>
        <v>185004.42804435015</v>
      </c>
      <c r="E45" s="53">
        <f t="shared" si="6"/>
        <v>218714.73277003242</v>
      </c>
      <c r="F45" s="53">
        <f t="shared" si="6"/>
        <v>265434.39178989001</v>
      </c>
      <c r="G45" s="53">
        <f t="shared" si="6"/>
        <v>523102.64234609471</v>
      </c>
      <c r="H45" s="53">
        <f t="shared" si="6"/>
        <v>693240.06220553815</v>
      </c>
    </row>
    <row r="46" spans="2:8" s="135" customFormat="1" x14ac:dyDescent="0.2">
      <c r="B46" s="105"/>
      <c r="C46" s="425"/>
      <c r="D46" s="425"/>
      <c r="E46" s="238"/>
      <c r="F46" s="238"/>
      <c r="G46" s="238"/>
      <c r="H46" s="322"/>
    </row>
    <row r="47" spans="2:8" s="135" customFormat="1" x14ac:dyDescent="0.2">
      <c r="B47" s="18" t="s">
        <v>558</v>
      </c>
      <c r="C47" s="423"/>
      <c r="D47" s="423"/>
      <c r="E47" s="238"/>
      <c r="F47" s="238"/>
      <c r="G47" s="238"/>
      <c r="H47" s="322"/>
    </row>
    <row r="48" spans="2:8" s="135" customFormat="1" x14ac:dyDescent="0.2">
      <c r="B48" s="204" t="s">
        <v>627</v>
      </c>
      <c r="C48" s="150">
        <f>'Inv Total'!C35+Pres.Caja!C10+Pres.Caja!C11</f>
        <v>400000</v>
      </c>
      <c r="D48" s="150">
        <f>C48+Pres.Caja!D10+Pres.Caja!D11</f>
        <v>400000</v>
      </c>
      <c r="E48" s="150">
        <f>D48+Pres.Caja!E10+Pres.Caja!E11</f>
        <v>400000</v>
      </c>
      <c r="F48" s="150">
        <f>E48+Pres.Caja!F10+Pres.Caja!F11</f>
        <v>400000</v>
      </c>
      <c r="G48" s="150">
        <f>F48+Pres.Caja!G10+Pres.Caja!G11</f>
        <v>400000</v>
      </c>
      <c r="H48" s="150">
        <f>G48+Pres.Caja!H10+Pres.Caja!H11</f>
        <v>450000</v>
      </c>
    </row>
    <row r="49" spans="2:11" s="135" customFormat="1" x14ac:dyDescent="0.2">
      <c r="B49" s="204" t="s">
        <v>560</v>
      </c>
      <c r="C49" s="150">
        <f>PyG!C38</f>
        <v>7183.2132743390193</v>
      </c>
      <c r="D49" s="150">
        <f>PyG!D38+'Balanc Gral'!C49</f>
        <v>15717.155508356984</v>
      </c>
      <c r="E49" s="150">
        <f>PyG!E38+'Balanc Gral'!D49</f>
        <v>26552.812999339796</v>
      </c>
      <c r="F49" s="150">
        <f>PyG!F38+'Balanc Gral'!E49</f>
        <v>38396.330547105463</v>
      </c>
      <c r="G49" s="150">
        <f>PyG!G38+'Balanc Gral'!F49</f>
        <v>50734.614681256484</v>
      </c>
      <c r="H49" s="150">
        <f>PyG!H38+'Balanc Gral'!G49</f>
        <v>69489.449120851714</v>
      </c>
    </row>
    <row r="50" spans="2:11" s="135" customFormat="1" x14ac:dyDescent="0.2">
      <c r="B50" s="204" t="s">
        <v>561</v>
      </c>
      <c r="C50" s="150">
        <v>0</v>
      </c>
      <c r="D50" s="150">
        <f>C51+C50</f>
        <v>64648.919469051172</v>
      </c>
      <c r="E50" s="150">
        <f>D51+D50</f>
        <v>141454.39957521285</v>
      </c>
      <c r="F50" s="150">
        <f>E51+E50</f>
        <v>238975.31699405814</v>
      </c>
      <c r="G50" s="150">
        <f>F51+F50</f>
        <v>345566.97492394916</v>
      </c>
      <c r="H50" s="150">
        <f>G51+G50</f>
        <v>456611.53213130834</v>
      </c>
    </row>
    <row r="51" spans="2:11" s="135" customFormat="1" x14ac:dyDescent="0.2">
      <c r="B51" s="204" t="s">
        <v>628</v>
      </c>
      <c r="C51" s="150">
        <f>PyG!C40</f>
        <v>64648.919469051172</v>
      </c>
      <c r="D51" s="150">
        <f>PyG!D40</f>
        <v>76805.480106161689</v>
      </c>
      <c r="E51" s="150">
        <f>PyG!E40</f>
        <v>97520.917418845289</v>
      </c>
      <c r="F51" s="150">
        <f>PyG!F40</f>
        <v>106591.65792989101</v>
      </c>
      <c r="G51" s="150">
        <f>PyG!G40</f>
        <v>111044.5572073592</v>
      </c>
      <c r="H51" s="150">
        <f>PyG!H40</f>
        <v>168793.50995635707</v>
      </c>
    </row>
    <row r="52" spans="2:11" s="135" customFormat="1" x14ac:dyDescent="0.2">
      <c r="B52" s="462" t="s">
        <v>629</v>
      </c>
      <c r="C52" s="395">
        <f t="shared" ref="C52:H52" si="7">SUM(C48:C51)</f>
        <v>471832.13274339022</v>
      </c>
      <c r="D52" s="395">
        <f t="shared" si="7"/>
        <v>557171.55508356984</v>
      </c>
      <c r="E52" s="395">
        <f t="shared" si="7"/>
        <v>665528.12999339798</v>
      </c>
      <c r="F52" s="395">
        <f t="shared" si="7"/>
        <v>783963.30547105463</v>
      </c>
      <c r="G52" s="395">
        <f t="shared" si="7"/>
        <v>907346.14681256493</v>
      </c>
      <c r="H52" s="395">
        <f t="shared" si="7"/>
        <v>1144894.491208517</v>
      </c>
    </row>
    <row r="53" spans="2:11" s="135" customFormat="1" x14ac:dyDescent="0.2">
      <c r="B53" s="51" t="s">
        <v>630</v>
      </c>
      <c r="C53" s="395">
        <f t="shared" ref="C53:H53" si="8">+C45+C52</f>
        <v>629618.91338374931</v>
      </c>
      <c r="D53" s="395">
        <f t="shared" si="8"/>
        <v>742175.98312791996</v>
      </c>
      <c r="E53" s="395">
        <f t="shared" si="8"/>
        <v>884242.86276343046</v>
      </c>
      <c r="F53" s="395">
        <f t="shared" si="8"/>
        <v>1049397.6972609446</v>
      </c>
      <c r="G53" s="395">
        <f t="shared" si="8"/>
        <v>1430448.7891586595</v>
      </c>
      <c r="H53" s="395">
        <f t="shared" si="8"/>
        <v>1838134.5534140551</v>
      </c>
    </row>
    <row r="54" spans="2:11" s="135" customFormat="1" x14ac:dyDescent="0.2">
      <c r="B54" s="105"/>
      <c r="C54" s="238"/>
      <c r="D54" s="238"/>
      <c r="E54" s="238"/>
      <c r="F54" s="238"/>
      <c r="G54" s="238"/>
      <c r="H54" s="322"/>
    </row>
    <row r="55" spans="2:11" s="135" customFormat="1" x14ac:dyDescent="0.2">
      <c r="B55" s="108" t="s">
        <v>631</v>
      </c>
      <c r="C55" s="470">
        <f>+C33-C53</f>
        <v>0</v>
      </c>
      <c r="D55" s="470">
        <f t="shared" ref="D55:H55" si="9">+D33-D53</f>
        <v>0</v>
      </c>
      <c r="E55" s="470">
        <f t="shared" si="9"/>
        <v>0</v>
      </c>
      <c r="F55" s="470">
        <f t="shared" si="9"/>
        <v>0</v>
      </c>
      <c r="G55" s="470">
        <f t="shared" si="9"/>
        <v>0</v>
      </c>
      <c r="H55" s="470">
        <f t="shared" si="9"/>
        <v>0</v>
      </c>
    </row>
    <row r="56" spans="2:11" s="135" customFormat="1" x14ac:dyDescent="0.2">
      <c r="C56" s="406"/>
      <c r="D56" s="406"/>
      <c r="E56" s="406"/>
      <c r="F56" s="406"/>
      <c r="G56" s="406"/>
      <c r="H56" s="406"/>
    </row>
    <row r="57" spans="2:11" x14ac:dyDescent="0.2">
      <c r="C57" s="471"/>
      <c r="D57" s="471"/>
      <c r="E57" s="471"/>
      <c r="F57" s="471"/>
      <c r="G57" s="471"/>
      <c r="H57" s="471"/>
      <c r="K57" s="471"/>
    </row>
    <row r="58" spans="2:11" ht="15" x14ac:dyDescent="0.25">
      <c r="B58" s="186"/>
      <c r="C58" s="472"/>
      <c r="D58" s="473"/>
    </row>
    <row r="59" spans="2:11" ht="15" x14ac:dyDescent="0.25">
      <c r="B59" s="186"/>
      <c r="C59" s="472"/>
    </row>
    <row r="60" spans="2:11" ht="15" x14ac:dyDescent="0.25">
      <c r="B60" s="186"/>
      <c r="C60" s="474"/>
    </row>
    <row r="61" spans="2:11" ht="15" x14ac:dyDescent="0.25">
      <c r="B61" s="186"/>
      <c r="C61" s="474"/>
      <c r="D61" s="222"/>
    </row>
    <row r="62" spans="2:11" ht="15" x14ac:dyDescent="0.25">
      <c r="B62" s="186"/>
      <c r="C62" s="474"/>
      <c r="D62" s="222"/>
    </row>
    <row r="63" spans="2:11" ht="15" x14ac:dyDescent="0.25">
      <c r="B63" s="186"/>
      <c r="C63" s="472"/>
    </row>
    <row r="64" spans="2:11" ht="15" x14ac:dyDescent="0.25">
      <c r="B64" s="186"/>
      <c r="C64" s="472"/>
    </row>
    <row r="65" spans="2:3" ht="15" x14ac:dyDescent="0.25">
      <c r="B65" s="186"/>
      <c r="C65" s="472"/>
    </row>
    <row r="66" spans="2:3" ht="15" x14ac:dyDescent="0.25">
      <c r="B66" s="186"/>
      <c r="C66" s="472"/>
    </row>
  </sheetData>
  <pageMargins left="0.74803149606299213" right="0.74803149606299213" top="0.98425196850393704" bottom="0.98425196850393704" header="0" footer="0"/>
  <pageSetup paperSize="9" scale="73" orientation="landscape" r:id="rId1"/>
  <headerFooter alignWithMargins="0"/>
  <ignoredErrors>
    <ignoredError sqref="D19:D26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3:I29"/>
  <sheetViews>
    <sheetView zoomScale="80" zoomScaleNormal="80" workbookViewId="0"/>
  </sheetViews>
  <sheetFormatPr baseColWidth="10" defaultRowHeight="15" x14ac:dyDescent="0.25"/>
  <cols>
    <col min="2" max="2" width="50.28515625" customWidth="1"/>
    <col min="3" max="3" width="9.7109375" customWidth="1"/>
    <col min="4" max="9" width="13.7109375" customWidth="1"/>
  </cols>
  <sheetData>
    <row r="3" spans="2:9" x14ac:dyDescent="0.25">
      <c r="B3" s="83" t="s">
        <v>632</v>
      </c>
      <c r="C3" s="72"/>
      <c r="D3" s="490"/>
      <c r="E3" s="490"/>
      <c r="F3" s="490"/>
      <c r="G3" s="490"/>
      <c r="H3" s="490"/>
      <c r="I3" s="491"/>
    </row>
    <row r="4" spans="2:9" x14ac:dyDescent="0.25">
      <c r="B4" s="73" t="s">
        <v>20</v>
      </c>
      <c r="C4" s="74"/>
      <c r="D4" s="869"/>
      <c r="E4" s="869"/>
      <c r="F4" s="869"/>
      <c r="G4" s="869"/>
      <c r="H4" s="869"/>
      <c r="I4" s="870"/>
    </row>
    <row r="5" spans="2:9" x14ac:dyDescent="0.25">
      <c r="B5" s="871" t="s">
        <v>942</v>
      </c>
      <c r="C5" s="869"/>
      <c r="D5" s="869"/>
      <c r="E5" s="869"/>
      <c r="F5" s="869"/>
      <c r="G5" s="869"/>
      <c r="H5" s="869"/>
      <c r="I5" s="870"/>
    </row>
    <row r="6" spans="2:9" x14ac:dyDescent="0.25">
      <c r="B6" s="73" t="s">
        <v>941</v>
      </c>
      <c r="C6" s="74"/>
      <c r="D6" s="869"/>
      <c r="E6" s="869"/>
      <c r="F6" s="869"/>
      <c r="G6" s="869"/>
      <c r="H6" s="869"/>
      <c r="I6" s="870"/>
    </row>
    <row r="7" spans="2:9" x14ac:dyDescent="0.25">
      <c r="B7" s="77"/>
      <c r="C7" s="78"/>
      <c r="D7" s="872"/>
      <c r="E7" s="872"/>
      <c r="F7" s="872"/>
      <c r="G7" s="872"/>
      <c r="H7" s="872"/>
      <c r="I7" s="873"/>
    </row>
    <row r="8" spans="2:9" x14ac:dyDescent="0.25">
      <c r="B8" s="135"/>
      <c r="C8" s="135"/>
      <c r="D8" s="143"/>
      <c r="E8" s="143"/>
      <c r="F8" s="143"/>
      <c r="G8" s="143"/>
      <c r="H8" s="143"/>
      <c r="I8" s="135"/>
    </row>
    <row r="9" spans="2:9" ht="17.100000000000001" customHeight="1" x14ac:dyDescent="0.25">
      <c r="B9" s="999" t="s">
        <v>923</v>
      </c>
      <c r="C9" s="1000"/>
      <c r="D9" s="1001"/>
      <c r="E9" s="1001"/>
      <c r="F9" s="1001"/>
      <c r="G9" s="1001"/>
      <c r="H9" s="1001"/>
      <c r="I9" s="1002"/>
    </row>
    <row r="10" spans="2:9" ht="17.100000000000001" customHeight="1" x14ac:dyDescent="0.25">
      <c r="B10" s="27" t="s">
        <v>924</v>
      </c>
      <c r="C10" s="27"/>
      <c r="D10" s="110" t="s">
        <v>38</v>
      </c>
      <c r="E10" s="110" t="s">
        <v>39</v>
      </c>
      <c r="F10" s="110" t="s">
        <v>40</v>
      </c>
      <c r="G10" s="110" t="s">
        <v>121</v>
      </c>
      <c r="H10" s="110" t="s">
        <v>122</v>
      </c>
      <c r="I10" s="110" t="s">
        <v>633</v>
      </c>
    </row>
    <row r="11" spans="2:9" ht="17.100000000000001" customHeight="1" x14ac:dyDescent="0.25">
      <c r="B11" s="150" t="s">
        <v>925</v>
      </c>
      <c r="C11" s="973" t="s">
        <v>944</v>
      </c>
      <c r="D11" s="969">
        <f>'Balanc Gral'!C16/'Balanc Gral'!C41</f>
        <v>2.0947798755743126</v>
      </c>
      <c r="E11" s="969">
        <f>'Balanc Gral'!D16/'Balanc Gral'!D41</f>
        <v>2.515516610678223</v>
      </c>
      <c r="F11" s="969">
        <f>'Balanc Gral'!E16/'Balanc Gral'!E41</f>
        <v>2.6723302390027515</v>
      </c>
      <c r="G11" s="969">
        <f>'Balanc Gral'!F16/'Balanc Gral'!F41</f>
        <v>2.7740176506986338</v>
      </c>
      <c r="H11" s="969">
        <f>'Balanc Gral'!G16/'Balanc Gral'!G41</f>
        <v>2.9413882233370927</v>
      </c>
      <c r="I11" s="969">
        <f>'Balanc Gral'!H16/'Balanc Gral'!H41</f>
        <v>2.9238088333147894</v>
      </c>
    </row>
    <row r="12" spans="2:9" ht="16.5" customHeight="1" x14ac:dyDescent="0.25">
      <c r="B12" s="257" t="s">
        <v>927</v>
      </c>
      <c r="C12" s="974" t="s">
        <v>944</v>
      </c>
      <c r="D12" s="970">
        <f>('Balanc Gral'!C16-'Balanc Gral'!C15-'Balanc Gral'!C14)/'Balanc Gral'!C41</f>
        <v>1.3452688313846379</v>
      </c>
      <c r="E12" s="970">
        <f>('Balanc Gral'!D16-'Balanc Gral'!D15-'Balanc Gral'!D14)/'Balanc Gral'!D41</f>
        <v>1.6671743928532385</v>
      </c>
      <c r="F12" s="970">
        <f>('Balanc Gral'!E16-'Balanc Gral'!E15-'Balanc Gral'!E14)/'Balanc Gral'!E41</f>
        <v>1.7794993589447774</v>
      </c>
      <c r="G12" s="970">
        <f>('Balanc Gral'!F16-'Balanc Gral'!F15-'Balanc Gral'!F14)/'Balanc Gral'!F41</f>
        <v>1.8547741561072093</v>
      </c>
      <c r="H12" s="970">
        <f>('Balanc Gral'!G16-'Balanc Gral'!G15-'Balanc Gral'!G14)/'Balanc Gral'!G41</f>
        <v>1.9657807390537707</v>
      </c>
      <c r="I12" s="970">
        <f>('Balanc Gral'!H16-'Balanc Gral'!H15-'Balanc Gral'!H14)/'Balanc Gral'!H41</f>
        <v>1.9864698707340636</v>
      </c>
    </row>
    <row r="13" spans="2:9" ht="17.100000000000001" customHeight="1" x14ac:dyDescent="0.25">
      <c r="B13" s="1003" t="s">
        <v>926</v>
      </c>
      <c r="C13" s="1004"/>
      <c r="D13" s="1004"/>
      <c r="E13" s="1004"/>
      <c r="F13" s="1004"/>
      <c r="G13" s="1004"/>
      <c r="H13" s="1004"/>
      <c r="I13" s="1005"/>
    </row>
    <row r="14" spans="2:9" ht="17.100000000000001" customHeight="1" x14ac:dyDescent="0.25">
      <c r="B14" s="104" t="s">
        <v>928</v>
      </c>
      <c r="C14" s="230" t="s">
        <v>946</v>
      </c>
      <c r="D14" s="970">
        <f>((Pres.Vtas!M15*0.8)/('Balanc Gral'!C12))</f>
        <v>5.3583919573364618</v>
      </c>
      <c r="E14" s="970">
        <f>((Pres.Vtas!N15*0.8)/(('Balanc Gral'!C12+'Balanc Gral'!D12)/2))</f>
        <v>5.8026403722771356</v>
      </c>
      <c r="F14" s="970">
        <f>((Pres.Vtas!O15*0.8)/(('Balanc Gral'!D12+'Balanc Gral'!E12)/2))</f>
        <v>5.306565343944504</v>
      </c>
      <c r="G14" s="970">
        <f>((Pres.Vtas!P15*0.8)/(('Balanc Gral'!E12+'Balanc Gral'!F12)/2))</f>
        <v>5.3066189624329168</v>
      </c>
      <c r="H14" s="970">
        <f>((Pres.Vtas!Q15*0.8)/(('Balanc Gral'!F12+'Balanc Gral'!G12)/2))</f>
        <v>5.4179794437535698</v>
      </c>
      <c r="I14" s="970">
        <f>((Pres.Vtas!R15*0.8)/(('Balanc Gral'!G12+'Balanc Gral'!H12)/2))</f>
        <v>5.4313244567955561</v>
      </c>
    </row>
    <row r="15" spans="2:9" ht="17.100000000000001" customHeight="1" x14ac:dyDescent="0.25">
      <c r="B15" s="104" t="s">
        <v>930</v>
      </c>
      <c r="C15" s="230" t="s">
        <v>945</v>
      </c>
      <c r="D15" s="972">
        <f>360/D14</f>
        <v>67.184334939720998</v>
      </c>
      <c r="E15" s="972">
        <f t="shared" ref="E15:I15" si="0">360/E14</f>
        <v>62.040722309786169</v>
      </c>
      <c r="F15" s="972">
        <f t="shared" si="0"/>
        <v>67.840491290813532</v>
      </c>
      <c r="G15" s="972">
        <f t="shared" si="0"/>
        <v>67.839805825242706</v>
      </c>
      <c r="H15" s="972">
        <f t="shared" si="0"/>
        <v>66.445434822578875</v>
      </c>
      <c r="I15" s="972">
        <f t="shared" si="0"/>
        <v>66.282175344832467</v>
      </c>
    </row>
    <row r="16" spans="2:9" ht="17.100000000000001" customHeight="1" x14ac:dyDescent="0.25">
      <c r="B16" s="104" t="s">
        <v>943</v>
      </c>
      <c r="C16" s="230" t="s">
        <v>946</v>
      </c>
      <c r="D16" s="970">
        <f>((PyG!C22)/('Balanc Gral'!C15))</f>
        <v>13.425661105966849</v>
      </c>
      <c r="E16" s="970">
        <f>((PyG!D22)/(('Balanc Gral'!C15+'Balanc Gral'!D15)/2))</f>
        <v>15.083431463484308</v>
      </c>
      <c r="F16" s="970">
        <f>((PyG!E22)/(('Balanc Gral'!D15+'Balanc Gral'!E15)/2))</f>
        <v>14.318425965001767</v>
      </c>
      <c r="G16" s="970">
        <f>((PyG!F22)/(('Balanc Gral'!E15+'Balanc Gral'!F15)/2))</f>
        <v>14.315633399684163</v>
      </c>
      <c r="H16" s="970">
        <f>((PyG!G22)/(('Balanc Gral'!F15+'Balanc Gral'!G15)/2))</f>
        <v>14.889160653454944</v>
      </c>
      <c r="I16" s="970">
        <f>((PyG!H22)/(('Balanc Gral'!G15+'Balanc Gral'!H15)/2))</f>
        <v>14.613368730507643</v>
      </c>
    </row>
    <row r="17" spans="2:9" ht="17.100000000000001" customHeight="1" x14ac:dyDescent="0.25">
      <c r="B17" s="104" t="s">
        <v>931</v>
      </c>
      <c r="C17" s="230" t="s">
        <v>945</v>
      </c>
      <c r="D17" s="972">
        <f>360/D16</f>
        <v>26.814322003108135</v>
      </c>
      <c r="E17" s="972">
        <f t="shared" ref="E17:I17" si="1">360/E16</f>
        <v>23.86724803779094</v>
      </c>
      <c r="F17" s="972">
        <f t="shared" si="1"/>
        <v>25.142428426137101</v>
      </c>
      <c r="G17" s="972">
        <f t="shared" si="1"/>
        <v>25.147332985485814</v>
      </c>
      <c r="H17" s="972">
        <f t="shared" si="1"/>
        <v>24.17866314824564</v>
      </c>
      <c r="I17" s="972">
        <f t="shared" si="1"/>
        <v>24.634976824231153</v>
      </c>
    </row>
    <row r="18" spans="2:9" ht="17.100000000000001" customHeight="1" x14ac:dyDescent="0.25">
      <c r="B18" s="104" t="s">
        <v>932</v>
      </c>
      <c r="C18" s="230" t="s">
        <v>946</v>
      </c>
      <c r="D18" s="970">
        <f>((Cost.Prod!E11+Cost.Prod!E15)/('Balanc Gral'!C14))</f>
        <v>7.9996799023091247</v>
      </c>
      <c r="E18" s="970">
        <f>((Cost.Prod!H11+Cost.Prod!H15)/(('Balanc Gral'!C14+'Balanc Gral'!D14)/2))</f>
        <v>9.0051394446377522</v>
      </c>
      <c r="F18" s="970">
        <f>((Cost.Prod!K11+Cost.Prod!K15)/(('Balanc Gral'!D14+'Balanc Gral'!E14)/2))</f>
        <v>8.8978633819023756</v>
      </c>
      <c r="G18" s="970">
        <f>((Cost.Prod!N11+Cost.Prod!N15)/(('Balanc Gral'!E14+'Balanc Gral'!F14)/2))</f>
        <v>8.9210553986460468</v>
      </c>
      <c r="H18" s="970">
        <f>((Cost.Prod!Q11+Cost.Prod!Q15)/(('Balanc Gral'!F14+'Balanc Gral'!G14)/2))</f>
        <v>9.1193767918429138</v>
      </c>
      <c r="I18" s="970">
        <f>((Cost.Prod!T11+Cost.Prod!T15)/(('Balanc Gral'!G14+'Balanc Gral'!H14)/2))</f>
        <v>9.1284510565464103</v>
      </c>
    </row>
    <row r="19" spans="2:9" ht="17.100000000000001" customHeight="1" x14ac:dyDescent="0.25">
      <c r="B19" s="104" t="s">
        <v>933</v>
      </c>
      <c r="C19" s="230" t="s">
        <v>945</v>
      </c>
      <c r="D19" s="972">
        <f>360/D18</f>
        <v>45.001800621558026</v>
      </c>
      <c r="E19" s="972">
        <f t="shared" ref="E19:I19" si="2">360/E18</f>
        <v>39.977171060284633</v>
      </c>
      <c r="F19" s="972">
        <f t="shared" si="2"/>
        <v>40.459151208391724</v>
      </c>
      <c r="G19" s="972">
        <f t="shared" si="2"/>
        <v>40.353969784184656</v>
      </c>
      <c r="H19" s="972">
        <f t="shared" si="2"/>
        <v>39.476381798590914</v>
      </c>
      <c r="I19" s="972">
        <f t="shared" si="2"/>
        <v>39.437139748022012</v>
      </c>
    </row>
    <row r="20" spans="2:9" ht="17.100000000000001" customHeight="1" x14ac:dyDescent="0.25">
      <c r="B20" s="104" t="s">
        <v>934</v>
      </c>
      <c r="C20" s="230" t="s">
        <v>946</v>
      </c>
      <c r="D20" s="970">
        <f>((Compras!C15*0.8)/('Balanc Gral'!C39))</f>
        <v>4.3863499682153133</v>
      </c>
      <c r="E20" s="970">
        <f>((Compras!D15*0.8)/(('Balanc Gral'!C39+'Balanc Gral'!D39)/2))</f>
        <v>4.9736999298140603</v>
      </c>
      <c r="F20" s="970">
        <f>((Compras!E15*0.8)/(('Balanc Gral'!D39+'Balanc Gral'!E39)/2))</f>
        <v>5.3325361871930328</v>
      </c>
      <c r="G20" s="970">
        <f>((Compras!F15*0.8)/(('Balanc Gral'!E39+'Balanc Gral'!F39)/2))</f>
        <v>5.3539182001852783</v>
      </c>
      <c r="H20" s="970">
        <f>((Compras!G15*0.8)/(('Balanc Gral'!F39+'Balanc Gral'!G39)/2))</f>
        <v>5.4828919458339804</v>
      </c>
      <c r="I20" s="970">
        <f>((Compras!H15*0.8)/(('Balanc Gral'!G39+'Balanc Gral'!H39)/2))</f>
        <v>5.4776020366107732</v>
      </c>
    </row>
    <row r="21" spans="2:9" ht="17.100000000000001" customHeight="1" x14ac:dyDescent="0.25">
      <c r="B21" s="104" t="s">
        <v>935</v>
      </c>
      <c r="C21" s="230" t="s">
        <v>945</v>
      </c>
      <c r="D21" s="972">
        <f>360/D20</f>
        <v>82.072794603407857</v>
      </c>
      <c r="E21" s="972">
        <f t="shared" ref="E21:I21" si="3">360/E20</f>
        <v>72.380723622274985</v>
      </c>
      <c r="F21" s="972">
        <f t="shared" si="3"/>
        <v>67.51009038899717</v>
      </c>
      <c r="G21" s="972">
        <f t="shared" si="3"/>
        <v>67.240474459908967</v>
      </c>
      <c r="H21" s="972">
        <f t="shared" si="3"/>
        <v>65.658780723106489</v>
      </c>
      <c r="I21" s="972">
        <f t="shared" si="3"/>
        <v>65.722189672389462</v>
      </c>
    </row>
    <row r="22" spans="2:9" ht="17.100000000000001" customHeight="1" x14ac:dyDescent="0.25">
      <c r="B22" s="1003" t="s">
        <v>936</v>
      </c>
      <c r="C22" s="1004"/>
      <c r="D22" s="1004"/>
      <c r="E22" s="1004"/>
      <c r="F22" s="1004"/>
      <c r="G22" s="1004"/>
      <c r="H22" s="1004"/>
      <c r="I22" s="1005"/>
    </row>
    <row r="23" spans="2:9" ht="17.100000000000001" customHeight="1" x14ac:dyDescent="0.25">
      <c r="B23" s="104" t="s">
        <v>937</v>
      </c>
      <c r="C23" s="230" t="s">
        <v>947</v>
      </c>
      <c r="D23" s="975">
        <f>'Balanc Gral'!C45/'Balanc Gral'!C33</f>
        <v>0.25060679926587409</v>
      </c>
      <c r="E23" s="975">
        <f>'Balanc Gral'!D45/'Balanc Gral'!D33</f>
        <v>0.24927299218797694</v>
      </c>
      <c r="F23" s="975">
        <f>'Balanc Gral'!E45/'Balanc Gral'!E33</f>
        <v>0.24734690205641749</v>
      </c>
      <c r="G23" s="975">
        <f>'Balanc Gral'!F45/'Balanc Gral'!F33</f>
        <v>0.2529397505661638</v>
      </c>
      <c r="H23" s="975">
        <f>'Balanc Gral'!G45/'Balanc Gral'!G33</f>
        <v>0.36569127557077086</v>
      </c>
      <c r="I23" s="975">
        <f>'Balanc Gral'!H45/'Balanc Gral'!H33</f>
        <v>0.37714326240043211</v>
      </c>
    </row>
    <row r="24" spans="2:9" ht="17.100000000000001" customHeight="1" x14ac:dyDescent="0.25">
      <c r="B24" s="104" t="s">
        <v>938</v>
      </c>
      <c r="C24" s="230" t="s">
        <v>949</v>
      </c>
      <c r="D24" s="974">
        <f>'Balanc Gral'!C43/'Balanc Gral'!C52</f>
        <v>0</v>
      </c>
      <c r="E24" s="974">
        <f>'Balanc Gral'!D43/'Balanc Gral'!D52</f>
        <v>0</v>
      </c>
      <c r="F24" s="974">
        <f>'Balanc Gral'!E43/'Balanc Gral'!E52</f>
        <v>0</v>
      </c>
      <c r="G24" s="974">
        <f>'Balanc Gral'!F43/'Balanc Gral'!F52</f>
        <v>0</v>
      </c>
      <c r="H24" s="974">
        <f>'Balanc Gral'!G43/'Balanc Gral'!G52</f>
        <v>0.20845637521993698</v>
      </c>
      <c r="I24" s="974">
        <f>'Balanc Gral'!H43/'Balanc Gral'!H52</f>
        <v>0.20619422400492118</v>
      </c>
    </row>
    <row r="25" spans="2:9" ht="17.100000000000001" customHeight="1" x14ac:dyDescent="0.25">
      <c r="B25" s="1003" t="s">
        <v>952</v>
      </c>
      <c r="C25" s="1004"/>
      <c r="D25" s="1004"/>
      <c r="E25" s="1004"/>
      <c r="F25" s="1004"/>
      <c r="G25" s="1004"/>
      <c r="H25" s="1004"/>
      <c r="I25" s="1005"/>
    </row>
    <row r="26" spans="2:9" ht="17.100000000000001" customHeight="1" x14ac:dyDescent="0.25">
      <c r="B26" s="104" t="s">
        <v>939</v>
      </c>
      <c r="C26" s="230" t="s">
        <v>947</v>
      </c>
      <c r="D26" s="976">
        <f>(PyG!C40/PyG!C17)</f>
        <v>7.7794484413703194E-2</v>
      </c>
      <c r="E26" s="976">
        <f>(PyG!D40/PyG!D17)</f>
        <v>6.7519475346901114E-2</v>
      </c>
      <c r="F26" s="976">
        <f>(PyG!E40/PyG!E17)</f>
        <v>6.9362696808740784E-2</v>
      </c>
      <c r="G26" s="976">
        <f>(PyG!F40/PyG!F17)</f>
        <v>6.1338469926504831E-2</v>
      </c>
      <c r="H26" s="976">
        <f>(PyG!G40/PyG!G17)</f>
        <v>4.9323718224557528E-2</v>
      </c>
      <c r="I26" s="976">
        <f>(PyG!H40/PyG!H17)</f>
        <v>5.7544871214274491E-2</v>
      </c>
    </row>
    <row r="27" spans="2:9" x14ac:dyDescent="0.25">
      <c r="B27" s="104" t="s">
        <v>940</v>
      </c>
      <c r="C27" s="230" t="s">
        <v>947</v>
      </c>
      <c r="D27" s="976">
        <f>(PyG!C40/'Balanc Gral'!C33)</f>
        <v>0.1026794432232184</v>
      </c>
      <c r="E27" s="976">
        <f>(PyG!D40/'Balanc Gral'!D33)</f>
        <v>0.1034868843134252</v>
      </c>
      <c r="F27" s="976">
        <f>(PyG!E40/'Balanc Gral'!E33)</f>
        <v>0.11028748042599237</v>
      </c>
      <c r="G27" s="976">
        <f>(PyG!F40/'Balanc Gral'!F33)</f>
        <v>0.10157412981571064</v>
      </c>
      <c r="H27" s="976">
        <f>(PyG!G40/'Balanc Gral'!G33)</f>
        <v>7.7629173479654451E-2</v>
      </c>
      <c r="I27" s="976">
        <f>(PyG!H40/'Balanc Gral'!H33)</f>
        <v>9.1828701899351592E-2</v>
      </c>
    </row>
    <row r="28" spans="2:9" x14ac:dyDescent="0.25">
      <c r="B28" s="104" t="s">
        <v>951</v>
      </c>
      <c r="C28" s="230" t="s">
        <v>947</v>
      </c>
      <c r="D28" s="976">
        <f>(PyG!C40/'Balanc Gral'!C52)</f>
        <v>0.137016779872877</v>
      </c>
      <c r="E28" s="976">
        <f>(PyG!D40/'Balanc Gral'!D52)</f>
        <v>0.1378488894585469</v>
      </c>
      <c r="F28" s="976">
        <f>(PyG!E40/'Balanc Gral'!E52)</f>
        <v>0.14653162356910848</v>
      </c>
      <c r="G28" s="976">
        <f>(PyG!F40/'Balanc Gral'!F52)</f>
        <v>0.1359651111040765</v>
      </c>
      <c r="H28" s="976">
        <f>(PyG!G40/'Balanc Gral'!G52)</f>
        <v>0.12238389681539942</v>
      </c>
      <c r="I28" s="976">
        <f>(PyG!H40/'Balanc Gral'!H52)</f>
        <v>0.14743149805724334</v>
      </c>
    </row>
    <row r="29" spans="2:9" x14ac:dyDescent="0.25">
      <c r="B29" s="104" t="s">
        <v>948</v>
      </c>
      <c r="C29" s="230" t="s">
        <v>947</v>
      </c>
      <c r="D29" s="976">
        <f>(PyG!C40/PyG!C17)*(PyG!C17/'Balanc Gral'!C33)</f>
        <v>0.10267944322321838</v>
      </c>
      <c r="E29" s="976">
        <f>(PyG!D40/PyG!D17)*(PyG!D17/'Balanc Gral'!D33)</f>
        <v>0.1034868843134252</v>
      </c>
      <c r="F29" s="976">
        <f>(PyG!E40/PyG!E17)*(PyG!E17/'Balanc Gral'!E33)</f>
        <v>0.11028748042599237</v>
      </c>
      <c r="G29" s="976">
        <f>(PyG!F40/PyG!F17)*(PyG!F17/'Balanc Gral'!F33)</f>
        <v>0.10157412981571064</v>
      </c>
      <c r="H29" s="976">
        <f>(PyG!G40/PyG!G17)*(PyG!G17/'Balanc Gral'!G33)</f>
        <v>7.7629173479654465E-2</v>
      </c>
      <c r="I29" s="976">
        <f>(PyG!H40/PyG!H17)*(PyG!H17/'Balanc Gral'!H33)</f>
        <v>9.1828701899351606E-2</v>
      </c>
    </row>
  </sheetData>
  <mergeCells count="4">
    <mergeCell ref="B9:I9"/>
    <mergeCell ref="B13:I13"/>
    <mergeCell ref="B22:I22"/>
    <mergeCell ref="B25:I25"/>
  </mergeCells>
  <pageMargins left="0.7" right="0.7" top="0.75" bottom="0.75" header="0.3" footer="0.3"/>
  <pageSetup paperSize="9" orientation="portrait" verticalDpi="0" r:id="rId1"/>
  <ignoredErrors>
    <ignoredError sqref="D16:I16 D18:I18 D20 E20:I20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10"/>
  <sheetViews>
    <sheetView workbookViewId="0">
      <selection activeCell="L22" sqref="L22"/>
    </sheetView>
  </sheetViews>
  <sheetFormatPr baseColWidth="10" defaultRowHeight="15" x14ac:dyDescent="0.25"/>
  <sheetData>
    <row r="4" spans="1:2" x14ac:dyDescent="0.25">
      <c r="A4" s="980" t="s">
        <v>950</v>
      </c>
      <c r="B4" s="980" t="s">
        <v>533</v>
      </c>
    </row>
    <row r="5" spans="1:2" x14ac:dyDescent="0.25">
      <c r="A5" s="982">
        <v>2010</v>
      </c>
      <c r="B5" s="981">
        <f>Pres.Vtas!D15</f>
        <v>88905</v>
      </c>
    </row>
    <row r="6" spans="1:2" x14ac:dyDescent="0.25">
      <c r="A6" s="982">
        <v>2011</v>
      </c>
      <c r="B6" s="981">
        <f>Pres.Vtas!E15</f>
        <v>113709</v>
      </c>
    </row>
    <row r="7" spans="1:2" x14ac:dyDescent="0.25">
      <c r="A7" s="982">
        <v>2012</v>
      </c>
      <c r="B7" s="981">
        <f>Pres.Vtas!F15</f>
        <v>136451</v>
      </c>
    </row>
    <row r="8" spans="1:2" x14ac:dyDescent="0.25">
      <c r="A8" s="982">
        <v>2013</v>
      </c>
      <c r="B8" s="981">
        <f>Pres.Vtas!G15</f>
        <v>163741.19999999998</v>
      </c>
    </row>
    <row r="9" spans="1:2" x14ac:dyDescent="0.25">
      <c r="A9" s="982">
        <v>2014</v>
      </c>
      <c r="B9" s="981">
        <f>Pres.Vtas!H15</f>
        <v>205605</v>
      </c>
    </row>
    <row r="10" spans="1:2" x14ac:dyDescent="0.25">
      <c r="A10" s="982">
        <v>2015</v>
      </c>
      <c r="B10" s="981">
        <f>Pres.Vtas!I15</f>
        <v>259335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3:H18"/>
  <sheetViews>
    <sheetView zoomScale="70" zoomScaleNormal="70" workbookViewId="0">
      <selection activeCell="D34" sqref="D34"/>
    </sheetView>
  </sheetViews>
  <sheetFormatPr baseColWidth="10" defaultRowHeight="12.75" x14ac:dyDescent="0.2"/>
  <cols>
    <col min="1" max="1" width="11.42578125" style="101"/>
    <col min="2" max="2" width="36.140625" style="101" customWidth="1"/>
    <col min="3" max="8" width="15.7109375" style="101" customWidth="1"/>
    <col min="9" max="16384" width="11.42578125" style="101"/>
  </cols>
  <sheetData>
    <row r="3" spans="2:8" x14ac:dyDescent="0.2">
      <c r="B3" s="83" t="s">
        <v>119</v>
      </c>
      <c r="C3" s="72"/>
      <c r="D3" s="478"/>
      <c r="E3" s="478"/>
      <c r="F3" s="478"/>
      <c r="G3" s="478"/>
      <c r="H3" s="479"/>
    </row>
    <row r="4" spans="2:8" x14ac:dyDescent="0.2">
      <c r="B4" s="73" t="s">
        <v>20</v>
      </c>
      <c r="C4" s="74"/>
      <c r="D4" s="480"/>
      <c r="E4" s="480"/>
      <c r="F4" s="480"/>
      <c r="G4" s="480"/>
      <c r="H4" s="481"/>
    </row>
    <row r="5" spans="2:8" x14ac:dyDescent="0.2">
      <c r="B5" s="73" t="s">
        <v>120</v>
      </c>
      <c r="C5" s="74"/>
      <c r="D5" s="74"/>
      <c r="E5" s="74"/>
      <c r="F5" s="74"/>
      <c r="G5" s="74"/>
      <c r="H5" s="482"/>
    </row>
    <row r="6" spans="2:8" x14ac:dyDescent="0.2">
      <c r="B6" s="73" t="s">
        <v>2</v>
      </c>
      <c r="C6" s="74"/>
      <c r="D6" s="74"/>
      <c r="E6" s="74"/>
      <c r="F6" s="74"/>
      <c r="G6" s="74"/>
      <c r="H6" s="482"/>
    </row>
    <row r="7" spans="2:8" x14ac:dyDescent="0.2">
      <c r="B7" s="483"/>
      <c r="C7" s="484"/>
      <c r="D7" s="484"/>
      <c r="E7" s="484"/>
      <c r="F7" s="484"/>
      <c r="G7" s="484"/>
      <c r="H7" s="485"/>
    </row>
    <row r="8" spans="2:8" x14ac:dyDescent="0.2">
      <c r="B8" s="102"/>
      <c r="C8" s="102"/>
      <c r="D8" s="102"/>
      <c r="E8" s="102"/>
      <c r="F8" s="102"/>
      <c r="G8" s="102"/>
    </row>
    <row r="9" spans="2:8" x14ac:dyDescent="0.2">
      <c r="B9" s="14" t="s">
        <v>34</v>
      </c>
      <c r="C9" s="14" t="s">
        <v>38</v>
      </c>
      <c r="D9" s="14" t="s">
        <v>39</v>
      </c>
      <c r="E9" s="14" t="s">
        <v>40</v>
      </c>
      <c r="F9" s="14" t="s">
        <v>121</v>
      </c>
      <c r="G9" s="14" t="s">
        <v>122</v>
      </c>
      <c r="H9" s="14" t="s">
        <v>633</v>
      </c>
    </row>
    <row r="10" spans="2:8" x14ac:dyDescent="0.2">
      <c r="B10" s="13" t="s">
        <v>41</v>
      </c>
      <c r="C10" s="104">
        <v>660.42</v>
      </c>
      <c r="D10" s="104">
        <f>IF(Pres.Vtas!N9&gt;50000,(Pres.Vtas!N9-50000)*2.5%,0)</f>
        <v>1866.67875</v>
      </c>
      <c r="E10" s="104">
        <f>IF(Pres.Vtas!O9&gt;50000,(Pres.Vtas!O9-50000)*2.5%,0)</f>
        <v>2602.2353828191831</v>
      </c>
      <c r="F10" s="104">
        <f>IF(Pres.Vtas!P9&gt;50000,(Pres.Vtas!P9-50000)*2.5%,0)</f>
        <v>3511.3629331645107</v>
      </c>
      <c r="G10" s="104">
        <f>IF(Pres.Vtas!Q9&gt;50000,(Pres.Vtas!Q9-50000)*2.5%,0)</f>
        <v>4863.9428028636203</v>
      </c>
      <c r="H10" s="104">
        <f>IF(Pres.Vtas!R9&gt;50000,(Pres.Vtas!R9-50000)*2.5%,0)</f>
        <v>6621.0243819076977</v>
      </c>
    </row>
    <row r="11" spans="2:8" x14ac:dyDescent="0.2">
      <c r="B11" s="5" t="s">
        <v>43</v>
      </c>
      <c r="C11" s="104">
        <v>7200.44</v>
      </c>
      <c r="D11" s="104">
        <f>IF(Pres.Vtas!N10&gt;50000,(Pres.Vtas!N10-50000)*2.5%,0)</f>
        <v>8220.3927499999991</v>
      </c>
      <c r="E11" s="104">
        <f>IF(Pres.Vtas!O10&gt;50000,(Pres.Vtas!O10-50000)*2.5%,0)</f>
        <v>10454.986932949587</v>
      </c>
      <c r="F11" s="104">
        <f>IF(Pres.Vtas!P10&gt;50000,(Pres.Vtas!P10-50000)*2.5%,0)</f>
        <v>13217.36384912569</v>
      </c>
      <c r="G11" s="104">
        <f>IF(Pres.Vtas!Q10&gt;50000,(Pres.Vtas!Q10-50000)*2.5%,0)</f>
        <v>17573.086898212696</v>
      </c>
      <c r="H11" s="104">
        <f>IF(Pres.Vtas!R10&gt;50000,(Pres.Vtas!R10-50000)*2.5%,0)</f>
        <v>23266.300495664964</v>
      </c>
    </row>
    <row r="12" spans="2:8" x14ac:dyDescent="0.2">
      <c r="B12" s="13" t="s">
        <v>69</v>
      </c>
      <c r="C12" s="104">
        <v>3378.94</v>
      </c>
      <c r="D12" s="104">
        <f>IF(Pres.Vtas!N11&gt;50000,(Pres.Vtas!N11-50000)*2.5%,0)</f>
        <v>6788.9882500000012</v>
      </c>
      <c r="E12" s="104">
        <f>IF(Pres.Vtas!O11&gt;50000,(Pres.Vtas!O11-50000)*2.5%,0)</f>
        <v>8686.2519063283889</v>
      </c>
      <c r="F12" s="104">
        <f>IF(Pres.Vtas!P11&gt;50000,(Pres.Vtas!P11-50000)*2.5%,0)</f>
        <v>11031.207356221892</v>
      </c>
      <c r="G12" s="104">
        <f>IF(Pres.Vtas!Q11&gt;50000,(Pres.Vtas!Q11-50000)*2.5%,0)</f>
        <v>14682.760968889073</v>
      </c>
      <c r="H12" s="104">
        <f>IF(Pres.Vtas!R11&gt;50000,(Pres.Vtas!R11-50000)*2.5%,0)</f>
        <v>19450.134468388431</v>
      </c>
    </row>
    <row r="13" spans="2:8" x14ac:dyDescent="0.2">
      <c r="B13" s="13" t="s">
        <v>70</v>
      </c>
      <c r="C13" s="104">
        <v>652.34</v>
      </c>
      <c r="D13" s="104">
        <f>IF(Pres.Vtas!N12&gt;50000,(Pres.Vtas!N12-50000)*2.5%,0)</f>
        <v>1388.0059999999999</v>
      </c>
      <c r="E13" s="104">
        <f>IF(Pres.Vtas!O12&gt;50000,(Pres.Vtas!O12-50000)*2.5%,0)</f>
        <v>2010.1831089309876</v>
      </c>
      <c r="F13" s="104">
        <f>IF(Pres.Vtas!P12&gt;50000,(Pres.Vtas!P12-50000)*2.5%,0)</f>
        <v>2779.5863226387009</v>
      </c>
      <c r="G13" s="104">
        <f>IF(Pres.Vtas!Q12&gt;50000,(Pres.Vtas!Q12-50000)*2.5%,0)</f>
        <v>3951.2321668762752</v>
      </c>
      <c r="H13" s="104">
        <f>IF(Pres.Vtas!R12&gt;50000,(Pres.Vtas!R12-50000)*2.5%,0)</f>
        <v>5477.692716348326</v>
      </c>
    </row>
    <row r="14" spans="2:8" x14ac:dyDescent="0.2">
      <c r="B14" s="5" t="s">
        <v>71</v>
      </c>
      <c r="C14" s="104">
        <v>2124.36</v>
      </c>
      <c r="D14" s="104">
        <f>IF(Pres.Vtas!N13&gt;50000,(Pres.Vtas!N13-50000)*2.5%,0)</f>
        <v>3197.9162500000007</v>
      </c>
      <c r="E14" s="104">
        <f>IF(Pres.Vtas!O13&gt;50000,(Pres.Vtas!O13-50000)*2.5%,0)</f>
        <v>4247.3853654820514</v>
      </c>
      <c r="F14" s="104">
        <f>IF(Pres.Vtas!P13&gt;50000,(Pres.Vtas!P13-50000)*2.5%,0)</f>
        <v>5544.7683117358165</v>
      </c>
      <c r="G14" s="104">
        <f>IF(Pres.Vtas!Q13&gt;50000,(Pres.Vtas!Q13-50000)*2.5%,0)</f>
        <v>7613.572574461381</v>
      </c>
      <c r="H14" s="104">
        <f>IF(Pres.Vtas!R13&gt;50000,(Pres.Vtas!R13-50000)*2.5%,0)</f>
        <v>10320.91347215639</v>
      </c>
    </row>
    <row r="15" spans="2:8" x14ac:dyDescent="0.2">
      <c r="B15" s="5" t="s">
        <v>72</v>
      </c>
      <c r="C15" s="104">
        <v>0</v>
      </c>
      <c r="D15" s="104">
        <f>IF(Pres.Vtas!N14&gt;50000,(Pres.Vtas!N14-50000)*2.5%,0)</f>
        <v>0</v>
      </c>
      <c r="E15" s="104">
        <f>IF(Pres.Vtas!O14&gt;50000,(Pres.Vtas!O14-50000)*2.5%,0)</f>
        <v>0</v>
      </c>
      <c r="F15" s="104">
        <f>IF(Pres.Vtas!P14&gt;50000,(Pres.Vtas!P14-50000)*2.5%,0)</f>
        <v>0</v>
      </c>
      <c r="G15" s="104">
        <f>IF(Pres.Vtas!Q14&gt;50000,(Pres.Vtas!Q14-50000)*2.5%,0)</f>
        <v>98.953966403755302</v>
      </c>
      <c r="H15" s="104">
        <f>IF(Pres.Vtas!R14&gt;50000,(Pres.Vtas!R14-50000)*2.5%,0)</f>
        <v>695.19161955421521</v>
      </c>
    </row>
    <row r="16" spans="2:8" x14ac:dyDescent="0.2">
      <c r="B16" s="18" t="s">
        <v>123</v>
      </c>
      <c r="C16" s="385">
        <f>SUM(C10:C15)</f>
        <v>14016.5</v>
      </c>
      <c r="D16" s="106">
        <f t="shared" ref="D16:H16" si="0">SUM(D10:D15)</f>
        <v>21461.982000000004</v>
      </c>
      <c r="E16" s="106">
        <f t="shared" si="0"/>
        <v>28001.042696510201</v>
      </c>
      <c r="F16" s="106">
        <f t="shared" si="0"/>
        <v>36084.288772886612</v>
      </c>
      <c r="G16" s="106">
        <f t="shared" si="0"/>
        <v>48783.549377706804</v>
      </c>
      <c r="H16" s="106">
        <f t="shared" si="0"/>
        <v>65831.25715402003</v>
      </c>
    </row>
    <row r="17" spans="2:3" x14ac:dyDescent="0.2">
      <c r="B17" s="107" t="s">
        <v>124</v>
      </c>
      <c r="C17" s="123"/>
    </row>
    <row r="18" spans="2:3" x14ac:dyDescent="0.2">
      <c r="B18" s="108" t="s">
        <v>929</v>
      </c>
      <c r="C18" s="123"/>
    </row>
  </sheetData>
  <pageMargins left="0.74803149606299213" right="0.74803149606299213" top="0.98425196850393704" bottom="0.98425196850393704" header="0" footer="0"/>
  <pageSetup paperSize="9" scale="7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P823"/>
  <sheetViews>
    <sheetView zoomScale="70" zoomScaleNormal="70" workbookViewId="0"/>
  </sheetViews>
  <sheetFormatPr baseColWidth="10" defaultRowHeight="12.75" x14ac:dyDescent="0.2"/>
  <cols>
    <col min="1" max="1" width="11.42578125" style="109"/>
    <col min="2" max="2" width="42.42578125" style="109" bestFit="1" customWidth="1"/>
    <col min="3" max="3" width="15.28515625" style="109" bestFit="1" customWidth="1"/>
    <col min="4" max="6" width="13.28515625" style="109" customWidth="1"/>
    <col min="7" max="7" width="14.140625" style="109" bestFit="1" customWidth="1"/>
    <col min="8" max="8" width="14.42578125" style="109" bestFit="1" customWidth="1"/>
    <col min="9" max="9" width="11.42578125" style="109"/>
    <col min="10" max="10" width="30.5703125" style="109" customWidth="1"/>
    <col min="11" max="13" width="14.7109375" style="109" customWidth="1"/>
    <col min="14" max="14" width="16.28515625" style="109" bestFit="1" customWidth="1"/>
    <col min="15" max="15" width="14.7109375" style="109" customWidth="1"/>
    <col min="16" max="16" width="16.140625" style="109" bestFit="1" customWidth="1"/>
    <col min="17" max="16384" width="11.42578125" style="109"/>
  </cols>
  <sheetData>
    <row r="2" spans="2:16" x14ac:dyDescent="0.2">
      <c r="B2" s="83" t="s">
        <v>125</v>
      </c>
      <c r="C2" s="486"/>
      <c r="D2" s="486"/>
      <c r="E2" s="486"/>
      <c r="F2" s="486"/>
      <c r="G2" s="486"/>
      <c r="H2" s="487"/>
      <c r="J2" s="83" t="s">
        <v>126</v>
      </c>
      <c r="K2" s="486"/>
      <c r="L2" s="486"/>
      <c r="M2" s="486"/>
      <c r="N2" s="486"/>
      <c r="O2" s="486"/>
      <c r="P2" s="487"/>
    </row>
    <row r="3" spans="2:16" x14ac:dyDescent="0.2">
      <c r="B3" s="73" t="s">
        <v>20</v>
      </c>
      <c r="C3" s="74"/>
      <c r="D3" s="74"/>
      <c r="E3" s="74"/>
      <c r="F3" s="74"/>
      <c r="G3" s="74"/>
      <c r="H3" s="482"/>
      <c r="J3" s="73" t="s">
        <v>20</v>
      </c>
      <c r="K3" s="74"/>
      <c r="L3" s="74"/>
      <c r="M3" s="74"/>
      <c r="N3" s="74"/>
      <c r="O3" s="74"/>
      <c r="P3" s="482"/>
    </row>
    <row r="4" spans="2:16" x14ac:dyDescent="0.2">
      <c r="B4" s="73" t="s">
        <v>127</v>
      </c>
      <c r="C4" s="74"/>
      <c r="D4" s="74"/>
      <c r="E4" s="74"/>
      <c r="F4" s="74"/>
      <c r="G4" s="74"/>
      <c r="H4" s="482"/>
      <c r="J4" s="73" t="s">
        <v>127</v>
      </c>
      <c r="K4" s="74"/>
      <c r="L4" s="74"/>
      <c r="M4" s="74"/>
      <c r="N4" s="74"/>
      <c r="O4" s="74"/>
      <c r="P4" s="482"/>
    </row>
    <row r="5" spans="2:16" x14ac:dyDescent="0.2">
      <c r="B5" s="73" t="s">
        <v>128</v>
      </c>
      <c r="C5" s="74"/>
      <c r="D5" s="74"/>
      <c r="E5" s="74"/>
      <c r="F5" s="74"/>
      <c r="G5" s="74"/>
      <c r="H5" s="482"/>
      <c r="J5" s="73" t="s">
        <v>2</v>
      </c>
      <c r="K5" s="74"/>
      <c r="L5" s="74"/>
      <c r="M5" s="74"/>
      <c r="N5" s="74"/>
      <c r="O5" s="74"/>
      <c r="P5" s="482"/>
    </row>
    <row r="6" spans="2:16" x14ac:dyDescent="0.2">
      <c r="B6" s="77"/>
      <c r="C6" s="78"/>
      <c r="D6" s="78"/>
      <c r="E6" s="78"/>
      <c r="F6" s="78"/>
      <c r="G6" s="78"/>
      <c r="H6" s="488"/>
      <c r="J6" s="77"/>
      <c r="K6" s="78"/>
      <c r="L6" s="78"/>
      <c r="M6" s="78"/>
      <c r="N6" s="78"/>
      <c r="O6" s="78"/>
      <c r="P6" s="488"/>
    </row>
    <row r="7" spans="2:16" x14ac:dyDescent="0.2">
      <c r="B7" s="45"/>
      <c r="C7" s="45"/>
      <c r="D7" s="45"/>
      <c r="E7" s="45"/>
      <c r="F7" s="45"/>
      <c r="J7" s="45"/>
      <c r="K7" s="45"/>
      <c r="L7" s="45"/>
      <c r="M7" s="45"/>
      <c r="N7" s="45"/>
    </row>
    <row r="8" spans="2:16" x14ac:dyDescent="0.2">
      <c r="B8" s="110" t="s">
        <v>34</v>
      </c>
      <c r="C8" s="14" t="s">
        <v>38</v>
      </c>
      <c r="D8" s="14" t="s">
        <v>39</v>
      </c>
      <c r="E8" s="14" t="s">
        <v>40</v>
      </c>
      <c r="F8" s="14" t="s">
        <v>121</v>
      </c>
      <c r="G8" s="14" t="s">
        <v>122</v>
      </c>
      <c r="H8" s="14" t="s">
        <v>633</v>
      </c>
      <c r="J8" s="110" t="s">
        <v>34</v>
      </c>
      <c r="K8" s="14" t="s">
        <v>38</v>
      </c>
      <c r="L8" s="14" t="s">
        <v>39</v>
      </c>
      <c r="M8" s="14" t="s">
        <v>40</v>
      </c>
      <c r="N8" s="14" t="s">
        <v>121</v>
      </c>
      <c r="O8" s="14" t="s">
        <v>122</v>
      </c>
      <c r="P8" s="14" t="s">
        <v>633</v>
      </c>
    </row>
    <row r="9" spans="2:16" x14ac:dyDescent="0.2">
      <c r="B9" s="111" t="s">
        <v>129</v>
      </c>
      <c r="C9" s="112"/>
      <c r="D9" s="112"/>
      <c r="E9" s="112"/>
      <c r="F9" s="112"/>
      <c r="G9" s="112"/>
      <c r="H9" s="113"/>
      <c r="J9" s="111" t="s">
        <v>129</v>
      </c>
      <c r="K9" s="112"/>
      <c r="L9" s="112"/>
      <c r="M9" s="112"/>
      <c r="N9" s="112"/>
      <c r="O9" s="112"/>
      <c r="P9" s="113"/>
    </row>
    <row r="10" spans="2:16" x14ac:dyDescent="0.2">
      <c r="B10" s="13" t="s">
        <v>41</v>
      </c>
      <c r="C10" s="95">
        <f>+C53</f>
        <v>0</v>
      </c>
      <c r="D10" s="95">
        <f t="shared" ref="D10:H10" si="0">+D53</f>
        <v>0</v>
      </c>
      <c r="E10" s="95">
        <f t="shared" si="0"/>
        <v>0</v>
      </c>
      <c r="F10" s="95">
        <f t="shared" si="0"/>
        <v>0</v>
      </c>
      <c r="G10" s="95">
        <f t="shared" si="0"/>
        <v>0</v>
      </c>
      <c r="H10" s="95">
        <f t="shared" si="0"/>
        <v>0</v>
      </c>
      <c r="J10" s="13" t="s">
        <v>41</v>
      </c>
      <c r="K10" s="95">
        <f>K53</f>
        <v>0</v>
      </c>
      <c r="L10" s="95">
        <f t="shared" ref="L10:P10" si="1">L53</f>
        <v>0</v>
      </c>
      <c r="M10" s="95">
        <f t="shared" si="1"/>
        <v>0</v>
      </c>
      <c r="N10" s="95">
        <f t="shared" si="1"/>
        <v>0</v>
      </c>
      <c r="O10" s="95">
        <f t="shared" si="1"/>
        <v>0</v>
      </c>
      <c r="P10" s="95">
        <f t="shared" si="1"/>
        <v>0</v>
      </c>
    </row>
    <row r="11" spans="2:16" x14ac:dyDescent="0.2">
      <c r="B11" s="5" t="s">
        <v>43</v>
      </c>
      <c r="C11" s="95">
        <f t="shared" ref="C11:H11" si="2">+C134</f>
        <v>0</v>
      </c>
      <c r="D11" s="95">
        <f t="shared" si="2"/>
        <v>860</v>
      </c>
      <c r="E11" s="95">
        <f t="shared" si="2"/>
        <v>1050</v>
      </c>
      <c r="F11" s="95">
        <f t="shared" si="2"/>
        <v>1259</v>
      </c>
      <c r="G11" s="95">
        <f t="shared" si="2"/>
        <v>1510</v>
      </c>
      <c r="H11" s="95">
        <f t="shared" si="2"/>
        <v>1908</v>
      </c>
      <c r="J11" s="5" t="s">
        <v>43</v>
      </c>
      <c r="K11" s="95">
        <f>K134</f>
        <v>0</v>
      </c>
      <c r="L11" s="95">
        <f t="shared" ref="L11:P11" si="3">L134</f>
        <v>18429.261243600387</v>
      </c>
      <c r="M11" s="95">
        <f t="shared" si="3"/>
        <v>23730.564575066252</v>
      </c>
      <c r="N11" s="95">
        <f t="shared" si="3"/>
        <v>29124.852871301526</v>
      </c>
      <c r="O11" s="95">
        <f t="shared" si="3"/>
        <v>35792.324035576938</v>
      </c>
      <c r="P11" s="95">
        <f t="shared" si="3"/>
        <v>48702.824787588237</v>
      </c>
    </row>
    <row r="12" spans="2:16" x14ac:dyDescent="0.2">
      <c r="B12" s="13" t="s">
        <v>69</v>
      </c>
      <c r="C12" s="95">
        <f t="shared" ref="C12:H12" si="4">+C359</f>
        <v>0</v>
      </c>
      <c r="D12" s="95">
        <f t="shared" si="4"/>
        <v>1000</v>
      </c>
      <c r="E12" s="95">
        <f t="shared" si="4"/>
        <v>2169</v>
      </c>
      <c r="F12" s="95">
        <f t="shared" si="4"/>
        <v>2603</v>
      </c>
      <c r="G12" s="95">
        <f t="shared" si="4"/>
        <v>3124</v>
      </c>
      <c r="H12" s="95">
        <f t="shared" si="4"/>
        <v>3935</v>
      </c>
      <c r="J12" s="13" t="s">
        <v>69</v>
      </c>
      <c r="K12" s="95">
        <f>K359</f>
        <v>0</v>
      </c>
      <c r="L12" s="95">
        <f t="shared" ref="L12:P12" si="5">L359</f>
        <v>3474.5026925263228</v>
      </c>
      <c r="M12" s="95">
        <f t="shared" si="5"/>
        <v>10015.385178657089</v>
      </c>
      <c r="N12" s="95">
        <f t="shared" si="5"/>
        <v>12260.013868479669</v>
      </c>
      <c r="O12" s="95">
        <f t="shared" si="5"/>
        <v>15072.932127488544</v>
      </c>
      <c r="P12" s="95">
        <f t="shared" si="5"/>
        <v>20430.271217229718</v>
      </c>
    </row>
    <row r="13" spans="2:16" x14ac:dyDescent="0.2">
      <c r="B13" s="13" t="s">
        <v>70</v>
      </c>
      <c r="C13" s="95">
        <f>C424</f>
        <v>0</v>
      </c>
      <c r="D13" s="95">
        <f t="shared" ref="D13:H13" si="6">D424</f>
        <v>1245</v>
      </c>
      <c r="E13" s="95">
        <f t="shared" si="6"/>
        <v>1523</v>
      </c>
      <c r="F13" s="95">
        <f t="shared" si="6"/>
        <v>1826</v>
      </c>
      <c r="G13" s="95">
        <f t="shared" si="6"/>
        <v>2190</v>
      </c>
      <c r="H13" s="95">
        <f t="shared" si="6"/>
        <v>2745</v>
      </c>
      <c r="J13" s="13" t="s">
        <v>70</v>
      </c>
      <c r="K13" s="95">
        <f>K424</f>
        <v>0</v>
      </c>
      <c r="L13" s="95">
        <f t="shared" ref="L13:P13" si="7">L424</f>
        <v>15135.048333461678</v>
      </c>
      <c r="M13" s="95">
        <f t="shared" si="7"/>
        <v>19036.355164124911</v>
      </c>
      <c r="N13" s="95">
        <f t="shared" si="7"/>
        <v>23456.612292220445</v>
      </c>
      <c r="O13" s="95">
        <f t="shared" si="7"/>
        <v>28994.509916974461</v>
      </c>
      <c r="P13" s="95">
        <f t="shared" si="7"/>
        <v>38718.30043854969</v>
      </c>
    </row>
    <row r="14" spans="2:16" x14ac:dyDescent="0.2">
      <c r="B14" s="5" t="s">
        <v>71</v>
      </c>
      <c r="C14" s="95">
        <f>C626</f>
        <v>0</v>
      </c>
      <c r="D14" s="95">
        <f t="shared" ref="D14:H14" si="8">D626</f>
        <v>830</v>
      </c>
      <c r="E14" s="95">
        <f t="shared" si="8"/>
        <v>995</v>
      </c>
      <c r="F14" s="95">
        <f t="shared" si="8"/>
        <v>1194</v>
      </c>
      <c r="G14" s="95">
        <f t="shared" si="8"/>
        <v>1432</v>
      </c>
      <c r="H14" s="95">
        <f t="shared" si="8"/>
        <v>1816</v>
      </c>
      <c r="J14" s="5" t="s">
        <v>71</v>
      </c>
      <c r="K14" s="95">
        <f>K626</f>
        <v>0</v>
      </c>
      <c r="L14" s="95">
        <f t="shared" ref="L14:P14" si="9">L626</f>
        <v>9773.6258574584335</v>
      </c>
      <c r="M14" s="95">
        <f t="shared" si="9"/>
        <v>12150.510448784196</v>
      </c>
      <c r="N14" s="95">
        <f t="shared" si="9"/>
        <v>15171.688731129769</v>
      </c>
      <c r="O14" s="95">
        <f t="shared" si="9"/>
        <v>18886.955219551353</v>
      </c>
      <c r="P14" s="95">
        <f t="shared" si="9"/>
        <v>25468.191169103135</v>
      </c>
    </row>
    <row r="15" spans="2:16" x14ac:dyDescent="0.2">
      <c r="B15" s="5" t="s">
        <v>72</v>
      </c>
      <c r="C15" s="95">
        <f>C787</f>
        <v>0</v>
      </c>
      <c r="D15" s="95">
        <f t="shared" ref="D15:H15" si="10">D787</f>
        <v>60</v>
      </c>
      <c r="E15" s="95">
        <f t="shared" si="10"/>
        <v>78</v>
      </c>
      <c r="F15" s="95">
        <f t="shared" si="10"/>
        <v>93</v>
      </c>
      <c r="G15" s="95">
        <f t="shared" si="10"/>
        <v>112</v>
      </c>
      <c r="H15" s="95">
        <f t="shared" si="10"/>
        <v>132</v>
      </c>
      <c r="J15" s="5" t="s">
        <v>72</v>
      </c>
      <c r="K15" s="95">
        <f>K787</f>
        <v>0</v>
      </c>
      <c r="L15" s="95">
        <f t="shared" ref="L15:P15" si="11">L787</f>
        <v>205.68399003591321</v>
      </c>
      <c r="M15" s="95">
        <f t="shared" si="11"/>
        <v>276.25603681473149</v>
      </c>
      <c r="N15" s="95">
        <f t="shared" si="11"/>
        <v>339.906634032292</v>
      </c>
      <c r="O15" s="95">
        <f t="shared" si="11"/>
        <v>423.26291762154506</v>
      </c>
      <c r="P15" s="95">
        <f t="shared" si="11"/>
        <v>530.0212194981832</v>
      </c>
    </row>
    <row r="16" spans="2:16" x14ac:dyDescent="0.2">
      <c r="B16" s="115" t="s">
        <v>130</v>
      </c>
      <c r="C16" s="116">
        <f>SUM(C10:C15)</f>
        <v>0</v>
      </c>
      <c r="D16" s="116">
        <f t="shared" ref="D16:H16" si="12">SUM(D10:D15)</f>
        <v>3995</v>
      </c>
      <c r="E16" s="116">
        <f t="shared" si="12"/>
        <v>5815</v>
      </c>
      <c r="F16" s="116">
        <f t="shared" si="12"/>
        <v>6975</v>
      </c>
      <c r="G16" s="116">
        <f t="shared" si="12"/>
        <v>8368</v>
      </c>
      <c r="H16" s="116">
        <f t="shared" si="12"/>
        <v>10536</v>
      </c>
      <c r="J16" s="115" t="s">
        <v>130</v>
      </c>
      <c r="K16" s="116">
        <f t="shared" ref="K16:P16" si="13">SUM(K10:K15)</f>
        <v>0</v>
      </c>
      <c r="L16" s="116">
        <f t="shared" si="13"/>
        <v>47018.122117082734</v>
      </c>
      <c r="M16" s="116">
        <f t="shared" si="13"/>
        <v>65209.071403447175</v>
      </c>
      <c r="N16" s="116">
        <f t="shared" si="13"/>
        <v>80353.074397163698</v>
      </c>
      <c r="O16" s="116">
        <f t="shared" si="13"/>
        <v>99169.984217212841</v>
      </c>
      <c r="P16" s="116">
        <f t="shared" si="13"/>
        <v>133849.60883196897</v>
      </c>
    </row>
    <row r="17" spans="2:16" x14ac:dyDescent="0.2">
      <c r="B17" s="111" t="s">
        <v>131</v>
      </c>
      <c r="C17" s="112"/>
      <c r="D17" s="112"/>
      <c r="E17" s="112"/>
      <c r="F17" s="112"/>
      <c r="G17" s="112"/>
      <c r="H17" s="113"/>
      <c r="J17" s="111" t="s">
        <v>131</v>
      </c>
      <c r="K17" s="112"/>
      <c r="L17" s="112"/>
      <c r="M17" s="112"/>
      <c r="N17" s="112"/>
      <c r="O17" s="112"/>
      <c r="P17" s="113"/>
    </row>
    <row r="18" spans="2:16" x14ac:dyDescent="0.2">
      <c r="B18" s="13" t="s">
        <v>41</v>
      </c>
      <c r="C18" s="117">
        <f>C54</f>
        <v>24782</v>
      </c>
      <c r="D18" s="117">
        <f t="shared" ref="D18:H18" si="14">D54</f>
        <v>28499</v>
      </c>
      <c r="E18" s="117">
        <f t="shared" si="14"/>
        <v>34199</v>
      </c>
      <c r="F18" s="117">
        <f t="shared" si="14"/>
        <v>41038.799999999996</v>
      </c>
      <c r="G18" s="117">
        <f t="shared" si="14"/>
        <v>51161.999999999993</v>
      </c>
      <c r="H18" s="117">
        <f t="shared" si="14"/>
        <v>63946.999999999993</v>
      </c>
      <c r="J18" s="13" t="s">
        <v>41</v>
      </c>
      <c r="K18" s="117">
        <f>K54</f>
        <v>74478.620409829935</v>
      </c>
      <c r="L18" s="117">
        <f t="shared" ref="L18:P18" si="15">L54</f>
        <v>88851.615798467363</v>
      </c>
      <c r="M18" s="117">
        <f t="shared" si="15"/>
        <v>108866.62177644967</v>
      </c>
      <c r="N18" s="117">
        <f t="shared" si="15"/>
        <v>133771.77513952291</v>
      </c>
      <c r="O18" s="117">
        <f t="shared" si="15"/>
        <v>179568.3773751609</v>
      </c>
      <c r="P18" s="117">
        <f t="shared" si="15"/>
        <v>228072.05424808548</v>
      </c>
    </row>
    <row r="19" spans="2:16" x14ac:dyDescent="0.2">
      <c r="B19" s="5" t="s">
        <v>43</v>
      </c>
      <c r="C19" s="95">
        <f>C135</f>
        <v>11492</v>
      </c>
      <c r="D19" s="95">
        <f t="shared" ref="D19:H19" si="16">D135</f>
        <v>12417</v>
      </c>
      <c r="E19" s="95">
        <f t="shared" si="16"/>
        <v>14881.000000000002</v>
      </c>
      <c r="F19" s="95">
        <f t="shared" si="16"/>
        <v>17857.399999999998</v>
      </c>
      <c r="G19" s="95">
        <f t="shared" si="16"/>
        <v>22638</v>
      </c>
      <c r="H19" s="95">
        <f t="shared" si="16"/>
        <v>28629</v>
      </c>
      <c r="J19" s="5" t="s">
        <v>43</v>
      </c>
      <c r="K19" s="95">
        <f>K135</f>
        <v>250193.40194252762</v>
      </c>
      <c r="L19" s="95">
        <f t="shared" ref="L19:P19" si="17">L135</f>
        <v>283270.78711690701</v>
      </c>
      <c r="M19" s="95">
        <f t="shared" si="17"/>
        <v>346920.60059002659</v>
      </c>
      <c r="N19" s="95">
        <f t="shared" si="17"/>
        <v>426875.37083449628</v>
      </c>
      <c r="O19" s="95">
        <f t="shared" si="17"/>
        <v>584232.81259937258</v>
      </c>
      <c r="P19" s="95">
        <f t="shared" si="17"/>
        <v>752366.77800250717</v>
      </c>
    </row>
    <row r="20" spans="2:16" x14ac:dyDescent="0.2">
      <c r="B20" s="13" t="s">
        <v>69</v>
      </c>
      <c r="C20" s="95">
        <f>C360</f>
        <v>37162</v>
      </c>
      <c r="D20" s="95">
        <f t="shared" ref="D20:H20" si="18">D360</f>
        <v>54222</v>
      </c>
      <c r="E20" s="95">
        <f t="shared" si="18"/>
        <v>64098</v>
      </c>
      <c r="F20" s="95">
        <f t="shared" si="18"/>
        <v>76917.800000000017</v>
      </c>
      <c r="G20" s="95">
        <f t="shared" si="18"/>
        <v>97036</v>
      </c>
      <c r="H20" s="95">
        <f t="shared" si="18"/>
        <v>122404</v>
      </c>
      <c r="J20" s="13" t="s">
        <v>69</v>
      </c>
      <c r="K20" s="95">
        <f>K360</f>
        <v>129343.85005966319</v>
      </c>
      <c r="L20" s="95">
        <f t="shared" ref="L20:P20" si="19">L360</f>
        <v>248471.51720920217</v>
      </c>
      <c r="M20" s="95">
        <f t="shared" si="19"/>
        <v>298319.65578862629</v>
      </c>
      <c r="N20" s="95">
        <f t="shared" si="19"/>
        <v>366672.62963924906</v>
      </c>
      <c r="O20" s="95">
        <f t="shared" si="19"/>
        <v>498677.65024843236</v>
      </c>
      <c r="P20" s="95">
        <f t="shared" si="19"/>
        <v>639579.8508254186</v>
      </c>
    </row>
    <row r="21" spans="2:16" x14ac:dyDescent="0.2">
      <c r="B21" s="13" t="s">
        <v>70</v>
      </c>
      <c r="C21" s="118">
        <f>C425</f>
        <v>7157</v>
      </c>
      <c r="D21" s="118">
        <f t="shared" ref="D21:H21" si="20">D425</f>
        <v>7078</v>
      </c>
      <c r="E21" s="118">
        <f t="shared" si="20"/>
        <v>8463</v>
      </c>
      <c r="F21" s="118">
        <f t="shared" si="20"/>
        <v>10156</v>
      </c>
      <c r="G21" s="118">
        <f t="shared" si="20"/>
        <v>12825.999999999998</v>
      </c>
      <c r="H21" s="118">
        <f t="shared" si="20"/>
        <v>16111.999999999998</v>
      </c>
      <c r="J21" s="13" t="s">
        <v>70</v>
      </c>
      <c r="K21" s="118">
        <f>K425</f>
        <v>80883.075738089668</v>
      </c>
      <c r="L21" s="118">
        <f t="shared" ref="L21:P21" si="21">L425</f>
        <v>81686.142506684875</v>
      </c>
      <c r="M21" s="118">
        <f t="shared" si="21"/>
        <v>100391.29887255217</v>
      </c>
      <c r="N21" s="118">
        <f t="shared" si="21"/>
        <v>124254.97654093098</v>
      </c>
      <c r="O21" s="118">
        <f t="shared" si="21"/>
        <v>168268.62776222255</v>
      </c>
      <c r="P21" s="118">
        <f t="shared" si="21"/>
        <v>216851.6204628339</v>
      </c>
    </row>
    <row r="22" spans="2:16" x14ac:dyDescent="0.2">
      <c r="B22" s="5" t="s">
        <v>71</v>
      </c>
      <c r="C22" s="118">
        <f>C627</f>
        <v>10580</v>
      </c>
      <c r="D22" s="118">
        <f t="shared" ref="D22:H22" si="22">D627</f>
        <v>11377</v>
      </c>
      <c r="E22" s="118">
        <f t="shared" si="22"/>
        <v>13653.000000000004</v>
      </c>
      <c r="F22" s="118">
        <f t="shared" si="22"/>
        <v>16382.800000000001</v>
      </c>
      <c r="G22" s="118">
        <f t="shared" si="22"/>
        <v>20830.999999999996</v>
      </c>
      <c r="H22" s="118">
        <f t="shared" si="22"/>
        <v>26399.000000000007</v>
      </c>
      <c r="J22" s="5" t="s">
        <v>71</v>
      </c>
      <c r="K22" s="118">
        <f>K627</f>
        <v>125768.09567700021</v>
      </c>
      <c r="L22" s="118">
        <f t="shared" ref="L22:P22" si="23">L627</f>
        <v>141364.0595013274</v>
      </c>
      <c r="M22" s="118">
        <f t="shared" si="23"/>
        <v>176950.34144089636</v>
      </c>
      <c r="N22" s="118">
        <f t="shared" si="23"/>
        <v>220315.32688035409</v>
      </c>
      <c r="O22" s="118">
        <f t="shared" si="23"/>
        <v>298295.67014161992</v>
      </c>
      <c r="P22" s="118">
        <f t="shared" si="23"/>
        <v>390506.59440539475</v>
      </c>
    </row>
    <row r="23" spans="2:16" x14ac:dyDescent="0.2">
      <c r="B23" s="5" t="s">
        <v>72</v>
      </c>
      <c r="C23" s="118">
        <f>C788</f>
        <v>1727</v>
      </c>
      <c r="D23" s="118">
        <f t="shared" ref="D23:H23" si="24">D788</f>
        <v>1936</v>
      </c>
      <c r="E23" s="118">
        <f t="shared" si="24"/>
        <v>2317</v>
      </c>
      <c r="F23" s="118">
        <f t="shared" si="24"/>
        <v>2781.4000000000005</v>
      </c>
      <c r="G23" s="118">
        <f t="shared" si="24"/>
        <v>3280</v>
      </c>
      <c r="H23" s="118">
        <f t="shared" si="24"/>
        <v>4617</v>
      </c>
      <c r="J23" s="5" t="s">
        <v>72</v>
      </c>
      <c r="K23" s="118">
        <f>K788</f>
        <v>17600.45167288938</v>
      </c>
      <c r="L23" s="118">
        <f t="shared" ref="L23:P23" si="25">L788</f>
        <v>20932.418056827144</v>
      </c>
      <c r="M23" s="118">
        <f t="shared" si="25"/>
        <v>25805.888501585599</v>
      </c>
      <c r="N23" s="118">
        <f t="shared" si="25"/>
        <v>31919.977742208779</v>
      </c>
      <c r="O23" s="118">
        <f t="shared" si="25"/>
        <v>40369.56464392817</v>
      </c>
      <c r="P23" s="118">
        <f t="shared" si="25"/>
        <v>58075.663811472419</v>
      </c>
    </row>
    <row r="24" spans="2:16" x14ac:dyDescent="0.2">
      <c r="B24" s="115" t="s">
        <v>132</v>
      </c>
      <c r="C24" s="26">
        <f>SUM(C18:C23)</f>
        <v>92900</v>
      </c>
      <c r="D24" s="26">
        <f t="shared" ref="D24:H24" si="26">SUM(D18:D23)</f>
        <v>115529</v>
      </c>
      <c r="E24" s="26">
        <f t="shared" si="26"/>
        <v>137611</v>
      </c>
      <c r="F24" s="26">
        <f t="shared" si="26"/>
        <v>165134.19999999998</v>
      </c>
      <c r="G24" s="26">
        <f t="shared" si="26"/>
        <v>207773</v>
      </c>
      <c r="H24" s="26">
        <f t="shared" si="26"/>
        <v>262108</v>
      </c>
      <c r="J24" s="115" t="s">
        <v>132</v>
      </c>
      <c r="K24" s="62">
        <f>SUM(K18:K23)</f>
        <v>678267.49550000008</v>
      </c>
      <c r="L24" s="62">
        <f t="shared" ref="L24:P24" si="27">SUM(L18:L23)</f>
        <v>864576.54018941603</v>
      </c>
      <c r="M24" s="62">
        <f t="shared" si="27"/>
        <v>1057254.4069701366</v>
      </c>
      <c r="N24" s="62">
        <f t="shared" si="27"/>
        <v>1303810.0567767622</v>
      </c>
      <c r="O24" s="62">
        <f t="shared" si="27"/>
        <v>1769412.7027707365</v>
      </c>
      <c r="P24" s="62">
        <f t="shared" si="27"/>
        <v>2285452.5617557121</v>
      </c>
    </row>
    <row r="25" spans="2:16" x14ac:dyDescent="0.2">
      <c r="B25" s="111" t="s">
        <v>133</v>
      </c>
      <c r="C25" s="24"/>
      <c r="D25" s="24"/>
      <c r="E25" s="24"/>
      <c r="F25" s="24"/>
      <c r="G25" s="24"/>
      <c r="H25" s="25"/>
      <c r="J25" s="111" t="s">
        <v>133</v>
      </c>
      <c r="K25" s="24"/>
      <c r="L25" s="24"/>
      <c r="M25" s="24"/>
      <c r="N25" s="24"/>
      <c r="O25" s="24"/>
      <c r="P25" s="25"/>
    </row>
    <row r="26" spans="2:16" x14ac:dyDescent="0.2">
      <c r="B26" s="13" t="s">
        <v>41</v>
      </c>
      <c r="C26" s="119">
        <f>+C55</f>
        <v>24782</v>
      </c>
      <c r="D26" s="119">
        <f t="shared" ref="D26:H26" si="28">+D55</f>
        <v>28499</v>
      </c>
      <c r="E26" s="119">
        <f t="shared" si="28"/>
        <v>34199</v>
      </c>
      <c r="F26" s="119">
        <f t="shared" si="28"/>
        <v>41038.799999999996</v>
      </c>
      <c r="G26" s="119">
        <f t="shared" si="28"/>
        <v>51161.999999999993</v>
      </c>
      <c r="H26" s="119">
        <f t="shared" si="28"/>
        <v>63946.999999999993</v>
      </c>
      <c r="J26" s="13" t="s">
        <v>41</v>
      </c>
      <c r="K26" s="119">
        <f>K55</f>
        <v>74478.620409829935</v>
      </c>
      <c r="L26" s="119">
        <f t="shared" ref="L26:P26" si="29">L55</f>
        <v>88851.615798467363</v>
      </c>
      <c r="M26" s="119">
        <f t="shared" si="29"/>
        <v>108866.62177644967</v>
      </c>
      <c r="N26" s="119">
        <f t="shared" si="29"/>
        <v>133771.77513952291</v>
      </c>
      <c r="O26" s="119">
        <f t="shared" si="29"/>
        <v>179568.3773751609</v>
      </c>
      <c r="P26" s="119">
        <f t="shared" si="29"/>
        <v>228072.05424808548</v>
      </c>
    </row>
    <row r="27" spans="2:16" x14ac:dyDescent="0.2">
      <c r="B27" s="5" t="s">
        <v>43</v>
      </c>
      <c r="C27" s="119">
        <f>+C136</f>
        <v>10632</v>
      </c>
      <c r="D27" s="119">
        <f t="shared" ref="D27:H27" si="30">+D136</f>
        <v>12227</v>
      </c>
      <c r="E27" s="119">
        <f t="shared" si="30"/>
        <v>14672</v>
      </c>
      <c r="F27" s="119">
        <f t="shared" si="30"/>
        <v>17606.399999999998</v>
      </c>
      <c r="G27" s="119">
        <f t="shared" si="30"/>
        <v>22240</v>
      </c>
      <c r="H27" s="119">
        <f t="shared" si="30"/>
        <v>28123</v>
      </c>
      <c r="J27" s="5" t="s">
        <v>43</v>
      </c>
      <c r="K27" s="119">
        <f>K136</f>
        <v>231764.14069892725</v>
      </c>
      <c r="L27" s="119">
        <f t="shared" ref="L27:P27" si="31">L136</f>
        <v>277969.4837854412</v>
      </c>
      <c r="M27" s="119">
        <f t="shared" si="31"/>
        <v>341526.31229379127</v>
      </c>
      <c r="N27" s="119">
        <f t="shared" si="31"/>
        <v>420207.89967022091</v>
      </c>
      <c r="O27" s="119">
        <f t="shared" si="31"/>
        <v>571322.31184736139</v>
      </c>
      <c r="P27" s="119">
        <f t="shared" si="31"/>
        <v>738131.94067575166</v>
      </c>
    </row>
    <row r="28" spans="2:16" x14ac:dyDescent="0.2">
      <c r="B28" s="13" t="s">
        <v>69</v>
      </c>
      <c r="C28" s="119">
        <f t="shared" ref="C28:H28" si="32">+C361</f>
        <v>36162</v>
      </c>
      <c r="D28" s="119">
        <f t="shared" si="32"/>
        <v>53053</v>
      </c>
      <c r="E28" s="119">
        <f t="shared" si="32"/>
        <v>63664</v>
      </c>
      <c r="F28" s="119">
        <f t="shared" si="32"/>
        <v>76396.800000000017</v>
      </c>
      <c r="G28" s="119">
        <f t="shared" si="32"/>
        <v>96225</v>
      </c>
      <c r="H28" s="119">
        <f t="shared" si="32"/>
        <v>121376</v>
      </c>
      <c r="J28" s="13" t="s">
        <v>69</v>
      </c>
      <c r="K28" s="119">
        <f>K361</f>
        <v>125869.34736713687</v>
      </c>
      <c r="L28" s="119">
        <f t="shared" ref="L28:P28" si="33">L361</f>
        <v>241930.63472307142</v>
      </c>
      <c r="M28" s="119">
        <f t="shared" si="33"/>
        <v>296075.02709880372</v>
      </c>
      <c r="N28" s="119">
        <f t="shared" si="33"/>
        <v>363859.71138024016</v>
      </c>
      <c r="O28" s="119">
        <f t="shared" si="33"/>
        <v>493320.31115869118</v>
      </c>
      <c r="P28" s="119">
        <f t="shared" si="33"/>
        <v>633755.2982309747</v>
      </c>
    </row>
    <row r="29" spans="2:16" x14ac:dyDescent="0.2">
      <c r="B29" s="13" t="s">
        <v>70</v>
      </c>
      <c r="C29" s="119">
        <f>C426</f>
        <v>5912</v>
      </c>
      <c r="D29" s="119">
        <f t="shared" ref="D29:H29" si="34">D426</f>
        <v>6800</v>
      </c>
      <c r="E29" s="119">
        <f t="shared" si="34"/>
        <v>8160.0000000000009</v>
      </c>
      <c r="F29" s="119">
        <f t="shared" si="34"/>
        <v>9792</v>
      </c>
      <c r="G29" s="119">
        <f t="shared" si="34"/>
        <v>12270.999999999998</v>
      </c>
      <c r="H29" s="119">
        <f t="shared" si="34"/>
        <v>15409.999999999998</v>
      </c>
      <c r="J29" s="13" t="s">
        <v>70</v>
      </c>
      <c r="K29" s="119">
        <f>K426</f>
        <v>65748.027404627996</v>
      </c>
      <c r="L29" s="119">
        <f t="shared" ref="L29:P29" si="35">L426</f>
        <v>77784.83567602167</v>
      </c>
      <c r="M29" s="119">
        <f t="shared" si="35"/>
        <v>95971.041744456612</v>
      </c>
      <c r="N29" s="119">
        <f t="shared" si="35"/>
        <v>118717.07891617696</v>
      </c>
      <c r="O29" s="119">
        <f t="shared" si="35"/>
        <v>158544.83724064732</v>
      </c>
      <c r="P29" s="119">
        <f t="shared" si="35"/>
        <v>205396.0931313019</v>
      </c>
    </row>
    <row r="30" spans="2:16" x14ac:dyDescent="0.2">
      <c r="B30" s="5" t="s">
        <v>71</v>
      </c>
      <c r="C30" s="119">
        <f>C628</f>
        <v>9750</v>
      </c>
      <c r="D30" s="119">
        <f t="shared" ref="D30:H30" si="36">D628</f>
        <v>11212</v>
      </c>
      <c r="E30" s="119">
        <f t="shared" si="36"/>
        <v>13454.000000000004</v>
      </c>
      <c r="F30" s="119">
        <f t="shared" si="36"/>
        <v>16144.800000000001</v>
      </c>
      <c r="G30" s="119">
        <f t="shared" si="36"/>
        <v>20446.999999999996</v>
      </c>
      <c r="H30" s="119">
        <f t="shared" si="36"/>
        <v>25915.000000000007</v>
      </c>
      <c r="J30" s="5" t="s">
        <v>71</v>
      </c>
      <c r="K30" s="119">
        <f>K628</f>
        <v>115994.46981954179</v>
      </c>
      <c r="L30" s="119">
        <f t="shared" ref="L30:P30" si="37">L628</f>
        <v>138987.1749100016</v>
      </c>
      <c r="M30" s="119">
        <f t="shared" si="37"/>
        <v>173929.16315855077</v>
      </c>
      <c r="N30" s="119">
        <f t="shared" si="37"/>
        <v>216600.06039193246</v>
      </c>
      <c r="O30" s="119">
        <f t="shared" si="37"/>
        <v>291714.43419206818</v>
      </c>
      <c r="P30" s="119">
        <f t="shared" si="37"/>
        <v>382596.61694798426</v>
      </c>
    </row>
    <row r="31" spans="2:16" x14ac:dyDescent="0.2">
      <c r="B31" s="5" t="s">
        <v>72</v>
      </c>
      <c r="C31" s="119">
        <f>C789</f>
        <v>1667</v>
      </c>
      <c r="D31" s="119">
        <f t="shared" ref="D31:H31" si="38">D789</f>
        <v>1918</v>
      </c>
      <c r="E31" s="119">
        <f t="shared" si="38"/>
        <v>2302</v>
      </c>
      <c r="F31" s="119">
        <f t="shared" si="38"/>
        <v>2762.4000000000005</v>
      </c>
      <c r="G31" s="119">
        <f t="shared" si="38"/>
        <v>3260</v>
      </c>
      <c r="H31" s="119">
        <f t="shared" si="38"/>
        <v>4564</v>
      </c>
      <c r="J31" s="5" t="s">
        <v>72</v>
      </c>
      <c r="K31" s="119">
        <f>K789</f>
        <v>17394.767682853468</v>
      </c>
      <c r="L31" s="119">
        <f t="shared" ref="L31:P31" si="39">L789</f>
        <v>20861.846010048324</v>
      </c>
      <c r="M31" s="119">
        <f t="shared" si="39"/>
        <v>25742.237904368038</v>
      </c>
      <c r="N31" s="119">
        <f t="shared" si="39"/>
        <v>31836.621458619527</v>
      </c>
      <c r="O31" s="119">
        <f t="shared" si="39"/>
        <v>40262.806342051539</v>
      </c>
      <c r="P31" s="119">
        <f t="shared" si="39"/>
        <v>57838.65986587209</v>
      </c>
    </row>
    <row r="32" spans="2:16" x14ac:dyDescent="0.2">
      <c r="B32" s="115" t="s">
        <v>134</v>
      </c>
      <c r="C32" s="62">
        <f>SUM(C26:C31)</f>
        <v>88905</v>
      </c>
      <c r="D32" s="62">
        <f t="shared" ref="D32:H32" si="40">SUM(D26:D31)</f>
        <v>113709</v>
      </c>
      <c r="E32" s="62">
        <f t="shared" si="40"/>
        <v>136451</v>
      </c>
      <c r="F32" s="62">
        <f t="shared" si="40"/>
        <v>163741.19999999998</v>
      </c>
      <c r="G32" s="62">
        <f t="shared" si="40"/>
        <v>205605</v>
      </c>
      <c r="H32" s="62">
        <f t="shared" si="40"/>
        <v>259335</v>
      </c>
      <c r="J32" s="115" t="s">
        <v>134</v>
      </c>
      <c r="K32" s="62">
        <f t="shared" ref="K32:P32" si="41">SUM(K26:K31)</f>
        <v>631249.37338291726</v>
      </c>
      <c r="L32" s="62">
        <f t="shared" si="41"/>
        <v>846385.59090305143</v>
      </c>
      <c r="M32" s="62">
        <f t="shared" si="41"/>
        <v>1042110.4039764202</v>
      </c>
      <c r="N32" s="62">
        <f t="shared" si="41"/>
        <v>1284993.1469567129</v>
      </c>
      <c r="O32" s="62">
        <f t="shared" si="41"/>
        <v>1734733.0781559807</v>
      </c>
      <c r="P32" s="62">
        <f t="shared" si="41"/>
        <v>2245790.6630999702</v>
      </c>
    </row>
    <row r="33" spans="2:16" x14ac:dyDescent="0.2">
      <c r="B33" s="111" t="s">
        <v>135</v>
      </c>
      <c r="C33" s="24"/>
      <c r="D33" s="24"/>
      <c r="E33" s="24"/>
      <c r="F33" s="24"/>
      <c r="G33" s="24"/>
      <c r="H33" s="25"/>
      <c r="J33" s="111" t="s">
        <v>135</v>
      </c>
      <c r="K33" s="24"/>
      <c r="L33" s="24"/>
      <c r="M33" s="24"/>
      <c r="N33" s="24"/>
      <c r="O33" s="24"/>
      <c r="P33" s="25"/>
    </row>
    <row r="34" spans="2:16" x14ac:dyDescent="0.2">
      <c r="B34" s="13" t="s">
        <v>41</v>
      </c>
      <c r="C34" s="119">
        <f>+C56</f>
        <v>0</v>
      </c>
      <c r="D34" s="119">
        <f t="shared" ref="D34:H34" si="42">+D56</f>
        <v>0</v>
      </c>
      <c r="E34" s="119">
        <f t="shared" si="42"/>
        <v>0</v>
      </c>
      <c r="F34" s="119">
        <f t="shared" si="42"/>
        <v>0</v>
      </c>
      <c r="G34" s="119">
        <f t="shared" si="42"/>
        <v>0</v>
      </c>
      <c r="H34" s="119">
        <f t="shared" si="42"/>
        <v>0</v>
      </c>
      <c r="J34" s="13" t="s">
        <v>41</v>
      </c>
      <c r="K34" s="119">
        <f>K56</f>
        <v>0</v>
      </c>
      <c r="L34" s="119">
        <f t="shared" ref="L34:P34" si="43">L56</f>
        <v>0</v>
      </c>
      <c r="M34" s="119">
        <f t="shared" si="43"/>
        <v>0</v>
      </c>
      <c r="N34" s="119">
        <f t="shared" si="43"/>
        <v>0</v>
      </c>
      <c r="O34" s="119">
        <f t="shared" si="43"/>
        <v>0</v>
      </c>
      <c r="P34" s="119">
        <f t="shared" si="43"/>
        <v>0</v>
      </c>
    </row>
    <row r="35" spans="2:16" x14ac:dyDescent="0.2">
      <c r="B35" s="5" t="s">
        <v>43</v>
      </c>
      <c r="C35" s="119">
        <f t="shared" ref="C35:H35" si="44">+C137</f>
        <v>860</v>
      </c>
      <c r="D35" s="119">
        <f t="shared" si="44"/>
        <v>1050</v>
      </c>
      <c r="E35" s="119">
        <f t="shared" si="44"/>
        <v>1259</v>
      </c>
      <c r="F35" s="119">
        <f t="shared" si="44"/>
        <v>1510</v>
      </c>
      <c r="G35" s="119">
        <f t="shared" si="44"/>
        <v>1908</v>
      </c>
      <c r="H35" s="119">
        <f t="shared" si="44"/>
        <v>2414</v>
      </c>
      <c r="J35" s="5" t="s">
        <v>43</v>
      </c>
      <c r="K35" s="119">
        <f>K137</f>
        <v>18429.261243600387</v>
      </c>
      <c r="L35" s="119">
        <f t="shared" ref="L35:P35" si="45">L137</f>
        <v>23730.564575066252</v>
      </c>
      <c r="M35" s="119">
        <f t="shared" si="45"/>
        <v>29124.852871301526</v>
      </c>
      <c r="N35" s="119">
        <f t="shared" si="45"/>
        <v>35792.324035576938</v>
      </c>
      <c r="O35" s="119">
        <f t="shared" si="45"/>
        <v>48702.824787588237</v>
      </c>
      <c r="P35" s="119">
        <f t="shared" si="45"/>
        <v>62937.662114343628</v>
      </c>
    </row>
    <row r="36" spans="2:16" x14ac:dyDescent="0.2">
      <c r="B36" s="13" t="s">
        <v>69</v>
      </c>
      <c r="C36" s="119">
        <f t="shared" ref="C36:H36" si="46">+C362</f>
        <v>1000</v>
      </c>
      <c r="D36" s="119">
        <f t="shared" si="46"/>
        <v>2169</v>
      </c>
      <c r="E36" s="119">
        <f t="shared" si="46"/>
        <v>2603</v>
      </c>
      <c r="F36" s="119">
        <f t="shared" si="46"/>
        <v>3124</v>
      </c>
      <c r="G36" s="119">
        <f t="shared" si="46"/>
        <v>3935</v>
      </c>
      <c r="H36" s="119">
        <f t="shared" si="46"/>
        <v>4963</v>
      </c>
      <c r="J36" s="13" t="s">
        <v>69</v>
      </c>
      <c r="K36" s="119">
        <f>K362</f>
        <v>3474.5026925263228</v>
      </c>
      <c r="L36" s="119">
        <f t="shared" ref="L36:P36" si="47">L362</f>
        <v>10015.385178657089</v>
      </c>
      <c r="M36" s="119">
        <f t="shared" si="47"/>
        <v>12260.013868479669</v>
      </c>
      <c r="N36" s="119">
        <f t="shared" si="47"/>
        <v>15072.932127488544</v>
      </c>
      <c r="O36" s="119">
        <f t="shared" si="47"/>
        <v>20430.271217229718</v>
      </c>
      <c r="P36" s="119">
        <f t="shared" si="47"/>
        <v>26254.823811673676</v>
      </c>
    </row>
    <row r="37" spans="2:16" x14ac:dyDescent="0.2">
      <c r="B37" s="13" t="s">
        <v>70</v>
      </c>
      <c r="C37" s="119">
        <f>C427</f>
        <v>1245</v>
      </c>
      <c r="D37" s="119">
        <f t="shared" ref="D37:H37" si="48">D427</f>
        <v>1523</v>
      </c>
      <c r="E37" s="119">
        <f t="shared" si="48"/>
        <v>1826</v>
      </c>
      <c r="F37" s="119">
        <f t="shared" si="48"/>
        <v>2190</v>
      </c>
      <c r="G37" s="119">
        <f t="shared" si="48"/>
        <v>2745</v>
      </c>
      <c r="H37" s="119">
        <f t="shared" si="48"/>
        <v>3447</v>
      </c>
      <c r="J37" s="13" t="s">
        <v>70</v>
      </c>
      <c r="K37" s="119">
        <f>K427</f>
        <v>15135.048333461678</v>
      </c>
      <c r="L37" s="119">
        <f t="shared" ref="L37:P37" si="49">L427</f>
        <v>19036.355164124911</v>
      </c>
      <c r="M37" s="119">
        <f t="shared" si="49"/>
        <v>23456.612292220445</v>
      </c>
      <c r="N37" s="119">
        <f t="shared" si="49"/>
        <v>28994.509916974461</v>
      </c>
      <c r="O37" s="119">
        <f t="shared" si="49"/>
        <v>38718.30043854969</v>
      </c>
      <c r="P37" s="119">
        <f t="shared" si="49"/>
        <v>50173.827770081756</v>
      </c>
    </row>
    <row r="38" spans="2:16" x14ac:dyDescent="0.2">
      <c r="B38" s="5" t="s">
        <v>71</v>
      </c>
      <c r="C38" s="119">
        <f>C629</f>
        <v>830</v>
      </c>
      <c r="D38" s="119">
        <f t="shared" ref="D38:H38" si="50">D629</f>
        <v>995</v>
      </c>
      <c r="E38" s="119">
        <f t="shared" si="50"/>
        <v>1194</v>
      </c>
      <c r="F38" s="119">
        <f t="shared" si="50"/>
        <v>1432</v>
      </c>
      <c r="G38" s="119">
        <f t="shared" si="50"/>
        <v>1816</v>
      </c>
      <c r="H38" s="119">
        <f t="shared" si="50"/>
        <v>2300</v>
      </c>
      <c r="J38" s="5" t="s">
        <v>71</v>
      </c>
      <c r="K38" s="119">
        <f>K629</f>
        <v>9773.6258574584335</v>
      </c>
      <c r="L38" s="119">
        <f t="shared" ref="L38:P38" si="51">L629</f>
        <v>12150.510448784196</v>
      </c>
      <c r="M38" s="119">
        <f t="shared" si="51"/>
        <v>15171.688731129769</v>
      </c>
      <c r="N38" s="119">
        <f t="shared" si="51"/>
        <v>18886.955219551353</v>
      </c>
      <c r="O38" s="119">
        <f t="shared" si="51"/>
        <v>25468.191169103135</v>
      </c>
      <c r="P38" s="119">
        <f t="shared" si="51"/>
        <v>33378.168626513761</v>
      </c>
    </row>
    <row r="39" spans="2:16" x14ac:dyDescent="0.2">
      <c r="B39" s="5" t="s">
        <v>72</v>
      </c>
      <c r="C39" s="119">
        <f>C790</f>
        <v>60</v>
      </c>
      <c r="D39" s="119">
        <f t="shared" ref="D39:H39" si="52">D790</f>
        <v>78</v>
      </c>
      <c r="E39" s="119">
        <f t="shared" si="52"/>
        <v>93</v>
      </c>
      <c r="F39" s="119">
        <f t="shared" si="52"/>
        <v>112</v>
      </c>
      <c r="G39" s="119">
        <f t="shared" si="52"/>
        <v>132</v>
      </c>
      <c r="H39" s="119">
        <f t="shared" si="52"/>
        <v>185</v>
      </c>
      <c r="J39" s="5" t="s">
        <v>72</v>
      </c>
      <c r="K39" s="119">
        <f>K790</f>
        <v>205.68399003591321</v>
      </c>
      <c r="L39" s="119">
        <f t="shared" ref="L39:P39" si="53">L790</f>
        <v>276.25603681473149</v>
      </c>
      <c r="M39" s="119">
        <f t="shared" si="53"/>
        <v>339.906634032292</v>
      </c>
      <c r="N39" s="119">
        <f t="shared" si="53"/>
        <v>423.26291762154506</v>
      </c>
      <c r="O39" s="119">
        <f t="shared" si="53"/>
        <v>530.0212194981832</v>
      </c>
      <c r="P39" s="119">
        <f t="shared" si="53"/>
        <v>767.02516509851193</v>
      </c>
    </row>
    <row r="40" spans="2:16" x14ac:dyDescent="0.2">
      <c r="B40" s="120" t="s">
        <v>136</v>
      </c>
      <c r="C40" s="62">
        <f>SUM(C34:C39)</f>
        <v>3995</v>
      </c>
      <c r="D40" s="62">
        <f t="shared" ref="D40:H40" si="54">SUM(D34:D39)</f>
        <v>5815</v>
      </c>
      <c r="E40" s="62">
        <f t="shared" si="54"/>
        <v>6975</v>
      </c>
      <c r="F40" s="62">
        <f t="shared" si="54"/>
        <v>8368</v>
      </c>
      <c r="G40" s="62">
        <f t="shared" si="54"/>
        <v>10536</v>
      </c>
      <c r="H40" s="62">
        <f t="shared" si="54"/>
        <v>13309</v>
      </c>
      <c r="J40" s="120" t="s">
        <v>136</v>
      </c>
      <c r="K40" s="62">
        <f t="shared" ref="K40:P40" si="55">SUM(K34:K39)</f>
        <v>47018.122117082734</v>
      </c>
      <c r="L40" s="62">
        <f t="shared" si="55"/>
        <v>65209.071403447175</v>
      </c>
      <c r="M40" s="62">
        <f t="shared" si="55"/>
        <v>80353.074397163698</v>
      </c>
      <c r="N40" s="62">
        <f t="shared" si="55"/>
        <v>99169.984217212841</v>
      </c>
      <c r="O40" s="62">
        <f t="shared" si="55"/>
        <v>133849.60883196897</v>
      </c>
      <c r="P40" s="62">
        <f t="shared" si="55"/>
        <v>173511.50748771135</v>
      </c>
    </row>
    <row r="41" spans="2:16" s="122" customFormat="1" x14ac:dyDescent="0.2">
      <c r="B41" s="121"/>
      <c r="C41" s="57"/>
      <c r="D41" s="57"/>
      <c r="E41" s="57"/>
      <c r="F41" s="57"/>
      <c r="G41" s="57"/>
      <c r="H41" s="57"/>
      <c r="J41" s="123"/>
      <c r="K41" s="124"/>
      <c r="L41" s="124"/>
      <c r="M41" s="124"/>
      <c r="N41" s="124"/>
      <c r="O41" s="124"/>
      <c r="P41" s="124"/>
    </row>
    <row r="42" spans="2:16" s="122" customFormat="1" x14ac:dyDescent="0.2">
      <c r="B42" s="121"/>
      <c r="C42" s="57"/>
      <c r="D42" s="57"/>
      <c r="E42" s="57"/>
      <c r="F42" s="57"/>
      <c r="G42" s="57"/>
      <c r="H42" s="57"/>
      <c r="J42" s="123"/>
      <c r="K42" s="124"/>
      <c r="L42" s="124"/>
      <c r="M42" s="124"/>
      <c r="N42" s="124"/>
      <c r="O42" s="124"/>
      <c r="P42" s="124"/>
    </row>
    <row r="43" spans="2:16" s="122" customFormat="1" x14ac:dyDescent="0.2">
      <c r="B43" s="121"/>
      <c r="C43" s="57"/>
      <c r="D43" s="57"/>
      <c r="E43" s="57"/>
      <c r="F43" s="57"/>
      <c r="G43" s="57"/>
      <c r="H43" s="57"/>
      <c r="J43" s="123"/>
      <c r="K43" s="124"/>
      <c r="L43" s="124"/>
      <c r="M43" s="124"/>
      <c r="N43" s="124"/>
      <c r="O43" s="124"/>
      <c r="P43" s="124"/>
    </row>
    <row r="44" spans="2:16" s="122" customFormat="1" x14ac:dyDescent="0.2">
      <c r="B44" s="121"/>
      <c r="C44" s="57"/>
      <c r="D44" s="57"/>
      <c r="E44" s="57"/>
      <c r="F44" s="57"/>
      <c r="G44" s="57"/>
      <c r="H44" s="57"/>
      <c r="J44" s="121"/>
      <c r="K44" s="57"/>
      <c r="L44" s="57"/>
      <c r="M44" s="57"/>
      <c r="N44" s="57"/>
      <c r="O44" s="57"/>
      <c r="P44" s="57"/>
    </row>
    <row r="45" spans="2:16" x14ac:dyDescent="0.2">
      <c r="B45" s="622" t="s">
        <v>137</v>
      </c>
      <c r="C45" s="623"/>
      <c r="D45" s="623"/>
      <c r="E45" s="623"/>
      <c r="F45" s="623"/>
      <c r="G45" s="623"/>
      <c r="H45" s="628"/>
      <c r="J45" s="622" t="s">
        <v>138</v>
      </c>
      <c r="K45" s="623"/>
      <c r="L45" s="623"/>
      <c r="M45" s="623"/>
      <c r="N45" s="623"/>
      <c r="O45" s="623"/>
      <c r="P45" s="628"/>
    </row>
    <row r="46" spans="2:16" x14ac:dyDescent="0.2">
      <c r="B46" s="624" t="s">
        <v>20</v>
      </c>
      <c r="C46" s="625"/>
      <c r="D46" s="625"/>
      <c r="E46" s="625"/>
      <c r="F46" s="625"/>
      <c r="G46" s="625"/>
      <c r="H46" s="629"/>
      <c r="J46" s="624" t="s">
        <v>20</v>
      </c>
      <c r="K46" s="625"/>
      <c r="L46" s="625"/>
      <c r="M46" s="625"/>
      <c r="N46" s="625"/>
      <c r="O46" s="625"/>
      <c r="P46" s="629"/>
    </row>
    <row r="47" spans="2:16" x14ac:dyDescent="0.2">
      <c r="B47" s="624" t="s">
        <v>139</v>
      </c>
      <c r="C47" s="625"/>
      <c r="D47" s="625"/>
      <c r="E47" s="625"/>
      <c r="F47" s="625"/>
      <c r="G47" s="625"/>
      <c r="H47" s="629"/>
      <c r="J47" s="624" t="s">
        <v>139</v>
      </c>
      <c r="K47" s="625"/>
      <c r="L47" s="625"/>
      <c r="M47" s="625"/>
      <c r="N47" s="625"/>
      <c r="O47" s="625"/>
      <c r="P47" s="629"/>
    </row>
    <row r="48" spans="2:16" x14ac:dyDescent="0.2">
      <c r="B48" s="624" t="s">
        <v>128</v>
      </c>
      <c r="C48" s="625"/>
      <c r="D48" s="625"/>
      <c r="E48" s="625"/>
      <c r="F48" s="625"/>
      <c r="G48" s="625"/>
      <c r="H48" s="629"/>
      <c r="J48" s="624" t="s">
        <v>2</v>
      </c>
      <c r="K48" s="625"/>
      <c r="L48" s="625"/>
      <c r="M48" s="625"/>
      <c r="N48" s="625"/>
      <c r="O48" s="625"/>
      <c r="P48" s="629"/>
    </row>
    <row r="49" spans="2:16" x14ac:dyDescent="0.2">
      <c r="B49" s="626"/>
      <c r="C49" s="627"/>
      <c r="D49" s="627"/>
      <c r="E49" s="627"/>
      <c r="F49" s="627"/>
      <c r="G49" s="627"/>
      <c r="H49" s="630"/>
      <c r="J49" s="626"/>
      <c r="K49" s="627"/>
      <c r="L49" s="627"/>
      <c r="M49" s="627"/>
      <c r="N49" s="627"/>
      <c r="O49" s="627"/>
      <c r="P49" s="630"/>
    </row>
    <row r="50" spans="2:16" x14ac:dyDescent="0.2">
      <c r="B50" s="45"/>
      <c r="C50" s="45"/>
      <c r="D50" s="45"/>
      <c r="E50" s="45"/>
      <c r="F50" s="45"/>
      <c r="J50" s="45"/>
      <c r="K50" s="45"/>
      <c r="L50" s="45"/>
      <c r="M50" s="45"/>
      <c r="N50" s="45"/>
    </row>
    <row r="51" spans="2:16" x14ac:dyDescent="0.2">
      <c r="B51" s="14" t="s">
        <v>34</v>
      </c>
      <c r="C51" s="14" t="s">
        <v>38</v>
      </c>
      <c r="D51" s="14" t="s">
        <v>39</v>
      </c>
      <c r="E51" s="14" t="s">
        <v>40</v>
      </c>
      <c r="F51" s="14" t="s">
        <v>121</v>
      </c>
      <c r="G51" s="14" t="s">
        <v>122</v>
      </c>
      <c r="H51" s="14" t="s">
        <v>633</v>
      </c>
      <c r="J51" s="14" t="s">
        <v>34</v>
      </c>
      <c r="K51" s="14" t="s">
        <v>38</v>
      </c>
      <c r="L51" s="14" t="s">
        <v>39</v>
      </c>
      <c r="M51" s="14" t="s">
        <v>40</v>
      </c>
      <c r="N51" s="14" t="s">
        <v>121</v>
      </c>
      <c r="O51" s="14" t="s">
        <v>122</v>
      </c>
      <c r="P51" s="14" t="s">
        <v>633</v>
      </c>
    </row>
    <row r="52" spans="2:16" x14ac:dyDescent="0.2">
      <c r="B52" s="632" t="s">
        <v>21</v>
      </c>
      <c r="C52" s="134"/>
      <c r="D52" s="134"/>
      <c r="E52" s="134"/>
      <c r="F52" s="134"/>
      <c r="G52" s="134"/>
      <c r="H52" s="631"/>
      <c r="J52" s="632" t="s">
        <v>21</v>
      </c>
      <c r="K52" s="134"/>
      <c r="L52" s="134"/>
      <c r="M52" s="134"/>
      <c r="N52" s="134"/>
      <c r="O52" s="134"/>
      <c r="P52" s="631"/>
    </row>
    <row r="53" spans="2:16" x14ac:dyDescent="0.2">
      <c r="B53" s="126" t="s">
        <v>140</v>
      </c>
      <c r="C53" s="127">
        <f t="shared" ref="C53:H56" si="56">C68+C84+C100+C116</f>
        <v>0</v>
      </c>
      <c r="D53" s="127">
        <f t="shared" si="56"/>
        <v>0</v>
      </c>
      <c r="E53" s="127">
        <f t="shared" si="56"/>
        <v>0</v>
      </c>
      <c r="F53" s="127">
        <f t="shared" si="56"/>
        <v>0</v>
      </c>
      <c r="G53" s="127">
        <f t="shared" si="56"/>
        <v>0</v>
      </c>
      <c r="H53" s="127">
        <f t="shared" si="56"/>
        <v>0</v>
      </c>
      <c r="J53" s="126" t="s">
        <v>140</v>
      </c>
      <c r="K53" s="127">
        <f>K68+K84+K100+K116</f>
        <v>0</v>
      </c>
      <c r="L53" s="127">
        <f t="shared" ref="L53" si="57">L68+L84+L100+L116</f>
        <v>0</v>
      </c>
      <c r="M53" s="127">
        <f t="shared" ref="M53:P53" si="58">M68+M84+M100+M116</f>
        <v>0</v>
      </c>
      <c r="N53" s="127">
        <f t="shared" si="58"/>
        <v>0</v>
      </c>
      <c r="O53" s="127">
        <f t="shared" si="58"/>
        <v>0</v>
      </c>
      <c r="P53" s="127">
        <f t="shared" si="58"/>
        <v>0</v>
      </c>
    </row>
    <row r="54" spans="2:16" x14ac:dyDescent="0.2">
      <c r="B54" s="87" t="s">
        <v>131</v>
      </c>
      <c r="C54" s="127">
        <f>C69+C85+C101+C117</f>
        <v>24782</v>
      </c>
      <c r="D54" s="127">
        <f t="shared" ref="D54:H54" si="59">D69+D85+D101+D117</f>
        <v>28499</v>
      </c>
      <c r="E54" s="127">
        <f t="shared" si="59"/>
        <v>34199</v>
      </c>
      <c r="F54" s="127">
        <f t="shared" si="59"/>
        <v>41038.799999999996</v>
      </c>
      <c r="G54" s="127">
        <f t="shared" si="59"/>
        <v>51161.999999999993</v>
      </c>
      <c r="H54" s="127">
        <f t="shared" si="59"/>
        <v>63946.999999999993</v>
      </c>
      <c r="J54" s="87" t="s">
        <v>131</v>
      </c>
      <c r="K54" s="127">
        <f t="shared" ref="K54:K56" si="60">K69+K85+K101+K117</f>
        <v>74478.620409829935</v>
      </c>
      <c r="L54" s="127">
        <f t="shared" ref="L54:L56" si="61">L69+L85+L101+L117</f>
        <v>88851.615798467363</v>
      </c>
      <c r="M54" s="127">
        <f t="shared" ref="M54:P54" si="62">M69+M85+M101+M117</f>
        <v>108866.62177644967</v>
      </c>
      <c r="N54" s="127">
        <f t="shared" si="62"/>
        <v>133771.77513952291</v>
      </c>
      <c r="O54" s="127">
        <f t="shared" si="62"/>
        <v>179568.3773751609</v>
      </c>
      <c r="P54" s="127">
        <f t="shared" si="62"/>
        <v>228072.05424808548</v>
      </c>
    </row>
    <row r="55" spans="2:16" x14ac:dyDescent="0.2">
      <c r="B55" s="87" t="s">
        <v>133</v>
      </c>
      <c r="C55" s="127">
        <f>C70+C86+C102+C118</f>
        <v>24782</v>
      </c>
      <c r="D55" s="127">
        <f t="shared" ref="D55:H55" si="63">D70+D86+D102+D118</f>
        <v>28499</v>
      </c>
      <c r="E55" s="127">
        <f t="shared" si="63"/>
        <v>34199</v>
      </c>
      <c r="F55" s="127">
        <f t="shared" si="63"/>
        <v>41038.799999999996</v>
      </c>
      <c r="G55" s="127">
        <f t="shared" si="63"/>
        <v>51161.999999999993</v>
      </c>
      <c r="H55" s="127">
        <f t="shared" si="63"/>
        <v>63946.999999999993</v>
      </c>
      <c r="J55" s="87" t="s">
        <v>133</v>
      </c>
      <c r="K55" s="127">
        <f t="shared" si="60"/>
        <v>74478.620409829935</v>
      </c>
      <c r="L55" s="127">
        <f t="shared" si="61"/>
        <v>88851.615798467363</v>
      </c>
      <c r="M55" s="127">
        <f t="shared" ref="M55:P55" si="64">M70+M86+M102+M118</f>
        <v>108866.62177644967</v>
      </c>
      <c r="N55" s="127">
        <f t="shared" si="64"/>
        <v>133771.77513952291</v>
      </c>
      <c r="O55" s="127">
        <f t="shared" si="64"/>
        <v>179568.3773751609</v>
      </c>
      <c r="P55" s="127">
        <f t="shared" si="64"/>
        <v>228072.05424808548</v>
      </c>
    </row>
    <row r="56" spans="2:16" x14ac:dyDescent="0.2">
      <c r="B56" s="120" t="s">
        <v>141</v>
      </c>
      <c r="C56" s="128">
        <f t="shared" si="56"/>
        <v>0</v>
      </c>
      <c r="D56" s="128">
        <f t="shared" si="56"/>
        <v>0</v>
      </c>
      <c r="E56" s="128">
        <f t="shared" ref="E56" si="65">E71+E87+E103+E119</f>
        <v>0</v>
      </c>
      <c r="F56" s="128">
        <f t="shared" si="56"/>
        <v>0</v>
      </c>
      <c r="G56" s="128">
        <f t="shared" si="56"/>
        <v>0</v>
      </c>
      <c r="H56" s="128">
        <f t="shared" si="56"/>
        <v>0</v>
      </c>
      <c r="J56" s="120" t="s">
        <v>141</v>
      </c>
      <c r="K56" s="128">
        <f t="shared" si="60"/>
        <v>0</v>
      </c>
      <c r="L56" s="128">
        <f t="shared" si="61"/>
        <v>0</v>
      </c>
      <c r="M56" s="128">
        <f t="shared" ref="M56:P56" si="66">M71+M87+M103+M119</f>
        <v>0</v>
      </c>
      <c r="N56" s="128">
        <f t="shared" si="66"/>
        <v>0</v>
      </c>
      <c r="O56" s="128">
        <f t="shared" si="66"/>
        <v>0</v>
      </c>
      <c r="P56" s="128">
        <f t="shared" si="66"/>
        <v>0</v>
      </c>
    </row>
    <row r="57" spans="2:16" s="122" customFormat="1" x14ac:dyDescent="0.2">
      <c r="B57" s="121"/>
      <c r="C57" s="57"/>
      <c r="D57" s="57"/>
      <c r="E57" s="57"/>
      <c r="F57" s="57"/>
      <c r="G57" s="57"/>
      <c r="H57" s="57"/>
      <c r="J57" s="121"/>
      <c r="K57" s="57"/>
      <c r="L57" s="57"/>
      <c r="M57" s="57"/>
      <c r="N57" s="57"/>
      <c r="O57" s="57"/>
      <c r="P57" s="57"/>
    </row>
    <row r="58" spans="2:16" s="122" customFormat="1" x14ac:dyDescent="0.2">
      <c r="B58" s="121"/>
      <c r="C58" s="57"/>
      <c r="D58" s="57"/>
      <c r="E58" s="57"/>
      <c r="F58" s="57"/>
      <c r="G58" s="57"/>
      <c r="H58" s="57"/>
      <c r="J58" s="121"/>
      <c r="K58" s="57"/>
      <c r="L58" s="57"/>
      <c r="M58" s="57"/>
      <c r="N58" s="57"/>
      <c r="O58" s="57"/>
      <c r="P58" s="57"/>
    </row>
    <row r="59" spans="2:16" s="122" customFormat="1" x14ac:dyDescent="0.2">
      <c r="B59" s="121"/>
      <c r="C59" s="57"/>
      <c r="D59" s="57"/>
      <c r="E59" s="57"/>
      <c r="F59" s="57"/>
      <c r="G59" s="57"/>
      <c r="H59" s="57"/>
      <c r="J59" s="121"/>
      <c r="K59" s="57"/>
      <c r="L59" s="57"/>
      <c r="M59" s="57"/>
      <c r="N59" s="57"/>
      <c r="O59" s="57"/>
      <c r="P59" s="57"/>
    </row>
    <row r="60" spans="2:16" x14ac:dyDescent="0.2">
      <c r="B60" s="2" t="s">
        <v>142</v>
      </c>
      <c r="C60" s="695"/>
      <c r="D60" s="695"/>
      <c r="E60" s="695"/>
      <c r="F60" s="695"/>
      <c r="G60" s="695"/>
      <c r="H60" s="696"/>
      <c r="J60" s="2" t="s">
        <v>143</v>
      </c>
      <c r="K60" s="695"/>
      <c r="L60" s="695"/>
      <c r="M60" s="695"/>
      <c r="N60" s="695"/>
      <c r="O60" s="695"/>
      <c r="P60" s="696"/>
    </row>
    <row r="61" spans="2:16" x14ac:dyDescent="0.2">
      <c r="B61" s="9" t="s">
        <v>20</v>
      </c>
      <c r="C61" s="10"/>
      <c r="D61" s="10"/>
      <c r="E61" s="10"/>
      <c r="F61" s="10"/>
      <c r="G61" s="10"/>
      <c r="H61" s="15"/>
      <c r="J61" s="9" t="s">
        <v>20</v>
      </c>
      <c r="K61" s="10"/>
      <c r="L61" s="10"/>
      <c r="M61" s="10"/>
      <c r="N61" s="10"/>
      <c r="O61" s="10"/>
      <c r="P61" s="15"/>
    </row>
    <row r="62" spans="2:16" x14ac:dyDescent="0.2">
      <c r="B62" s="9" t="s">
        <v>139</v>
      </c>
      <c r="C62" s="10"/>
      <c r="D62" s="10"/>
      <c r="E62" s="10"/>
      <c r="F62" s="10"/>
      <c r="G62" s="10"/>
      <c r="H62" s="15"/>
      <c r="J62" s="9" t="s">
        <v>139</v>
      </c>
      <c r="K62" s="10"/>
      <c r="L62" s="10"/>
      <c r="M62" s="10"/>
      <c r="N62" s="10"/>
      <c r="O62" s="10"/>
      <c r="P62" s="15"/>
    </row>
    <row r="63" spans="2:16" x14ac:dyDescent="0.2">
      <c r="B63" s="9" t="s">
        <v>128</v>
      </c>
      <c r="C63" s="10"/>
      <c r="D63" s="10"/>
      <c r="E63" s="10"/>
      <c r="F63" s="10"/>
      <c r="G63" s="10"/>
      <c r="H63" s="15"/>
      <c r="J63" s="9" t="s">
        <v>2</v>
      </c>
      <c r="K63" s="10"/>
      <c r="L63" s="10"/>
      <c r="M63" s="10"/>
      <c r="N63" s="10"/>
      <c r="O63" s="10"/>
      <c r="P63" s="15"/>
    </row>
    <row r="64" spans="2:16" x14ac:dyDescent="0.2">
      <c r="B64" s="12"/>
      <c r="C64" s="16"/>
      <c r="D64" s="16"/>
      <c r="E64" s="16"/>
      <c r="F64" s="16"/>
      <c r="G64" s="16"/>
      <c r="H64" s="17"/>
      <c r="J64" s="12"/>
      <c r="K64" s="16"/>
      <c r="L64" s="16"/>
      <c r="M64" s="16"/>
      <c r="N64" s="16"/>
      <c r="O64" s="16"/>
      <c r="P64" s="17"/>
    </row>
    <row r="65" spans="2:16" x14ac:dyDescent="0.2">
      <c r="B65" s="45"/>
      <c r="C65" s="45"/>
      <c r="D65" s="45"/>
      <c r="E65" s="45"/>
      <c r="F65" s="45"/>
      <c r="J65" s="45"/>
      <c r="K65" s="45"/>
      <c r="L65" s="45"/>
      <c r="M65" s="45"/>
      <c r="N65" s="45"/>
    </row>
    <row r="66" spans="2:16" x14ac:dyDescent="0.2">
      <c r="B66" s="14" t="s">
        <v>34</v>
      </c>
      <c r="C66" s="14" t="s">
        <v>38</v>
      </c>
      <c r="D66" s="14" t="s">
        <v>39</v>
      </c>
      <c r="E66" s="14" t="s">
        <v>40</v>
      </c>
      <c r="F66" s="14" t="s">
        <v>121</v>
      </c>
      <c r="G66" s="14" t="s">
        <v>122</v>
      </c>
      <c r="H66" s="14" t="s">
        <v>633</v>
      </c>
      <c r="J66" s="14" t="s">
        <v>34</v>
      </c>
      <c r="K66" s="14" t="s">
        <v>38</v>
      </c>
      <c r="L66" s="14" t="s">
        <v>39</v>
      </c>
      <c r="M66" s="14" t="s">
        <v>40</v>
      </c>
      <c r="N66" s="14" t="s">
        <v>121</v>
      </c>
      <c r="O66" s="14" t="s">
        <v>122</v>
      </c>
      <c r="P66" s="14" t="s">
        <v>633</v>
      </c>
    </row>
    <row r="67" spans="2:16" x14ac:dyDescent="0.2">
      <c r="B67" s="489" t="s">
        <v>56</v>
      </c>
      <c r="C67" s="130"/>
      <c r="D67" s="130"/>
      <c r="E67" s="130"/>
      <c r="F67" s="130"/>
      <c r="G67" s="130"/>
      <c r="H67" s="131"/>
      <c r="J67" s="489" t="s">
        <v>56</v>
      </c>
      <c r="K67" s="130"/>
      <c r="L67" s="130"/>
      <c r="M67" s="130"/>
      <c r="N67" s="130"/>
      <c r="O67" s="130"/>
      <c r="P67" s="131"/>
    </row>
    <row r="68" spans="2:16" x14ac:dyDescent="0.2">
      <c r="B68" s="126" t="s">
        <v>140</v>
      </c>
      <c r="C68" s="127">
        <v>0</v>
      </c>
      <c r="D68" s="127">
        <f>+C71</f>
        <v>0</v>
      </c>
      <c r="E68" s="127">
        <f>+D71</f>
        <v>0</v>
      </c>
      <c r="F68" s="127">
        <f>+E71</f>
        <v>0</v>
      </c>
      <c r="G68" s="127">
        <f>+F71</f>
        <v>0</v>
      </c>
      <c r="H68" s="127">
        <f>+F68</f>
        <v>0</v>
      </c>
      <c r="J68" s="126" t="s">
        <v>140</v>
      </c>
      <c r="K68" s="127">
        <v>0</v>
      </c>
      <c r="L68" s="127">
        <v>0</v>
      </c>
      <c r="M68" s="127">
        <v>0</v>
      </c>
      <c r="N68" s="127">
        <v>0</v>
      </c>
      <c r="O68" s="127">
        <v>0</v>
      </c>
      <c r="P68" s="127">
        <v>0</v>
      </c>
    </row>
    <row r="69" spans="2:16" x14ac:dyDescent="0.2">
      <c r="B69" s="87" t="s">
        <v>131</v>
      </c>
      <c r="C69" s="118">
        <f>+C71+C70-C68</f>
        <v>8370</v>
      </c>
      <c r="D69" s="118">
        <f t="shared" ref="D69:H69" si="67">+D71+D70-D68</f>
        <v>9626</v>
      </c>
      <c r="E69" s="118">
        <f t="shared" si="67"/>
        <v>11550.545960777983</v>
      </c>
      <c r="F69" s="118">
        <f t="shared" si="67"/>
        <v>13860.655152933577</v>
      </c>
      <c r="G69" s="118">
        <f t="shared" si="67"/>
        <v>17279.716729884592</v>
      </c>
      <c r="H69" s="118">
        <f t="shared" si="67"/>
        <v>21597.78831409894</v>
      </c>
      <c r="J69" s="87" t="s">
        <v>131</v>
      </c>
      <c r="K69" s="118">
        <f>C69*K72</f>
        <v>25532.955526995534</v>
      </c>
      <c r="L69" s="118">
        <f t="shared" ref="L69:P69" si="68">D69*L72</f>
        <v>30462.563995035238</v>
      </c>
      <c r="M69" s="118">
        <f t="shared" si="68"/>
        <v>37476.276391872103</v>
      </c>
      <c r="N69" s="118">
        <f t="shared" si="68"/>
        <v>46223.504277395856</v>
      </c>
      <c r="O69" s="118">
        <f t="shared" si="68"/>
        <v>61776.597929897718</v>
      </c>
      <c r="P69" s="118">
        <f t="shared" si="68"/>
        <v>78847.921375096877</v>
      </c>
    </row>
    <row r="70" spans="2:16" x14ac:dyDescent="0.2">
      <c r="B70" s="87" t="s">
        <v>133</v>
      </c>
      <c r="C70" s="118">
        <f>Pres.Vtas!D26</f>
        <v>8370</v>
      </c>
      <c r="D70" s="118">
        <f>Pres.Vtas!E26</f>
        <v>9626</v>
      </c>
      <c r="E70" s="118">
        <f>Pres.Vtas!F26</f>
        <v>11550.545960777983</v>
      </c>
      <c r="F70" s="118">
        <f>Pres.Vtas!G26</f>
        <v>13860.655152933577</v>
      </c>
      <c r="G70" s="118">
        <f>Pres.Vtas!H26</f>
        <v>17279.716729884592</v>
      </c>
      <c r="H70" s="118">
        <f>Pres.Vtas!I26</f>
        <v>21597.78831409894</v>
      </c>
      <c r="J70" s="87" t="s">
        <v>133</v>
      </c>
      <c r="K70" s="118">
        <f>C70*K73</f>
        <v>25532.955526995534</v>
      </c>
      <c r="L70" s="118">
        <f t="shared" ref="L70:P70" si="69">D70*L73</f>
        <v>30462.563995035238</v>
      </c>
      <c r="M70" s="118">
        <f t="shared" si="69"/>
        <v>37476.276391872103</v>
      </c>
      <c r="N70" s="118">
        <f t="shared" si="69"/>
        <v>46223.504277395856</v>
      </c>
      <c r="O70" s="118">
        <f t="shared" si="69"/>
        <v>61776.597929897718</v>
      </c>
      <c r="P70" s="118">
        <f t="shared" si="69"/>
        <v>78847.921375096877</v>
      </c>
    </row>
    <row r="71" spans="2:16" x14ac:dyDescent="0.2">
      <c r="B71" s="120" t="s">
        <v>141</v>
      </c>
      <c r="C71" s="62">
        <v>0</v>
      </c>
      <c r="D71" s="62">
        <v>0</v>
      </c>
      <c r="E71" s="62">
        <v>0</v>
      </c>
      <c r="F71" s="62">
        <v>0</v>
      </c>
      <c r="G71" s="62">
        <v>0</v>
      </c>
      <c r="H71" s="62">
        <v>0</v>
      </c>
      <c r="J71" s="120" t="s">
        <v>141</v>
      </c>
      <c r="K71" s="62">
        <f>+K68+K69-K70</f>
        <v>0</v>
      </c>
      <c r="L71" s="62">
        <f t="shared" ref="L71:P71" si="70">+L68+L69-L70</f>
        <v>0</v>
      </c>
      <c r="M71" s="62">
        <f t="shared" si="70"/>
        <v>0</v>
      </c>
      <c r="N71" s="62">
        <f t="shared" si="70"/>
        <v>0</v>
      </c>
      <c r="O71" s="62">
        <f t="shared" si="70"/>
        <v>0</v>
      </c>
      <c r="P71" s="62">
        <f t="shared" si="70"/>
        <v>0</v>
      </c>
    </row>
    <row r="72" spans="2:16" s="122" customFormat="1" x14ac:dyDescent="0.2">
      <c r="B72" s="121"/>
      <c r="C72" s="57"/>
      <c r="D72" s="57"/>
      <c r="E72" s="57"/>
      <c r="F72" s="57"/>
      <c r="G72" s="57"/>
      <c r="H72" s="57"/>
      <c r="J72" s="114" t="s">
        <v>144</v>
      </c>
      <c r="K72" s="132">
        <f>Cost.Prod!E74</f>
        <v>3.0505323210269455</v>
      </c>
      <c r="L72" s="686">
        <f>Cost.Prod!H74</f>
        <v>3.1646129228168749</v>
      </c>
      <c r="M72" s="132">
        <f>Cost.Prod!K74</f>
        <v>3.2445458871926691</v>
      </c>
      <c r="N72" s="132">
        <f>Cost.Prod!N74</f>
        <v>3.3348715314955912</v>
      </c>
      <c r="O72" s="132">
        <f>Cost.Prod!Q74</f>
        <v>3.5750932087363165</v>
      </c>
      <c r="P72" s="132">
        <f>Cost.Prod!T74</f>
        <v>3.6507405401147164</v>
      </c>
    </row>
    <row r="73" spans="2:16" s="122" customFormat="1" x14ac:dyDescent="0.2">
      <c r="B73" s="121"/>
      <c r="C73" s="57"/>
      <c r="D73" s="57"/>
      <c r="E73" s="57"/>
      <c r="F73" s="57"/>
      <c r="G73" s="57"/>
      <c r="H73" s="57"/>
      <c r="J73" s="114" t="s">
        <v>145</v>
      </c>
      <c r="K73" s="132">
        <f t="shared" ref="K73:P73" si="71">(K69+K68)/(C69+C68)</f>
        <v>3.0505323210269455</v>
      </c>
      <c r="L73" s="132">
        <f t="shared" si="71"/>
        <v>3.1646129228168749</v>
      </c>
      <c r="M73" s="132">
        <f t="shared" si="71"/>
        <v>3.2445458871926691</v>
      </c>
      <c r="N73" s="132">
        <f t="shared" si="71"/>
        <v>3.3348715314955912</v>
      </c>
      <c r="O73" s="132">
        <f t="shared" si="71"/>
        <v>3.5750932087363165</v>
      </c>
      <c r="P73" s="132">
        <f t="shared" si="71"/>
        <v>3.6507405401147164</v>
      </c>
    </row>
    <row r="74" spans="2:16" s="122" customFormat="1" x14ac:dyDescent="0.2">
      <c r="B74" s="121"/>
      <c r="C74" s="57"/>
      <c r="D74" s="57"/>
      <c r="E74" s="57"/>
      <c r="F74" s="57"/>
      <c r="G74" s="57"/>
      <c r="H74" s="57"/>
      <c r="J74" s="121"/>
      <c r="K74" s="368"/>
      <c r="L74" s="57"/>
      <c r="M74" s="57"/>
      <c r="N74" s="57"/>
      <c r="O74" s="57"/>
      <c r="P74" s="57"/>
    </row>
    <row r="75" spans="2:16" s="122" customFormat="1" x14ac:dyDescent="0.2">
      <c r="B75" s="121"/>
      <c r="C75" s="57"/>
      <c r="D75" s="57"/>
      <c r="E75" s="57"/>
      <c r="F75" s="57"/>
      <c r="G75" s="57"/>
      <c r="H75" s="57"/>
      <c r="J75" s="121"/>
      <c r="K75" s="57"/>
      <c r="L75" s="57"/>
      <c r="M75" s="57"/>
      <c r="N75" s="57"/>
      <c r="O75" s="57"/>
      <c r="P75" s="57"/>
    </row>
    <row r="76" spans="2:16" x14ac:dyDescent="0.2">
      <c r="B76" s="2" t="s">
        <v>146</v>
      </c>
      <c r="C76" s="695"/>
      <c r="D76" s="695"/>
      <c r="E76" s="695"/>
      <c r="F76" s="695"/>
      <c r="G76" s="695"/>
      <c r="H76" s="696"/>
      <c r="J76" s="2" t="s">
        <v>147</v>
      </c>
      <c r="K76" s="695"/>
      <c r="L76" s="695"/>
      <c r="M76" s="695"/>
      <c r="N76" s="695"/>
      <c r="O76" s="695"/>
      <c r="P76" s="696"/>
    </row>
    <row r="77" spans="2:16" x14ac:dyDescent="0.2">
      <c r="B77" s="9" t="s">
        <v>20</v>
      </c>
      <c r="C77" s="10"/>
      <c r="D77" s="10"/>
      <c r="E77" s="10"/>
      <c r="F77" s="10"/>
      <c r="G77" s="10"/>
      <c r="H77" s="15"/>
      <c r="J77" s="9" t="s">
        <v>20</v>
      </c>
      <c r="K77" s="10"/>
      <c r="L77" s="10"/>
      <c r="M77" s="10"/>
      <c r="N77" s="10"/>
      <c r="O77" s="10"/>
      <c r="P77" s="15"/>
    </row>
    <row r="78" spans="2:16" x14ac:dyDescent="0.2">
      <c r="B78" s="9" t="s">
        <v>139</v>
      </c>
      <c r="C78" s="10"/>
      <c r="D78" s="10"/>
      <c r="E78" s="10"/>
      <c r="F78" s="10"/>
      <c r="G78" s="10"/>
      <c r="H78" s="15"/>
      <c r="J78" s="9" t="s">
        <v>139</v>
      </c>
      <c r="K78" s="10"/>
      <c r="L78" s="10"/>
      <c r="M78" s="10"/>
      <c r="N78" s="10"/>
      <c r="O78" s="10"/>
      <c r="P78" s="15"/>
    </row>
    <row r="79" spans="2:16" x14ac:dyDescent="0.2">
      <c r="B79" s="9" t="s">
        <v>128</v>
      </c>
      <c r="C79" s="10"/>
      <c r="D79" s="10"/>
      <c r="E79" s="10"/>
      <c r="F79" s="10"/>
      <c r="G79" s="10"/>
      <c r="H79" s="15"/>
      <c r="J79" s="9" t="s">
        <v>2</v>
      </c>
      <c r="K79" s="10"/>
      <c r="L79" s="10"/>
      <c r="M79" s="10"/>
      <c r="N79" s="10"/>
      <c r="O79" s="10"/>
      <c r="P79" s="15"/>
    </row>
    <row r="80" spans="2:16" x14ac:dyDescent="0.2">
      <c r="B80" s="12"/>
      <c r="C80" s="16"/>
      <c r="D80" s="16"/>
      <c r="E80" s="16"/>
      <c r="F80" s="16"/>
      <c r="G80" s="16"/>
      <c r="H80" s="17"/>
      <c r="J80" s="12"/>
      <c r="K80" s="16"/>
      <c r="L80" s="16"/>
      <c r="M80" s="16"/>
      <c r="N80" s="16"/>
      <c r="O80" s="16"/>
      <c r="P80" s="17"/>
    </row>
    <row r="81" spans="2:16" x14ac:dyDescent="0.2">
      <c r="B81" s="45"/>
      <c r="C81" s="45"/>
      <c r="D81" s="45"/>
      <c r="E81" s="45"/>
      <c r="F81" s="45"/>
      <c r="J81" s="45"/>
      <c r="K81" s="45"/>
      <c r="L81" s="45"/>
      <c r="M81" s="45"/>
      <c r="N81" s="45"/>
    </row>
    <row r="82" spans="2:16" x14ac:dyDescent="0.2">
      <c r="B82" s="14" t="s">
        <v>34</v>
      </c>
      <c r="C82" s="14" t="s">
        <v>38</v>
      </c>
      <c r="D82" s="14" t="s">
        <v>39</v>
      </c>
      <c r="E82" s="14" t="s">
        <v>40</v>
      </c>
      <c r="F82" s="14" t="s">
        <v>121</v>
      </c>
      <c r="G82" s="14" t="s">
        <v>122</v>
      </c>
      <c r="H82" s="14" t="s">
        <v>633</v>
      </c>
      <c r="J82" s="110" t="s">
        <v>34</v>
      </c>
      <c r="K82" s="14" t="s">
        <v>38</v>
      </c>
      <c r="L82" s="14" t="s">
        <v>39</v>
      </c>
      <c r="M82" s="14" t="s">
        <v>40</v>
      </c>
      <c r="N82" s="14" t="s">
        <v>121</v>
      </c>
      <c r="O82" s="14" t="s">
        <v>122</v>
      </c>
      <c r="P82" s="14" t="s">
        <v>633</v>
      </c>
    </row>
    <row r="83" spans="2:16" x14ac:dyDescent="0.2">
      <c r="B83" s="489" t="s">
        <v>73</v>
      </c>
      <c r="C83" s="130"/>
      <c r="D83" s="130"/>
      <c r="E83" s="130"/>
      <c r="F83" s="130"/>
      <c r="G83" s="130"/>
      <c r="H83" s="131"/>
      <c r="J83" s="489" t="s">
        <v>73</v>
      </c>
      <c r="K83" s="130"/>
      <c r="L83" s="130"/>
      <c r="M83" s="130"/>
      <c r="N83" s="130"/>
      <c r="O83" s="130"/>
      <c r="P83" s="131"/>
    </row>
    <row r="84" spans="2:16" x14ac:dyDescent="0.2">
      <c r="B84" s="126" t="s">
        <v>140</v>
      </c>
      <c r="C84" s="127">
        <v>0</v>
      </c>
      <c r="D84" s="127">
        <f>+C87</f>
        <v>0</v>
      </c>
      <c r="E84" s="127">
        <f>+D87</f>
        <v>0</v>
      </c>
      <c r="F84" s="127">
        <f>+E87</f>
        <v>0</v>
      </c>
      <c r="G84" s="127">
        <f>+F87</f>
        <v>0</v>
      </c>
      <c r="H84" s="127">
        <f>+F84</f>
        <v>0</v>
      </c>
      <c r="J84" s="126" t="s">
        <v>140</v>
      </c>
      <c r="K84" s="127">
        <v>0</v>
      </c>
      <c r="L84" s="127">
        <v>0</v>
      </c>
      <c r="M84" s="127">
        <v>0</v>
      </c>
      <c r="N84" s="127">
        <v>0</v>
      </c>
      <c r="O84" s="127">
        <v>0</v>
      </c>
      <c r="P84" s="127">
        <v>0</v>
      </c>
    </row>
    <row r="85" spans="2:16" x14ac:dyDescent="0.2">
      <c r="B85" s="87" t="s">
        <v>131</v>
      </c>
      <c r="C85" s="118">
        <f>+C87+C86-C84</f>
        <v>7969</v>
      </c>
      <c r="D85" s="118">
        <f t="shared" ref="D85:H85" si="72">+D87+D86-D84</f>
        <v>9164</v>
      </c>
      <c r="E85" s="118">
        <f t="shared" si="72"/>
        <v>10997.168549753853</v>
      </c>
      <c r="F85" s="118">
        <f t="shared" si="72"/>
        <v>13196.602259704623</v>
      </c>
      <c r="G85" s="118">
        <f t="shared" si="72"/>
        <v>16451.859333387136</v>
      </c>
      <c r="H85" s="118">
        <f t="shared" si="72"/>
        <v>20563.055564522638</v>
      </c>
      <c r="J85" s="87" t="s">
        <v>131</v>
      </c>
      <c r="K85" s="118">
        <f>C85*K88</f>
        <v>17157.851035152617</v>
      </c>
      <c r="L85" s="118">
        <f t="shared" ref="L85:P85" si="73">D85*L88</f>
        <v>20397.776073194753</v>
      </c>
      <c r="M85" s="118">
        <f t="shared" si="73"/>
        <v>24842.49097695063</v>
      </c>
      <c r="N85" s="118">
        <f t="shared" si="73"/>
        <v>30352.857945605079</v>
      </c>
      <c r="O85" s="118">
        <f t="shared" si="73"/>
        <v>40937.829990225619</v>
      </c>
      <c r="P85" s="118">
        <f t="shared" si="73"/>
        <v>51605.339737774237</v>
      </c>
    </row>
    <row r="86" spans="2:16" x14ac:dyDescent="0.2">
      <c r="B86" s="87" t="s">
        <v>133</v>
      </c>
      <c r="C86" s="118">
        <f>Pres.Vtas!D27</f>
        <v>7969</v>
      </c>
      <c r="D86" s="118">
        <f>Pres.Vtas!E27</f>
        <v>9164</v>
      </c>
      <c r="E86" s="118">
        <f>Pres.Vtas!F27</f>
        <v>10997.168549753853</v>
      </c>
      <c r="F86" s="118">
        <f>Pres.Vtas!G27</f>
        <v>13196.602259704623</v>
      </c>
      <c r="G86" s="118">
        <f>Pres.Vtas!H27</f>
        <v>16451.859333387136</v>
      </c>
      <c r="H86" s="118">
        <f>Pres.Vtas!I27</f>
        <v>20563.055564522638</v>
      </c>
      <c r="J86" s="87" t="s">
        <v>133</v>
      </c>
      <c r="K86" s="118">
        <f>C86*K89</f>
        <v>17157.851035152617</v>
      </c>
      <c r="L86" s="118">
        <f t="shared" ref="L86:P86" si="74">D86*L89</f>
        <v>20397.776073194753</v>
      </c>
      <c r="M86" s="118">
        <f t="shared" si="74"/>
        <v>24842.49097695063</v>
      </c>
      <c r="N86" s="118">
        <f t="shared" si="74"/>
        <v>30352.857945605079</v>
      </c>
      <c r="O86" s="118">
        <f t="shared" si="74"/>
        <v>40937.829990225619</v>
      </c>
      <c r="P86" s="118">
        <f t="shared" si="74"/>
        <v>51605.339737774237</v>
      </c>
    </row>
    <row r="87" spans="2:16" x14ac:dyDescent="0.2">
      <c r="B87" s="120" t="s">
        <v>141</v>
      </c>
      <c r="C87" s="62">
        <v>0</v>
      </c>
      <c r="D87" s="62">
        <v>0</v>
      </c>
      <c r="E87" s="62">
        <v>0</v>
      </c>
      <c r="F87" s="62">
        <v>0</v>
      </c>
      <c r="G87" s="62">
        <v>0</v>
      </c>
      <c r="H87" s="62">
        <v>0</v>
      </c>
      <c r="J87" s="120" t="s">
        <v>141</v>
      </c>
      <c r="K87" s="62">
        <f t="shared" ref="K87:P87" si="75">+K84+K85-K86</f>
        <v>0</v>
      </c>
      <c r="L87" s="62">
        <f t="shared" si="75"/>
        <v>0</v>
      </c>
      <c r="M87" s="62">
        <f t="shared" si="75"/>
        <v>0</v>
      </c>
      <c r="N87" s="62">
        <f t="shared" si="75"/>
        <v>0</v>
      </c>
      <c r="O87" s="62">
        <f t="shared" si="75"/>
        <v>0</v>
      </c>
      <c r="P87" s="62">
        <f t="shared" si="75"/>
        <v>0</v>
      </c>
    </row>
    <row r="88" spans="2:16" s="122" customFormat="1" x14ac:dyDescent="0.2">
      <c r="B88" s="121"/>
      <c r="C88" s="57"/>
      <c r="D88" s="57"/>
      <c r="E88" s="57"/>
      <c r="F88" s="57"/>
      <c r="G88" s="57"/>
      <c r="H88" s="57"/>
      <c r="J88" s="114" t="s">
        <v>144</v>
      </c>
      <c r="K88" s="132">
        <f>Cost.Prod!E100</f>
        <v>2.1530745432491676</v>
      </c>
      <c r="L88" s="132">
        <f>Cost.Prod!H100</f>
        <v>2.2258594580090301</v>
      </c>
      <c r="M88" s="132">
        <f>Cost.Prod!K100</f>
        <v>2.2589897449109002</v>
      </c>
      <c r="N88" s="132">
        <f>Cost.Prod!N100</f>
        <v>2.3000509789013268</v>
      </c>
      <c r="O88" s="132">
        <f>Cost.Prod!Q100</f>
        <v>2.4883406282928187</v>
      </c>
      <c r="P88" s="132">
        <f>Cost.Prod!T100</f>
        <v>2.5096143700943325</v>
      </c>
    </row>
    <row r="89" spans="2:16" s="122" customFormat="1" x14ac:dyDescent="0.2">
      <c r="B89" s="121"/>
      <c r="C89" s="57"/>
      <c r="D89" s="57"/>
      <c r="E89" s="57"/>
      <c r="F89" s="57"/>
      <c r="G89" s="57"/>
      <c r="H89" s="57"/>
      <c r="J89" s="114" t="s">
        <v>145</v>
      </c>
      <c r="K89" s="132">
        <f t="shared" ref="K89:P89" si="76">(K85+K84)/(C85+C84)</f>
        <v>2.1530745432491676</v>
      </c>
      <c r="L89" s="132">
        <f t="shared" si="76"/>
        <v>2.2258594580090301</v>
      </c>
      <c r="M89" s="132">
        <f t="shared" si="76"/>
        <v>2.2589897449109002</v>
      </c>
      <c r="N89" s="132">
        <f t="shared" si="76"/>
        <v>2.3000509789013268</v>
      </c>
      <c r="O89" s="132">
        <f t="shared" si="76"/>
        <v>2.4883406282928187</v>
      </c>
      <c r="P89" s="132">
        <f t="shared" si="76"/>
        <v>2.5096143700943325</v>
      </c>
    </row>
    <row r="90" spans="2:16" s="122" customFormat="1" x14ac:dyDescent="0.2">
      <c r="B90" s="121"/>
      <c r="C90" s="57"/>
      <c r="D90" s="57"/>
      <c r="E90" s="57"/>
      <c r="F90" s="57"/>
      <c r="G90" s="57"/>
      <c r="H90" s="57"/>
      <c r="J90" s="121"/>
      <c r="K90" s="57"/>
      <c r="L90" s="57"/>
      <c r="M90" s="57"/>
      <c r="N90" s="57"/>
      <c r="O90" s="57"/>
      <c r="P90" s="57"/>
    </row>
    <row r="91" spans="2:16" s="122" customFormat="1" x14ac:dyDescent="0.2">
      <c r="B91" s="121"/>
      <c r="C91" s="57"/>
      <c r="D91" s="57"/>
      <c r="E91" s="57"/>
      <c r="F91" s="57"/>
      <c r="G91" s="57"/>
      <c r="H91" s="57"/>
      <c r="J91" s="121"/>
      <c r="K91" s="57"/>
      <c r="L91" s="57"/>
      <c r="M91" s="57"/>
      <c r="N91" s="57"/>
      <c r="O91" s="57"/>
      <c r="P91" s="57"/>
    </row>
    <row r="92" spans="2:16" x14ac:dyDescent="0.2">
      <c r="B92" s="2" t="s">
        <v>148</v>
      </c>
      <c r="C92" s="695"/>
      <c r="D92" s="695"/>
      <c r="E92" s="695"/>
      <c r="F92" s="695"/>
      <c r="G92" s="695"/>
      <c r="H92" s="696"/>
      <c r="J92" s="2" t="s">
        <v>149</v>
      </c>
      <c r="K92" s="695"/>
      <c r="L92" s="695"/>
      <c r="M92" s="695"/>
      <c r="N92" s="695"/>
      <c r="O92" s="695"/>
      <c r="P92" s="696"/>
    </row>
    <row r="93" spans="2:16" x14ac:dyDescent="0.2">
      <c r="B93" s="9" t="s">
        <v>20</v>
      </c>
      <c r="C93" s="10"/>
      <c r="D93" s="10"/>
      <c r="E93" s="10"/>
      <c r="F93" s="10"/>
      <c r="G93" s="10"/>
      <c r="H93" s="15"/>
      <c r="J93" s="9" t="s">
        <v>20</v>
      </c>
      <c r="K93" s="10"/>
      <c r="L93" s="10"/>
      <c r="M93" s="10"/>
      <c r="N93" s="10"/>
      <c r="O93" s="10"/>
      <c r="P93" s="15"/>
    </row>
    <row r="94" spans="2:16" x14ac:dyDescent="0.2">
      <c r="B94" s="9" t="s">
        <v>139</v>
      </c>
      <c r="C94" s="10"/>
      <c r="D94" s="10"/>
      <c r="E94" s="10"/>
      <c r="F94" s="10"/>
      <c r="G94" s="10"/>
      <c r="H94" s="15"/>
      <c r="J94" s="9" t="s">
        <v>139</v>
      </c>
      <c r="K94" s="10"/>
      <c r="L94" s="10"/>
      <c r="M94" s="10"/>
      <c r="N94" s="10"/>
      <c r="O94" s="10"/>
      <c r="P94" s="15"/>
    </row>
    <row r="95" spans="2:16" x14ac:dyDescent="0.2">
      <c r="B95" s="9" t="s">
        <v>128</v>
      </c>
      <c r="C95" s="10"/>
      <c r="D95" s="10"/>
      <c r="E95" s="10"/>
      <c r="F95" s="10"/>
      <c r="G95" s="10"/>
      <c r="H95" s="15"/>
      <c r="J95" s="9" t="s">
        <v>2</v>
      </c>
      <c r="K95" s="10"/>
      <c r="L95" s="10"/>
      <c r="M95" s="10"/>
      <c r="N95" s="10"/>
      <c r="O95" s="10"/>
      <c r="P95" s="15"/>
    </row>
    <row r="96" spans="2:16" x14ac:dyDescent="0.2">
      <c r="B96" s="12"/>
      <c r="C96" s="16"/>
      <c r="D96" s="16"/>
      <c r="E96" s="16"/>
      <c r="F96" s="16"/>
      <c r="G96" s="16"/>
      <c r="H96" s="17"/>
      <c r="J96" s="12"/>
      <c r="K96" s="16"/>
      <c r="L96" s="16"/>
      <c r="M96" s="16"/>
      <c r="N96" s="16"/>
      <c r="O96" s="16"/>
      <c r="P96" s="17"/>
    </row>
    <row r="97" spans="2:16" x14ac:dyDescent="0.2">
      <c r="B97" s="45"/>
      <c r="C97" s="45"/>
      <c r="D97" s="45"/>
      <c r="E97" s="45"/>
      <c r="F97" s="45"/>
      <c r="J97" s="45"/>
      <c r="K97" s="45"/>
      <c r="L97" s="45"/>
      <c r="M97" s="45"/>
      <c r="N97" s="45"/>
    </row>
    <row r="98" spans="2:16" x14ac:dyDescent="0.2">
      <c r="B98" s="14" t="s">
        <v>34</v>
      </c>
      <c r="C98" s="14" t="s">
        <v>38</v>
      </c>
      <c r="D98" s="14" t="s">
        <v>39</v>
      </c>
      <c r="E98" s="14" t="s">
        <v>40</v>
      </c>
      <c r="F98" s="14" t="s">
        <v>121</v>
      </c>
      <c r="G98" s="14" t="s">
        <v>122</v>
      </c>
      <c r="H98" s="14" t="s">
        <v>633</v>
      </c>
      <c r="J98" s="14" t="s">
        <v>34</v>
      </c>
      <c r="K98" s="14" t="s">
        <v>38</v>
      </c>
      <c r="L98" s="14" t="s">
        <v>39</v>
      </c>
      <c r="M98" s="14" t="s">
        <v>40</v>
      </c>
      <c r="N98" s="14" t="s">
        <v>121</v>
      </c>
      <c r="O98" s="14" t="s">
        <v>122</v>
      </c>
      <c r="P98" s="14" t="s">
        <v>633</v>
      </c>
    </row>
    <row r="99" spans="2:16" x14ac:dyDescent="0.2">
      <c r="B99" s="489" t="s">
        <v>57</v>
      </c>
      <c r="C99" s="130"/>
      <c r="D99" s="130"/>
      <c r="E99" s="130"/>
      <c r="F99" s="130"/>
      <c r="G99" s="130"/>
      <c r="H99" s="131"/>
      <c r="J99" s="489" t="s">
        <v>57</v>
      </c>
      <c r="K99" s="130"/>
      <c r="L99" s="130"/>
      <c r="M99" s="130"/>
      <c r="N99" s="130"/>
      <c r="O99" s="130"/>
      <c r="P99" s="131"/>
    </row>
    <row r="100" spans="2:16" x14ac:dyDescent="0.2">
      <c r="B100" s="126" t="s">
        <v>140</v>
      </c>
      <c r="C100" s="127">
        <v>0</v>
      </c>
      <c r="D100" s="127">
        <v>0</v>
      </c>
      <c r="E100" s="127">
        <v>0</v>
      </c>
      <c r="F100" s="127">
        <v>0</v>
      </c>
      <c r="G100" s="127">
        <v>0</v>
      </c>
      <c r="H100" s="127">
        <v>0</v>
      </c>
      <c r="J100" s="126" t="s">
        <v>140</v>
      </c>
      <c r="K100" s="127">
        <v>0</v>
      </c>
      <c r="L100" s="127">
        <v>0</v>
      </c>
      <c r="M100" s="127">
        <v>0</v>
      </c>
      <c r="N100" s="127">
        <v>0</v>
      </c>
      <c r="O100" s="127">
        <v>0</v>
      </c>
      <c r="P100" s="127">
        <v>0</v>
      </c>
    </row>
    <row r="101" spans="2:16" x14ac:dyDescent="0.2">
      <c r="B101" s="87" t="s">
        <v>131</v>
      </c>
      <c r="C101" s="118">
        <f>+C103+C102-C100</f>
        <v>2742</v>
      </c>
      <c r="D101" s="118">
        <f t="shared" ref="D101:H101" si="77">+D103+D102-D100</f>
        <v>3153</v>
      </c>
      <c r="E101" s="118">
        <f t="shared" si="77"/>
        <v>3783.9422968283429</v>
      </c>
      <c r="F101" s="118">
        <f t="shared" si="77"/>
        <v>4540.7307561940115</v>
      </c>
      <c r="G101" s="118">
        <f t="shared" si="77"/>
        <v>5660.8104269227661</v>
      </c>
      <c r="H101" s="118">
        <f t="shared" si="77"/>
        <v>7075.4044871277538</v>
      </c>
      <c r="J101" s="87" t="s">
        <v>131</v>
      </c>
      <c r="K101" s="118">
        <f>C101*K104</f>
        <v>6991.2989975892178</v>
      </c>
      <c r="L101" s="118">
        <f t="shared" ref="L101:P101" si="78">D101*L104</f>
        <v>8326.4291184335525</v>
      </c>
      <c r="M101" s="118">
        <f t="shared" si="78"/>
        <v>10196.322221958806</v>
      </c>
      <c r="N101" s="118">
        <f t="shared" si="78"/>
        <v>12520.902828585662</v>
      </c>
      <c r="O101" s="118">
        <f t="shared" si="78"/>
        <v>16805.37264386539</v>
      </c>
      <c r="P101" s="118">
        <f t="shared" si="78"/>
        <v>21325.332427335932</v>
      </c>
    </row>
    <row r="102" spans="2:16" x14ac:dyDescent="0.2">
      <c r="B102" s="87" t="s">
        <v>133</v>
      </c>
      <c r="C102" s="118">
        <f>Pres.Vtas!D28</f>
        <v>2742</v>
      </c>
      <c r="D102" s="118">
        <f>Pres.Vtas!E28</f>
        <v>3153</v>
      </c>
      <c r="E102" s="118">
        <f>Pres.Vtas!F28</f>
        <v>3783.9422968283429</v>
      </c>
      <c r="F102" s="118">
        <f>Pres.Vtas!G28</f>
        <v>4540.7307561940115</v>
      </c>
      <c r="G102" s="118">
        <f>Pres.Vtas!H28</f>
        <v>5660.8104269227661</v>
      </c>
      <c r="H102" s="118">
        <f>Pres.Vtas!I28</f>
        <v>7075.4044871277538</v>
      </c>
      <c r="J102" s="87" t="s">
        <v>133</v>
      </c>
      <c r="K102" s="118">
        <f>+C102*K105</f>
        <v>6991.2989975892178</v>
      </c>
      <c r="L102" s="118">
        <f t="shared" ref="L102:P102" si="79">+D102*L105</f>
        <v>8326.4291184335525</v>
      </c>
      <c r="M102" s="118">
        <f t="shared" si="79"/>
        <v>10196.322221958806</v>
      </c>
      <c r="N102" s="118">
        <f t="shared" si="79"/>
        <v>12520.902828585662</v>
      </c>
      <c r="O102" s="118">
        <f t="shared" si="79"/>
        <v>16805.37264386539</v>
      </c>
      <c r="P102" s="118">
        <f t="shared" si="79"/>
        <v>21325.332427335932</v>
      </c>
    </row>
    <row r="103" spans="2:16" x14ac:dyDescent="0.2">
      <c r="B103" s="120" t="s">
        <v>141</v>
      </c>
      <c r="C103" s="62">
        <v>0</v>
      </c>
      <c r="D103" s="62">
        <v>0</v>
      </c>
      <c r="E103" s="62">
        <v>0</v>
      </c>
      <c r="F103" s="62">
        <v>0</v>
      </c>
      <c r="G103" s="62">
        <v>0</v>
      </c>
      <c r="H103" s="62">
        <v>0</v>
      </c>
      <c r="J103" s="120" t="s">
        <v>141</v>
      </c>
      <c r="K103" s="62">
        <f t="shared" ref="K103:P103" si="80">+K100+K101-K102</f>
        <v>0</v>
      </c>
      <c r="L103" s="62">
        <f t="shared" si="80"/>
        <v>0</v>
      </c>
      <c r="M103" s="62">
        <f t="shared" si="80"/>
        <v>0</v>
      </c>
      <c r="N103" s="62">
        <f t="shared" si="80"/>
        <v>0</v>
      </c>
      <c r="O103" s="62">
        <f t="shared" si="80"/>
        <v>0</v>
      </c>
      <c r="P103" s="62">
        <f t="shared" si="80"/>
        <v>0</v>
      </c>
    </row>
    <row r="104" spans="2:16" s="122" customFormat="1" x14ac:dyDescent="0.2">
      <c r="B104" s="121"/>
      <c r="C104" s="57"/>
      <c r="D104" s="57"/>
      <c r="E104" s="57"/>
      <c r="F104" s="57"/>
      <c r="G104" s="57"/>
      <c r="H104" s="57"/>
      <c r="J104" s="114" t="s">
        <v>144</v>
      </c>
      <c r="K104" s="132">
        <f>Cost.Prod!E126</f>
        <v>2.549707876582501</v>
      </c>
      <c r="L104" s="132">
        <f>Cost.Prod!H126</f>
        <v>2.6407957876414692</v>
      </c>
      <c r="M104" s="132">
        <f>Cost.Prod!K126</f>
        <v>2.6946294161264683</v>
      </c>
      <c r="N104" s="132">
        <f>Cost.Prod!N126</f>
        <v>2.7574642719139195</v>
      </c>
      <c r="O104" s="132">
        <f>Cost.Prod!Q126</f>
        <v>2.968722033852111</v>
      </c>
      <c r="P104" s="132">
        <f>Cost.Prod!T126</f>
        <v>3.0140089469277691</v>
      </c>
    </row>
    <row r="105" spans="2:16" s="122" customFormat="1" x14ac:dyDescent="0.2">
      <c r="B105" s="121"/>
      <c r="C105" s="57"/>
      <c r="D105" s="57"/>
      <c r="E105" s="57"/>
      <c r="F105" s="57"/>
      <c r="G105" s="57"/>
      <c r="H105" s="57"/>
      <c r="J105" s="114" t="s">
        <v>145</v>
      </c>
      <c r="K105" s="132">
        <f t="shared" ref="K105:P105" si="81">(K101+K100)/(C101+C100)</f>
        <v>2.549707876582501</v>
      </c>
      <c r="L105" s="132">
        <f t="shared" si="81"/>
        <v>2.6407957876414692</v>
      </c>
      <c r="M105" s="132">
        <f t="shared" si="81"/>
        <v>2.6946294161264683</v>
      </c>
      <c r="N105" s="132">
        <f t="shared" si="81"/>
        <v>2.7574642719139195</v>
      </c>
      <c r="O105" s="132">
        <f t="shared" si="81"/>
        <v>2.968722033852111</v>
      </c>
      <c r="P105" s="132">
        <f t="shared" si="81"/>
        <v>3.0140089469277691</v>
      </c>
    </row>
    <row r="106" spans="2:16" s="122" customFormat="1" x14ac:dyDescent="0.2">
      <c r="B106" s="121"/>
      <c r="C106" s="57"/>
      <c r="D106" s="57"/>
      <c r="E106" s="57"/>
      <c r="F106" s="57"/>
      <c r="G106" s="57"/>
      <c r="H106" s="57"/>
      <c r="J106" s="121"/>
      <c r="K106" s="57"/>
      <c r="L106" s="57"/>
      <c r="M106" s="57"/>
      <c r="N106" s="57"/>
      <c r="O106" s="57"/>
      <c r="P106" s="57"/>
    </row>
    <row r="107" spans="2:16" s="122" customFormat="1" x14ac:dyDescent="0.2">
      <c r="B107" s="121"/>
      <c r="C107" s="57"/>
      <c r="D107" s="57"/>
      <c r="E107" s="57"/>
      <c r="F107" s="57"/>
      <c r="G107" s="57"/>
      <c r="H107" s="57"/>
      <c r="J107" s="121"/>
      <c r="K107" s="57"/>
      <c r="L107" s="57"/>
      <c r="M107" s="57"/>
      <c r="N107" s="57"/>
      <c r="O107" s="57"/>
      <c r="P107" s="57"/>
    </row>
    <row r="108" spans="2:16" x14ac:dyDescent="0.2">
      <c r="B108" s="2" t="s">
        <v>150</v>
      </c>
      <c r="C108" s="695"/>
      <c r="D108" s="695"/>
      <c r="E108" s="695"/>
      <c r="F108" s="695"/>
      <c r="G108" s="695"/>
      <c r="H108" s="696"/>
      <c r="J108" s="2" t="s">
        <v>151</v>
      </c>
      <c r="K108" s="695"/>
      <c r="L108" s="695"/>
      <c r="M108" s="695"/>
      <c r="N108" s="695"/>
      <c r="O108" s="695"/>
      <c r="P108" s="696"/>
    </row>
    <row r="109" spans="2:16" x14ac:dyDescent="0.2">
      <c r="B109" s="9" t="s">
        <v>20</v>
      </c>
      <c r="C109" s="10"/>
      <c r="D109" s="10"/>
      <c r="E109" s="10"/>
      <c r="F109" s="10"/>
      <c r="G109" s="10"/>
      <c r="H109" s="15"/>
      <c r="J109" s="9" t="s">
        <v>20</v>
      </c>
      <c r="K109" s="10"/>
      <c r="L109" s="10"/>
      <c r="M109" s="10"/>
      <c r="N109" s="10"/>
      <c r="O109" s="10"/>
      <c r="P109" s="15"/>
    </row>
    <row r="110" spans="2:16" x14ac:dyDescent="0.2">
      <c r="B110" s="9" t="s">
        <v>139</v>
      </c>
      <c r="C110" s="10"/>
      <c r="D110" s="10"/>
      <c r="E110" s="10"/>
      <c r="F110" s="10"/>
      <c r="G110" s="10"/>
      <c r="H110" s="15"/>
      <c r="J110" s="9" t="s">
        <v>139</v>
      </c>
      <c r="K110" s="10"/>
      <c r="L110" s="10"/>
      <c r="M110" s="10"/>
      <c r="N110" s="10"/>
      <c r="O110" s="10"/>
      <c r="P110" s="15"/>
    </row>
    <row r="111" spans="2:16" x14ac:dyDescent="0.2">
      <c r="B111" s="9" t="s">
        <v>128</v>
      </c>
      <c r="C111" s="10"/>
      <c r="D111" s="10"/>
      <c r="E111" s="10"/>
      <c r="F111" s="10"/>
      <c r="G111" s="10"/>
      <c r="H111" s="15"/>
      <c r="J111" s="9" t="s">
        <v>2</v>
      </c>
      <c r="K111" s="10"/>
      <c r="L111" s="10"/>
      <c r="M111" s="10"/>
      <c r="N111" s="10"/>
      <c r="O111" s="10"/>
      <c r="P111" s="15"/>
    </row>
    <row r="112" spans="2:16" x14ac:dyDescent="0.2">
      <c r="B112" s="12"/>
      <c r="C112" s="16"/>
      <c r="D112" s="16"/>
      <c r="E112" s="16"/>
      <c r="F112" s="16"/>
      <c r="G112" s="16"/>
      <c r="H112" s="17"/>
      <c r="J112" s="12"/>
      <c r="K112" s="16"/>
      <c r="L112" s="16"/>
      <c r="M112" s="16"/>
      <c r="N112" s="16"/>
      <c r="O112" s="16"/>
      <c r="P112" s="17"/>
    </row>
    <row r="113" spans="2:16" x14ac:dyDescent="0.2">
      <c r="B113" s="45"/>
      <c r="C113" s="45"/>
      <c r="D113" s="45"/>
      <c r="E113" s="45"/>
      <c r="F113" s="45"/>
      <c r="J113" s="45"/>
      <c r="K113" s="45"/>
      <c r="L113" s="45"/>
      <c r="M113" s="45"/>
      <c r="N113" s="45"/>
    </row>
    <row r="114" spans="2:16" x14ac:dyDescent="0.2">
      <c r="B114" s="14" t="s">
        <v>34</v>
      </c>
      <c r="C114" s="14" t="s">
        <v>38</v>
      </c>
      <c r="D114" s="14" t="s">
        <v>39</v>
      </c>
      <c r="E114" s="14" t="s">
        <v>40</v>
      </c>
      <c r="F114" s="14" t="s">
        <v>121</v>
      </c>
      <c r="G114" s="14" t="s">
        <v>122</v>
      </c>
      <c r="H114" s="14" t="s">
        <v>633</v>
      </c>
      <c r="J114" s="14" t="s">
        <v>34</v>
      </c>
      <c r="K114" s="14" t="s">
        <v>38</v>
      </c>
      <c r="L114" s="14" t="s">
        <v>39</v>
      </c>
      <c r="M114" s="14" t="s">
        <v>40</v>
      </c>
      <c r="N114" s="14" t="s">
        <v>121</v>
      </c>
      <c r="O114" s="14" t="s">
        <v>122</v>
      </c>
      <c r="P114" s="14" t="s">
        <v>633</v>
      </c>
    </row>
    <row r="115" spans="2:16" x14ac:dyDescent="0.2">
      <c r="B115" s="129" t="s">
        <v>737</v>
      </c>
      <c r="C115" s="130"/>
      <c r="D115" s="130"/>
      <c r="E115" s="130"/>
      <c r="F115" s="130"/>
      <c r="G115" s="130"/>
      <c r="H115" s="131"/>
      <c r="J115" s="129" t="s">
        <v>737</v>
      </c>
      <c r="K115" s="130"/>
      <c r="L115" s="130"/>
      <c r="M115" s="130"/>
      <c r="N115" s="130"/>
      <c r="O115" s="130"/>
      <c r="P115" s="131"/>
    </row>
    <row r="116" spans="2:16" x14ac:dyDescent="0.2">
      <c r="B116" s="126" t="s">
        <v>140</v>
      </c>
      <c r="C116" s="127">
        <v>0</v>
      </c>
      <c r="D116" s="127">
        <v>0</v>
      </c>
      <c r="E116" s="127">
        <v>0</v>
      </c>
      <c r="F116" s="127">
        <v>0</v>
      </c>
      <c r="G116" s="127">
        <v>0</v>
      </c>
      <c r="H116" s="127">
        <v>0</v>
      </c>
      <c r="J116" s="126" t="s">
        <v>140</v>
      </c>
      <c r="K116" s="127">
        <v>0</v>
      </c>
      <c r="L116" s="127">
        <v>0</v>
      </c>
      <c r="M116" s="127">
        <v>0</v>
      </c>
      <c r="N116" s="127">
        <v>0</v>
      </c>
      <c r="O116" s="127">
        <v>0</v>
      </c>
      <c r="P116" s="127">
        <v>0</v>
      </c>
    </row>
    <row r="117" spans="2:16" x14ac:dyDescent="0.2">
      <c r="B117" s="87" t="s">
        <v>131</v>
      </c>
      <c r="C117" s="118">
        <f>+C119+C118-C116</f>
        <v>5701</v>
      </c>
      <c r="D117" s="118">
        <f t="shared" ref="D117:H117" si="82">+D119+D118-D116</f>
        <v>6556</v>
      </c>
      <c r="E117" s="118">
        <f t="shared" si="82"/>
        <v>7867.3431926398198</v>
      </c>
      <c r="F117" s="118">
        <f t="shared" si="82"/>
        <v>9440.8118311677827</v>
      </c>
      <c r="G117" s="118">
        <f t="shared" si="82"/>
        <v>11769.613509805504</v>
      </c>
      <c r="H117" s="118">
        <f t="shared" si="82"/>
        <v>14710.751634250666</v>
      </c>
      <c r="J117" s="87" t="s">
        <v>131</v>
      </c>
      <c r="K117" s="118">
        <f>C117*K120</f>
        <v>24796.514850092564</v>
      </c>
      <c r="L117" s="118">
        <f t="shared" ref="L117:P117" si="83">D117*L120</f>
        <v>29664.846611803827</v>
      </c>
      <c r="M117" s="118">
        <f t="shared" si="83"/>
        <v>36351.532185668126</v>
      </c>
      <c r="N117" s="118">
        <f t="shared" si="83"/>
        <v>44674.510087936324</v>
      </c>
      <c r="O117" s="118">
        <f t="shared" si="83"/>
        <v>60048.576811172185</v>
      </c>
      <c r="P117" s="118">
        <f t="shared" si="83"/>
        <v>76293.460707878447</v>
      </c>
    </row>
    <row r="118" spans="2:16" x14ac:dyDescent="0.2">
      <c r="B118" s="87" t="s">
        <v>133</v>
      </c>
      <c r="C118" s="118">
        <f>Pres.Vtas!D29</f>
        <v>5701</v>
      </c>
      <c r="D118" s="118">
        <f>Pres.Vtas!E29</f>
        <v>6556</v>
      </c>
      <c r="E118" s="118">
        <f>Pres.Vtas!F29</f>
        <v>7867.3431926398198</v>
      </c>
      <c r="F118" s="118">
        <f>Pres.Vtas!G29</f>
        <v>9440.8118311677827</v>
      </c>
      <c r="G118" s="118">
        <f>Pres.Vtas!H29</f>
        <v>11769.613509805504</v>
      </c>
      <c r="H118" s="118">
        <f>Pres.Vtas!I29</f>
        <v>14710.751634250666</v>
      </c>
      <c r="J118" s="87" t="s">
        <v>133</v>
      </c>
      <c r="K118" s="118">
        <f>+C118*K121</f>
        <v>24796.514850092564</v>
      </c>
      <c r="L118" s="118">
        <f t="shared" ref="L118:P118" si="84">+D118*L121</f>
        <v>29664.846611803827</v>
      </c>
      <c r="M118" s="118">
        <f t="shared" si="84"/>
        <v>36351.532185668126</v>
      </c>
      <c r="N118" s="118">
        <f t="shared" si="84"/>
        <v>44674.510087936324</v>
      </c>
      <c r="O118" s="118">
        <f t="shared" si="84"/>
        <v>60048.576811172185</v>
      </c>
      <c r="P118" s="118">
        <f t="shared" si="84"/>
        <v>76293.460707878447</v>
      </c>
    </row>
    <row r="119" spans="2:16" x14ac:dyDescent="0.2">
      <c r="B119" s="120" t="s">
        <v>141</v>
      </c>
      <c r="C119" s="62">
        <v>0</v>
      </c>
      <c r="D119" s="62">
        <v>0</v>
      </c>
      <c r="E119" s="62">
        <v>0</v>
      </c>
      <c r="F119" s="62">
        <v>0</v>
      </c>
      <c r="G119" s="62">
        <v>0</v>
      </c>
      <c r="H119" s="62">
        <v>0</v>
      </c>
      <c r="J119" s="120" t="s">
        <v>141</v>
      </c>
      <c r="K119" s="62">
        <f t="shared" ref="K119:P119" si="85">+K116+K117-K118</f>
        <v>0</v>
      </c>
      <c r="L119" s="62">
        <f t="shared" si="85"/>
        <v>0</v>
      </c>
      <c r="M119" s="62">
        <f t="shared" si="85"/>
        <v>0</v>
      </c>
      <c r="N119" s="62">
        <f t="shared" si="85"/>
        <v>0</v>
      </c>
      <c r="O119" s="62">
        <f t="shared" si="85"/>
        <v>0</v>
      </c>
      <c r="P119" s="62">
        <f t="shared" si="85"/>
        <v>0</v>
      </c>
    </row>
    <row r="120" spans="2:16" s="122" customFormat="1" x14ac:dyDescent="0.2">
      <c r="B120" s="121"/>
      <c r="C120" s="57"/>
      <c r="D120" s="57"/>
      <c r="E120" s="57"/>
      <c r="F120" s="57"/>
      <c r="G120" s="57"/>
      <c r="H120" s="57"/>
      <c r="J120" s="114" t="s">
        <v>144</v>
      </c>
      <c r="K120" s="132">
        <f>Cost.Prod!E152</f>
        <v>4.3495026925263227</v>
      </c>
      <c r="L120" s="132">
        <f>Cost.Prod!H152</f>
        <v>4.5248393245582408</v>
      </c>
      <c r="M120" s="132">
        <f>Cost.Prod!K152</f>
        <v>4.6205601173819746</v>
      </c>
      <c r="N120" s="132">
        <f>Cost.Prod!N152</f>
        <v>4.7320623360427998</v>
      </c>
      <c r="O120" s="132">
        <f>Cost.Prod!Q152</f>
        <v>5.1020007378444925</v>
      </c>
      <c r="P120" s="132">
        <f>Cost.Prod!T152</f>
        <v>5.1862381069806345</v>
      </c>
    </row>
    <row r="121" spans="2:16" s="122" customFormat="1" x14ac:dyDescent="0.2">
      <c r="B121" s="121"/>
      <c r="C121" s="57"/>
      <c r="D121" s="57"/>
      <c r="E121" s="57"/>
      <c r="F121" s="57"/>
      <c r="G121" s="57"/>
      <c r="H121" s="57"/>
      <c r="J121" s="114" t="s">
        <v>145</v>
      </c>
      <c r="K121" s="132">
        <f t="shared" ref="K121:P121" si="86">(K117+K116)/(C117+C116)</f>
        <v>4.3495026925263227</v>
      </c>
      <c r="L121" s="132">
        <f t="shared" si="86"/>
        <v>4.5248393245582408</v>
      </c>
      <c r="M121" s="132">
        <f t="shared" si="86"/>
        <v>4.6205601173819746</v>
      </c>
      <c r="N121" s="132">
        <f t="shared" si="86"/>
        <v>4.7320623360427998</v>
      </c>
      <c r="O121" s="132">
        <f t="shared" si="86"/>
        <v>5.1020007378444925</v>
      </c>
      <c r="P121" s="132">
        <f t="shared" si="86"/>
        <v>5.1862381069806345</v>
      </c>
    </row>
    <row r="122" spans="2:16" s="122" customFormat="1" x14ac:dyDescent="0.2">
      <c r="B122" s="121"/>
      <c r="C122" s="57"/>
      <c r="D122" s="57"/>
      <c r="E122" s="57"/>
      <c r="F122" s="57"/>
      <c r="G122" s="57"/>
      <c r="H122" s="57"/>
      <c r="J122" s="121"/>
      <c r="K122" s="57"/>
      <c r="L122" s="57"/>
      <c r="M122" s="57"/>
      <c r="N122" s="57"/>
      <c r="O122" s="57"/>
      <c r="P122" s="57"/>
    </row>
    <row r="123" spans="2:16" s="122" customFormat="1" x14ac:dyDescent="0.2">
      <c r="B123" s="121"/>
      <c r="C123" s="57"/>
      <c r="D123" s="57"/>
      <c r="E123" s="57"/>
      <c r="F123" s="57"/>
      <c r="G123" s="57"/>
      <c r="H123" s="57"/>
      <c r="J123" s="121"/>
      <c r="K123" s="57"/>
      <c r="L123" s="57"/>
      <c r="M123" s="57"/>
      <c r="N123" s="57"/>
      <c r="O123" s="57"/>
      <c r="P123" s="57"/>
    </row>
    <row r="124" spans="2:16" s="122" customFormat="1" x14ac:dyDescent="0.2">
      <c r="B124" s="121"/>
      <c r="C124" s="57"/>
      <c r="D124" s="57"/>
      <c r="E124" s="57"/>
      <c r="F124" s="57"/>
      <c r="G124" s="57"/>
      <c r="H124" s="57"/>
      <c r="J124" s="121"/>
      <c r="K124" s="57"/>
      <c r="L124" s="57"/>
      <c r="M124" s="57"/>
      <c r="N124" s="57"/>
      <c r="O124" s="57"/>
      <c r="P124" s="57"/>
    </row>
    <row r="125" spans="2:16" s="122" customFormat="1" x14ac:dyDescent="0.2">
      <c r="B125" s="121"/>
      <c r="C125" s="57"/>
      <c r="D125" s="57"/>
      <c r="E125" s="57"/>
      <c r="F125" s="57"/>
      <c r="G125" s="57"/>
      <c r="H125" s="57"/>
      <c r="J125" s="121"/>
      <c r="K125" s="57"/>
      <c r="L125" s="57"/>
      <c r="M125" s="57"/>
      <c r="N125" s="57"/>
      <c r="O125" s="57"/>
      <c r="P125" s="57"/>
    </row>
    <row r="126" spans="2:16" x14ac:dyDescent="0.2">
      <c r="B126" s="622" t="s">
        <v>152</v>
      </c>
      <c r="C126" s="623"/>
      <c r="D126" s="623"/>
      <c r="E126" s="623"/>
      <c r="F126" s="623"/>
      <c r="G126" s="623"/>
      <c r="H126" s="628"/>
      <c r="J126" s="622" t="s">
        <v>153</v>
      </c>
      <c r="K126" s="623"/>
      <c r="L126" s="623"/>
      <c r="M126" s="623"/>
      <c r="N126" s="623"/>
      <c r="O126" s="623"/>
      <c r="P126" s="628"/>
    </row>
    <row r="127" spans="2:16" x14ac:dyDescent="0.2">
      <c r="B127" s="624" t="s">
        <v>20</v>
      </c>
      <c r="C127" s="625"/>
      <c r="D127" s="625"/>
      <c r="E127" s="625"/>
      <c r="F127" s="625"/>
      <c r="G127" s="625"/>
      <c r="H127" s="629"/>
      <c r="J127" s="624" t="s">
        <v>20</v>
      </c>
      <c r="K127" s="625"/>
      <c r="L127" s="625"/>
      <c r="M127" s="625"/>
      <c r="N127" s="625"/>
      <c r="O127" s="625"/>
      <c r="P127" s="629"/>
    </row>
    <row r="128" spans="2:16" x14ac:dyDescent="0.2">
      <c r="B128" s="624" t="s">
        <v>139</v>
      </c>
      <c r="C128" s="625"/>
      <c r="D128" s="625"/>
      <c r="E128" s="625"/>
      <c r="F128" s="625"/>
      <c r="G128" s="625"/>
      <c r="H128" s="629"/>
      <c r="J128" s="624" t="s">
        <v>139</v>
      </c>
      <c r="K128" s="625"/>
      <c r="L128" s="625"/>
      <c r="M128" s="625"/>
      <c r="N128" s="625"/>
      <c r="O128" s="625"/>
      <c r="P128" s="629"/>
    </row>
    <row r="129" spans="2:16" x14ac:dyDescent="0.2">
      <c r="B129" s="624" t="s">
        <v>128</v>
      </c>
      <c r="C129" s="625"/>
      <c r="D129" s="625"/>
      <c r="E129" s="625"/>
      <c r="F129" s="625"/>
      <c r="G129" s="625"/>
      <c r="H129" s="629"/>
      <c r="J129" s="624" t="s">
        <v>2</v>
      </c>
      <c r="K129" s="625"/>
      <c r="L129" s="625"/>
      <c r="M129" s="625"/>
      <c r="N129" s="625"/>
      <c r="O129" s="625"/>
      <c r="P129" s="629"/>
    </row>
    <row r="130" spans="2:16" x14ac:dyDescent="0.2">
      <c r="B130" s="626"/>
      <c r="C130" s="627"/>
      <c r="D130" s="627"/>
      <c r="E130" s="627"/>
      <c r="F130" s="627"/>
      <c r="G130" s="627"/>
      <c r="H130" s="630"/>
      <c r="J130" s="626"/>
      <c r="K130" s="627"/>
      <c r="L130" s="627"/>
      <c r="M130" s="627"/>
      <c r="N130" s="627"/>
      <c r="O130" s="627"/>
      <c r="P130" s="630"/>
    </row>
    <row r="131" spans="2:16" x14ac:dyDescent="0.2">
      <c r="B131" s="45"/>
      <c r="C131" s="45"/>
      <c r="D131" s="45"/>
      <c r="E131" s="45"/>
      <c r="F131" s="45"/>
      <c r="J131" s="45"/>
      <c r="K131" s="45"/>
      <c r="L131" s="45"/>
      <c r="M131" s="45"/>
      <c r="N131" s="45"/>
    </row>
    <row r="132" spans="2:16" x14ac:dyDescent="0.2">
      <c r="B132" s="14" t="s">
        <v>34</v>
      </c>
      <c r="C132" s="14" t="s">
        <v>38</v>
      </c>
      <c r="D132" s="14" t="s">
        <v>39</v>
      </c>
      <c r="E132" s="14" t="s">
        <v>40</v>
      </c>
      <c r="F132" s="14" t="s">
        <v>121</v>
      </c>
      <c r="G132" s="14" t="s">
        <v>122</v>
      </c>
      <c r="H132" s="14" t="s">
        <v>633</v>
      </c>
      <c r="J132" s="14" t="s">
        <v>34</v>
      </c>
      <c r="K132" s="14" t="s">
        <v>38</v>
      </c>
      <c r="L132" s="14" t="s">
        <v>39</v>
      </c>
      <c r="M132" s="14" t="s">
        <v>40</v>
      </c>
      <c r="N132" s="14" t="s">
        <v>121</v>
      </c>
      <c r="O132" s="14" t="s">
        <v>122</v>
      </c>
      <c r="P132" s="14" t="s">
        <v>633</v>
      </c>
    </row>
    <row r="133" spans="2:16" x14ac:dyDescent="0.2">
      <c r="B133" s="632" t="s">
        <v>22</v>
      </c>
      <c r="C133" s="134"/>
      <c r="D133" s="134"/>
      <c r="E133" s="134"/>
      <c r="F133" s="134"/>
      <c r="G133" s="134"/>
      <c r="H133" s="631"/>
      <c r="J133" s="632" t="s">
        <v>22</v>
      </c>
      <c r="K133" s="134"/>
      <c r="L133" s="134"/>
      <c r="M133" s="134"/>
      <c r="N133" s="134"/>
      <c r="O133" s="134"/>
      <c r="P133" s="631"/>
    </row>
    <row r="134" spans="2:16" x14ac:dyDescent="0.2">
      <c r="B134" s="126" t="s">
        <v>140</v>
      </c>
      <c r="C134" s="127">
        <f t="shared" ref="C134" si="87">+C149+C165+C181+C197+C213+C229+C245+C261+C277+C293+C309+C325+C341</f>
        <v>0</v>
      </c>
      <c r="D134" s="127">
        <f t="shared" ref="D134:H134" si="88">+D149+D165+D181+D197+D213+D229+D245+D261+D277+D293+D309+D325+D341</f>
        <v>860</v>
      </c>
      <c r="E134" s="127">
        <f t="shared" si="88"/>
        <v>1050</v>
      </c>
      <c r="F134" s="127">
        <f t="shared" si="88"/>
        <v>1259</v>
      </c>
      <c r="G134" s="127">
        <f t="shared" si="88"/>
        <v>1510</v>
      </c>
      <c r="H134" s="127">
        <f t="shared" si="88"/>
        <v>1908</v>
      </c>
      <c r="J134" s="126" t="s">
        <v>140</v>
      </c>
      <c r="K134" s="127">
        <f>K149+K165+K181+K197+K213+K229+K245+K261+K277+K293+K309+K325+K341</f>
        <v>0</v>
      </c>
      <c r="L134" s="127">
        <f t="shared" ref="L134:P134" si="89">L149+L165+L181+L197+L213+L229+L245+L261+L277+L293+L309+L325+L341</f>
        <v>18429.261243600387</v>
      </c>
      <c r="M134" s="127">
        <f t="shared" si="89"/>
        <v>23730.564575066252</v>
      </c>
      <c r="N134" s="127">
        <f t="shared" si="89"/>
        <v>29124.852871301526</v>
      </c>
      <c r="O134" s="127">
        <f t="shared" si="89"/>
        <v>35792.324035576938</v>
      </c>
      <c r="P134" s="127">
        <f t="shared" si="89"/>
        <v>48702.824787588237</v>
      </c>
    </row>
    <row r="135" spans="2:16" x14ac:dyDescent="0.2">
      <c r="B135" s="87" t="s">
        <v>131</v>
      </c>
      <c r="C135" s="127">
        <f t="shared" ref="C135:H135" si="90">+C150+C166+C182+C198+C214+C230+C246+C262+C278+C294+C310+C326+C342</f>
        <v>11492</v>
      </c>
      <c r="D135" s="127">
        <f t="shared" si="90"/>
        <v>12417</v>
      </c>
      <c r="E135" s="127">
        <f t="shared" si="90"/>
        <v>14881.000000000002</v>
      </c>
      <c r="F135" s="127">
        <f t="shared" si="90"/>
        <v>17857.399999999998</v>
      </c>
      <c r="G135" s="127">
        <f t="shared" si="90"/>
        <v>22638</v>
      </c>
      <c r="H135" s="127">
        <f t="shared" si="90"/>
        <v>28629</v>
      </c>
      <c r="J135" s="87" t="s">
        <v>131</v>
      </c>
      <c r="K135" s="127">
        <f t="shared" ref="K135:P137" si="91">K150+K166+K182+K198+K214+K230+K246+K262+K278+K294+K310+K326+K342</f>
        <v>250193.40194252762</v>
      </c>
      <c r="L135" s="127">
        <f t="shared" si="91"/>
        <v>283270.78711690701</v>
      </c>
      <c r="M135" s="127">
        <f t="shared" si="91"/>
        <v>346920.60059002659</v>
      </c>
      <c r="N135" s="127">
        <f t="shared" si="91"/>
        <v>426875.37083449628</v>
      </c>
      <c r="O135" s="127">
        <f t="shared" si="91"/>
        <v>584232.81259937258</v>
      </c>
      <c r="P135" s="127">
        <f t="shared" si="91"/>
        <v>752366.77800250717</v>
      </c>
    </row>
    <row r="136" spans="2:16" x14ac:dyDescent="0.2">
      <c r="B136" s="87" t="s">
        <v>133</v>
      </c>
      <c r="C136" s="127">
        <f t="shared" ref="C136:H136" si="92">+C151+C167+C183+C199+C215+C231+C247+C263+C279+C295+C311+C327+C343</f>
        <v>10632</v>
      </c>
      <c r="D136" s="127">
        <f t="shared" si="92"/>
        <v>12227</v>
      </c>
      <c r="E136" s="127">
        <f t="shared" si="92"/>
        <v>14672</v>
      </c>
      <c r="F136" s="127">
        <f t="shared" si="92"/>
        <v>17606.399999999998</v>
      </c>
      <c r="G136" s="127">
        <f t="shared" si="92"/>
        <v>22240</v>
      </c>
      <c r="H136" s="127">
        <f t="shared" si="92"/>
        <v>28123</v>
      </c>
      <c r="J136" s="87" t="s">
        <v>133</v>
      </c>
      <c r="K136" s="127">
        <f t="shared" si="91"/>
        <v>231764.14069892725</v>
      </c>
      <c r="L136" s="127">
        <f t="shared" si="91"/>
        <v>277969.4837854412</v>
      </c>
      <c r="M136" s="127">
        <f t="shared" si="91"/>
        <v>341526.31229379127</v>
      </c>
      <c r="N136" s="127">
        <f t="shared" si="91"/>
        <v>420207.89967022091</v>
      </c>
      <c r="O136" s="127">
        <f t="shared" si="91"/>
        <v>571322.31184736139</v>
      </c>
      <c r="P136" s="127">
        <f t="shared" si="91"/>
        <v>738131.94067575166</v>
      </c>
    </row>
    <row r="137" spans="2:16" x14ac:dyDescent="0.2">
      <c r="B137" s="120" t="s">
        <v>141</v>
      </c>
      <c r="C137" s="128">
        <f t="shared" ref="C137:H137" si="93">+C152+C168+C184+C200+C216+C232+C248+C264+C280+C296+C312+C328+C344</f>
        <v>860</v>
      </c>
      <c r="D137" s="128">
        <f t="shared" si="93"/>
        <v>1050</v>
      </c>
      <c r="E137" s="128">
        <f t="shared" si="93"/>
        <v>1259</v>
      </c>
      <c r="F137" s="128">
        <f t="shared" si="93"/>
        <v>1510</v>
      </c>
      <c r="G137" s="128">
        <f t="shared" si="93"/>
        <v>1908</v>
      </c>
      <c r="H137" s="128">
        <f t="shared" si="93"/>
        <v>2414</v>
      </c>
      <c r="J137" s="120" t="s">
        <v>141</v>
      </c>
      <c r="K137" s="128">
        <f t="shared" si="91"/>
        <v>18429.261243600387</v>
      </c>
      <c r="L137" s="128">
        <f t="shared" si="91"/>
        <v>23730.564575066252</v>
      </c>
      <c r="M137" s="128">
        <f t="shared" si="91"/>
        <v>29124.852871301526</v>
      </c>
      <c r="N137" s="128">
        <f t="shared" si="91"/>
        <v>35792.324035576938</v>
      </c>
      <c r="O137" s="128">
        <f t="shared" si="91"/>
        <v>48702.824787588237</v>
      </c>
      <c r="P137" s="128">
        <f t="shared" si="91"/>
        <v>62937.662114343628</v>
      </c>
    </row>
    <row r="138" spans="2:16" s="122" customFormat="1" x14ac:dyDescent="0.2">
      <c r="B138" s="121"/>
      <c r="C138" s="57"/>
      <c r="D138" s="57"/>
      <c r="E138" s="57"/>
      <c r="F138" s="57"/>
      <c r="G138" s="57"/>
      <c r="H138" s="57"/>
      <c r="J138" s="121"/>
      <c r="K138" s="57"/>
      <c r="L138" s="57"/>
      <c r="M138" s="57"/>
      <c r="N138" s="57"/>
      <c r="O138" s="57"/>
      <c r="P138" s="57"/>
    </row>
    <row r="139" spans="2:16" s="122" customFormat="1" x14ac:dyDescent="0.2">
      <c r="B139" s="121"/>
      <c r="C139" s="57"/>
      <c r="D139" s="57"/>
      <c r="E139" s="57"/>
      <c r="F139" s="57"/>
      <c r="G139" s="57"/>
      <c r="H139" s="57"/>
      <c r="J139" s="121"/>
      <c r="K139" s="57"/>
      <c r="L139" s="57"/>
      <c r="M139" s="57"/>
      <c r="N139" s="57"/>
      <c r="O139" s="57"/>
      <c r="P139" s="57"/>
    </row>
    <row r="140" spans="2:16" s="122" customFormat="1" x14ac:dyDescent="0.2">
      <c r="B140" s="121"/>
      <c r="C140" s="57"/>
      <c r="D140" s="57"/>
      <c r="E140" s="57"/>
      <c r="F140" s="57"/>
      <c r="G140" s="57"/>
      <c r="H140" s="57"/>
      <c r="J140" s="121"/>
      <c r="K140" s="57"/>
      <c r="L140" s="57"/>
      <c r="M140" s="57"/>
      <c r="N140" s="57"/>
      <c r="O140" s="57"/>
      <c r="P140" s="57"/>
    </row>
    <row r="141" spans="2:16" x14ac:dyDescent="0.2">
      <c r="B141" s="2" t="s">
        <v>154</v>
      </c>
      <c r="C141" s="695"/>
      <c r="D141" s="695"/>
      <c r="E141" s="695"/>
      <c r="F141" s="695"/>
      <c r="G141" s="695"/>
      <c r="H141" s="696"/>
      <c r="J141" s="2" t="s">
        <v>155</v>
      </c>
      <c r="K141" s="695"/>
      <c r="L141" s="695"/>
      <c r="M141" s="695"/>
      <c r="N141" s="695"/>
      <c r="O141" s="695"/>
      <c r="P141" s="696"/>
    </row>
    <row r="142" spans="2:16" x14ac:dyDescent="0.2">
      <c r="B142" s="9" t="s">
        <v>20</v>
      </c>
      <c r="C142" s="10"/>
      <c r="D142" s="10"/>
      <c r="E142" s="10"/>
      <c r="F142" s="10"/>
      <c r="G142" s="10"/>
      <c r="H142" s="15"/>
      <c r="J142" s="9" t="s">
        <v>20</v>
      </c>
      <c r="K142" s="10"/>
      <c r="L142" s="10"/>
      <c r="M142" s="10"/>
      <c r="N142" s="10"/>
      <c r="O142" s="10"/>
      <c r="P142" s="15"/>
    </row>
    <row r="143" spans="2:16" x14ac:dyDescent="0.2">
      <c r="B143" s="9" t="s">
        <v>139</v>
      </c>
      <c r="C143" s="10"/>
      <c r="D143" s="10"/>
      <c r="E143" s="10"/>
      <c r="F143" s="10"/>
      <c r="G143" s="10"/>
      <c r="H143" s="15"/>
      <c r="J143" s="9" t="s">
        <v>139</v>
      </c>
      <c r="K143" s="10"/>
      <c r="L143" s="10"/>
      <c r="M143" s="10"/>
      <c r="N143" s="10"/>
      <c r="O143" s="10"/>
      <c r="P143" s="15"/>
    </row>
    <row r="144" spans="2:16" x14ac:dyDescent="0.2">
      <c r="B144" s="9" t="s">
        <v>128</v>
      </c>
      <c r="C144" s="10"/>
      <c r="D144" s="10"/>
      <c r="E144" s="10"/>
      <c r="F144" s="10"/>
      <c r="G144" s="10"/>
      <c r="H144" s="15"/>
      <c r="J144" s="9" t="s">
        <v>2</v>
      </c>
      <c r="K144" s="10"/>
      <c r="L144" s="10"/>
      <c r="M144" s="10"/>
      <c r="N144" s="10"/>
      <c r="O144" s="10"/>
      <c r="P144" s="15"/>
    </row>
    <row r="145" spans="2:16" x14ac:dyDescent="0.2">
      <c r="B145" s="12"/>
      <c r="C145" s="16"/>
      <c r="D145" s="16"/>
      <c r="E145" s="16"/>
      <c r="F145" s="16"/>
      <c r="G145" s="16"/>
      <c r="H145" s="17"/>
      <c r="J145" s="12"/>
      <c r="K145" s="16"/>
      <c r="L145" s="16"/>
      <c r="M145" s="16"/>
      <c r="N145" s="16"/>
      <c r="O145" s="16"/>
      <c r="P145" s="17"/>
    </row>
    <row r="146" spans="2:16" x14ac:dyDescent="0.2">
      <c r="B146" s="45"/>
      <c r="C146" s="45"/>
      <c r="D146" s="45"/>
      <c r="E146" s="45"/>
      <c r="F146" s="45"/>
      <c r="J146" s="45"/>
      <c r="K146" s="45"/>
      <c r="L146" s="45"/>
      <c r="M146" s="45"/>
      <c r="N146" s="45"/>
    </row>
    <row r="147" spans="2:16" x14ac:dyDescent="0.2">
      <c r="B147" s="14" t="s">
        <v>34</v>
      </c>
      <c r="C147" s="14" t="s">
        <v>38</v>
      </c>
      <c r="D147" s="14" t="s">
        <v>39</v>
      </c>
      <c r="E147" s="14" t="s">
        <v>40</v>
      </c>
      <c r="F147" s="14" t="s">
        <v>121</v>
      </c>
      <c r="G147" s="14" t="s">
        <v>122</v>
      </c>
      <c r="H147" s="14" t="s">
        <v>633</v>
      </c>
      <c r="J147" s="14" t="s">
        <v>34</v>
      </c>
      <c r="K147" s="14" t="s">
        <v>38</v>
      </c>
      <c r="L147" s="14" t="s">
        <v>39</v>
      </c>
      <c r="M147" s="14" t="s">
        <v>40</v>
      </c>
      <c r="N147" s="14" t="s">
        <v>121</v>
      </c>
      <c r="O147" s="14" t="s">
        <v>122</v>
      </c>
      <c r="P147" s="14" t="s">
        <v>633</v>
      </c>
    </row>
    <row r="148" spans="2:16" x14ac:dyDescent="0.2">
      <c r="B148" s="129" t="s">
        <v>75</v>
      </c>
      <c r="C148" s="130"/>
      <c r="D148" s="130"/>
      <c r="E148" s="130"/>
      <c r="F148" s="130"/>
      <c r="G148" s="130"/>
      <c r="H148" s="131"/>
      <c r="J148" s="129" t="s">
        <v>75</v>
      </c>
      <c r="K148" s="130"/>
      <c r="L148" s="130"/>
      <c r="M148" s="130"/>
      <c r="N148" s="130"/>
      <c r="O148" s="130"/>
      <c r="P148" s="131"/>
    </row>
    <row r="149" spans="2:16" x14ac:dyDescent="0.2">
      <c r="B149" s="126" t="s">
        <v>140</v>
      </c>
      <c r="C149" s="127">
        <v>0</v>
      </c>
      <c r="D149" s="127">
        <f>C152</f>
        <v>4</v>
      </c>
      <c r="E149" s="127">
        <f t="shared" ref="E149:H149" si="94">D152</f>
        <v>5</v>
      </c>
      <c r="F149" s="127">
        <f t="shared" si="94"/>
        <v>6</v>
      </c>
      <c r="G149" s="127">
        <f t="shared" si="94"/>
        <v>7</v>
      </c>
      <c r="H149" s="127">
        <f t="shared" si="94"/>
        <v>9</v>
      </c>
      <c r="J149" s="126" t="s">
        <v>140</v>
      </c>
      <c r="K149" s="127">
        <v>0</v>
      </c>
      <c r="L149" s="127">
        <f>K152</f>
        <v>100.4570202040029</v>
      </c>
      <c r="M149" s="127">
        <f t="shared" ref="M149:P149" si="95">L152</f>
        <v>130.03162843933978</v>
      </c>
      <c r="N149" s="127">
        <f t="shared" si="95"/>
        <v>159.56988248994458</v>
      </c>
      <c r="O149" s="127">
        <f t="shared" si="95"/>
        <v>190.8275377025825</v>
      </c>
      <c r="P149" s="127">
        <f t="shared" si="95"/>
        <v>264.13660799917761</v>
      </c>
    </row>
    <row r="150" spans="2:16" x14ac:dyDescent="0.2">
      <c r="B150" s="87" t="s">
        <v>131</v>
      </c>
      <c r="C150" s="118">
        <f>+C152+C151-C149</f>
        <v>52</v>
      </c>
      <c r="D150" s="118">
        <f t="shared" ref="D150" si="96">+D152+D151-D149</f>
        <v>56</v>
      </c>
      <c r="E150" s="118">
        <f t="shared" ref="E150:H150" si="97">+E152+E151-E149</f>
        <v>67.239277652370191</v>
      </c>
      <c r="F150" s="118">
        <f t="shared" si="97"/>
        <v>80.487133182844232</v>
      </c>
      <c r="G150" s="118">
        <f t="shared" si="97"/>
        <v>102.40632054176072</v>
      </c>
      <c r="H150" s="118">
        <f t="shared" si="97"/>
        <v>129.96613995485325</v>
      </c>
      <c r="J150" s="87" t="s">
        <v>131</v>
      </c>
      <c r="K150" s="118">
        <f>C150*K153</f>
        <v>1305.9412626520386</v>
      </c>
      <c r="L150" s="118">
        <f t="shared" ref="L150" si="98">D150*L153</f>
        <v>1459.9225210680725</v>
      </c>
      <c r="M150" s="118">
        <f t="shared" ref="M150:M151" si="99">E150*M153</f>
        <v>1791.1705459185262</v>
      </c>
      <c r="N150" s="118">
        <f t="shared" ref="N150:N151" si="100">F150*N153</f>
        <v>2198.1624986868387</v>
      </c>
      <c r="O150" s="118">
        <f t="shared" ref="O150:O151" si="101">G150*O153</f>
        <v>3020.0851735831329</v>
      </c>
      <c r="P150" s="118">
        <f t="shared" ref="P150:P151" si="102">H150*P153</f>
        <v>3902.415466176808</v>
      </c>
    </row>
    <row r="151" spans="2:16" x14ac:dyDescent="0.2">
      <c r="B151" s="87" t="s">
        <v>133</v>
      </c>
      <c r="C151" s="127">
        <f>Pres.Vtas!D41</f>
        <v>48</v>
      </c>
      <c r="D151" s="127">
        <f>Pres.Vtas!E41</f>
        <v>55</v>
      </c>
      <c r="E151" s="127">
        <f>Pres.Vtas!F41</f>
        <v>66.239277652370191</v>
      </c>
      <c r="F151" s="127">
        <f>Pres.Vtas!G41</f>
        <v>79.487133182844232</v>
      </c>
      <c r="G151" s="127">
        <f>Pres.Vtas!H41</f>
        <v>100.40632054176072</v>
      </c>
      <c r="H151" s="127">
        <f>Pres.Vtas!I41</f>
        <v>126.96613995485326</v>
      </c>
      <c r="J151" s="87" t="s">
        <v>133</v>
      </c>
      <c r="K151" s="118">
        <f>C151*K154</f>
        <v>1205.4842424480357</v>
      </c>
      <c r="L151" s="118">
        <f t="shared" ref="L151" si="103">D151*L154</f>
        <v>1430.3479128327356</v>
      </c>
      <c r="M151" s="118">
        <f t="shared" si="99"/>
        <v>1761.6322918679214</v>
      </c>
      <c r="N151" s="118">
        <f t="shared" si="100"/>
        <v>2166.9048434742008</v>
      </c>
      <c r="O151" s="118">
        <f t="shared" si="101"/>
        <v>2946.7761032865378</v>
      </c>
      <c r="P151" s="118">
        <f t="shared" si="102"/>
        <v>3806.7620929161253</v>
      </c>
    </row>
    <row r="152" spans="2:16" x14ac:dyDescent="0.2">
      <c r="B152" s="120" t="s">
        <v>141</v>
      </c>
      <c r="C152" s="62">
        <v>4</v>
      </c>
      <c r="D152" s="62">
        <f>ROUND((($C$153*D151)/240),0)</f>
        <v>5</v>
      </c>
      <c r="E152" s="62">
        <f t="shared" ref="E152:H152" si="104">ROUND((($C$153*E151)/240),0)</f>
        <v>6</v>
      </c>
      <c r="F152" s="62">
        <f t="shared" si="104"/>
        <v>7</v>
      </c>
      <c r="G152" s="62">
        <f t="shared" si="104"/>
        <v>9</v>
      </c>
      <c r="H152" s="62">
        <f t="shared" si="104"/>
        <v>12</v>
      </c>
      <c r="J152" s="120" t="s">
        <v>141</v>
      </c>
      <c r="K152" s="62">
        <f t="shared" ref="K152:P152" si="105">+K149+K150-K151</f>
        <v>100.4570202040029</v>
      </c>
      <c r="L152" s="62">
        <f t="shared" si="105"/>
        <v>130.03162843933978</v>
      </c>
      <c r="M152" s="62">
        <f t="shared" si="105"/>
        <v>159.56988248994458</v>
      </c>
      <c r="N152" s="62">
        <f t="shared" si="105"/>
        <v>190.8275377025825</v>
      </c>
      <c r="O152" s="62">
        <f t="shared" si="105"/>
        <v>264.13660799917761</v>
      </c>
      <c r="P152" s="62">
        <f t="shared" si="105"/>
        <v>359.78998125986027</v>
      </c>
    </row>
    <row r="153" spans="2:16" x14ac:dyDescent="0.2">
      <c r="B153" s="120" t="s">
        <v>156</v>
      </c>
      <c r="C153" s="62">
        <v>22</v>
      </c>
      <c r="D153" s="57"/>
      <c r="E153" s="57"/>
      <c r="F153" s="57"/>
      <c r="G153" s="57"/>
      <c r="H153" s="57"/>
      <c r="J153" s="114" t="s">
        <v>144</v>
      </c>
      <c r="K153" s="132">
        <f>Cost.Prod!E204</f>
        <v>25.114255051000743</v>
      </c>
      <c r="L153" s="132">
        <f>Cost.Prod!H204</f>
        <v>26.070045019072722</v>
      </c>
      <c r="M153" s="132">
        <f>Cost.Prod!K204</f>
        <v>26.638753544899025</v>
      </c>
      <c r="N153" s="132">
        <f>Cost.Prod!N204</f>
        <v>27.310731687923695</v>
      </c>
      <c r="O153" s="132">
        <f>Cost.Prod!Q204</f>
        <v>29.491198957310054</v>
      </c>
      <c r="P153" s="132">
        <f>Cost.Prod!T204</f>
        <v>30.026401242142011</v>
      </c>
    </row>
    <row r="154" spans="2:16" x14ac:dyDescent="0.2">
      <c r="J154" s="114" t="s">
        <v>145</v>
      </c>
      <c r="K154" s="132">
        <f t="shared" ref="K154:P154" si="106">(K150+K149)/(C150+C149)</f>
        <v>25.114255051000743</v>
      </c>
      <c r="L154" s="132">
        <f t="shared" si="106"/>
        <v>26.006325687867921</v>
      </c>
      <c r="M154" s="132">
        <f t="shared" si="106"/>
        <v>26.594980414990776</v>
      </c>
      <c r="N154" s="132">
        <f t="shared" si="106"/>
        <v>27.261076814654643</v>
      </c>
      <c r="O154" s="132">
        <f t="shared" si="106"/>
        <v>29.348511999908638</v>
      </c>
      <c r="P154" s="132">
        <f t="shared" si="106"/>
        <v>29.982498438321723</v>
      </c>
    </row>
    <row r="155" spans="2:16" x14ac:dyDescent="0.2">
      <c r="J155" s="123"/>
      <c r="K155" s="124"/>
      <c r="L155" s="124"/>
      <c r="M155" s="124"/>
      <c r="N155" s="124"/>
      <c r="O155" s="124"/>
      <c r="P155" s="124"/>
    </row>
    <row r="157" spans="2:16" x14ac:dyDescent="0.2">
      <c r="B157" s="2" t="s">
        <v>157</v>
      </c>
      <c r="C157" s="695"/>
      <c r="D157" s="695"/>
      <c r="E157" s="695"/>
      <c r="F157" s="695"/>
      <c r="G157" s="695"/>
      <c r="H157" s="696"/>
      <c r="J157" s="2" t="s">
        <v>158</v>
      </c>
      <c r="K157" s="695"/>
      <c r="L157" s="695"/>
      <c r="M157" s="695"/>
      <c r="N157" s="695"/>
      <c r="O157" s="695"/>
      <c r="P157" s="696"/>
    </row>
    <row r="158" spans="2:16" x14ac:dyDescent="0.2">
      <c r="B158" s="9" t="s">
        <v>20</v>
      </c>
      <c r="C158" s="10"/>
      <c r="D158" s="10"/>
      <c r="E158" s="10"/>
      <c r="F158" s="10"/>
      <c r="G158" s="10"/>
      <c r="H158" s="15"/>
      <c r="J158" s="9" t="s">
        <v>20</v>
      </c>
      <c r="K158" s="10"/>
      <c r="L158" s="10"/>
      <c r="M158" s="10"/>
      <c r="N158" s="10"/>
      <c r="O158" s="10"/>
      <c r="P158" s="15"/>
    </row>
    <row r="159" spans="2:16" x14ac:dyDescent="0.2">
      <c r="B159" s="9" t="s">
        <v>139</v>
      </c>
      <c r="C159" s="10"/>
      <c r="D159" s="10"/>
      <c r="E159" s="10"/>
      <c r="F159" s="10"/>
      <c r="G159" s="10"/>
      <c r="H159" s="15"/>
      <c r="J159" s="9" t="s">
        <v>139</v>
      </c>
      <c r="K159" s="10"/>
      <c r="L159" s="10"/>
      <c r="M159" s="10"/>
      <c r="N159" s="10"/>
      <c r="O159" s="10"/>
      <c r="P159" s="15"/>
    </row>
    <row r="160" spans="2:16" x14ac:dyDescent="0.2">
      <c r="B160" s="9" t="s">
        <v>128</v>
      </c>
      <c r="C160" s="10"/>
      <c r="D160" s="10"/>
      <c r="E160" s="10"/>
      <c r="F160" s="10"/>
      <c r="G160" s="10"/>
      <c r="H160" s="15"/>
      <c r="J160" s="9" t="s">
        <v>2</v>
      </c>
      <c r="K160" s="10"/>
      <c r="L160" s="10"/>
      <c r="M160" s="10"/>
      <c r="N160" s="10"/>
      <c r="O160" s="10"/>
      <c r="P160" s="15"/>
    </row>
    <row r="161" spans="2:16" x14ac:dyDescent="0.2">
      <c r="B161" s="12"/>
      <c r="C161" s="16"/>
      <c r="D161" s="16"/>
      <c r="E161" s="16"/>
      <c r="F161" s="16"/>
      <c r="G161" s="16"/>
      <c r="H161" s="17"/>
      <c r="J161" s="12"/>
      <c r="K161" s="16"/>
      <c r="L161" s="16"/>
      <c r="M161" s="16"/>
      <c r="N161" s="16"/>
      <c r="O161" s="16"/>
      <c r="P161" s="17"/>
    </row>
    <row r="162" spans="2:16" x14ac:dyDescent="0.2">
      <c r="B162" s="45"/>
      <c r="C162" s="45"/>
      <c r="D162" s="45"/>
      <c r="E162" s="45"/>
      <c r="F162" s="45"/>
      <c r="J162" s="45"/>
      <c r="K162" s="45"/>
      <c r="L162" s="45"/>
      <c r="M162" s="45"/>
      <c r="N162" s="45"/>
    </row>
    <row r="163" spans="2:16" x14ac:dyDescent="0.2">
      <c r="B163" s="14" t="s">
        <v>34</v>
      </c>
      <c r="C163" s="14" t="s">
        <v>38</v>
      </c>
      <c r="D163" s="14" t="s">
        <v>39</v>
      </c>
      <c r="E163" s="14" t="s">
        <v>40</v>
      </c>
      <c r="F163" s="14" t="s">
        <v>121</v>
      </c>
      <c r="G163" s="14" t="s">
        <v>122</v>
      </c>
      <c r="H163" s="14" t="s">
        <v>633</v>
      </c>
      <c r="J163" s="14" t="s">
        <v>34</v>
      </c>
      <c r="K163" s="14" t="s">
        <v>38</v>
      </c>
      <c r="L163" s="14" t="s">
        <v>39</v>
      </c>
      <c r="M163" s="14" t="s">
        <v>40</v>
      </c>
      <c r="N163" s="14" t="s">
        <v>121</v>
      </c>
      <c r="O163" s="14" t="s">
        <v>122</v>
      </c>
      <c r="P163" s="14" t="s">
        <v>633</v>
      </c>
    </row>
    <row r="164" spans="2:16" x14ac:dyDescent="0.2">
      <c r="B164" s="129" t="s">
        <v>76</v>
      </c>
      <c r="C164" s="130"/>
      <c r="D164" s="130"/>
      <c r="E164" s="130"/>
      <c r="F164" s="130"/>
      <c r="G164" s="130"/>
      <c r="H164" s="131"/>
      <c r="J164" s="129" t="s">
        <v>76</v>
      </c>
      <c r="K164" s="130"/>
      <c r="L164" s="130"/>
      <c r="M164" s="130"/>
      <c r="N164" s="130"/>
      <c r="O164" s="130"/>
      <c r="P164" s="131"/>
    </row>
    <row r="165" spans="2:16" x14ac:dyDescent="0.2">
      <c r="B165" s="126" t="s">
        <v>140</v>
      </c>
      <c r="C165" s="127">
        <v>0</v>
      </c>
      <c r="D165" s="127">
        <f>C168</f>
        <v>52</v>
      </c>
      <c r="E165" s="127">
        <f t="shared" ref="E165:H165" si="107">D168</f>
        <v>72</v>
      </c>
      <c r="F165" s="127">
        <f t="shared" si="107"/>
        <v>86</v>
      </c>
      <c r="G165" s="127">
        <f t="shared" si="107"/>
        <v>103</v>
      </c>
      <c r="H165" s="127">
        <f t="shared" si="107"/>
        <v>130</v>
      </c>
      <c r="J165" s="126" t="s">
        <v>140</v>
      </c>
      <c r="K165" s="127">
        <v>0</v>
      </c>
      <c r="L165" s="127">
        <f>K168</f>
        <v>1531.7876626520374</v>
      </c>
      <c r="M165" s="127">
        <f t="shared" ref="M165:P165" si="108">L168</f>
        <v>2200.1907908141548</v>
      </c>
      <c r="N165" s="127">
        <f t="shared" si="108"/>
        <v>2697.245577499667</v>
      </c>
      <c r="O165" s="127">
        <f t="shared" si="108"/>
        <v>3323.6258827864367</v>
      </c>
      <c r="P165" s="127">
        <f t="shared" si="108"/>
        <v>4498.4202378486661</v>
      </c>
    </row>
    <row r="166" spans="2:16" x14ac:dyDescent="0.2">
      <c r="B166" s="87" t="s">
        <v>131</v>
      </c>
      <c r="C166" s="118">
        <f>+C168+C167-C165</f>
        <v>730</v>
      </c>
      <c r="D166" s="118">
        <f t="shared" ref="D166" si="109">+D168+D167-D165</f>
        <v>800</v>
      </c>
      <c r="E166" s="118">
        <f t="shared" ref="E166:H166" si="110">+E168+E167-E165</f>
        <v>949.62979683972901</v>
      </c>
      <c r="F166" s="118">
        <f t="shared" si="110"/>
        <v>1139.7557562076747</v>
      </c>
      <c r="G166" s="118">
        <f t="shared" si="110"/>
        <v>1445.23927765237</v>
      </c>
      <c r="H166" s="118">
        <f t="shared" si="110"/>
        <v>1827.3967268623023</v>
      </c>
      <c r="J166" s="87" t="s">
        <v>131</v>
      </c>
      <c r="K166" s="118">
        <f>C166*K169</f>
        <v>21503.942187230539</v>
      </c>
      <c r="L166" s="118">
        <f t="shared" ref="L166" si="111">D166*L169</f>
        <v>24503.803361982151</v>
      </c>
      <c r="M166" s="118">
        <f t="shared" ref="M166:M167" si="112">E166*M169</f>
        <v>29841.512132067728</v>
      </c>
      <c r="N166" s="118">
        <f t="shared" ref="N166:N167" si="113">F166*N169</f>
        <v>36855.701580813868</v>
      </c>
      <c r="O166" s="118">
        <f t="shared" ref="O166:O167" si="114">G166*O169</f>
        <v>50250.457960472231</v>
      </c>
      <c r="P166" s="118">
        <f t="shared" ref="P166:P167" si="115">H166*P169</f>
        <v>64998.689219556327</v>
      </c>
    </row>
    <row r="167" spans="2:16" x14ac:dyDescent="0.2">
      <c r="B167" s="87" t="s">
        <v>133</v>
      </c>
      <c r="C167" s="118">
        <f>Pres.Vtas!D42</f>
        <v>678</v>
      </c>
      <c r="D167" s="118">
        <f>Pres.Vtas!E42</f>
        <v>780</v>
      </c>
      <c r="E167" s="118">
        <f>Pres.Vtas!F42</f>
        <v>935.62979683972901</v>
      </c>
      <c r="F167" s="118">
        <f>Pres.Vtas!G42</f>
        <v>1122.7557562076747</v>
      </c>
      <c r="G167" s="118">
        <f>Pres.Vtas!H42</f>
        <v>1418.23927765237</v>
      </c>
      <c r="H167" s="118">
        <f>Pres.Vtas!I42</f>
        <v>1793.3967268623023</v>
      </c>
      <c r="J167" s="87" t="s">
        <v>133</v>
      </c>
      <c r="K167" s="118">
        <f>C167*K170</f>
        <v>19972.154524578502</v>
      </c>
      <c r="L167" s="118">
        <f t="shared" ref="L167" si="116">D167*L170</f>
        <v>23835.400233820033</v>
      </c>
      <c r="M167" s="118">
        <f t="shared" si="112"/>
        <v>29344.457345382216</v>
      </c>
      <c r="N167" s="118">
        <f t="shared" si="113"/>
        <v>36229.321275527094</v>
      </c>
      <c r="O167" s="118">
        <f t="shared" si="114"/>
        <v>49075.663605410002</v>
      </c>
      <c r="P167" s="118">
        <f t="shared" si="115"/>
        <v>63674.311352861005</v>
      </c>
    </row>
    <row r="168" spans="2:16" x14ac:dyDescent="0.2">
      <c r="B168" s="120" t="s">
        <v>141</v>
      </c>
      <c r="C168" s="62">
        <v>52</v>
      </c>
      <c r="D168" s="62">
        <f>ROUND((($C$169*D167)/240),0)</f>
        <v>72</v>
      </c>
      <c r="E168" s="62">
        <f t="shared" ref="E168:H168" si="117">ROUND((($C$169*E167)/240),0)</f>
        <v>86</v>
      </c>
      <c r="F168" s="62">
        <f t="shared" si="117"/>
        <v>103</v>
      </c>
      <c r="G168" s="62">
        <f t="shared" si="117"/>
        <v>130</v>
      </c>
      <c r="H168" s="62">
        <f t="shared" si="117"/>
        <v>164</v>
      </c>
      <c r="J168" s="120" t="s">
        <v>141</v>
      </c>
      <c r="K168" s="62">
        <f t="shared" ref="K168:L168" si="118">+K165+K166-K167</f>
        <v>1531.7876626520374</v>
      </c>
      <c r="L168" s="62">
        <f t="shared" si="118"/>
        <v>2200.1907908141548</v>
      </c>
      <c r="M168" s="62">
        <f t="shared" ref="M168:P168" si="119">+M165+M166-M167</f>
        <v>2697.245577499667</v>
      </c>
      <c r="N168" s="62">
        <f t="shared" si="119"/>
        <v>3323.6258827864367</v>
      </c>
      <c r="O168" s="62">
        <f t="shared" si="119"/>
        <v>4498.4202378486661</v>
      </c>
      <c r="P168" s="62">
        <f t="shared" si="119"/>
        <v>5822.7981045439883</v>
      </c>
    </row>
    <row r="169" spans="2:16" s="122" customFormat="1" x14ac:dyDescent="0.2">
      <c r="B169" s="120" t="s">
        <v>156</v>
      </c>
      <c r="C169" s="62">
        <v>22</v>
      </c>
      <c r="D169" s="57"/>
      <c r="E169" s="57"/>
      <c r="F169" s="57"/>
      <c r="G169" s="57"/>
      <c r="H169" s="57"/>
      <c r="J169" s="114" t="s">
        <v>144</v>
      </c>
      <c r="K169" s="132">
        <f>Cost.Prod!E230</f>
        <v>29.457455051000739</v>
      </c>
      <c r="L169" s="132">
        <f>Cost.Prod!H230</f>
        <v>30.629754202477688</v>
      </c>
      <c r="M169" s="132">
        <f>Cost.Prod!K230</f>
        <v>31.424363716658043</v>
      </c>
      <c r="N169" s="132">
        <f>Cost.Prod!N230</f>
        <v>32.336490849095917</v>
      </c>
      <c r="O169" s="132">
        <f>Cost.Prod!Q230</f>
        <v>34.769645924720848</v>
      </c>
      <c r="P169" s="132">
        <f>Cost.Prod!T230</f>
        <v>35.569008231267397</v>
      </c>
    </row>
    <row r="170" spans="2:16" s="122" customFormat="1" x14ac:dyDescent="0.2">
      <c r="B170" s="121"/>
      <c r="C170" s="57"/>
      <c r="D170" s="57"/>
      <c r="E170" s="57"/>
      <c r="F170" s="57"/>
      <c r="G170" s="57"/>
      <c r="H170" s="57"/>
      <c r="J170" s="114" t="s">
        <v>145</v>
      </c>
      <c r="K170" s="132">
        <f t="shared" ref="K170:P170" si="120">(K166+K165)/(C166+C165)</f>
        <v>29.457455051000739</v>
      </c>
      <c r="L170" s="132">
        <f t="shared" si="120"/>
        <v>30.5582054279744</v>
      </c>
      <c r="M170" s="132">
        <f t="shared" si="120"/>
        <v>31.363320668600775</v>
      </c>
      <c r="N170" s="132">
        <f t="shared" si="120"/>
        <v>32.268212454237286</v>
      </c>
      <c r="O170" s="132">
        <f t="shared" si="120"/>
        <v>34.603232598835923</v>
      </c>
      <c r="P170" s="132">
        <f t="shared" si="120"/>
        <v>35.504866491121874</v>
      </c>
    </row>
    <row r="171" spans="2:16" s="122" customFormat="1" x14ac:dyDescent="0.2">
      <c r="B171" s="121"/>
      <c r="C171" s="57"/>
      <c r="D171" s="57"/>
      <c r="E171" s="57"/>
      <c r="F171" s="57"/>
      <c r="G171" s="57"/>
      <c r="H171" s="57"/>
      <c r="J171" s="123"/>
      <c r="K171" s="124"/>
      <c r="L171" s="124"/>
      <c r="M171" s="124"/>
      <c r="N171" s="124"/>
      <c r="O171" s="124"/>
      <c r="P171" s="124"/>
    </row>
    <row r="172" spans="2:16" s="122" customFormat="1" x14ac:dyDescent="0.2">
      <c r="B172" s="121"/>
      <c r="C172" s="57"/>
      <c r="D172" s="57"/>
      <c r="E172" s="57"/>
      <c r="F172" s="57"/>
      <c r="G172" s="57"/>
      <c r="H172" s="57"/>
      <c r="J172" s="121"/>
      <c r="K172" s="57"/>
      <c r="L172" s="57"/>
      <c r="M172" s="57"/>
      <c r="N172" s="57"/>
      <c r="O172" s="57"/>
      <c r="P172" s="57"/>
    </row>
    <row r="173" spans="2:16" x14ac:dyDescent="0.2">
      <c r="B173" s="2" t="s">
        <v>159</v>
      </c>
      <c r="C173" s="695"/>
      <c r="D173" s="695"/>
      <c r="E173" s="695"/>
      <c r="F173" s="695"/>
      <c r="G173" s="695"/>
      <c r="H173" s="696"/>
      <c r="J173" s="2" t="s">
        <v>160</v>
      </c>
      <c r="K173" s="695"/>
      <c r="L173" s="695"/>
      <c r="M173" s="695"/>
      <c r="N173" s="695"/>
      <c r="O173" s="695"/>
      <c r="P173" s="696"/>
    </row>
    <row r="174" spans="2:16" x14ac:dyDescent="0.2">
      <c r="B174" s="9" t="s">
        <v>20</v>
      </c>
      <c r="C174" s="10"/>
      <c r="D174" s="10"/>
      <c r="E174" s="10"/>
      <c r="F174" s="10"/>
      <c r="G174" s="10"/>
      <c r="H174" s="15"/>
      <c r="J174" s="9" t="s">
        <v>20</v>
      </c>
      <c r="K174" s="10"/>
      <c r="L174" s="10"/>
      <c r="M174" s="10"/>
      <c r="N174" s="10"/>
      <c r="O174" s="10"/>
      <c r="P174" s="15"/>
    </row>
    <row r="175" spans="2:16" x14ac:dyDescent="0.2">
      <c r="B175" s="9" t="s">
        <v>139</v>
      </c>
      <c r="C175" s="10"/>
      <c r="D175" s="10"/>
      <c r="E175" s="10"/>
      <c r="F175" s="10"/>
      <c r="G175" s="10"/>
      <c r="H175" s="15"/>
      <c r="J175" s="9" t="s">
        <v>139</v>
      </c>
      <c r="K175" s="10"/>
      <c r="L175" s="10"/>
      <c r="M175" s="10"/>
      <c r="N175" s="10"/>
      <c r="O175" s="10"/>
      <c r="P175" s="15"/>
    </row>
    <row r="176" spans="2:16" x14ac:dyDescent="0.2">
      <c r="B176" s="9" t="s">
        <v>128</v>
      </c>
      <c r="C176" s="10"/>
      <c r="D176" s="10"/>
      <c r="E176" s="10"/>
      <c r="F176" s="10"/>
      <c r="G176" s="10"/>
      <c r="H176" s="15"/>
      <c r="J176" s="9" t="s">
        <v>2</v>
      </c>
      <c r="K176" s="10"/>
      <c r="L176" s="10"/>
      <c r="M176" s="10"/>
      <c r="N176" s="10"/>
      <c r="O176" s="10"/>
      <c r="P176" s="15"/>
    </row>
    <row r="177" spans="2:16" x14ac:dyDescent="0.2">
      <c r="B177" s="12"/>
      <c r="C177" s="16"/>
      <c r="D177" s="16"/>
      <c r="E177" s="16"/>
      <c r="F177" s="16"/>
      <c r="G177" s="16"/>
      <c r="H177" s="17"/>
      <c r="J177" s="12"/>
      <c r="K177" s="16"/>
      <c r="L177" s="16"/>
      <c r="M177" s="16"/>
      <c r="N177" s="16"/>
      <c r="O177" s="16"/>
      <c r="P177" s="17"/>
    </row>
    <row r="178" spans="2:16" x14ac:dyDescent="0.2">
      <c r="B178" s="45"/>
      <c r="C178" s="45"/>
      <c r="D178" s="45"/>
      <c r="E178" s="45"/>
      <c r="F178" s="45"/>
      <c r="J178" s="45"/>
      <c r="K178" s="45"/>
      <c r="L178" s="45"/>
      <c r="M178" s="45"/>
      <c r="N178" s="45"/>
    </row>
    <row r="179" spans="2:16" x14ac:dyDescent="0.2">
      <c r="B179" s="14" t="s">
        <v>34</v>
      </c>
      <c r="C179" s="14" t="s">
        <v>38</v>
      </c>
      <c r="D179" s="14" t="s">
        <v>39</v>
      </c>
      <c r="E179" s="14" t="s">
        <v>40</v>
      </c>
      <c r="F179" s="14" t="s">
        <v>121</v>
      </c>
      <c r="G179" s="14" t="s">
        <v>122</v>
      </c>
      <c r="H179" s="14" t="s">
        <v>633</v>
      </c>
      <c r="J179" s="14" t="s">
        <v>34</v>
      </c>
      <c r="K179" s="14" t="s">
        <v>38</v>
      </c>
      <c r="L179" s="14" t="s">
        <v>39</v>
      </c>
      <c r="M179" s="14" t="s">
        <v>40</v>
      </c>
      <c r="N179" s="14" t="s">
        <v>121</v>
      </c>
      <c r="O179" s="14" t="s">
        <v>122</v>
      </c>
      <c r="P179" s="14" t="s">
        <v>633</v>
      </c>
    </row>
    <row r="180" spans="2:16" x14ac:dyDescent="0.2">
      <c r="B180" s="129" t="s">
        <v>77</v>
      </c>
      <c r="C180" s="130"/>
      <c r="D180" s="130"/>
      <c r="E180" s="130"/>
      <c r="F180" s="130"/>
      <c r="G180" s="130"/>
      <c r="H180" s="131"/>
      <c r="J180" s="129" t="s">
        <v>77</v>
      </c>
      <c r="K180" s="130"/>
      <c r="L180" s="130"/>
      <c r="M180" s="130"/>
      <c r="N180" s="130"/>
      <c r="O180" s="130"/>
      <c r="P180" s="131"/>
    </row>
    <row r="181" spans="2:16" x14ac:dyDescent="0.2">
      <c r="B181" s="126" t="s">
        <v>140</v>
      </c>
      <c r="C181" s="127">
        <v>0</v>
      </c>
      <c r="D181" s="127">
        <f>C184</f>
        <v>12</v>
      </c>
      <c r="E181" s="127">
        <f t="shared" ref="E181:H181" si="121">D184</f>
        <v>19</v>
      </c>
      <c r="F181" s="127">
        <f t="shared" si="121"/>
        <v>23</v>
      </c>
      <c r="G181" s="127">
        <f t="shared" si="121"/>
        <v>27</v>
      </c>
      <c r="H181" s="127">
        <f t="shared" si="121"/>
        <v>35</v>
      </c>
      <c r="J181" s="126" t="s">
        <v>140</v>
      </c>
      <c r="K181" s="127">
        <v>0</v>
      </c>
      <c r="L181" s="127">
        <f>K184</f>
        <v>379.28946061200895</v>
      </c>
      <c r="M181" s="127">
        <f t="shared" ref="M181:P181" si="122">L184</f>
        <v>623.12132177623516</v>
      </c>
      <c r="N181" s="127">
        <f t="shared" si="122"/>
        <v>775.02068695133494</v>
      </c>
      <c r="O181" s="127">
        <f t="shared" si="122"/>
        <v>937.31405428280232</v>
      </c>
      <c r="P181" s="127">
        <f t="shared" si="122"/>
        <v>1301.2253564154198</v>
      </c>
    </row>
    <row r="182" spans="2:16" x14ac:dyDescent="0.2">
      <c r="B182" s="87" t="s">
        <v>131</v>
      </c>
      <c r="C182" s="118">
        <f>+C184+C183-C181</f>
        <v>192</v>
      </c>
      <c r="D182" s="118">
        <f t="shared" ref="D182" si="123">+D184+D183-D181</f>
        <v>214</v>
      </c>
      <c r="E182" s="118">
        <f t="shared" ref="E182:H182" si="124">+E184+E183-E181</f>
        <v>252.39729119638832</v>
      </c>
      <c r="F182" s="118">
        <f t="shared" si="124"/>
        <v>302.07674943566587</v>
      </c>
      <c r="G182" s="118">
        <f t="shared" si="124"/>
        <v>384.52370203160274</v>
      </c>
      <c r="H182" s="118">
        <f t="shared" si="124"/>
        <v>485.12302483069982</v>
      </c>
      <c r="J182" s="87" t="s">
        <v>131</v>
      </c>
      <c r="K182" s="118">
        <f>C182*K185</f>
        <v>6068.6313697921423</v>
      </c>
      <c r="L182" s="118">
        <f t="shared" ref="L182" si="125">D182*L185</f>
        <v>7032.574682621108</v>
      </c>
      <c r="M182" s="118">
        <f t="shared" ref="M182:M183" si="126">E182*M185</f>
        <v>8522.0315069088083</v>
      </c>
      <c r="N182" s="118">
        <f t="shared" ref="N182:N183" si="127">F182*N185</f>
        <v>10510.127682182689</v>
      </c>
      <c r="O182" s="118">
        <f t="shared" ref="O182:O183" si="128">G182*O185</f>
        <v>14362.259541416221</v>
      </c>
      <c r="P182" s="118">
        <f t="shared" ref="P182:P183" si="129">H182*P185</f>
        <v>18569.903174997718</v>
      </c>
    </row>
    <row r="183" spans="2:16" x14ac:dyDescent="0.2">
      <c r="B183" s="87" t="s">
        <v>133</v>
      </c>
      <c r="C183" s="118">
        <f>Pres.Vtas!D43</f>
        <v>180</v>
      </c>
      <c r="D183" s="118">
        <f>Pres.Vtas!E43</f>
        <v>207</v>
      </c>
      <c r="E183" s="118">
        <f>Pres.Vtas!F43</f>
        <v>248.3972911963883</v>
      </c>
      <c r="F183" s="118">
        <f>Pres.Vtas!G43</f>
        <v>298.07674943566587</v>
      </c>
      <c r="G183" s="118">
        <f>Pres.Vtas!H43</f>
        <v>376.52370203160274</v>
      </c>
      <c r="H183" s="118">
        <f>Pres.Vtas!I43</f>
        <v>476.12302483069982</v>
      </c>
      <c r="J183" s="87" t="s">
        <v>133</v>
      </c>
      <c r="K183" s="118">
        <f>C183*K186</f>
        <v>5689.3419091801334</v>
      </c>
      <c r="L183" s="118">
        <f t="shared" ref="L183" si="130">D183*L186</f>
        <v>6788.7428214568818</v>
      </c>
      <c r="M183" s="118">
        <f t="shared" si="126"/>
        <v>8370.1321417337094</v>
      </c>
      <c r="N183" s="118">
        <f t="shared" si="127"/>
        <v>10347.834314851221</v>
      </c>
      <c r="O183" s="118">
        <f t="shared" si="128"/>
        <v>13998.348239283603</v>
      </c>
      <c r="P183" s="118">
        <f t="shared" si="129"/>
        <v>18190.123050706392</v>
      </c>
    </row>
    <row r="184" spans="2:16" x14ac:dyDescent="0.2">
      <c r="B184" s="120" t="s">
        <v>141</v>
      </c>
      <c r="C184" s="62">
        <v>12</v>
      </c>
      <c r="D184" s="62">
        <f>ROUND((($C$185*D183)/240),0)</f>
        <v>19</v>
      </c>
      <c r="E184" s="62">
        <f t="shared" ref="E184:H184" si="131">ROUND((($C$185*E183)/240),0)</f>
        <v>23</v>
      </c>
      <c r="F184" s="62">
        <f t="shared" si="131"/>
        <v>27</v>
      </c>
      <c r="G184" s="62">
        <f t="shared" si="131"/>
        <v>35</v>
      </c>
      <c r="H184" s="62">
        <f t="shared" si="131"/>
        <v>44</v>
      </c>
      <c r="J184" s="120" t="s">
        <v>141</v>
      </c>
      <c r="K184" s="62">
        <f t="shared" ref="K184:L184" si="132">+K181+K182-K183</f>
        <v>379.28946061200895</v>
      </c>
      <c r="L184" s="62">
        <f t="shared" si="132"/>
        <v>623.12132177623516</v>
      </c>
      <c r="M184" s="62">
        <f t="shared" ref="M184:P184" si="133">+M181+M182-M183</f>
        <v>775.02068695133494</v>
      </c>
      <c r="N184" s="62">
        <f t="shared" si="133"/>
        <v>937.31405428280232</v>
      </c>
      <c r="O184" s="62">
        <f t="shared" si="133"/>
        <v>1301.2253564154198</v>
      </c>
      <c r="P184" s="62">
        <f t="shared" si="133"/>
        <v>1681.0054807067463</v>
      </c>
    </row>
    <row r="185" spans="2:16" s="122" customFormat="1" x14ac:dyDescent="0.2">
      <c r="B185" s="120" t="s">
        <v>156</v>
      </c>
      <c r="C185" s="62">
        <v>22</v>
      </c>
      <c r="D185" s="57"/>
      <c r="E185" s="57"/>
      <c r="F185" s="57"/>
      <c r="G185" s="57"/>
      <c r="H185" s="57"/>
      <c r="J185" s="114" t="s">
        <v>144</v>
      </c>
      <c r="K185" s="132">
        <f>Cost.Prod!E256</f>
        <v>31.607455051000741</v>
      </c>
      <c r="L185" s="132">
        <f>Cost.Prod!H256</f>
        <v>32.862498516921065</v>
      </c>
      <c r="M185" s="132">
        <f>Cost.Prod!K256</f>
        <v>33.764354072555726</v>
      </c>
      <c r="N185" s="132">
        <f>Cost.Prod!N256</f>
        <v>34.792905120362661</v>
      </c>
      <c r="O185" s="132">
        <f>Cost.Prod!Q256</f>
        <v>37.350778288917631</v>
      </c>
      <c r="P185" s="132">
        <f>Cost.Prod!T256</f>
        <v>38.278750388065617</v>
      </c>
    </row>
    <row r="186" spans="2:16" s="122" customFormat="1" x14ac:dyDescent="0.2">
      <c r="B186" s="121"/>
      <c r="C186" s="57"/>
      <c r="D186" s="57"/>
      <c r="E186" s="57"/>
      <c r="F186" s="57"/>
      <c r="G186" s="57"/>
      <c r="H186" s="57"/>
      <c r="J186" s="114" t="s">
        <v>145</v>
      </c>
      <c r="K186" s="132">
        <f t="shared" ref="K186:P186" si="134">(K182+K181)/(C182+C181)</f>
        <v>31.607455051000741</v>
      </c>
      <c r="L186" s="132">
        <f t="shared" si="134"/>
        <v>32.795859040854502</v>
      </c>
      <c r="M186" s="132">
        <f t="shared" si="134"/>
        <v>33.696551606579725</v>
      </c>
      <c r="N186" s="132">
        <f t="shared" si="134"/>
        <v>34.715335343807489</v>
      </c>
      <c r="O186" s="132">
        <f t="shared" si="134"/>
        <v>37.177867326154889</v>
      </c>
      <c r="P186" s="132">
        <f t="shared" si="134"/>
        <v>38.204670016062444</v>
      </c>
    </row>
    <row r="187" spans="2:16" s="122" customFormat="1" x14ac:dyDescent="0.2">
      <c r="B187" s="121"/>
      <c r="C187" s="57"/>
      <c r="D187" s="57"/>
      <c r="E187" s="57"/>
      <c r="F187" s="57"/>
      <c r="G187" s="57"/>
      <c r="H187" s="57"/>
      <c r="J187" s="121"/>
      <c r="K187" s="57"/>
      <c r="L187" s="57"/>
      <c r="M187" s="57"/>
      <c r="N187" s="57"/>
      <c r="O187" s="57"/>
      <c r="P187" s="57"/>
    </row>
    <row r="188" spans="2:16" s="122" customFormat="1" x14ac:dyDescent="0.2">
      <c r="B188" s="121"/>
      <c r="C188" s="57"/>
      <c r="D188" s="57"/>
      <c r="E188" s="57"/>
      <c r="F188" s="57"/>
      <c r="G188" s="57"/>
      <c r="H188" s="57"/>
      <c r="J188" s="121"/>
      <c r="K188" s="57"/>
      <c r="L188" s="57"/>
      <c r="M188" s="57"/>
      <c r="N188" s="57"/>
      <c r="O188" s="57"/>
      <c r="P188" s="57"/>
    </row>
    <row r="189" spans="2:16" x14ac:dyDescent="0.2">
      <c r="B189" s="2" t="s">
        <v>161</v>
      </c>
      <c r="C189" s="695"/>
      <c r="D189" s="695"/>
      <c r="E189" s="695"/>
      <c r="F189" s="695"/>
      <c r="G189" s="695"/>
      <c r="H189" s="696"/>
      <c r="J189" s="2" t="s">
        <v>162</v>
      </c>
      <c r="K189" s="695"/>
      <c r="L189" s="695"/>
      <c r="M189" s="695"/>
      <c r="N189" s="695"/>
      <c r="O189" s="695"/>
      <c r="P189" s="696"/>
    </row>
    <row r="190" spans="2:16" x14ac:dyDescent="0.2">
      <c r="B190" s="9" t="s">
        <v>20</v>
      </c>
      <c r="C190" s="10"/>
      <c r="D190" s="10"/>
      <c r="E190" s="10"/>
      <c r="F190" s="10"/>
      <c r="G190" s="10"/>
      <c r="H190" s="15"/>
      <c r="J190" s="9" t="s">
        <v>20</v>
      </c>
      <c r="K190" s="10"/>
      <c r="L190" s="10"/>
      <c r="M190" s="10"/>
      <c r="N190" s="10"/>
      <c r="O190" s="10"/>
      <c r="P190" s="15"/>
    </row>
    <row r="191" spans="2:16" x14ac:dyDescent="0.2">
      <c r="B191" s="9" t="s">
        <v>139</v>
      </c>
      <c r="C191" s="10"/>
      <c r="D191" s="10"/>
      <c r="E191" s="10"/>
      <c r="F191" s="10"/>
      <c r="G191" s="10"/>
      <c r="H191" s="15"/>
      <c r="J191" s="9" t="s">
        <v>139</v>
      </c>
      <c r="K191" s="10"/>
      <c r="L191" s="10"/>
      <c r="M191" s="10"/>
      <c r="N191" s="10"/>
      <c r="O191" s="10"/>
      <c r="P191" s="15"/>
    </row>
    <row r="192" spans="2:16" x14ac:dyDescent="0.2">
      <c r="B192" s="9" t="s">
        <v>128</v>
      </c>
      <c r="C192" s="10"/>
      <c r="D192" s="10"/>
      <c r="E192" s="10"/>
      <c r="F192" s="10"/>
      <c r="G192" s="10"/>
      <c r="H192" s="15"/>
      <c r="J192" s="9" t="s">
        <v>2</v>
      </c>
      <c r="K192" s="10"/>
      <c r="L192" s="10"/>
      <c r="M192" s="10"/>
      <c r="N192" s="10"/>
      <c r="O192" s="10"/>
      <c r="P192" s="15"/>
    </row>
    <row r="193" spans="2:16" x14ac:dyDescent="0.2">
      <c r="B193" s="12"/>
      <c r="C193" s="16"/>
      <c r="D193" s="16"/>
      <c r="E193" s="16"/>
      <c r="F193" s="16"/>
      <c r="G193" s="16"/>
      <c r="H193" s="17"/>
      <c r="J193" s="12"/>
      <c r="K193" s="16"/>
      <c r="L193" s="16"/>
      <c r="M193" s="16"/>
      <c r="N193" s="16"/>
      <c r="O193" s="16"/>
      <c r="P193" s="17"/>
    </row>
    <row r="194" spans="2:16" x14ac:dyDescent="0.2">
      <c r="B194" s="45"/>
      <c r="C194" s="45"/>
      <c r="D194" s="45"/>
      <c r="E194" s="45"/>
      <c r="F194" s="45"/>
      <c r="J194" s="45"/>
      <c r="K194" s="45"/>
      <c r="L194" s="45"/>
      <c r="M194" s="45"/>
      <c r="N194" s="45"/>
    </row>
    <row r="195" spans="2:16" x14ac:dyDescent="0.2">
      <c r="B195" s="14" t="s">
        <v>34</v>
      </c>
      <c r="C195" s="14" t="s">
        <v>38</v>
      </c>
      <c r="D195" s="14" t="s">
        <v>39</v>
      </c>
      <c r="E195" s="14" t="s">
        <v>40</v>
      </c>
      <c r="F195" s="14" t="s">
        <v>121</v>
      </c>
      <c r="G195" s="14" t="s">
        <v>122</v>
      </c>
      <c r="H195" s="14" t="s">
        <v>633</v>
      </c>
      <c r="J195" s="14" t="s">
        <v>34</v>
      </c>
      <c r="K195" s="14" t="s">
        <v>38</v>
      </c>
      <c r="L195" s="14" t="s">
        <v>39</v>
      </c>
      <c r="M195" s="14" t="s">
        <v>40</v>
      </c>
      <c r="N195" s="14" t="s">
        <v>121</v>
      </c>
      <c r="O195" s="14" t="s">
        <v>122</v>
      </c>
      <c r="P195" s="14" t="s">
        <v>633</v>
      </c>
    </row>
    <row r="196" spans="2:16" x14ac:dyDescent="0.2">
      <c r="B196" s="129" t="s">
        <v>78</v>
      </c>
      <c r="C196" s="130"/>
      <c r="D196" s="130"/>
      <c r="E196" s="130"/>
      <c r="F196" s="130"/>
      <c r="G196" s="130"/>
      <c r="H196" s="131"/>
      <c r="J196" s="129" t="s">
        <v>78</v>
      </c>
      <c r="K196" s="130"/>
      <c r="L196" s="130"/>
      <c r="M196" s="130"/>
      <c r="N196" s="130"/>
      <c r="O196" s="130"/>
      <c r="P196" s="131"/>
    </row>
    <row r="197" spans="2:16" x14ac:dyDescent="0.2">
      <c r="B197" s="126" t="s">
        <v>140</v>
      </c>
      <c r="C197" s="127">
        <v>0</v>
      </c>
      <c r="D197" s="127">
        <f>+C200</f>
        <v>5</v>
      </c>
      <c r="E197" s="127">
        <f t="shared" ref="E197:H197" si="135">+D200</f>
        <v>6</v>
      </c>
      <c r="F197" s="127">
        <f t="shared" si="135"/>
        <v>7</v>
      </c>
      <c r="G197" s="127">
        <f t="shared" si="135"/>
        <v>9</v>
      </c>
      <c r="H197" s="127">
        <f t="shared" si="135"/>
        <v>11</v>
      </c>
      <c r="J197" s="126" t="s">
        <v>140</v>
      </c>
      <c r="K197" s="127">
        <f>+C197*0.88</f>
        <v>0</v>
      </c>
      <c r="L197" s="127">
        <f>K200</f>
        <v>182.28727525500381</v>
      </c>
      <c r="M197" s="127">
        <f t="shared" ref="M197:P197" si="136">L200</f>
        <v>228.05263800987223</v>
      </c>
      <c r="N197" s="127">
        <f t="shared" si="136"/>
        <v>274.54828732322358</v>
      </c>
      <c r="O197" s="127">
        <f t="shared" si="136"/>
        <v>364.76199299512518</v>
      </c>
      <c r="P197" s="127">
        <f t="shared" si="136"/>
        <v>475.98426392139208</v>
      </c>
    </row>
    <row r="198" spans="2:16" x14ac:dyDescent="0.2">
      <c r="B198" s="87" t="s">
        <v>131</v>
      </c>
      <c r="C198" s="118">
        <f>+C200+C199-C197</f>
        <v>64</v>
      </c>
      <c r="D198" s="118">
        <f t="shared" ref="D198" si="137">+D200+D199-D197</f>
        <v>69</v>
      </c>
      <c r="E198" s="118">
        <f t="shared" ref="E198:H198" si="138">+E200+E199-E197</f>
        <v>82.4191121143717</v>
      </c>
      <c r="F198" s="118">
        <f t="shared" si="138"/>
        <v>99.702934537246037</v>
      </c>
      <c r="G198" s="118">
        <f t="shared" si="138"/>
        <v>125.41610233258089</v>
      </c>
      <c r="H198" s="118">
        <f t="shared" si="138"/>
        <v>159.06254702784048</v>
      </c>
      <c r="J198" s="87" t="s">
        <v>131</v>
      </c>
      <c r="K198" s="118">
        <f>C198*K201</f>
        <v>2333.277123264048</v>
      </c>
      <c r="L198" s="118">
        <f t="shared" ref="L198" si="139">D198*L201</f>
        <v>2630.3619268667508</v>
      </c>
      <c r="M198" s="118">
        <f t="shared" ref="M198:M199" si="140">E198*M201</f>
        <v>3239.8496187959599</v>
      </c>
      <c r="N198" s="118">
        <f t="shared" ref="N198:N199" si="141">F198*N201</f>
        <v>4050.0267193694685</v>
      </c>
      <c r="O198" s="118">
        <f t="shared" ref="O198:O199" si="142">G198*O201</f>
        <v>5451.5970550008687</v>
      </c>
      <c r="P198" s="118">
        <f t="shared" ref="P198:P199" si="143">H198*P201</f>
        <v>7110.6659434977919</v>
      </c>
    </row>
    <row r="199" spans="2:16" x14ac:dyDescent="0.2">
      <c r="B199" s="87" t="s">
        <v>133</v>
      </c>
      <c r="C199" s="118">
        <f>Pres.Vtas!D44</f>
        <v>59</v>
      </c>
      <c r="D199" s="118">
        <f>Pres.Vtas!E44</f>
        <v>68</v>
      </c>
      <c r="E199" s="118">
        <f>Pres.Vtas!F44</f>
        <v>81.4191121143717</v>
      </c>
      <c r="F199" s="118">
        <f>Pres.Vtas!G44</f>
        <v>97.702934537246037</v>
      </c>
      <c r="G199" s="118">
        <f>Pres.Vtas!H44</f>
        <v>123.41610233258089</v>
      </c>
      <c r="H199" s="118">
        <f>Pres.Vtas!I44</f>
        <v>156.06254702784048</v>
      </c>
      <c r="J199" s="87" t="s">
        <v>133</v>
      </c>
      <c r="K199" s="118">
        <f>C199*K202</f>
        <v>2150.9898480090442</v>
      </c>
      <c r="L199" s="118">
        <f t="shared" ref="L199" si="144">D199*L202</f>
        <v>2584.5965641118823</v>
      </c>
      <c r="M199" s="118">
        <f t="shared" si="140"/>
        <v>3193.3539694826086</v>
      </c>
      <c r="N199" s="118">
        <f t="shared" si="141"/>
        <v>3959.8130136975669</v>
      </c>
      <c r="O199" s="118">
        <f t="shared" si="142"/>
        <v>5340.3747840746018</v>
      </c>
      <c r="P199" s="118">
        <f t="shared" si="143"/>
        <v>6962.0970370701543</v>
      </c>
    </row>
    <row r="200" spans="2:16" x14ac:dyDescent="0.2">
      <c r="B200" s="120" t="s">
        <v>141</v>
      </c>
      <c r="C200" s="62">
        <v>5</v>
      </c>
      <c r="D200" s="62">
        <f>ROUND((($C$201*D199)/240),0)</f>
        <v>6</v>
      </c>
      <c r="E200" s="62">
        <f t="shared" ref="E200:H200" si="145">ROUND((($C$201*E199)/240),0)</f>
        <v>7</v>
      </c>
      <c r="F200" s="62">
        <f t="shared" si="145"/>
        <v>9</v>
      </c>
      <c r="G200" s="62">
        <f t="shared" si="145"/>
        <v>11</v>
      </c>
      <c r="H200" s="62">
        <f t="shared" si="145"/>
        <v>14</v>
      </c>
      <c r="J200" s="120" t="s">
        <v>141</v>
      </c>
      <c r="K200" s="62">
        <f t="shared" ref="K200:L200" si="146">+K197+K198-K199</f>
        <v>182.28727525500381</v>
      </c>
      <c r="L200" s="62">
        <f t="shared" si="146"/>
        <v>228.05263800987223</v>
      </c>
      <c r="M200" s="62">
        <f t="shared" ref="M200:P200" si="147">+M197+M198-M199</f>
        <v>274.54828732322358</v>
      </c>
      <c r="N200" s="62">
        <f t="shared" si="147"/>
        <v>364.76199299512518</v>
      </c>
      <c r="O200" s="62">
        <f t="shared" si="147"/>
        <v>475.98426392139208</v>
      </c>
      <c r="P200" s="62">
        <f t="shared" si="147"/>
        <v>624.55317034902964</v>
      </c>
    </row>
    <row r="201" spans="2:16" s="122" customFormat="1" x14ac:dyDescent="0.2">
      <c r="B201" s="120" t="s">
        <v>156</v>
      </c>
      <c r="C201" s="62">
        <v>22</v>
      </c>
      <c r="D201" s="57"/>
      <c r="E201" s="57"/>
      <c r="F201" s="57"/>
      <c r="G201" s="57"/>
      <c r="H201" s="57"/>
      <c r="J201" s="114" t="s">
        <v>144</v>
      </c>
      <c r="K201" s="132">
        <f>Cost.Prod!E282</f>
        <v>36.45745505100075</v>
      </c>
      <c r="L201" s="132">
        <f>Cost.Prod!H282</f>
        <v>38.121187345894938</v>
      </c>
      <c r="M201" s="132">
        <f>Cost.Prod!K282</f>
        <v>39.309445778790625</v>
      </c>
      <c r="N201" s="132">
        <f>Cost.Prod!N282</f>
        <v>40.620937971053394</v>
      </c>
      <c r="O201" s="132">
        <f>Cost.Prod!Q282</f>
        <v>43.468079087198994</v>
      </c>
      <c r="P201" s="132">
        <f>Cost.Prod!T282</f>
        <v>44.703584070316836</v>
      </c>
    </row>
    <row r="202" spans="2:16" s="122" customFormat="1" x14ac:dyDescent="0.2">
      <c r="B202" s="121"/>
      <c r="C202" s="57"/>
      <c r="D202" s="57"/>
      <c r="E202" s="57"/>
      <c r="F202" s="57"/>
      <c r="G202" s="57"/>
      <c r="H202" s="57"/>
      <c r="J202" s="114" t="s">
        <v>145</v>
      </c>
      <c r="K202" s="132">
        <f t="shared" ref="K202:P202" si="148">(K198+K197)/(C198+C197)</f>
        <v>36.45745505100075</v>
      </c>
      <c r="L202" s="132">
        <f t="shared" si="148"/>
        <v>38.008773001645331</v>
      </c>
      <c r="M202" s="132">
        <f t="shared" si="148"/>
        <v>39.22118390331763</v>
      </c>
      <c r="N202" s="132">
        <f t="shared" si="148"/>
        <v>40.529110332791674</v>
      </c>
      <c r="O202" s="132">
        <f t="shared" si="148"/>
        <v>43.271296720126486</v>
      </c>
      <c r="P202" s="132">
        <f t="shared" si="148"/>
        <v>44.610940739216339</v>
      </c>
    </row>
    <row r="203" spans="2:16" s="122" customFormat="1" x14ac:dyDescent="0.2">
      <c r="B203" s="121"/>
      <c r="C203" s="57"/>
      <c r="D203" s="57"/>
      <c r="E203" s="57"/>
      <c r="F203" s="57"/>
      <c r="G203" s="57"/>
      <c r="H203" s="57"/>
      <c r="J203" s="121"/>
      <c r="K203" s="57"/>
      <c r="L203" s="57"/>
      <c r="M203" s="57"/>
      <c r="N203" s="57"/>
      <c r="O203" s="57"/>
      <c r="P203" s="57"/>
    </row>
    <row r="204" spans="2:16" s="122" customFormat="1" x14ac:dyDescent="0.2">
      <c r="B204" s="121"/>
      <c r="C204" s="57"/>
      <c r="D204" s="57"/>
      <c r="E204" s="57"/>
      <c r="F204" s="57"/>
      <c r="G204" s="57"/>
      <c r="H204" s="57"/>
      <c r="J204" s="121"/>
      <c r="K204" s="57"/>
      <c r="L204" s="57"/>
      <c r="M204" s="57"/>
      <c r="N204" s="57"/>
      <c r="O204" s="57"/>
      <c r="P204" s="57"/>
    </row>
    <row r="205" spans="2:16" x14ac:dyDescent="0.2">
      <c r="B205" s="2" t="s">
        <v>163</v>
      </c>
      <c r="C205" s="695"/>
      <c r="D205" s="695"/>
      <c r="E205" s="695"/>
      <c r="F205" s="695"/>
      <c r="G205" s="695"/>
      <c r="H205" s="696"/>
      <c r="J205" s="2" t="s">
        <v>164</v>
      </c>
      <c r="K205" s="695"/>
      <c r="L205" s="695"/>
      <c r="M205" s="695"/>
      <c r="N205" s="695"/>
      <c r="O205" s="695"/>
      <c r="P205" s="696"/>
    </row>
    <row r="206" spans="2:16" x14ac:dyDescent="0.2">
      <c r="B206" s="9" t="s">
        <v>20</v>
      </c>
      <c r="C206" s="10"/>
      <c r="D206" s="10"/>
      <c r="E206" s="10"/>
      <c r="F206" s="10"/>
      <c r="G206" s="10"/>
      <c r="H206" s="15"/>
      <c r="J206" s="9" t="s">
        <v>20</v>
      </c>
      <c r="K206" s="10"/>
      <c r="L206" s="10"/>
      <c r="M206" s="10"/>
      <c r="N206" s="10"/>
      <c r="O206" s="10"/>
      <c r="P206" s="15"/>
    </row>
    <row r="207" spans="2:16" x14ac:dyDescent="0.2">
      <c r="B207" s="9" t="s">
        <v>139</v>
      </c>
      <c r="C207" s="10"/>
      <c r="D207" s="10"/>
      <c r="E207" s="10"/>
      <c r="F207" s="10"/>
      <c r="G207" s="10"/>
      <c r="H207" s="15"/>
      <c r="J207" s="9" t="s">
        <v>139</v>
      </c>
      <c r="K207" s="10"/>
      <c r="L207" s="10"/>
      <c r="M207" s="10"/>
      <c r="N207" s="10"/>
      <c r="O207" s="10"/>
      <c r="P207" s="15"/>
    </row>
    <row r="208" spans="2:16" x14ac:dyDescent="0.2">
      <c r="B208" s="9" t="s">
        <v>128</v>
      </c>
      <c r="C208" s="10"/>
      <c r="D208" s="10"/>
      <c r="E208" s="10"/>
      <c r="F208" s="10"/>
      <c r="G208" s="10"/>
      <c r="H208" s="15"/>
      <c r="J208" s="9" t="s">
        <v>2</v>
      </c>
      <c r="K208" s="10"/>
      <c r="L208" s="10"/>
      <c r="M208" s="10"/>
      <c r="N208" s="10"/>
      <c r="O208" s="10"/>
      <c r="P208" s="15"/>
    </row>
    <row r="209" spans="2:16" x14ac:dyDescent="0.2">
      <c r="B209" s="12"/>
      <c r="C209" s="16"/>
      <c r="D209" s="16"/>
      <c r="E209" s="16"/>
      <c r="F209" s="16"/>
      <c r="G209" s="16"/>
      <c r="H209" s="17"/>
      <c r="J209" s="12"/>
      <c r="K209" s="16"/>
      <c r="L209" s="16"/>
      <c r="M209" s="16"/>
      <c r="N209" s="16"/>
      <c r="O209" s="16"/>
      <c r="P209" s="17"/>
    </row>
    <row r="210" spans="2:16" x14ac:dyDescent="0.2">
      <c r="B210" s="45"/>
      <c r="C210" s="45"/>
      <c r="D210" s="45"/>
      <c r="E210" s="45"/>
      <c r="F210" s="45"/>
      <c r="J210" s="45"/>
      <c r="K210" s="45"/>
      <c r="L210" s="45"/>
      <c r="M210" s="45"/>
      <c r="N210" s="45"/>
    </row>
    <row r="211" spans="2:16" x14ac:dyDescent="0.2">
      <c r="B211" s="14" t="s">
        <v>34</v>
      </c>
      <c r="C211" s="14" t="s">
        <v>38</v>
      </c>
      <c r="D211" s="14" t="s">
        <v>39</v>
      </c>
      <c r="E211" s="14" t="s">
        <v>40</v>
      </c>
      <c r="F211" s="14" t="s">
        <v>121</v>
      </c>
      <c r="G211" s="14" t="s">
        <v>122</v>
      </c>
      <c r="H211" s="14" t="s">
        <v>633</v>
      </c>
      <c r="J211" s="14" t="s">
        <v>34</v>
      </c>
      <c r="K211" s="14" t="s">
        <v>38</v>
      </c>
      <c r="L211" s="14" t="s">
        <v>39</v>
      </c>
      <c r="M211" s="14" t="s">
        <v>40</v>
      </c>
      <c r="N211" s="14" t="s">
        <v>121</v>
      </c>
      <c r="O211" s="14" t="s">
        <v>122</v>
      </c>
      <c r="P211" s="14" t="s">
        <v>633</v>
      </c>
    </row>
    <row r="212" spans="2:16" x14ac:dyDescent="0.2">
      <c r="B212" s="129" t="s">
        <v>79</v>
      </c>
      <c r="C212" s="130"/>
      <c r="D212" s="130"/>
      <c r="E212" s="130"/>
      <c r="F212" s="130"/>
      <c r="G212" s="130"/>
      <c r="H212" s="131"/>
      <c r="J212" s="129" t="s">
        <v>79</v>
      </c>
      <c r="K212" s="130"/>
      <c r="L212" s="130"/>
      <c r="M212" s="130"/>
      <c r="N212" s="130"/>
      <c r="O212" s="130"/>
      <c r="P212" s="131"/>
    </row>
    <row r="213" spans="2:16" x14ac:dyDescent="0.2">
      <c r="B213" s="126" t="s">
        <v>140</v>
      </c>
      <c r="C213" s="127">
        <v>0</v>
      </c>
      <c r="D213" s="127">
        <f>C216</f>
        <v>33</v>
      </c>
      <c r="E213" s="127">
        <f t="shared" ref="E213:H213" si="149">D216</f>
        <v>41</v>
      </c>
      <c r="F213" s="127">
        <f t="shared" si="149"/>
        <v>50</v>
      </c>
      <c r="G213" s="127">
        <f t="shared" si="149"/>
        <v>60</v>
      </c>
      <c r="H213" s="127">
        <f t="shared" si="149"/>
        <v>75</v>
      </c>
      <c r="J213" s="126" t="s">
        <v>140</v>
      </c>
      <c r="K213" s="127">
        <f>+C213*0.88</f>
        <v>0</v>
      </c>
      <c r="L213" s="127">
        <f>K216</f>
        <v>689.27941668302537</v>
      </c>
      <c r="M213" s="127">
        <f t="shared" ref="M213:P213" si="150">L216</f>
        <v>890.93842756019512</v>
      </c>
      <c r="N213" s="127">
        <f t="shared" si="150"/>
        <v>1106.4214112339141</v>
      </c>
      <c r="O213" s="127">
        <f t="shared" si="150"/>
        <v>1354.3737678158759</v>
      </c>
      <c r="P213" s="127">
        <f t="shared" si="150"/>
        <v>1831.3690045285075</v>
      </c>
    </row>
    <row r="214" spans="2:16" x14ac:dyDescent="0.2">
      <c r="B214" s="87" t="s">
        <v>131</v>
      </c>
      <c r="C214" s="118">
        <f>+C216+C215-C213</f>
        <v>425</v>
      </c>
      <c r="D214" s="118">
        <f t="shared" ref="D214" si="151">+D216+D215-D213</f>
        <v>459</v>
      </c>
      <c r="E214" s="118">
        <f t="shared" ref="E214:H214" si="152">+E216+E215-E213</f>
        <v>549.95410082769001</v>
      </c>
      <c r="F214" s="118">
        <f t="shared" si="152"/>
        <v>659.14492099322786</v>
      </c>
      <c r="G214" s="118">
        <f t="shared" si="152"/>
        <v>834.9849510910459</v>
      </c>
      <c r="H214" s="118">
        <f t="shared" si="152"/>
        <v>1056.8901429646351</v>
      </c>
      <c r="J214" s="87" t="s">
        <v>131</v>
      </c>
      <c r="K214" s="118">
        <f>C214*K217</f>
        <v>8877.0833966753162</v>
      </c>
      <c r="L214" s="118">
        <f t="shared" ref="L214" si="153">D214*L217</f>
        <v>10001.981714039302</v>
      </c>
      <c r="M214" s="118">
        <f t="shared" ref="M214:M215" si="154">E214*M217</f>
        <v>12185.946976684621</v>
      </c>
      <c r="N214" s="118">
        <f t="shared" ref="N214:N215" si="155">F214*N217</f>
        <v>14901.033231650905</v>
      </c>
      <c r="O214" s="118">
        <f t="shared" ref="O214:O215" si="156">G214*O217</f>
        <v>20499.595551485494</v>
      </c>
      <c r="P214" s="118">
        <f t="shared" ref="P214:P215" si="157">H214*P217</f>
        <v>26252.554263213467</v>
      </c>
    </row>
    <row r="215" spans="2:16" x14ac:dyDescent="0.2">
      <c r="B215" s="87" t="s">
        <v>133</v>
      </c>
      <c r="C215" s="118">
        <f>Pres.Vtas!D45</f>
        <v>392</v>
      </c>
      <c r="D215" s="118">
        <f>Pres.Vtas!E45</f>
        <v>451</v>
      </c>
      <c r="E215" s="118">
        <f>Pres.Vtas!F45</f>
        <v>540.95410082769001</v>
      </c>
      <c r="F215" s="118">
        <f>Pres.Vtas!G45</f>
        <v>649.14492099322786</v>
      </c>
      <c r="G215" s="118">
        <f>Pres.Vtas!H45</f>
        <v>819.9849510910459</v>
      </c>
      <c r="H215" s="118">
        <f>Pres.Vtas!I45</f>
        <v>1036.8901429646351</v>
      </c>
      <c r="J215" s="87" t="s">
        <v>133</v>
      </c>
      <c r="K215" s="118">
        <f>C215*K218</f>
        <v>8187.8039799922908</v>
      </c>
      <c r="L215" s="118">
        <f t="shared" ref="L215" si="158">D215*L218</f>
        <v>9800.3227031621318</v>
      </c>
      <c r="M215" s="118">
        <f t="shared" si="154"/>
        <v>11970.463993010902</v>
      </c>
      <c r="N215" s="118">
        <f t="shared" si="155"/>
        <v>14653.080875068943</v>
      </c>
      <c r="O215" s="118">
        <f t="shared" si="156"/>
        <v>20022.600314772862</v>
      </c>
      <c r="P215" s="118">
        <f t="shared" si="157"/>
        <v>25726.82816711007</v>
      </c>
    </row>
    <row r="216" spans="2:16" x14ac:dyDescent="0.2">
      <c r="B216" s="120" t="s">
        <v>141</v>
      </c>
      <c r="C216" s="62">
        <v>33</v>
      </c>
      <c r="D216" s="62">
        <f>ROUND((($C$217*D215)/240),0)</f>
        <v>41</v>
      </c>
      <c r="E216" s="62">
        <f t="shared" ref="E216:H216" si="159">ROUND((($C$217*E215)/240),0)</f>
        <v>50</v>
      </c>
      <c r="F216" s="62">
        <f t="shared" si="159"/>
        <v>60</v>
      </c>
      <c r="G216" s="62">
        <f t="shared" si="159"/>
        <v>75</v>
      </c>
      <c r="H216" s="62">
        <f t="shared" si="159"/>
        <v>95</v>
      </c>
      <c r="J216" s="120" t="s">
        <v>141</v>
      </c>
      <c r="K216" s="62">
        <f t="shared" ref="K216:L216" si="160">+K213+K214-K215</f>
        <v>689.27941668302537</v>
      </c>
      <c r="L216" s="62">
        <f t="shared" si="160"/>
        <v>890.93842756019512</v>
      </c>
      <c r="M216" s="62">
        <f t="shared" ref="M216:P216" si="161">+M213+M214-M215</f>
        <v>1106.4214112339141</v>
      </c>
      <c r="N216" s="62">
        <f t="shared" si="161"/>
        <v>1354.3737678158759</v>
      </c>
      <c r="O216" s="62">
        <f t="shared" si="161"/>
        <v>1831.3690045285075</v>
      </c>
      <c r="P216" s="62">
        <f t="shared" si="161"/>
        <v>2357.0951006319046</v>
      </c>
    </row>
    <row r="217" spans="2:16" x14ac:dyDescent="0.2">
      <c r="B217" s="120" t="s">
        <v>156</v>
      </c>
      <c r="C217" s="62">
        <v>22</v>
      </c>
      <c r="J217" s="114" t="s">
        <v>144</v>
      </c>
      <c r="K217" s="132">
        <f>Cost.Prod!E308</f>
        <v>20.887255051000743</v>
      </c>
      <c r="L217" s="132">
        <f>Cost.Prod!H308</f>
        <v>21.790809834508284</v>
      </c>
      <c r="M217" s="132">
        <f>Cost.Prod!K308</f>
        <v>22.158116392521794</v>
      </c>
      <c r="N217" s="132">
        <f>Cost.Prod!N308</f>
        <v>22.606611622217141</v>
      </c>
      <c r="O217" s="132">
        <f>Cost.Prod!Q308</f>
        <v>24.550856305493152</v>
      </c>
      <c r="P217" s="132">
        <f>Cost.Prod!T308</f>
        <v>24.839435241181839</v>
      </c>
    </row>
    <row r="218" spans="2:16" x14ac:dyDescent="0.2">
      <c r="J218" s="114" t="s">
        <v>145</v>
      </c>
      <c r="K218" s="132">
        <f t="shared" ref="K218:P218" si="162">(K214+K213)/(C214+C213)</f>
        <v>20.887255051000743</v>
      </c>
      <c r="L218" s="132">
        <f t="shared" si="162"/>
        <v>21.73020555024863</v>
      </c>
      <c r="M218" s="132">
        <f t="shared" si="162"/>
        <v>22.128428224678256</v>
      </c>
      <c r="N218" s="132">
        <f t="shared" si="162"/>
        <v>22.572896130264585</v>
      </c>
      <c r="O218" s="132">
        <f t="shared" si="162"/>
        <v>24.418253393713417</v>
      </c>
      <c r="P218" s="132">
        <f t="shared" si="162"/>
        <v>24.811527375072682</v>
      </c>
    </row>
    <row r="219" spans="2:16" x14ac:dyDescent="0.2">
      <c r="J219" s="123"/>
      <c r="K219" s="124"/>
      <c r="L219" s="124"/>
      <c r="M219" s="124"/>
      <c r="N219" s="124"/>
      <c r="O219" s="124"/>
      <c r="P219" s="124"/>
    </row>
    <row r="221" spans="2:16" x14ac:dyDescent="0.2">
      <c r="B221" s="2" t="s">
        <v>165</v>
      </c>
      <c r="C221" s="695"/>
      <c r="D221" s="695"/>
      <c r="E221" s="695"/>
      <c r="F221" s="695"/>
      <c r="G221" s="695"/>
      <c r="H221" s="696"/>
      <c r="J221" s="2" t="s">
        <v>166</v>
      </c>
      <c r="K221" s="695"/>
      <c r="L221" s="695"/>
      <c r="M221" s="695"/>
      <c r="N221" s="695"/>
      <c r="O221" s="695"/>
      <c r="P221" s="696"/>
    </row>
    <row r="222" spans="2:16" x14ac:dyDescent="0.2">
      <c r="B222" s="9" t="s">
        <v>20</v>
      </c>
      <c r="C222" s="10"/>
      <c r="D222" s="10"/>
      <c r="E222" s="10"/>
      <c r="F222" s="10"/>
      <c r="G222" s="10"/>
      <c r="H222" s="15"/>
      <c r="J222" s="9" t="s">
        <v>20</v>
      </c>
      <c r="K222" s="10"/>
      <c r="L222" s="10"/>
      <c r="M222" s="10"/>
      <c r="N222" s="10"/>
      <c r="O222" s="10"/>
      <c r="P222" s="15"/>
    </row>
    <row r="223" spans="2:16" x14ac:dyDescent="0.2">
      <c r="B223" s="9" t="s">
        <v>139</v>
      </c>
      <c r="C223" s="10"/>
      <c r="D223" s="10"/>
      <c r="E223" s="10"/>
      <c r="F223" s="10"/>
      <c r="G223" s="10"/>
      <c r="H223" s="15"/>
      <c r="J223" s="9" t="s">
        <v>139</v>
      </c>
      <c r="K223" s="10"/>
      <c r="L223" s="10"/>
      <c r="M223" s="10"/>
      <c r="N223" s="10"/>
      <c r="O223" s="10"/>
      <c r="P223" s="15"/>
    </row>
    <row r="224" spans="2:16" x14ac:dyDescent="0.2">
      <c r="B224" s="9" t="s">
        <v>128</v>
      </c>
      <c r="C224" s="10"/>
      <c r="D224" s="10"/>
      <c r="E224" s="10"/>
      <c r="F224" s="10"/>
      <c r="G224" s="10"/>
      <c r="H224" s="15"/>
      <c r="J224" s="9" t="s">
        <v>2</v>
      </c>
      <c r="K224" s="10"/>
      <c r="L224" s="10"/>
      <c r="M224" s="10"/>
      <c r="N224" s="10"/>
      <c r="O224" s="10"/>
      <c r="P224" s="15"/>
    </row>
    <row r="225" spans="2:16" x14ac:dyDescent="0.2">
      <c r="B225" s="12"/>
      <c r="C225" s="16"/>
      <c r="D225" s="16"/>
      <c r="E225" s="16"/>
      <c r="F225" s="16"/>
      <c r="G225" s="16"/>
      <c r="H225" s="17"/>
      <c r="J225" s="12"/>
      <c r="K225" s="16"/>
      <c r="L225" s="16"/>
      <c r="M225" s="16"/>
      <c r="N225" s="16"/>
      <c r="O225" s="16"/>
      <c r="P225" s="17"/>
    </row>
    <row r="226" spans="2:16" x14ac:dyDescent="0.2">
      <c r="B226" s="45"/>
      <c r="C226" s="45"/>
      <c r="D226" s="45"/>
      <c r="E226" s="45"/>
      <c r="F226" s="45"/>
      <c r="J226" s="45"/>
      <c r="K226" s="45"/>
      <c r="L226" s="45"/>
      <c r="M226" s="45"/>
      <c r="N226" s="45"/>
    </row>
    <row r="227" spans="2:16" x14ac:dyDescent="0.2">
      <c r="B227" s="14" t="s">
        <v>34</v>
      </c>
      <c r="C227" s="14" t="s">
        <v>38</v>
      </c>
      <c r="D227" s="14" t="s">
        <v>39</v>
      </c>
      <c r="E227" s="14" t="s">
        <v>40</v>
      </c>
      <c r="F227" s="14" t="s">
        <v>121</v>
      </c>
      <c r="G227" s="14" t="s">
        <v>122</v>
      </c>
      <c r="H227" s="14" t="s">
        <v>633</v>
      </c>
      <c r="J227" s="14" t="s">
        <v>34</v>
      </c>
      <c r="K227" s="14" t="s">
        <v>38</v>
      </c>
      <c r="L227" s="14" t="s">
        <v>39</v>
      </c>
      <c r="M227" s="14" t="s">
        <v>40</v>
      </c>
      <c r="N227" s="14" t="s">
        <v>121</v>
      </c>
      <c r="O227" s="14" t="s">
        <v>122</v>
      </c>
      <c r="P227" s="14" t="s">
        <v>633</v>
      </c>
    </row>
    <row r="228" spans="2:16" x14ac:dyDescent="0.2">
      <c r="B228" s="129" t="s">
        <v>80</v>
      </c>
      <c r="C228" s="130"/>
      <c r="D228" s="130"/>
      <c r="E228" s="130"/>
      <c r="F228" s="130"/>
      <c r="G228" s="130"/>
      <c r="H228" s="131"/>
      <c r="J228" s="129" t="s">
        <v>80</v>
      </c>
      <c r="K228" s="130"/>
      <c r="L228" s="130"/>
      <c r="M228" s="130"/>
      <c r="N228" s="130"/>
      <c r="O228" s="130"/>
      <c r="P228" s="131"/>
    </row>
    <row r="229" spans="2:16" x14ac:dyDescent="0.2">
      <c r="B229" s="126" t="s">
        <v>140</v>
      </c>
      <c r="C229" s="127">
        <v>0</v>
      </c>
      <c r="D229" s="127">
        <f>C232</f>
        <v>200</v>
      </c>
      <c r="E229" s="127">
        <f t="shared" ref="E229:H229" si="163">D232</f>
        <v>252</v>
      </c>
      <c r="F229" s="127">
        <f t="shared" si="163"/>
        <v>302</v>
      </c>
      <c r="G229" s="127">
        <f t="shared" si="163"/>
        <v>362</v>
      </c>
      <c r="H229" s="127">
        <f t="shared" si="163"/>
        <v>458</v>
      </c>
      <c r="J229" s="126" t="s">
        <v>140</v>
      </c>
      <c r="K229" s="127">
        <f>+C229*0.88</f>
        <v>0</v>
      </c>
      <c r="L229" s="127">
        <f>K232</f>
        <v>4815.5510102001499</v>
      </c>
      <c r="M229" s="127">
        <f t="shared" ref="M229:P229" si="164">L232</f>
        <v>6318.2118732337549</v>
      </c>
      <c r="N229" s="127">
        <f t="shared" si="164"/>
        <v>7742.572032350552</v>
      </c>
      <c r="O229" s="127">
        <f t="shared" si="164"/>
        <v>9505.7031471198425</v>
      </c>
      <c r="P229" s="127">
        <f t="shared" si="164"/>
        <v>12957.294300981797</v>
      </c>
    </row>
    <row r="230" spans="2:16" x14ac:dyDescent="0.2">
      <c r="B230" s="87" t="s">
        <v>131</v>
      </c>
      <c r="C230" s="118">
        <f t="shared" ref="C230:D230" si="165">+C232+C231-C229</f>
        <v>2588</v>
      </c>
      <c r="D230" s="118">
        <f t="shared" si="165"/>
        <v>2798</v>
      </c>
      <c r="E230" s="118">
        <f t="shared" ref="E230:H230" si="166">+E232+E231-E229</f>
        <v>3345.4040632054175</v>
      </c>
      <c r="F230" s="118">
        <f t="shared" si="166"/>
        <v>4014.4848758465005</v>
      </c>
      <c r="G230" s="118">
        <f t="shared" si="166"/>
        <v>5091.2144469525956</v>
      </c>
      <c r="H230" s="118">
        <f t="shared" si="166"/>
        <v>6437.5654627539498</v>
      </c>
      <c r="J230" s="87" t="s">
        <v>131</v>
      </c>
      <c r="K230" s="118">
        <f>C230*K233</f>
        <v>62313.230071989921</v>
      </c>
      <c r="L230" s="118">
        <f t="shared" ref="L230" si="167">D230*L233</f>
        <v>70351.112465810991</v>
      </c>
      <c r="M230" s="118">
        <f t="shared" ref="M230:M231" si="168">E230*M233</f>
        <v>85910.795043449951</v>
      </c>
      <c r="N230" s="118">
        <f t="shared" ref="N230:N231" si="169">F230*N233</f>
        <v>105603.35025723308</v>
      </c>
      <c r="O230" s="118">
        <f t="shared" ref="O230:O231" si="170">G230*O233</f>
        <v>144771.38086058869</v>
      </c>
      <c r="P230" s="118">
        <f t="shared" ref="P230:P231" si="171">H230*P233</f>
        <v>186163.2621358234</v>
      </c>
    </row>
    <row r="231" spans="2:16" x14ac:dyDescent="0.2">
      <c r="B231" s="87" t="s">
        <v>133</v>
      </c>
      <c r="C231" s="118">
        <f>Pres.Vtas!D46</f>
        <v>2388</v>
      </c>
      <c r="D231" s="118">
        <f>Pres.Vtas!E46</f>
        <v>2746</v>
      </c>
      <c r="E231" s="118">
        <f>Pres.Vtas!F46</f>
        <v>3295.4040632054175</v>
      </c>
      <c r="F231" s="118">
        <f>Pres.Vtas!G46</f>
        <v>3954.4848758465005</v>
      </c>
      <c r="G231" s="118">
        <f>Pres.Vtas!H46</f>
        <v>4995.2144469525956</v>
      </c>
      <c r="H231" s="118">
        <f>Pres.Vtas!I46</f>
        <v>6316.5654627539498</v>
      </c>
      <c r="J231" s="87" t="s">
        <v>133</v>
      </c>
      <c r="K231" s="118">
        <f>C231*K234</f>
        <v>57497.679061789771</v>
      </c>
      <c r="L231" s="118">
        <f t="shared" ref="L231" si="172">D231*L234</f>
        <v>68848.451602777379</v>
      </c>
      <c r="M231" s="118">
        <f t="shared" si="168"/>
        <v>84486.434884333154</v>
      </c>
      <c r="N231" s="118">
        <f t="shared" si="169"/>
        <v>103840.21914246379</v>
      </c>
      <c r="O231" s="118">
        <f t="shared" si="170"/>
        <v>141319.78970672673</v>
      </c>
      <c r="P231" s="118">
        <f t="shared" si="171"/>
        <v>182400.99909235715</v>
      </c>
    </row>
    <row r="232" spans="2:16" x14ac:dyDescent="0.2">
      <c r="B232" s="120" t="s">
        <v>141</v>
      </c>
      <c r="C232" s="62">
        <v>200</v>
      </c>
      <c r="D232" s="62">
        <f>ROUND((($C$233*D231)/240),0)</f>
        <v>252</v>
      </c>
      <c r="E232" s="62">
        <f t="shared" ref="E232:H232" si="173">ROUND((($C$233*E231)/240),0)</f>
        <v>302</v>
      </c>
      <c r="F232" s="62">
        <f t="shared" si="173"/>
        <v>362</v>
      </c>
      <c r="G232" s="62">
        <f t="shared" si="173"/>
        <v>458</v>
      </c>
      <c r="H232" s="62">
        <f t="shared" si="173"/>
        <v>579</v>
      </c>
      <c r="J232" s="120" t="s">
        <v>141</v>
      </c>
      <c r="K232" s="62">
        <f t="shared" ref="K232:L232" si="174">+K229+K230-K231</f>
        <v>4815.5510102001499</v>
      </c>
      <c r="L232" s="62">
        <f t="shared" si="174"/>
        <v>6318.2118732337549</v>
      </c>
      <c r="M232" s="62">
        <f t="shared" ref="M232:P232" si="175">+M229+M230-M231</f>
        <v>7742.572032350552</v>
      </c>
      <c r="N232" s="62">
        <f t="shared" si="175"/>
        <v>9505.7031471198425</v>
      </c>
      <c r="O232" s="62">
        <f t="shared" si="175"/>
        <v>12957.294300981797</v>
      </c>
      <c r="P232" s="62">
        <f t="shared" si="175"/>
        <v>16719.557344448054</v>
      </c>
    </row>
    <row r="233" spans="2:16" x14ac:dyDescent="0.2">
      <c r="B233" s="120" t="s">
        <v>156</v>
      </c>
      <c r="C233" s="62">
        <v>22</v>
      </c>
      <c r="J233" s="114" t="s">
        <v>144</v>
      </c>
      <c r="K233" s="132">
        <f>Cost.Prod!E334</f>
        <v>24.077755051000743</v>
      </c>
      <c r="L233" s="132">
        <f>Cost.Prod!H334</f>
        <v>25.143356849825228</v>
      </c>
      <c r="M233" s="132">
        <f>Cost.Prod!K334</f>
        <v>25.680244723901616</v>
      </c>
      <c r="N233" s="132">
        <f>Cost.Prod!N334</f>
        <v>26.30557930174426</v>
      </c>
      <c r="O233" s="132">
        <f>Cost.Prod!Q334</f>
        <v>28.435529944578008</v>
      </c>
      <c r="P233" s="132">
        <f>Cost.Prod!T334</f>
        <v>28.918270922900088</v>
      </c>
    </row>
    <row r="234" spans="2:16" x14ac:dyDescent="0.2">
      <c r="J234" s="114" t="s">
        <v>145</v>
      </c>
      <c r="K234" s="132">
        <f t="shared" ref="K234:P234" si="176">(K230+K229)/(C230+C229)</f>
        <v>24.077755051000743</v>
      </c>
      <c r="L234" s="132">
        <f t="shared" si="176"/>
        <v>25.072269338229198</v>
      </c>
      <c r="M234" s="132">
        <f t="shared" si="176"/>
        <v>25.637655736260083</v>
      </c>
      <c r="N234" s="132">
        <f t="shared" si="176"/>
        <v>26.258848472706742</v>
      </c>
      <c r="O234" s="132">
        <f t="shared" si="176"/>
        <v>28.291035591663327</v>
      </c>
      <c r="P234" s="132">
        <f t="shared" si="176"/>
        <v>28.87661026674968</v>
      </c>
    </row>
    <row r="235" spans="2:16" x14ac:dyDescent="0.2">
      <c r="J235" s="123"/>
      <c r="K235" s="124"/>
      <c r="L235" s="124"/>
      <c r="M235" s="124"/>
      <c r="N235" s="124"/>
      <c r="O235" s="124"/>
      <c r="P235" s="124"/>
    </row>
    <row r="237" spans="2:16" x14ac:dyDescent="0.2">
      <c r="B237" s="2" t="s">
        <v>167</v>
      </c>
      <c r="C237" s="695"/>
      <c r="D237" s="695"/>
      <c r="E237" s="695"/>
      <c r="F237" s="695"/>
      <c r="G237" s="695"/>
      <c r="H237" s="696"/>
      <c r="J237" s="2" t="s">
        <v>168</v>
      </c>
      <c r="K237" s="695"/>
      <c r="L237" s="695"/>
      <c r="M237" s="695"/>
      <c r="N237" s="695"/>
      <c r="O237" s="695"/>
      <c r="P237" s="696"/>
    </row>
    <row r="238" spans="2:16" x14ac:dyDescent="0.2">
      <c r="B238" s="9" t="s">
        <v>20</v>
      </c>
      <c r="C238" s="10"/>
      <c r="D238" s="10"/>
      <c r="E238" s="10"/>
      <c r="F238" s="10"/>
      <c r="G238" s="10"/>
      <c r="H238" s="15"/>
      <c r="J238" s="9" t="s">
        <v>20</v>
      </c>
      <c r="K238" s="10"/>
      <c r="L238" s="10"/>
      <c r="M238" s="10"/>
      <c r="N238" s="10"/>
      <c r="O238" s="10"/>
      <c r="P238" s="15"/>
    </row>
    <row r="239" spans="2:16" x14ac:dyDescent="0.2">
      <c r="B239" s="9" t="s">
        <v>139</v>
      </c>
      <c r="C239" s="10"/>
      <c r="D239" s="10"/>
      <c r="E239" s="10"/>
      <c r="F239" s="10"/>
      <c r="G239" s="10"/>
      <c r="H239" s="15"/>
      <c r="J239" s="9" t="s">
        <v>139</v>
      </c>
      <c r="K239" s="10"/>
      <c r="L239" s="10"/>
      <c r="M239" s="10"/>
      <c r="N239" s="10"/>
      <c r="O239" s="10"/>
      <c r="P239" s="15"/>
    </row>
    <row r="240" spans="2:16" x14ac:dyDescent="0.2">
      <c r="B240" s="9" t="s">
        <v>128</v>
      </c>
      <c r="C240" s="10"/>
      <c r="D240" s="10"/>
      <c r="E240" s="10"/>
      <c r="F240" s="10"/>
      <c r="G240" s="10"/>
      <c r="H240" s="15"/>
      <c r="J240" s="9" t="s">
        <v>2</v>
      </c>
      <c r="K240" s="10"/>
      <c r="L240" s="10"/>
      <c r="M240" s="10"/>
      <c r="N240" s="10"/>
      <c r="O240" s="10"/>
      <c r="P240" s="15"/>
    </row>
    <row r="241" spans="2:16" x14ac:dyDescent="0.2">
      <c r="B241" s="12"/>
      <c r="C241" s="16"/>
      <c r="D241" s="16"/>
      <c r="E241" s="16"/>
      <c r="F241" s="16"/>
      <c r="G241" s="16"/>
      <c r="H241" s="17"/>
      <c r="J241" s="12"/>
      <c r="K241" s="16"/>
      <c r="L241" s="16"/>
      <c r="M241" s="16"/>
      <c r="N241" s="16"/>
      <c r="O241" s="16"/>
      <c r="P241" s="17"/>
    </row>
    <row r="242" spans="2:16" x14ac:dyDescent="0.2">
      <c r="B242" s="45"/>
      <c r="C242" s="45"/>
      <c r="D242" s="45"/>
      <c r="E242" s="45"/>
      <c r="F242" s="45"/>
      <c r="J242" s="45"/>
      <c r="K242" s="45"/>
      <c r="L242" s="45"/>
      <c r="M242" s="45"/>
      <c r="N242" s="45"/>
    </row>
    <row r="243" spans="2:16" x14ac:dyDescent="0.2">
      <c r="B243" s="14" t="s">
        <v>34</v>
      </c>
      <c r="C243" s="14" t="s">
        <v>38</v>
      </c>
      <c r="D243" s="14" t="s">
        <v>39</v>
      </c>
      <c r="E243" s="14" t="s">
        <v>40</v>
      </c>
      <c r="F243" s="14" t="s">
        <v>121</v>
      </c>
      <c r="G243" s="14" t="s">
        <v>122</v>
      </c>
      <c r="H243" s="14" t="s">
        <v>633</v>
      </c>
      <c r="J243" s="14" t="s">
        <v>34</v>
      </c>
      <c r="K243" s="14" t="s">
        <v>38</v>
      </c>
      <c r="L243" s="14" t="s">
        <v>39</v>
      </c>
      <c r="M243" s="14" t="s">
        <v>40</v>
      </c>
      <c r="N243" s="14" t="s">
        <v>121</v>
      </c>
      <c r="O243" s="14" t="s">
        <v>122</v>
      </c>
      <c r="P243" s="14" t="s">
        <v>633</v>
      </c>
    </row>
    <row r="244" spans="2:16" x14ac:dyDescent="0.2">
      <c r="B244" s="129" t="s">
        <v>81</v>
      </c>
      <c r="C244" s="130"/>
      <c r="D244" s="130"/>
      <c r="E244" s="130"/>
      <c r="F244" s="130"/>
      <c r="G244" s="130"/>
      <c r="H244" s="131"/>
      <c r="J244" s="129" t="s">
        <v>81</v>
      </c>
      <c r="K244" s="130"/>
      <c r="L244" s="130"/>
      <c r="M244" s="130"/>
      <c r="N244" s="130"/>
      <c r="O244" s="130"/>
      <c r="P244" s="131"/>
    </row>
    <row r="245" spans="2:16" x14ac:dyDescent="0.2">
      <c r="B245" s="126" t="s">
        <v>140</v>
      </c>
      <c r="C245" s="127">
        <f>+C165+C181+C197+C213</f>
        <v>0</v>
      </c>
      <c r="D245" s="127">
        <f>C248</f>
        <v>30</v>
      </c>
      <c r="E245" s="127">
        <f t="shared" ref="E245:H245" si="177">D248</f>
        <v>39</v>
      </c>
      <c r="F245" s="127">
        <f t="shared" si="177"/>
        <v>46</v>
      </c>
      <c r="G245" s="127">
        <f t="shared" si="177"/>
        <v>55</v>
      </c>
      <c r="H245" s="127">
        <f t="shared" si="177"/>
        <v>70</v>
      </c>
      <c r="J245" s="126" t="s">
        <v>140</v>
      </c>
      <c r="K245" s="127">
        <f>+C245*0.88</f>
        <v>0</v>
      </c>
      <c r="L245" s="127">
        <f>K248</f>
        <v>778.28265153002212</v>
      </c>
      <c r="M245" s="127">
        <f t="shared" ref="M245:P245" si="178">L248</f>
        <v>1052.3357185191271</v>
      </c>
      <c r="N245" s="127">
        <f t="shared" si="178"/>
        <v>1271.1470452659869</v>
      </c>
      <c r="O245" s="127">
        <f t="shared" si="178"/>
        <v>1559.5319794967108</v>
      </c>
      <c r="P245" s="127">
        <f t="shared" si="178"/>
        <v>2134.5550028120051</v>
      </c>
    </row>
    <row r="246" spans="2:16" x14ac:dyDescent="0.2">
      <c r="B246" s="87" t="s">
        <v>131</v>
      </c>
      <c r="C246" s="127">
        <f>+C248+C247-C245</f>
        <v>395</v>
      </c>
      <c r="D246" s="127">
        <f t="shared" ref="D246" si="179">+D248+D247-D245</f>
        <v>429</v>
      </c>
      <c r="E246" s="127">
        <f t="shared" ref="E246:H246" si="180">+E248+E247-E245</f>
        <v>510.69450714823188</v>
      </c>
      <c r="F246" s="127">
        <f t="shared" si="180"/>
        <v>613.43340857787803</v>
      </c>
      <c r="G246" s="127">
        <f t="shared" si="180"/>
        <v>778.50639578630557</v>
      </c>
      <c r="H246" s="127">
        <f t="shared" si="180"/>
        <v>984.47168924003017</v>
      </c>
      <c r="J246" s="87" t="s">
        <v>131</v>
      </c>
      <c r="K246" s="118">
        <f>C246*K249</f>
        <v>10247.388245145294</v>
      </c>
      <c r="L246" s="118">
        <f t="shared" ref="L246" si="181">D246*L249</f>
        <v>11606.899266425851</v>
      </c>
      <c r="M246" s="118">
        <f t="shared" ref="M246:M247" si="182">E246*M249</f>
        <v>14137.719684968204</v>
      </c>
      <c r="N246" s="118">
        <f t="shared" ref="N246:N247" si="183">F246*N249</f>
        <v>17427.170937019873</v>
      </c>
      <c r="O246" s="118">
        <f t="shared" ref="O246:O247" si="184">G246*O249</f>
        <v>23857.114406238448</v>
      </c>
      <c r="P246" s="118">
        <f t="shared" ref="P246:P247" si="185">H246*P249</f>
        <v>30752.983268461452</v>
      </c>
    </row>
    <row r="247" spans="2:16" x14ac:dyDescent="0.2">
      <c r="B247" s="87" t="s">
        <v>133</v>
      </c>
      <c r="C247" s="127">
        <f>Pres.Vtas!D47</f>
        <v>365</v>
      </c>
      <c r="D247" s="127">
        <f>Pres.Vtas!E47</f>
        <v>420</v>
      </c>
      <c r="E247" s="127">
        <f>Pres.Vtas!F47</f>
        <v>503.69450714823182</v>
      </c>
      <c r="F247" s="127">
        <f>Pres.Vtas!G47</f>
        <v>604.43340857787803</v>
      </c>
      <c r="G247" s="127">
        <f>Pres.Vtas!H47</f>
        <v>763.50639578630557</v>
      </c>
      <c r="H247" s="127">
        <f>Pres.Vtas!I47</f>
        <v>965.47168924003017</v>
      </c>
      <c r="J247" s="87" t="s">
        <v>133</v>
      </c>
      <c r="K247" s="118">
        <f>C247*K250</f>
        <v>9469.1055936152716</v>
      </c>
      <c r="L247" s="118">
        <f t="shared" ref="L247" si="186">D247*L250</f>
        <v>11332.846199436746</v>
      </c>
      <c r="M247" s="118">
        <f t="shared" si="182"/>
        <v>13918.908358221344</v>
      </c>
      <c r="N247" s="118">
        <f t="shared" si="183"/>
        <v>17138.786002789147</v>
      </c>
      <c r="O247" s="118">
        <f t="shared" si="184"/>
        <v>23282.091382923154</v>
      </c>
      <c r="P247" s="118">
        <f t="shared" si="185"/>
        <v>30111.749280434968</v>
      </c>
    </row>
    <row r="248" spans="2:16" x14ac:dyDescent="0.2">
      <c r="B248" s="120" t="s">
        <v>141</v>
      </c>
      <c r="C248" s="62">
        <v>30</v>
      </c>
      <c r="D248" s="62">
        <f>ROUND((($C$249*D247)/240),0)</f>
        <v>39</v>
      </c>
      <c r="E248" s="62">
        <f t="shared" ref="E248:H248" si="187">ROUND((($C$249*E247)/240),0)</f>
        <v>46</v>
      </c>
      <c r="F248" s="62">
        <f t="shared" si="187"/>
        <v>55</v>
      </c>
      <c r="G248" s="62">
        <f t="shared" si="187"/>
        <v>70</v>
      </c>
      <c r="H248" s="62">
        <f t="shared" si="187"/>
        <v>89</v>
      </c>
      <c r="J248" s="120" t="s">
        <v>141</v>
      </c>
      <c r="K248" s="62">
        <f t="shared" ref="K248:L248" si="188">+K245+K246-K247</f>
        <v>778.28265153002212</v>
      </c>
      <c r="L248" s="62">
        <f t="shared" si="188"/>
        <v>1052.3357185191271</v>
      </c>
      <c r="M248" s="62">
        <f t="shared" ref="M248:P248" si="189">+M245+M246-M247</f>
        <v>1271.1470452659869</v>
      </c>
      <c r="N248" s="62">
        <f t="shared" si="189"/>
        <v>1559.5319794967108</v>
      </c>
      <c r="O248" s="62">
        <f t="shared" si="189"/>
        <v>2134.5550028120051</v>
      </c>
      <c r="P248" s="62">
        <f t="shared" si="189"/>
        <v>2775.7889908384896</v>
      </c>
    </row>
    <row r="249" spans="2:16" x14ac:dyDescent="0.2">
      <c r="B249" s="120" t="s">
        <v>156</v>
      </c>
      <c r="C249" s="62">
        <v>22</v>
      </c>
      <c r="J249" s="114" t="s">
        <v>144</v>
      </c>
      <c r="K249" s="132">
        <f>Cost.Prod!E360</f>
        <v>25.942755051000745</v>
      </c>
      <c r="L249" s="132">
        <f>Cost.Prod!H360</f>
        <v>27.055709245747906</v>
      </c>
      <c r="M249" s="132">
        <f>Cost.Prod!K360</f>
        <v>27.683320433412561</v>
      </c>
      <c r="N249" s="132">
        <f>Cost.Prod!N360</f>
        <v>28.409230233190694</v>
      </c>
      <c r="O249" s="132">
        <f>Cost.Prod!Q360</f>
        <v>30.644724995666003</v>
      </c>
      <c r="P249" s="132">
        <f>Cost.Prod!T360</f>
        <v>31.238057533377557</v>
      </c>
    </row>
    <row r="250" spans="2:16" x14ac:dyDescent="0.2">
      <c r="J250" s="114" t="s">
        <v>145</v>
      </c>
      <c r="K250" s="132">
        <f t="shared" ref="K250:P250" si="190">(K246+K245)/(C246+C245)</f>
        <v>25.942755051000745</v>
      </c>
      <c r="L250" s="132">
        <f t="shared" si="190"/>
        <v>26.982967141516063</v>
      </c>
      <c r="M250" s="132">
        <f t="shared" si="190"/>
        <v>27.633631418825779</v>
      </c>
      <c r="N250" s="132">
        <f t="shared" si="190"/>
        <v>28.35512689994022</v>
      </c>
      <c r="O250" s="132">
        <f t="shared" si="190"/>
        <v>30.493642897314349</v>
      </c>
      <c r="P250" s="132">
        <f t="shared" si="190"/>
        <v>31.188640346499849</v>
      </c>
    </row>
    <row r="251" spans="2:16" x14ac:dyDescent="0.2">
      <c r="J251" s="123"/>
      <c r="K251" s="124"/>
      <c r="L251" s="124"/>
      <c r="M251" s="124"/>
      <c r="N251" s="124"/>
      <c r="O251" s="124"/>
      <c r="P251" s="124"/>
    </row>
    <row r="253" spans="2:16" x14ac:dyDescent="0.2">
      <c r="B253" s="2" t="s">
        <v>169</v>
      </c>
      <c r="C253" s="695"/>
      <c r="D253" s="695"/>
      <c r="E253" s="695"/>
      <c r="F253" s="695"/>
      <c r="G253" s="695"/>
      <c r="H253" s="696"/>
      <c r="J253" s="2" t="s">
        <v>170</v>
      </c>
      <c r="K253" s="695"/>
      <c r="L253" s="695"/>
      <c r="M253" s="695"/>
      <c r="N253" s="695"/>
      <c r="O253" s="695"/>
      <c r="P253" s="696"/>
    </row>
    <row r="254" spans="2:16" x14ac:dyDescent="0.2">
      <c r="B254" s="9" t="s">
        <v>20</v>
      </c>
      <c r="C254" s="10"/>
      <c r="D254" s="10"/>
      <c r="E254" s="10"/>
      <c r="F254" s="10"/>
      <c r="G254" s="10"/>
      <c r="H254" s="15"/>
      <c r="J254" s="9" t="s">
        <v>20</v>
      </c>
      <c r="K254" s="10"/>
      <c r="L254" s="10"/>
      <c r="M254" s="10"/>
      <c r="N254" s="10"/>
      <c r="O254" s="10"/>
      <c r="P254" s="15"/>
    </row>
    <row r="255" spans="2:16" x14ac:dyDescent="0.2">
      <c r="B255" s="9" t="s">
        <v>139</v>
      </c>
      <c r="C255" s="10"/>
      <c r="D255" s="10"/>
      <c r="E255" s="10"/>
      <c r="F255" s="10"/>
      <c r="G255" s="10"/>
      <c r="H255" s="15"/>
      <c r="J255" s="9" t="s">
        <v>139</v>
      </c>
      <c r="K255" s="10"/>
      <c r="L255" s="10"/>
      <c r="M255" s="10"/>
      <c r="N255" s="10"/>
      <c r="O255" s="10"/>
      <c r="P255" s="15"/>
    </row>
    <row r="256" spans="2:16" x14ac:dyDescent="0.2">
      <c r="B256" s="9" t="s">
        <v>128</v>
      </c>
      <c r="C256" s="10"/>
      <c r="D256" s="10"/>
      <c r="E256" s="10"/>
      <c r="F256" s="10"/>
      <c r="G256" s="10"/>
      <c r="H256" s="15"/>
      <c r="J256" s="9" t="s">
        <v>2</v>
      </c>
      <c r="K256" s="10"/>
      <c r="L256" s="10"/>
      <c r="M256" s="10"/>
      <c r="N256" s="10"/>
      <c r="O256" s="10"/>
      <c r="P256" s="15"/>
    </row>
    <row r="257" spans="2:16" x14ac:dyDescent="0.2">
      <c r="B257" s="12"/>
      <c r="C257" s="16"/>
      <c r="D257" s="16"/>
      <c r="E257" s="16"/>
      <c r="F257" s="16"/>
      <c r="G257" s="16"/>
      <c r="H257" s="17"/>
      <c r="J257" s="12"/>
      <c r="K257" s="16"/>
      <c r="L257" s="16"/>
      <c r="M257" s="16"/>
      <c r="N257" s="16"/>
      <c r="O257" s="16"/>
      <c r="P257" s="17"/>
    </row>
    <row r="258" spans="2:16" x14ac:dyDescent="0.2">
      <c r="B258" s="45"/>
      <c r="C258" s="45"/>
      <c r="D258" s="45"/>
      <c r="E258" s="45"/>
      <c r="F258" s="45"/>
      <c r="J258" s="45"/>
      <c r="K258" s="45"/>
      <c r="L258" s="45"/>
      <c r="M258" s="45"/>
      <c r="N258" s="45"/>
    </row>
    <row r="259" spans="2:16" x14ac:dyDescent="0.2">
      <c r="B259" s="14" t="s">
        <v>34</v>
      </c>
      <c r="C259" s="14" t="s">
        <v>38</v>
      </c>
      <c r="D259" s="14" t="s">
        <v>39</v>
      </c>
      <c r="E259" s="14" t="s">
        <v>40</v>
      </c>
      <c r="F259" s="14" t="s">
        <v>121</v>
      </c>
      <c r="G259" s="14" t="s">
        <v>122</v>
      </c>
      <c r="H259" s="14" t="s">
        <v>633</v>
      </c>
      <c r="J259" s="14" t="s">
        <v>34</v>
      </c>
      <c r="K259" s="14" t="s">
        <v>38</v>
      </c>
      <c r="L259" s="14" t="s">
        <v>39</v>
      </c>
      <c r="M259" s="14" t="s">
        <v>40</v>
      </c>
      <c r="N259" s="14" t="s">
        <v>121</v>
      </c>
      <c r="O259" s="14" t="s">
        <v>122</v>
      </c>
      <c r="P259" s="14" t="s">
        <v>633</v>
      </c>
    </row>
    <row r="260" spans="2:16" x14ac:dyDescent="0.2">
      <c r="B260" s="129" t="s">
        <v>82</v>
      </c>
      <c r="C260" s="130"/>
      <c r="D260" s="130"/>
      <c r="E260" s="130"/>
      <c r="F260" s="130"/>
      <c r="G260" s="130"/>
      <c r="H260" s="131"/>
      <c r="J260" s="129" t="s">
        <v>82</v>
      </c>
      <c r="K260" s="130"/>
      <c r="L260" s="130"/>
      <c r="M260" s="130"/>
      <c r="N260" s="130"/>
      <c r="O260" s="130"/>
      <c r="P260" s="131"/>
    </row>
    <row r="261" spans="2:16" x14ac:dyDescent="0.2">
      <c r="B261" s="126" t="s">
        <v>140</v>
      </c>
      <c r="C261" s="127">
        <v>0</v>
      </c>
      <c r="D261" s="127">
        <f>C264</f>
        <v>14</v>
      </c>
      <c r="E261" s="127">
        <f t="shared" ref="E261:H261" si="191">D264</f>
        <v>14</v>
      </c>
      <c r="F261" s="127">
        <f t="shared" si="191"/>
        <v>17</v>
      </c>
      <c r="G261" s="127">
        <f t="shared" si="191"/>
        <v>21</v>
      </c>
      <c r="H261" s="127">
        <f t="shared" si="191"/>
        <v>26</v>
      </c>
      <c r="J261" s="126" t="s">
        <v>140</v>
      </c>
      <c r="K261" s="127">
        <f>+C261*0.88</f>
        <v>0</v>
      </c>
      <c r="L261" s="127">
        <f>K264</f>
        <v>408.11757071401007</v>
      </c>
      <c r="M261" s="127">
        <f t="shared" ref="M261:P261" si="192">L264</f>
        <v>430.56200591098423</v>
      </c>
      <c r="N261" s="127">
        <f t="shared" si="192"/>
        <v>539.08369806307928</v>
      </c>
      <c r="O261" s="127">
        <f t="shared" si="192"/>
        <v>685.5540018917618</v>
      </c>
      <c r="P261" s="127">
        <f t="shared" si="192"/>
        <v>909.88165695306088</v>
      </c>
    </row>
    <row r="262" spans="2:16" x14ac:dyDescent="0.2">
      <c r="B262" s="87" t="s">
        <v>131</v>
      </c>
      <c r="C262" s="127">
        <f>+C264+C263-C261</f>
        <v>150</v>
      </c>
      <c r="D262" s="127">
        <f t="shared" ref="D262" si="193">+D264+D263-D261</f>
        <v>156</v>
      </c>
      <c r="E262" s="127">
        <f t="shared" ref="E262:H262" si="194">+E264+E263-E261</f>
        <v>190.67795334838226</v>
      </c>
      <c r="F262" s="127">
        <f t="shared" si="194"/>
        <v>229.21354401805868</v>
      </c>
      <c r="G262" s="127">
        <f t="shared" si="194"/>
        <v>289.48457486832206</v>
      </c>
      <c r="H262" s="127">
        <f t="shared" si="194"/>
        <v>366.73739653875094</v>
      </c>
      <c r="J262" s="87" t="s">
        <v>131</v>
      </c>
      <c r="K262" s="118">
        <f>C262*K265</f>
        <v>4372.6882576501112</v>
      </c>
      <c r="L262" s="118">
        <f t="shared" ref="L262" si="195">D262*L265</f>
        <v>4820.1353582050851</v>
      </c>
      <c r="M262" s="118">
        <f t="shared" ref="M262:M263" si="196">E262*M265</f>
        <v>6059.9408177965643</v>
      </c>
      <c r="N262" s="118">
        <f t="shared" ref="N262:N263" si="197">F262*N265</f>
        <v>7498.6629886766023</v>
      </c>
      <c r="O262" s="118">
        <f t="shared" ref="O262:O263" si="198">G262*O265</f>
        <v>10179.992899629606</v>
      </c>
      <c r="P262" s="118">
        <f t="shared" ref="P262:P263" si="199">H262*P265</f>
        <v>13197.54314391665</v>
      </c>
    </row>
    <row r="263" spans="2:16" x14ac:dyDescent="0.2">
      <c r="B263" s="87" t="s">
        <v>133</v>
      </c>
      <c r="C263" s="127">
        <f>Pres.Vtas!D48</f>
        <v>136</v>
      </c>
      <c r="D263" s="127">
        <f>Pres.Vtas!E48</f>
        <v>156</v>
      </c>
      <c r="E263" s="127">
        <f>Pres.Vtas!F48</f>
        <v>187.67795334838226</v>
      </c>
      <c r="F263" s="127">
        <f>Pres.Vtas!G48</f>
        <v>225.21354401805868</v>
      </c>
      <c r="G263" s="127">
        <f>Pres.Vtas!H48</f>
        <v>284.48457486832206</v>
      </c>
      <c r="H263" s="127">
        <f>Pres.Vtas!I48</f>
        <v>359.73739653875094</v>
      </c>
      <c r="J263" s="87" t="s">
        <v>133</v>
      </c>
      <c r="K263" s="118">
        <f>C263*K266</f>
        <v>3964.5706869361011</v>
      </c>
      <c r="L263" s="118">
        <f t="shared" ref="L263" si="200">D263*L266</f>
        <v>4797.690923008111</v>
      </c>
      <c r="M263" s="118">
        <f t="shared" si="196"/>
        <v>5951.4191256444692</v>
      </c>
      <c r="N263" s="118">
        <f t="shared" si="197"/>
        <v>7352.1926848479197</v>
      </c>
      <c r="O263" s="118">
        <f t="shared" si="198"/>
        <v>9955.6652445683067</v>
      </c>
      <c r="P263" s="118">
        <f t="shared" si="199"/>
        <v>12922.039801805164</v>
      </c>
    </row>
    <row r="264" spans="2:16" x14ac:dyDescent="0.2">
      <c r="B264" s="120" t="s">
        <v>141</v>
      </c>
      <c r="C264" s="62">
        <v>14</v>
      </c>
      <c r="D264" s="62">
        <f>ROUND((($C$265*D263)/240),0)</f>
        <v>14</v>
      </c>
      <c r="E264" s="62">
        <f t="shared" ref="E264:H264" si="201">ROUND((($C$265*E263)/240),0)</f>
        <v>17</v>
      </c>
      <c r="F264" s="62">
        <f t="shared" si="201"/>
        <v>21</v>
      </c>
      <c r="G264" s="62">
        <f t="shared" si="201"/>
        <v>26</v>
      </c>
      <c r="H264" s="62">
        <f t="shared" si="201"/>
        <v>33</v>
      </c>
      <c r="J264" s="120" t="s">
        <v>141</v>
      </c>
      <c r="K264" s="62">
        <f t="shared" ref="K264:L264" si="202">+K261+K262-K263</f>
        <v>408.11757071401007</v>
      </c>
      <c r="L264" s="62">
        <f t="shared" si="202"/>
        <v>430.56200591098423</v>
      </c>
      <c r="M264" s="62">
        <f t="shared" ref="M264:P264" si="203">+M261+M262-M263</f>
        <v>539.08369806307928</v>
      </c>
      <c r="N264" s="62">
        <f t="shared" si="203"/>
        <v>685.5540018917618</v>
      </c>
      <c r="O264" s="62">
        <f t="shared" si="203"/>
        <v>909.88165695306088</v>
      </c>
      <c r="P264" s="62">
        <f t="shared" si="203"/>
        <v>1185.3849990645467</v>
      </c>
    </row>
    <row r="265" spans="2:16" x14ac:dyDescent="0.2">
      <c r="B265" s="120" t="s">
        <v>156</v>
      </c>
      <c r="C265" s="62">
        <v>22</v>
      </c>
      <c r="J265" s="114" t="s">
        <v>144</v>
      </c>
      <c r="K265" s="132">
        <f>Cost.Prod!E386</f>
        <v>29.151255051000742</v>
      </c>
      <c r="L265" s="132">
        <f>Cost.Prod!H386</f>
        <v>30.898303578237726</v>
      </c>
      <c r="M265" s="132">
        <f>Cost.Prod!K386</f>
        <v>31.781025081198656</v>
      </c>
      <c r="N265" s="132">
        <f>Cost.Prod!N386</f>
        <v>32.714746507675031</v>
      </c>
      <c r="O265" s="132">
        <f>Cost.Prod!Q386</f>
        <v>35.165925176704775</v>
      </c>
      <c r="P265" s="132">
        <f>Cost.Prod!T386</f>
        <v>35.986357727557639</v>
      </c>
    </row>
    <row r="266" spans="2:16" x14ac:dyDescent="0.2">
      <c r="B266" s="121"/>
      <c r="C266" s="57"/>
      <c r="J266" s="114" t="s">
        <v>145</v>
      </c>
      <c r="K266" s="132">
        <f t="shared" ref="K266:P266" si="204">(K262+K261)/(C262+C261)</f>
        <v>29.151255051000742</v>
      </c>
      <c r="L266" s="132">
        <f t="shared" si="204"/>
        <v>30.754428993641735</v>
      </c>
      <c r="M266" s="132">
        <f t="shared" si="204"/>
        <v>31.710805768416428</v>
      </c>
      <c r="N266" s="132">
        <f t="shared" si="204"/>
        <v>32.645428661512412</v>
      </c>
      <c r="O266" s="132">
        <f t="shared" si="204"/>
        <v>34.995448344348496</v>
      </c>
      <c r="P266" s="132">
        <f t="shared" si="204"/>
        <v>35.92075754741056</v>
      </c>
    </row>
    <row r="267" spans="2:16" x14ac:dyDescent="0.2">
      <c r="B267" s="121"/>
      <c r="C267" s="57"/>
    </row>
    <row r="269" spans="2:16" x14ac:dyDescent="0.2">
      <c r="B269" s="2" t="s">
        <v>171</v>
      </c>
      <c r="C269" s="695"/>
      <c r="D269" s="695"/>
      <c r="E269" s="695"/>
      <c r="F269" s="695"/>
      <c r="G269" s="695"/>
      <c r="H269" s="696"/>
      <c r="J269" s="2" t="s">
        <v>172</v>
      </c>
      <c r="K269" s="695"/>
      <c r="L269" s="695"/>
      <c r="M269" s="695"/>
      <c r="N269" s="695"/>
      <c r="O269" s="695"/>
      <c r="P269" s="696"/>
    </row>
    <row r="270" spans="2:16" x14ac:dyDescent="0.2">
      <c r="B270" s="9" t="s">
        <v>20</v>
      </c>
      <c r="C270" s="10"/>
      <c r="D270" s="10"/>
      <c r="E270" s="10"/>
      <c r="F270" s="10"/>
      <c r="G270" s="10"/>
      <c r="H270" s="15"/>
      <c r="J270" s="9" t="s">
        <v>20</v>
      </c>
      <c r="K270" s="10"/>
      <c r="L270" s="10"/>
      <c r="M270" s="10"/>
      <c r="N270" s="10"/>
      <c r="O270" s="10"/>
      <c r="P270" s="15"/>
    </row>
    <row r="271" spans="2:16" x14ac:dyDescent="0.2">
      <c r="B271" s="9" t="s">
        <v>139</v>
      </c>
      <c r="C271" s="10"/>
      <c r="D271" s="10"/>
      <c r="E271" s="10"/>
      <c r="F271" s="10"/>
      <c r="G271" s="10"/>
      <c r="H271" s="15"/>
      <c r="J271" s="9" t="s">
        <v>139</v>
      </c>
      <c r="K271" s="10"/>
      <c r="L271" s="10"/>
      <c r="M271" s="10"/>
      <c r="N271" s="10"/>
      <c r="O271" s="10"/>
      <c r="P271" s="15"/>
    </row>
    <row r="272" spans="2:16" x14ac:dyDescent="0.2">
      <c r="B272" s="9" t="s">
        <v>128</v>
      </c>
      <c r="C272" s="10"/>
      <c r="D272" s="10"/>
      <c r="E272" s="10"/>
      <c r="F272" s="10"/>
      <c r="G272" s="10"/>
      <c r="H272" s="15"/>
      <c r="J272" s="9" t="s">
        <v>2</v>
      </c>
      <c r="K272" s="10"/>
      <c r="L272" s="10"/>
      <c r="M272" s="10"/>
      <c r="N272" s="10"/>
      <c r="O272" s="10"/>
      <c r="P272" s="15"/>
    </row>
    <row r="273" spans="2:16" x14ac:dyDescent="0.2">
      <c r="B273" s="12"/>
      <c r="C273" s="16"/>
      <c r="D273" s="16"/>
      <c r="E273" s="16"/>
      <c r="F273" s="16"/>
      <c r="G273" s="16"/>
      <c r="H273" s="17"/>
      <c r="J273" s="12"/>
      <c r="K273" s="16"/>
      <c r="L273" s="16"/>
      <c r="M273" s="16"/>
      <c r="N273" s="16"/>
      <c r="O273" s="16"/>
      <c r="P273" s="17"/>
    </row>
    <row r="274" spans="2:16" x14ac:dyDescent="0.2">
      <c r="B274" s="45"/>
      <c r="C274" s="45"/>
      <c r="D274" s="45"/>
      <c r="E274" s="45"/>
      <c r="F274" s="45"/>
      <c r="J274" s="45"/>
      <c r="K274" s="45"/>
      <c r="L274" s="45"/>
      <c r="M274" s="45"/>
      <c r="N274" s="45"/>
    </row>
    <row r="275" spans="2:16" x14ac:dyDescent="0.2">
      <c r="B275" s="14" t="s">
        <v>34</v>
      </c>
      <c r="C275" s="14" t="s">
        <v>38</v>
      </c>
      <c r="D275" s="14" t="s">
        <v>39</v>
      </c>
      <c r="E275" s="14" t="s">
        <v>40</v>
      </c>
      <c r="F275" s="14" t="s">
        <v>121</v>
      </c>
      <c r="G275" s="14" t="s">
        <v>122</v>
      </c>
      <c r="H275" s="14" t="s">
        <v>633</v>
      </c>
      <c r="J275" s="14" t="s">
        <v>34</v>
      </c>
      <c r="K275" s="14" t="s">
        <v>38</v>
      </c>
      <c r="L275" s="14" t="s">
        <v>39</v>
      </c>
      <c r="M275" s="14" t="s">
        <v>40</v>
      </c>
      <c r="N275" s="14" t="s">
        <v>121</v>
      </c>
      <c r="O275" s="14" t="s">
        <v>122</v>
      </c>
      <c r="P275" s="14" t="s">
        <v>633</v>
      </c>
    </row>
    <row r="276" spans="2:16" x14ac:dyDescent="0.2">
      <c r="B276" s="129" t="s">
        <v>83</v>
      </c>
      <c r="C276" s="130"/>
      <c r="D276" s="130"/>
      <c r="E276" s="130"/>
      <c r="F276" s="130"/>
      <c r="G276" s="130"/>
      <c r="H276" s="131"/>
      <c r="J276" s="129" t="s">
        <v>83</v>
      </c>
      <c r="K276" s="130"/>
      <c r="L276" s="130"/>
      <c r="M276" s="130"/>
      <c r="N276" s="130"/>
      <c r="O276" s="130"/>
      <c r="P276" s="131"/>
    </row>
    <row r="277" spans="2:16" x14ac:dyDescent="0.2">
      <c r="B277" s="126" t="s">
        <v>140</v>
      </c>
      <c r="C277" s="127">
        <v>0</v>
      </c>
      <c r="D277" s="127">
        <f>+C280</f>
        <v>200</v>
      </c>
      <c r="E277" s="127">
        <f t="shared" ref="E277:H277" si="205">+D280</f>
        <v>240</v>
      </c>
      <c r="F277" s="127">
        <f t="shared" si="205"/>
        <v>288</v>
      </c>
      <c r="G277" s="127">
        <f t="shared" si="205"/>
        <v>345</v>
      </c>
      <c r="H277" s="127">
        <f t="shared" si="205"/>
        <v>436</v>
      </c>
      <c r="J277" s="126" t="s">
        <v>140</v>
      </c>
      <c r="K277" s="127">
        <f>+C277*0.88</f>
        <v>0</v>
      </c>
      <c r="L277" s="127">
        <f>K280</f>
        <v>4203.4607216325312</v>
      </c>
      <c r="M277" s="127">
        <f t="shared" ref="M277:P277" si="206">L280</f>
        <v>5247.9510440730446</v>
      </c>
      <c r="N277" s="127">
        <f t="shared" si="206"/>
        <v>6446.3483458094997</v>
      </c>
      <c r="O277" s="127">
        <f t="shared" si="206"/>
        <v>7916.8360479068069</v>
      </c>
      <c r="P277" s="127">
        <f t="shared" si="206"/>
        <v>10767.580383164517</v>
      </c>
    </row>
    <row r="278" spans="2:16" x14ac:dyDescent="0.2">
      <c r="B278" s="87" t="s">
        <v>131</v>
      </c>
      <c r="C278" s="127">
        <f>+C280+C279-C277</f>
        <v>2475</v>
      </c>
      <c r="D278" s="127">
        <f t="shared" ref="D278" si="207">+D280+D279-D277</f>
        <v>2656</v>
      </c>
      <c r="E278" s="127">
        <f t="shared" ref="E278:H278" si="208">+E280+E279-E277</f>
        <v>3187.4657637321297</v>
      </c>
      <c r="F278" s="127">
        <f t="shared" si="208"/>
        <v>3824.3589164785553</v>
      </c>
      <c r="G278" s="127">
        <f t="shared" si="208"/>
        <v>4849.8412340105342</v>
      </c>
      <c r="H278" s="127">
        <f t="shared" si="208"/>
        <v>6133.6660082769004</v>
      </c>
      <c r="J278" s="87" t="s">
        <v>131</v>
      </c>
      <c r="K278" s="118">
        <f>C278*K281</f>
        <v>52017.826430202498</v>
      </c>
      <c r="L278" s="118">
        <f t="shared" ref="L278" si="209">D278*L281</f>
        <v>58247.156702836728</v>
      </c>
      <c r="M278" s="118">
        <f t="shared" ref="M278:M279" si="210">E278*M281</f>
        <v>71469.542901598179</v>
      </c>
      <c r="N278" s="118">
        <f t="shared" ref="N278:N279" si="211">F278*N281</f>
        <v>87921.394587258124</v>
      </c>
      <c r="O278" s="118">
        <f t="shared" ref="O278:O279" si="212">G278*O281</f>
        <v>120376.44506444639</v>
      </c>
      <c r="P278" s="118">
        <f t="shared" ref="P278:P279" si="213">H278*P281</f>
        <v>155018.24260508138</v>
      </c>
    </row>
    <row r="279" spans="2:16" x14ac:dyDescent="0.2">
      <c r="B279" s="87" t="s">
        <v>133</v>
      </c>
      <c r="C279" s="127">
        <f>Pres.Vtas!D49</f>
        <v>2275</v>
      </c>
      <c r="D279" s="127">
        <f>Pres.Vtas!E49</f>
        <v>2616</v>
      </c>
      <c r="E279" s="127">
        <f>Pres.Vtas!F49</f>
        <v>3139.4657637321297</v>
      </c>
      <c r="F279" s="127">
        <f>Pres.Vtas!G49</f>
        <v>3767.3589164785549</v>
      </c>
      <c r="G279" s="127">
        <f>Pres.Vtas!H49</f>
        <v>4758.8412340105342</v>
      </c>
      <c r="H279" s="127">
        <f>Pres.Vtas!I49</f>
        <v>6017.6660082769004</v>
      </c>
      <c r="J279" s="87" t="s">
        <v>133</v>
      </c>
      <c r="K279" s="118">
        <f>C279*K282</f>
        <v>47814.365708569967</v>
      </c>
      <c r="L279" s="118">
        <f t="shared" ref="L279" si="214">D279*L282</f>
        <v>57202.666380396215</v>
      </c>
      <c r="M279" s="118">
        <f t="shared" si="210"/>
        <v>70271.145599861717</v>
      </c>
      <c r="N279" s="118">
        <f t="shared" si="211"/>
        <v>86450.906885160817</v>
      </c>
      <c r="O279" s="118">
        <f t="shared" si="212"/>
        <v>117525.70072918868</v>
      </c>
      <c r="P279" s="118">
        <f t="shared" si="213"/>
        <v>151856.07767482867</v>
      </c>
    </row>
    <row r="280" spans="2:16" x14ac:dyDescent="0.2">
      <c r="B280" s="120" t="s">
        <v>141</v>
      </c>
      <c r="C280" s="62">
        <v>200</v>
      </c>
      <c r="D280" s="62">
        <f>ROUND((($C$281*D279)/240),0)</f>
        <v>240</v>
      </c>
      <c r="E280" s="62">
        <f t="shared" ref="E280:H280" si="215">ROUND((($C$281*E279)/240),0)</f>
        <v>288</v>
      </c>
      <c r="F280" s="62">
        <f t="shared" si="215"/>
        <v>345</v>
      </c>
      <c r="G280" s="62">
        <f t="shared" si="215"/>
        <v>436</v>
      </c>
      <c r="H280" s="62">
        <f t="shared" si="215"/>
        <v>552</v>
      </c>
      <c r="J280" s="120" t="s">
        <v>141</v>
      </c>
      <c r="K280" s="62">
        <f t="shared" ref="K280:L280" si="216">+K277+K278-K279</f>
        <v>4203.4607216325312</v>
      </c>
      <c r="L280" s="62">
        <f t="shared" si="216"/>
        <v>5247.9510440730446</v>
      </c>
      <c r="M280" s="62">
        <f t="shared" ref="M280:P280" si="217">+M277+M278-M279</f>
        <v>6446.3483458094997</v>
      </c>
      <c r="N280" s="62">
        <f t="shared" si="217"/>
        <v>7916.8360479068069</v>
      </c>
      <c r="O280" s="62">
        <f t="shared" si="217"/>
        <v>10767.580383164517</v>
      </c>
      <c r="P280" s="62">
        <f t="shared" si="217"/>
        <v>13929.745313417225</v>
      </c>
    </row>
    <row r="281" spans="2:16" x14ac:dyDescent="0.2">
      <c r="B281" s="120" t="s">
        <v>156</v>
      </c>
      <c r="C281" s="62">
        <v>22</v>
      </c>
      <c r="J281" s="114" t="s">
        <v>144</v>
      </c>
      <c r="K281" s="132">
        <f>Cost.Prod!E412</f>
        <v>21.017303608162624</v>
      </c>
      <c r="L281" s="132">
        <f>Cost.Prod!H412</f>
        <v>21.930405385104191</v>
      </c>
      <c r="M281" s="132">
        <f>Cost.Prod!K412</f>
        <v>22.422058211510372</v>
      </c>
      <c r="N281" s="132">
        <f>Cost.Prod!N412</f>
        <v>22.989838691242809</v>
      </c>
      <c r="O281" s="132">
        <f>Cost.Prod!Q412</f>
        <v>24.820698092193449</v>
      </c>
      <c r="P281" s="132">
        <f>Cost.Prod!T412</f>
        <v>25.273342629986118</v>
      </c>
    </row>
    <row r="282" spans="2:16" x14ac:dyDescent="0.2">
      <c r="B282" s="121"/>
      <c r="C282" s="57"/>
      <c r="J282" s="114" t="s">
        <v>145</v>
      </c>
      <c r="K282" s="132">
        <f t="shared" ref="K282:P282" si="218">(K278+K277)/(C278+C277)</f>
        <v>21.017303608162624</v>
      </c>
      <c r="L282" s="132">
        <f t="shared" si="218"/>
        <v>21.866462683637696</v>
      </c>
      <c r="M282" s="132">
        <f t="shared" si="218"/>
        <v>22.383153978505209</v>
      </c>
      <c r="N282" s="132">
        <f t="shared" si="218"/>
        <v>22.947350863497938</v>
      </c>
      <c r="O282" s="132">
        <f t="shared" si="218"/>
        <v>24.69628528248743</v>
      </c>
      <c r="P282" s="132">
        <f t="shared" si="218"/>
        <v>25.235045857639939</v>
      </c>
    </row>
    <row r="283" spans="2:16" x14ac:dyDescent="0.2">
      <c r="B283" s="121"/>
      <c r="C283" s="57"/>
    </row>
    <row r="285" spans="2:16" x14ac:dyDescent="0.2">
      <c r="B285" s="2" t="s">
        <v>173</v>
      </c>
      <c r="C285" s="695"/>
      <c r="D285" s="695"/>
      <c r="E285" s="695"/>
      <c r="F285" s="695"/>
      <c r="G285" s="695"/>
      <c r="H285" s="696"/>
      <c r="J285" s="2" t="s">
        <v>174</v>
      </c>
      <c r="K285" s="695"/>
      <c r="L285" s="695"/>
      <c r="M285" s="695"/>
      <c r="N285" s="695"/>
      <c r="O285" s="695"/>
      <c r="P285" s="696"/>
    </row>
    <row r="286" spans="2:16" x14ac:dyDescent="0.2">
      <c r="B286" s="9" t="s">
        <v>20</v>
      </c>
      <c r="C286" s="10"/>
      <c r="D286" s="10"/>
      <c r="E286" s="10"/>
      <c r="F286" s="10"/>
      <c r="G286" s="10"/>
      <c r="H286" s="15"/>
      <c r="J286" s="9" t="s">
        <v>20</v>
      </c>
      <c r="K286" s="10"/>
      <c r="L286" s="10"/>
      <c r="M286" s="10"/>
      <c r="N286" s="10"/>
      <c r="O286" s="10"/>
      <c r="P286" s="15"/>
    </row>
    <row r="287" spans="2:16" x14ac:dyDescent="0.2">
      <c r="B287" s="9" t="s">
        <v>139</v>
      </c>
      <c r="C287" s="10"/>
      <c r="D287" s="10"/>
      <c r="E287" s="10"/>
      <c r="F287" s="10"/>
      <c r="G287" s="10"/>
      <c r="H287" s="15"/>
      <c r="J287" s="9" t="s">
        <v>139</v>
      </c>
      <c r="K287" s="10"/>
      <c r="L287" s="10"/>
      <c r="M287" s="10"/>
      <c r="N287" s="10"/>
      <c r="O287" s="10"/>
      <c r="P287" s="15"/>
    </row>
    <row r="288" spans="2:16" x14ac:dyDescent="0.2">
      <c r="B288" s="9" t="s">
        <v>128</v>
      </c>
      <c r="C288" s="10"/>
      <c r="D288" s="10"/>
      <c r="E288" s="10"/>
      <c r="F288" s="10"/>
      <c r="G288" s="10"/>
      <c r="H288" s="15"/>
      <c r="J288" s="9" t="s">
        <v>2</v>
      </c>
      <c r="K288" s="10"/>
      <c r="L288" s="10"/>
      <c r="M288" s="10"/>
      <c r="N288" s="10"/>
      <c r="O288" s="10"/>
      <c r="P288" s="15"/>
    </row>
    <row r="289" spans="2:16" x14ac:dyDescent="0.2">
      <c r="B289" s="12"/>
      <c r="C289" s="16"/>
      <c r="D289" s="16"/>
      <c r="E289" s="16"/>
      <c r="F289" s="16"/>
      <c r="G289" s="16"/>
      <c r="H289" s="17"/>
      <c r="J289" s="12"/>
      <c r="K289" s="16"/>
      <c r="L289" s="16"/>
      <c r="M289" s="16"/>
      <c r="N289" s="16"/>
      <c r="O289" s="16"/>
      <c r="P289" s="17"/>
    </row>
    <row r="290" spans="2:16" x14ac:dyDescent="0.2">
      <c r="B290" s="45"/>
      <c r="C290" s="45"/>
      <c r="D290" s="45"/>
      <c r="E290" s="45"/>
      <c r="F290" s="45"/>
      <c r="J290" s="45"/>
      <c r="K290" s="45"/>
      <c r="L290" s="45"/>
      <c r="M290" s="45"/>
      <c r="N290" s="45"/>
    </row>
    <row r="291" spans="2:16" x14ac:dyDescent="0.2">
      <c r="B291" s="14" t="s">
        <v>34</v>
      </c>
      <c r="C291" s="14" t="s">
        <v>38</v>
      </c>
      <c r="D291" s="14" t="s">
        <v>39</v>
      </c>
      <c r="E291" s="14" t="s">
        <v>40</v>
      </c>
      <c r="F291" s="14" t="s">
        <v>121</v>
      </c>
      <c r="G291" s="14" t="s">
        <v>122</v>
      </c>
      <c r="H291" s="14" t="s">
        <v>633</v>
      </c>
      <c r="J291" s="14" t="s">
        <v>34</v>
      </c>
      <c r="K291" s="14" t="s">
        <v>38</v>
      </c>
      <c r="L291" s="14" t="s">
        <v>39</v>
      </c>
      <c r="M291" s="14" t="s">
        <v>40</v>
      </c>
      <c r="N291" s="14" t="s">
        <v>121</v>
      </c>
      <c r="O291" s="14" t="s">
        <v>122</v>
      </c>
      <c r="P291" s="14" t="s">
        <v>633</v>
      </c>
    </row>
    <row r="292" spans="2:16" x14ac:dyDescent="0.2">
      <c r="B292" s="129" t="s">
        <v>84</v>
      </c>
      <c r="C292" s="130"/>
      <c r="D292" s="130"/>
      <c r="E292" s="130"/>
      <c r="F292" s="130"/>
      <c r="G292" s="130"/>
      <c r="H292" s="131"/>
      <c r="J292" s="129" t="s">
        <v>84</v>
      </c>
      <c r="K292" s="130"/>
      <c r="L292" s="130"/>
      <c r="M292" s="130"/>
      <c r="N292" s="130"/>
      <c r="O292" s="130"/>
      <c r="P292" s="131"/>
    </row>
    <row r="293" spans="2:16" x14ac:dyDescent="0.2">
      <c r="B293" s="126" t="s">
        <v>140</v>
      </c>
      <c r="C293" s="127">
        <v>0</v>
      </c>
      <c r="D293" s="127">
        <f>C296</f>
        <v>150</v>
      </c>
      <c r="E293" s="127">
        <f t="shared" ref="E293:H293" si="219">D296</f>
        <v>182</v>
      </c>
      <c r="F293" s="127">
        <f t="shared" si="219"/>
        <v>219</v>
      </c>
      <c r="G293" s="127">
        <f t="shared" si="219"/>
        <v>262</v>
      </c>
      <c r="H293" s="127">
        <f t="shared" si="219"/>
        <v>331</v>
      </c>
      <c r="J293" s="126" t="s">
        <v>140</v>
      </c>
      <c r="K293" s="127">
        <f>+C293*0.88</f>
        <v>0</v>
      </c>
      <c r="L293" s="127">
        <f>K296</f>
        <v>3316.8455412243929</v>
      </c>
      <c r="M293" s="127">
        <f t="shared" ref="M293:P293" si="220">L296</f>
        <v>4187.4445570614917</v>
      </c>
      <c r="N293" s="127">
        <f t="shared" si="220"/>
        <v>5164.0750024289446</v>
      </c>
      <c r="O293" s="127">
        <f t="shared" si="220"/>
        <v>6341.4633339866414</v>
      </c>
      <c r="P293" s="127">
        <f t="shared" si="220"/>
        <v>8611.470686285611</v>
      </c>
    </row>
    <row r="294" spans="2:16" x14ac:dyDescent="0.2">
      <c r="B294" s="87" t="s">
        <v>131</v>
      </c>
      <c r="C294" s="127">
        <f>+C296+C295-C293</f>
        <v>1878</v>
      </c>
      <c r="D294" s="127">
        <f t="shared" ref="D294" si="221">+D296+D295-D293</f>
        <v>2019</v>
      </c>
      <c r="E294" s="127">
        <f t="shared" ref="E294:H294" si="222">+E296+E295-E293</f>
        <v>2421.6139954853275</v>
      </c>
      <c r="F294" s="127">
        <f t="shared" si="222"/>
        <v>2904.5367945823923</v>
      </c>
      <c r="G294" s="127">
        <f t="shared" si="222"/>
        <v>3683.6275395033858</v>
      </c>
      <c r="H294" s="127">
        <f t="shared" si="222"/>
        <v>4658.7810383747174</v>
      </c>
      <c r="J294" s="87" t="s">
        <v>131</v>
      </c>
      <c r="K294" s="118">
        <f>C294*K297</f>
        <v>41526.9061761294</v>
      </c>
      <c r="L294" s="118">
        <f t="shared" ref="L294" si="223">D294*L297</f>
        <v>46587.370086612813</v>
      </c>
      <c r="M294" s="118">
        <f t="shared" ref="M294:M295" si="224">E294*M297</f>
        <v>57206.427361020375</v>
      </c>
      <c r="N294" s="118">
        <f t="shared" ref="N294:N295" si="225">F294*N297</f>
        <v>70438.192383839822</v>
      </c>
      <c r="O294" s="118">
        <f t="shared" ref="O294:O295" si="226">G294*O297</f>
        <v>96310.06505101209</v>
      </c>
      <c r="P294" s="118">
        <f t="shared" ref="P294:P295" si="227">H294*P297</f>
        <v>124223.24865429862</v>
      </c>
    </row>
    <row r="295" spans="2:16" x14ac:dyDescent="0.2">
      <c r="B295" s="87" t="s">
        <v>133</v>
      </c>
      <c r="C295" s="127">
        <f>Pres.Vtas!D50</f>
        <v>1728</v>
      </c>
      <c r="D295" s="127">
        <f>Pres.Vtas!E50</f>
        <v>1987</v>
      </c>
      <c r="E295" s="127">
        <f>Pres.Vtas!F50</f>
        <v>2384.6139954853275</v>
      </c>
      <c r="F295" s="127">
        <f>Pres.Vtas!G50</f>
        <v>2861.5367945823923</v>
      </c>
      <c r="G295" s="127">
        <f>Pres.Vtas!H50</f>
        <v>3614.6275395033858</v>
      </c>
      <c r="H295" s="127">
        <f>Pres.Vtas!I50</f>
        <v>4570.7810383747174</v>
      </c>
      <c r="J295" s="87" t="s">
        <v>133</v>
      </c>
      <c r="K295" s="118">
        <f>C295*K298</f>
        <v>38210.060634905007</v>
      </c>
      <c r="L295" s="118">
        <f t="shared" ref="L295" si="228">D295*L298</f>
        <v>45716.771070775714</v>
      </c>
      <c r="M295" s="118">
        <f t="shared" si="224"/>
        <v>56229.796915652922</v>
      </c>
      <c r="N295" s="118">
        <f t="shared" si="225"/>
        <v>69260.804052282125</v>
      </c>
      <c r="O295" s="118">
        <f t="shared" si="226"/>
        <v>94040.057698713121</v>
      </c>
      <c r="P295" s="118">
        <f t="shared" si="227"/>
        <v>121680.37269177141</v>
      </c>
    </row>
    <row r="296" spans="2:16" x14ac:dyDescent="0.2">
      <c r="B296" s="120" t="s">
        <v>141</v>
      </c>
      <c r="C296" s="62">
        <v>150</v>
      </c>
      <c r="D296" s="62">
        <f>ROUND((($C$297*D295)/240),0)</f>
        <v>182</v>
      </c>
      <c r="E296" s="62">
        <f t="shared" ref="E296:H296" si="229">ROUND((($C$297*E295)/240),0)</f>
        <v>219</v>
      </c>
      <c r="F296" s="62">
        <f t="shared" si="229"/>
        <v>262</v>
      </c>
      <c r="G296" s="62">
        <f t="shared" si="229"/>
        <v>331</v>
      </c>
      <c r="H296" s="62">
        <f t="shared" si="229"/>
        <v>419</v>
      </c>
      <c r="J296" s="120" t="s">
        <v>141</v>
      </c>
      <c r="K296" s="62">
        <f t="shared" ref="K296:L296" si="230">+K293+K294-K295</f>
        <v>3316.8455412243929</v>
      </c>
      <c r="L296" s="62">
        <f t="shared" si="230"/>
        <v>4187.4445570614917</v>
      </c>
      <c r="M296" s="62">
        <f t="shared" ref="M296:P296" si="231">+M293+M294-M295</f>
        <v>5164.0750024289446</v>
      </c>
      <c r="N296" s="62">
        <f t="shared" si="231"/>
        <v>6341.4633339866414</v>
      </c>
      <c r="O296" s="62">
        <f t="shared" si="231"/>
        <v>8611.470686285611</v>
      </c>
      <c r="P296" s="62">
        <f t="shared" si="231"/>
        <v>11154.346648812832</v>
      </c>
    </row>
    <row r="297" spans="2:16" x14ac:dyDescent="0.2">
      <c r="B297" s="120" t="s">
        <v>156</v>
      </c>
      <c r="C297" s="62">
        <v>22</v>
      </c>
      <c r="J297" s="114" t="s">
        <v>144</v>
      </c>
      <c r="K297" s="132">
        <f>Cost.Prod!E438</f>
        <v>22.11230360816262</v>
      </c>
      <c r="L297" s="132">
        <f>Cost.Prod!H438</f>
        <v>23.07447750699</v>
      </c>
      <c r="M297" s="132">
        <f>Cost.Prod!K438</f>
        <v>23.623264264111324</v>
      </c>
      <c r="N297" s="132">
        <f>Cost.Prod!N438</f>
        <v>24.251093157168032</v>
      </c>
      <c r="O297" s="132">
        <f>Cost.Prod!Q438</f>
        <v>26.145440606624494</v>
      </c>
      <c r="P297" s="132">
        <f>Cost.Prod!T438</f>
        <v>26.664324343870792</v>
      </c>
    </row>
    <row r="298" spans="2:16" x14ac:dyDescent="0.2">
      <c r="B298" s="121"/>
      <c r="C298" s="57"/>
      <c r="J298" s="114" t="s">
        <v>145</v>
      </c>
      <c r="K298" s="132">
        <f t="shared" ref="K298:P298" si="232">(K294+K293)/(C294+C293)</f>
        <v>22.11230360816262</v>
      </c>
      <c r="L298" s="132">
        <f t="shared" si="232"/>
        <v>23.007937126711482</v>
      </c>
      <c r="M298" s="132">
        <f t="shared" si="232"/>
        <v>23.580251152643587</v>
      </c>
      <c r="N298" s="132">
        <f t="shared" si="232"/>
        <v>24.204058526666586</v>
      </c>
      <c r="O298" s="132">
        <f t="shared" si="232"/>
        <v>26.016527753128695</v>
      </c>
      <c r="P298" s="132">
        <f t="shared" si="232"/>
        <v>26.621352383801486</v>
      </c>
    </row>
    <row r="299" spans="2:16" x14ac:dyDescent="0.2">
      <c r="B299" s="121"/>
      <c r="C299" s="57"/>
    </row>
    <row r="301" spans="2:16" x14ac:dyDescent="0.2">
      <c r="B301" s="2" t="s">
        <v>175</v>
      </c>
      <c r="C301" s="695"/>
      <c r="D301" s="695"/>
      <c r="E301" s="695"/>
      <c r="F301" s="695"/>
      <c r="G301" s="695"/>
      <c r="H301" s="696"/>
      <c r="J301" s="2" t="s">
        <v>176</v>
      </c>
      <c r="K301" s="695"/>
      <c r="L301" s="695"/>
      <c r="M301" s="695"/>
      <c r="N301" s="695"/>
      <c r="O301" s="695"/>
      <c r="P301" s="696"/>
    </row>
    <row r="302" spans="2:16" x14ac:dyDescent="0.2">
      <c r="B302" s="9" t="s">
        <v>20</v>
      </c>
      <c r="C302" s="10"/>
      <c r="D302" s="10"/>
      <c r="E302" s="10"/>
      <c r="F302" s="10"/>
      <c r="G302" s="10"/>
      <c r="H302" s="15"/>
      <c r="J302" s="9" t="s">
        <v>20</v>
      </c>
      <c r="K302" s="10"/>
      <c r="L302" s="10"/>
      <c r="M302" s="10"/>
      <c r="N302" s="10"/>
      <c r="O302" s="10"/>
      <c r="P302" s="15"/>
    </row>
    <row r="303" spans="2:16" x14ac:dyDescent="0.2">
      <c r="B303" s="9" t="s">
        <v>139</v>
      </c>
      <c r="C303" s="10"/>
      <c r="D303" s="10"/>
      <c r="E303" s="10"/>
      <c r="F303" s="10"/>
      <c r="G303" s="10"/>
      <c r="H303" s="15"/>
      <c r="J303" s="9" t="s">
        <v>139</v>
      </c>
      <c r="K303" s="10"/>
      <c r="L303" s="10"/>
      <c r="M303" s="10"/>
      <c r="N303" s="10"/>
      <c r="O303" s="10"/>
      <c r="P303" s="15"/>
    </row>
    <row r="304" spans="2:16" x14ac:dyDescent="0.2">
      <c r="B304" s="9" t="s">
        <v>128</v>
      </c>
      <c r="C304" s="10"/>
      <c r="D304" s="10"/>
      <c r="E304" s="10"/>
      <c r="F304" s="10"/>
      <c r="G304" s="10"/>
      <c r="H304" s="15"/>
      <c r="J304" s="9" t="s">
        <v>2</v>
      </c>
      <c r="K304" s="10"/>
      <c r="L304" s="10"/>
      <c r="M304" s="10"/>
      <c r="N304" s="10"/>
      <c r="O304" s="10"/>
      <c r="P304" s="15"/>
    </row>
    <row r="305" spans="2:16" x14ac:dyDescent="0.2">
      <c r="B305" s="12"/>
      <c r="C305" s="16"/>
      <c r="D305" s="16"/>
      <c r="E305" s="16"/>
      <c r="F305" s="16"/>
      <c r="G305" s="16"/>
      <c r="H305" s="17"/>
      <c r="J305" s="12"/>
      <c r="K305" s="16"/>
      <c r="L305" s="16"/>
      <c r="M305" s="16"/>
      <c r="N305" s="16"/>
      <c r="O305" s="16"/>
      <c r="P305" s="17"/>
    </row>
    <row r="306" spans="2:16" x14ac:dyDescent="0.2">
      <c r="B306" s="45"/>
      <c r="C306" s="45"/>
      <c r="D306" s="45"/>
      <c r="E306" s="45"/>
      <c r="F306" s="45"/>
      <c r="J306" s="45"/>
      <c r="K306" s="45"/>
      <c r="L306" s="45"/>
      <c r="M306" s="45"/>
      <c r="N306" s="45"/>
    </row>
    <row r="307" spans="2:16" x14ac:dyDescent="0.2">
      <c r="B307" s="14" t="s">
        <v>34</v>
      </c>
      <c r="C307" s="14" t="s">
        <v>38</v>
      </c>
      <c r="D307" s="14" t="s">
        <v>39</v>
      </c>
      <c r="E307" s="14" t="s">
        <v>40</v>
      </c>
      <c r="F307" s="14" t="s">
        <v>121</v>
      </c>
      <c r="G307" s="14" t="s">
        <v>122</v>
      </c>
      <c r="H307" s="14" t="s">
        <v>633</v>
      </c>
      <c r="J307" s="14" t="s">
        <v>34</v>
      </c>
      <c r="K307" s="14" t="s">
        <v>38</v>
      </c>
      <c r="L307" s="14" t="s">
        <v>39</v>
      </c>
      <c r="M307" s="14" t="s">
        <v>40</v>
      </c>
      <c r="N307" s="14" t="s">
        <v>121</v>
      </c>
      <c r="O307" s="14" t="s">
        <v>122</v>
      </c>
      <c r="P307" s="14" t="s">
        <v>633</v>
      </c>
    </row>
    <row r="308" spans="2:16" x14ac:dyDescent="0.2">
      <c r="B308" s="129" t="s">
        <v>85</v>
      </c>
      <c r="C308" s="130"/>
      <c r="D308" s="130"/>
      <c r="E308" s="130"/>
      <c r="F308" s="130"/>
      <c r="G308" s="130"/>
      <c r="H308" s="131"/>
      <c r="J308" s="129" t="s">
        <v>85</v>
      </c>
      <c r="K308" s="130"/>
      <c r="L308" s="130"/>
      <c r="M308" s="130"/>
      <c r="N308" s="130"/>
      <c r="O308" s="130"/>
      <c r="P308" s="131"/>
    </row>
    <row r="309" spans="2:16" x14ac:dyDescent="0.2">
      <c r="B309" s="126" t="s">
        <v>140</v>
      </c>
      <c r="C309" s="127">
        <v>0</v>
      </c>
      <c r="D309" s="127">
        <f>+C312</f>
        <v>20</v>
      </c>
      <c r="E309" s="127">
        <f t="shared" ref="E309:H309" si="233">+D312</f>
        <v>23</v>
      </c>
      <c r="F309" s="127">
        <f t="shared" si="233"/>
        <v>27</v>
      </c>
      <c r="G309" s="127">
        <f t="shared" si="233"/>
        <v>33</v>
      </c>
      <c r="H309" s="127">
        <f t="shared" si="233"/>
        <v>41</v>
      </c>
      <c r="J309" s="126" t="s">
        <v>140</v>
      </c>
      <c r="K309" s="127">
        <f>+C309*0.88</f>
        <v>0</v>
      </c>
      <c r="L309" s="127">
        <f>K312</f>
        <v>237.2378641116502</v>
      </c>
      <c r="M309" s="127">
        <f t="shared" ref="M309:P309" si="234">L312</f>
        <v>283.08452789239118</v>
      </c>
      <c r="N309" s="127">
        <f t="shared" si="234"/>
        <v>336.10694521224468</v>
      </c>
      <c r="O309" s="127">
        <f t="shared" si="234"/>
        <v>416.21226555632529</v>
      </c>
      <c r="P309" s="127">
        <f t="shared" si="234"/>
        <v>563.07451299659715</v>
      </c>
    </row>
    <row r="310" spans="2:16" x14ac:dyDescent="0.2">
      <c r="B310" s="87" t="s">
        <v>131</v>
      </c>
      <c r="C310" s="127">
        <f>+C312+C311-C309</f>
        <v>236</v>
      </c>
      <c r="D310" s="127">
        <f t="shared" ref="D310" si="235">+D312+D311-D309</f>
        <v>251</v>
      </c>
      <c r="E310" s="127">
        <f t="shared" ref="E310:H310" si="236">+E312+E311-E309</f>
        <v>302.07674943566593</v>
      </c>
      <c r="F310" s="127">
        <f t="shared" si="236"/>
        <v>363.69209932279904</v>
      </c>
      <c r="G310" s="127">
        <f t="shared" si="236"/>
        <v>459.82844243792323</v>
      </c>
      <c r="H310" s="127">
        <f t="shared" si="236"/>
        <v>582.34762979683967</v>
      </c>
      <c r="J310" s="87" t="s">
        <v>131</v>
      </c>
      <c r="K310" s="118">
        <f>C310*K313</f>
        <v>2799.4067965174727</v>
      </c>
      <c r="L310" s="118">
        <f t="shared" ref="L310" si="237">D310*L313</f>
        <v>3098.2363558378256</v>
      </c>
      <c r="M310" s="118">
        <f t="shared" ref="M310:M311" si="238">E310*M313</f>
        <v>3763.6026281205004</v>
      </c>
      <c r="N310" s="118">
        <f t="shared" ref="N310:N311" si="239">F310*N313</f>
        <v>4591.4943818816664</v>
      </c>
      <c r="O310" s="118">
        <f t="shared" ref="O310:O311" si="240">G310*O313</f>
        <v>6352.0593250925831</v>
      </c>
      <c r="P310" s="118">
        <f t="shared" ref="P310:P311" si="241">H310*P313</f>
        <v>8067.4014158067093</v>
      </c>
    </row>
    <row r="311" spans="2:16" x14ac:dyDescent="0.2">
      <c r="B311" s="87" t="s">
        <v>133</v>
      </c>
      <c r="C311" s="127">
        <f>Pres.Vtas!D51</f>
        <v>216</v>
      </c>
      <c r="D311" s="127">
        <f>Pres.Vtas!E51</f>
        <v>248</v>
      </c>
      <c r="E311" s="127">
        <f>Pres.Vtas!F51</f>
        <v>298.07674943566593</v>
      </c>
      <c r="F311" s="127">
        <f>Pres.Vtas!G51</f>
        <v>357.69209932279904</v>
      </c>
      <c r="G311" s="127">
        <f>Pres.Vtas!H51</f>
        <v>451.82844243792323</v>
      </c>
      <c r="H311" s="127">
        <f>Pres.Vtas!I51</f>
        <v>571.34762979683967</v>
      </c>
      <c r="J311" s="87" t="s">
        <v>133</v>
      </c>
      <c r="K311" s="118">
        <f>C311*K314</f>
        <v>2562.1689324058225</v>
      </c>
      <c r="L311" s="118">
        <f t="shared" ref="L311" si="242">D311*L314</f>
        <v>3052.3896920570846</v>
      </c>
      <c r="M311" s="118">
        <f t="shared" si="238"/>
        <v>3710.5802108006469</v>
      </c>
      <c r="N311" s="118">
        <f t="shared" si="239"/>
        <v>4511.3890615375858</v>
      </c>
      <c r="O311" s="118">
        <f t="shared" si="240"/>
        <v>6205.1970776523112</v>
      </c>
      <c r="P311" s="118">
        <f t="shared" si="241"/>
        <v>7910.5169093970089</v>
      </c>
    </row>
    <row r="312" spans="2:16" x14ac:dyDescent="0.2">
      <c r="B312" s="120" t="s">
        <v>141</v>
      </c>
      <c r="C312" s="62">
        <v>20</v>
      </c>
      <c r="D312" s="62">
        <f>ROUND((($C$313*D311)/240),0)</f>
        <v>23</v>
      </c>
      <c r="E312" s="62">
        <f t="shared" ref="E312:H312" si="243">ROUND((($C$313*E311)/240),0)</f>
        <v>27</v>
      </c>
      <c r="F312" s="62">
        <f t="shared" si="243"/>
        <v>33</v>
      </c>
      <c r="G312" s="62">
        <f t="shared" si="243"/>
        <v>41</v>
      </c>
      <c r="H312" s="62">
        <f t="shared" si="243"/>
        <v>52</v>
      </c>
      <c r="J312" s="120" t="s">
        <v>141</v>
      </c>
      <c r="K312" s="62">
        <f t="shared" ref="K312:L312" si="244">+K309+K310-K311</f>
        <v>237.2378641116502</v>
      </c>
      <c r="L312" s="62">
        <f t="shared" si="244"/>
        <v>283.08452789239118</v>
      </c>
      <c r="M312" s="62">
        <f t="shared" ref="M312:P312" si="245">+M309+M310-M311</f>
        <v>336.10694521224468</v>
      </c>
      <c r="N312" s="62">
        <f t="shared" si="245"/>
        <v>416.21226555632529</v>
      </c>
      <c r="O312" s="62">
        <f t="shared" si="245"/>
        <v>563.07451299659715</v>
      </c>
      <c r="P312" s="62">
        <f t="shared" si="245"/>
        <v>719.95901940629665</v>
      </c>
    </row>
    <row r="313" spans="2:16" x14ac:dyDescent="0.2">
      <c r="B313" s="120" t="s">
        <v>156</v>
      </c>
      <c r="C313" s="62">
        <v>22</v>
      </c>
      <c r="J313" s="114" t="s">
        <v>144</v>
      </c>
      <c r="K313" s="132">
        <f>Cost.Prod!E464</f>
        <v>11.861893205582511</v>
      </c>
      <c r="L313" s="132">
        <f>Cost.Prod!H464</f>
        <v>12.343571138796118</v>
      </c>
      <c r="M313" s="132">
        <f>Cost.Prod!K464</f>
        <v>12.459094038689146</v>
      </c>
      <c r="N313" s="132">
        <f>Cost.Prod!N464</f>
        <v>12.624674526697468</v>
      </c>
      <c r="O313" s="132">
        <f>Cost.Prod!Q464</f>
        <v>13.813976559203621</v>
      </c>
      <c r="P313" s="132">
        <f>Cost.Prod!T464</f>
        <v>13.853239891473651</v>
      </c>
    </row>
    <row r="314" spans="2:16" x14ac:dyDescent="0.2">
      <c r="B314" s="121"/>
      <c r="C314" s="57"/>
      <c r="J314" s="114" t="s">
        <v>145</v>
      </c>
      <c r="K314" s="132">
        <f t="shared" ref="K314:P314" si="246">(K310+K309)/(C310+C309)</f>
        <v>11.861893205582511</v>
      </c>
      <c r="L314" s="132">
        <f t="shared" si="246"/>
        <v>12.308022951843084</v>
      </c>
      <c r="M314" s="132">
        <f t="shared" si="246"/>
        <v>12.448405378231298</v>
      </c>
      <c r="N314" s="132">
        <f t="shared" si="246"/>
        <v>12.612492895646222</v>
      </c>
      <c r="O314" s="132">
        <f t="shared" si="246"/>
        <v>13.733524707234082</v>
      </c>
      <c r="P314" s="132">
        <f t="shared" si="246"/>
        <v>13.845365757813397</v>
      </c>
    </row>
    <row r="315" spans="2:16" x14ac:dyDescent="0.2">
      <c r="B315" s="121"/>
      <c r="C315" s="57"/>
    </row>
    <row r="317" spans="2:16" x14ac:dyDescent="0.2">
      <c r="B317" s="2" t="s">
        <v>177</v>
      </c>
      <c r="C317" s="695"/>
      <c r="D317" s="695"/>
      <c r="E317" s="695"/>
      <c r="F317" s="695"/>
      <c r="G317" s="695"/>
      <c r="H317" s="696"/>
      <c r="J317" s="2" t="s">
        <v>178</v>
      </c>
      <c r="K317" s="695"/>
      <c r="L317" s="695"/>
      <c r="M317" s="695"/>
      <c r="N317" s="695"/>
      <c r="O317" s="695"/>
      <c r="P317" s="696"/>
    </row>
    <row r="318" spans="2:16" x14ac:dyDescent="0.2">
      <c r="B318" s="9" t="s">
        <v>20</v>
      </c>
      <c r="C318" s="10"/>
      <c r="D318" s="10"/>
      <c r="E318" s="10"/>
      <c r="F318" s="10"/>
      <c r="G318" s="10"/>
      <c r="H318" s="15"/>
      <c r="J318" s="9" t="s">
        <v>20</v>
      </c>
      <c r="K318" s="10"/>
      <c r="L318" s="10"/>
      <c r="M318" s="10"/>
      <c r="N318" s="10"/>
      <c r="O318" s="10"/>
      <c r="P318" s="15"/>
    </row>
    <row r="319" spans="2:16" x14ac:dyDescent="0.2">
      <c r="B319" s="9" t="s">
        <v>139</v>
      </c>
      <c r="C319" s="10"/>
      <c r="D319" s="10"/>
      <c r="E319" s="10"/>
      <c r="F319" s="10"/>
      <c r="G319" s="10"/>
      <c r="H319" s="15"/>
      <c r="J319" s="9" t="s">
        <v>139</v>
      </c>
      <c r="K319" s="10"/>
      <c r="L319" s="10"/>
      <c r="M319" s="10"/>
      <c r="N319" s="10"/>
      <c r="O319" s="10"/>
      <c r="P319" s="15"/>
    </row>
    <row r="320" spans="2:16" x14ac:dyDescent="0.2">
      <c r="B320" s="9" t="s">
        <v>128</v>
      </c>
      <c r="C320" s="10"/>
      <c r="D320" s="10"/>
      <c r="E320" s="10"/>
      <c r="F320" s="10"/>
      <c r="G320" s="10"/>
      <c r="H320" s="15"/>
      <c r="J320" s="9" t="s">
        <v>2</v>
      </c>
      <c r="K320" s="10"/>
      <c r="L320" s="10"/>
      <c r="M320" s="10"/>
      <c r="N320" s="10"/>
      <c r="O320" s="10"/>
      <c r="P320" s="15"/>
    </row>
    <row r="321" spans="2:16" x14ac:dyDescent="0.2">
      <c r="B321" s="12"/>
      <c r="C321" s="16"/>
      <c r="D321" s="16"/>
      <c r="E321" s="16"/>
      <c r="F321" s="16"/>
      <c r="G321" s="16"/>
      <c r="H321" s="17"/>
      <c r="J321" s="12"/>
      <c r="K321" s="16"/>
      <c r="L321" s="16"/>
      <c r="M321" s="16"/>
      <c r="N321" s="16"/>
      <c r="O321" s="16"/>
      <c r="P321" s="17"/>
    </row>
    <row r="322" spans="2:16" x14ac:dyDescent="0.2">
      <c r="B322" s="45"/>
      <c r="C322" s="45"/>
      <c r="D322" s="45"/>
      <c r="E322" s="45"/>
      <c r="F322" s="45"/>
      <c r="J322" s="45"/>
      <c r="K322" s="45"/>
      <c r="L322" s="45"/>
      <c r="M322" s="45"/>
      <c r="N322" s="45"/>
    </row>
    <row r="323" spans="2:16" x14ac:dyDescent="0.2">
      <c r="B323" s="14" t="s">
        <v>34</v>
      </c>
      <c r="C323" s="14" t="s">
        <v>38</v>
      </c>
      <c r="D323" s="14" t="s">
        <v>39</v>
      </c>
      <c r="E323" s="14" t="s">
        <v>40</v>
      </c>
      <c r="F323" s="14" t="s">
        <v>121</v>
      </c>
      <c r="G323" s="14" t="s">
        <v>122</v>
      </c>
      <c r="H323" s="14" t="s">
        <v>633</v>
      </c>
      <c r="J323" s="14" t="s">
        <v>34</v>
      </c>
      <c r="K323" s="14" t="s">
        <v>38</v>
      </c>
      <c r="L323" s="14" t="s">
        <v>39</v>
      </c>
      <c r="M323" s="14" t="s">
        <v>40</v>
      </c>
      <c r="N323" s="14" t="s">
        <v>121</v>
      </c>
      <c r="O323" s="14" t="s">
        <v>122</v>
      </c>
      <c r="P323" s="14" t="s">
        <v>633</v>
      </c>
    </row>
    <row r="324" spans="2:16" x14ac:dyDescent="0.2">
      <c r="B324" s="129" t="s">
        <v>86</v>
      </c>
      <c r="C324" s="130"/>
      <c r="D324" s="130"/>
      <c r="E324" s="130"/>
      <c r="F324" s="130"/>
      <c r="G324" s="130"/>
      <c r="H324" s="130"/>
      <c r="J324" s="129" t="s">
        <v>86</v>
      </c>
      <c r="K324" s="130"/>
      <c r="L324" s="130"/>
      <c r="M324" s="130"/>
      <c r="N324" s="130"/>
      <c r="O324" s="130"/>
      <c r="P324" s="131"/>
    </row>
    <row r="325" spans="2:16" x14ac:dyDescent="0.2">
      <c r="B325" s="126" t="s">
        <v>140</v>
      </c>
      <c r="C325" s="127">
        <v>0</v>
      </c>
      <c r="D325" s="127">
        <f>+C328</f>
        <v>140</v>
      </c>
      <c r="E325" s="127">
        <f t="shared" ref="E325:H325" si="247">+D328</f>
        <v>157</v>
      </c>
      <c r="F325" s="127">
        <f t="shared" si="247"/>
        <v>188</v>
      </c>
      <c r="G325" s="127">
        <f t="shared" si="247"/>
        <v>226</v>
      </c>
      <c r="H325" s="127">
        <f t="shared" si="247"/>
        <v>286</v>
      </c>
      <c r="J325" s="126" t="s">
        <v>140</v>
      </c>
      <c r="K325" s="127">
        <f>+C325*0.88</f>
        <v>0</v>
      </c>
      <c r="L325" s="127">
        <f>K328</f>
        <v>1786.6650487815532</v>
      </c>
      <c r="M325" s="127">
        <f t="shared" ref="M325:P325" si="248">L328</f>
        <v>2138.6400417756631</v>
      </c>
      <c r="N325" s="127">
        <f t="shared" si="248"/>
        <v>2612.7139566731348</v>
      </c>
      <c r="O325" s="127">
        <f t="shared" si="248"/>
        <v>3196.1200240360267</v>
      </c>
      <c r="P325" s="127">
        <f t="shared" si="248"/>
        <v>4387.8327736814899</v>
      </c>
    </row>
    <row r="326" spans="2:16" x14ac:dyDescent="0.2">
      <c r="B326" s="87" t="s">
        <v>131</v>
      </c>
      <c r="C326" s="127">
        <f>+C328+C327-C325</f>
        <v>1630</v>
      </c>
      <c r="D326" s="127">
        <f t="shared" ref="D326" si="249">+D328+D327-D325</f>
        <v>1731</v>
      </c>
      <c r="E326" s="127">
        <f t="shared" ref="E326:H326" si="250">+E328+E327-E325</f>
        <v>2087.1775771256584</v>
      </c>
      <c r="F326" s="127">
        <f t="shared" si="250"/>
        <v>2505.4130925507898</v>
      </c>
      <c r="G326" s="127">
        <f t="shared" si="250"/>
        <v>3176.7795334838224</v>
      </c>
      <c r="H326" s="127">
        <f t="shared" si="250"/>
        <v>4016.2405944319034</v>
      </c>
      <c r="J326" s="87" t="s">
        <v>131</v>
      </c>
      <c r="K326" s="118">
        <f>C326*K329</f>
        <v>20801.885925099494</v>
      </c>
      <c r="L326" s="118">
        <f t="shared" ref="L326" si="251">D326*L329</f>
        <v>23699.93060830297</v>
      </c>
      <c r="M326" s="118">
        <f t="shared" ref="M326:M327" si="252">E326*M329</f>
        <v>29049.626325294063</v>
      </c>
      <c r="N326" s="118">
        <f t="shared" ref="N326:N327" si="253">F326*N329</f>
        <v>35477.867981833013</v>
      </c>
      <c r="O326" s="118">
        <f t="shared" ref="O326:O327" si="254">G326*O329</f>
        <v>49009.570740414812</v>
      </c>
      <c r="P326" s="118">
        <f t="shared" ref="P326:P327" si="255">H326*P329</f>
        <v>62441.551365125328</v>
      </c>
    </row>
    <row r="327" spans="2:16" x14ac:dyDescent="0.2">
      <c r="B327" s="87" t="s">
        <v>133</v>
      </c>
      <c r="C327" s="127">
        <f>Pres.Vtas!D52</f>
        <v>1490</v>
      </c>
      <c r="D327" s="127">
        <f>Pres.Vtas!E52</f>
        <v>1714</v>
      </c>
      <c r="E327" s="127">
        <f>Pres.Vtas!F52</f>
        <v>2056.1775771256584</v>
      </c>
      <c r="F327" s="127">
        <f>Pres.Vtas!G52</f>
        <v>2467.4130925507898</v>
      </c>
      <c r="G327" s="127">
        <f>Pres.Vtas!H52</f>
        <v>3116.7795334838224</v>
      </c>
      <c r="H327" s="127">
        <f>Pres.Vtas!I52</f>
        <v>3941.2405944319034</v>
      </c>
      <c r="J327" s="87" t="s">
        <v>133</v>
      </c>
      <c r="K327" s="118">
        <f>C327*K330</f>
        <v>19015.220876317941</v>
      </c>
      <c r="L327" s="118">
        <f t="shared" ref="L327" si="256">D327*L330</f>
        <v>23347.95561530886</v>
      </c>
      <c r="M327" s="118">
        <f t="shared" si="252"/>
        <v>28575.552410396591</v>
      </c>
      <c r="N327" s="118">
        <f t="shared" si="253"/>
        <v>34894.461914470121</v>
      </c>
      <c r="O327" s="118">
        <f t="shared" si="254"/>
        <v>47817.857990769349</v>
      </c>
      <c r="P327" s="118">
        <f t="shared" si="255"/>
        <v>61221.746177942157</v>
      </c>
    </row>
    <row r="328" spans="2:16" x14ac:dyDescent="0.2">
      <c r="B328" s="120" t="s">
        <v>141</v>
      </c>
      <c r="C328" s="62">
        <v>140</v>
      </c>
      <c r="D328" s="62">
        <f>ROUND((($C$329*D327)/240),0)</f>
        <v>157</v>
      </c>
      <c r="E328" s="62">
        <f t="shared" ref="E328:H328" si="257">ROUND((($C$329*E327)/240),0)</f>
        <v>188</v>
      </c>
      <c r="F328" s="62">
        <f t="shared" si="257"/>
        <v>226</v>
      </c>
      <c r="G328" s="62">
        <f t="shared" si="257"/>
        <v>286</v>
      </c>
      <c r="H328" s="62">
        <f t="shared" si="257"/>
        <v>361</v>
      </c>
      <c r="J328" s="120" t="s">
        <v>141</v>
      </c>
      <c r="K328" s="62">
        <f t="shared" ref="K328:L328" si="258">+K325+K326-K327</f>
        <v>1786.6650487815532</v>
      </c>
      <c r="L328" s="62">
        <f t="shared" si="258"/>
        <v>2138.6400417756631</v>
      </c>
      <c r="M328" s="62">
        <f t="shared" ref="M328:P328" si="259">+M325+M326-M327</f>
        <v>2612.7139566731348</v>
      </c>
      <c r="N328" s="62">
        <f t="shared" si="259"/>
        <v>3196.1200240360267</v>
      </c>
      <c r="O328" s="62">
        <f t="shared" si="259"/>
        <v>4387.8327736814899</v>
      </c>
      <c r="P328" s="62">
        <f t="shared" si="259"/>
        <v>5607.637960864653</v>
      </c>
    </row>
    <row r="329" spans="2:16" x14ac:dyDescent="0.2">
      <c r="B329" s="120" t="s">
        <v>156</v>
      </c>
      <c r="C329" s="62">
        <v>22</v>
      </c>
      <c r="J329" s="114" t="s">
        <v>144</v>
      </c>
      <c r="K329" s="132">
        <f>Cost.Prod!E490</f>
        <v>12.761893205582512</v>
      </c>
      <c r="L329" s="132">
        <f>Cost.Prod!H490</f>
        <v>13.69146771132465</v>
      </c>
      <c r="M329" s="132">
        <f>Cost.Prod!K490</f>
        <v>13.918138371963321</v>
      </c>
      <c r="N329" s="132">
        <f>Cost.Prod!N490</f>
        <v>14.160486383390209</v>
      </c>
      <c r="O329" s="132">
        <f>Cost.Prod!Q490</f>
        <v>15.427438455783665</v>
      </c>
      <c r="P329" s="132">
        <f>Cost.Prod!T490</f>
        <v>15.547263640453711</v>
      </c>
    </row>
    <row r="330" spans="2:16" x14ac:dyDescent="0.2">
      <c r="B330" s="121"/>
      <c r="C330" s="57"/>
      <c r="J330" s="114" t="s">
        <v>145</v>
      </c>
      <c r="K330" s="132">
        <f t="shared" ref="K330:P330" si="260">(K326+K325)/(C326+C325)</f>
        <v>12.761893205582512</v>
      </c>
      <c r="L330" s="132">
        <f t="shared" si="260"/>
        <v>13.621911094112519</v>
      </c>
      <c r="M330" s="132">
        <f t="shared" si="260"/>
        <v>13.897414663154972</v>
      </c>
      <c r="N330" s="132">
        <f t="shared" si="260"/>
        <v>14.142124000159427</v>
      </c>
      <c r="O330" s="132">
        <f t="shared" si="260"/>
        <v>15.342072635249979</v>
      </c>
      <c r="P330" s="132">
        <f t="shared" si="260"/>
        <v>15.533623160289903</v>
      </c>
    </row>
    <row r="331" spans="2:16" x14ac:dyDescent="0.2">
      <c r="B331" s="121"/>
      <c r="C331" s="57"/>
    </row>
    <row r="333" spans="2:16" x14ac:dyDescent="0.2">
      <c r="B333" s="2" t="s">
        <v>179</v>
      </c>
      <c r="C333" s="695"/>
      <c r="D333" s="695"/>
      <c r="E333" s="695"/>
      <c r="F333" s="695"/>
      <c r="G333" s="695"/>
      <c r="H333" s="696"/>
      <c r="J333" s="2" t="s">
        <v>180</v>
      </c>
      <c r="K333" s="695"/>
      <c r="L333" s="695"/>
      <c r="M333" s="695"/>
      <c r="N333" s="695"/>
      <c r="O333" s="695"/>
      <c r="P333" s="696"/>
    </row>
    <row r="334" spans="2:16" x14ac:dyDescent="0.2">
      <c r="B334" s="9" t="s">
        <v>20</v>
      </c>
      <c r="C334" s="10"/>
      <c r="D334" s="10"/>
      <c r="E334" s="10"/>
      <c r="F334" s="10"/>
      <c r="G334" s="10"/>
      <c r="H334" s="15"/>
      <c r="J334" s="9" t="s">
        <v>20</v>
      </c>
      <c r="K334" s="10"/>
      <c r="L334" s="10"/>
      <c r="M334" s="10"/>
      <c r="N334" s="10"/>
      <c r="O334" s="10"/>
      <c r="P334" s="15"/>
    </row>
    <row r="335" spans="2:16" x14ac:dyDescent="0.2">
      <c r="B335" s="9" t="s">
        <v>139</v>
      </c>
      <c r="C335" s="10"/>
      <c r="D335" s="10"/>
      <c r="E335" s="10"/>
      <c r="F335" s="10"/>
      <c r="G335" s="10"/>
      <c r="H335" s="15"/>
      <c r="J335" s="9" t="s">
        <v>139</v>
      </c>
      <c r="K335" s="10"/>
      <c r="L335" s="10"/>
      <c r="M335" s="10"/>
      <c r="N335" s="10"/>
      <c r="O335" s="10"/>
      <c r="P335" s="15"/>
    </row>
    <row r="336" spans="2:16" x14ac:dyDescent="0.2">
      <c r="B336" s="9" t="s">
        <v>128</v>
      </c>
      <c r="C336" s="10"/>
      <c r="D336" s="10"/>
      <c r="E336" s="10"/>
      <c r="F336" s="10"/>
      <c r="G336" s="10"/>
      <c r="H336" s="15"/>
      <c r="J336" s="9" t="s">
        <v>2</v>
      </c>
      <c r="K336" s="10"/>
      <c r="L336" s="10"/>
      <c r="M336" s="10"/>
      <c r="N336" s="10"/>
      <c r="O336" s="10"/>
      <c r="P336" s="15"/>
    </row>
    <row r="337" spans="2:16" x14ac:dyDescent="0.2">
      <c r="B337" s="12"/>
      <c r="C337" s="16"/>
      <c r="D337" s="16"/>
      <c r="E337" s="16"/>
      <c r="F337" s="16"/>
      <c r="G337" s="16"/>
      <c r="H337" s="17"/>
      <c r="J337" s="12"/>
      <c r="K337" s="16"/>
      <c r="L337" s="16"/>
      <c r="M337" s="16"/>
      <c r="N337" s="16"/>
      <c r="O337" s="16"/>
      <c r="P337" s="17"/>
    </row>
    <row r="338" spans="2:16" x14ac:dyDescent="0.2">
      <c r="B338" s="45"/>
      <c r="C338" s="45"/>
      <c r="D338" s="45"/>
      <c r="E338" s="45"/>
      <c r="F338" s="45"/>
      <c r="J338" s="45"/>
      <c r="K338" s="45"/>
      <c r="L338" s="45"/>
      <c r="M338" s="45"/>
      <c r="N338" s="45"/>
    </row>
    <row r="339" spans="2:16" x14ac:dyDescent="0.2">
      <c r="B339" s="14" t="s">
        <v>34</v>
      </c>
      <c r="C339" s="14" t="s">
        <v>38</v>
      </c>
      <c r="D339" s="14" t="s">
        <v>39</v>
      </c>
      <c r="E339" s="14" t="s">
        <v>40</v>
      </c>
      <c r="F339" s="14" t="s">
        <v>121</v>
      </c>
      <c r="G339" s="14" t="s">
        <v>122</v>
      </c>
      <c r="H339" s="14" t="s">
        <v>633</v>
      </c>
      <c r="J339" s="14" t="s">
        <v>34</v>
      </c>
      <c r="K339" s="14" t="s">
        <v>38</v>
      </c>
      <c r="L339" s="14" t="s">
        <v>39</v>
      </c>
      <c r="M339" s="14" t="s">
        <v>40</v>
      </c>
      <c r="N339" s="14" t="s">
        <v>121</v>
      </c>
      <c r="O339" s="14" t="s">
        <v>122</v>
      </c>
      <c r="P339" s="14" t="s">
        <v>633</v>
      </c>
    </row>
    <row r="340" spans="2:16" x14ac:dyDescent="0.2">
      <c r="B340" s="129" t="s">
        <v>87</v>
      </c>
      <c r="C340" s="130"/>
      <c r="D340" s="130"/>
      <c r="E340" s="130"/>
      <c r="F340" s="130"/>
      <c r="G340" s="130"/>
      <c r="H340" s="131"/>
      <c r="J340" s="129" t="s">
        <v>87</v>
      </c>
      <c r="K340" s="130"/>
      <c r="L340" s="130"/>
      <c r="M340" s="130"/>
      <c r="N340" s="130"/>
      <c r="O340" s="130"/>
      <c r="P340" s="131"/>
    </row>
    <row r="341" spans="2:16" x14ac:dyDescent="0.2">
      <c r="B341" s="126" t="s">
        <v>140</v>
      </c>
      <c r="C341" s="127">
        <v>0</v>
      </c>
      <c r="D341" s="127">
        <f>+C344</f>
        <v>0</v>
      </c>
      <c r="E341" s="127">
        <f t="shared" ref="E341:H341" si="261">+D344</f>
        <v>0</v>
      </c>
      <c r="F341" s="127">
        <f t="shared" si="261"/>
        <v>0</v>
      </c>
      <c r="G341" s="127">
        <f t="shared" si="261"/>
        <v>0</v>
      </c>
      <c r="H341" s="127">
        <f t="shared" si="261"/>
        <v>0</v>
      </c>
      <c r="J341" s="126" t="s">
        <v>140</v>
      </c>
      <c r="K341" s="127">
        <f>+C341*0.88</f>
        <v>0</v>
      </c>
      <c r="L341" s="127">
        <f>K344</f>
        <v>0</v>
      </c>
      <c r="M341" s="127">
        <f t="shared" ref="M341:P341" si="262">L344</f>
        <v>0</v>
      </c>
      <c r="N341" s="127">
        <f t="shared" si="262"/>
        <v>0</v>
      </c>
      <c r="O341" s="127">
        <f t="shared" si="262"/>
        <v>0</v>
      </c>
      <c r="P341" s="127">
        <f t="shared" si="262"/>
        <v>0</v>
      </c>
    </row>
    <row r="342" spans="2:16" x14ac:dyDescent="0.2">
      <c r="B342" s="87" t="s">
        <v>131</v>
      </c>
      <c r="C342" s="127">
        <f>+C344+C343-C341</f>
        <v>677</v>
      </c>
      <c r="D342" s="127">
        <f t="shared" ref="D342:H342" si="263">+D344+D343-D341</f>
        <v>779</v>
      </c>
      <c r="E342" s="127">
        <f t="shared" si="263"/>
        <v>934.24981188863796</v>
      </c>
      <c r="F342" s="127">
        <f t="shared" si="263"/>
        <v>1121.0997742663656</v>
      </c>
      <c r="G342" s="127">
        <f t="shared" si="263"/>
        <v>1416.14747930775</v>
      </c>
      <c r="H342" s="127">
        <f t="shared" si="263"/>
        <v>1790.7515989465762</v>
      </c>
      <c r="J342" s="87" t="s">
        <v>131</v>
      </c>
      <c r="K342" s="118">
        <f>C342*K345</f>
        <v>16025.194700179361</v>
      </c>
      <c r="L342" s="118">
        <f t="shared" ref="L342" si="264">D342*L345</f>
        <v>19231.302066297409</v>
      </c>
      <c r="M342" s="118">
        <f t="shared" ref="M342:M343" si="265">E342*M345</f>
        <v>23742.435047403116</v>
      </c>
      <c r="N342" s="118">
        <f t="shared" ref="N342:N343" si="266">F342*N345</f>
        <v>29402.185604050326</v>
      </c>
      <c r="O342" s="118">
        <f t="shared" ref="O342:O343" si="267">G342*O345</f>
        <v>39792.188969992152</v>
      </c>
      <c r="P342" s="118">
        <f t="shared" ref="P342:P343" si="268">H342*P345</f>
        <v>51668.317346551412</v>
      </c>
    </row>
    <row r="343" spans="2:16" x14ac:dyDescent="0.2">
      <c r="B343" s="87" t="s">
        <v>133</v>
      </c>
      <c r="C343" s="127">
        <f>Pres.Vtas!D53</f>
        <v>677</v>
      </c>
      <c r="D343" s="127">
        <f>Pres.Vtas!E53</f>
        <v>779</v>
      </c>
      <c r="E343" s="127">
        <f>Pres.Vtas!F53</f>
        <v>934.24981188863796</v>
      </c>
      <c r="F343" s="127">
        <f>Pres.Vtas!G53</f>
        <v>1121.0997742663656</v>
      </c>
      <c r="G343" s="127">
        <f>Pres.Vtas!H53</f>
        <v>1416.14747930775</v>
      </c>
      <c r="H343" s="127">
        <f>Pres.Vtas!I53</f>
        <v>1790.7515989465762</v>
      </c>
      <c r="J343" s="87" t="s">
        <v>133</v>
      </c>
      <c r="K343" s="118">
        <f>C343*K346</f>
        <v>16025.194700179361</v>
      </c>
      <c r="L343" s="118">
        <f t="shared" ref="L343" si="269">D343*L346</f>
        <v>19231.302066297409</v>
      </c>
      <c r="M343" s="118">
        <f t="shared" si="265"/>
        <v>23742.435047403116</v>
      </c>
      <c r="N343" s="118">
        <f t="shared" si="266"/>
        <v>29402.185604050326</v>
      </c>
      <c r="O343" s="118">
        <f t="shared" si="267"/>
        <v>39792.188969992152</v>
      </c>
      <c r="P343" s="118">
        <f t="shared" si="268"/>
        <v>51668.317346551412</v>
      </c>
    </row>
    <row r="344" spans="2:16" x14ac:dyDescent="0.2">
      <c r="B344" s="120" t="s">
        <v>141</v>
      </c>
      <c r="C344" s="62">
        <v>0</v>
      </c>
      <c r="D344" s="62">
        <v>0</v>
      </c>
      <c r="E344" s="62">
        <v>0</v>
      </c>
      <c r="F344" s="62">
        <v>0</v>
      </c>
      <c r="G344" s="62">
        <v>0</v>
      </c>
      <c r="H344" s="62">
        <v>0</v>
      </c>
      <c r="J344" s="120" t="s">
        <v>141</v>
      </c>
      <c r="K344" s="62">
        <f t="shared" ref="K344:L344" si="270">+K341+K342-K343</f>
        <v>0</v>
      </c>
      <c r="L344" s="62">
        <f t="shared" si="270"/>
        <v>0</v>
      </c>
      <c r="M344" s="62">
        <f t="shared" ref="M344:P344" si="271">+M341+M342-M343</f>
        <v>0</v>
      </c>
      <c r="N344" s="62">
        <f t="shared" si="271"/>
        <v>0</v>
      </c>
      <c r="O344" s="62">
        <f t="shared" si="271"/>
        <v>0</v>
      </c>
      <c r="P344" s="62">
        <f t="shared" si="271"/>
        <v>0</v>
      </c>
    </row>
    <row r="345" spans="2:16" x14ac:dyDescent="0.2">
      <c r="B345" s="120" t="s">
        <v>156</v>
      </c>
      <c r="C345" s="62">
        <v>0</v>
      </c>
      <c r="J345" s="114" t="s">
        <v>144</v>
      </c>
      <c r="K345" s="132">
        <f>Cost.Prod!E516</f>
        <v>23.670893205582512</v>
      </c>
      <c r="L345" s="132">
        <f>Cost.Prod!H516</f>
        <v>24.687165682024915</v>
      </c>
      <c r="M345" s="132">
        <f>Cost.Prod!K516</f>
        <v>25.413368828414814</v>
      </c>
      <c r="N345" s="132">
        <f>Cost.Prod!N516</f>
        <v>26.226198844157977</v>
      </c>
      <c r="O345" s="132">
        <f>Cost.Prod!Q516</f>
        <v>28.098901810314004</v>
      </c>
      <c r="P345" s="132">
        <f>Cost.Prod!T516</f>
        <v>28.852866794560288</v>
      </c>
    </row>
    <row r="346" spans="2:16" x14ac:dyDescent="0.2">
      <c r="B346" s="121"/>
      <c r="C346" s="57"/>
      <c r="J346" s="114" t="s">
        <v>145</v>
      </c>
      <c r="K346" s="132">
        <f t="shared" ref="K346:P346" si="272">(K342+K341)/(C342+C341)</f>
        <v>23.670893205582512</v>
      </c>
      <c r="L346" s="132">
        <f t="shared" si="272"/>
        <v>24.687165682024915</v>
      </c>
      <c r="M346" s="132">
        <f t="shared" si="272"/>
        <v>25.413368828414814</v>
      </c>
      <c r="N346" s="132">
        <f t="shared" si="272"/>
        <v>26.226198844157977</v>
      </c>
      <c r="O346" s="132">
        <f t="shared" si="272"/>
        <v>28.098901810314004</v>
      </c>
      <c r="P346" s="132">
        <f t="shared" si="272"/>
        <v>28.852866794560288</v>
      </c>
    </row>
    <row r="347" spans="2:16" x14ac:dyDescent="0.2">
      <c r="B347" s="121"/>
      <c r="C347" s="57"/>
    </row>
    <row r="348" spans="2:16" x14ac:dyDescent="0.2">
      <c r="B348" s="121"/>
      <c r="C348" s="57"/>
    </row>
    <row r="349" spans="2:16" x14ac:dyDescent="0.2">
      <c r="B349" s="121"/>
      <c r="C349" s="57"/>
    </row>
    <row r="351" spans="2:16" x14ac:dyDescent="0.2">
      <c r="B351" s="622" t="s">
        <v>181</v>
      </c>
      <c r="C351" s="623"/>
      <c r="D351" s="623"/>
      <c r="E351" s="623"/>
      <c r="F351" s="623"/>
      <c r="G351" s="623"/>
      <c r="H351" s="628"/>
      <c r="J351" s="622" t="s">
        <v>182</v>
      </c>
      <c r="K351" s="623"/>
      <c r="L351" s="623"/>
      <c r="M351" s="623"/>
      <c r="N351" s="623"/>
      <c r="O351" s="623"/>
      <c r="P351" s="628"/>
    </row>
    <row r="352" spans="2:16" x14ac:dyDescent="0.2">
      <c r="B352" s="624" t="s">
        <v>20</v>
      </c>
      <c r="C352" s="625"/>
      <c r="D352" s="625"/>
      <c r="E352" s="625"/>
      <c r="F352" s="625"/>
      <c r="G352" s="625"/>
      <c r="H352" s="629"/>
      <c r="J352" s="624" t="s">
        <v>20</v>
      </c>
      <c r="K352" s="625"/>
      <c r="L352" s="625"/>
      <c r="M352" s="625"/>
      <c r="N352" s="625"/>
      <c r="O352" s="625"/>
      <c r="P352" s="629"/>
    </row>
    <row r="353" spans="2:16" x14ac:dyDescent="0.2">
      <c r="B353" s="624" t="s">
        <v>139</v>
      </c>
      <c r="C353" s="625"/>
      <c r="D353" s="625"/>
      <c r="E353" s="625"/>
      <c r="F353" s="625"/>
      <c r="G353" s="625"/>
      <c r="H353" s="629"/>
      <c r="J353" s="624" t="s">
        <v>139</v>
      </c>
      <c r="K353" s="625"/>
      <c r="L353" s="625"/>
      <c r="M353" s="625"/>
      <c r="N353" s="625"/>
      <c r="O353" s="625"/>
      <c r="P353" s="629"/>
    </row>
    <row r="354" spans="2:16" x14ac:dyDescent="0.2">
      <c r="B354" s="624" t="s">
        <v>128</v>
      </c>
      <c r="C354" s="625"/>
      <c r="D354" s="625"/>
      <c r="E354" s="625"/>
      <c r="F354" s="625"/>
      <c r="G354" s="625"/>
      <c r="H354" s="629"/>
      <c r="J354" s="624" t="s">
        <v>2</v>
      </c>
      <c r="K354" s="625"/>
      <c r="L354" s="625"/>
      <c r="M354" s="625"/>
      <c r="N354" s="625"/>
      <c r="O354" s="625"/>
      <c r="P354" s="629"/>
    </row>
    <row r="355" spans="2:16" x14ac:dyDescent="0.2">
      <c r="B355" s="626"/>
      <c r="C355" s="627"/>
      <c r="D355" s="627"/>
      <c r="E355" s="627"/>
      <c r="F355" s="627"/>
      <c r="G355" s="627"/>
      <c r="H355" s="630"/>
      <c r="J355" s="626"/>
      <c r="K355" s="627"/>
      <c r="L355" s="627"/>
      <c r="M355" s="627"/>
      <c r="N355" s="627"/>
      <c r="O355" s="627"/>
      <c r="P355" s="630"/>
    </row>
    <row r="356" spans="2:16" x14ac:dyDescent="0.2">
      <c r="B356" s="45"/>
      <c r="C356" s="45"/>
      <c r="D356" s="45"/>
      <c r="E356" s="45"/>
      <c r="F356" s="45"/>
      <c r="J356" s="45"/>
      <c r="K356" s="45"/>
      <c r="L356" s="45"/>
      <c r="M356" s="45"/>
      <c r="N356" s="45"/>
    </row>
    <row r="357" spans="2:16" x14ac:dyDescent="0.2">
      <c r="B357" s="14" t="s">
        <v>34</v>
      </c>
      <c r="C357" s="14" t="s">
        <v>38</v>
      </c>
      <c r="D357" s="14" t="s">
        <v>39</v>
      </c>
      <c r="E357" s="14" t="s">
        <v>40</v>
      </c>
      <c r="F357" s="14" t="s">
        <v>121</v>
      </c>
      <c r="G357" s="14" t="s">
        <v>122</v>
      </c>
      <c r="H357" s="14" t="s">
        <v>633</v>
      </c>
      <c r="J357" s="14" t="s">
        <v>34</v>
      </c>
      <c r="K357" s="14" t="s">
        <v>38</v>
      </c>
      <c r="L357" s="14" t="s">
        <v>39</v>
      </c>
      <c r="M357" s="14" t="s">
        <v>40</v>
      </c>
      <c r="N357" s="14" t="s">
        <v>121</v>
      </c>
      <c r="O357" s="14" t="s">
        <v>122</v>
      </c>
      <c r="P357" s="14" t="s">
        <v>633</v>
      </c>
    </row>
    <row r="358" spans="2:16" x14ac:dyDescent="0.2">
      <c r="B358" s="632" t="s">
        <v>23</v>
      </c>
      <c r="C358" s="134"/>
      <c r="D358" s="134"/>
      <c r="E358" s="134"/>
      <c r="F358" s="134"/>
      <c r="G358" s="134"/>
      <c r="H358" s="631"/>
      <c r="J358" s="632" t="s">
        <v>23</v>
      </c>
      <c r="K358" s="134"/>
      <c r="L358" s="134"/>
      <c r="M358" s="134"/>
      <c r="N358" s="134"/>
      <c r="O358" s="134"/>
      <c r="P358" s="631"/>
    </row>
    <row r="359" spans="2:16" x14ac:dyDescent="0.2">
      <c r="B359" s="126" t="s">
        <v>140</v>
      </c>
      <c r="C359" s="127">
        <f>+C374+C390+C406</f>
        <v>0</v>
      </c>
      <c r="D359" s="127">
        <f t="shared" ref="D359" si="273">+D374+D390+D406</f>
        <v>1000</v>
      </c>
      <c r="E359" s="127">
        <f t="shared" ref="E359:H359" si="274">+E374+E390+E406</f>
        <v>2169</v>
      </c>
      <c r="F359" s="127">
        <f t="shared" si="274"/>
        <v>2603</v>
      </c>
      <c r="G359" s="127">
        <f t="shared" si="274"/>
        <v>3124</v>
      </c>
      <c r="H359" s="127">
        <f t="shared" si="274"/>
        <v>3935</v>
      </c>
      <c r="J359" s="126" t="s">
        <v>140</v>
      </c>
      <c r="K359" s="127">
        <f>K374+K390+K406</f>
        <v>0</v>
      </c>
      <c r="L359" s="127">
        <f t="shared" ref="L359" si="275">L374+L390+L406</f>
        <v>3474.5026925263228</v>
      </c>
      <c r="M359" s="127">
        <f t="shared" ref="M359:P359" si="276">M374+M390+M406</f>
        <v>10015.385178657089</v>
      </c>
      <c r="N359" s="127">
        <f t="shared" si="276"/>
        <v>12260.013868479669</v>
      </c>
      <c r="O359" s="127">
        <f t="shared" si="276"/>
        <v>15072.932127488544</v>
      </c>
      <c r="P359" s="127">
        <f t="shared" si="276"/>
        <v>20430.271217229718</v>
      </c>
    </row>
    <row r="360" spans="2:16" x14ac:dyDescent="0.2">
      <c r="B360" s="87" t="s">
        <v>131</v>
      </c>
      <c r="C360" s="127">
        <f t="shared" ref="C360:C362" si="277">+C375+C391+C407</f>
        <v>37162</v>
      </c>
      <c r="D360" s="127">
        <f t="shared" ref="D360" si="278">+D375+D391+D407</f>
        <v>54222</v>
      </c>
      <c r="E360" s="127">
        <f t="shared" ref="E360:H360" si="279">+E375+E391+E407</f>
        <v>64098</v>
      </c>
      <c r="F360" s="127">
        <f t="shared" si="279"/>
        <v>76917.800000000017</v>
      </c>
      <c r="G360" s="127">
        <f t="shared" si="279"/>
        <v>97036</v>
      </c>
      <c r="H360" s="127">
        <f t="shared" si="279"/>
        <v>122404</v>
      </c>
      <c r="J360" s="87" t="s">
        <v>131</v>
      </c>
      <c r="K360" s="127">
        <f t="shared" ref="K360:L362" si="280">K375+K391+K407</f>
        <v>129343.85005966319</v>
      </c>
      <c r="L360" s="127">
        <f t="shared" si="280"/>
        <v>248471.51720920217</v>
      </c>
      <c r="M360" s="127">
        <f t="shared" ref="M360:P360" si="281">M375+M391+M407</f>
        <v>298319.65578862629</v>
      </c>
      <c r="N360" s="127">
        <f t="shared" si="281"/>
        <v>366672.62963924906</v>
      </c>
      <c r="O360" s="127">
        <f t="shared" si="281"/>
        <v>498677.65024843236</v>
      </c>
      <c r="P360" s="127">
        <f t="shared" si="281"/>
        <v>639579.8508254186</v>
      </c>
    </row>
    <row r="361" spans="2:16" x14ac:dyDescent="0.2">
      <c r="B361" s="87" t="s">
        <v>133</v>
      </c>
      <c r="C361" s="127">
        <f t="shared" si="277"/>
        <v>36162</v>
      </c>
      <c r="D361" s="127">
        <f t="shared" ref="D361" si="282">+D376+D392+D408</f>
        <v>53053</v>
      </c>
      <c r="E361" s="127">
        <f t="shared" ref="E361:H361" si="283">+E376+E392+E408</f>
        <v>63664</v>
      </c>
      <c r="F361" s="127">
        <f t="shared" si="283"/>
        <v>76396.800000000017</v>
      </c>
      <c r="G361" s="127">
        <f t="shared" si="283"/>
        <v>96225</v>
      </c>
      <c r="H361" s="127">
        <f t="shared" si="283"/>
        <v>121376</v>
      </c>
      <c r="J361" s="87" t="s">
        <v>133</v>
      </c>
      <c r="K361" s="127">
        <f t="shared" si="280"/>
        <v>125869.34736713687</v>
      </c>
      <c r="L361" s="127">
        <f t="shared" si="280"/>
        <v>241930.63472307142</v>
      </c>
      <c r="M361" s="127">
        <f t="shared" ref="M361:P361" si="284">M376+M392+M408</f>
        <v>296075.02709880372</v>
      </c>
      <c r="N361" s="127">
        <f t="shared" si="284"/>
        <v>363859.71138024016</v>
      </c>
      <c r="O361" s="127">
        <f t="shared" si="284"/>
        <v>493320.31115869118</v>
      </c>
      <c r="P361" s="127">
        <f t="shared" si="284"/>
        <v>633755.2982309747</v>
      </c>
    </row>
    <row r="362" spans="2:16" x14ac:dyDescent="0.2">
      <c r="B362" s="120" t="s">
        <v>141</v>
      </c>
      <c r="C362" s="128">
        <f t="shared" si="277"/>
        <v>1000</v>
      </c>
      <c r="D362" s="128">
        <f t="shared" ref="D362" si="285">+D377+D393+D409</f>
        <v>2169</v>
      </c>
      <c r="E362" s="128">
        <f t="shared" ref="E362:H362" si="286">+E377+E393+E409</f>
        <v>2603</v>
      </c>
      <c r="F362" s="128">
        <f t="shared" si="286"/>
        <v>3124</v>
      </c>
      <c r="G362" s="128">
        <f t="shared" si="286"/>
        <v>3935</v>
      </c>
      <c r="H362" s="128">
        <f t="shared" si="286"/>
        <v>4963</v>
      </c>
      <c r="J362" s="120" t="s">
        <v>141</v>
      </c>
      <c r="K362" s="128">
        <f t="shared" si="280"/>
        <v>3474.5026925263228</v>
      </c>
      <c r="L362" s="128">
        <f t="shared" si="280"/>
        <v>10015.385178657089</v>
      </c>
      <c r="M362" s="128">
        <f t="shared" ref="M362:P362" si="287">M377+M393+M409</f>
        <v>12260.013868479669</v>
      </c>
      <c r="N362" s="128">
        <f t="shared" si="287"/>
        <v>15072.932127488544</v>
      </c>
      <c r="O362" s="128">
        <f t="shared" si="287"/>
        <v>20430.271217229718</v>
      </c>
      <c r="P362" s="128">
        <f t="shared" si="287"/>
        <v>26254.823811673676</v>
      </c>
    </row>
    <row r="363" spans="2:16" s="122" customFormat="1" x14ac:dyDescent="0.2">
      <c r="B363" s="121"/>
      <c r="C363" s="57"/>
      <c r="D363" s="57"/>
      <c r="E363" s="57"/>
      <c r="F363" s="57"/>
      <c r="G363" s="57"/>
      <c r="H363" s="57"/>
      <c r="J363" s="121"/>
      <c r="K363" s="57"/>
      <c r="L363" s="57"/>
      <c r="M363" s="57"/>
      <c r="N363" s="57"/>
      <c r="O363" s="57"/>
      <c r="P363" s="57"/>
    </row>
    <row r="364" spans="2:16" s="122" customFormat="1" x14ac:dyDescent="0.2">
      <c r="B364" s="121"/>
      <c r="C364" s="57"/>
      <c r="D364" s="57"/>
      <c r="E364" s="57"/>
      <c r="F364" s="57"/>
      <c r="G364" s="57"/>
      <c r="H364" s="57"/>
      <c r="J364" s="121"/>
      <c r="K364" s="57"/>
      <c r="L364" s="57"/>
      <c r="M364" s="57"/>
      <c r="N364" s="57"/>
      <c r="O364" s="57"/>
      <c r="P364" s="57"/>
    </row>
    <row r="365" spans="2:16" s="122" customFormat="1" x14ac:dyDescent="0.2">
      <c r="B365" s="121"/>
      <c r="C365" s="57"/>
      <c r="D365" s="57"/>
      <c r="E365" s="57"/>
      <c r="F365" s="57"/>
      <c r="G365" s="57"/>
      <c r="H365" s="57"/>
      <c r="J365" s="121"/>
      <c r="K365" s="57"/>
      <c r="L365" s="57"/>
      <c r="M365" s="57"/>
      <c r="N365" s="57"/>
      <c r="O365" s="57"/>
      <c r="P365" s="57"/>
    </row>
    <row r="366" spans="2:16" x14ac:dyDescent="0.2">
      <c r="B366" s="2" t="s">
        <v>183</v>
      </c>
      <c r="C366" s="695"/>
      <c r="D366" s="695"/>
      <c r="E366" s="695"/>
      <c r="F366" s="695"/>
      <c r="G366" s="695"/>
      <c r="H366" s="696"/>
      <c r="J366" s="2" t="s">
        <v>184</v>
      </c>
      <c r="K366" s="695"/>
      <c r="L366" s="695"/>
      <c r="M366" s="695"/>
      <c r="N366" s="695"/>
      <c r="O366" s="695"/>
      <c r="P366" s="696"/>
    </row>
    <row r="367" spans="2:16" x14ac:dyDescent="0.2">
      <c r="B367" s="9" t="s">
        <v>20</v>
      </c>
      <c r="C367" s="10"/>
      <c r="D367" s="10"/>
      <c r="E367" s="10"/>
      <c r="F367" s="10"/>
      <c r="G367" s="10"/>
      <c r="H367" s="15"/>
      <c r="J367" s="9" t="s">
        <v>20</v>
      </c>
      <c r="K367" s="10"/>
      <c r="L367" s="10"/>
      <c r="M367" s="10"/>
      <c r="N367" s="10"/>
      <c r="O367" s="10"/>
      <c r="P367" s="15"/>
    </row>
    <row r="368" spans="2:16" x14ac:dyDescent="0.2">
      <c r="B368" s="9" t="s">
        <v>139</v>
      </c>
      <c r="C368" s="10"/>
      <c r="D368" s="10"/>
      <c r="E368" s="10"/>
      <c r="F368" s="10"/>
      <c r="G368" s="10"/>
      <c r="H368" s="15"/>
      <c r="J368" s="9" t="s">
        <v>139</v>
      </c>
      <c r="K368" s="10"/>
      <c r="L368" s="10"/>
      <c r="M368" s="10"/>
      <c r="N368" s="10"/>
      <c r="O368" s="10"/>
      <c r="P368" s="15"/>
    </row>
    <row r="369" spans="2:16" x14ac:dyDescent="0.2">
      <c r="B369" s="9" t="s">
        <v>128</v>
      </c>
      <c r="C369" s="10"/>
      <c r="D369" s="10"/>
      <c r="E369" s="10"/>
      <c r="F369" s="10"/>
      <c r="G369" s="10"/>
      <c r="H369" s="15"/>
      <c r="J369" s="9" t="s">
        <v>2</v>
      </c>
      <c r="K369" s="10"/>
      <c r="L369" s="10"/>
      <c r="M369" s="10"/>
      <c r="N369" s="10"/>
      <c r="O369" s="10"/>
      <c r="P369" s="15"/>
    </row>
    <row r="370" spans="2:16" x14ac:dyDescent="0.2">
      <c r="B370" s="12"/>
      <c r="C370" s="16"/>
      <c r="D370" s="16"/>
      <c r="E370" s="16"/>
      <c r="F370" s="16"/>
      <c r="G370" s="16"/>
      <c r="H370" s="17"/>
      <c r="J370" s="12"/>
      <c r="K370" s="16"/>
      <c r="L370" s="16"/>
      <c r="M370" s="16"/>
      <c r="N370" s="16"/>
      <c r="O370" s="16"/>
      <c r="P370" s="17"/>
    </row>
    <row r="371" spans="2:16" x14ac:dyDescent="0.2">
      <c r="B371" s="45"/>
      <c r="C371" s="45"/>
      <c r="D371" s="45"/>
      <c r="E371" s="45"/>
      <c r="F371" s="45"/>
      <c r="J371" s="45"/>
      <c r="K371" s="45"/>
      <c r="L371" s="45"/>
      <c r="M371" s="45"/>
      <c r="N371" s="45"/>
    </row>
    <row r="372" spans="2:16" x14ac:dyDescent="0.2">
      <c r="B372" s="14" t="s">
        <v>34</v>
      </c>
      <c r="C372" s="14" t="s">
        <v>38</v>
      </c>
      <c r="D372" s="14" t="s">
        <v>39</v>
      </c>
      <c r="E372" s="14" t="s">
        <v>40</v>
      </c>
      <c r="F372" s="14" t="s">
        <v>121</v>
      </c>
      <c r="G372" s="14" t="s">
        <v>122</v>
      </c>
      <c r="H372" s="14" t="s">
        <v>633</v>
      </c>
      <c r="J372" s="14" t="s">
        <v>34</v>
      </c>
      <c r="K372" s="14" t="s">
        <v>38</v>
      </c>
      <c r="L372" s="14" t="s">
        <v>39</v>
      </c>
      <c r="M372" s="14" t="s">
        <v>40</v>
      </c>
      <c r="N372" s="14" t="s">
        <v>121</v>
      </c>
      <c r="O372" s="14" t="s">
        <v>122</v>
      </c>
      <c r="P372" s="14" t="s">
        <v>633</v>
      </c>
    </row>
    <row r="373" spans="2:16" x14ac:dyDescent="0.2">
      <c r="B373" s="129" t="s">
        <v>683</v>
      </c>
      <c r="C373" s="130"/>
      <c r="D373" s="130"/>
      <c r="E373" s="130"/>
      <c r="F373" s="130"/>
      <c r="G373" s="130"/>
      <c r="H373" s="131"/>
      <c r="J373" s="129" t="s">
        <v>683</v>
      </c>
      <c r="K373" s="130"/>
      <c r="L373" s="130"/>
      <c r="M373" s="130"/>
      <c r="N373" s="130"/>
      <c r="O373" s="130"/>
      <c r="P373" s="131"/>
    </row>
    <row r="374" spans="2:16" x14ac:dyDescent="0.2">
      <c r="B374" s="126" t="s">
        <v>140</v>
      </c>
      <c r="C374" s="127">
        <v>0</v>
      </c>
      <c r="D374" s="127">
        <f>+C377</f>
        <v>1000</v>
      </c>
      <c r="E374" s="127">
        <f t="shared" ref="E374:H374" si="288">+D377</f>
        <v>1669</v>
      </c>
      <c r="F374" s="127">
        <f t="shared" si="288"/>
        <v>2003</v>
      </c>
      <c r="G374" s="127">
        <f t="shared" si="288"/>
        <v>2404</v>
      </c>
      <c r="H374" s="127">
        <f t="shared" si="288"/>
        <v>3028</v>
      </c>
      <c r="J374" s="126" t="s">
        <v>140</v>
      </c>
      <c r="K374" s="127">
        <f>+C374*0.88</f>
        <v>0</v>
      </c>
      <c r="L374" s="127">
        <f>K377</f>
        <v>3474.5026925263228</v>
      </c>
      <c r="M374" s="127">
        <f t="shared" ref="M374:P374" si="289">L377</f>
        <v>6022.1301343686064</v>
      </c>
      <c r="N374" s="127">
        <f t="shared" si="289"/>
        <v>7331.2403143710108</v>
      </c>
      <c r="O374" s="127">
        <f t="shared" si="289"/>
        <v>8951.2495719705475</v>
      </c>
      <c r="P374" s="127">
        <f t="shared" si="289"/>
        <v>12218.185465666815</v>
      </c>
    </row>
    <row r="375" spans="2:16" x14ac:dyDescent="0.2">
      <c r="B375" s="87" t="s">
        <v>131</v>
      </c>
      <c r="C375" s="127">
        <f>+C377+C376-C374</f>
        <v>35836</v>
      </c>
      <c r="D375" s="127">
        <f t="shared" ref="D375" si="290">+D377+D376-D374</f>
        <v>40730</v>
      </c>
      <c r="E375" s="127">
        <f t="shared" ref="E375:H375" si="291">+E377+E376-E374</f>
        <v>48407.502045124689</v>
      </c>
      <c r="F375" s="127">
        <f t="shared" si="291"/>
        <v>58089.202454149628</v>
      </c>
      <c r="G375" s="127">
        <f t="shared" si="291"/>
        <v>73284.730307428414</v>
      </c>
      <c r="H375" s="127">
        <f t="shared" si="291"/>
        <v>92443.572634912256</v>
      </c>
      <c r="J375" s="87" t="s">
        <v>131</v>
      </c>
      <c r="K375" s="118">
        <f>C375*K378</f>
        <v>124512.27848937329</v>
      </c>
      <c r="L375" s="118">
        <f t="shared" ref="L375" si="292">D375*L378</f>
        <v>147096.79179950597</v>
      </c>
      <c r="M375" s="118">
        <f t="shared" ref="M375:M376" si="293">E375*M378</f>
        <v>177264.37540527189</v>
      </c>
      <c r="N375" s="118">
        <f t="shared" ref="N375:N376" si="294">F375*N378</f>
        <v>216420.96496702448</v>
      </c>
      <c r="O375" s="118">
        <f t="shared" ref="O375:O376" si="295">G375*O378</f>
        <v>296457.91309546574</v>
      </c>
      <c r="P375" s="118">
        <f t="shared" ref="P375:P376" si="296">H375*P378</f>
        <v>376858.54685248836</v>
      </c>
    </row>
    <row r="376" spans="2:16" x14ac:dyDescent="0.2">
      <c r="B376" s="87" t="s">
        <v>133</v>
      </c>
      <c r="C376" s="127">
        <f>Pres.Vtas!D65</f>
        <v>34836</v>
      </c>
      <c r="D376" s="127">
        <f>Pres.Vtas!E65</f>
        <v>40061</v>
      </c>
      <c r="E376" s="127">
        <f>Pres.Vtas!F65</f>
        <v>48073.502045124689</v>
      </c>
      <c r="F376" s="127">
        <f>Pres.Vtas!G65</f>
        <v>57688.202454149628</v>
      </c>
      <c r="G376" s="127">
        <f>Pres.Vtas!H65</f>
        <v>72660.730307428414</v>
      </c>
      <c r="H376" s="127">
        <f>Pres.Vtas!I65</f>
        <v>91652.572634912256</v>
      </c>
      <c r="J376" s="87" t="s">
        <v>133</v>
      </c>
      <c r="K376" s="118">
        <f>C376*K379</f>
        <v>121037.77579684697</v>
      </c>
      <c r="L376" s="118">
        <f t="shared" ref="L376" si="297">D376*L379</f>
        <v>144549.16435766369</v>
      </c>
      <c r="M376" s="118">
        <f t="shared" si="293"/>
        <v>175955.26522526948</v>
      </c>
      <c r="N376" s="118">
        <f t="shared" si="294"/>
        <v>214800.95570942495</v>
      </c>
      <c r="O376" s="118">
        <f t="shared" si="295"/>
        <v>293190.97720176948</v>
      </c>
      <c r="P376" s="118">
        <f t="shared" si="296"/>
        <v>373513.10432173446</v>
      </c>
    </row>
    <row r="377" spans="2:16" x14ac:dyDescent="0.2">
      <c r="B377" s="120" t="s">
        <v>141</v>
      </c>
      <c r="C377" s="62">
        <v>1000</v>
      </c>
      <c r="D377" s="62">
        <f>ROUND((($C$378*D376)/240),0)</f>
        <v>1669</v>
      </c>
      <c r="E377" s="62">
        <f t="shared" ref="E377:H377" si="298">ROUND((($C$378*E376)/240),0)</f>
        <v>2003</v>
      </c>
      <c r="F377" s="62">
        <f t="shared" si="298"/>
        <v>2404</v>
      </c>
      <c r="G377" s="62">
        <f t="shared" si="298"/>
        <v>3028</v>
      </c>
      <c r="H377" s="62">
        <f t="shared" si="298"/>
        <v>3819</v>
      </c>
      <c r="J377" s="120" t="s">
        <v>141</v>
      </c>
      <c r="K377" s="62">
        <f t="shared" ref="K377:L377" si="299">+K374+K375-K376</f>
        <v>3474.5026925263228</v>
      </c>
      <c r="L377" s="62">
        <f t="shared" si="299"/>
        <v>6022.1301343686064</v>
      </c>
      <c r="M377" s="62">
        <f t="shared" ref="M377:P377" si="300">+M374+M375-M376</f>
        <v>7331.2403143710108</v>
      </c>
      <c r="N377" s="62">
        <f t="shared" si="300"/>
        <v>8951.2495719705475</v>
      </c>
      <c r="O377" s="62">
        <f t="shared" si="300"/>
        <v>12218.185465666815</v>
      </c>
      <c r="P377" s="62">
        <f t="shared" si="300"/>
        <v>15563.627996420721</v>
      </c>
    </row>
    <row r="378" spans="2:16" x14ac:dyDescent="0.2">
      <c r="B378" s="120" t="s">
        <v>156</v>
      </c>
      <c r="C378" s="62">
        <v>10</v>
      </c>
      <c r="J378" s="114" t="s">
        <v>144</v>
      </c>
      <c r="K378" s="132">
        <f>Cost.Prod!E568</f>
        <v>3.4745026925263223</v>
      </c>
      <c r="L378" s="132">
        <f>Cost.Prod!H568</f>
        <v>3.6115097421926339</v>
      </c>
      <c r="M378" s="132">
        <f>Cost.Prod!K568</f>
        <v>3.6619194942145312</v>
      </c>
      <c r="N378" s="132">
        <f>Cost.Prod!N568</f>
        <v>3.7256659727399022</v>
      </c>
      <c r="O378" s="132">
        <f>Cost.Prod!Q568</f>
        <v>4.0452889961091341</v>
      </c>
      <c r="P378" s="132">
        <f>Cost.Prod!T568</f>
        <v>4.0766333030076325</v>
      </c>
    </row>
    <row r="379" spans="2:16" x14ac:dyDescent="0.2">
      <c r="B379" s="121"/>
      <c r="C379" s="57"/>
      <c r="J379" s="114" t="s">
        <v>145</v>
      </c>
      <c r="K379" s="132">
        <f t="shared" ref="K379:P379" si="301">(K375+K374)/(C375+C374)</f>
        <v>3.4745026925263223</v>
      </c>
      <c r="L379" s="132">
        <f t="shared" si="301"/>
        <v>3.6082265634323578</v>
      </c>
      <c r="M379" s="132">
        <f t="shared" si="301"/>
        <v>3.6601299622421362</v>
      </c>
      <c r="N379" s="132">
        <f t="shared" si="301"/>
        <v>3.7234815191225268</v>
      </c>
      <c r="O379" s="132">
        <f t="shared" si="301"/>
        <v>4.0350678552400305</v>
      </c>
      <c r="P379" s="132">
        <f t="shared" si="301"/>
        <v>4.0753150029905001</v>
      </c>
    </row>
    <row r="380" spans="2:16" x14ac:dyDescent="0.2">
      <c r="B380" s="121"/>
      <c r="C380" s="57"/>
    </row>
    <row r="382" spans="2:16" x14ac:dyDescent="0.2">
      <c r="B382" s="2" t="s">
        <v>185</v>
      </c>
      <c r="C382" s="695"/>
      <c r="D382" s="695"/>
      <c r="E382" s="695"/>
      <c r="F382" s="695"/>
      <c r="G382" s="695"/>
      <c r="H382" s="696"/>
      <c r="J382" s="2" t="s">
        <v>186</v>
      </c>
      <c r="K382" s="695"/>
      <c r="L382" s="695"/>
      <c r="M382" s="695"/>
      <c r="N382" s="695"/>
      <c r="O382" s="695"/>
      <c r="P382" s="696"/>
    </row>
    <row r="383" spans="2:16" x14ac:dyDescent="0.2">
      <c r="B383" s="9" t="s">
        <v>20</v>
      </c>
      <c r="C383" s="10"/>
      <c r="D383" s="10"/>
      <c r="E383" s="10"/>
      <c r="F383" s="10"/>
      <c r="G383" s="10"/>
      <c r="H383" s="15"/>
      <c r="J383" s="9" t="s">
        <v>20</v>
      </c>
      <c r="K383" s="10"/>
      <c r="L383" s="10"/>
      <c r="M383" s="10"/>
      <c r="N383" s="10"/>
      <c r="O383" s="10"/>
      <c r="P383" s="15"/>
    </row>
    <row r="384" spans="2:16" x14ac:dyDescent="0.2">
      <c r="B384" s="9" t="s">
        <v>139</v>
      </c>
      <c r="C384" s="10"/>
      <c r="D384" s="10"/>
      <c r="E384" s="10"/>
      <c r="F384" s="10"/>
      <c r="G384" s="10"/>
      <c r="H384" s="15"/>
      <c r="J384" s="9" t="s">
        <v>139</v>
      </c>
      <c r="K384" s="10"/>
      <c r="L384" s="10"/>
      <c r="M384" s="10"/>
      <c r="N384" s="10"/>
      <c r="O384" s="10"/>
      <c r="P384" s="15"/>
    </row>
    <row r="385" spans="2:16" x14ac:dyDescent="0.2">
      <c r="B385" s="9" t="s">
        <v>128</v>
      </c>
      <c r="C385" s="10"/>
      <c r="D385" s="10"/>
      <c r="E385" s="10"/>
      <c r="F385" s="10"/>
      <c r="G385" s="10"/>
      <c r="H385" s="15"/>
      <c r="J385" s="9" t="s">
        <v>2</v>
      </c>
      <c r="K385" s="10"/>
      <c r="L385" s="10"/>
      <c r="M385" s="10"/>
      <c r="N385" s="10"/>
      <c r="O385" s="10"/>
      <c r="P385" s="15"/>
    </row>
    <row r="386" spans="2:16" x14ac:dyDescent="0.2">
      <c r="B386" s="12"/>
      <c r="C386" s="16"/>
      <c r="D386" s="16"/>
      <c r="E386" s="16"/>
      <c r="F386" s="16"/>
      <c r="G386" s="16"/>
      <c r="H386" s="17"/>
      <c r="J386" s="12"/>
      <c r="K386" s="16"/>
      <c r="L386" s="16"/>
      <c r="M386" s="16"/>
      <c r="N386" s="16"/>
      <c r="O386" s="16"/>
      <c r="P386" s="17"/>
    </row>
    <row r="387" spans="2:16" x14ac:dyDescent="0.2">
      <c r="B387" s="45"/>
      <c r="C387" s="45"/>
      <c r="D387" s="45"/>
      <c r="E387" s="45"/>
      <c r="F387" s="45"/>
      <c r="J387" s="45"/>
      <c r="K387" s="45"/>
      <c r="L387" s="45"/>
      <c r="M387" s="45"/>
      <c r="N387" s="45"/>
    </row>
    <row r="388" spans="2:16" x14ac:dyDescent="0.2">
      <c r="B388" s="14" t="s">
        <v>34</v>
      </c>
      <c r="C388" s="14" t="s">
        <v>38</v>
      </c>
      <c r="D388" s="14" t="s">
        <v>39</v>
      </c>
      <c r="E388" s="14" t="s">
        <v>40</v>
      </c>
      <c r="F388" s="14" t="s">
        <v>121</v>
      </c>
      <c r="G388" s="14" t="s">
        <v>122</v>
      </c>
      <c r="H388" s="14" t="s">
        <v>633</v>
      </c>
      <c r="J388" s="14" t="s">
        <v>34</v>
      </c>
      <c r="K388" s="14" t="s">
        <v>38</v>
      </c>
      <c r="L388" s="14" t="s">
        <v>39</v>
      </c>
      <c r="M388" s="14" t="s">
        <v>40</v>
      </c>
      <c r="N388" s="14" t="s">
        <v>121</v>
      </c>
      <c r="O388" s="14" t="s">
        <v>122</v>
      </c>
      <c r="P388" s="14" t="s">
        <v>633</v>
      </c>
    </row>
    <row r="389" spans="2:16" x14ac:dyDescent="0.2">
      <c r="B389" s="129" t="s">
        <v>89</v>
      </c>
      <c r="C389" s="130"/>
      <c r="D389" s="130"/>
      <c r="E389" s="130"/>
      <c r="F389" s="130"/>
      <c r="G389" s="130"/>
      <c r="H389" s="131"/>
      <c r="J389" s="129" t="s">
        <v>89</v>
      </c>
      <c r="K389" s="130"/>
      <c r="L389" s="130"/>
      <c r="M389" s="130"/>
      <c r="N389" s="130"/>
      <c r="O389" s="130"/>
      <c r="P389" s="131"/>
    </row>
    <row r="390" spans="2:16" x14ac:dyDescent="0.2">
      <c r="B390" s="126" t="s">
        <v>140</v>
      </c>
      <c r="C390" s="127">
        <v>0</v>
      </c>
      <c r="D390" s="127">
        <f>+C393</f>
        <v>0</v>
      </c>
      <c r="E390" s="127">
        <f t="shared" ref="E390:H390" si="302">+D393</f>
        <v>500</v>
      </c>
      <c r="F390" s="127">
        <f t="shared" si="302"/>
        <v>600</v>
      </c>
      <c r="G390" s="127">
        <f t="shared" si="302"/>
        <v>720</v>
      </c>
      <c r="H390" s="127">
        <f t="shared" si="302"/>
        <v>907</v>
      </c>
      <c r="J390" s="126" t="s">
        <v>140</v>
      </c>
      <c r="K390" s="127">
        <f>+C390*0.88</f>
        <v>0</v>
      </c>
      <c r="L390" s="127">
        <f>K393</f>
        <v>0</v>
      </c>
      <c r="M390" s="127">
        <f t="shared" ref="M390:P390" si="303">L393</f>
        <v>3993.2550442884822</v>
      </c>
      <c r="N390" s="127">
        <f t="shared" si="303"/>
        <v>4928.7735541086586</v>
      </c>
      <c r="O390" s="127">
        <f t="shared" si="303"/>
        <v>6121.6825555179967</v>
      </c>
      <c r="P390" s="127">
        <f t="shared" si="303"/>
        <v>8212.0857515629032</v>
      </c>
    </row>
    <row r="391" spans="2:16" x14ac:dyDescent="0.2">
      <c r="B391" s="87" t="s">
        <v>131</v>
      </c>
      <c r="C391" s="127">
        <f>+C393+C392-C390</f>
        <v>463</v>
      </c>
      <c r="D391" s="127">
        <f t="shared" ref="D391" si="304">+D393+D392-D390</f>
        <v>12500</v>
      </c>
      <c r="E391" s="127">
        <f t="shared" ref="E391:H391" si="305">+E393+E392-E390</f>
        <v>14500.090475562174</v>
      </c>
      <c r="F391" s="127">
        <f t="shared" si="305"/>
        <v>17400.108570674609</v>
      </c>
      <c r="G391" s="127">
        <f t="shared" si="305"/>
        <v>21952.027425404784</v>
      </c>
      <c r="H391" s="127">
        <f t="shared" si="305"/>
        <v>27690.904585980057</v>
      </c>
      <c r="J391" s="87" t="s">
        <v>131</v>
      </c>
      <c r="K391" s="118">
        <f>C391*K394</f>
        <v>3533.6172466396874</v>
      </c>
      <c r="L391" s="118">
        <f t="shared" ref="L391" si="306">D391*L394</f>
        <v>99831.376107212025</v>
      </c>
      <c r="M391" s="118">
        <f t="shared" ref="M391:M392" si="307">E391*M394</f>
        <v>119226.82703102502</v>
      </c>
      <c r="N391" s="118">
        <f t="shared" ref="N391:N392" si="308">F391*N394</f>
        <v>148114.21343829265</v>
      </c>
      <c r="O391" s="118">
        <f t="shared" ref="O391:O392" si="309">G391*O394</f>
        <v>199153.54719002743</v>
      </c>
      <c r="P391" s="118">
        <f t="shared" ref="P391:P392" si="310">H391*P394</f>
        <v>259048.22704094858</v>
      </c>
    </row>
    <row r="392" spans="2:16" x14ac:dyDescent="0.2">
      <c r="B392" s="87" t="s">
        <v>133</v>
      </c>
      <c r="C392" s="127">
        <f>Pres.Vtas!D66</f>
        <v>463</v>
      </c>
      <c r="D392" s="127">
        <f>Pres.Vtas!E66</f>
        <v>12000</v>
      </c>
      <c r="E392" s="127">
        <f>Pres.Vtas!F66</f>
        <v>14400.090475562174</v>
      </c>
      <c r="F392" s="127">
        <f>Pres.Vtas!G66</f>
        <v>17280.108570674609</v>
      </c>
      <c r="G392" s="127">
        <f>Pres.Vtas!H66</f>
        <v>21765.027425404784</v>
      </c>
      <c r="H392" s="127">
        <f>Pres.Vtas!I66</f>
        <v>27453.904585980057</v>
      </c>
      <c r="J392" s="87" t="s">
        <v>133</v>
      </c>
      <c r="K392" s="118">
        <f>C392*K395</f>
        <v>3533.6172466396874</v>
      </c>
      <c r="L392" s="118">
        <f t="shared" ref="L392" si="311">D392*L395</f>
        <v>95838.121062923543</v>
      </c>
      <c r="M392" s="118">
        <f t="shared" si="307"/>
        <v>118291.30852120485</v>
      </c>
      <c r="N392" s="118">
        <f t="shared" si="308"/>
        <v>146921.30443688331</v>
      </c>
      <c r="O392" s="118">
        <f t="shared" si="309"/>
        <v>197063.14399398252</v>
      </c>
      <c r="P392" s="118">
        <f t="shared" si="310"/>
        <v>256569.11697725853</v>
      </c>
    </row>
    <row r="393" spans="2:16" x14ac:dyDescent="0.2">
      <c r="B393" s="120" t="s">
        <v>141</v>
      </c>
      <c r="C393" s="62">
        <v>0</v>
      </c>
      <c r="D393" s="62">
        <f t="shared" ref="D393" si="312">ROUND((($C$394*D392)/240),0)</f>
        <v>500</v>
      </c>
      <c r="E393" s="62">
        <f t="shared" ref="E393:H393" si="313">ROUND((($C$394*E392)/240),0)</f>
        <v>600</v>
      </c>
      <c r="F393" s="62">
        <f t="shared" si="313"/>
        <v>720</v>
      </c>
      <c r="G393" s="62">
        <f t="shared" si="313"/>
        <v>907</v>
      </c>
      <c r="H393" s="62">
        <f t="shared" si="313"/>
        <v>1144</v>
      </c>
      <c r="J393" s="120" t="s">
        <v>141</v>
      </c>
      <c r="K393" s="62">
        <f t="shared" ref="K393:L393" si="314">+K390+K391-K392</f>
        <v>0</v>
      </c>
      <c r="L393" s="62">
        <f t="shared" si="314"/>
        <v>3993.2550442884822</v>
      </c>
      <c r="M393" s="62">
        <f t="shared" ref="M393:P393" si="315">+M390+M391-M392</f>
        <v>4928.7735541086586</v>
      </c>
      <c r="N393" s="62">
        <f t="shared" si="315"/>
        <v>6121.6825555179967</v>
      </c>
      <c r="O393" s="62">
        <f t="shared" si="315"/>
        <v>8212.0857515629032</v>
      </c>
      <c r="P393" s="62">
        <f t="shared" si="315"/>
        <v>10691.195815252955</v>
      </c>
    </row>
    <row r="394" spans="2:16" x14ac:dyDescent="0.2">
      <c r="B394" s="120" t="s">
        <v>156</v>
      </c>
      <c r="C394" s="62">
        <v>10</v>
      </c>
      <c r="J394" s="114" t="s">
        <v>144</v>
      </c>
      <c r="K394" s="132">
        <f>Cost.Prod!E594</f>
        <v>7.6320026925263225</v>
      </c>
      <c r="L394" s="132">
        <f>Cost.Prod!H594</f>
        <v>7.9865100885769618</v>
      </c>
      <c r="M394" s="132">
        <f>Cost.Prod!K594</f>
        <v>8.2224884894314805</v>
      </c>
      <c r="N394" s="132">
        <f>Cost.Prod!N594</f>
        <v>8.5122580032585518</v>
      </c>
      <c r="O394" s="132">
        <f>Cost.Prod!Q594</f>
        <v>9.0722165807587203</v>
      </c>
      <c r="P394" s="132">
        <f>Cost.Prod!T594</f>
        <v>9.3549933060729646</v>
      </c>
    </row>
    <row r="395" spans="2:16" x14ac:dyDescent="0.2">
      <c r="B395" s="121"/>
      <c r="C395" s="57"/>
      <c r="J395" s="114" t="s">
        <v>145</v>
      </c>
      <c r="K395" s="132">
        <f t="shared" ref="K395:P395" si="316">(K391+K390)/(C391+C390)</f>
        <v>7.6320026925263225</v>
      </c>
      <c r="L395" s="132">
        <f t="shared" si="316"/>
        <v>7.9865100885769618</v>
      </c>
      <c r="M395" s="132">
        <f t="shared" si="316"/>
        <v>8.2146225901811079</v>
      </c>
      <c r="N395" s="132">
        <f t="shared" si="316"/>
        <v>8.5023368826639008</v>
      </c>
      <c r="O395" s="132">
        <f t="shared" si="316"/>
        <v>9.0541187999590846</v>
      </c>
      <c r="P395" s="132">
        <f t="shared" si="316"/>
        <v>9.3454508874588722</v>
      </c>
    </row>
    <row r="396" spans="2:16" x14ac:dyDescent="0.2">
      <c r="B396" s="121"/>
      <c r="C396" s="57"/>
    </row>
    <row r="398" spans="2:16" x14ac:dyDescent="0.2">
      <c r="B398" s="2" t="s">
        <v>187</v>
      </c>
      <c r="C398" s="695"/>
      <c r="D398" s="695"/>
      <c r="E398" s="695"/>
      <c r="F398" s="695"/>
      <c r="G398" s="695"/>
      <c r="H398" s="696"/>
      <c r="J398" s="2" t="s">
        <v>188</v>
      </c>
      <c r="K398" s="695"/>
      <c r="L398" s="695"/>
      <c r="M398" s="695"/>
      <c r="N398" s="695"/>
      <c r="O398" s="695"/>
      <c r="P398" s="696"/>
    </row>
    <row r="399" spans="2:16" x14ac:dyDescent="0.2">
      <c r="B399" s="9" t="s">
        <v>20</v>
      </c>
      <c r="C399" s="10"/>
      <c r="D399" s="10"/>
      <c r="E399" s="10"/>
      <c r="F399" s="10"/>
      <c r="G399" s="10"/>
      <c r="H399" s="15"/>
      <c r="J399" s="9" t="s">
        <v>20</v>
      </c>
      <c r="K399" s="10"/>
      <c r="L399" s="10"/>
      <c r="M399" s="10"/>
      <c r="N399" s="10"/>
      <c r="O399" s="10"/>
      <c r="P399" s="15"/>
    </row>
    <row r="400" spans="2:16" x14ac:dyDescent="0.2">
      <c r="B400" s="9" t="s">
        <v>139</v>
      </c>
      <c r="C400" s="10"/>
      <c r="D400" s="10"/>
      <c r="E400" s="10"/>
      <c r="F400" s="10"/>
      <c r="G400" s="10"/>
      <c r="H400" s="15"/>
      <c r="J400" s="9" t="s">
        <v>139</v>
      </c>
      <c r="K400" s="10"/>
      <c r="L400" s="10"/>
      <c r="M400" s="10"/>
      <c r="N400" s="10"/>
      <c r="O400" s="10"/>
      <c r="P400" s="15"/>
    </row>
    <row r="401" spans="2:16" x14ac:dyDescent="0.2">
      <c r="B401" s="9" t="s">
        <v>128</v>
      </c>
      <c r="C401" s="10"/>
      <c r="D401" s="10"/>
      <c r="E401" s="10"/>
      <c r="F401" s="10"/>
      <c r="G401" s="10"/>
      <c r="H401" s="15"/>
      <c r="J401" s="9" t="s">
        <v>2</v>
      </c>
      <c r="K401" s="10"/>
      <c r="L401" s="10"/>
      <c r="M401" s="10"/>
      <c r="N401" s="10"/>
      <c r="O401" s="10"/>
      <c r="P401" s="15"/>
    </row>
    <row r="402" spans="2:16" x14ac:dyDescent="0.2">
      <c r="B402" s="12"/>
      <c r="C402" s="16"/>
      <c r="D402" s="16"/>
      <c r="E402" s="16"/>
      <c r="F402" s="16"/>
      <c r="G402" s="16"/>
      <c r="H402" s="17"/>
      <c r="J402" s="12"/>
      <c r="K402" s="16"/>
      <c r="L402" s="16"/>
      <c r="M402" s="16"/>
      <c r="N402" s="16"/>
      <c r="O402" s="16"/>
      <c r="P402" s="17"/>
    </row>
    <row r="403" spans="2:16" x14ac:dyDescent="0.2">
      <c r="B403" s="45"/>
      <c r="C403" s="45"/>
      <c r="D403" s="45"/>
      <c r="E403" s="45"/>
      <c r="F403" s="45"/>
      <c r="J403" s="45"/>
      <c r="K403" s="45"/>
      <c r="L403" s="45"/>
      <c r="M403" s="45"/>
      <c r="N403" s="45"/>
    </row>
    <row r="404" spans="2:16" x14ac:dyDescent="0.2">
      <c r="B404" s="14" t="s">
        <v>34</v>
      </c>
      <c r="C404" s="14" t="s">
        <v>38</v>
      </c>
      <c r="D404" s="14" t="s">
        <v>39</v>
      </c>
      <c r="E404" s="14" t="s">
        <v>40</v>
      </c>
      <c r="F404" s="14" t="s">
        <v>121</v>
      </c>
      <c r="G404" s="14" t="s">
        <v>122</v>
      </c>
      <c r="H404" s="14" t="s">
        <v>633</v>
      </c>
      <c r="J404" s="14" t="s">
        <v>34</v>
      </c>
      <c r="K404" s="14" t="s">
        <v>38</v>
      </c>
      <c r="L404" s="14" t="s">
        <v>39</v>
      </c>
      <c r="M404" s="14" t="s">
        <v>40</v>
      </c>
      <c r="N404" s="14" t="s">
        <v>121</v>
      </c>
      <c r="O404" s="14" t="s">
        <v>122</v>
      </c>
      <c r="P404" s="14" t="s">
        <v>633</v>
      </c>
    </row>
    <row r="405" spans="2:16" x14ac:dyDescent="0.2">
      <c r="B405" s="129" t="s">
        <v>90</v>
      </c>
      <c r="C405" s="130"/>
      <c r="D405" s="130"/>
      <c r="E405" s="130"/>
      <c r="F405" s="130"/>
      <c r="G405" s="130"/>
      <c r="H405" s="131"/>
      <c r="J405" s="129" t="s">
        <v>90</v>
      </c>
      <c r="K405" s="130"/>
      <c r="L405" s="130"/>
      <c r="M405" s="130"/>
      <c r="N405" s="130"/>
      <c r="O405" s="130"/>
      <c r="P405" s="131"/>
    </row>
    <row r="406" spans="2:16" x14ac:dyDescent="0.2">
      <c r="B406" s="126" t="s">
        <v>140</v>
      </c>
      <c r="C406" s="127">
        <v>0</v>
      </c>
      <c r="D406" s="127">
        <f>+C409</f>
        <v>0</v>
      </c>
      <c r="E406" s="127">
        <f t="shared" ref="E406:H406" si="317">+D409</f>
        <v>0</v>
      </c>
      <c r="F406" s="127">
        <f t="shared" si="317"/>
        <v>0</v>
      </c>
      <c r="G406" s="127">
        <f t="shared" si="317"/>
        <v>0</v>
      </c>
      <c r="H406" s="127">
        <f t="shared" si="317"/>
        <v>0</v>
      </c>
      <c r="J406" s="126" t="s">
        <v>140</v>
      </c>
      <c r="K406" s="127">
        <v>0</v>
      </c>
      <c r="L406" s="127">
        <f>K409</f>
        <v>0</v>
      </c>
      <c r="M406" s="127">
        <f t="shared" ref="M406:P406" si="318">L409</f>
        <v>0</v>
      </c>
      <c r="N406" s="127">
        <f t="shared" si="318"/>
        <v>0</v>
      </c>
      <c r="O406" s="127">
        <f t="shared" si="318"/>
        <v>0</v>
      </c>
      <c r="P406" s="127">
        <f t="shared" si="318"/>
        <v>0</v>
      </c>
    </row>
    <row r="407" spans="2:16" x14ac:dyDescent="0.2">
      <c r="B407" s="87" t="s">
        <v>131</v>
      </c>
      <c r="C407" s="127">
        <f>+C409+C408-C406</f>
        <v>863</v>
      </c>
      <c r="D407" s="127">
        <f t="shared" ref="D407:H407" si="319">+D409+D408-D406</f>
        <v>992</v>
      </c>
      <c r="E407" s="127">
        <f t="shared" si="319"/>
        <v>1190.4074793131397</v>
      </c>
      <c r="F407" s="127">
        <f t="shared" si="319"/>
        <v>1428.4889751757676</v>
      </c>
      <c r="G407" s="127">
        <f t="shared" si="319"/>
        <v>1799.2422671667955</v>
      </c>
      <c r="H407" s="127">
        <f t="shared" si="319"/>
        <v>2269.5227791076845</v>
      </c>
      <c r="J407" s="87" t="s">
        <v>131</v>
      </c>
      <c r="K407" s="118">
        <f>C407*K410</f>
        <v>1297.9543236502166</v>
      </c>
      <c r="L407" s="118">
        <f t="shared" ref="L407" si="320">D407*L410</f>
        <v>1543.3493024841964</v>
      </c>
      <c r="M407" s="118">
        <f t="shared" ref="M407:M408" si="321">E407*M410</f>
        <v>1828.4533523293603</v>
      </c>
      <c r="N407" s="118">
        <f t="shared" ref="N407:N408" si="322">F407*N410</f>
        <v>2137.4512339319231</v>
      </c>
      <c r="O407" s="118">
        <f t="shared" ref="O407:O408" si="323">G407*O410</f>
        <v>3066.1899629392055</v>
      </c>
      <c r="P407" s="118">
        <f t="shared" ref="P407:P408" si="324">H407*P410</f>
        <v>3673.0769319817732</v>
      </c>
    </row>
    <row r="408" spans="2:16" x14ac:dyDescent="0.2">
      <c r="B408" s="87" t="s">
        <v>133</v>
      </c>
      <c r="C408" s="127">
        <f>Pres.Vtas!D67</f>
        <v>863</v>
      </c>
      <c r="D408" s="127">
        <f>Pres.Vtas!E67</f>
        <v>992</v>
      </c>
      <c r="E408" s="127">
        <f>Pres.Vtas!F67</f>
        <v>1190.4074793131397</v>
      </c>
      <c r="F408" s="127">
        <f>Pres.Vtas!G67</f>
        <v>1428.4889751757676</v>
      </c>
      <c r="G408" s="127">
        <f>Pres.Vtas!H67</f>
        <v>1799.2422671667955</v>
      </c>
      <c r="H408" s="127">
        <f>Pres.Vtas!I67</f>
        <v>2269.5227791076845</v>
      </c>
      <c r="J408" s="87" t="s">
        <v>133</v>
      </c>
      <c r="K408" s="118">
        <f>C408*K411</f>
        <v>1297.9543236502166</v>
      </c>
      <c r="L408" s="118">
        <f t="shared" ref="L408" si="325">D408*L411</f>
        <v>1543.3493024841964</v>
      </c>
      <c r="M408" s="118">
        <f t="shared" si="321"/>
        <v>1828.4533523293603</v>
      </c>
      <c r="N408" s="118">
        <f t="shared" si="322"/>
        <v>2137.4512339319231</v>
      </c>
      <c r="O408" s="118">
        <f t="shared" si="323"/>
        <v>3066.1899629392055</v>
      </c>
      <c r="P408" s="118">
        <f t="shared" si="324"/>
        <v>3673.0769319817732</v>
      </c>
    </row>
    <row r="409" spans="2:16" x14ac:dyDescent="0.2">
      <c r="B409" s="120" t="s">
        <v>141</v>
      </c>
      <c r="C409" s="62">
        <v>0</v>
      </c>
      <c r="D409" s="62">
        <v>0</v>
      </c>
      <c r="E409" s="62">
        <v>0</v>
      </c>
      <c r="F409" s="62">
        <v>0</v>
      </c>
      <c r="G409" s="62">
        <v>0</v>
      </c>
      <c r="H409" s="62">
        <v>0</v>
      </c>
      <c r="J409" s="120" t="s">
        <v>141</v>
      </c>
      <c r="K409" s="62">
        <f t="shared" ref="K409" si="326">+K406+K407-K408</f>
        <v>0</v>
      </c>
      <c r="L409" s="62">
        <f t="shared" ref="L409" si="327">+L406+L407-L408</f>
        <v>0</v>
      </c>
      <c r="M409" s="62">
        <f t="shared" ref="M409:P409" si="328">+M406+M407-M408</f>
        <v>0</v>
      </c>
      <c r="N409" s="62">
        <f t="shared" si="328"/>
        <v>0</v>
      </c>
      <c r="O409" s="62">
        <f t="shared" si="328"/>
        <v>0</v>
      </c>
      <c r="P409" s="62">
        <f t="shared" si="328"/>
        <v>0</v>
      </c>
    </row>
    <row r="410" spans="2:16" x14ac:dyDescent="0.2">
      <c r="B410" s="120" t="s">
        <v>156</v>
      </c>
      <c r="C410" s="62">
        <v>0</v>
      </c>
      <c r="J410" s="114" t="s">
        <v>144</v>
      </c>
      <c r="K410" s="132">
        <f>Cost.Prod!E620</f>
        <v>1.5040026925263228</v>
      </c>
      <c r="L410" s="132">
        <f>Cost.Prod!H620</f>
        <v>1.555795667826811</v>
      </c>
      <c r="M410" s="132">
        <f>Cost.Prod!K620</f>
        <v>1.5359894692398695</v>
      </c>
      <c r="N410" s="132">
        <f>Cost.Prod!N620</f>
        <v>1.4963022263919969</v>
      </c>
      <c r="O410" s="132">
        <f>Cost.Prod!Q620</f>
        <v>1.7041562544923028</v>
      </c>
      <c r="P410" s="132">
        <f>Cost.Prod!T620</f>
        <v>1.6184358076484822</v>
      </c>
    </row>
    <row r="411" spans="2:16" x14ac:dyDescent="0.2">
      <c r="B411" s="121"/>
      <c r="C411" s="57"/>
      <c r="J411" s="114" t="s">
        <v>145</v>
      </c>
      <c r="K411" s="132">
        <f t="shared" ref="K411:L411" si="329">(K407+K406)/(C407+C406)</f>
        <v>1.5040026925263228</v>
      </c>
      <c r="L411" s="132">
        <f t="shared" si="329"/>
        <v>1.555795667826811</v>
      </c>
      <c r="M411" s="132">
        <f t="shared" ref="M411" si="330">(M407+M406)/(E407+E406)</f>
        <v>1.5359894692398695</v>
      </c>
      <c r="N411" s="132">
        <f t="shared" ref="N411" si="331">(N407+N406)/(F407+F406)</f>
        <v>1.4963022263919969</v>
      </c>
      <c r="O411" s="132">
        <f t="shared" ref="O411" si="332">(O407+O406)/(G407+G406)</f>
        <v>1.7041562544923028</v>
      </c>
      <c r="P411" s="132">
        <f t="shared" ref="P411" si="333">(P407+P406)/(H407+H406)</f>
        <v>1.6184358076484822</v>
      </c>
    </row>
    <row r="412" spans="2:16" x14ac:dyDescent="0.2">
      <c r="B412" s="121"/>
      <c r="C412" s="57"/>
    </row>
    <row r="413" spans="2:16" x14ac:dyDescent="0.2">
      <c r="B413" s="121"/>
      <c r="C413" s="57"/>
    </row>
    <row r="416" spans="2:16" x14ac:dyDescent="0.2">
      <c r="B416" s="622" t="s">
        <v>189</v>
      </c>
      <c r="C416" s="623"/>
      <c r="D416" s="623"/>
      <c r="E416" s="623"/>
      <c r="F416" s="623"/>
      <c r="G416" s="623"/>
      <c r="H416" s="628"/>
      <c r="J416" s="622" t="s">
        <v>190</v>
      </c>
      <c r="K416" s="623"/>
      <c r="L416" s="623"/>
      <c r="M416" s="623"/>
      <c r="N416" s="623"/>
      <c r="O416" s="623"/>
      <c r="P416" s="628"/>
    </row>
    <row r="417" spans="2:16" x14ac:dyDescent="0.2">
      <c r="B417" s="624" t="s">
        <v>20</v>
      </c>
      <c r="C417" s="625"/>
      <c r="D417" s="625"/>
      <c r="E417" s="625"/>
      <c r="F417" s="625"/>
      <c r="G417" s="625"/>
      <c r="H417" s="629"/>
      <c r="J417" s="624" t="s">
        <v>20</v>
      </c>
      <c r="K417" s="625"/>
      <c r="L417" s="625"/>
      <c r="M417" s="625"/>
      <c r="N417" s="625"/>
      <c r="O417" s="625"/>
      <c r="P417" s="629"/>
    </row>
    <row r="418" spans="2:16" x14ac:dyDescent="0.2">
      <c r="B418" s="624" t="s">
        <v>139</v>
      </c>
      <c r="C418" s="625"/>
      <c r="D418" s="625"/>
      <c r="E418" s="625"/>
      <c r="F418" s="625"/>
      <c r="G418" s="625"/>
      <c r="H418" s="629"/>
      <c r="J418" s="624" t="s">
        <v>139</v>
      </c>
      <c r="K418" s="625"/>
      <c r="L418" s="625"/>
      <c r="M418" s="625"/>
      <c r="N418" s="625"/>
      <c r="O418" s="625"/>
      <c r="P418" s="629"/>
    </row>
    <row r="419" spans="2:16" x14ac:dyDescent="0.2">
      <c r="B419" s="624" t="s">
        <v>128</v>
      </c>
      <c r="C419" s="625"/>
      <c r="D419" s="625"/>
      <c r="E419" s="625"/>
      <c r="F419" s="625"/>
      <c r="G419" s="625"/>
      <c r="H419" s="629"/>
      <c r="J419" s="624" t="s">
        <v>2</v>
      </c>
      <c r="K419" s="625"/>
      <c r="L419" s="625"/>
      <c r="M419" s="625"/>
      <c r="N419" s="625"/>
      <c r="O419" s="625"/>
      <c r="P419" s="629"/>
    </row>
    <row r="420" spans="2:16" x14ac:dyDescent="0.2">
      <c r="B420" s="626"/>
      <c r="C420" s="627"/>
      <c r="D420" s="627"/>
      <c r="E420" s="627"/>
      <c r="F420" s="627"/>
      <c r="G420" s="627"/>
      <c r="H420" s="630"/>
      <c r="J420" s="626"/>
      <c r="K420" s="627"/>
      <c r="L420" s="627"/>
      <c r="M420" s="627"/>
      <c r="N420" s="627"/>
      <c r="O420" s="627"/>
      <c r="P420" s="630"/>
    </row>
    <row r="421" spans="2:16" x14ac:dyDescent="0.2">
      <c r="B421" s="45"/>
      <c r="C421" s="45"/>
      <c r="D421" s="45"/>
      <c r="E421" s="45"/>
      <c r="F421" s="45"/>
      <c r="J421" s="45"/>
      <c r="K421" s="45"/>
      <c r="L421" s="45"/>
      <c r="M421" s="45"/>
      <c r="N421" s="45"/>
    </row>
    <row r="422" spans="2:16" x14ac:dyDescent="0.2">
      <c r="B422" s="14" t="s">
        <v>34</v>
      </c>
      <c r="C422" s="14" t="s">
        <v>38</v>
      </c>
      <c r="D422" s="14" t="s">
        <v>39</v>
      </c>
      <c r="E422" s="14" t="s">
        <v>40</v>
      </c>
      <c r="F422" s="14" t="s">
        <v>121</v>
      </c>
      <c r="G422" s="14" t="s">
        <v>122</v>
      </c>
      <c r="H422" s="14" t="s">
        <v>633</v>
      </c>
      <c r="J422" s="14" t="s">
        <v>34</v>
      </c>
      <c r="K422" s="14" t="s">
        <v>38</v>
      </c>
      <c r="L422" s="14" t="s">
        <v>39</v>
      </c>
      <c r="M422" s="14" t="s">
        <v>40</v>
      </c>
      <c r="N422" s="14" t="s">
        <v>121</v>
      </c>
      <c r="O422" s="14" t="s">
        <v>122</v>
      </c>
      <c r="P422" s="14" t="s">
        <v>633</v>
      </c>
    </row>
    <row r="423" spans="2:16" x14ac:dyDescent="0.2">
      <c r="B423" s="632" t="s">
        <v>684</v>
      </c>
      <c r="C423" s="134"/>
      <c r="D423" s="134"/>
      <c r="E423" s="134"/>
      <c r="F423" s="134"/>
      <c r="G423" s="134"/>
      <c r="H423" s="631"/>
      <c r="J423" s="632" t="s">
        <v>684</v>
      </c>
      <c r="K423" s="134"/>
      <c r="L423" s="134"/>
      <c r="M423" s="134"/>
      <c r="N423" s="134"/>
      <c r="O423" s="134"/>
      <c r="P423" s="631"/>
    </row>
    <row r="424" spans="2:16" x14ac:dyDescent="0.2">
      <c r="B424" s="126" t="s">
        <v>140</v>
      </c>
      <c r="C424" s="127">
        <f>+C439+C456+C473+C490+C507+C524+C541+C558+C575+C591+C608</f>
        <v>0</v>
      </c>
      <c r="D424" s="127">
        <f t="shared" ref="D424:H424" si="334">+D439+D456+D473+D490+D507+D524+D541+D558+D575+D591+D608</f>
        <v>1245</v>
      </c>
      <c r="E424" s="127">
        <f t="shared" si="334"/>
        <v>1523</v>
      </c>
      <c r="F424" s="127">
        <f t="shared" si="334"/>
        <v>1826</v>
      </c>
      <c r="G424" s="127">
        <f t="shared" si="334"/>
        <v>2190</v>
      </c>
      <c r="H424" s="127">
        <f t="shared" si="334"/>
        <v>2745</v>
      </c>
      <c r="J424" s="126" t="s">
        <v>140</v>
      </c>
      <c r="K424" s="127">
        <f>K439+K456+K473+K490+K507+K524+K541+K558+K575+K591+K608</f>
        <v>0</v>
      </c>
      <c r="L424" s="127">
        <f t="shared" ref="L424" si="335">L439+L456+L473+L490+L507+L524+L541+L558+L575+L591+L608</f>
        <v>15135.048333461678</v>
      </c>
      <c r="M424" s="127">
        <f t="shared" ref="M424:P424" si="336">M439+M456+M473+M490+M507+M524+M541+M558+M575+M591+M608</f>
        <v>19036.355164124911</v>
      </c>
      <c r="N424" s="127">
        <f t="shared" si="336"/>
        <v>23456.612292220445</v>
      </c>
      <c r="O424" s="127">
        <f t="shared" si="336"/>
        <v>28994.509916974461</v>
      </c>
      <c r="P424" s="127">
        <f t="shared" si="336"/>
        <v>38718.30043854969</v>
      </c>
    </row>
    <row r="425" spans="2:16" x14ac:dyDescent="0.2">
      <c r="B425" s="87" t="s">
        <v>131</v>
      </c>
      <c r="C425" s="127">
        <f t="shared" ref="C425:H427" si="337">+C440+C457+C474+C491+C508+C525+C542+C559+C576+C592+C609</f>
        <v>7157</v>
      </c>
      <c r="D425" s="127">
        <f t="shared" si="337"/>
        <v>7078</v>
      </c>
      <c r="E425" s="127">
        <f t="shared" si="337"/>
        <v>8463</v>
      </c>
      <c r="F425" s="127">
        <f t="shared" si="337"/>
        <v>10156</v>
      </c>
      <c r="G425" s="127">
        <f t="shared" si="337"/>
        <v>12825.999999999998</v>
      </c>
      <c r="H425" s="127">
        <f t="shared" si="337"/>
        <v>16111.999999999998</v>
      </c>
      <c r="J425" s="87" t="s">
        <v>131</v>
      </c>
      <c r="K425" s="127">
        <f t="shared" ref="K425:L427" si="338">K440+K457+K474+K491+K508+K525+K542+K559+K576+K592+K609</f>
        <v>80883.075738089668</v>
      </c>
      <c r="L425" s="127">
        <f t="shared" si="338"/>
        <v>81686.142506684875</v>
      </c>
      <c r="M425" s="127">
        <f t="shared" ref="M425:P425" si="339">M440+M457+M474+M491+M508+M525+M542+M559+M576+M592+M609</f>
        <v>100391.29887255217</v>
      </c>
      <c r="N425" s="127">
        <f t="shared" si="339"/>
        <v>124254.97654093098</v>
      </c>
      <c r="O425" s="127">
        <f t="shared" si="339"/>
        <v>168268.62776222255</v>
      </c>
      <c r="P425" s="127">
        <f t="shared" si="339"/>
        <v>216851.6204628339</v>
      </c>
    </row>
    <row r="426" spans="2:16" x14ac:dyDescent="0.2">
      <c r="B426" s="87" t="s">
        <v>133</v>
      </c>
      <c r="C426" s="127">
        <f t="shared" si="337"/>
        <v>5912</v>
      </c>
      <c r="D426" s="127">
        <f t="shared" si="337"/>
        <v>6800</v>
      </c>
      <c r="E426" s="127">
        <f t="shared" si="337"/>
        <v>8160.0000000000009</v>
      </c>
      <c r="F426" s="127">
        <f t="shared" si="337"/>
        <v>9792</v>
      </c>
      <c r="G426" s="127">
        <f t="shared" si="337"/>
        <v>12270.999999999998</v>
      </c>
      <c r="H426" s="127">
        <f t="shared" si="337"/>
        <v>15409.999999999998</v>
      </c>
      <c r="J426" s="87" t="s">
        <v>133</v>
      </c>
      <c r="K426" s="127">
        <f t="shared" si="338"/>
        <v>65748.027404627996</v>
      </c>
      <c r="L426" s="127">
        <f t="shared" si="338"/>
        <v>77784.83567602167</v>
      </c>
      <c r="M426" s="127">
        <f t="shared" ref="M426:P426" si="340">M441+M458+M475+M492+M509+M526+M543+M560+M577+M593+M610</f>
        <v>95971.041744456612</v>
      </c>
      <c r="N426" s="127">
        <f t="shared" si="340"/>
        <v>118717.07891617696</v>
      </c>
      <c r="O426" s="127">
        <f t="shared" si="340"/>
        <v>158544.83724064732</v>
      </c>
      <c r="P426" s="127">
        <f t="shared" si="340"/>
        <v>205396.0931313019</v>
      </c>
    </row>
    <row r="427" spans="2:16" x14ac:dyDescent="0.2">
      <c r="B427" s="120" t="s">
        <v>141</v>
      </c>
      <c r="C427" s="128">
        <f t="shared" si="337"/>
        <v>1245</v>
      </c>
      <c r="D427" s="128">
        <f t="shared" si="337"/>
        <v>1523</v>
      </c>
      <c r="E427" s="128">
        <f t="shared" si="337"/>
        <v>1826</v>
      </c>
      <c r="F427" s="128">
        <f t="shared" si="337"/>
        <v>2190</v>
      </c>
      <c r="G427" s="128">
        <f t="shared" si="337"/>
        <v>2745</v>
      </c>
      <c r="H427" s="128">
        <f t="shared" si="337"/>
        <v>3447</v>
      </c>
      <c r="J427" s="120" t="s">
        <v>141</v>
      </c>
      <c r="K427" s="128">
        <f t="shared" si="338"/>
        <v>15135.048333461678</v>
      </c>
      <c r="L427" s="128">
        <f t="shared" si="338"/>
        <v>19036.355164124911</v>
      </c>
      <c r="M427" s="128">
        <f t="shared" ref="M427:P427" si="341">M442+M459+M476+M493+M510+M527+M544+M561+M578+M594+M611</f>
        <v>23456.612292220445</v>
      </c>
      <c r="N427" s="128">
        <f t="shared" si="341"/>
        <v>28994.509916974461</v>
      </c>
      <c r="O427" s="128">
        <f t="shared" si="341"/>
        <v>38718.30043854969</v>
      </c>
      <c r="P427" s="128">
        <f t="shared" si="341"/>
        <v>50173.827770081756</v>
      </c>
    </row>
    <row r="428" spans="2:16" s="122" customFormat="1" x14ac:dyDescent="0.2">
      <c r="B428" s="121"/>
      <c r="C428" s="57"/>
      <c r="D428" s="57"/>
      <c r="E428" s="57"/>
      <c r="F428" s="57"/>
      <c r="G428" s="57"/>
      <c r="H428" s="57"/>
      <c r="J428" s="121"/>
      <c r="K428" s="57"/>
      <c r="L428" s="57"/>
      <c r="M428" s="57"/>
      <c r="N428" s="57"/>
      <c r="O428" s="57"/>
      <c r="P428" s="57"/>
    </row>
    <row r="429" spans="2:16" s="122" customFormat="1" x14ac:dyDescent="0.2">
      <c r="B429" s="121"/>
      <c r="C429" s="57"/>
      <c r="D429" s="57"/>
      <c r="E429" s="57"/>
      <c r="F429" s="57"/>
      <c r="G429" s="57"/>
      <c r="H429" s="57"/>
      <c r="J429" s="121"/>
      <c r="K429" s="57"/>
      <c r="L429" s="57"/>
      <c r="M429" s="57"/>
      <c r="N429" s="57"/>
      <c r="O429" s="57"/>
      <c r="P429" s="57"/>
    </row>
    <row r="430" spans="2:16" s="122" customFormat="1" x14ac:dyDescent="0.2">
      <c r="B430" s="121"/>
      <c r="C430" s="57"/>
      <c r="D430" s="57"/>
      <c r="E430" s="57"/>
      <c r="F430" s="57"/>
      <c r="G430" s="57"/>
      <c r="H430" s="57"/>
      <c r="J430" s="121"/>
      <c r="K430" s="57"/>
      <c r="L430" s="57"/>
      <c r="M430" s="57"/>
      <c r="N430" s="57"/>
      <c r="O430" s="57"/>
      <c r="P430" s="57"/>
    </row>
    <row r="431" spans="2:16" x14ac:dyDescent="0.2">
      <c r="B431" s="2" t="s">
        <v>191</v>
      </c>
      <c r="C431" s="695"/>
      <c r="D431" s="695"/>
      <c r="E431" s="695"/>
      <c r="F431" s="695"/>
      <c r="G431" s="695"/>
      <c r="H431" s="696"/>
      <c r="J431" s="2" t="s">
        <v>192</v>
      </c>
      <c r="K431" s="695"/>
      <c r="L431" s="695"/>
      <c r="M431" s="695"/>
      <c r="N431" s="695"/>
      <c r="O431" s="695"/>
      <c r="P431" s="696"/>
    </row>
    <row r="432" spans="2:16" x14ac:dyDescent="0.2">
      <c r="B432" s="9" t="s">
        <v>20</v>
      </c>
      <c r="C432" s="10"/>
      <c r="D432" s="10"/>
      <c r="E432" s="10"/>
      <c r="F432" s="10"/>
      <c r="G432" s="10"/>
      <c r="H432" s="15"/>
      <c r="J432" s="9" t="s">
        <v>20</v>
      </c>
      <c r="K432" s="10"/>
      <c r="L432" s="10"/>
      <c r="M432" s="10"/>
      <c r="N432" s="10"/>
      <c r="O432" s="10"/>
      <c r="P432" s="15"/>
    </row>
    <row r="433" spans="2:16" x14ac:dyDescent="0.2">
      <c r="B433" s="9" t="s">
        <v>139</v>
      </c>
      <c r="C433" s="10"/>
      <c r="D433" s="10"/>
      <c r="E433" s="10"/>
      <c r="F433" s="10"/>
      <c r="G433" s="10"/>
      <c r="H433" s="15"/>
      <c r="J433" s="9" t="s">
        <v>139</v>
      </c>
      <c r="K433" s="10"/>
      <c r="L433" s="10"/>
      <c r="M433" s="10"/>
      <c r="N433" s="10"/>
      <c r="O433" s="10"/>
      <c r="P433" s="15"/>
    </row>
    <row r="434" spans="2:16" x14ac:dyDescent="0.2">
      <c r="B434" s="9" t="s">
        <v>128</v>
      </c>
      <c r="C434" s="10"/>
      <c r="D434" s="10"/>
      <c r="E434" s="10"/>
      <c r="F434" s="10"/>
      <c r="G434" s="10"/>
      <c r="H434" s="15"/>
      <c r="J434" s="9" t="s">
        <v>2</v>
      </c>
      <c r="K434" s="10"/>
      <c r="L434" s="10"/>
      <c r="M434" s="10"/>
      <c r="N434" s="10"/>
      <c r="O434" s="10"/>
      <c r="P434" s="15"/>
    </row>
    <row r="435" spans="2:16" x14ac:dyDescent="0.2">
      <c r="B435" s="12"/>
      <c r="C435" s="16"/>
      <c r="D435" s="16"/>
      <c r="E435" s="16"/>
      <c r="F435" s="16"/>
      <c r="G435" s="16"/>
      <c r="H435" s="17"/>
      <c r="J435" s="12"/>
      <c r="K435" s="16"/>
      <c r="L435" s="16"/>
      <c r="M435" s="16"/>
      <c r="N435" s="16"/>
      <c r="O435" s="16"/>
      <c r="P435" s="17"/>
    </row>
    <row r="436" spans="2:16" x14ac:dyDescent="0.2">
      <c r="B436" s="45"/>
      <c r="C436" s="45"/>
      <c r="D436" s="45"/>
      <c r="E436" s="45"/>
      <c r="F436" s="45"/>
      <c r="J436" s="45"/>
      <c r="K436" s="45"/>
      <c r="L436" s="45"/>
      <c r="M436" s="45"/>
      <c r="N436" s="45"/>
    </row>
    <row r="437" spans="2:16" x14ac:dyDescent="0.2">
      <c r="B437" s="14" t="s">
        <v>34</v>
      </c>
      <c r="C437" s="14" t="s">
        <v>38</v>
      </c>
      <c r="D437" s="14" t="s">
        <v>39</v>
      </c>
      <c r="E437" s="14" t="s">
        <v>40</v>
      </c>
      <c r="F437" s="14" t="s">
        <v>121</v>
      </c>
      <c r="G437" s="14" t="s">
        <v>122</v>
      </c>
      <c r="H437" s="14" t="s">
        <v>633</v>
      </c>
      <c r="J437" s="14" t="s">
        <v>34</v>
      </c>
      <c r="K437" s="14" t="s">
        <v>38</v>
      </c>
      <c r="L437" s="14" t="s">
        <v>39</v>
      </c>
      <c r="M437" s="14" t="s">
        <v>40</v>
      </c>
      <c r="N437" s="14" t="s">
        <v>121</v>
      </c>
      <c r="O437" s="14" t="s">
        <v>122</v>
      </c>
      <c r="P437" s="14" t="s">
        <v>633</v>
      </c>
    </row>
    <row r="438" spans="2:16" x14ac:dyDescent="0.2">
      <c r="B438" s="129" t="s">
        <v>95</v>
      </c>
      <c r="C438" s="130"/>
      <c r="D438" s="130"/>
      <c r="E438" s="130"/>
      <c r="F438" s="130"/>
      <c r="G438" s="130"/>
      <c r="H438" s="131"/>
      <c r="J438" s="129" t="s">
        <v>95</v>
      </c>
      <c r="K438" s="130"/>
      <c r="L438" s="130"/>
      <c r="M438" s="130"/>
      <c r="N438" s="130"/>
      <c r="O438" s="130"/>
      <c r="P438" s="131"/>
    </row>
    <row r="439" spans="2:16" x14ac:dyDescent="0.2">
      <c r="B439" s="126" t="s">
        <v>140</v>
      </c>
      <c r="C439" s="127">
        <v>0</v>
      </c>
      <c r="D439" s="127">
        <f>C442</f>
        <v>200</v>
      </c>
      <c r="E439" s="127">
        <f t="shared" ref="E439:H439" si="342">D442</f>
        <v>272</v>
      </c>
      <c r="F439" s="127">
        <f t="shared" si="342"/>
        <v>326</v>
      </c>
      <c r="G439" s="127">
        <f t="shared" si="342"/>
        <v>391</v>
      </c>
      <c r="H439" s="127">
        <f t="shared" si="342"/>
        <v>490</v>
      </c>
      <c r="J439" s="126" t="s">
        <v>140</v>
      </c>
      <c r="K439" s="127">
        <f>+C439*0.88</f>
        <v>0</v>
      </c>
      <c r="L439" s="127">
        <f>K442</f>
        <v>2089.9898559296507</v>
      </c>
      <c r="M439" s="127">
        <f t="shared" ref="M439:P439" si="343">L442</f>
        <v>2920.2723641927187</v>
      </c>
      <c r="N439" s="127">
        <f t="shared" si="343"/>
        <v>3587.3555115125837</v>
      </c>
      <c r="O439" s="127">
        <f t="shared" si="343"/>
        <v>4423.477579347742</v>
      </c>
      <c r="P439" s="127">
        <f t="shared" si="343"/>
        <v>5918.9115902168851</v>
      </c>
    </row>
    <row r="440" spans="2:16" x14ac:dyDescent="0.2">
      <c r="B440" s="87" t="s">
        <v>131</v>
      </c>
      <c r="C440" s="127">
        <f>+C442+C441-C439</f>
        <v>1145</v>
      </c>
      <c r="D440" s="127">
        <f t="shared" ref="D440" si="344">+D442+D441-D439</f>
        <v>1159</v>
      </c>
      <c r="E440" s="127">
        <f t="shared" ref="E440:H440" si="345">+E442+E441-E439</f>
        <v>1358.3301759133965</v>
      </c>
      <c r="F440" s="127">
        <f t="shared" si="345"/>
        <v>1630.1962110960758</v>
      </c>
      <c r="G440" s="127">
        <f t="shared" si="345"/>
        <v>2060.4504397834912</v>
      </c>
      <c r="H440" s="127">
        <f t="shared" si="345"/>
        <v>2589.2019621109607</v>
      </c>
      <c r="J440" s="87" t="s">
        <v>131</v>
      </c>
      <c r="K440" s="118">
        <f>C440*K443</f>
        <v>11965.191925197254</v>
      </c>
      <c r="L440" s="118">
        <f t="shared" ref="L440" si="346">D440*L443</f>
        <v>12500.635669577343</v>
      </c>
      <c r="M440" s="118">
        <f t="shared" ref="M440:M441" si="347">E440*M443</f>
        <v>15020.138501292571</v>
      </c>
      <c r="N440" s="118">
        <f t="shared" ref="N440:N441" si="348">F440*N443</f>
        <v>18543.565410708623</v>
      </c>
      <c r="O440" s="118">
        <f t="shared" ref="O440:O441" si="349">G440*O443</f>
        <v>25188.600830604886</v>
      </c>
      <c r="P440" s="118">
        <f t="shared" ref="P440:P441" si="350">H440*P443</f>
        <v>32363.103306702778</v>
      </c>
    </row>
    <row r="441" spans="2:16" x14ac:dyDescent="0.2">
      <c r="B441" s="87" t="s">
        <v>133</v>
      </c>
      <c r="C441" s="127">
        <f>Pres.Vtas!D79</f>
        <v>945</v>
      </c>
      <c r="D441" s="127">
        <f>Pres.Vtas!E79</f>
        <v>1087</v>
      </c>
      <c r="E441" s="127">
        <f>Pres.Vtas!F79</f>
        <v>1304.3301759133965</v>
      </c>
      <c r="F441" s="127">
        <f>Pres.Vtas!G79</f>
        <v>1565.1962110960758</v>
      </c>
      <c r="G441" s="127">
        <f>Pres.Vtas!H79</f>
        <v>1961.4504397834912</v>
      </c>
      <c r="H441" s="127">
        <f>Pres.Vtas!I79</f>
        <v>2463.2019621109607</v>
      </c>
      <c r="J441" s="87" t="s">
        <v>133</v>
      </c>
      <c r="K441" s="118">
        <f>C441*K444</f>
        <v>9875.2020692676033</v>
      </c>
      <c r="L441" s="118">
        <f t="shared" ref="L441" si="351">D441*L444</f>
        <v>11670.353161314275</v>
      </c>
      <c r="M441" s="118">
        <f t="shared" si="347"/>
        <v>14353.055353972706</v>
      </c>
      <c r="N441" s="118">
        <f t="shared" si="348"/>
        <v>17707.443342873466</v>
      </c>
      <c r="O441" s="118">
        <f t="shared" si="349"/>
        <v>23693.166819735743</v>
      </c>
      <c r="P441" s="118">
        <f t="shared" si="350"/>
        <v>30623.627604799349</v>
      </c>
    </row>
    <row r="442" spans="2:16" x14ac:dyDescent="0.2">
      <c r="B442" s="120" t="s">
        <v>141</v>
      </c>
      <c r="C442" s="62">
        <v>200</v>
      </c>
      <c r="D442" s="62">
        <f>ROUND((($C$443*D441)/240),0)</f>
        <v>272</v>
      </c>
      <c r="E442" s="62">
        <f t="shared" ref="E442:H442" si="352">ROUND((($C$443*E441)/240),0)</f>
        <v>326</v>
      </c>
      <c r="F442" s="62">
        <f t="shared" si="352"/>
        <v>391</v>
      </c>
      <c r="G442" s="62">
        <f t="shared" si="352"/>
        <v>490</v>
      </c>
      <c r="H442" s="62">
        <f t="shared" si="352"/>
        <v>616</v>
      </c>
      <c r="J442" s="120" t="s">
        <v>141</v>
      </c>
      <c r="K442" s="62">
        <f t="shared" ref="K442:L442" si="353">+K439+K440-K441</f>
        <v>2089.9898559296507</v>
      </c>
      <c r="L442" s="62">
        <f t="shared" si="353"/>
        <v>2920.2723641927187</v>
      </c>
      <c r="M442" s="62">
        <f t="shared" ref="M442:P442" si="354">+M439+M440-M441</f>
        <v>3587.3555115125837</v>
      </c>
      <c r="N442" s="62">
        <f t="shared" si="354"/>
        <v>4423.477579347742</v>
      </c>
      <c r="O442" s="62">
        <f t="shared" si="354"/>
        <v>5918.9115902168851</v>
      </c>
      <c r="P442" s="62">
        <f t="shared" si="354"/>
        <v>7658.387292120311</v>
      </c>
    </row>
    <row r="443" spans="2:16" x14ac:dyDescent="0.2">
      <c r="B443" s="120" t="s">
        <v>156</v>
      </c>
      <c r="C443" s="62">
        <v>60</v>
      </c>
      <c r="J443" s="114" t="s">
        <v>144</v>
      </c>
      <c r="K443" s="132">
        <f>Cost.Prod!E673</f>
        <v>10.449949279648257</v>
      </c>
      <c r="L443" s="132">
        <f>Cost.Prod!H673</f>
        <v>10.785708084190977</v>
      </c>
      <c r="M443" s="132">
        <f>Cost.Prod!K673</f>
        <v>11.05779637943508</v>
      </c>
      <c r="N443" s="132">
        <f>Cost.Prod!N673</f>
        <v>11.375051226650015</v>
      </c>
      <c r="O443" s="132">
        <f>Cost.Prod!Q673</f>
        <v>12.22480305483672</v>
      </c>
      <c r="P443" s="132">
        <f>Cost.Prod!T673</f>
        <v>12.499257987707276</v>
      </c>
    </row>
    <row r="444" spans="2:16" x14ac:dyDescent="0.2">
      <c r="B444" s="121"/>
      <c r="C444" s="57"/>
      <c r="J444" s="114" t="s">
        <v>145</v>
      </c>
      <c r="K444" s="132">
        <f t="shared" ref="K444:P444" si="355">(K440+K439)/(C440+C439)</f>
        <v>10.449949279648257</v>
      </c>
      <c r="L444" s="132">
        <f t="shared" si="355"/>
        <v>10.73629545659087</v>
      </c>
      <c r="M444" s="132">
        <f t="shared" si="355"/>
        <v>11.0041580107748</v>
      </c>
      <c r="N444" s="132">
        <f t="shared" si="355"/>
        <v>11.31324189091494</v>
      </c>
      <c r="O444" s="132">
        <f t="shared" si="355"/>
        <v>12.079411408605889</v>
      </c>
      <c r="P444" s="132">
        <f t="shared" si="355"/>
        <v>12.432446902792714</v>
      </c>
    </row>
    <row r="445" spans="2:16" x14ac:dyDescent="0.2">
      <c r="B445" s="121"/>
      <c r="C445" s="57"/>
    </row>
    <row r="448" spans="2:16" x14ac:dyDescent="0.2">
      <c r="B448" s="2" t="s">
        <v>193</v>
      </c>
      <c r="C448" s="695"/>
      <c r="D448" s="695"/>
      <c r="E448" s="695"/>
      <c r="F448" s="695"/>
      <c r="G448" s="695"/>
      <c r="H448" s="696"/>
      <c r="J448" s="2" t="s">
        <v>194</v>
      </c>
      <c r="K448" s="695"/>
      <c r="L448" s="695"/>
      <c r="M448" s="695"/>
      <c r="N448" s="695"/>
      <c r="O448" s="695"/>
      <c r="P448" s="696"/>
    </row>
    <row r="449" spans="2:16" x14ac:dyDescent="0.2">
      <c r="B449" s="9" t="s">
        <v>20</v>
      </c>
      <c r="C449" s="10"/>
      <c r="D449" s="10"/>
      <c r="E449" s="10"/>
      <c r="F449" s="10"/>
      <c r="G449" s="10"/>
      <c r="H449" s="15"/>
      <c r="J449" s="9" t="s">
        <v>20</v>
      </c>
      <c r="K449" s="10"/>
      <c r="L449" s="10"/>
      <c r="M449" s="10"/>
      <c r="N449" s="10"/>
      <c r="O449" s="10"/>
      <c r="P449" s="15"/>
    </row>
    <row r="450" spans="2:16" x14ac:dyDescent="0.2">
      <c r="B450" s="9" t="s">
        <v>139</v>
      </c>
      <c r="C450" s="10"/>
      <c r="D450" s="10"/>
      <c r="E450" s="10"/>
      <c r="F450" s="10"/>
      <c r="G450" s="10"/>
      <c r="H450" s="15"/>
      <c r="J450" s="9" t="s">
        <v>139</v>
      </c>
      <c r="K450" s="10"/>
      <c r="L450" s="10"/>
      <c r="M450" s="10"/>
      <c r="N450" s="10"/>
      <c r="O450" s="10"/>
      <c r="P450" s="15"/>
    </row>
    <row r="451" spans="2:16" x14ac:dyDescent="0.2">
      <c r="B451" s="9" t="s">
        <v>128</v>
      </c>
      <c r="C451" s="10"/>
      <c r="D451" s="10"/>
      <c r="E451" s="10"/>
      <c r="F451" s="10"/>
      <c r="G451" s="10"/>
      <c r="H451" s="15"/>
      <c r="J451" s="9" t="s">
        <v>2</v>
      </c>
      <c r="K451" s="10"/>
      <c r="L451" s="10"/>
      <c r="M451" s="10"/>
      <c r="N451" s="10"/>
      <c r="O451" s="10"/>
      <c r="P451" s="15"/>
    </row>
    <row r="452" spans="2:16" x14ac:dyDescent="0.2">
      <c r="B452" s="12"/>
      <c r="C452" s="16"/>
      <c r="D452" s="16"/>
      <c r="E452" s="16"/>
      <c r="F452" s="16"/>
      <c r="G452" s="16"/>
      <c r="H452" s="17"/>
      <c r="J452" s="12"/>
      <c r="K452" s="16"/>
      <c r="L452" s="16"/>
      <c r="M452" s="16"/>
      <c r="N452" s="16"/>
      <c r="O452" s="16"/>
      <c r="P452" s="17"/>
    </row>
    <row r="453" spans="2:16" x14ac:dyDescent="0.2">
      <c r="B453" s="45"/>
      <c r="C453" s="45"/>
      <c r="D453" s="45"/>
      <c r="E453" s="45"/>
      <c r="F453" s="45"/>
      <c r="J453" s="45"/>
      <c r="K453" s="45"/>
      <c r="L453" s="45"/>
      <c r="M453" s="45"/>
      <c r="N453" s="45"/>
    </row>
    <row r="454" spans="2:16" x14ac:dyDescent="0.2">
      <c r="B454" s="14" t="s">
        <v>34</v>
      </c>
      <c r="C454" s="14" t="s">
        <v>38</v>
      </c>
      <c r="D454" s="14" t="s">
        <v>39</v>
      </c>
      <c r="E454" s="14" t="s">
        <v>40</v>
      </c>
      <c r="F454" s="14" t="s">
        <v>121</v>
      </c>
      <c r="G454" s="14" t="s">
        <v>122</v>
      </c>
      <c r="H454" s="14" t="s">
        <v>633</v>
      </c>
      <c r="J454" s="14" t="s">
        <v>34</v>
      </c>
      <c r="K454" s="14" t="s">
        <v>38</v>
      </c>
      <c r="L454" s="14" t="s">
        <v>39</v>
      </c>
      <c r="M454" s="14" t="s">
        <v>40</v>
      </c>
      <c r="N454" s="14" t="s">
        <v>121</v>
      </c>
      <c r="O454" s="14" t="s">
        <v>122</v>
      </c>
      <c r="P454" s="14" t="s">
        <v>633</v>
      </c>
    </row>
    <row r="455" spans="2:16" x14ac:dyDescent="0.2">
      <c r="B455" s="129" t="s">
        <v>96</v>
      </c>
      <c r="C455" s="130"/>
      <c r="D455" s="130"/>
      <c r="E455" s="130"/>
      <c r="F455" s="130"/>
      <c r="G455" s="130"/>
      <c r="H455" s="131"/>
      <c r="J455" s="129" t="s">
        <v>96</v>
      </c>
      <c r="K455" s="130"/>
      <c r="L455" s="130"/>
      <c r="M455" s="130"/>
      <c r="N455" s="130"/>
      <c r="O455" s="130"/>
      <c r="P455" s="131"/>
    </row>
    <row r="456" spans="2:16" x14ac:dyDescent="0.2">
      <c r="B456" s="126" t="s">
        <v>140</v>
      </c>
      <c r="C456" s="127">
        <v>0</v>
      </c>
      <c r="D456" s="127">
        <f>+C459</f>
        <v>700</v>
      </c>
      <c r="E456" s="127">
        <f t="shared" ref="E456:H456" si="356">+D459</f>
        <v>768</v>
      </c>
      <c r="F456" s="127">
        <f t="shared" si="356"/>
        <v>922</v>
      </c>
      <c r="G456" s="127">
        <f t="shared" si="356"/>
        <v>1106</v>
      </c>
      <c r="H456" s="127">
        <f t="shared" si="356"/>
        <v>1387</v>
      </c>
      <c r="J456" s="126" t="s">
        <v>140</v>
      </c>
      <c r="K456" s="127">
        <f>+C456*0.88</f>
        <v>0</v>
      </c>
      <c r="L456" s="127">
        <f>K459</f>
        <v>8176.1394957537777</v>
      </c>
      <c r="M456" s="127">
        <f t="shared" ref="M456:P456" si="357">L459</f>
        <v>9206.420789882497</v>
      </c>
      <c r="N456" s="127">
        <f t="shared" si="357"/>
        <v>11366.710560803382</v>
      </c>
      <c r="O456" s="127">
        <f t="shared" si="357"/>
        <v>14050.361393478597</v>
      </c>
      <c r="P456" s="127">
        <f t="shared" si="357"/>
        <v>18780.302226927699</v>
      </c>
    </row>
    <row r="457" spans="2:16" x14ac:dyDescent="0.2">
      <c r="B457" s="87" t="s">
        <v>131</v>
      </c>
      <c r="C457" s="127">
        <f>+C459+C458-C456</f>
        <v>3372</v>
      </c>
      <c r="D457" s="127">
        <f t="shared" ref="D457" si="358">+D459+D458-D456</f>
        <v>3141</v>
      </c>
      <c r="E457" s="127">
        <f t="shared" ref="E457:H457" si="359">+E459+E458-E456</f>
        <v>3842.0108254397837</v>
      </c>
      <c r="F457" s="127">
        <f t="shared" si="359"/>
        <v>4609.6129905277403</v>
      </c>
      <c r="G457" s="127">
        <f t="shared" si="359"/>
        <v>5827.0270635994584</v>
      </c>
      <c r="H457" s="127">
        <f t="shared" si="359"/>
        <v>7318.7361299052773</v>
      </c>
      <c r="J457" s="87" t="s">
        <v>131</v>
      </c>
      <c r="K457" s="118">
        <f>C457*K460</f>
        <v>39385.631970973918</v>
      </c>
      <c r="L457" s="118">
        <f t="shared" ref="L457" si="360">D457*L460</f>
        <v>37867.951980728867</v>
      </c>
      <c r="M457" s="118">
        <f t="shared" ref="M457:M458" si="361">E457*M460</f>
        <v>47627.265473614563</v>
      </c>
      <c r="N457" s="118">
        <f t="shared" ref="N457:N458" si="362">F457*N460</f>
        <v>58905.587455268651</v>
      </c>
      <c r="O457" s="118">
        <f t="shared" ref="O457:O458" si="363">G457*O460</f>
        <v>79824.43572394528</v>
      </c>
      <c r="P457" s="118">
        <f t="shared" ref="P457:P458" si="364">H457*P460</f>
        <v>102807.12650975869</v>
      </c>
    </row>
    <row r="458" spans="2:16" x14ac:dyDescent="0.2">
      <c r="B458" s="87" t="s">
        <v>133</v>
      </c>
      <c r="C458" s="127">
        <f>Pres.Vtas!D80</f>
        <v>2672</v>
      </c>
      <c r="D458" s="127">
        <f>Pres.Vtas!E80</f>
        <v>3073</v>
      </c>
      <c r="E458" s="127">
        <f>Pres.Vtas!F80</f>
        <v>3688.0108254397833</v>
      </c>
      <c r="F458" s="127">
        <f>Pres.Vtas!G80</f>
        <v>4425.6129905277403</v>
      </c>
      <c r="G458" s="127">
        <f>Pres.Vtas!H80</f>
        <v>5546.0270635994584</v>
      </c>
      <c r="H458" s="127">
        <f>Pres.Vtas!I80</f>
        <v>6964.7361299052773</v>
      </c>
      <c r="J458" s="87" t="s">
        <v>133</v>
      </c>
      <c r="K458" s="118">
        <f>C458*K461</f>
        <v>31209.49247522014</v>
      </c>
      <c r="L458" s="118">
        <f t="shared" ref="L458" si="365">D458*L461</f>
        <v>36837.670686600148</v>
      </c>
      <c r="M458" s="118">
        <f t="shared" si="361"/>
        <v>45466.975702693679</v>
      </c>
      <c r="N458" s="118">
        <f t="shared" si="362"/>
        <v>56221.936622593435</v>
      </c>
      <c r="O458" s="118">
        <f t="shared" si="363"/>
        <v>75094.494890496178</v>
      </c>
      <c r="P458" s="118">
        <f t="shared" si="364"/>
        <v>97271.999200129299</v>
      </c>
    </row>
    <row r="459" spans="2:16" x14ac:dyDescent="0.2">
      <c r="B459" s="120" t="s">
        <v>141</v>
      </c>
      <c r="C459" s="62">
        <v>700</v>
      </c>
      <c r="D459" s="62">
        <f>ROUND((($C$460*D458)/240),0)</f>
        <v>768</v>
      </c>
      <c r="E459" s="62">
        <f t="shared" ref="E459:H459" si="366">ROUND((($C$460*E458)/240),0)</f>
        <v>922</v>
      </c>
      <c r="F459" s="62">
        <f t="shared" si="366"/>
        <v>1106</v>
      </c>
      <c r="G459" s="62">
        <f t="shared" si="366"/>
        <v>1387</v>
      </c>
      <c r="H459" s="62">
        <f t="shared" si="366"/>
        <v>1741</v>
      </c>
      <c r="J459" s="120" t="s">
        <v>141</v>
      </c>
      <c r="K459" s="62">
        <f t="shared" ref="K459:L459" si="367">+K456+K457-K458</f>
        <v>8176.1394957537777</v>
      </c>
      <c r="L459" s="62">
        <f t="shared" si="367"/>
        <v>9206.420789882497</v>
      </c>
      <c r="M459" s="62">
        <f t="shared" ref="M459:P459" si="368">+M456+M457-M458</f>
        <v>11366.710560803382</v>
      </c>
      <c r="N459" s="62">
        <f t="shared" si="368"/>
        <v>14050.361393478597</v>
      </c>
      <c r="O459" s="62">
        <f t="shared" si="368"/>
        <v>18780.302226927699</v>
      </c>
      <c r="P459" s="62">
        <f t="shared" si="368"/>
        <v>24315.429536557087</v>
      </c>
    </row>
    <row r="460" spans="2:16" x14ac:dyDescent="0.2">
      <c r="B460" s="120" t="s">
        <v>156</v>
      </c>
      <c r="C460" s="62">
        <v>60</v>
      </c>
      <c r="J460" s="114" t="s">
        <v>144</v>
      </c>
      <c r="K460" s="132">
        <f>Cost.Prod!E699</f>
        <v>11.680199279648257</v>
      </c>
      <c r="L460" s="132">
        <f>Cost.Prod!H699</f>
        <v>12.056017822581619</v>
      </c>
      <c r="M460" s="132">
        <f>Cost.Prod!K699</f>
        <v>12.396442289608283</v>
      </c>
      <c r="N460" s="132">
        <f>Cost.Prod!N699</f>
        <v>12.778857482463996</v>
      </c>
      <c r="O460" s="132">
        <f>Cost.Prod!Q699</f>
        <v>13.698998623602806</v>
      </c>
      <c r="P460" s="132">
        <f>Cost.Prod!T699</f>
        <v>14.047114786619485</v>
      </c>
    </row>
    <row r="461" spans="2:16" x14ac:dyDescent="0.2">
      <c r="B461" s="121"/>
      <c r="C461" s="57"/>
      <c r="J461" s="114" t="s">
        <v>145</v>
      </c>
      <c r="K461" s="132">
        <f t="shared" ref="K461:P461" si="369">(K457+K456)/(C457+C456)</f>
        <v>11.680199279648257</v>
      </c>
      <c r="L461" s="132">
        <f t="shared" si="369"/>
        <v>11.987527070159501</v>
      </c>
      <c r="M461" s="132">
        <f t="shared" si="369"/>
        <v>12.328319480263968</v>
      </c>
      <c r="N461" s="132">
        <f t="shared" si="369"/>
        <v>12.703762561915552</v>
      </c>
      <c r="O461" s="132">
        <f t="shared" si="369"/>
        <v>13.540232319342248</v>
      </c>
      <c r="P461" s="132">
        <f t="shared" si="369"/>
        <v>13.966358148510679</v>
      </c>
    </row>
    <row r="462" spans="2:16" x14ac:dyDescent="0.2">
      <c r="B462" s="121"/>
      <c r="C462" s="57"/>
    </row>
    <row r="465" spans="2:16" x14ac:dyDescent="0.2">
      <c r="B465" s="2" t="s">
        <v>196</v>
      </c>
      <c r="C465" s="695"/>
      <c r="D465" s="695"/>
      <c r="E465" s="695"/>
      <c r="F465" s="695"/>
      <c r="G465" s="695"/>
      <c r="H465" s="696"/>
      <c r="J465" s="2" t="s">
        <v>197</v>
      </c>
      <c r="K465" s="695"/>
      <c r="L465" s="695"/>
      <c r="M465" s="695"/>
      <c r="N465" s="695"/>
      <c r="O465" s="695"/>
      <c r="P465" s="696"/>
    </row>
    <row r="466" spans="2:16" x14ac:dyDescent="0.2">
      <c r="B466" s="9" t="s">
        <v>20</v>
      </c>
      <c r="C466" s="10"/>
      <c r="D466" s="10"/>
      <c r="E466" s="10"/>
      <c r="F466" s="10"/>
      <c r="G466" s="10"/>
      <c r="H466" s="15"/>
      <c r="J466" s="9" t="s">
        <v>20</v>
      </c>
      <c r="K466" s="10"/>
      <c r="L466" s="10"/>
      <c r="M466" s="10"/>
      <c r="N466" s="10"/>
      <c r="O466" s="10"/>
      <c r="P466" s="15"/>
    </row>
    <row r="467" spans="2:16" x14ac:dyDescent="0.2">
      <c r="B467" s="9" t="s">
        <v>139</v>
      </c>
      <c r="C467" s="10"/>
      <c r="D467" s="10"/>
      <c r="E467" s="10"/>
      <c r="F467" s="10"/>
      <c r="G467" s="10"/>
      <c r="H467" s="15"/>
      <c r="J467" s="9" t="s">
        <v>139</v>
      </c>
      <c r="K467" s="10"/>
      <c r="L467" s="10"/>
      <c r="M467" s="10"/>
      <c r="N467" s="10"/>
      <c r="O467" s="10"/>
      <c r="P467" s="15"/>
    </row>
    <row r="468" spans="2:16" x14ac:dyDescent="0.2">
      <c r="B468" s="9" t="s">
        <v>128</v>
      </c>
      <c r="C468" s="10"/>
      <c r="D468" s="10"/>
      <c r="E468" s="10"/>
      <c r="F468" s="10"/>
      <c r="G468" s="10"/>
      <c r="H468" s="15"/>
      <c r="J468" s="9" t="s">
        <v>2</v>
      </c>
      <c r="K468" s="10"/>
      <c r="L468" s="10"/>
      <c r="M468" s="10"/>
      <c r="N468" s="10"/>
      <c r="O468" s="10"/>
      <c r="P468" s="15"/>
    </row>
    <row r="469" spans="2:16" x14ac:dyDescent="0.2">
      <c r="B469" s="12"/>
      <c r="C469" s="16"/>
      <c r="D469" s="16"/>
      <c r="E469" s="16"/>
      <c r="F469" s="16"/>
      <c r="G469" s="16"/>
      <c r="H469" s="17"/>
      <c r="J469" s="12"/>
      <c r="K469" s="16"/>
      <c r="L469" s="16"/>
      <c r="M469" s="16"/>
      <c r="N469" s="16"/>
      <c r="O469" s="16"/>
      <c r="P469" s="17"/>
    </row>
    <row r="470" spans="2:16" x14ac:dyDescent="0.2">
      <c r="B470" s="45"/>
      <c r="C470" s="45"/>
      <c r="D470" s="45"/>
      <c r="E470" s="45"/>
      <c r="F470" s="45"/>
      <c r="J470" s="45"/>
      <c r="K470" s="45"/>
      <c r="L470" s="45"/>
      <c r="M470" s="45"/>
      <c r="N470" s="45"/>
    </row>
    <row r="471" spans="2:16" x14ac:dyDescent="0.2">
      <c r="B471" s="14" t="s">
        <v>34</v>
      </c>
      <c r="C471" s="14" t="s">
        <v>38</v>
      </c>
      <c r="D471" s="14" t="s">
        <v>39</v>
      </c>
      <c r="E471" s="14" t="s">
        <v>40</v>
      </c>
      <c r="F471" s="14" t="s">
        <v>121</v>
      </c>
      <c r="G471" s="14" t="s">
        <v>122</v>
      </c>
      <c r="H471" s="14" t="s">
        <v>633</v>
      </c>
      <c r="J471" s="14" t="s">
        <v>34</v>
      </c>
      <c r="K471" s="14" t="s">
        <v>38</v>
      </c>
      <c r="L471" s="14" t="s">
        <v>39</v>
      </c>
      <c r="M471" s="14" t="s">
        <v>40</v>
      </c>
      <c r="N471" s="14" t="s">
        <v>121</v>
      </c>
      <c r="O471" s="14" t="s">
        <v>122</v>
      </c>
      <c r="P471" s="14" t="s">
        <v>633</v>
      </c>
    </row>
    <row r="472" spans="2:16" x14ac:dyDescent="0.2">
      <c r="B472" s="129" t="s">
        <v>97</v>
      </c>
      <c r="C472" s="130"/>
      <c r="D472" s="130"/>
      <c r="E472" s="130"/>
      <c r="F472" s="130"/>
      <c r="G472" s="130"/>
      <c r="H472" s="131"/>
      <c r="J472" s="129" t="s">
        <v>97</v>
      </c>
      <c r="K472" s="130"/>
      <c r="L472" s="130"/>
      <c r="M472" s="130"/>
      <c r="N472" s="130"/>
      <c r="O472" s="130"/>
      <c r="P472" s="131"/>
    </row>
    <row r="473" spans="2:16" x14ac:dyDescent="0.2">
      <c r="B473" s="126" t="s">
        <v>140</v>
      </c>
      <c r="C473" s="127">
        <v>0</v>
      </c>
      <c r="D473" s="127">
        <f>C476</f>
        <v>150</v>
      </c>
      <c r="E473" s="127">
        <f t="shared" ref="E473:H473" si="370">D476</f>
        <v>180</v>
      </c>
      <c r="F473" s="127">
        <f t="shared" si="370"/>
        <v>216</v>
      </c>
      <c r="G473" s="127">
        <f t="shared" si="370"/>
        <v>259</v>
      </c>
      <c r="H473" s="127">
        <f t="shared" si="370"/>
        <v>324</v>
      </c>
      <c r="J473" s="126" t="s">
        <v>140</v>
      </c>
      <c r="K473" s="127">
        <f>+C473*0.88</f>
        <v>0</v>
      </c>
      <c r="L473" s="127">
        <f>K476</f>
        <v>2278.5673919472392</v>
      </c>
      <c r="M473" s="127">
        <f t="shared" ref="M473:P473" si="371">L476</f>
        <v>2807.2977802024889</v>
      </c>
      <c r="N473" s="127">
        <f t="shared" si="371"/>
        <v>3476.1835990092368</v>
      </c>
      <c r="O473" s="127">
        <f t="shared" si="371"/>
        <v>4313.2903683882614</v>
      </c>
      <c r="P473" s="127">
        <f t="shared" si="371"/>
        <v>5731.377294690501</v>
      </c>
    </row>
    <row r="474" spans="2:16" x14ac:dyDescent="0.2">
      <c r="B474" s="87" t="s">
        <v>131</v>
      </c>
      <c r="C474" s="127">
        <f t="shared" ref="C474:D474" si="372">+C476+C475-C473</f>
        <v>775</v>
      </c>
      <c r="D474" s="127">
        <f t="shared" si="372"/>
        <v>749</v>
      </c>
      <c r="E474" s="127">
        <f t="shared" ref="E474:H474" si="373">+E476+E475-E473</f>
        <v>898.65223274695518</v>
      </c>
      <c r="F474" s="127">
        <f t="shared" si="373"/>
        <v>1078.1826792963464</v>
      </c>
      <c r="G474" s="127">
        <f t="shared" si="373"/>
        <v>1362.2555818673884</v>
      </c>
      <c r="H474" s="127">
        <f t="shared" si="373"/>
        <v>1712.1018267929635</v>
      </c>
      <c r="J474" s="87" t="s">
        <v>131</v>
      </c>
      <c r="K474" s="118">
        <f>C474*K477</f>
        <v>11772.5981917274</v>
      </c>
      <c r="L474" s="118">
        <f t="shared" ref="L474" si="374">D474*L477</f>
        <v>11742.325410286303</v>
      </c>
      <c r="M474" s="118">
        <f t="shared" ref="M474:M475" si="375">E474*M477</f>
        <v>14551.929999934828</v>
      </c>
      <c r="N474" s="118">
        <f t="shared" ref="N474:N475" si="376">F474*N477</f>
        <v>18076.656885716031</v>
      </c>
      <c r="O474" s="118">
        <f t="shared" ref="O474:O475" si="377">G474*O477</f>
        <v>24365.806640269093</v>
      </c>
      <c r="P474" s="118">
        <f t="shared" ref="P474:P475" si="378">H474*P477</f>
        <v>31577.853489528472</v>
      </c>
    </row>
    <row r="475" spans="2:16" x14ac:dyDescent="0.2">
      <c r="B475" s="87" t="s">
        <v>133</v>
      </c>
      <c r="C475" s="127">
        <f>Pres.Vtas!D81</f>
        <v>625</v>
      </c>
      <c r="D475" s="127">
        <f>Pres.Vtas!E81</f>
        <v>719</v>
      </c>
      <c r="E475" s="127">
        <f>Pres.Vtas!F81</f>
        <v>862.65223274695529</v>
      </c>
      <c r="F475" s="127">
        <f>Pres.Vtas!G81</f>
        <v>1035.1826792963464</v>
      </c>
      <c r="G475" s="127">
        <f>Pres.Vtas!H81</f>
        <v>1297.2555818673884</v>
      </c>
      <c r="H475" s="127">
        <f>Pres.Vtas!I81</f>
        <v>1629.1018267929635</v>
      </c>
      <c r="J475" s="87" t="s">
        <v>133</v>
      </c>
      <c r="K475" s="118">
        <f>C475*K478</f>
        <v>9494.030799780161</v>
      </c>
      <c r="L475" s="118">
        <f t="shared" ref="L475" si="379">D475*L478</f>
        <v>11213.595022031053</v>
      </c>
      <c r="M475" s="118">
        <f t="shared" si="375"/>
        <v>13883.04418112808</v>
      </c>
      <c r="N475" s="118">
        <f t="shared" si="376"/>
        <v>17239.550116337006</v>
      </c>
      <c r="O475" s="118">
        <f t="shared" si="377"/>
        <v>22947.719713966853</v>
      </c>
      <c r="P475" s="118">
        <f t="shared" si="378"/>
        <v>29851.422569835817</v>
      </c>
    </row>
    <row r="476" spans="2:16" x14ac:dyDescent="0.2">
      <c r="B476" s="120" t="s">
        <v>141</v>
      </c>
      <c r="C476" s="62">
        <v>150</v>
      </c>
      <c r="D476" s="62">
        <f>ROUND((($C$477*D475)/240),0)</f>
        <v>180</v>
      </c>
      <c r="E476" s="62">
        <f t="shared" ref="E476:H476" si="380">ROUND((($C$477*E475)/240),0)</f>
        <v>216</v>
      </c>
      <c r="F476" s="62">
        <f t="shared" si="380"/>
        <v>259</v>
      </c>
      <c r="G476" s="62">
        <f t="shared" si="380"/>
        <v>324</v>
      </c>
      <c r="H476" s="62">
        <f t="shared" si="380"/>
        <v>407</v>
      </c>
      <c r="J476" s="120" t="s">
        <v>141</v>
      </c>
      <c r="K476" s="62">
        <f t="shared" ref="K476:L476" si="381">+K473+K474-K475</f>
        <v>2278.5673919472392</v>
      </c>
      <c r="L476" s="62">
        <f t="shared" si="381"/>
        <v>2807.2977802024889</v>
      </c>
      <c r="M476" s="62">
        <f t="shared" ref="M476:P476" si="382">+M473+M474-M475</f>
        <v>3476.1835990092368</v>
      </c>
      <c r="N476" s="62">
        <f t="shared" si="382"/>
        <v>4313.2903683882614</v>
      </c>
      <c r="O476" s="62">
        <f t="shared" si="382"/>
        <v>5731.377294690501</v>
      </c>
      <c r="P476" s="62">
        <f t="shared" si="382"/>
        <v>7457.8082143831598</v>
      </c>
    </row>
    <row r="477" spans="2:16" x14ac:dyDescent="0.2">
      <c r="B477" s="120" t="s">
        <v>156</v>
      </c>
      <c r="C477" s="62">
        <v>60</v>
      </c>
      <c r="J477" s="114" t="s">
        <v>144</v>
      </c>
      <c r="K477" s="132">
        <f>Cost.Prod!E725</f>
        <v>15.190449279648258</v>
      </c>
      <c r="L477" s="132">
        <f>Cost.Prod!H725</f>
        <v>15.677336996376907</v>
      </c>
      <c r="M477" s="132">
        <f>Cost.Prod!K725</f>
        <v>16.193060529603557</v>
      </c>
      <c r="N477" s="132">
        <f>Cost.Prod!N725</f>
        <v>16.765857245558227</v>
      </c>
      <c r="O477" s="132">
        <f>Cost.Prod!Q725</f>
        <v>17.886369462966922</v>
      </c>
      <c r="P477" s="132">
        <f>Cost.Prod!T725</f>
        <v>18.443910867543881</v>
      </c>
    </row>
    <row r="478" spans="2:16" x14ac:dyDescent="0.2">
      <c r="B478" s="121"/>
      <c r="C478" s="57"/>
      <c r="J478" s="114" t="s">
        <v>145</v>
      </c>
      <c r="K478" s="132">
        <f t="shared" ref="K478:P478" si="383">(K474+K473)/(C474+C473)</f>
        <v>15.190449279648258</v>
      </c>
      <c r="L478" s="132">
        <f t="shared" si="383"/>
        <v>15.596098778902716</v>
      </c>
      <c r="M478" s="132">
        <f t="shared" si="383"/>
        <v>16.093442588005729</v>
      </c>
      <c r="N478" s="132">
        <f t="shared" si="383"/>
        <v>16.653630765977841</v>
      </c>
      <c r="O478" s="132">
        <f t="shared" si="383"/>
        <v>17.68943609472376</v>
      </c>
      <c r="P478" s="132">
        <f t="shared" si="383"/>
        <v>18.323853106592534</v>
      </c>
    </row>
    <row r="479" spans="2:16" x14ac:dyDescent="0.2">
      <c r="B479" s="121"/>
      <c r="C479" s="57"/>
    </row>
    <row r="482" spans="2:16" x14ac:dyDescent="0.2">
      <c r="B482" s="2" t="s">
        <v>198</v>
      </c>
      <c r="C482" s="695"/>
      <c r="D482" s="695"/>
      <c r="E482" s="695"/>
      <c r="F482" s="695"/>
      <c r="G482" s="695"/>
      <c r="H482" s="696"/>
      <c r="J482" s="2" t="s">
        <v>199</v>
      </c>
      <c r="K482" s="695"/>
      <c r="L482" s="695"/>
      <c r="M482" s="695"/>
      <c r="N482" s="695"/>
      <c r="O482" s="695"/>
      <c r="P482" s="696"/>
    </row>
    <row r="483" spans="2:16" x14ac:dyDescent="0.2">
      <c r="B483" s="9" t="s">
        <v>20</v>
      </c>
      <c r="C483" s="10"/>
      <c r="D483" s="10"/>
      <c r="E483" s="10"/>
      <c r="F483" s="10"/>
      <c r="G483" s="10"/>
      <c r="H483" s="15"/>
      <c r="J483" s="9" t="s">
        <v>20</v>
      </c>
      <c r="K483" s="10"/>
      <c r="L483" s="10"/>
      <c r="M483" s="10"/>
      <c r="N483" s="10"/>
      <c r="O483" s="10"/>
      <c r="P483" s="15"/>
    </row>
    <row r="484" spans="2:16" x14ac:dyDescent="0.2">
      <c r="B484" s="9" t="s">
        <v>139</v>
      </c>
      <c r="C484" s="10"/>
      <c r="D484" s="10"/>
      <c r="E484" s="10"/>
      <c r="F484" s="10"/>
      <c r="G484" s="10"/>
      <c r="H484" s="15"/>
      <c r="J484" s="9" t="s">
        <v>139</v>
      </c>
      <c r="K484" s="10"/>
      <c r="L484" s="10"/>
      <c r="M484" s="10"/>
      <c r="N484" s="10"/>
      <c r="O484" s="10"/>
      <c r="P484" s="15"/>
    </row>
    <row r="485" spans="2:16" x14ac:dyDescent="0.2">
      <c r="B485" s="9" t="s">
        <v>128</v>
      </c>
      <c r="C485" s="10"/>
      <c r="D485" s="10"/>
      <c r="E485" s="10"/>
      <c r="F485" s="10"/>
      <c r="G485" s="10"/>
      <c r="H485" s="15"/>
      <c r="J485" s="9" t="s">
        <v>2</v>
      </c>
      <c r="K485" s="10"/>
      <c r="L485" s="10"/>
      <c r="M485" s="10"/>
      <c r="N485" s="10"/>
      <c r="O485" s="10"/>
      <c r="P485" s="15"/>
    </row>
    <row r="486" spans="2:16" x14ac:dyDescent="0.2">
      <c r="B486" s="12"/>
      <c r="C486" s="16"/>
      <c r="D486" s="16"/>
      <c r="E486" s="16"/>
      <c r="F486" s="16"/>
      <c r="G486" s="16"/>
      <c r="H486" s="17"/>
      <c r="J486" s="12"/>
      <c r="K486" s="16"/>
      <c r="L486" s="16"/>
      <c r="M486" s="16"/>
      <c r="N486" s="16"/>
      <c r="O486" s="16"/>
      <c r="P486" s="17"/>
    </row>
    <row r="487" spans="2:16" x14ac:dyDescent="0.2">
      <c r="B487" s="45"/>
      <c r="C487" s="45"/>
      <c r="D487" s="45"/>
      <c r="E487" s="45"/>
      <c r="F487" s="45"/>
      <c r="J487" s="45"/>
      <c r="K487" s="45"/>
      <c r="L487" s="45"/>
      <c r="M487" s="45"/>
      <c r="N487" s="45"/>
    </row>
    <row r="488" spans="2:16" x14ac:dyDescent="0.2">
      <c r="B488" s="14" t="s">
        <v>34</v>
      </c>
      <c r="C488" s="14" t="s">
        <v>38</v>
      </c>
      <c r="D488" s="14" t="s">
        <v>39</v>
      </c>
      <c r="E488" s="14" t="s">
        <v>40</v>
      </c>
      <c r="F488" s="14" t="s">
        <v>121</v>
      </c>
      <c r="G488" s="14" t="s">
        <v>122</v>
      </c>
      <c r="H488" s="14" t="s">
        <v>633</v>
      </c>
      <c r="J488" s="14" t="s">
        <v>34</v>
      </c>
      <c r="K488" s="14" t="s">
        <v>38</v>
      </c>
      <c r="L488" s="14" t="s">
        <v>39</v>
      </c>
      <c r="M488" s="14" t="s">
        <v>40</v>
      </c>
      <c r="N488" s="14" t="s">
        <v>121</v>
      </c>
      <c r="O488" s="14" t="s">
        <v>122</v>
      </c>
      <c r="P488" s="14" t="s">
        <v>633</v>
      </c>
    </row>
    <row r="489" spans="2:16" x14ac:dyDescent="0.2">
      <c r="B489" s="129" t="s">
        <v>98</v>
      </c>
      <c r="C489" s="130"/>
      <c r="D489" s="130"/>
      <c r="E489" s="130"/>
      <c r="F489" s="130"/>
      <c r="G489" s="130"/>
      <c r="H489" s="131"/>
      <c r="J489" s="129" t="s">
        <v>98</v>
      </c>
      <c r="K489" s="130"/>
      <c r="L489" s="130"/>
      <c r="M489" s="130"/>
      <c r="N489" s="130"/>
      <c r="O489" s="130"/>
      <c r="P489" s="131"/>
    </row>
    <row r="490" spans="2:16" x14ac:dyDescent="0.2">
      <c r="B490" s="126" t="s">
        <v>140</v>
      </c>
      <c r="C490" s="127">
        <v>0</v>
      </c>
      <c r="D490" s="127">
        <f>+C493</f>
        <v>30</v>
      </c>
      <c r="E490" s="127">
        <f t="shared" ref="E490:H490" si="384">+D493</f>
        <v>42</v>
      </c>
      <c r="F490" s="127">
        <f t="shared" si="384"/>
        <v>50</v>
      </c>
      <c r="G490" s="127">
        <f t="shared" si="384"/>
        <v>60</v>
      </c>
      <c r="H490" s="127">
        <f t="shared" si="384"/>
        <v>75</v>
      </c>
      <c r="J490" s="126" t="s">
        <v>140</v>
      </c>
      <c r="K490" s="127">
        <f>+C490*0.88</f>
        <v>0</v>
      </c>
      <c r="L490" s="127">
        <f>K493</f>
        <v>558.8234783894477</v>
      </c>
      <c r="M490" s="127">
        <f t="shared" ref="M490:P490" si="385">L493</f>
        <v>803.98612762756693</v>
      </c>
      <c r="N490" s="127">
        <f t="shared" si="385"/>
        <v>989.15977598084191</v>
      </c>
      <c r="O490" s="127">
        <f t="shared" si="385"/>
        <v>1231.5110467141758</v>
      </c>
      <c r="P490" s="127">
        <f t="shared" si="385"/>
        <v>1631.7178075779548</v>
      </c>
    </row>
    <row r="491" spans="2:16" x14ac:dyDescent="0.2">
      <c r="B491" s="87" t="s">
        <v>131</v>
      </c>
      <c r="C491" s="127">
        <f t="shared" ref="C491:D491" si="386">+C493+C492-C490</f>
        <v>174</v>
      </c>
      <c r="D491" s="127">
        <f t="shared" si="386"/>
        <v>178</v>
      </c>
      <c r="E491" s="127">
        <f t="shared" ref="E491:H491" si="387">+E493+E492-E490</f>
        <v>206.75507442489851</v>
      </c>
      <c r="F491" s="127">
        <f t="shared" si="387"/>
        <v>248.50608930987823</v>
      </c>
      <c r="G491" s="127">
        <f t="shared" si="387"/>
        <v>313.88768606224625</v>
      </c>
      <c r="H491" s="127">
        <f t="shared" si="387"/>
        <v>394.34506089309878</v>
      </c>
      <c r="J491" s="87" t="s">
        <v>131</v>
      </c>
      <c r="K491" s="118">
        <f>C491*K494</f>
        <v>3241.1761746587968</v>
      </c>
      <c r="L491" s="118">
        <f t="shared" ref="L491" si="388">D491*L494</f>
        <v>3422.8221060518385</v>
      </c>
      <c r="M491" s="118">
        <f t="shared" ref="M491:M492" si="389">E491*M494</f>
        <v>4117.1841462170378</v>
      </c>
      <c r="N491" s="118">
        <f t="shared" ref="N491:N492" si="390">F491*N494</f>
        <v>5137.7326656285459</v>
      </c>
      <c r="O491" s="118">
        <f t="shared" ref="O491:O492" si="391">G491*O494</f>
        <v>6902.8782250442655</v>
      </c>
      <c r="P491" s="118">
        <f t="shared" ref="P491:P492" si="392">H491*P494</f>
        <v>8973.0609538171611</v>
      </c>
    </row>
    <row r="492" spans="2:16" x14ac:dyDescent="0.2">
      <c r="B492" s="87" t="s">
        <v>133</v>
      </c>
      <c r="C492" s="127">
        <f>Pres.Vtas!D82</f>
        <v>144</v>
      </c>
      <c r="D492" s="127">
        <f>Pres.Vtas!E82</f>
        <v>166</v>
      </c>
      <c r="E492" s="127">
        <f>Pres.Vtas!F82</f>
        <v>198.75507442489851</v>
      </c>
      <c r="F492" s="127">
        <f>Pres.Vtas!G82</f>
        <v>238.50608930987821</v>
      </c>
      <c r="G492" s="127">
        <f>Pres.Vtas!H82</f>
        <v>298.88768606224625</v>
      </c>
      <c r="H492" s="127">
        <f>Pres.Vtas!I82</f>
        <v>375.34506089309878</v>
      </c>
      <c r="J492" s="87" t="s">
        <v>133</v>
      </c>
      <c r="K492" s="118">
        <f>C492*K495</f>
        <v>2682.3526962693491</v>
      </c>
      <c r="L492" s="118">
        <f t="shared" ref="L492" si="393">D492*L495</f>
        <v>3177.6594568137193</v>
      </c>
      <c r="M492" s="118">
        <f t="shared" si="389"/>
        <v>3932.0104978637628</v>
      </c>
      <c r="N492" s="118">
        <f t="shared" si="390"/>
        <v>4895.381394895212</v>
      </c>
      <c r="O492" s="118">
        <f t="shared" si="391"/>
        <v>6502.6714641804865</v>
      </c>
      <c r="P492" s="118">
        <f t="shared" si="392"/>
        <v>8480.863359634468</v>
      </c>
    </row>
    <row r="493" spans="2:16" x14ac:dyDescent="0.2">
      <c r="B493" s="120" t="s">
        <v>141</v>
      </c>
      <c r="C493" s="62">
        <v>30</v>
      </c>
      <c r="D493" s="62">
        <f>ROUND((($C$494*D492)/240),0)</f>
        <v>42</v>
      </c>
      <c r="E493" s="62">
        <f t="shared" ref="E493:H493" si="394">ROUND((($C$494*E492)/240),0)</f>
        <v>50</v>
      </c>
      <c r="F493" s="62">
        <f t="shared" si="394"/>
        <v>60</v>
      </c>
      <c r="G493" s="62">
        <f t="shared" si="394"/>
        <v>75</v>
      </c>
      <c r="H493" s="62">
        <f t="shared" si="394"/>
        <v>94</v>
      </c>
      <c r="J493" s="120" t="s">
        <v>141</v>
      </c>
      <c r="K493" s="62">
        <f t="shared" ref="K493:L493" si="395">+K490+K491-K492</f>
        <v>558.8234783894477</v>
      </c>
      <c r="L493" s="62">
        <f t="shared" si="395"/>
        <v>803.98612762756693</v>
      </c>
      <c r="M493" s="62">
        <f t="shared" ref="M493:P493" si="396">+M490+M491-M492</f>
        <v>989.15977598084191</v>
      </c>
      <c r="N493" s="62">
        <f t="shared" si="396"/>
        <v>1231.5110467141758</v>
      </c>
      <c r="O493" s="62">
        <f t="shared" si="396"/>
        <v>1631.7178075779548</v>
      </c>
      <c r="P493" s="62">
        <f t="shared" si="396"/>
        <v>2123.915401760647</v>
      </c>
    </row>
    <row r="494" spans="2:16" x14ac:dyDescent="0.2">
      <c r="B494" s="120" t="s">
        <v>156</v>
      </c>
      <c r="C494" s="62">
        <v>60</v>
      </c>
      <c r="J494" s="114" t="s">
        <v>144</v>
      </c>
      <c r="K494" s="132">
        <f>Cost.Prod!E751</f>
        <v>18.627449279648257</v>
      </c>
      <c r="L494" s="132">
        <f>Cost.Prod!H751</f>
        <v>19.22933767444853</v>
      </c>
      <c r="M494" s="132">
        <f>Cost.Prod!K751</f>
        <v>19.91334025377239</v>
      </c>
      <c r="N494" s="132">
        <f>Cost.Prod!N751</f>
        <v>20.674473932998787</v>
      </c>
      <c r="O494" s="132">
        <f>Cost.Prod!Q751</f>
        <v>21.991554723415859</v>
      </c>
      <c r="P494" s="132">
        <f>Cost.Prod!T751</f>
        <v>22.75433837942661</v>
      </c>
    </row>
    <row r="495" spans="2:16" x14ac:dyDescent="0.2">
      <c r="B495" s="121"/>
      <c r="C495" s="57"/>
      <c r="J495" s="114" t="s">
        <v>145</v>
      </c>
      <c r="K495" s="132">
        <f t="shared" ref="K495:P495" si="397">(K491+K490)/(C491+C490)</f>
        <v>18.627449279648257</v>
      </c>
      <c r="L495" s="132">
        <f t="shared" si="397"/>
        <v>19.142526848275416</v>
      </c>
      <c r="M495" s="132">
        <f t="shared" si="397"/>
        <v>19.783195519616836</v>
      </c>
      <c r="N495" s="132">
        <f t="shared" si="397"/>
        <v>20.525184111902924</v>
      </c>
      <c r="O495" s="132">
        <f t="shared" si="397"/>
        <v>21.756237434372732</v>
      </c>
      <c r="P495" s="132">
        <f t="shared" si="397"/>
        <v>22.594844699581341</v>
      </c>
    </row>
    <row r="496" spans="2:16" x14ac:dyDescent="0.2">
      <c r="B496" s="121"/>
      <c r="C496" s="57"/>
    </row>
    <row r="499" spans="2:16" x14ac:dyDescent="0.2">
      <c r="B499" s="2" t="s">
        <v>200</v>
      </c>
      <c r="C499" s="695"/>
      <c r="D499" s="695"/>
      <c r="E499" s="695"/>
      <c r="F499" s="695"/>
      <c r="G499" s="695"/>
      <c r="H499" s="696"/>
      <c r="J499" s="2" t="s">
        <v>201</v>
      </c>
      <c r="K499" s="695"/>
      <c r="L499" s="695"/>
      <c r="M499" s="695"/>
      <c r="N499" s="695"/>
      <c r="O499" s="695"/>
      <c r="P499" s="696"/>
    </row>
    <row r="500" spans="2:16" x14ac:dyDescent="0.2">
      <c r="B500" s="9" t="s">
        <v>20</v>
      </c>
      <c r="C500" s="10"/>
      <c r="D500" s="10"/>
      <c r="E500" s="10"/>
      <c r="F500" s="10"/>
      <c r="G500" s="10"/>
      <c r="H500" s="15"/>
      <c r="J500" s="9" t="s">
        <v>20</v>
      </c>
      <c r="K500" s="10"/>
      <c r="L500" s="10"/>
      <c r="M500" s="10"/>
      <c r="N500" s="10"/>
      <c r="O500" s="10"/>
      <c r="P500" s="15"/>
    </row>
    <row r="501" spans="2:16" x14ac:dyDescent="0.2">
      <c r="B501" s="9" t="s">
        <v>139</v>
      </c>
      <c r="C501" s="10"/>
      <c r="D501" s="10"/>
      <c r="E501" s="10"/>
      <c r="F501" s="10"/>
      <c r="G501" s="10"/>
      <c r="H501" s="15"/>
      <c r="J501" s="9" t="s">
        <v>139</v>
      </c>
      <c r="K501" s="10"/>
      <c r="L501" s="10"/>
      <c r="M501" s="10"/>
      <c r="N501" s="10"/>
      <c r="O501" s="10"/>
      <c r="P501" s="15"/>
    </row>
    <row r="502" spans="2:16" x14ac:dyDescent="0.2">
      <c r="B502" s="9" t="s">
        <v>128</v>
      </c>
      <c r="C502" s="10"/>
      <c r="D502" s="10"/>
      <c r="E502" s="10"/>
      <c r="F502" s="10"/>
      <c r="G502" s="10"/>
      <c r="H502" s="15"/>
      <c r="J502" s="9" t="s">
        <v>2</v>
      </c>
      <c r="K502" s="10"/>
      <c r="L502" s="10"/>
      <c r="M502" s="10"/>
      <c r="N502" s="10"/>
      <c r="O502" s="10"/>
      <c r="P502" s="15"/>
    </row>
    <row r="503" spans="2:16" x14ac:dyDescent="0.2">
      <c r="B503" s="12"/>
      <c r="C503" s="16"/>
      <c r="D503" s="16"/>
      <c r="E503" s="16"/>
      <c r="F503" s="16"/>
      <c r="G503" s="16"/>
      <c r="H503" s="17"/>
      <c r="J503" s="12"/>
      <c r="K503" s="16"/>
      <c r="L503" s="16"/>
      <c r="M503" s="16"/>
      <c r="N503" s="16"/>
      <c r="O503" s="16"/>
      <c r="P503" s="17"/>
    </row>
    <row r="504" spans="2:16" x14ac:dyDescent="0.2">
      <c r="B504" s="45"/>
      <c r="C504" s="45"/>
      <c r="D504" s="45"/>
      <c r="E504" s="45"/>
      <c r="F504" s="45"/>
      <c r="J504" s="45"/>
      <c r="K504" s="45"/>
      <c r="L504" s="45"/>
      <c r="M504" s="45"/>
      <c r="N504" s="45"/>
    </row>
    <row r="505" spans="2:16" x14ac:dyDescent="0.2">
      <c r="B505" s="14" t="s">
        <v>34</v>
      </c>
      <c r="C505" s="14" t="s">
        <v>38</v>
      </c>
      <c r="D505" s="14" t="s">
        <v>39</v>
      </c>
      <c r="E505" s="14" t="s">
        <v>40</v>
      </c>
      <c r="F505" s="14" t="s">
        <v>121</v>
      </c>
      <c r="G505" s="14" t="s">
        <v>122</v>
      </c>
      <c r="H505" s="14" t="s">
        <v>633</v>
      </c>
      <c r="J505" s="14" t="s">
        <v>34</v>
      </c>
      <c r="K505" s="14" t="s">
        <v>38</v>
      </c>
      <c r="L505" s="14" t="s">
        <v>39</v>
      </c>
      <c r="M505" s="14" t="s">
        <v>40</v>
      </c>
      <c r="N505" s="14" t="s">
        <v>121</v>
      </c>
      <c r="O505" s="14" t="s">
        <v>122</v>
      </c>
      <c r="P505" s="14" t="s">
        <v>633</v>
      </c>
    </row>
    <row r="506" spans="2:16" x14ac:dyDescent="0.2">
      <c r="B506" s="129" t="s">
        <v>99</v>
      </c>
      <c r="C506" s="130"/>
      <c r="D506" s="130"/>
      <c r="E506" s="130"/>
      <c r="F506" s="130"/>
      <c r="G506" s="130"/>
      <c r="H506" s="131"/>
      <c r="J506" s="129" t="s">
        <v>99</v>
      </c>
      <c r="K506" s="130"/>
      <c r="L506" s="130"/>
      <c r="M506" s="130"/>
      <c r="N506" s="130"/>
      <c r="O506" s="130"/>
      <c r="P506" s="131"/>
    </row>
    <row r="507" spans="2:16" x14ac:dyDescent="0.2">
      <c r="B507" s="126" t="s">
        <v>140</v>
      </c>
      <c r="C507" s="127">
        <v>0</v>
      </c>
      <c r="D507" s="127">
        <f>+C510</f>
        <v>10</v>
      </c>
      <c r="E507" s="127">
        <f t="shared" ref="E507:H507" si="398">+D510</f>
        <v>15</v>
      </c>
      <c r="F507" s="127">
        <f t="shared" si="398"/>
        <v>18</v>
      </c>
      <c r="G507" s="127">
        <f t="shared" si="398"/>
        <v>22</v>
      </c>
      <c r="H507" s="127">
        <f t="shared" si="398"/>
        <v>27</v>
      </c>
      <c r="J507" s="126" t="s">
        <v>140</v>
      </c>
      <c r="K507" s="127">
        <f>+C507*0.88</f>
        <v>0</v>
      </c>
      <c r="L507" s="127">
        <f>K510</f>
        <v>183.13400722486381</v>
      </c>
      <c r="M507" s="127">
        <f t="shared" ref="M507:P507" si="399">L510</f>
        <v>284.50316492390584</v>
      </c>
      <c r="N507" s="127">
        <f t="shared" si="399"/>
        <v>351.55015255195804</v>
      </c>
      <c r="O507" s="127">
        <f t="shared" si="399"/>
        <v>443.54353735633435</v>
      </c>
      <c r="P507" s="127">
        <f t="shared" si="399"/>
        <v>579.49415693509263</v>
      </c>
    </row>
    <row r="508" spans="2:16" x14ac:dyDescent="0.2">
      <c r="B508" s="87" t="s">
        <v>131</v>
      </c>
      <c r="C508" s="127">
        <f t="shared" ref="C508:D508" si="400">+C510+C509-C507</f>
        <v>62</v>
      </c>
      <c r="D508" s="127">
        <f t="shared" si="400"/>
        <v>65</v>
      </c>
      <c r="E508" s="127">
        <f t="shared" ref="E508:H508" si="401">+E510+E509-E507</f>
        <v>74.772665764546687</v>
      </c>
      <c r="F508" s="127">
        <f t="shared" si="401"/>
        <v>90.127198917456028</v>
      </c>
      <c r="G508" s="127">
        <f t="shared" si="401"/>
        <v>112.93166441136671</v>
      </c>
      <c r="H508" s="127">
        <f t="shared" si="401"/>
        <v>142.54127198917456</v>
      </c>
      <c r="J508" s="87" t="s">
        <v>131</v>
      </c>
      <c r="K508" s="118">
        <f>C508*K511</f>
        <v>1135.4308447941555</v>
      </c>
      <c r="L508" s="118">
        <f t="shared" ref="L508" si="402">D508*L511</f>
        <v>1239.3818173946649</v>
      </c>
      <c r="M508" s="118">
        <f t="shared" ref="M508:M509" si="403">E508*M511</f>
        <v>1468.8076319940005</v>
      </c>
      <c r="N508" s="118">
        <f t="shared" ref="N508:N509" si="404">F508*N511</f>
        <v>1828.4098607335168</v>
      </c>
      <c r="O508" s="118">
        <f t="shared" ref="O508:O509" si="405">G508*O511</f>
        <v>2452.460577899732</v>
      </c>
      <c r="P508" s="118">
        <f t="shared" ref="P508:P509" si="406">H508*P511</f>
        <v>3180.8239628603542</v>
      </c>
    </row>
    <row r="509" spans="2:16" x14ac:dyDescent="0.2">
      <c r="B509" s="87" t="s">
        <v>133</v>
      </c>
      <c r="C509" s="127">
        <f>Pres.Vtas!D83</f>
        <v>52</v>
      </c>
      <c r="D509" s="127">
        <f>Pres.Vtas!E83</f>
        <v>60</v>
      </c>
      <c r="E509" s="127">
        <f>Pres.Vtas!F83</f>
        <v>71.772665764546687</v>
      </c>
      <c r="F509" s="127">
        <f>Pres.Vtas!G83</f>
        <v>86.127198917456028</v>
      </c>
      <c r="G509" s="127">
        <f>Pres.Vtas!H83</f>
        <v>107.93166441136671</v>
      </c>
      <c r="H509" s="127">
        <f>Pres.Vtas!I83</f>
        <v>135.54127198917456</v>
      </c>
      <c r="J509" s="87" t="s">
        <v>133</v>
      </c>
      <c r="K509" s="118">
        <f>C509*K512</f>
        <v>952.29683756929171</v>
      </c>
      <c r="L509" s="118">
        <f t="shared" ref="L509" si="407">D509*L512</f>
        <v>1138.0126596956229</v>
      </c>
      <c r="M509" s="118">
        <f t="shared" si="403"/>
        <v>1401.7606443659483</v>
      </c>
      <c r="N509" s="118">
        <f t="shared" si="404"/>
        <v>1736.4164759291405</v>
      </c>
      <c r="O509" s="118">
        <f t="shared" si="405"/>
        <v>2316.5099583209735</v>
      </c>
      <c r="P509" s="118">
        <f t="shared" si="406"/>
        <v>3006.2196364408528</v>
      </c>
    </row>
    <row r="510" spans="2:16" x14ac:dyDescent="0.2">
      <c r="B510" s="120" t="s">
        <v>141</v>
      </c>
      <c r="C510" s="62">
        <v>10</v>
      </c>
      <c r="D510" s="62">
        <f>ROUND((($C$511*D509)/240),0)</f>
        <v>15</v>
      </c>
      <c r="E510" s="62">
        <f t="shared" ref="E510:H510" si="408">ROUND((($C$511*E509)/240),0)</f>
        <v>18</v>
      </c>
      <c r="F510" s="62">
        <f t="shared" si="408"/>
        <v>22</v>
      </c>
      <c r="G510" s="62">
        <f t="shared" si="408"/>
        <v>27</v>
      </c>
      <c r="H510" s="62">
        <f t="shared" si="408"/>
        <v>34</v>
      </c>
      <c r="J510" s="120" t="s">
        <v>141</v>
      </c>
      <c r="K510" s="62">
        <f t="shared" ref="K510:L510" si="409">+K507+K508-K509</f>
        <v>183.13400722486381</v>
      </c>
      <c r="L510" s="62">
        <f t="shared" si="409"/>
        <v>284.50316492390584</v>
      </c>
      <c r="M510" s="62">
        <f t="shared" ref="M510:P510" si="410">+M507+M508-M509</f>
        <v>351.55015255195804</v>
      </c>
      <c r="N510" s="62">
        <f t="shared" si="410"/>
        <v>443.54353735633435</v>
      </c>
      <c r="O510" s="62">
        <f t="shared" si="410"/>
        <v>579.49415693509263</v>
      </c>
      <c r="P510" s="62">
        <f t="shared" si="410"/>
        <v>754.09848335459401</v>
      </c>
    </row>
    <row r="511" spans="2:16" x14ac:dyDescent="0.2">
      <c r="B511" s="120" t="s">
        <v>156</v>
      </c>
      <c r="C511" s="62">
        <v>60</v>
      </c>
      <c r="J511" s="114" t="s">
        <v>144</v>
      </c>
      <c r="K511" s="132">
        <f>Cost.Prod!E777</f>
        <v>18.313400722486378</v>
      </c>
      <c r="L511" s="132">
        <f>Cost.Prod!H777</f>
        <v>19.067412575302537</v>
      </c>
      <c r="M511" s="132">
        <f>Cost.Prod!K777</f>
        <v>19.643644063984045</v>
      </c>
      <c r="N511" s="132">
        <f>Cost.Prod!N777</f>
        <v>20.286993079725974</v>
      </c>
      <c r="O511" s="132">
        <f>Cost.Prod!Q777</f>
        <v>21.716323678418121</v>
      </c>
      <c r="P511" s="132">
        <f>Cost.Prod!T777</f>
        <v>22.315108589054297</v>
      </c>
    </row>
    <row r="512" spans="2:16" x14ac:dyDescent="0.2">
      <c r="B512" s="121"/>
      <c r="C512" s="57"/>
      <c r="J512" s="114" t="s">
        <v>145</v>
      </c>
      <c r="K512" s="132">
        <f t="shared" ref="K512:P512" si="411">(K508+K507)/(C508+C507)</f>
        <v>18.313400722486378</v>
      </c>
      <c r="L512" s="132">
        <f t="shared" si="411"/>
        <v>18.966877661593717</v>
      </c>
      <c r="M512" s="132">
        <f t="shared" si="411"/>
        <v>19.530564030664326</v>
      </c>
      <c r="N512" s="132">
        <f t="shared" si="411"/>
        <v>20.161069879833377</v>
      </c>
      <c r="O512" s="132">
        <f t="shared" si="411"/>
        <v>21.462746553151575</v>
      </c>
      <c r="P512" s="132">
        <f t="shared" si="411"/>
        <v>22.179367157488048</v>
      </c>
    </row>
    <row r="513" spans="2:16" x14ac:dyDescent="0.2">
      <c r="B513" s="121"/>
      <c r="C513" s="57"/>
    </row>
    <row r="516" spans="2:16" x14ac:dyDescent="0.2">
      <c r="B516" s="2" t="s">
        <v>202</v>
      </c>
      <c r="C516" s="695"/>
      <c r="D516" s="695"/>
      <c r="E516" s="695"/>
      <c r="F516" s="695"/>
      <c r="G516" s="695"/>
      <c r="H516" s="696"/>
      <c r="J516" s="2" t="s">
        <v>203</v>
      </c>
      <c r="K516" s="695"/>
      <c r="L516" s="695"/>
      <c r="M516" s="695"/>
      <c r="N516" s="695"/>
      <c r="O516" s="695"/>
      <c r="P516" s="696"/>
    </row>
    <row r="517" spans="2:16" x14ac:dyDescent="0.2">
      <c r="B517" s="9" t="s">
        <v>20</v>
      </c>
      <c r="C517" s="10"/>
      <c r="D517" s="10"/>
      <c r="E517" s="10"/>
      <c r="F517" s="10"/>
      <c r="G517" s="10"/>
      <c r="H517" s="15"/>
      <c r="J517" s="9" t="s">
        <v>20</v>
      </c>
      <c r="K517" s="10"/>
      <c r="L517" s="10"/>
      <c r="M517" s="10"/>
      <c r="N517" s="10"/>
      <c r="O517" s="10"/>
      <c r="P517" s="15"/>
    </row>
    <row r="518" spans="2:16" x14ac:dyDescent="0.2">
      <c r="B518" s="9" t="s">
        <v>139</v>
      </c>
      <c r="C518" s="10"/>
      <c r="D518" s="10"/>
      <c r="E518" s="10"/>
      <c r="F518" s="10"/>
      <c r="G518" s="10"/>
      <c r="H518" s="15"/>
      <c r="J518" s="9" t="s">
        <v>139</v>
      </c>
      <c r="K518" s="10"/>
      <c r="L518" s="10"/>
      <c r="M518" s="10"/>
      <c r="N518" s="10"/>
      <c r="O518" s="10"/>
      <c r="P518" s="15"/>
    </row>
    <row r="519" spans="2:16" x14ac:dyDescent="0.2">
      <c r="B519" s="9" t="s">
        <v>128</v>
      </c>
      <c r="C519" s="10"/>
      <c r="D519" s="10"/>
      <c r="E519" s="10"/>
      <c r="F519" s="10"/>
      <c r="G519" s="10"/>
      <c r="H519" s="15"/>
      <c r="J519" s="9" t="s">
        <v>2</v>
      </c>
      <c r="K519" s="10"/>
      <c r="L519" s="10"/>
      <c r="M519" s="10"/>
      <c r="N519" s="10"/>
      <c r="O519" s="10"/>
      <c r="P519" s="15"/>
    </row>
    <row r="520" spans="2:16" x14ac:dyDescent="0.2">
      <c r="B520" s="12"/>
      <c r="C520" s="16"/>
      <c r="D520" s="16"/>
      <c r="E520" s="16"/>
      <c r="F520" s="16"/>
      <c r="G520" s="16"/>
      <c r="H520" s="17"/>
      <c r="J520" s="12"/>
      <c r="K520" s="16"/>
      <c r="L520" s="16"/>
      <c r="M520" s="16"/>
      <c r="N520" s="16"/>
      <c r="O520" s="16"/>
      <c r="P520" s="17"/>
    </row>
    <row r="521" spans="2:16" x14ac:dyDescent="0.2">
      <c r="B521" s="45"/>
      <c r="C521" s="45"/>
      <c r="D521" s="45"/>
      <c r="E521" s="45"/>
      <c r="F521" s="45"/>
      <c r="J521" s="45"/>
      <c r="K521" s="45"/>
      <c r="L521" s="45"/>
      <c r="M521" s="45"/>
      <c r="N521" s="45"/>
    </row>
    <row r="522" spans="2:16" x14ac:dyDescent="0.2">
      <c r="B522" s="14" t="s">
        <v>34</v>
      </c>
      <c r="C522" s="14" t="s">
        <v>38</v>
      </c>
      <c r="D522" s="14" t="s">
        <v>39</v>
      </c>
      <c r="E522" s="14" t="s">
        <v>40</v>
      </c>
      <c r="F522" s="14" t="s">
        <v>121</v>
      </c>
      <c r="G522" s="14" t="s">
        <v>122</v>
      </c>
      <c r="H522" s="14" t="s">
        <v>633</v>
      </c>
      <c r="J522" s="14" t="s">
        <v>34</v>
      </c>
      <c r="K522" s="14" t="s">
        <v>38</v>
      </c>
      <c r="L522" s="14" t="s">
        <v>39</v>
      </c>
      <c r="M522" s="14" t="s">
        <v>40</v>
      </c>
      <c r="N522" s="14" t="s">
        <v>121</v>
      </c>
      <c r="O522" s="14" t="s">
        <v>122</v>
      </c>
      <c r="P522" s="14" t="s">
        <v>633</v>
      </c>
    </row>
    <row r="523" spans="2:16" x14ac:dyDescent="0.2">
      <c r="B523" s="129" t="s">
        <v>100</v>
      </c>
      <c r="C523" s="130"/>
      <c r="D523" s="130"/>
      <c r="E523" s="130"/>
      <c r="F523" s="130"/>
      <c r="G523" s="130"/>
      <c r="H523" s="131"/>
      <c r="J523" s="129" t="s">
        <v>100</v>
      </c>
      <c r="K523" s="130"/>
      <c r="L523" s="130"/>
      <c r="M523" s="130"/>
      <c r="N523" s="130"/>
      <c r="O523" s="130"/>
      <c r="P523" s="131"/>
    </row>
    <row r="524" spans="2:16" x14ac:dyDescent="0.2">
      <c r="B524" s="126" t="s">
        <v>140</v>
      </c>
      <c r="C524" s="127">
        <v>0</v>
      </c>
      <c r="D524" s="127">
        <f>+C527</f>
        <v>25</v>
      </c>
      <c r="E524" s="127">
        <f t="shared" ref="E524:H524" si="412">+D527</f>
        <v>41</v>
      </c>
      <c r="F524" s="127">
        <f t="shared" si="412"/>
        <v>49</v>
      </c>
      <c r="G524" s="127">
        <f t="shared" si="412"/>
        <v>58</v>
      </c>
      <c r="H524" s="127">
        <f t="shared" si="412"/>
        <v>73</v>
      </c>
      <c r="J524" s="126" t="s">
        <v>140</v>
      </c>
      <c r="K524" s="127">
        <f>+C524*0.88</f>
        <v>0</v>
      </c>
      <c r="L524" s="127">
        <f>K527</f>
        <v>535.01501806215947</v>
      </c>
      <c r="M524" s="127">
        <f t="shared" ref="M524:P524" si="413">L527</f>
        <v>909.34456051565348</v>
      </c>
      <c r="N524" s="127">
        <f t="shared" si="413"/>
        <v>1121.0663561076553</v>
      </c>
      <c r="O524" s="127">
        <f t="shared" si="413"/>
        <v>1373.0833226148397</v>
      </c>
      <c r="P524" s="127">
        <f t="shared" si="413"/>
        <v>1836.8782817850324</v>
      </c>
    </row>
    <row r="525" spans="2:16" x14ac:dyDescent="0.2">
      <c r="B525" s="87" t="s">
        <v>131</v>
      </c>
      <c r="C525" s="127">
        <f t="shared" ref="C525:D525" si="414">+C527+C526-C524</f>
        <v>166</v>
      </c>
      <c r="D525" s="127">
        <f t="shared" si="414"/>
        <v>178</v>
      </c>
      <c r="E525" s="127">
        <f t="shared" ref="E525:H525" si="415">+E527+E526-E524</f>
        <v>202.61434370771312</v>
      </c>
      <c r="F525" s="127">
        <f t="shared" si="415"/>
        <v>242.53721244925578</v>
      </c>
      <c r="G525" s="127">
        <f t="shared" si="415"/>
        <v>307.66085926928281</v>
      </c>
      <c r="H525" s="127">
        <f t="shared" si="415"/>
        <v>386.52537212449255</v>
      </c>
      <c r="J525" s="87" t="s">
        <v>131</v>
      </c>
      <c r="K525" s="118">
        <f>C525*K528</f>
        <v>3552.4997199327386</v>
      </c>
      <c r="L525" s="118">
        <f t="shared" ref="L525" si="416">D525*L528</f>
        <v>3967.3495132714424</v>
      </c>
      <c r="M525" s="118">
        <f t="shared" ref="M525:M526" si="417">E525*M528</f>
        <v>4664.2849210346303</v>
      </c>
      <c r="N525" s="118">
        <f t="shared" ref="N525:N526" si="418">F525*N528</f>
        <v>5780.7419945077309</v>
      </c>
      <c r="O525" s="118">
        <f t="shared" ref="O525:O526" si="419">G525*O528</f>
        <v>7827.9371005440462</v>
      </c>
      <c r="P525" s="118">
        <f t="shared" ref="P525:P526" si="420">H525*P528</f>
        <v>10137.862327294722</v>
      </c>
    </row>
    <row r="526" spans="2:16" x14ac:dyDescent="0.2">
      <c r="B526" s="87" t="s">
        <v>133</v>
      </c>
      <c r="C526" s="127">
        <f>Pres.Vtas!D84</f>
        <v>141</v>
      </c>
      <c r="D526" s="127">
        <f>Pres.Vtas!E84</f>
        <v>162</v>
      </c>
      <c r="E526" s="127">
        <f>Pres.Vtas!F84</f>
        <v>194.61434370771312</v>
      </c>
      <c r="F526" s="127">
        <f>Pres.Vtas!G84</f>
        <v>233.53721244925575</v>
      </c>
      <c r="G526" s="127">
        <f>Pres.Vtas!H84</f>
        <v>292.66085926928281</v>
      </c>
      <c r="H526" s="127">
        <f>Pres.Vtas!I84</f>
        <v>367.52537212449255</v>
      </c>
      <c r="J526" s="87" t="s">
        <v>133</v>
      </c>
      <c r="K526" s="118">
        <f>C526*K529</f>
        <v>3017.4847018705791</v>
      </c>
      <c r="L526" s="118">
        <f t="shared" ref="L526" si="421">D526*L529</f>
        <v>3593.0199708179484</v>
      </c>
      <c r="M526" s="118">
        <f t="shared" si="417"/>
        <v>4452.5631254426289</v>
      </c>
      <c r="N526" s="118">
        <f t="shared" si="418"/>
        <v>5528.7250280005464</v>
      </c>
      <c r="O526" s="118">
        <f t="shared" si="419"/>
        <v>7364.1421413738544</v>
      </c>
      <c r="P526" s="118">
        <f t="shared" si="420"/>
        <v>9577.3188281190378</v>
      </c>
    </row>
    <row r="527" spans="2:16" x14ac:dyDescent="0.2">
      <c r="B527" s="120" t="s">
        <v>141</v>
      </c>
      <c r="C527" s="62">
        <v>25</v>
      </c>
      <c r="D527" s="62">
        <f>ROUND((($C$528*D526)/240),0)</f>
        <v>41</v>
      </c>
      <c r="E527" s="62">
        <f t="shared" ref="E527:H527" si="422">ROUND((($C$528*E526)/240),0)</f>
        <v>49</v>
      </c>
      <c r="F527" s="62">
        <f t="shared" si="422"/>
        <v>58</v>
      </c>
      <c r="G527" s="62">
        <f t="shared" si="422"/>
        <v>73</v>
      </c>
      <c r="H527" s="62">
        <f t="shared" si="422"/>
        <v>92</v>
      </c>
      <c r="J527" s="120" t="s">
        <v>141</v>
      </c>
      <c r="K527" s="62">
        <f t="shared" ref="K527:L527" si="423">+K524+K525-K526</f>
        <v>535.01501806215947</v>
      </c>
      <c r="L527" s="62">
        <f t="shared" si="423"/>
        <v>909.34456051565348</v>
      </c>
      <c r="M527" s="62">
        <f t="shared" ref="M527:P527" si="424">+M524+M525-M526</f>
        <v>1121.0663561076553</v>
      </c>
      <c r="N527" s="62">
        <f t="shared" si="424"/>
        <v>1373.0833226148397</v>
      </c>
      <c r="O527" s="62">
        <f t="shared" si="424"/>
        <v>1836.8782817850324</v>
      </c>
      <c r="P527" s="62">
        <f t="shared" si="424"/>
        <v>2397.421780960718</v>
      </c>
    </row>
    <row r="528" spans="2:16" x14ac:dyDescent="0.2">
      <c r="B528" s="120" t="s">
        <v>156</v>
      </c>
      <c r="C528" s="62">
        <v>60</v>
      </c>
      <c r="J528" s="114" t="s">
        <v>144</v>
      </c>
      <c r="K528" s="132">
        <f>Cost.Prod!E803</f>
        <v>21.400600722486377</v>
      </c>
      <c r="L528" s="132">
        <f>Cost.Prod!H803</f>
        <v>22.288480411637316</v>
      </c>
      <c r="M528" s="132">
        <f>Cost.Prod!K803</f>
        <v>23.020507016834024</v>
      </c>
      <c r="N528" s="132">
        <f>Cost.Prod!N803</f>
        <v>23.834453839602826</v>
      </c>
      <c r="O528" s="132">
        <f>Cost.Prod!Q803</f>
        <v>25.443396079488217</v>
      </c>
      <c r="P528" s="132">
        <f>Cost.Prod!T803</f>
        <v>26.22819369288262</v>
      </c>
    </row>
    <row r="529" spans="2:16" x14ac:dyDescent="0.2">
      <c r="J529" s="114" t="s">
        <v>145</v>
      </c>
      <c r="K529" s="132">
        <f t="shared" ref="K529:P529" si="425">(K525+K524)/(C525+C524)</f>
        <v>21.400600722486377</v>
      </c>
      <c r="L529" s="132">
        <f t="shared" si="425"/>
        <v>22.179135622333014</v>
      </c>
      <c r="M529" s="132">
        <f t="shared" si="425"/>
        <v>22.87890522668685</v>
      </c>
      <c r="N529" s="132">
        <f t="shared" si="425"/>
        <v>23.673850389911021</v>
      </c>
      <c r="O529" s="132">
        <f t="shared" si="425"/>
        <v>25.162716188836061</v>
      </c>
      <c r="P529" s="132">
        <f t="shared" si="425"/>
        <v>26.058932401746933</v>
      </c>
    </row>
    <row r="533" spans="2:16" x14ac:dyDescent="0.2">
      <c r="B533" s="2" t="s">
        <v>204</v>
      </c>
      <c r="C533" s="695"/>
      <c r="D533" s="695"/>
      <c r="E533" s="695"/>
      <c r="F533" s="695"/>
      <c r="G533" s="695"/>
      <c r="H533" s="696"/>
      <c r="J533" s="2" t="s">
        <v>205</v>
      </c>
      <c r="K533" s="695"/>
      <c r="L533" s="695"/>
      <c r="M533" s="695"/>
      <c r="N533" s="695"/>
      <c r="O533" s="695"/>
      <c r="P533" s="696"/>
    </row>
    <row r="534" spans="2:16" x14ac:dyDescent="0.2">
      <c r="B534" s="9" t="s">
        <v>20</v>
      </c>
      <c r="C534" s="10"/>
      <c r="D534" s="10"/>
      <c r="E534" s="10"/>
      <c r="F534" s="10"/>
      <c r="G534" s="10"/>
      <c r="H534" s="15"/>
      <c r="J534" s="9" t="s">
        <v>20</v>
      </c>
      <c r="K534" s="10"/>
      <c r="L534" s="10"/>
      <c r="M534" s="10"/>
      <c r="N534" s="10"/>
      <c r="O534" s="10"/>
      <c r="P534" s="15"/>
    </row>
    <row r="535" spans="2:16" x14ac:dyDescent="0.2">
      <c r="B535" s="9" t="s">
        <v>139</v>
      </c>
      <c r="C535" s="10"/>
      <c r="D535" s="10"/>
      <c r="E535" s="10"/>
      <c r="F535" s="10"/>
      <c r="G535" s="10"/>
      <c r="H535" s="15"/>
      <c r="J535" s="9" t="s">
        <v>139</v>
      </c>
      <c r="K535" s="10"/>
      <c r="L535" s="10"/>
      <c r="M535" s="10"/>
      <c r="N535" s="10"/>
      <c r="O535" s="10"/>
      <c r="P535" s="15"/>
    </row>
    <row r="536" spans="2:16" x14ac:dyDescent="0.2">
      <c r="B536" s="9" t="s">
        <v>128</v>
      </c>
      <c r="C536" s="10"/>
      <c r="D536" s="10"/>
      <c r="E536" s="10"/>
      <c r="F536" s="10"/>
      <c r="G536" s="10"/>
      <c r="H536" s="15"/>
      <c r="J536" s="9" t="s">
        <v>2</v>
      </c>
      <c r="K536" s="10"/>
      <c r="L536" s="10"/>
      <c r="M536" s="10"/>
      <c r="N536" s="10"/>
      <c r="O536" s="10"/>
      <c r="P536" s="15"/>
    </row>
    <row r="537" spans="2:16" x14ac:dyDescent="0.2">
      <c r="B537" s="12"/>
      <c r="C537" s="16"/>
      <c r="D537" s="16"/>
      <c r="E537" s="16"/>
      <c r="F537" s="16"/>
      <c r="G537" s="16"/>
      <c r="H537" s="17"/>
      <c r="J537" s="12"/>
      <c r="K537" s="16"/>
      <c r="L537" s="16"/>
      <c r="M537" s="16"/>
      <c r="N537" s="16"/>
      <c r="O537" s="16"/>
      <c r="P537" s="17"/>
    </row>
    <row r="538" spans="2:16" x14ac:dyDescent="0.2">
      <c r="B538" s="45"/>
      <c r="C538" s="45"/>
      <c r="D538" s="45"/>
      <c r="E538" s="45"/>
      <c r="F538" s="45"/>
      <c r="J538" s="45"/>
      <c r="K538" s="45"/>
      <c r="L538" s="45"/>
      <c r="M538" s="45"/>
      <c r="N538" s="45"/>
    </row>
    <row r="539" spans="2:16" x14ac:dyDescent="0.2">
      <c r="B539" s="14" t="s">
        <v>34</v>
      </c>
      <c r="C539" s="14" t="s">
        <v>38</v>
      </c>
      <c r="D539" s="14" t="s">
        <v>39</v>
      </c>
      <c r="E539" s="14" t="s">
        <v>40</v>
      </c>
      <c r="F539" s="14" t="s">
        <v>121</v>
      </c>
      <c r="G539" s="14" t="s">
        <v>122</v>
      </c>
      <c r="H539" s="14" t="s">
        <v>633</v>
      </c>
      <c r="J539" s="14" t="s">
        <v>34</v>
      </c>
      <c r="K539" s="14" t="s">
        <v>38</v>
      </c>
      <c r="L539" s="14" t="s">
        <v>39</v>
      </c>
      <c r="M539" s="14" t="s">
        <v>40</v>
      </c>
      <c r="N539" s="14" t="s">
        <v>121</v>
      </c>
      <c r="O539" s="14" t="s">
        <v>122</v>
      </c>
      <c r="P539" s="14" t="s">
        <v>633</v>
      </c>
    </row>
    <row r="540" spans="2:16" x14ac:dyDescent="0.2">
      <c r="B540" s="129" t="s">
        <v>101</v>
      </c>
      <c r="C540" s="130"/>
      <c r="D540" s="130"/>
      <c r="E540" s="130"/>
      <c r="F540" s="130"/>
      <c r="G540" s="130"/>
      <c r="H540" s="131"/>
      <c r="J540" s="129" t="s">
        <v>101</v>
      </c>
      <c r="K540" s="130"/>
      <c r="L540" s="130"/>
      <c r="M540" s="130"/>
      <c r="N540" s="130"/>
      <c r="O540" s="130"/>
      <c r="P540" s="131"/>
    </row>
    <row r="541" spans="2:16" x14ac:dyDescent="0.2">
      <c r="B541" s="126" t="s">
        <v>140</v>
      </c>
      <c r="C541" s="127">
        <v>0</v>
      </c>
      <c r="D541" s="127">
        <f>+C544</f>
        <v>8</v>
      </c>
      <c r="E541" s="127">
        <f t="shared" ref="E541:H541" si="426">+D544</f>
        <v>12</v>
      </c>
      <c r="F541" s="127">
        <f t="shared" si="426"/>
        <v>14</v>
      </c>
      <c r="G541" s="127">
        <f t="shared" si="426"/>
        <v>17</v>
      </c>
      <c r="H541" s="127">
        <f t="shared" si="426"/>
        <v>21</v>
      </c>
      <c r="J541" s="126" t="s">
        <v>140</v>
      </c>
      <c r="K541" s="127">
        <f>+C541*0.88</f>
        <v>0</v>
      </c>
      <c r="L541" s="127">
        <f>K544</f>
        <v>212.82720577989107</v>
      </c>
      <c r="M541" s="127">
        <f t="shared" ref="M541:P541" si="427">L544</f>
        <v>330.68245034171173</v>
      </c>
      <c r="N541" s="127">
        <f t="shared" si="427"/>
        <v>399.19625717805525</v>
      </c>
      <c r="O541" s="127">
        <f t="shared" si="427"/>
        <v>503.16532347624911</v>
      </c>
      <c r="P541" s="127">
        <f t="shared" si="427"/>
        <v>658.95896590223629</v>
      </c>
    </row>
    <row r="542" spans="2:16" x14ac:dyDescent="0.2">
      <c r="B542" s="87" t="s">
        <v>131</v>
      </c>
      <c r="C542" s="127">
        <f t="shared" ref="C542:D542" si="428">+C544+C543-C541</f>
        <v>49</v>
      </c>
      <c r="D542" s="127">
        <f t="shared" si="428"/>
        <v>51</v>
      </c>
      <c r="E542" s="127">
        <f t="shared" ref="E542:H542" si="429">+E544+E543-E541</f>
        <v>58.589986468200266</v>
      </c>
      <c r="F542" s="127">
        <f t="shared" si="429"/>
        <v>70.907983761840327</v>
      </c>
      <c r="G542" s="127">
        <f t="shared" si="429"/>
        <v>89.099966170500679</v>
      </c>
      <c r="H542" s="127">
        <f t="shared" si="429"/>
        <v>112.86907983761841</v>
      </c>
      <c r="J542" s="87" t="s">
        <v>131</v>
      </c>
      <c r="K542" s="118">
        <f>C542*K545</f>
        <v>1303.5666354018322</v>
      </c>
      <c r="L542" s="118">
        <f t="shared" ref="L542" si="430">D542*L545</f>
        <v>1413.028175066858</v>
      </c>
      <c r="M542" s="118">
        <f t="shared" ref="M542:M543" si="431">E542*M545</f>
        <v>1682.1217205407966</v>
      </c>
      <c r="N542" s="118">
        <f t="shared" ref="N542:N543" si="432">F542*N545</f>
        <v>2113.9068672479739</v>
      </c>
      <c r="O542" s="118">
        <f t="shared" ref="O542:O543" si="433">G542*O545</f>
        <v>2826.1453427130564</v>
      </c>
      <c r="P542" s="118">
        <f t="shared" ref="P542:P543" si="434">H542*P545</f>
        <v>3704.2587745847691</v>
      </c>
    </row>
    <row r="543" spans="2:16" x14ac:dyDescent="0.2">
      <c r="B543" s="87" t="s">
        <v>133</v>
      </c>
      <c r="C543" s="127">
        <f>Pres.Vtas!D85</f>
        <v>41</v>
      </c>
      <c r="D543" s="127">
        <f>Pres.Vtas!E85</f>
        <v>47</v>
      </c>
      <c r="E543" s="127">
        <f>Pres.Vtas!F85</f>
        <v>56.589986468200273</v>
      </c>
      <c r="F543" s="127">
        <f>Pres.Vtas!G85</f>
        <v>67.907983761840327</v>
      </c>
      <c r="G543" s="127">
        <f>Pres.Vtas!H85</f>
        <v>85.099966170500679</v>
      </c>
      <c r="H543" s="127">
        <f>Pres.Vtas!I85</f>
        <v>106.8690798376184</v>
      </c>
      <c r="J543" s="87" t="s">
        <v>133</v>
      </c>
      <c r="K543" s="118">
        <f>C543*K546</f>
        <v>1090.7394296219411</v>
      </c>
      <c r="L543" s="118">
        <f t="shared" ref="L543" si="435">D543*L546</f>
        <v>1295.1729305050374</v>
      </c>
      <c r="M543" s="118">
        <f t="shared" si="431"/>
        <v>1613.607913704453</v>
      </c>
      <c r="N543" s="118">
        <f t="shared" si="432"/>
        <v>2009.9378009497802</v>
      </c>
      <c r="O543" s="118">
        <f t="shared" si="433"/>
        <v>2670.351700287069</v>
      </c>
      <c r="P543" s="118">
        <f t="shared" si="434"/>
        <v>3483.2021376603666</v>
      </c>
    </row>
    <row r="544" spans="2:16" x14ac:dyDescent="0.2">
      <c r="B544" s="120" t="s">
        <v>141</v>
      </c>
      <c r="C544" s="62">
        <v>8</v>
      </c>
      <c r="D544" s="62">
        <f>ROUND((($C$545*D543)/240),0)</f>
        <v>12</v>
      </c>
      <c r="E544" s="62">
        <f t="shared" ref="E544:H544" si="436">ROUND((($C$545*E543)/240),0)</f>
        <v>14</v>
      </c>
      <c r="F544" s="62">
        <f t="shared" si="436"/>
        <v>17</v>
      </c>
      <c r="G544" s="62">
        <f t="shared" si="436"/>
        <v>21</v>
      </c>
      <c r="H544" s="62">
        <f t="shared" si="436"/>
        <v>27</v>
      </c>
      <c r="J544" s="120" t="s">
        <v>141</v>
      </c>
      <c r="K544" s="62">
        <f t="shared" ref="K544:L544" si="437">+K541+K542-K543</f>
        <v>212.82720577989107</v>
      </c>
      <c r="L544" s="62">
        <f t="shared" si="437"/>
        <v>330.68245034171173</v>
      </c>
      <c r="M544" s="62">
        <f t="shared" ref="M544:P544" si="438">+M541+M542-M543</f>
        <v>399.19625717805525</v>
      </c>
      <c r="N544" s="62">
        <f t="shared" si="438"/>
        <v>503.16532347624911</v>
      </c>
      <c r="O544" s="62">
        <f t="shared" si="438"/>
        <v>658.95896590223629</v>
      </c>
      <c r="P544" s="62">
        <f t="shared" si="438"/>
        <v>880.01560282663877</v>
      </c>
    </row>
    <row r="545" spans="2:16" x14ac:dyDescent="0.2">
      <c r="B545" s="120" t="s">
        <v>156</v>
      </c>
      <c r="C545" s="62">
        <v>60</v>
      </c>
      <c r="J545" s="114" t="s">
        <v>144</v>
      </c>
      <c r="K545" s="132">
        <f>Cost.Prod!E829</f>
        <v>26.60340072248637</v>
      </c>
      <c r="L545" s="132">
        <f>Cost.Prod!H829</f>
        <v>27.706434805232512</v>
      </c>
      <c r="M545" s="132">
        <f>Cost.Prod!K829</f>
        <v>28.710054771112954</v>
      </c>
      <c r="N545" s="132">
        <f>Cost.Prod!N829</f>
        <v>29.811972574879345</v>
      </c>
      <c r="O545" s="132">
        <f>Cost.Prod!Q829</f>
        <v>31.718814991522859</v>
      </c>
      <c r="P545" s="132">
        <f>Cost.Prod!T829</f>
        <v>32.819074806970896</v>
      </c>
    </row>
    <row r="546" spans="2:16" x14ac:dyDescent="0.2">
      <c r="B546" s="121"/>
      <c r="C546" s="57"/>
      <c r="J546" s="114" t="s">
        <v>145</v>
      </c>
      <c r="K546" s="132">
        <f t="shared" ref="K546" si="439">(K542+K541)/(C542+C541)</f>
        <v>26.60340072248637</v>
      </c>
      <c r="L546" s="132">
        <f t="shared" ref="L546" si="440">(L542+L541)/(D542+D541)</f>
        <v>27.556870861809305</v>
      </c>
      <c r="M546" s="132">
        <f t="shared" ref="M546" si="441">(M542+M541)/(E542+E541)</f>
        <v>28.514018369861091</v>
      </c>
      <c r="N546" s="132">
        <f t="shared" ref="N546" si="442">(N542+N541)/(F542+F541)</f>
        <v>29.597960204485243</v>
      </c>
      <c r="O546" s="132">
        <f t="shared" ref="O546" si="443">(O542+O541)/(G542+G541)</f>
        <v>31.37899837629698</v>
      </c>
      <c r="P546" s="132">
        <f t="shared" ref="P546" si="444">(P542+P541)/(H542+H541)</f>
        <v>32.593170475060681</v>
      </c>
    </row>
    <row r="547" spans="2:16" x14ac:dyDescent="0.2">
      <c r="B547" s="121"/>
      <c r="C547" s="57"/>
    </row>
    <row r="550" spans="2:16" x14ac:dyDescent="0.2">
      <c r="B550" s="2" t="s">
        <v>206</v>
      </c>
      <c r="C550" s="695"/>
      <c r="D550" s="695"/>
      <c r="E550" s="695"/>
      <c r="F550" s="695"/>
      <c r="G550" s="695"/>
      <c r="H550" s="696"/>
      <c r="J550" s="2" t="s">
        <v>207</v>
      </c>
      <c r="K550" s="695"/>
      <c r="L550" s="695"/>
      <c r="M550" s="695"/>
      <c r="N550" s="695"/>
      <c r="O550" s="695"/>
      <c r="P550" s="696"/>
    </row>
    <row r="551" spans="2:16" x14ac:dyDescent="0.2">
      <c r="B551" s="9" t="s">
        <v>20</v>
      </c>
      <c r="C551" s="10"/>
      <c r="D551" s="10"/>
      <c r="E551" s="10"/>
      <c r="F551" s="10"/>
      <c r="G551" s="10"/>
      <c r="H551" s="15"/>
      <c r="J551" s="9" t="s">
        <v>20</v>
      </c>
      <c r="K551" s="10"/>
      <c r="L551" s="10"/>
      <c r="M551" s="10"/>
      <c r="N551" s="10"/>
      <c r="O551" s="10"/>
      <c r="P551" s="15"/>
    </row>
    <row r="552" spans="2:16" x14ac:dyDescent="0.2">
      <c r="B552" s="9" t="s">
        <v>139</v>
      </c>
      <c r="C552" s="10"/>
      <c r="D552" s="10"/>
      <c r="E552" s="10"/>
      <c r="F552" s="10"/>
      <c r="G552" s="10"/>
      <c r="H552" s="15"/>
      <c r="J552" s="9" t="s">
        <v>139</v>
      </c>
      <c r="K552" s="10"/>
      <c r="L552" s="10"/>
      <c r="M552" s="10"/>
      <c r="N552" s="10"/>
      <c r="O552" s="10"/>
      <c r="P552" s="15"/>
    </row>
    <row r="553" spans="2:16" x14ac:dyDescent="0.2">
      <c r="B553" s="9" t="s">
        <v>128</v>
      </c>
      <c r="C553" s="10"/>
      <c r="D553" s="10"/>
      <c r="E553" s="10"/>
      <c r="F553" s="10"/>
      <c r="G553" s="10"/>
      <c r="H553" s="15"/>
      <c r="J553" s="9" t="s">
        <v>2</v>
      </c>
      <c r="K553" s="10"/>
      <c r="L553" s="10"/>
      <c r="M553" s="10"/>
      <c r="N553" s="10"/>
      <c r="O553" s="10"/>
      <c r="P553" s="15"/>
    </row>
    <row r="554" spans="2:16" x14ac:dyDescent="0.2">
      <c r="B554" s="12"/>
      <c r="C554" s="16"/>
      <c r="D554" s="16"/>
      <c r="E554" s="16"/>
      <c r="F554" s="16"/>
      <c r="G554" s="16"/>
      <c r="H554" s="17"/>
      <c r="J554" s="12"/>
      <c r="K554" s="16"/>
      <c r="L554" s="16"/>
      <c r="M554" s="16"/>
      <c r="N554" s="16"/>
      <c r="O554" s="16"/>
      <c r="P554" s="17"/>
    </row>
    <row r="555" spans="2:16" x14ac:dyDescent="0.2">
      <c r="B555" s="45"/>
      <c r="C555" s="45"/>
      <c r="D555" s="45"/>
      <c r="E555" s="45"/>
      <c r="F555" s="45"/>
      <c r="J555" s="45"/>
      <c r="K555" s="45"/>
      <c r="L555" s="45"/>
      <c r="M555" s="45"/>
      <c r="N555" s="45"/>
    </row>
    <row r="556" spans="2:16" x14ac:dyDescent="0.2">
      <c r="B556" s="14" t="s">
        <v>34</v>
      </c>
      <c r="C556" s="14" t="s">
        <v>38</v>
      </c>
      <c r="D556" s="14" t="s">
        <v>39</v>
      </c>
      <c r="E556" s="14" t="s">
        <v>40</v>
      </c>
      <c r="F556" s="14" t="s">
        <v>121</v>
      </c>
      <c r="G556" s="14" t="s">
        <v>122</v>
      </c>
      <c r="H556" s="14" t="s">
        <v>633</v>
      </c>
      <c r="J556" s="14" t="s">
        <v>34</v>
      </c>
      <c r="K556" s="14" t="s">
        <v>38</v>
      </c>
      <c r="L556" s="14" t="s">
        <v>39</v>
      </c>
      <c r="M556" s="14" t="s">
        <v>40</v>
      </c>
      <c r="N556" s="14" t="s">
        <v>121</v>
      </c>
      <c r="O556" s="14" t="s">
        <v>122</v>
      </c>
      <c r="P556" s="14" t="s">
        <v>633</v>
      </c>
    </row>
    <row r="557" spans="2:16" x14ac:dyDescent="0.2">
      <c r="B557" s="129" t="s">
        <v>102</v>
      </c>
      <c r="C557" s="130"/>
      <c r="D557" s="130"/>
      <c r="E557" s="130"/>
      <c r="F557" s="130"/>
      <c r="G557" s="130"/>
      <c r="H557" s="131"/>
      <c r="J557" s="129" t="s">
        <v>102</v>
      </c>
      <c r="K557" s="130"/>
      <c r="L557" s="130"/>
      <c r="M557" s="130"/>
      <c r="N557" s="130"/>
      <c r="O557" s="130"/>
      <c r="P557" s="131"/>
    </row>
    <row r="558" spans="2:16" x14ac:dyDescent="0.2">
      <c r="B558" s="126" t="s">
        <v>140</v>
      </c>
      <c r="C558" s="127">
        <v>0</v>
      </c>
      <c r="D558" s="127">
        <f>+C561</f>
        <v>2</v>
      </c>
      <c r="E558" s="127">
        <f t="shared" ref="E558:H558" si="445">+D561</f>
        <v>2</v>
      </c>
      <c r="F558" s="127">
        <f t="shared" si="445"/>
        <v>2</v>
      </c>
      <c r="G558" s="127">
        <f t="shared" si="445"/>
        <v>2</v>
      </c>
      <c r="H558" s="127">
        <f t="shared" si="445"/>
        <v>3</v>
      </c>
      <c r="J558" s="126" t="s">
        <v>140</v>
      </c>
      <c r="K558" s="127">
        <f>+C558*0.88</f>
        <v>0</v>
      </c>
      <c r="L558" s="127">
        <f>K561</f>
        <v>65.76880144497278</v>
      </c>
      <c r="M558" s="127">
        <f t="shared" ref="M558:P558" si="446">L561</f>
        <v>67.773446641210711</v>
      </c>
      <c r="N558" s="127">
        <f t="shared" si="446"/>
        <v>70.396587116707082</v>
      </c>
      <c r="O558" s="127">
        <f t="shared" si="446"/>
        <v>73.339389165763407</v>
      </c>
      <c r="P558" s="127">
        <f t="shared" si="446"/>
        <v>116.74434455330874</v>
      </c>
    </row>
    <row r="559" spans="2:16" x14ac:dyDescent="0.2">
      <c r="B559" s="87" t="s">
        <v>131</v>
      </c>
      <c r="C559" s="127">
        <f t="shared" ref="C559:D559" si="447">+C561+C560-C558</f>
        <v>7</v>
      </c>
      <c r="D559" s="127">
        <f t="shared" si="447"/>
        <v>6</v>
      </c>
      <c r="E559" s="127">
        <f t="shared" ref="E559:H559" si="448">+E561+E560-E558</f>
        <v>6.9012178619756419</v>
      </c>
      <c r="F559" s="127">
        <f t="shared" si="448"/>
        <v>8.2814614343707706</v>
      </c>
      <c r="G559" s="127">
        <f t="shared" si="448"/>
        <v>11.378044654939107</v>
      </c>
      <c r="H559" s="127">
        <f t="shared" si="448"/>
        <v>13.032814614343707</v>
      </c>
      <c r="J559" s="87" t="s">
        <v>131</v>
      </c>
      <c r="K559" s="118">
        <f>C559*K562</f>
        <v>230.19080505740465</v>
      </c>
      <c r="L559" s="118">
        <f t="shared" ref="L559" si="449">D559*L562</f>
        <v>205.32498511987006</v>
      </c>
      <c r="M559" s="118">
        <f t="shared" ref="M559:M560" si="450">E559*M562</f>
        <v>245.53423269146805</v>
      </c>
      <c r="N559" s="118">
        <f t="shared" ref="N559:N560" si="451">F559*N562</f>
        <v>306.62146354734608</v>
      </c>
      <c r="O559" s="118">
        <f t="shared" ref="O559:O560" si="452">G559*O562</f>
        <v>447.26429571615716</v>
      </c>
      <c r="P559" s="118">
        <f t="shared" ref="P559:P560" si="453">H559*P562</f>
        <v>531.1785118527614</v>
      </c>
    </row>
    <row r="560" spans="2:16" x14ac:dyDescent="0.2">
      <c r="B560" s="87" t="s">
        <v>133</v>
      </c>
      <c r="C560" s="127">
        <f>Pres.Vtas!D86</f>
        <v>5</v>
      </c>
      <c r="D560" s="127">
        <f>Pres.Vtas!E86</f>
        <v>6</v>
      </c>
      <c r="E560" s="127">
        <f>Pres.Vtas!F86</f>
        <v>6.9012178619756428</v>
      </c>
      <c r="F560" s="127">
        <f>Pres.Vtas!G86</f>
        <v>8.2814614343707706</v>
      </c>
      <c r="G560" s="127">
        <f>Pres.Vtas!H86</f>
        <v>10.378044654939107</v>
      </c>
      <c r="H560" s="127">
        <f>Pres.Vtas!I86</f>
        <v>13.032814614343708</v>
      </c>
      <c r="J560" s="87" t="s">
        <v>133</v>
      </c>
      <c r="K560" s="118">
        <f>C560*K563</f>
        <v>164.42200361243187</v>
      </c>
      <c r="L560" s="118">
        <f t="shared" ref="L560" si="454">D560*L563</f>
        <v>203.32033992363213</v>
      </c>
      <c r="M560" s="118">
        <f t="shared" si="450"/>
        <v>242.91109221597165</v>
      </c>
      <c r="N560" s="118">
        <f t="shared" si="451"/>
        <v>303.67866149828973</v>
      </c>
      <c r="O560" s="118">
        <f t="shared" si="452"/>
        <v>403.85934032861184</v>
      </c>
      <c r="P560" s="118">
        <f t="shared" si="453"/>
        <v>526.68596719017273</v>
      </c>
    </row>
    <row r="561" spans="2:16" x14ac:dyDescent="0.2">
      <c r="B561" s="120" t="s">
        <v>141</v>
      </c>
      <c r="C561" s="62">
        <v>2</v>
      </c>
      <c r="D561" s="62">
        <f>ROUND((($C$562*D560)/240),0)</f>
        <v>2</v>
      </c>
      <c r="E561" s="62">
        <f t="shared" ref="E561:H561" si="455">ROUND((($C$562*E560)/240),0)</f>
        <v>2</v>
      </c>
      <c r="F561" s="62">
        <f t="shared" si="455"/>
        <v>2</v>
      </c>
      <c r="G561" s="62">
        <f t="shared" si="455"/>
        <v>3</v>
      </c>
      <c r="H561" s="62">
        <f t="shared" si="455"/>
        <v>3</v>
      </c>
      <c r="J561" s="120" t="s">
        <v>141</v>
      </c>
      <c r="K561" s="62">
        <f t="shared" ref="K561:L561" si="456">+K558+K559-K560</f>
        <v>65.76880144497278</v>
      </c>
      <c r="L561" s="62">
        <f t="shared" si="456"/>
        <v>67.773446641210711</v>
      </c>
      <c r="M561" s="62">
        <f t="shared" ref="M561:P561" si="457">+M558+M559-M560</f>
        <v>70.396587116707082</v>
      </c>
      <c r="N561" s="62">
        <f t="shared" si="457"/>
        <v>73.339389165763407</v>
      </c>
      <c r="O561" s="62">
        <f t="shared" si="457"/>
        <v>116.74434455330874</v>
      </c>
      <c r="P561" s="62">
        <f t="shared" si="457"/>
        <v>121.23688921589746</v>
      </c>
    </row>
    <row r="562" spans="2:16" x14ac:dyDescent="0.2">
      <c r="B562" s="120" t="s">
        <v>156</v>
      </c>
      <c r="C562" s="62">
        <v>60</v>
      </c>
      <c r="J562" s="114" t="s">
        <v>144</v>
      </c>
      <c r="K562" s="132">
        <f>Cost.Prod!E855</f>
        <v>32.884400722486376</v>
      </c>
      <c r="L562" s="132">
        <f>Cost.Prod!H855</f>
        <v>34.220830853311675</v>
      </c>
      <c r="M562" s="132">
        <f>Cost.Prod!K855</f>
        <v>35.578391756665667</v>
      </c>
      <c r="N562" s="132">
        <f>Cost.Prod!N855</f>
        <v>37.025042738805354</v>
      </c>
      <c r="O562" s="132">
        <f>Cost.Prod!Q855</f>
        <v>39.309416448985701</v>
      </c>
      <c r="P562" s="132">
        <f>Cost.Prod!T855</f>
        <v>40.757006645989954</v>
      </c>
    </row>
    <row r="563" spans="2:16" x14ac:dyDescent="0.2">
      <c r="J563" s="114" t="s">
        <v>145</v>
      </c>
      <c r="K563" s="132">
        <f t="shared" ref="K563:P563" si="458">(K559+K558)/(C559+C558)</f>
        <v>32.884400722486376</v>
      </c>
      <c r="L563" s="132">
        <f t="shared" si="458"/>
        <v>33.886723320605356</v>
      </c>
      <c r="M563" s="132">
        <f t="shared" si="458"/>
        <v>35.198293558353541</v>
      </c>
      <c r="N563" s="132">
        <f t="shared" si="458"/>
        <v>36.669694582881718</v>
      </c>
      <c r="O563" s="132">
        <f t="shared" si="458"/>
        <v>38.91478151776959</v>
      </c>
      <c r="P563" s="132">
        <f t="shared" si="458"/>
        <v>40.412296405299173</v>
      </c>
    </row>
    <row r="567" spans="2:16" x14ac:dyDescent="0.2">
      <c r="B567" s="2" t="s">
        <v>685</v>
      </c>
      <c r="C567" s="695"/>
      <c r="D567" s="695"/>
      <c r="E567" s="695"/>
      <c r="F567" s="695"/>
      <c r="G567" s="695"/>
      <c r="H567" s="696"/>
      <c r="J567" s="2" t="s">
        <v>699</v>
      </c>
      <c r="K567" s="695"/>
      <c r="L567" s="695"/>
      <c r="M567" s="695"/>
      <c r="N567" s="695"/>
      <c r="O567" s="695"/>
      <c r="P567" s="696"/>
    </row>
    <row r="568" spans="2:16" x14ac:dyDescent="0.2">
      <c r="B568" s="9" t="s">
        <v>20</v>
      </c>
      <c r="C568" s="10"/>
      <c r="D568" s="10"/>
      <c r="E568" s="10"/>
      <c r="F568" s="10"/>
      <c r="G568" s="10"/>
      <c r="H568" s="15"/>
      <c r="J568" s="9" t="s">
        <v>20</v>
      </c>
      <c r="K568" s="10"/>
      <c r="L568" s="10"/>
      <c r="M568" s="10"/>
      <c r="N568" s="10"/>
      <c r="O568" s="10"/>
      <c r="P568" s="15"/>
    </row>
    <row r="569" spans="2:16" x14ac:dyDescent="0.2">
      <c r="B569" s="9" t="s">
        <v>139</v>
      </c>
      <c r="C569" s="10"/>
      <c r="D569" s="10"/>
      <c r="E569" s="10"/>
      <c r="F569" s="10"/>
      <c r="G569" s="10"/>
      <c r="H569" s="15"/>
      <c r="J569" s="9" t="s">
        <v>139</v>
      </c>
      <c r="K569" s="10"/>
      <c r="L569" s="10"/>
      <c r="M569" s="10"/>
      <c r="N569" s="10"/>
      <c r="O569" s="10"/>
      <c r="P569" s="15"/>
    </row>
    <row r="570" spans="2:16" x14ac:dyDescent="0.2">
      <c r="B570" s="9" t="s">
        <v>128</v>
      </c>
      <c r="C570" s="10"/>
      <c r="D570" s="10"/>
      <c r="E570" s="10"/>
      <c r="F570" s="10"/>
      <c r="G570" s="10"/>
      <c r="H570" s="15"/>
      <c r="J570" s="9" t="s">
        <v>2</v>
      </c>
      <c r="K570" s="10"/>
      <c r="L570" s="10"/>
      <c r="M570" s="10"/>
      <c r="N570" s="10"/>
      <c r="O570" s="10"/>
      <c r="P570" s="15"/>
    </row>
    <row r="571" spans="2:16" x14ac:dyDescent="0.2">
      <c r="B571" s="12"/>
      <c r="C571" s="16"/>
      <c r="D571" s="16"/>
      <c r="E571" s="16"/>
      <c r="F571" s="16"/>
      <c r="G571" s="16"/>
      <c r="H571" s="17"/>
      <c r="J571" s="12"/>
      <c r="K571" s="16"/>
      <c r="L571" s="16"/>
      <c r="M571" s="16"/>
      <c r="N571" s="16"/>
      <c r="O571" s="16"/>
      <c r="P571" s="17"/>
    </row>
    <row r="572" spans="2:16" x14ac:dyDescent="0.2">
      <c r="B572" s="45"/>
      <c r="C572" s="45"/>
      <c r="D572" s="45"/>
      <c r="E572" s="45"/>
      <c r="F572" s="45"/>
      <c r="J572" s="45"/>
      <c r="K572" s="45"/>
      <c r="L572" s="45"/>
      <c r="M572" s="45"/>
      <c r="N572" s="45"/>
    </row>
    <row r="573" spans="2:16" x14ac:dyDescent="0.2">
      <c r="B573" s="14" t="s">
        <v>34</v>
      </c>
      <c r="C573" s="14" t="s">
        <v>38</v>
      </c>
      <c r="D573" s="14" t="s">
        <v>39</v>
      </c>
      <c r="E573" s="14" t="s">
        <v>40</v>
      </c>
      <c r="F573" s="14" t="s">
        <v>121</v>
      </c>
      <c r="G573" s="14" t="s">
        <v>122</v>
      </c>
      <c r="H573" s="14" t="s">
        <v>633</v>
      </c>
      <c r="J573" s="14" t="s">
        <v>34</v>
      </c>
      <c r="K573" s="14" t="s">
        <v>38</v>
      </c>
      <c r="L573" s="14" t="s">
        <v>39</v>
      </c>
      <c r="M573" s="14" t="s">
        <v>40</v>
      </c>
      <c r="N573" s="14" t="s">
        <v>121</v>
      </c>
      <c r="O573" s="14" t="s">
        <v>122</v>
      </c>
      <c r="P573" s="14" t="s">
        <v>633</v>
      </c>
    </row>
    <row r="574" spans="2:16" x14ac:dyDescent="0.2">
      <c r="B574" s="129" t="s">
        <v>103</v>
      </c>
      <c r="C574" s="130"/>
      <c r="D574" s="130"/>
      <c r="E574" s="130"/>
      <c r="F574" s="130"/>
      <c r="G574" s="130"/>
      <c r="H574" s="131"/>
      <c r="J574" s="129" t="s">
        <v>103</v>
      </c>
      <c r="K574" s="130"/>
      <c r="L574" s="130"/>
      <c r="M574" s="130"/>
      <c r="N574" s="130"/>
      <c r="O574" s="130"/>
      <c r="P574" s="131"/>
    </row>
    <row r="575" spans="2:16" x14ac:dyDescent="0.2">
      <c r="B575" s="126" t="s">
        <v>140</v>
      </c>
      <c r="C575" s="127">
        <v>0</v>
      </c>
      <c r="D575" s="127">
        <f>+C578</f>
        <v>20</v>
      </c>
      <c r="E575" s="127">
        <f t="shared" ref="E575:H575" si="459">+D578</f>
        <v>34</v>
      </c>
      <c r="F575" s="127">
        <f t="shared" si="459"/>
        <v>41</v>
      </c>
      <c r="G575" s="127">
        <f t="shared" si="459"/>
        <v>49</v>
      </c>
      <c r="H575" s="127">
        <f t="shared" si="459"/>
        <v>62</v>
      </c>
      <c r="J575" s="126" t="s">
        <v>140</v>
      </c>
      <c r="K575" s="127">
        <f>+C575*0.88</f>
        <v>0</v>
      </c>
      <c r="L575" s="127">
        <f>K578</f>
        <v>151.32517982161266</v>
      </c>
      <c r="M575" s="127">
        <f t="shared" ref="M575:P575" si="460">L578</f>
        <v>266.94783051071067</v>
      </c>
      <c r="N575" s="127">
        <f t="shared" si="460"/>
        <v>328.64385110399826</v>
      </c>
      <c r="O575" s="127">
        <f t="shared" si="460"/>
        <v>401.84776912893858</v>
      </c>
      <c r="P575" s="127">
        <f t="shared" si="460"/>
        <v>545.12134901323179</v>
      </c>
    </row>
    <row r="576" spans="2:16" x14ac:dyDescent="0.2">
      <c r="B576" s="87" t="s">
        <v>131</v>
      </c>
      <c r="C576" s="127">
        <f t="shared" ref="C576:D576" si="461">+C578+C577-C575</f>
        <v>139</v>
      </c>
      <c r="D576" s="127">
        <f t="shared" si="461"/>
        <v>151</v>
      </c>
      <c r="E576" s="127">
        <f t="shared" ref="E576:H576" si="462">+E578+E577-E575</f>
        <v>171.2489851150203</v>
      </c>
      <c r="F576" s="127">
        <f t="shared" si="462"/>
        <v>205.09878213802435</v>
      </c>
      <c r="G576" s="127">
        <f t="shared" si="462"/>
        <v>259.99746278755072</v>
      </c>
      <c r="H576" s="127">
        <f t="shared" si="462"/>
        <v>326.18098782138026</v>
      </c>
      <c r="J576" s="87" t="s">
        <v>131</v>
      </c>
      <c r="K576" s="118">
        <f>C576*K579</f>
        <v>1051.7099997602081</v>
      </c>
      <c r="L576" s="118">
        <f t="shared" ref="L576" si="463">D576*L579</f>
        <v>1191.2653795116676</v>
      </c>
      <c r="M576" s="118">
        <f t="shared" ref="M576:M577" si="464">E576*M579</f>
        <v>1378.2672159133749</v>
      </c>
      <c r="N576" s="118">
        <f t="shared" ref="N576:N577" si="465">F576*N579</f>
        <v>1689.6060792534247</v>
      </c>
      <c r="O576" s="118">
        <f t="shared" ref="O576:O577" si="466">G576*O579</f>
        <v>2314.9443882326041</v>
      </c>
      <c r="P576" s="118">
        <f t="shared" ref="P576:P577" si="467">H576*P579</f>
        <v>2949.3729523488205</v>
      </c>
    </row>
    <row r="577" spans="2:16" x14ac:dyDescent="0.2">
      <c r="B577" s="87" t="s">
        <v>133</v>
      </c>
      <c r="C577" s="127">
        <f>Pres.Vtas!D87</f>
        <v>119</v>
      </c>
      <c r="D577" s="127">
        <f>Pres.Vtas!E87</f>
        <v>137</v>
      </c>
      <c r="E577" s="127">
        <f>Pres.Vtas!F87</f>
        <v>164.2489851150203</v>
      </c>
      <c r="F577" s="127">
        <f>Pres.Vtas!G87</f>
        <v>197.09878213802435</v>
      </c>
      <c r="G577" s="127">
        <f>Pres.Vtas!H87</f>
        <v>246.99746278755075</v>
      </c>
      <c r="H577" s="127">
        <f>Pres.Vtas!I87</f>
        <v>310.18098782138026</v>
      </c>
      <c r="J577" s="87" t="s">
        <v>133</v>
      </c>
      <c r="K577" s="118">
        <f>C577*K580</f>
        <v>900.38481993859546</v>
      </c>
      <c r="L577" s="118">
        <f t="shared" ref="L577" si="468">D577*L580</f>
        <v>1075.6427288225696</v>
      </c>
      <c r="M577" s="118">
        <f t="shared" si="464"/>
        <v>1316.5711953200873</v>
      </c>
      <c r="N577" s="118">
        <f t="shared" si="465"/>
        <v>1616.4021612284844</v>
      </c>
      <c r="O577" s="118">
        <f t="shared" si="466"/>
        <v>2171.6708083483109</v>
      </c>
      <c r="P577" s="118">
        <f t="shared" si="467"/>
        <v>2792.3204081067179</v>
      </c>
    </row>
    <row r="578" spans="2:16" x14ac:dyDescent="0.2">
      <c r="B578" s="120" t="s">
        <v>141</v>
      </c>
      <c r="C578" s="62">
        <v>20</v>
      </c>
      <c r="D578" s="62">
        <f>ROUND((($C$579*D577)/240),0)</f>
        <v>34</v>
      </c>
      <c r="E578" s="62">
        <f t="shared" ref="E578:H578" si="469">ROUND((($C$579*E577)/240),0)</f>
        <v>41</v>
      </c>
      <c r="F578" s="62">
        <f t="shared" si="469"/>
        <v>49</v>
      </c>
      <c r="G578" s="62">
        <f t="shared" si="469"/>
        <v>62</v>
      </c>
      <c r="H578" s="62">
        <f t="shared" si="469"/>
        <v>78</v>
      </c>
      <c r="J578" s="120" t="s">
        <v>141</v>
      </c>
      <c r="K578" s="62">
        <f t="shared" ref="K578:L578" si="470">+K575+K576-K577</f>
        <v>151.32517982161266</v>
      </c>
      <c r="L578" s="62">
        <f t="shared" si="470"/>
        <v>266.94783051071067</v>
      </c>
      <c r="M578" s="62">
        <f t="shared" ref="M578:P578" si="471">+M575+M576-M577</f>
        <v>328.64385110399826</v>
      </c>
      <c r="N578" s="62">
        <f t="shared" si="471"/>
        <v>401.84776912893858</v>
      </c>
      <c r="O578" s="62">
        <f t="shared" si="471"/>
        <v>545.12134901323179</v>
      </c>
      <c r="P578" s="62">
        <f t="shared" si="471"/>
        <v>702.17389325533441</v>
      </c>
    </row>
    <row r="579" spans="2:16" x14ac:dyDescent="0.2">
      <c r="B579" s="120" t="s">
        <v>156</v>
      </c>
      <c r="C579" s="62">
        <v>60</v>
      </c>
      <c r="J579" s="114" t="s">
        <v>144</v>
      </c>
      <c r="K579" s="132">
        <f>Cost.Prod!E881</f>
        <v>7.5662589910806339</v>
      </c>
      <c r="L579" s="132">
        <f>Cost.Prod!H881</f>
        <v>7.8891746987527656</v>
      </c>
      <c r="M579" s="132">
        <f>Cost.Prod!K881</f>
        <v>8.048323410428706</v>
      </c>
      <c r="N579" s="132">
        <f>Cost.Prod!N881</f>
        <v>8.2380112726187651</v>
      </c>
      <c r="O579" s="132">
        <f>Cost.Prod!Q881</f>
        <v>8.9037191494602883</v>
      </c>
      <c r="P579" s="132">
        <f>Cost.Prod!T881</f>
        <v>9.0421363061292972</v>
      </c>
    </row>
    <row r="580" spans="2:16" x14ac:dyDescent="0.2">
      <c r="J580" s="114" t="s">
        <v>145</v>
      </c>
      <c r="K580" s="132">
        <f t="shared" ref="K580" si="472">(K576+K575)/(C576+C575)</f>
        <v>7.5662589910806339</v>
      </c>
      <c r="L580" s="132">
        <f t="shared" ref="L580" si="473">(L576+L575)/(D576+D575)</f>
        <v>7.8514067797267852</v>
      </c>
      <c r="M580" s="132">
        <f t="shared" ref="M580" si="474">(M576+M575)/(E576+E575)</f>
        <v>8.0157036854633752</v>
      </c>
      <c r="N580" s="132">
        <f t="shared" ref="N580" si="475">(N576+N575)/(F576+F575)</f>
        <v>8.2009748801824163</v>
      </c>
      <c r="O580" s="132">
        <f t="shared" ref="O580" si="476">(O576+O575)/(G576+G575)</f>
        <v>8.7922798227940664</v>
      </c>
      <c r="P580" s="132">
        <f t="shared" ref="P580" si="477">(P576+P575)/(H576+H575)</f>
        <v>9.0022294007094139</v>
      </c>
    </row>
    <row r="583" spans="2:16" x14ac:dyDescent="0.2">
      <c r="B583" s="2" t="s">
        <v>686</v>
      </c>
      <c r="C583" s="695"/>
      <c r="D583" s="695"/>
      <c r="E583" s="695"/>
      <c r="F583" s="695"/>
      <c r="G583" s="695"/>
      <c r="H583" s="696"/>
      <c r="J583" s="2" t="s">
        <v>700</v>
      </c>
      <c r="K583" s="695"/>
      <c r="L583" s="695"/>
      <c r="M583" s="695"/>
      <c r="N583" s="695"/>
      <c r="O583" s="695"/>
      <c r="P583" s="696"/>
    </row>
    <row r="584" spans="2:16" x14ac:dyDescent="0.2">
      <c r="B584" s="9" t="s">
        <v>20</v>
      </c>
      <c r="C584" s="10"/>
      <c r="D584" s="10"/>
      <c r="E584" s="10"/>
      <c r="F584" s="10"/>
      <c r="G584" s="10"/>
      <c r="H584" s="15"/>
      <c r="J584" s="9" t="s">
        <v>20</v>
      </c>
      <c r="K584" s="10"/>
      <c r="L584" s="10"/>
      <c r="M584" s="10"/>
      <c r="N584" s="10"/>
      <c r="O584" s="10"/>
      <c r="P584" s="15"/>
    </row>
    <row r="585" spans="2:16" x14ac:dyDescent="0.2">
      <c r="B585" s="9" t="s">
        <v>139</v>
      </c>
      <c r="C585" s="10"/>
      <c r="D585" s="10"/>
      <c r="E585" s="10"/>
      <c r="F585" s="10"/>
      <c r="G585" s="10"/>
      <c r="H585" s="15"/>
      <c r="J585" s="9" t="s">
        <v>139</v>
      </c>
      <c r="K585" s="10"/>
      <c r="L585" s="10"/>
      <c r="M585" s="10"/>
      <c r="N585" s="10"/>
      <c r="O585" s="10"/>
      <c r="P585" s="15"/>
    </row>
    <row r="586" spans="2:16" x14ac:dyDescent="0.2">
      <c r="B586" s="9" t="s">
        <v>128</v>
      </c>
      <c r="C586" s="10"/>
      <c r="D586" s="10"/>
      <c r="E586" s="10"/>
      <c r="F586" s="10"/>
      <c r="G586" s="10"/>
      <c r="H586" s="15"/>
      <c r="J586" s="9" t="s">
        <v>2</v>
      </c>
      <c r="K586" s="10"/>
      <c r="L586" s="10"/>
      <c r="M586" s="10"/>
      <c r="N586" s="10"/>
      <c r="O586" s="10"/>
      <c r="P586" s="15"/>
    </row>
    <row r="587" spans="2:16" x14ac:dyDescent="0.2">
      <c r="B587" s="12"/>
      <c r="C587" s="16"/>
      <c r="D587" s="16"/>
      <c r="E587" s="16"/>
      <c r="F587" s="16"/>
      <c r="G587" s="16"/>
      <c r="H587" s="17"/>
      <c r="J587" s="12"/>
      <c r="K587" s="16"/>
      <c r="L587" s="16"/>
      <c r="M587" s="16"/>
      <c r="N587" s="16"/>
      <c r="O587" s="16"/>
      <c r="P587" s="17"/>
    </row>
    <row r="588" spans="2:16" x14ac:dyDescent="0.2">
      <c r="B588" s="45"/>
      <c r="C588" s="45"/>
      <c r="D588" s="45"/>
      <c r="E588" s="45"/>
      <c r="F588" s="45"/>
      <c r="J588" s="45"/>
      <c r="K588" s="45"/>
      <c r="L588" s="45"/>
      <c r="M588" s="45"/>
      <c r="N588" s="45"/>
    </row>
    <row r="589" spans="2:16" x14ac:dyDescent="0.2">
      <c r="B589" s="14" t="s">
        <v>34</v>
      </c>
      <c r="C589" s="14" t="s">
        <v>38</v>
      </c>
      <c r="D589" s="14" t="s">
        <v>39</v>
      </c>
      <c r="E589" s="14" t="s">
        <v>40</v>
      </c>
      <c r="F589" s="14" t="s">
        <v>121</v>
      </c>
      <c r="G589" s="14" t="s">
        <v>122</v>
      </c>
      <c r="H589" s="14" t="s">
        <v>633</v>
      </c>
      <c r="J589" s="14" t="s">
        <v>34</v>
      </c>
      <c r="K589" s="14" t="s">
        <v>38</v>
      </c>
      <c r="L589" s="14" t="s">
        <v>39</v>
      </c>
      <c r="M589" s="14" t="s">
        <v>40</v>
      </c>
      <c r="N589" s="14" t="s">
        <v>121</v>
      </c>
      <c r="O589" s="14" t="s">
        <v>122</v>
      </c>
      <c r="P589" s="14" t="s">
        <v>633</v>
      </c>
    </row>
    <row r="590" spans="2:16" x14ac:dyDescent="0.2">
      <c r="B590" s="129" t="s">
        <v>104</v>
      </c>
      <c r="C590" s="130"/>
      <c r="D590" s="130"/>
      <c r="E590" s="130"/>
      <c r="F590" s="130"/>
      <c r="G590" s="130"/>
      <c r="H590" s="131"/>
      <c r="J590" s="129" t="s">
        <v>104</v>
      </c>
      <c r="K590" s="130"/>
      <c r="L590" s="130"/>
      <c r="M590" s="130"/>
      <c r="N590" s="130"/>
      <c r="O590" s="130"/>
      <c r="P590" s="131"/>
    </row>
    <row r="591" spans="2:16" x14ac:dyDescent="0.2">
      <c r="B591" s="126" t="s">
        <v>140</v>
      </c>
      <c r="C591" s="127">
        <v>0</v>
      </c>
      <c r="D591" s="127">
        <f>+C594</f>
        <v>100</v>
      </c>
      <c r="E591" s="127">
        <f t="shared" ref="E591:H591" si="478">+D594</f>
        <v>157</v>
      </c>
      <c r="F591" s="127">
        <f t="shared" si="478"/>
        <v>188</v>
      </c>
      <c r="G591" s="127">
        <f t="shared" si="478"/>
        <v>226</v>
      </c>
      <c r="H591" s="127">
        <f t="shared" si="478"/>
        <v>283</v>
      </c>
      <c r="J591" s="126" t="s">
        <v>140</v>
      </c>
      <c r="K591" s="127">
        <f>+C591*0.88</f>
        <v>0</v>
      </c>
      <c r="L591" s="127">
        <f>K594</f>
        <v>883.45789910806343</v>
      </c>
      <c r="M591" s="127">
        <f t="shared" ref="M591:P591" si="479">L594</f>
        <v>1439.1266492864443</v>
      </c>
      <c r="N591" s="127">
        <f t="shared" si="479"/>
        <v>1766.3496408560222</v>
      </c>
      <c r="O591" s="127">
        <f t="shared" si="479"/>
        <v>2180.8901873035611</v>
      </c>
      <c r="P591" s="127">
        <f t="shared" si="479"/>
        <v>2918.79442094775</v>
      </c>
    </row>
    <row r="592" spans="2:16" x14ac:dyDescent="0.2">
      <c r="B592" s="87" t="s">
        <v>131</v>
      </c>
      <c r="C592" s="127">
        <f t="shared" ref="C592:D592" si="480">+C594+C593-C591</f>
        <v>645</v>
      </c>
      <c r="D592" s="127">
        <f t="shared" si="480"/>
        <v>684</v>
      </c>
      <c r="E592" s="127">
        <f t="shared" ref="E592:H592" si="481">+E594+E593-E591</f>
        <v>783.23274695534508</v>
      </c>
      <c r="F592" s="127">
        <f t="shared" si="481"/>
        <v>940.67929634641405</v>
      </c>
      <c r="G592" s="127">
        <f t="shared" si="481"/>
        <v>1188.2068673883628</v>
      </c>
      <c r="H592" s="127">
        <f t="shared" si="481"/>
        <v>1492.5767929634642</v>
      </c>
      <c r="J592" s="87" t="s">
        <v>131</v>
      </c>
      <c r="K592" s="118">
        <f>C592*K595</f>
        <v>5698.3034492470088</v>
      </c>
      <c r="L592" s="118">
        <f t="shared" ref="L592" si="482">D592*L595</f>
        <v>6303.0089355452665</v>
      </c>
      <c r="M592" s="118">
        <f t="shared" ref="M592:M593" si="483">E592*M595</f>
        <v>7394.8083236159191</v>
      </c>
      <c r="N592" s="118">
        <f t="shared" ref="N592:N593" si="484">F592*N595</f>
        <v>9125.3565627483313</v>
      </c>
      <c r="O592" s="118">
        <f t="shared" ref="O592:O593" si="485">G592*O595</f>
        <v>12404.901737075061</v>
      </c>
      <c r="P592" s="118">
        <f t="shared" ref="P592:P593" si="486">H592*P595</f>
        <v>15904.023516221007</v>
      </c>
    </row>
    <row r="593" spans="2:16" x14ac:dyDescent="0.2">
      <c r="B593" s="87" t="s">
        <v>133</v>
      </c>
      <c r="C593" s="127">
        <f>Pres.Vtas!D88</f>
        <v>545</v>
      </c>
      <c r="D593" s="127">
        <f>Pres.Vtas!E88</f>
        <v>627</v>
      </c>
      <c r="E593" s="127">
        <f>Pres.Vtas!F88</f>
        <v>752.23274695534508</v>
      </c>
      <c r="F593" s="127">
        <f>Pres.Vtas!G88</f>
        <v>902.67929634641416</v>
      </c>
      <c r="G593" s="127">
        <f>Pres.Vtas!H88</f>
        <v>1131.2068673883628</v>
      </c>
      <c r="H593" s="127">
        <f>Pres.Vtas!I88</f>
        <v>1420.5767929634642</v>
      </c>
      <c r="J593" s="87" t="s">
        <v>133</v>
      </c>
      <c r="K593" s="118">
        <f>C593*K596</f>
        <v>4814.8455501389453</v>
      </c>
      <c r="L593" s="118">
        <f t="shared" ref="L593" si="487">D593*L596</f>
        <v>5747.3401853668856</v>
      </c>
      <c r="M593" s="118">
        <f t="shared" si="483"/>
        <v>7067.5853320463411</v>
      </c>
      <c r="N593" s="118">
        <f t="shared" si="484"/>
        <v>8710.8160163007924</v>
      </c>
      <c r="O593" s="118">
        <f t="shared" si="485"/>
        <v>11666.997503430872</v>
      </c>
      <c r="P593" s="118">
        <f t="shared" si="486"/>
        <v>15059.477261521391</v>
      </c>
    </row>
    <row r="594" spans="2:16" x14ac:dyDescent="0.2">
      <c r="B594" s="120" t="s">
        <v>141</v>
      </c>
      <c r="C594" s="62">
        <v>100</v>
      </c>
      <c r="D594" s="62">
        <f>ROUND((($C$595*D593)/240),0)</f>
        <v>157</v>
      </c>
      <c r="E594" s="62">
        <f t="shared" ref="E594:H594" si="488">ROUND((($C$595*E593)/240),0)</f>
        <v>188</v>
      </c>
      <c r="F594" s="62">
        <f t="shared" si="488"/>
        <v>226</v>
      </c>
      <c r="G594" s="62">
        <f t="shared" si="488"/>
        <v>283</v>
      </c>
      <c r="H594" s="62">
        <f t="shared" si="488"/>
        <v>355</v>
      </c>
      <c r="J594" s="120" t="s">
        <v>141</v>
      </c>
      <c r="K594" s="62">
        <f t="shared" ref="K594:L594" si="489">+K591+K592-K593</f>
        <v>883.45789910806343</v>
      </c>
      <c r="L594" s="62">
        <f t="shared" si="489"/>
        <v>1439.1266492864443</v>
      </c>
      <c r="M594" s="62">
        <f t="shared" ref="M594:P594" si="490">+M591+M592-M593</f>
        <v>1766.3496408560222</v>
      </c>
      <c r="N594" s="62">
        <f t="shared" si="490"/>
        <v>2180.8901873035611</v>
      </c>
      <c r="O594" s="62">
        <f t="shared" si="490"/>
        <v>2918.79442094775</v>
      </c>
      <c r="P594" s="62">
        <f t="shared" si="490"/>
        <v>3763.3406756473669</v>
      </c>
    </row>
    <row r="595" spans="2:16" x14ac:dyDescent="0.2">
      <c r="B595" s="120" t="s">
        <v>156</v>
      </c>
      <c r="C595" s="62">
        <v>60</v>
      </c>
      <c r="J595" s="114" t="s">
        <v>144</v>
      </c>
      <c r="K595" s="132">
        <f>Cost.Prod!E907</f>
        <v>8.8345789910806332</v>
      </c>
      <c r="L595" s="132">
        <f>Cost.Prod!H907</f>
        <v>9.2149253443644241</v>
      </c>
      <c r="M595" s="132">
        <f>Cost.Prod!K907</f>
        <v>9.4413931904171573</v>
      </c>
      <c r="N595" s="132">
        <f>Cost.Prod!N907</f>
        <v>9.7008157808841933</v>
      </c>
      <c r="O595" s="132">
        <f>Cost.Prod!Q907</f>
        <v>10.440018550255143</v>
      </c>
      <c r="P595" s="132">
        <f>Cost.Prod!T907</f>
        <v>10.655413906472489</v>
      </c>
    </row>
    <row r="596" spans="2:16" x14ac:dyDescent="0.2">
      <c r="J596" s="114" t="s">
        <v>145</v>
      </c>
      <c r="K596" s="132">
        <f t="shared" ref="K596" si="491">(K592+K591)/(C592+C591)</f>
        <v>8.8345789910806332</v>
      </c>
      <c r="L596" s="132">
        <f t="shared" ref="L596" si="492">(L592+L591)/(D592+D591)</f>
        <v>9.1664117788945543</v>
      </c>
      <c r="M596" s="132">
        <f t="shared" ref="M596" si="493">(M592+M591)/(E592+E591)</f>
        <v>9.3954768130639437</v>
      </c>
      <c r="N596" s="132">
        <f t="shared" ref="N596" si="494">(N592+N591)/(F592+F591)</f>
        <v>9.6499565809892136</v>
      </c>
      <c r="O596" s="132">
        <f t="shared" ref="O596" si="495">(O592+O591)/(G592+G591)</f>
        <v>10.313761204762374</v>
      </c>
      <c r="P596" s="132">
        <f t="shared" ref="P596" si="496">(P592+P591)/(H592+H591)</f>
        <v>10.600959649710894</v>
      </c>
    </row>
    <row r="600" spans="2:16" x14ac:dyDescent="0.2">
      <c r="B600" s="2" t="s">
        <v>687</v>
      </c>
      <c r="C600" s="695"/>
      <c r="D600" s="695"/>
      <c r="E600" s="695"/>
      <c r="F600" s="695"/>
      <c r="G600" s="695"/>
      <c r="H600" s="696"/>
      <c r="J600" s="2" t="s">
        <v>701</v>
      </c>
      <c r="K600" s="695"/>
      <c r="L600" s="695"/>
      <c r="M600" s="695"/>
      <c r="N600" s="695"/>
      <c r="O600" s="695"/>
      <c r="P600" s="696"/>
    </row>
    <row r="601" spans="2:16" x14ac:dyDescent="0.2">
      <c r="B601" s="9" t="s">
        <v>20</v>
      </c>
      <c r="C601" s="10"/>
      <c r="D601" s="10"/>
      <c r="E601" s="10"/>
      <c r="F601" s="10"/>
      <c r="G601" s="10"/>
      <c r="H601" s="15"/>
      <c r="J601" s="9" t="s">
        <v>20</v>
      </c>
      <c r="K601" s="10"/>
      <c r="L601" s="10"/>
      <c r="M601" s="10"/>
      <c r="N601" s="10"/>
      <c r="O601" s="10"/>
      <c r="P601" s="15"/>
    </row>
    <row r="602" spans="2:16" x14ac:dyDescent="0.2">
      <c r="B602" s="9" t="s">
        <v>139</v>
      </c>
      <c r="C602" s="10"/>
      <c r="D602" s="10"/>
      <c r="E602" s="10"/>
      <c r="F602" s="10"/>
      <c r="G602" s="10"/>
      <c r="H602" s="15"/>
      <c r="J602" s="9" t="s">
        <v>139</v>
      </c>
      <c r="K602" s="10"/>
      <c r="L602" s="10"/>
      <c r="M602" s="10"/>
      <c r="N602" s="10"/>
      <c r="O602" s="10"/>
      <c r="P602" s="15"/>
    </row>
    <row r="603" spans="2:16" x14ac:dyDescent="0.2">
      <c r="B603" s="9" t="s">
        <v>128</v>
      </c>
      <c r="C603" s="10"/>
      <c r="D603" s="10"/>
      <c r="E603" s="10"/>
      <c r="F603" s="10"/>
      <c r="G603" s="10"/>
      <c r="H603" s="15"/>
      <c r="J603" s="9" t="s">
        <v>2</v>
      </c>
      <c r="K603" s="10"/>
      <c r="L603" s="10"/>
      <c r="M603" s="10"/>
      <c r="N603" s="10"/>
      <c r="O603" s="10"/>
      <c r="P603" s="15"/>
    </row>
    <row r="604" spans="2:16" x14ac:dyDescent="0.2">
      <c r="B604" s="12"/>
      <c r="C604" s="16"/>
      <c r="D604" s="16"/>
      <c r="E604" s="16"/>
      <c r="F604" s="16"/>
      <c r="G604" s="16"/>
      <c r="H604" s="17"/>
      <c r="J604" s="12"/>
      <c r="K604" s="16"/>
      <c r="L604" s="16"/>
      <c r="M604" s="16"/>
      <c r="N604" s="16"/>
      <c r="O604" s="16"/>
      <c r="P604" s="17"/>
    </row>
    <row r="605" spans="2:16" x14ac:dyDescent="0.2">
      <c r="B605" s="45"/>
      <c r="C605" s="45"/>
      <c r="D605" s="45"/>
      <c r="E605" s="45"/>
      <c r="F605" s="45"/>
      <c r="J605" s="45"/>
      <c r="K605" s="45"/>
      <c r="L605" s="45"/>
      <c r="M605" s="45"/>
      <c r="N605" s="45"/>
    </row>
    <row r="606" spans="2:16" x14ac:dyDescent="0.2">
      <c r="B606" s="14" t="s">
        <v>34</v>
      </c>
      <c r="C606" s="14" t="s">
        <v>38</v>
      </c>
      <c r="D606" s="14" t="s">
        <v>39</v>
      </c>
      <c r="E606" s="14" t="s">
        <v>40</v>
      </c>
      <c r="F606" s="14" t="s">
        <v>121</v>
      </c>
      <c r="G606" s="14" t="s">
        <v>122</v>
      </c>
      <c r="H606" s="14" t="s">
        <v>633</v>
      </c>
      <c r="J606" s="14" t="s">
        <v>34</v>
      </c>
      <c r="K606" s="14" t="s">
        <v>38</v>
      </c>
      <c r="L606" s="14" t="s">
        <v>39</v>
      </c>
      <c r="M606" s="14" t="s">
        <v>40</v>
      </c>
      <c r="N606" s="14" t="s">
        <v>121</v>
      </c>
      <c r="O606" s="14" t="s">
        <v>122</v>
      </c>
      <c r="P606" s="14" t="s">
        <v>633</v>
      </c>
    </row>
    <row r="607" spans="2:16" x14ac:dyDescent="0.2">
      <c r="B607" s="129" t="s">
        <v>105</v>
      </c>
      <c r="C607" s="130"/>
      <c r="D607" s="130"/>
      <c r="E607" s="130"/>
      <c r="F607" s="130"/>
      <c r="G607" s="130"/>
      <c r="H607" s="131"/>
      <c r="J607" s="129" t="s">
        <v>105</v>
      </c>
      <c r="K607" s="130"/>
      <c r="L607" s="130"/>
      <c r="M607" s="130"/>
      <c r="N607" s="130"/>
      <c r="O607" s="130"/>
      <c r="P607" s="131"/>
    </row>
    <row r="608" spans="2:16" x14ac:dyDescent="0.2">
      <c r="B608" s="126" t="s">
        <v>140</v>
      </c>
      <c r="C608" s="127">
        <v>0</v>
      </c>
      <c r="D608" s="127">
        <f>+C611</f>
        <v>0</v>
      </c>
      <c r="E608" s="127">
        <f t="shared" ref="E608" si="497">+D611</f>
        <v>0</v>
      </c>
      <c r="F608" s="127">
        <f t="shared" ref="F608" si="498">+E611</f>
        <v>0</v>
      </c>
      <c r="G608" s="127">
        <f>+F611</f>
        <v>0</v>
      </c>
      <c r="H608" s="127">
        <f t="shared" ref="H608" si="499">+G611</f>
        <v>0</v>
      </c>
      <c r="J608" s="126" t="s">
        <v>140</v>
      </c>
      <c r="K608" s="127">
        <f>+C608*0.88</f>
        <v>0</v>
      </c>
      <c r="L608" s="127">
        <f>K611</f>
        <v>0</v>
      </c>
      <c r="M608" s="127">
        <f t="shared" ref="M608:P608" si="500">L611</f>
        <v>0</v>
      </c>
      <c r="N608" s="127">
        <f t="shared" si="500"/>
        <v>0</v>
      </c>
      <c r="O608" s="127">
        <f t="shared" si="500"/>
        <v>0</v>
      </c>
      <c r="P608" s="127">
        <f t="shared" si="500"/>
        <v>0</v>
      </c>
    </row>
    <row r="609" spans="2:16" x14ac:dyDescent="0.2">
      <c r="B609" s="87" t="s">
        <v>131</v>
      </c>
      <c r="C609" s="127">
        <f t="shared" ref="C609" si="501">+C611+C610-C608</f>
        <v>623</v>
      </c>
      <c r="D609" s="127">
        <f t="shared" ref="D609:H609" si="502">+D611+D610-D608</f>
        <v>716</v>
      </c>
      <c r="E609" s="127">
        <f t="shared" si="502"/>
        <v>859.89174560216509</v>
      </c>
      <c r="F609" s="127">
        <f t="shared" si="502"/>
        <v>1031.8700947225982</v>
      </c>
      <c r="G609" s="127">
        <f t="shared" si="502"/>
        <v>1293.1043640054127</v>
      </c>
      <c r="H609" s="127">
        <f t="shared" si="502"/>
        <v>1623.888700947226</v>
      </c>
      <c r="J609" s="87" t="s">
        <v>131</v>
      </c>
      <c r="K609" s="118">
        <f>C609*K612</f>
        <v>1546.7760213389511</v>
      </c>
      <c r="L609" s="118">
        <f t="shared" ref="L609" si="503">D609*L612</f>
        <v>1833.0485341307576</v>
      </c>
      <c r="M609" s="118">
        <f t="shared" ref="M609:M610" si="504">E609*M612</f>
        <v>2240.9567057029631</v>
      </c>
      <c r="N609" s="118">
        <f t="shared" ref="N609:N610" si="505">F609*N612</f>
        <v>2746.7912955708007</v>
      </c>
      <c r="O609" s="118">
        <f t="shared" ref="O609:O610" si="506">G609*O612</f>
        <v>3713.2529001783737</v>
      </c>
      <c r="P609" s="118">
        <f t="shared" ref="P609:P610" si="507">H609*P612</f>
        <v>4722.9561578643879</v>
      </c>
    </row>
    <row r="610" spans="2:16" x14ac:dyDescent="0.2">
      <c r="B610" s="87" t="s">
        <v>133</v>
      </c>
      <c r="C610" s="127">
        <f>Pres.Vtas!D89</f>
        <v>623</v>
      </c>
      <c r="D610" s="127">
        <f>Pres.Vtas!E89</f>
        <v>716</v>
      </c>
      <c r="E610" s="127">
        <f>Pres.Vtas!F89</f>
        <v>859.89174560216509</v>
      </c>
      <c r="F610" s="127">
        <f>Pres.Vtas!G89</f>
        <v>1031.8700947225982</v>
      </c>
      <c r="G610" s="127">
        <f>Pres.Vtas!H89</f>
        <v>1293.1043640054127</v>
      </c>
      <c r="H610" s="127">
        <f>Pres.Vtas!I89</f>
        <v>1623.888700947226</v>
      </c>
      <c r="J610" s="87" t="s">
        <v>133</v>
      </c>
      <c r="K610" s="118">
        <f>C610*K613</f>
        <v>1546.7760213389511</v>
      </c>
      <c r="L610" s="118">
        <f t="shared" ref="L610" si="508">D610*L613</f>
        <v>1833.0485341307576</v>
      </c>
      <c r="M610" s="118">
        <f t="shared" si="504"/>
        <v>2240.9567057029631</v>
      </c>
      <c r="N610" s="118">
        <f t="shared" si="505"/>
        <v>2746.7912955708007</v>
      </c>
      <c r="O610" s="118">
        <f t="shared" si="506"/>
        <v>3713.2529001783737</v>
      </c>
      <c r="P610" s="118">
        <f t="shared" si="507"/>
        <v>4722.9561578643879</v>
      </c>
    </row>
    <row r="611" spans="2:16" x14ac:dyDescent="0.2">
      <c r="B611" s="120" t="s">
        <v>141</v>
      </c>
      <c r="C611" s="62">
        <v>0</v>
      </c>
      <c r="D611" s="62">
        <v>0</v>
      </c>
      <c r="E611" s="62">
        <v>0</v>
      </c>
      <c r="F611" s="62">
        <v>0</v>
      </c>
      <c r="G611" s="62">
        <v>0</v>
      </c>
      <c r="H611" s="62">
        <v>0</v>
      </c>
      <c r="J611" s="120" t="s">
        <v>141</v>
      </c>
      <c r="K611" s="62">
        <f t="shared" ref="K611:L611" si="509">+K608+K609-K610</f>
        <v>0</v>
      </c>
      <c r="L611" s="62">
        <f t="shared" si="509"/>
        <v>0</v>
      </c>
      <c r="M611" s="62">
        <f t="shared" ref="M611:P611" si="510">+M608+M609-M610</f>
        <v>0</v>
      </c>
      <c r="N611" s="62">
        <f t="shared" si="510"/>
        <v>0</v>
      </c>
      <c r="O611" s="62">
        <f t="shared" si="510"/>
        <v>0</v>
      </c>
      <c r="P611" s="62">
        <f t="shared" si="510"/>
        <v>0</v>
      </c>
    </row>
    <row r="612" spans="2:16" x14ac:dyDescent="0.2">
      <c r="B612" s="120" t="s">
        <v>156</v>
      </c>
      <c r="C612" s="62">
        <v>0</v>
      </c>
      <c r="J612" s="114" t="s">
        <v>144</v>
      </c>
      <c r="K612" s="132">
        <f>Cost.Prod!E933</f>
        <v>2.4827865511058604</v>
      </c>
      <c r="L612" s="132">
        <f>Cost.Prod!H933</f>
        <v>2.5601236510206111</v>
      </c>
      <c r="M612" s="132">
        <f>Cost.Prod!K933</f>
        <v>2.6060916588211529</v>
      </c>
      <c r="N612" s="132">
        <f>Cost.Prod!N933</f>
        <v>2.6619545518559016</v>
      </c>
      <c r="O612" s="132">
        <f>Cost.Prod!Q933</f>
        <v>2.8715802092543483</v>
      </c>
      <c r="P612" s="132">
        <f>Cost.Prod!T933</f>
        <v>2.9084235607461606</v>
      </c>
    </row>
    <row r="613" spans="2:16" x14ac:dyDescent="0.2">
      <c r="J613" s="114" t="s">
        <v>145</v>
      </c>
      <c r="K613" s="132">
        <f t="shared" ref="K613" si="511">(K609+K608)/(C609+C608)</f>
        <v>2.4827865511058604</v>
      </c>
      <c r="L613" s="132">
        <f t="shared" ref="L613" si="512">(L609+L608)/(D609+D608)</f>
        <v>2.5601236510206111</v>
      </c>
      <c r="M613" s="132">
        <f t="shared" ref="M613" si="513">(M609+M608)/(E609+E608)</f>
        <v>2.6060916588211529</v>
      </c>
      <c r="N613" s="132">
        <f t="shared" ref="N613" si="514">(N609+N608)/(F609+F608)</f>
        <v>2.6619545518559016</v>
      </c>
      <c r="O613" s="132">
        <f t="shared" ref="O613" si="515">(O609+O608)/(G609+G608)</f>
        <v>2.8715802092543483</v>
      </c>
      <c r="P613" s="132">
        <f t="shared" ref="P613" si="516">(P609+P608)/(H609+H608)</f>
        <v>2.9084235607461606</v>
      </c>
    </row>
    <row r="618" spans="2:16" x14ac:dyDescent="0.2">
      <c r="B618" s="622" t="s">
        <v>208</v>
      </c>
      <c r="C618" s="623"/>
      <c r="D618" s="623"/>
      <c r="E618" s="623"/>
      <c r="F618" s="623"/>
      <c r="G618" s="623"/>
      <c r="H618" s="628"/>
      <c r="J618" s="622" t="s">
        <v>209</v>
      </c>
      <c r="K618" s="623"/>
      <c r="L618" s="623"/>
      <c r="M618" s="623"/>
      <c r="N618" s="623"/>
      <c r="O618" s="623"/>
      <c r="P618" s="628"/>
    </row>
    <row r="619" spans="2:16" x14ac:dyDescent="0.2">
      <c r="B619" s="624" t="s">
        <v>20</v>
      </c>
      <c r="C619" s="625"/>
      <c r="D619" s="625"/>
      <c r="E619" s="625"/>
      <c r="F619" s="625"/>
      <c r="G619" s="625"/>
      <c r="H619" s="629"/>
      <c r="J619" s="624" t="s">
        <v>20</v>
      </c>
      <c r="K619" s="625"/>
      <c r="L619" s="625"/>
      <c r="M619" s="625"/>
      <c r="N619" s="625"/>
      <c r="O619" s="625"/>
      <c r="P619" s="629"/>
    </row>
    <row r="620" spans="2:16" x14ac:dyDescent="0.2">
      <c r="B620" s="624" t="s">
        <v>139</v>
      </c>
      <c r="C620" s="625"/>
      <c r="D620" s="625"/>
      <c r="E620" s="625"/>
      <c r="F620" s="625"/>
      <c r="G620" s="625"/>
      <c r="H620" s="629"/>
      <c r="J620" s="624" t="s">
        <v>139</v>
      </c>
      <c r="K620" s="625"/>
      <c r="L620" s="625"/>
      <c r="M620" s="625"/>
      <c r="N620" s="625"/>
      <c r="O620" s="625"/>
      <c r="P620" s="629"/>
    </row>
    <row r="621" spans="2:16" x14ac:dyDescent="0.2">
      <c r="B621" s="624" t="s">
        <v>128</v>
      </c>
      <c r="C621" s="625"/>
      <c r="D621" s="625"/>
      <c r="E621" s="625"/>
      <c r="F621" s="625"/>
      <c r="G621" s="625"/>
      <c r="H621" s="629"/>
      <c r="J621" s="624" t="s">
        <v>2</v>
      </c>
      <c r="K621" s="625"/>
      <c r="L621" s="625"/>
      <c r="M621" s="625"/>
      <c r="N621" s="625"/>
      <c r="O621" s="625"/>
      <c r="P621" s="629"/>
    </row>
    <row r="622" spans="2:16" x14ac:dyDescent="0.2">
      <c r="B622" s="626"/>
      <c r="C622" s="627"/>
      <c r="D622" s="627"/>
      <c r="E622" s="627"/>
      <c r="F622" s="627"/>
      <c r="G622" s="627"/>
      <c r="H622" s="630"/>
      <c r="J622" s="626"/>
      <c r="K622" s="627"/>
      <c r="L622" s="627"/>
      <c r="M622" s="627"/>
      <c r="N622" s="627"/>
      <c r="O622" s="627"/>
      <c r="P622" s="630"/>
    </row>
    <row r="623" spans="2:16" x14ac:dyDescent="0.2">
      <c r="B623" s="45"/>
      <c r="C623" s="45"/>
      <c r="D623" s="45"/>
      <c r="E623" s="45"/>
      <c r="F623" s="45"/>
      <c r="J623" s="45"/>
      <c r="K623" s="45"/>
      <c r="L623" s="45"/>
      <c r="M623" s="45"/>
      <c r="N623" s="45"/>
    </row>
    <row r="624" spans="2:16" x14ac:dyDescent="0.2">
      <c r="B624" s="14" t="s">
        <v>34</v>
      </c>
      <c r="C624" s="14" t="s">
        <v>38</v>
      </c>
      <c r="D624" s="14" t="s">
        <v>39</v>
      </c>
      <c r="E624" s="14" t="s">
        <v>40</v>
      </c>
      <c r="F624" s="14" t="s">
        <v>121</v>
      </c>
      <c r="G624" s="14" t="s">
        <v>122</v>
      </c>
      <c r="H624" s="14" t="s">
        <v>633</v>
      </c>
      <c r="J624" s="14" t="s">
        <v>34</v>
      </c>
      <c r="K624" s="14" t="s">
        <v>38</v>
      </c>
      <c r="L624" s="14" t="s">
        <v>39</v>
      </c>
      <c r="M624" s="14" t="s">
        <v>40</v>
      </c>
      <c r="N624" s="14" t="s">
        <v>121</v>
      </c>
      <c r="O624" s="14" t="s">
        <v>122</v>
      </c>
      <c r="P624" s="14" t="s">
        <v>633</v>
      </c>
    </row>
    <row r="625" spans="2:16" x14ac:dyDescent="0.2">
      <c r="B625" s="133" t="s">
        <v>25</v>
      </c>
      <c r="C625" s="134"/>
      <c r="D625" s="134"/>
      <c r="E625" s="134"/>
      <c r="F625" s="134"/>
      <c r="G625" s="134"/>
      <c r="H625" s="631"/>
      <c r="J625" s="133" t="s">
        <v>25</v>
      </c>
      <c r="K625" s="134"/>
      <c r="L625" s="134"/>
      <c r="M625" s="134"/>
      <c r="N625" s="134"/>
      <c r="O625" s="134"/>
      <c r="P625" s="631"/>
    </row>
    <row r="626" spans="2:16" x14ac:dyDescent="0.2">
      <c r="B626" s="126" t="s">
        <v>140</v>
      </c>
      <c r="C626" s="127">
        <f>C641+C657+C673+C689+C705+C721+C737+C753+C769</f>
        <v>0</v>
      </c>
      <c r="D626" s="127">
        <f t="shared" ref="D626:H626" si="517">D641+D657+D673+D689+D705+D721+D737+D753+D769</f>
        <v>830</v>
      </c>
      <c r="E626" s="127">
        <f t="shared" si="517"/>
        <v>995</v>
      </c>
      <c r="F626" s="127">
        <f t="shared" si="517"/>
        <v>1194</v>
      </c>
      <c r="G626" s="127">
        <f t="shared" si="517"/>
        <v>1432</v>
      </c>
      <c r="H626" s="127">
        <f t="shared" si="517"/>
        <v>1816</v>
      </c>
      <c r="J626" s="126" t="s">
        <v>140</v>
      </c>
      <c r="K626" s="127">
        <f>K641+K657+K673+K689+K705+K721+K737+K753+K769</f>
        <v>0</v>
      </c>
      <c r="L626" s="127">
        <f t="shared" ref="L626" si="518">L641+L657+L673+L689+L705+L721+L737+L753+L769</f>
        <v>9773.6258574584335</v>
      </c>
      <c r="M626" s="127">
        <f t="shared" ref="M626:P626" si="519">M641+M657+M673+M689+M705+M721+M737+M753+M769</f>
        <v>12150.510448784196</v>
      </c>
      <c r="N626" s="127">
        <f t="shared" si="519"/>
        <v>15171.688731129769</v>
      </c>
      <c r="O626" s="127">
        <f t="shared" si="519"/>
        <v>18886.955219551353</v>
      </c>
      <c r="P626" s="127">
        <f t="shared" si="519"/>
        <v>25468.191169103135</v>
      </c>
    </row>
    <row r="627" spans="2:16" x14ac:dyDescent="0.2">
      <c r="B627" s="87" t="s">
        <v>131</v>
      </c>
      <c r="C627" s="127">
        <f t="shared" ref="C627:H629" si="520">C642+C658+C674+C690+C706+C722+C738+C754+C770</f>
        <v>10580</v>
      </c>
      <c r="D627" s="127">
        <f t="shared" si="520"/>
        <v>11377</v>
      </c>
      <c r="E627" s="127">
        <f t="shared" si="520"/>
        <v>13653.000000000004</v>
      </c>
      <c r="F627" s="127">
        <f t="shared" si="520"/>
        <v>16382.800000000001</v>
      </c>
      <c r="G627" s="127">
        <f t="shared" si="520"/>
        <v>20830.999999999996</v>
      </c>
      <c r="H627" s="127">
        <f t="shared" si="520"/>
        <v>26399.000000000007</v>
      </c>
      <c r="J627" s="87" t="s">
        <v>131</v>
      </c>
      <c r="K627" s="127">
        <f t="shared" ref="K627:L629" si="521">K642+K658+K674+K690+K706+K722+K738+K754+K770</f>
        <v>125768.09567700021</v>
      </c>
      <c r="L627" s="127">
        <f t="shared" si="521"/>
        <v>141364.0595013274</v>
      </c>
      <c r="M627" s="127">
        <f t="shared" ref="M627:P627" si="522">M642+M658+M674+M690+M706+M722+M738+M754+M770</f>
        <v>176950.34144089636</v>
      </c>
      <c r="N627" s="127">
        <f t="shared" si="522"/>
        <v>220315.32688035409</v>
      </c>
      <c r="O627" s="127">
        <f t="shared" si="522"/>
        <v>298295.67014161992</v>
      </c>
      <c r="P627" s="127">
        <f t="shared" si="522"/>
        <v>390506.59440539475</v>
      </c>
    </row>
    <row r="628" spans="2:16" x14ac:dyDescent="0.2">
      <c r="B628" s="87" t="s">
        <v>133</v>
      </c>
      <c r="C628" s="127">
        <f t="shared" si="520"/>
        <v>9750</v>
      </c>
      <c r="D628" s="127">
        <f t="shared" si="520"/>
        <v>11212</v>
      </c>
      <c r="E628" s="127">
        <f t="shared" si="520"/>
        <v>13454.000000000004</v>
      </c>
      <c r="F628" s="127">
        <f t="shared" si="520"/>
        <v>16144.800000000001</v>
      </c>
      <c r="G628" s="127">
        <f t="shared" si="520"/>
        <v>20446.999999999996</v>
      </c>
      <c r="H628" s="127">
        <f t="shared" si="520"/>
        <v>25915.000000000007</v>
      </c>
      <c r="J628" s="87" t="s">
        <v>133</v>
      </c>
      <c r="K628" s="127">
        <f t="shared" si="521"/>
        <v>115994.46981954179</v>
      </c>
      <c r="L628" s="127">
        <f t="shared" si="521"/>
        <v>138987.1749100016</v>
      </c>
      <c r="M628" s="127">
        <f t="shared" ref="M628:P628" si="523">M643+M659+M675+M691+M707+M723+M739+M755+M771</f>
        <v>173929.16315855077</v>
      </c>
      <c r="N628" s="127">
        <f t="shared" si="523"/>
        <v>216600.06039193246</v>
      </c>
      <c r="O628" s="127">
        <f t="shared" si="523"/>
        <v>291714.43419206818</v>
      </c>
      <c r="P628" s="127">
        <f t="shared" si="523"/>
        <v>382596.61694798426</v>
      </c>
    </row>
    <row r="629" spans="2:16" x14ac:dyDescent="0.2">
      <c r="B629" s="120" t="s">
        <v>141</v>
      </c>
      <c r="C629" s="128">
        <f t="shared" si="520"/>
        <v>830</v>
      </c>
      <c r="D629" s="128">
        <f t="shared" si="520"/>
        <v>995</v>
      </c>
      <c r="E629" s="128">
        <f t="shared" si="520"/>
        <v>1194</v>
      </c>
      <c r="F629" s="128">
        <f t="shared" si="520"/>
        <v>1432</v>
      </c>
      <c r="G629" s="128">
        <f t="shared" si="520"/>
        <v>1816</v>
      </c>
      <c r="H629" s="128">
        <f t="shared" si="520"/>
        <v>2300</v>
      </c>
      <c r="J629" s="120" t="s">
        <v>141</v>
      </c>
      <c r="K629" s="128">
        <f t="shared" si="521"/>
        <v>9773.6258574584335</v>
      </c>
      <c r="L629" s="128">
        <f t="shared" si="521"/>
        <v>12150.510448784196</v>
      </c>
      <c r="M629" s="128">
        <f t="shared" ref="M629:P629" si="524">M644+M660+M676+M692+M708+M724+M740+M756+M772</f>
        <v>15171.688731129769</v>
      </c>
      <c r="N629" s="128">
        <f t="shared" si="524"/>
        <v>18886.955219551353</v>
      </c>
      <c r="O629" s="128">
        <f t="shared" si="524"/>
        <v>25468.191169103135</v>
      </c>
      <c r="P629" s="128">
        <f t="shared" si="524"/>
        <v>33378.168626513761</v>
      </c>
    </row>
    <row r="630" spans="2:16" x14ac:dyDescent="0.2">
      <c r="B630" s="121"/>
      <c r="C630" s="57"/>
      <c r="J630" s="123"/>
      <c r="K630" s="124"/>
      <c r="L630" s="124"/>
      <c r="M630" s="124"/>
      <c r="N630" s="124"/>
      <c r="O630" s="124"/>
      <c r="P630" s="124"/>
    </row>
    <row r="631" spans="2:16" x14ac:dyDescent="0.2">
      <c r="B631" s="121"/>
      <c r="C631" s="57"/>
      <c r="J631" s="123"/>
      <c r="K631" s="124"/>
      <c r="L631" s="124"/>
      <c r="M631" s="124"/>
      <c r="N631" s="124"/>
      <c r="O631" s="124"/>
      <c r="P631" s="124"/>
    </row>
    <row r="632" spans="2:16" x14ac:dyDescent="0.2">
      <c r="B632" s="121"/>
      <c r="C632" s="57"/>
      <c r="J632" s="123"/>
      <c r="K632" s="124"/>
      <c r="L632" s="124"/>
      <c r="M632" s="124"/>
      <c r="N632" s="124"/>
      <c r="O632" s="124"/>
      <c r="P632" s="124"/>
    </row>
    <row r="633" spans="2:16" x14ac:dyDescent="0.2">
      <c r="B633" s="2" t="s">
        <v>688</v>
      </c>
      <c r="C633" s="695"/>
      <c r="D633" s="695"/>
      <c r="E633" s="695"/>
      <c r="F633" s="695"/>
      <c r="G633" s="695"/>
      <c r="H633" s="696"/>
      <c r="J633" s="2" t="s">
        <v>702</v>
      </c>
      <c r="K633" s="695"/>
      <c r="L633" s="695"/>
      <c r="M633" s="695"/>
      <c r="N633" s="695"/>
      <c r="O633" s="695"/>
      <c r="P633" s="696"/>
    </row>
    <row r="634" spans="2:16" x14ac:dyDescent="0.2">
      <c r="B634" s="9" t="s">
        <v>20</v>
      </c>
      <c r="C634" s="10"/>
      <c r="D634" s="10"/>
      <c r="E634" s="10"/>
      <c r="F634" s="10"/>
      <c r="G634" s="10"/>
      <c r="H634" s="15"/>
      <c r="J634" s="9" t="s">
        <v>20</v>
      </c>
      <c r="K634" s="10"/>
      <c r="L634" s="10"/>
      <c r="M634" s="10"/>
      <c r="N634" s="10"/>
      <c r="O634" s="10"/>
      <c r="P634" s="15"/>
    </row>
    <row r="635" spans="2:16" x14ac:dyDescent="0.2">
      <c r="B635" s="9" t="s">
        <v>139</v>
      </c>
      <c r="C635" s="10"/>
      <c r="D635" s="10"/>
      <c r="E635" s="10"/>
      <c r="F635" s="10"/>
      <c r="G635" s="10"/>
      <c r="H635" s="15"/>
      <c r="J635" s="9" t="s">
        <v>139</v>
      </c>
      <c r="K635" s="10"/>
      <c r="L635" s="10"/>
      <c r="M635" s="10"/>
      <c r="N635" s="10"/>
      <c r="O635" s="10"/>
      <c r="P635" s="15"/>
    </row>
    <row r="636" spans="2:16" x14ac:dyDescent="0.2">
      <c r="B636" s="9" t="s">
        <v>128</v>
      </c>
      <c r="C636" s="10"/>
      <c r="D636" s="10"/>
      <c r="E636" s="10"/>
      <c r="F636" s="10"/>
      <c r="G636" s="10"/>
      <c r="H636" s="15"/>
      <c r="J636" s="9" t="s">
        <v>2</v>
      </c>
      <c r="K636" s="10"/>
      <c r="L636" s="10"/>
      <c r="M636" s="10"/>
      <c r="N636" s="10"/>
      <c r="O636" s="10"/>
      <c r="P636" s="15"/>
    </row>
    <row r="637" spans="2:16" x14ac:dyDescent="0.2">
      <c r="B637" s="12"/>
      <c r="C637" s="16"/>
      <c r="D637" s="16"/>
      <c r="E637" s="16"/>
      <c r="F637" s="16"/>
      <c r="G637" s="16"/>
      <c r="H637" s="17"/>
      <c r="J637" s="12"/>
      <c r="K637" s="16"/>
      <c r="L637" s="16"/>
      <c r="M637" s="16"/>
      <c r="N637" s="16"/>
      <c r="O637" s="16"/>
      <c r="P637" s="17"/>
    </row>
    <row r="638" spans="2:16" x14ac:dyDescent="0.2">
      <c r="B638" s="45"/>
      <c r="C638" s="45"/>
      <c r="D638" s="45"/>
      <c r="E638" s="45"/>
      <c r="F638" s="45"/>
      <c r="J638" s="45"/>
      <c r="K638" s="45"/>
      <c r="L638" s="45"/>
      <c r="M638" s="45"/>
      <c r="N638" s="45"/>
    </row>
    <row r="639" spans="2:16" x14ac:dyDescent="0.2">
      <c r="B639" s="14" t="s">
        <v>34</v>
      </c>
      <c r="C639" s="14" t="s">
        <v>38</v>
      </c>
      <c r="D639" s="14" t="s">
        <v>39</v>
      </c>
      <c r="E639" s="14" t="s">
        <v>40</v>
      </c>
      <c r="F639" s="14" t="s">
        <v>121</v>
      </c>
      <c r="G639" s="14" t="s">
        <v>122</v>
      </c>
      <c r="H639" s="14" t="s">
        <v>633</v>
      </c>
      <c r="J639" s="14" t="s">
        <v>34</v>
      </c>
      <c r="K639" s="14" t="s">
        <v>38</v>
      </c>
      <c r="L639" s="14" t="s">
        <v>39</v>
      </c>
      <c r="M639" s="14" t="s">
        <v>40</v>
      </c>
      <c r="N639" s="14" t="s">
        <v>121</v>
      </c>
      <c r="O639" s="14" t="s">
        <v>122</v>
      </c>
      <c r="P639" s="14" t="s">
        <v>633</v>
      </c>
    </row>
    <row r="640" spans="2:16" x14ac:dyDescent="0.2">
      <c r="B640" s="129" t="s">
        <v>107</v>
      </c>
      <c r="C640" s="130"/>
      <c r="D640" s="130"/>
      <c r="E640" s="130"/>
      <c r="F640" s="130"/>
      <c r="G640" s="130"/>
      <c r="H640" s="131"/>
      <c r="J640" s="129" t="s">
        <v>107</v>
      </c>
      <c r="K640" s="130"/>
      <c r="L640" s="130"/>
      <c r="M640" s="130"/>
      <c r="N640" s="130"/>
      <c r="O640" s="130"/>
      <c r="P640" s="131"/>
    </row>
    <row r="641" spans="2:16" x14ac:dyDescent="0.2">
      <c r="B641" s="126" t="s">
        <v>140</v>
      </c>
      <c r="C641" s="127">
        <v>0</v>
      </c>
      <c r="D641" s="127">
        <f>+C644</f>
        <v>70</v>
      </c>
      <c r="E641" s="127">
        <f t="shared" ref="E641:H641" si="525">+D644</f>
        <v>103</v>
      </c>
      <c r="F641" s="127">
        <f t="shared" si="525"/>
        <v>124</v>
      </c>
      <c r="G641" s="127">
        <f t="shared" si="525"/>
        <v>148</v>
      </c>
      <c r="H641" s="127">
        <f t="shared" si="525"/>
        <v>188</v>
      </c>
      <c r="J641" s="126" t="s">
        <v>140</v>
      </c>
      <c r="K641" s="127">
        <f>+C641*0.88</f>
        <v>0</v>
      </c>
      <c r="L641" s="127">
        <f>K644</f>
        <v>756.65815665312039</v>
      </c>
      <c r="M641" s="127">
        <f t="shared" ref="M641:P641" si="526">L644</f>
        <v>1159.2555227818157</v>
      </c>
      <c r="N641" s="127">
        <f t="shared" si="526"/>
        <v>1442.2784241523786</v>
      </c>
      <c r="O641" s="127">
        <f t="shared" si="526"/>
        <v>1782.1515256934326</v>
      </c>
      <c r="P641" s="127">
        <f t="shared" si="526"/>
        <v>2410.3598915637667</v>
      </c>
    </row>
    <row r="642" spans="2:16" x14ac:dyDescent="0.2">
      <c r="B642" s="87" t="s">
        <v>131</v>
      </c>
      <c r="C642" s="127">
        <f t="shared" ref="C642:D642" si="527">+C644+C643-C641</f>
        <v>1048</v>
      </c>
      <c r="D642" s="127">
        <f t="shared" si="527"/>
        <v>1158</v>
      </c>
      <c r="E642" s="127">
        <f t="shared" ref="E642:H642" si="528">+E644+E643-E641</f>
        <v>1370.5396923076923</v>
      </c>
      <c r="F642" s="127">
        <f t="shared" si="528"/>
        <v>1643.4476307692307</v>
      </c>
      <c r="G642" s="127">
        <f t="shared" si="528"/>
        <v>2090.9913846153845</v>
      </c>
      <c r="H642" s="127">
        <f t="shared" si="528"/>
        <v>2649.4738461538459</v>
      </c>
      <c r="J642" s="87" t="s">
        <v>131</v>
      </c>
      <c r="K642" s="118">
        <f>C642*K645</f>
        <v>11328.253545321004</v>
      </c>
      <c r="L642" s="118">
        <f t="shared" ref="L642" si="529">D642*L645</f>
        <v>13064.3688528233</v>
      </c>
      <c r="M642" s="118">
        <f t="shared" ref="M642:M643" si="530">E642*M645</f>
        <v>15979.893713891734</v>
      </c>
      <c r="N642" s="118">
        <f t="shared" ref="N642:N643" si="531">F642*N645</f>
        <v>19840.555979622135</v>
      </c>
      <c r="O642" s="118">
        <f t="shared" ref="O642:O643" si="532">G642*O645</f>
        <v>26924.098639379692</v>
      </c>
      <c r="P642" s="118">
        <f t="shared" ref="P642:P643" si="533">H642*P645</f>
        <v>35174.82865081614</v>
      </c>
    </row>
    <row r="643" spans="2:16" x14ac:dyDescent="0.2">
      <c r="B643" s="87" t="s">
        <v>133</v>
      </c>
      <c r="C643" s="127">
        <f>Pres.Vtas!D101</f>
        <v>978</v>
      </c>
      <c r="D643" s="127">
        <f>Pres.Vtas!E101</f>
        <v>1125</v>
      </c>
      <c r="E643" s="127">
        <f>Pres.Vtas!F101</f>
        <v>1349.5396923076923</v>
      </c>
      <c r="F643" s="127">
        <f>Pres.Vtas!G101</f>
        <v>1619.4476307692307</v>
      </c>
      <c r="G643" s="127">
        <f>Pres.Vtas!H101</f>
        <v>2050.9913846153845</v>
      </c>
      <c r="H643" s="127">
        <f>Pres.Vtas!I101</f>
        <v>2599.4738461538459</v>
      </c>
      <c r="J643" s="87" t="s">
        <v>133</v>
      </c>
      <c r="K643" s="118">
        <f>C643*K646</f>
        <v>10571.595388667884</v>
      </c>
      <c r="L643" s="118">
        <f t="shared" ref="L643" si="534">D643*L646</f>
        <v>12661.771486694604</v>
      </c>
      <c r="M643" s="118">
        <f t="shared" si="530"/>
        <v>15696.870812521169</v>
      </c>
      <c r="N643" s="118">
        <f t="shared" si="531"/>
        <v>19500.682878081079</v>
      </c>
      <c r="O643" s="118">
        <f t="shared" si="532"/>
        <v>26295.890273509358</v>
      </c>
      <c r="P643" s="118">
        <f t="shared" si="533"/>
        <v>34432.639705599759</v>
      </c>
    </row>
    <row r="644" spans="2:16" x14ac:dyDescent="0.2">
      <c r="B644" s="120" t="s">
        <v>141</v>
      </c>
      <c r="C644" s="62">
        <v>70</v>
      </c>
      <c r="D644" s="62">
        <f>ROUND((($C$645*D643)/240),0)</f>
        <v>103</v>
      </c>
      <c r="E644" s="62">
        <f t="shared" ref="E644:H644" si="535">ROUND((($C$645*E643)/240),0)</f>
        <v>124</v>
      </c>
      <c r="F644" s="62">
        <f t="shared" si="535"/>
        <v>148</v>
      </c>
      <c r="G644" s="62">
        <f t="shared" si="535"/>
        <v>188</v>
      </c>
      <c r="H644" s="62">
        <f t="shared" si="535"/>
        <v>238</v>
      </c>
      <c r="J644" s="120" t="s">
        <v>141</v>
      </c>
      <c r="K644" s="62">
        <f t="shared" ref="K644:L644" si="536">+K641+K642-K643</f>
        <v>756.65815665312039</v>
      </c>
      <c r="L644" s="62">
        <f t="shared" si="536"/>
        <v>1159.2555227818157</v>
      </c>
      <c r="M644" s="62">
        <f t="shared" ref="M644:P644" si="537">+M641+M642-M643</f>
        <v>1442.2784241523786</v>
      </c>
      <c r="N644" s="62">
        <f t="shared" si="537"/>
        <v>1782.1515256934326</v>
      </c>
      <c r="O644" s="62">
        <f t="shared" si="537"/>
        <v>2410.3598915637667</v>
      </c>
      <c r="P644" s="62">
        <f t="shared" si="537"/>
        <v>3152.5488367801518</v>
      </c>
    </row>
    <row r="645" spans="2:16" x14ac:dyDescent="0.2">
      <c r="B645" s="120" t="s">
        <v>156</v>
      </c>
      <c r="C645" s="62">
        <v>22</v>
      </c>
      <c r="J645" s="114" t="s">
        <v>144</v>
      </c>
      <c r="K645" s="132">
        <f>Cost.Prod!E986</f>
        <v>10.809402237901722</v>
      </c>
      <c r="L645" s="132">
        <f>Cost.Prod!H986</f>
        <v>11.281838387584887</v>
      </c>
      <c r="M645" s="132">
        <f>Cost.Prod!K986</f>
        <v>11.659562874085792</v>
      </c>
      <c r="N645" s="132">
        <f>Cost.Prod!N986</f>
        <v>12.072520966387946</v>
      </c>
      <c r="O645" s="132">
        <f>Cost.Prod!Q986</f>
        <v>12.876236046439805</v>
      </c>
      <c r="P645" s="132">
        <f>Cost.Prod!T986</f>
        <v>13.27615620810082</v>
      </c>
    </row>
    <row r="646" spans="2:16" x14ac:dyDescent="0.2">
      <c r="J646" s="114" t="s">
        <v>145</v>
      </c>
      <c r="K646" s="132">
        <f t="shared" ref="K646" si="538">(K642+K641)/(C642+C641)</f>
        <v>10.809402237901722</v>
      </c>
      <c r="L646" s="132">
        <f t="shared" ref="L646" si="539">(L642+L641)/(D642+D641)</f>
        <v>11.254907988172981</v>
      </c>
      <c r="M646" s="132">
        <f t="shared" ref="M646" si="540">(M642+M641)/(E642+E641)</f>
        <v>11.631277614132088</v>
      </c>
      <c r="N646" s="132">
        <f t="shared" ref="N646" si="541">(N642+N641)/(F642+F641)</f>
        <v>12.041564362793466</v>
      </c>
      <c r="O646" s="132">
        <f t="shared" ref="O646" si="542">(O642+O641)/(G642+G641)</f>
        <v>12.821063252998762</v>
      </c>
      <c r="P646" s="132">
        <f t="shared" ref="P646" si="543">(P642+P641)/(H642+H641)</f>
        <v>13.246003515883004</v>
      </c>
    </row>
    <row r="647" spans="2:16" x14ac:dyDescent="0.2">
      <c r="B647" s="121"/>
      <c r="C647" s="57"/>
      <c r="J647" s="123"/>
      <c r="K647" s="124"/>
      <c r="L647" s="124"/>
      <c r="M647" s="124"/>
      <c r="N647" s="124"/>
      <c r="O647" s="124"/>
      <c r="P647" s="124"/>
    </row>
    <row r="648" spans="2:16" x14ac:dyDescent="0.2">
      <c r="B648" s="121"/>
      <c r="C648" s="57"/>
      <c r="J648" s="123"/>
      <c r="K648" s="124"/>
      <c r="L648" s="124"/>
      <c r="M648" s="124"/>
      <c r="N648" s="124"/>
      <c r="O648" s="124"/>
      <c r="P648" s="124"/>
    </row>
    <row r="649" spans="2:16" x14ac:dyDescent="0.2">
      <c r="B649" s="2" t="s">
        <v>689</v>
      </c>
      <c r="C649" s="695"/>
      <c r="D649" s="695"/>
      <c r="E649" s="695"/>
      <c r="F649" s="695"/>
      <c r="G649" s="695"/>
      <c r="H649" s="696"/>
      <c r="J649" s="2" t="s">
        <v>703</v>
      </c>
      <c r="K649" s="695"/>
      <c r="L649" s="695"/>
      <c r="M649" s="695"/>
      <c r="N649" s="695"/>
      <c r="O649" s="695"/>
      <c r="P649" s="696"/>
    </row>
    <row r="650" spans="2:16" x14ac:dyDescent="0.2">
      <c r="B650" s="9" t="s">
        <v>20</v>
      </c>
      <c r="C650" s="10"/>
      <c r="D650" s="10"/>
      <c r="E650" s="10"/>
      <c r="F650" s="10"/>
      <c r="G650" s="10"/>
      <c r="H650" s="15"/>
      <c r="J650" s="9" t="s">
        <v>20</v>
      </c>
      <c r="K650" s="10"/>
      <c r="L650" s="10"/>
      <c r="M650" s="10"/>
      <c r="N650" s="10"/>
      <c r="O650" s="10"/>
      <c r="P650" s="15"/>
    </row>
    <row r="651" spans="2:16" x14ac:dyDescent="0.2">
      <c r="B651" s="9" t="s">
        <v>139</v>
      </c>
      <c r="C651" s="10"/>
      <c r="D651" s="10"/>
      <c r="E651" s="10"/>
      <c r="F651" s="10"/>
      <c r="G651" s="10"/>
      <c r="H651" s="15"/>
      <c r="J651" s="9" t="s">
        <v>139</v>
      </c>
      <c r="K651" s="10"/>
      <c r="L651" s="10"/>
      <c r="M651" s="10"/>
      <c r="N651" s="10"/>
      <c r="O651" s="10"/>
      <c r="P651" s="15"/>
    </row>
    <row r="652" spans="2:16" x14ac:dyDescent="0.2">
      <c r="B652" s="9" t="s">
        <v>128</v>
      </c>
      <c r="C652" s="10"/>
      <c r="D652" s="10"/>
      <c r="E652" s="10"/>
      <c r="F652" s="10"/>
      <c r="G652" s="10"/>
      <c r="H652" s="15"/>
      <c r="J652" s="9" t="s">
        <v>2</v>
      </c>
      <c r="K652" s="10"/>
      <c r="L652" s="10"/>
      <c r="M652" s="10"/>
      <c r="N652" s="10"/>
      <c r="O652" s="10"/>
      <c r="P652" s="15"/>
    </row>
    <row r="653" spans="2:16" x14ac:dyDescent="0.2">
      <c r="B653" s="12"/>
      <c r="C653" s="16"/>
      <c r="D653" s="16"/>
      <c r="E653" s="16"/>
      <c r="F653" s="16"/>
      <c r="G653" s="16"/>
      <c r="H653" s="17"/>
      <c r="J653" s="12"/>
      <c r="K653" s="16"/>
      <c r="L653" s="16"/>
      <c r="M653" s="16"/>
      <c r="N653" s="16"/>
      <c r="O653" s="16"/>
      <c r="P653" s="17"/>
    </row>
    <row r="654" spans="2:16" x14ac:dyDescent="0.2">
      <c r="B654" s="45"/>
      <c r="C654" s="45"/>
      <c r="D654" s="45"/>
      <c r="E654" s="45"/>
      <c r="F654" s="45"/>
      <c r="J654" s="45"/>
      <c r="K654" s="45"/>
      <c r="L654" s="45"/>
      <c r="M654" s="45"/>
      <c r="N654" s="45"/>
    </row>
    <row r="655" spans="2:16" x14ac:dyDescent="0.2">
      <c r="B655" s="14" t="s">
        <v>34</v>
      </c>
      <c r="C655" s="14" t="s">
        <v>38</v>
      </c>
      <c r="D655" s="14" t="s">
        <v>39</v>
      </c>
      <c r="E655" s="14" t="s">
        <v>40</v>
      </c>
      <c r="F655" s="14" t="s">
        <v>121</v>
      </c>
      <c r="G655" s="14" t="s">
        <v>122</v>
      </c>
      <c r="H655" s="14" t="s">
        <v>633</v>
      </c>
      <c r="J655" s="14" t="s">
        <v>34</v>
      </c>
      <c r="K655" s="14" t="s">
        <v>38</v>
      </c>
      <c r="L655" s="14" t="s">
        <v>39</v>
      </c>
      <c r="M655" s="14" t="s">
        <v>40</v>
      </c>
      <c r="N655" s="14" t="s">
        <v>121</v>
      </c>
      <c r="O655" s="14" t="s">
        <v>122</v>
      </c>
      <c r="P655" s="14" t="s">
        <v>633</v>
      </c>
    </row>
    <row r="656" spans="2:16" x14ac:dyDescent="0.2">
      <c r="B656" s="129" t="s">
        <v>108</v>
      </c>
      <c r="C656" s="130"/>
      <c r="D656" s="130"/>
      <c r="E656" s="130"/>
      <c r="F656" s="130"/>
      <c r="G656" s="130"/>
      <c r="H656" s="131"/>
      <c r="J656" s="129" t="s">
        <v>108</v>
      </c>
      <c r="K656" s="130"/>
      <c r="L656" s="130"/>
      <c r="M656" s="130"/>
      <c r="N656" s="130"/>
      <c r="O656" s="130"/>
      <c r="P656" s="131"/>
    </row>
    <row r="657" spans="2:16" x14ac:dyDescent="0.2">
      <c r="B657" s="126" t="s">
        <v>140</v>
      </c>
      <c r="C657" s="127">
        <v>0</v>
      </c>
      <c r="D657" s="127">
        <f>+C660</f>
        <v>500</v>
      </c>
      <c r="E657" s="127">
        <f t="shared" ref="E657:H657" si="544">+D660</f>
        <v>557</v>
      </c>
      <c r="F657" s="127">
        <f t="shared" si="544"/>
        <v>669</v>
      </c>
      <c r="G657" s="127">
        <f t="shared" si="544"/>
        <v>803</v>
      </c>
      <c r="H657" s="127">
        <f t="shared" si="544"/>
        <v>1017</v>
      </c>
      <c r="J657" s="126" t="s">
        <v>140</v>
      </c>
      <c r="K657" s="127">
        <f>+C657*0.88</f>
        <v>0</v>
      </c>
      <c r="L657" s="127">
        <f>K660</f>
        <v>6112.1011189508645</v>
      </c>
      <c r="M657" s="127">
        <f t="shared" ref="M657:P657" si="545">L660</f>
        <v>7084.3372987223411</v>
      </c>
      <c r="N657" s="127">
        <f t="shared" si="545"/>
        <v>8817.0333964562014</v>
      </c>
      <c r="O657" s="127">
        <f t="shared" si="545"/>
        <v>10974.781695687445</v>
      </c>
      <c r="P657" s="127">
        <f t="shared" si="545"/>
        <v>14775.380815371027</v>
      </c>
    </row>
    <row r="658" spans="2:16" x14ac:dyDescent="0.2">
      <c r="B658" s="87" t="s">
        <v>131</v>
      </c>
      <c r="C658" s="127">
        <f t="shared" ref="C658:D658" si="546">+C660+C659-C657</f>
        <v>5788</v>
      </c>
      <c r="D658" s="127">
        <f t="shared" si="546"/>
        <v>6138</v>
      </c>
      <c r="E658" s="127">
        <f t="shared" ref="E658:H658" si="547">+E660+E659-E657</f>
        <v>7408.8976410256419</v>
      </c>
      <c r="F658" s="127">
        <f t="shared" si="547"/>
        <v>8890.2771692307688</v>
      </c>
      <c r="G658" s="127">
        <f t="shared" si="547"/>
        <v>11303.61394871795</v>
      </c>
      <c r="H658" s="127">
        <f t="shared" si="547"/>
        <v>14326.232820512821</v>
      </c>
      <c r="J658" s="87" t="s">
        <v>131</v>
      </c>
      <c r="K658" s="118">
        <f>C658*K661</f>
        <v>70753.682552975166</v>
      </c>
      <c r="L658" s="118">
        <f t="shared" ref="L658" si="548">D658*L661</f>
        <v>78314.884498497835</v>
      </c>
      <c r="M658" s="118">
        <f t="shared" ref="M658:M659" si="549">E658*M661</f>
        <v>97901.590255350398</v>
      </c>
      <c r="N658" s="118">
        <f t="shared" ref="N658:N659" si="550">F658*N661</f>
        <v>121831.75875905642</v>
      </c>
      <c r="O658" s="118">
        <f t="shared" ref="O658:O659" si="551">G658*O661</f>
        <v>164914.92477136324</v>
      </c>
      <c r="P658" s="118">
        <f t="shared" ref="P658:P659" si="552">H658*P661</f>
        <v>215970.52806352481</v>
      </c>
    </row>
    <row r="659" spans="2:16" x14ac:dyDescent="0.2">
      <c r="B659" s="87" t="s">
        <v>133</v>
      </c>
      <c r="C659" s="127">
        <f>Pres.Vtas!D102</f>
        <v>5288</v>
      </c>
      <c r="D659" s="127">
        <f>Pres.Vtas!E102</f>
        <v>6081</v>
      </c>
      <c r="E659" s="127">
        <f>Pres.Vtas!F102</f>
        <v>7296.8976410256419</v>
      </c>
      <c r="F659" s="127">
        <f>Pres.Vtas!G102</f>
        <v>8756.2771692307688</v>
      </c>
      <c r="G659" s="127">
        <f>Pres.Vtas!H102</f>
        <v>11089.61394871795</v>
      </c>
      <c r="H659" s="127">
        <f>Pres.Vtas!I102</f>
        <v>14055.232820512821</v>
      </c>
      <c r="J659" s="87" t="s">
        <v>133</v>
      </c>
      <c r="K659" s="118">
        <f>C659*K662</f>
        <v>64641.581434024301</v>
      </c>
      <c r="L659" s="118">
        <f t="shared" ref="L659" si="553">D659*L662</f>
        <v>77342.648318726351</v>
      </c>
      <c r="M659" s="118">
        <f t="shared" si="549"/>
        <v>96168.894157616538</v>
      </c>
      <c r="N659" s="118">
        <f t="shared" si="550"/>
        <v>119674.01045982518</v>
      </c>
      <c r="O659" s="118">
        <f t="shared" si="551"/>
        <v>161114.32565167965</v>
      </c>
      <c r="P659" s="118">
        <f t="shared" si="552"/>
        <v>211375.75826509026</v>
      </c>
    </row>
    <row r="660" spans="2:16" x14ac:dyDescent="0.2">
      <c r="B660" s="120" t="s">
        <v>141</v>
      </c>
      <c r="C660" s="62">
        <v>500</v>
      </c>
      <c r="D660" s="62">
        <f>ROUND((($C$661*D659)/240),0)</f>
        <v>557</v>
      </c>
      <c r="E660" s="62">
        <f t="shared" ref="E660:H660" si="554">ROUND((($C$661*E659)/240),0)</f>
        <v>669</v>
      </c>
      <c r="F660" s="62">
        <f t="shared" si="554"/>
        <v>803</v>
      </c>
      <c r="G660" s="62">
        <f t="shared" si="554"/>
        <v>1017</v>
      </c>
      <c r="H660" s="62">
        <f t="shared" si="554"/>
        <v>1288</v>
      </c>
      <c r="J660" s="120" t="s">
        <v>141</v>
      </c>
      <c r="K660" s="62">
        <f t="shared" ref="K660:L660" si="555">+K657+K658-K659</f>
        <v>6112.1011189508645</v>
      </c>
      <c r="L660" s="62">
        <f t="shared" si="555"/>
        <v>7084.3372987223411</v>
      </c>
      <c r="M660" s="62">
        <f t="shared" ref="M660:P660" si="556">+M657+M658-M659</f>
        <v>8817.0333964562014</v>
      </c>
      <c r="N660" s="62">
        <f t="shared" si="556"/>
        <v>10974.781695687445</v>
      </c>
      <c r="O660" s="62">
        <f t="shared" si="556"/>
        <v>14775.380815371027</v>
      </c>
      <c r="P660" s="62">
        <f t="shared" si="556"/>
        <v>19370.15061380557</v>
      </c>
    </row>
    <row r="661" spans="2:16" x14ac:dyDescent="0.2">
      <c r="B661" s="120" t="s">
        <v>156</v>
      </c>
      <c r="C661" s="62">
        <v>22</v>
      </c>
      <c r="J661" s="114" t="s">
        <v>144</v>
      </c>
      <c r="K661" s="132">
        <f>Cost.Prod!E1012</f>
        <v>12.224202237901721</v>
      </c>
      <c r="L661" s="132">
        <f>Cost.Prod!H1012</f>
        <v>12.759023215786549</v>
      </c>
      <c r="M661" s="132">
        <f>Cost.Prod!K1012</f>
        <v>13.214056260304536</v>
      </c>
      <c r="N661" s="132">
        <f>Cost.Prod!N1012</f>
        <v>13.703932559123791</v>
      </c>
      <c r="O661" s="132">
        <f>Cost.Prod!Q1012</f>
        <v>14.589575114609058</v>
      </c>
      <c r="P661" s="132">
        <f>Cost.Prod!T1012</f>
        <v>15.075179272131495</v>
      </c>
    </row>
    <row r="662" spans="2:16" x14ac:dyDescent="0.2">
      <c r="J662" s="114" t="s">
        <v>145</v>
      </c>
      <c r="K662" s="132">
        <f t="shared" ref="K662" si="557">(K658+K657)/(C658+C657)</f>
        <v>12.224202237901721</v>
      </c>
      <c r="L662" s="132">
        <f t="shared" ref="L662" si="558">(L658+L657)/(D658+D657)</f>
        <v>12.718738417813904</v>
      </c>
      <c r="M662" s="132">
        <f t="shared" ref="M662" si="559">(M658+M657)/(E658+E657)</f>
        <v>13.179422117273825</v>
      </c>
      <c r="N662" s="132">
        <f t="shared" ref="N662" si="560">(N658+N657)/(F658+F657)</f>
        <v>13.667225025762683</v>
      </c>
      <c r="O662" s="132">
        <f t="shared" ref="O662" si="561">(O658+O657)/(G658+G657)</f>
        <v>14.528398048545755</v>
      </c>
      <c r="P662" s="132">
        <f t="shared" ref="P662" si="562">(P658+P657)/(H658+H657)</f>
        <v>15.038936811960827</v>
      </c>
    </row>
    <row r="663" spans="2:16" x14ac:dyDescent="0.2">
      <c r="B663" s="121"/>
      <c r="C663" s="57"/>
      <c r="J663" s="123"/>
      <c r="K663" s="124"/>
      <c r="L663" s="124"/>
      <c r="M663" s="124"/>
      <c r="N663" s="124"/>
      <c r="O663" s="124"/>
      <c r="P663" s="124"/>
    </row>
    <row r="664" spans="2:16" x14ac:dyDescent="0.2">
      <c r="B664" s="121"/>
      <c r="C664" s="57"/>
      <c r="J664" s="123"/>
      <c r="K664" s="124"/>
      <c r="L664" s="124"/>
      <c r="M664" s="124"/>
      <c r="N664" s="124"/>
      <c r="O664" s="124"/>
      <c r="P664" s="124"/>
    </row>
    <row r="665" spans="2:16" x14ac:dyDescent="0.2">
      <c r="B665" s="2" t="s">
        <v>690</v>
      </c>
      <c r="C665" s="695"/>
      <c r="D665" s="695"/>
      <c r="E665" s="695"/>
      <c r="F665" s="695"/>
      <c r="G665" s="695"/>
      <c r="H665" s="696"/>
      <c r="J665" s="2" t="s">
        <v>704</v>
      </c>
      <c r="K665" s="695"/>
      <c r="L665" s="695"/>
      <c r="M665" s="695"/>
      <c r="N665" s="695"/>
      <c r="O665" s="695"/>
      <c r="P665" s="696"/>
    </row>
    <row r="666" spans="2:16" x14ac:dyDescent="0.2">
      <c r="B666" s="9" t="s">
        <v>20</v>
      </c>
      <c r="C666" s="10"/>
      <c r="D666" s="10"/>
      <c r="E666" s="10"/>
      <c r="F666" s="10"/>
      <c r="G666" s="10"/>
      <c r="H666" s="15"/>
      <c r="J666" s="9" t="s">
        <v>20</v>
      </c>
      <c r="K666" s="10"/>
      <c r="L666" s="10"/>
      <c r="M666" s="10"/>
      <c r="N666" s="10"/>
      <c r="O666" s="10"/>
      <c r="P666" s="15"/>
    </row>
    <row r="667" spans="2:16" x14ac:dyDescent="0.2">
      <c r="B667" s="9" t="s">
        <v>139</v>
      </c>
      <c r="C667" s="10"/>
      <c r="D667" s="10"/>
      <c r="E667" s="10"/>
      <c r="F667" s="10"/>
      <c r="G667" s="10"/>
      <c r="H667" s="15"/>
      <c r="J667" s="9" t="s">
        <v>139</v>
      </c>
      <c r="K667" s="10"/>
      <c r="L667" s="10"/>
      <c r="M667" s="10"/>
      <c r="N667" s="10"/>
      <c r="O667" s="10"/>
      <c r="P667" s="15"/>
    </row>
    <row r="668" spans="2:16" x14ac:dyDescent="0.2">
      <c r="B668" s="9" t="s">
        <v>128</v>
      </c>
      <c r="C668" s="10"/>
      <c r="D668" s="10"/>
      <c r="E668" s="10"/>
      <c r="F668" s="10"/>
      <c r="G668" s="10"/>
      <c r="H668" s="15"/>
      <c r="J668" s="9" t="s">
        <v>2</v>
      </c>
      <c r="K668" s="10"/>
      <c r="L668" s="10"/>
      <c r="M668" s="10"/>
      <c r="N668" s="10"/>
      <c r="O668" s="10"/>
      <c r="P668" s="15"/>
    </row>
    <row r="669" spans="2:16" x14ac:dyDescent="0.2">
      <c r="B669" s="12"/>
      <c r="C669" s="16"/>
      <c r="D669" s="16"/>
      <c r="E669" s="16"/>
      <c r="F669" s="16"/>
      <c r="G669" s="16"/>
      <c r="H669" s="17"/>
      <c r="J669" s="12"/>
      <c r="K669" s="16"/>
      <c r="L669" s="16"/>
      <c r="M669" s="16"/>
      <c r="N669" s="16"/>
      <c r="O669" s="16"/>
      <c r="P669" s="17"/>
    </row>
    <row r="670" spans="2:16" x14ac:dyDescent="0.2">
      <c r="B670" s="45"/>
      <c r="C670" s="45"/>
      <c r="D670" s="45"/>
      <c r="E670" s="45"/>
      <c r="F670" s="45"/>
      <c r="J670" s="45"/>
      <c r="K670" s="45"/>
      <c r="L670" s="45"/>
      <c r="M670" s="45"/>
      <c r="N670" s="45"/>
    </row>
    <row r="671" spans="2:16" x14ac:dyDescent="0.2">
      <c r="B671" s="14" t="s">
        <v>34</v>
      </c>
      <c r="C671" s="14" t="s">
        <v>38</v>
      </c>
      <c r="D671" s="14" t="s">
        <v>39</v>
      </c>
      <c r="E671" s="14" t="s">
        <v>40</v>
      </c>
      <c r="F671" s="14" t="s">
        <v>121</v>
      </c>
      <c r="G671" s="14" t="s">
        <v>122</v>
      </c>
      <c r="H671" s="14" t="s">
        <v>633</v>
      </c>
      <c r="J671" s="14" t="s">
        <v>34</v>
      </c>
      <c r="K671" s="14" t="s">
        <v>38</v>
      </c>
      <c r="L671" s="14" t="s">
        <v>39</v>
      </c>
      <c r="M671" s="14" t="s">
        <v>40</v>
      </c>
      <c r="N671" s="14" t="s">
        <v>121</v>
      </c>
      <c r="O671" s="14" t="s">
        <v>122</v>
      </c>
      <c r="P671" s="14" t="s">
        <v>633</v>
      </c>
    </row>
    <row r="672" spans="2:16" x14ac:dyDescent="0.2">
      <c r="B672" s="129" t="s">
        <v>109</v>
      </c>
      <c r="C672" s="130"/>
      <c r="D672" s="130"/>
      <c r="E672" s="130"/>
      <c r="F672" s="130"/>
      <c r="G672" s="130"/>
      <c r="H672" s="131"/>
      <c r="J672" s="129" t="s">
        <v>109</v>
      </c>
      <c r="K672" s="130"/>
      <c r="L672" s="130"/>
      <c r="M672" s="130"/>
      <c r="N672" s="130"/>
      <c r="O672" s="130"/>
      <c r="P672" s="131"/>
    </row>
    <row r="673" spans="2:16" x14ac:dyDescent="0.2">
      <c r="B673" s="126" t="s">
        <v>140</v>
      </c>
      <c r="C673" s="127">
        <v>0</v>
      </c>
      <c r="D673" s="127">
        <f>+C676</f>
        <v>55</v>
      </c>
      <c r="E673" s="127">
        <f t="shared" ref="E673:H673" si="563">+D676</f>
        <v>72</v>
      </c>
      <c r="F673" s="127">
        <f t="shared" si="563"/>
        <v>86</v>
      </c>
      <c r="G673" s="127">
        <f t="shared" si="563"/>
        <v>103</v>
      </c>
      <c r="H673" s="127">
        <f t="shared" si="563"/>
        <v>131</v>
      </c>
      <c r="J673" s="126" t="s">
        <v>140</v>
      </c>
      <c r="K673" s="127">
        <f>+C673*0.88</f>
        <v>0</v>
      </c>
      <c r="L673" s="127">
        <f>K676</f>
        <v>722.2271230845945</v>
      </c>
      <c r="M673" s="127">
        <f t="shared" ref="M673:P673" si="564">L676</f>
        <v>984.3836313487609</v>
      </c>
      <c r="N673" s="127">
        <f t="shared" si="564"/>
        <v>1260.5414084360582</v>
      </c>
      <c r="O673" s="127">
        <f t="shared" si="564"/>
        <v>1575.7877258968692</v>
      </c>
      <c r="P673" s="127">
        <f t="shared" si="564"/>
        <v>2129.0846534622251</v>
      </c>
    </row>
    <row r="674" spans="2:16" x14ac:dyDescent="0.2">
      <c r="B674" s="87" t="s">
        <v>131</v>
      </c>
      <c r="C674" s="127">
        <f t="shared" ref="C674:D674" si="565">+C676+C675-C673</f>
        <v>736</v>
      </c>
      <c r="D674" s="127">
        <f t="shared" si="565"/>
        <v>800</v>
      </c>
      <c r="E674" s="127">
        <f t="shared" ref="E674:H674" si="566">+E676+E675-E673</f>
        <v>953.71015384615384</v>
      </c>
      <c r="F674" s="127">
        <f t="shared" si="566"/>
        <v>1144.6521846153846</v>
      </c>
      <c r="G674" s="127">
        <f t="shared" si="566"/>
        <v>1456.1443076923078</v>
      </c>
      <c r="H674" s="127">
        <f t="shared" si="566"/>
        <v>1845.063076923077</v>
      </c>
      <c r="J674" s="87" t="s">
        <v>131</v>
      </c>
      <c r="K674" s="118">
        <f>C674*K677</f>
        <v>9664.712047095667</v>
      </c>
      <c r="L674" s="118">
        <f t="shared" ref="L674" si="567">D674*L677</f>
        <v>10967.328499181949</v>
      </c>
      <c r="M674" s="118">
        <f t="shared" ref="M674:M675" si="568">E674*M677</f>
        <v>14049.920112562826</v>
      </c>
      <c r="N674" s="118">
        <f t="shared" ref="N674:N675" si="569">F674*N677</f>
        <v>17567.095556273562</v>
      </c>
      <c r="O674" s="118">
        <f t="shared" ref="O674:O675" si="570">G674*O677</f>
        <v>23764.290274413652</v>
      </c>
      <c r="P674" s="118">
        <f t="shared" ref="P674:P675" si="571">H674*P677</f>
        <v>31167.653930186931</v>
      </c>
    </row>
    <row r="675" spans="2:16" x14ac:dyDescent="0.2">
      <c r="B675" s="87" t="s">
        <v>133</v>
      </c>
      <c r="C675" s="127">
        <f>Pres.Vtas!D103</f>
        <v>681</v>
      </c>
      <c r="D675" s="127">
        <f>Pres.Vtas!E103</f>
        <v>783</v>
      </c>
      <c r="E675" s="127">
        <f>Pres.Vtas!F103</f>
        <v>939.71015384615384</v>
      </c>
      <c r="F675" s="127">
        <f>Pres.Vtas!G103</f>
        <v>1127.6521846153846</v>
      </c>
      <c r="G675" s="127">
        <f>Pres.Vtas!H103</f>
        <v>1428.1443076923078</v>
      </c>
      <c r="H675" s="127">
        <f>Pres.Vtas!I103</f>
        <v>1810.063076923077</v>
      </c>
      <c r="J675" s="87" t="s">
        <v>133</v>
      </c>
      <c r="K675" s="118">
        <f>C675*K678</f>
        <v>8942.4849240110725</v>
      </c>
      <c r="L675" s="118">
        <f t="shared" ref="L675" si="572">D675*L678</f>
        <v>10705.171990917783</v>
      </c>
      <c r="M675" s="118">
        <f t="shared" si="568"/>
        <v>13773.762335475529</v>
      </c>
      <c r="N675" s="118">
        <f t="shared" si="569"/>
        <v>17251.849238812752</v>
      </c>
      <c r="O675" s="118">
        <f t="shared" si="570"/>
        <v>23210.993346848296</v>
      </c>
      <c r="P675" s="118">
        <f t="shared" si="571"/>
        <v>30499.63222128939</v>
      </c>
    </row>
    <row r="676" spans="2:16" x14ac:dyDescent="0.2">
      <c r="B676" s="120" t="s">
        <v>141</v>
      </c>
      <c r="C676" s="62">
        <v>55</v>
      </c>
      <c r="D676" s="62">
        <f>ROUND((($C$677*D675)/240),0)</f>
        <v>72</v>
      </c>
      <c r="E676" s="62">
        <f t="shared" ref="E676:H676" si="573">ROUND((($C$677*E675)/240),0)</f>
        <v>86</v>
      </c>
      <c r="F676" s="62">
        <f t="shared" si="573"/>
        <v>103</v>
      </c>
      <c r="G676" s="62">
        <f t="shared" si="573"/>
        <v>131</v>
      </c>
      <c r="H676" s="62">
        <f t="shared" si="573"/>
        <v>166</v>
      </c>
      <c r="J676" s="120" t="s">
        <v>141</v>
      </c>
      <c r="K676" s="62">
        <f t="shared" ref="K676:L676" si="574">+K673+K674-K675</f>
        <v>722.2271230845945</v>
      </c>
      <c r="L676" s="62">
        <f t="shared" si="574"/>
        <v>984.3836313487609</v>
      </c>
      <c r="M676" s="62">
        <f t="shared" ref="M676:P676" si="575">+M673+M674-M675</f>
        <v>1260.5414084360582</v>
      </c>
      <c r="N676" s="62">
        <f t="shared" si="575"/>
        <v>1575.7877258968692</v>
      </c>
      <c r="O676" s="62">
        <f t="shared" si="575"/>
        <v>2129.0846534622251</v>
      </c>
      <c r="P676" s="62">
        <f t="shared" si="575"/>
        <v>2797.1063623597693</v>
      </c>
    </row>
    <row r="677" spans="2:16" x14ac:dyDescent="0.2">
      <c r="B677" s="120" t="s">
        <v>156</v>
      </c>
      <c r="C677" s="62">
        <v>22</v>
      </c>
      <c r="J677" s="114" t="s">
        <v>144</v>
      </c>
      <c r="K677" s="132">
        <f>Cost.Prod!E1038</f>
        <v>13.131402237901721</v>
      </c>
      <c r="L677" s="132">
        <f>Cost.Prod!H1038</f>
        <v>13.709160623977436</v>
      </c>
      <c r="M677" s="132">
        <f>Cost.Prod!K1038</f>
        <v>14.731855434171319</v>
      </c>
      <c r="N677" s="132">
        <f>Cost.Prod!N1038</f>
        <v>15.347103506534864</v>
      </c>
      <c r="O677" s="132">
        <f>Cost.Prod!Q1038</f>
        <v>16.320010419898018</v>
      </c>
      <c r="P677" s="132">
        <f>Cost.Prod!T1038</f>
        <v>16.892459840540372</v>
      </c>
    </row>
    <row r="678" spans="2:16" x14ac:dyDescent="0.2">
      <c r="J678" s="114" t="s">
        <v>145</v>
      </c>
      <c r="K678" s="132">
        <f t="shared" ref="K678" si="576">(K674+K673)/(C674+C673)</f>
        <v>13.131402237901721</v>
      </c>
      <c r="L678" s="132">
        <f t="shared" ref="L678" si="577">(L674+L673)/(D674+D673)</f>
        <v>13.671994879843911</v>
      </c>
      <c r="M678" s="132">
        <f t="shared" ref="M678" si="578">(M674+M673)/(E674+E673)</f>
        <v>14.657458237628582</v>
      </c>
      <c r="N678" s="132">
        <f t="shared" ref="N678" si="579">(N674+N673)/(F674+F673)</f>
        <v>15.29890996016378</v>
      </c>
      <c r="O678" s="132">
        <f t="shared" ref="O678" si="580">(O674+O673)/(G674+G673)</f>
        <v>16.252554606581871</v>
      </c>
      <c r="P678" s="132">
        <f t="shared" ref="P678" si="581">(P674+P673)/(H674+H673)</f>
        <v>16.850038327468489</v>
      </c>
    </row>
    <row r="679" spans="2:16" x14ac:dyDescent="0.2">
      <c r="B679" s="121"/>
      <c r="C679" s="57"/>
      <c r="J679" s="123"/>
      <c r="K679" s="124"/>
      <c r="L679" s="124"/>
      <c r="M679" s="124"/>
      <c r="N679" s="124"/>
      <c r="O679" s="124"/>
      <c r="P679" s="124"/>
    </row>
    <row r="680" spans="2:16" x14ac:dyDescent="0.2">
      <c r="B680" s="121"/>
      <c r="C680" s="57"/>
      <c r="J680" s="123"/>
      <c r="K680" s="124"/>
      <c r="L680" s="124"/>
      <c r="M680" s="124"/>
      <c r="N680" s="124"/>
      <c r="O680" s="124"/>
      <c r="P680" s="124"/>
    </row>
    <row r="681" spans="2:16" x14ac:dyDescent="0.2">
      <c r="B681" s="2" t="s">
        <v>691</v>
      </c>
      <c r="C681" s="695"/>
      <c r="D681" s="695"/>
      <c r="E681" s="695"/>
      <c r="F681" s="695"/>
      <c r="G681" s="695"/>
      <c r="H681" s="696"/>
      <c r="J681" s="2" t="s">
        <v>705</v>
      </c>
      <c r="K681" s="695"/>
      <c r="L681" s="695"/>
      <c r="M681" s="695"/>
      <c r="N681" s="695"/>
      <c r="O681" s="695"/>
      <c r="P681" s="696"/>
    </row>
    <row r="682" spans="2:16" x14ac:dyDescent="0.2">
      <c r="B682" s="9" t="s">
        <v>20</v>
      </c>
      <c r="C682" s="10"/>
      <c r="D682" s="10"/>
      <c r="E682" s="10"/>
      <c r="F682" s="10"/>
      <c r="G682" s="10"/>
      <c r="H682" s="15"/>
      <c r="J682" s="9" t="s">
        <v>20</v>
      </c>
      <c r="K682" s="10"/>
      <c r="L682" s="10"/>
      <c r="M682" s="10"/>
      <c r="N682" s="10"/>
      <c r="O682" s="10"/>
      <c r="P682" s="15"/>
    </row>
    <row r="683" spans="2:16" x14ac:dyDescent="0.2">
      <c r="B683" s="9" t="s">
        <v>139</v>
      </c>
      <c r="C683" s="10"/>
      <c r="D683" s="10"/>
      <c r="E683" s="10"/>
      <c r="F683" s="10"/>
      <c r="G683" s="10"/>
      <c r="H683" s="15"/>
      <c r="J683" s="9" t="s">
        <v>139</v>
      </c>
      <c r="K683" s="10"/>
      <c r="L683" s="10"/>
      <c r="M683" s="10"/>
      <c r="N683" s="10"/>
      <c r="O683" s="10"/>
      <c r="P683" s="15"/>
    </row>
    <row r="684" spans="2:16" x14ac:dyDescent="0.2">
      <c r="B684" s="9" t="s">
        <v>128</v>
      </c>
      <c r="C684" s="10"/>
      <c r="D684" s="10"/>
      <c r="E684" s="10"/>
      <c r="F684" s="10"/>
      <c r="G684" s="10"/>
      <c r="H684" s="15"/>
      <c r="J684" s="9" t="s">
        <v>2</v>
      </c>
      <c r="K684" s="10"/>
      <c r="L684" s="10"/>
      <c r="M684" s="10"/>
      <c r="N684" s="10"/>
      <c r="O684" s="10"/>
      <c r="P684" s="15"/>
    </row>
    <row r="685" spans="2:16" x14ac:dyDescent="0.2">
      <c r="B685" s="12"/>
      <c r="C685" s="16"/>
      <c r="D685" s="16"/>
      <c r="E685" s="16"/>
      <c r="F685" s="16"/>
      <c r="G685" s="16"/>
      <c r="H685" s="17"/>
      <c r="J685" s="12"/>
      <c r="K685" s="16"/>
      <c r="L685" s="16"/>
      <c r="M685" s="16"/>
      <c r="N685" s="16"/>
      <c r="O685" s="16"/>
      <c r="P685" s="17"/>
    </row>
    <row r="686" spans="2:16" x14ac:dyDescent="0.2">
      <c r="B686" s="45"/>
      <c r="C686" s="45"/>
      <c r="D686" s="45"/>
      <c r="E686" s="45"/>
      <c r="F686" s="45"/>
      <c r="J686" s="45"/>
      <c r="K686" s="45"/>
      <c r="L686" s="45"/>
      <c r="M686" s="45"/>
      <c r="N686" s="45"/>
    </row>
    <row r="687" spans="2:16" x14ac:dyDescent="0.2">
      <c r="B687" s="14" t="s">
        <v>34</v>
      </c>
      <c r="C687" s="14" t="s">
        <v>38</v>
      </c>
      <c r="D687" s="14" t="s">
        <v>39</v>
      </c>
      <c r="E687" s="14" t="s">
        <v>40</v>
      </c>
      <c r="F687" s="14" t="s">
        <v>121</v>
      </c>
      <c r="G687" s="14" t="s">
        <v>122</v>
      </c>
      <c r="H687" s="14" t="s">
        <v>633</v>
      </c>
      <c r="J687" s="14" t="s">
        <v>34</v>
      </c>
      <c r="K687" s="14" t="s">
        <v>38</v>
      </c>
      <c r="L687" s="14" t="s">
        <v>39</v>
      </c>
      <c r="M687" s="14" t="s">
        <v>40</v>
      </c>
      <c r="N687" s="14" t="s">
        <v>121</v>
      </c>
      <c r="O687" s="14" t="s">
        <v>122</v>
      </c>
      <c r="P687" s="14" t="s">
        <v>633</v>
      </c>
    </row>
    <row r="688" spans="2:16" x14ac:dyDescent="0.2">
      <c r="B688" s="129" t="s">
        <v>110</v>
      </c>
      <c r="C688" s="130"/>
      <c r="D688" s="130"/>
      <c r="E688" s="130"/>
      <c r="F688" s="130"/>
      <c r="G688" s="130"/>
      <c r="H688" s="131"/>
      <c r="J688" s="129" t="s">
        <v>110</v>
      </c>
      <c r="K688" s="130"/>
      <c r="L688" s="130"/>
      <c r="M688" s="130"/>
      <c r="N688" s="130"/>
      <c r="O688" s="130"/>
      <c r="P688" s="131"/>
    </row>
    <row r="689" spans="2:16" x14ac:dyDescent="0.2">
      <c r="B689" s="126" t="s">
        <v>140</v>
      </c>
      <c r="C689" s="127">
        <v>0</v>
      </c>
      <c r="D689" s="127">
        <f>+C692</f>
        <v>20</v>
      </c>
      <c r="E689" s="127">
        <f t="shared" ref="E689:H689" si="582">+D692</f>
        <v>24</v>
      </c>
      <c r="F689" s="127">
        <f t="shared" si="582"/>
        <v>29</v>
      </c>
      <c r="G689" s="127">
        <f t="shared" si="582"/>
        <v>35</v>
      </c>
      <c r="H689" s="127">
        <f t="shared" si="582"/>
        <v>44</v>
      </c>
      <c r="J689" s="126" t="s">
        <v>140</v>
      </c>
      <c r="K689" s="127">
        <f>+C689*0.88</f>
        <v>0</v>
      </c>
      <c r="L689" s="127">
        <f>K692</f>
        <v>344.66804475803474</v>
      </c>
      <c r="M689" s="127">
        <f t="shared" ref="M689:P689" si="583">L692</f>
        <v>430.32445582293803</v>
      </c>
      <c r="N689" s="127">
        <f t="shared" si="583"/>
        <v>540.63906333850537</v>
      </c>
      <c r="O689" s="127">
        <f t="shared" si="583"/>
        <v>679.11217514563759</v>
      </c>
      <c r="P689" s="127">
        <f t="shared" si="583"/>
        <v>904.34280875844343</v>
      </c>
    </row>
    <row r="690" spans="2:16" x14ac:dyDescent="0.2">
      <c r="B690" s="87" t="s">
        <v>131</v>
      </c>
      <c r="C690" s="127">
        <f t="shared" ref="C690:D690" si="584">+C692+C691-C689</f>
        <v>251</v>
      </c>
      <c r="D690" s="127">
        <f t="shared" si="584"/>
        <v>270</v>
      </c>
      <c r="E690" s="127">
        <f t="shared" ref="E690:H690" si="585">+E692+E691-E689</f>
        <v>323.7563076923077</v>
      </c>
      <c r="F690" s="127">
        <f t="shared" si="585"/>
        <v>388.50756923076921</v>
      </c>
      <c r="G690" s="127">
        <f t="shared" si="585"/>
        <v>493.43661538461538</v>
      </c>
      <c r="H690" s="127">
        <f t="shared" si="585"/>
        <v>625.98615384615391</v>
      </c>
      <c r="J690" s="87" t="s">
        <v>131</v>
      </c>
      <c r="K690" s="118">
        <f>C690*K693</f>
        <v>4325.5839617133324</v>
      </c>
      <c r="L690" s="118">
        <f t="shared" ref="L690" si="586">D690*L693</f>
        <v>4855.0857964357938</v>
      </c>
      <c r="M690" s="118">
        <f t="shared" ref="M690:M691" si="587">E690*M693</f>
        <v>6052.8012152400324</v>
      </c>
      <c r="N690" s="118">
        <f t="shared" ref="N690:N691" si="588">F690*N693</f>
        <v>7560.3458932350732</v>
      </c>
      <c r="O690" s="118">
        <f t="shared" ref="O690:O691" si="589">G690*O693</f>
        <v>10181.975393211815</v>
      </c>
      <c r="P690" s="118">
        <f t="shared" ref="P690:P691" si="590">H690*P693</f>
        <v>13410.38451097188</v>
      </c>
    </row>
    <row r="691" spans="2:16" x14ac:dyDescent="0.2">
      <c r="B691" s="87" t="s">
        <v>133</v>
      </c>
      <c r="C691" s="127">
        <f>Pres.Vtas!D104</f>
        <v>231</v>
      </c>
      <c r="D691" s="127">
        <f>Pres.Vtas!E104</f>
        <v>266</v>
      </c>
      <c r="E691" s="127">
        <f>Pres.Vtas!F104</f>
        <v>318.7563076923077</v>
      </c>
      <c r="F691" s="127">
        <f>Pres.Vtas!G104</f>
        <v>382.50756923076921</v>
      </c>
      <c r="G691" s="127">
        <f>Pres.Vtas!H104</f>
        <v>484.43661538461538</v>
      </c>
      <c r="H691" s="127">
        <f>Pres.Vtas!I104</f>
        <v>613.98615384615391</v>
      </c>
      <c r="J691" s="87" t="s">
        <v>133</v>
      </c>
      <c r="K691" s="118">
        <f>C691*K694</f>
        <v>3980.9159169552977</v>
      </c>
      <c r="L691" s="118">
        <f t="shared" ref="L691" si="591">D691*L694</f>
        <v>4769.4293853708905</v>
      </c>
      <c r="M691" s="118">
        <f t="shared" si="587"/>
        <v>5942.4866077244651</v>
      </c>
      <c r="N691" s="118">
        <f t="shared" si="588"/>
        <v>7421.8727814279409</v>
      </c>
      <c r="O691" s="118">
        <f t="shared" si="589"/>
        <v>9956.7447595990088</v>
      </c>
      <c r="P691" s="118">
        <f t="shared" si="590"/>
        <v>13118.247772648563</v>
      </c>
    </row>
    <row r="692" spans="2:16" x14ac:dyDescent="0.2">
      <c r="B692" s="120" t="s">
        <v>141</v>
      </c>
      <c r="C692" s="62">
        <v>20</v>
      </c>
      <c r="D692" s="62">
        <f>ROUND((($C$693*D691)/240),0)</f>
        <v>24</v>
      </c>
      <c r="E692" s="62">
        <f t="shared" ref="E692:H692" si="592">ROUND((($C$693*E691)/240),0)</f>
        <v>29</v>
      </c>
      <c r="F692" s="62">
        <f t="shared" si="592"/>
        <v>35</v>
      </c>
      <c r="G692" s="62">
        <f t="shared" si="592"/>
        <v>44</v>
      </c>
      <c r="H692" s="62">
        <f t="shared" si="592"/>
        <v>56</v>
      </c>
      <c r="J692" s="120" t="s">
        <v>141</v>
      </c>
      <c r="K692" s="62">
        <f t="shared" ref="K692:L692" si="593">+K689+K690-K691</f>
        <v>344.66804475803474</v>
      </c>
      <c r="L692" s="62">
        <f t="shared" si="593"/>
        <v>430.32445582293803</v>
      </c>
      <c r="M692" s="62">
        <f t="shared" ref="M692:P692" si="594">+M689+M690-M691</f>
        <v>540.63906333850537</v>
      </c>
      <c r="N692" s="62">
        <f t="shared" si="594"/>
        <v>679.11217514563759</v>
      </c>
      <c r="O692" s="62">
        <f t="shared" si="594"/>
        <v>904.34280875844343</v>
      </c>
      <c r="P692" s="62">
        <f t="shared" si="594"/>
        <v>1196.4795470817608</v>
      </c>
    </row>
    <row r="693" spans="2:16" x14ac:dyDescent="0.2">
      <c r="B693" s="120" t="s">
        <v>156</v>
      </c>
      <c r="C693" s="62">
        <v>22</v>
      </c>
      <c r="J693" s="114" t="s">
        <v>144</v>
      </c>
      <c r="K693" s="132">
        <f>Cost.Prod!E1064</f>
        <v>17.233402237901721</v>
      </c>
      <c r="L693" s="132">
        <f>Cost.Prod!H1064</f>
        <v>17.981799246058497</v>
      </c>
      <c r="M693" s="132">
        <f>Cost.Prod!K1064</f>
        <v>18.695546840102057</v>
      </c>
      <c r="N693" s="132">
        <f>Cost.Prod!N1064</f>
        <v>19.459970646657624</v>
      </c>
      <c r="O693" s="132">
        <f>Cost.Prod!Q1064</f>
        <v>20.634819297460012</v>
      </c>
      <c r="P693" s="132">
        <f>Cost.Prod!T1064</f>
        <v>21.422813313963005</v>
      </c>
    </row>
    <row r="694" spans="2:16" x14ac:dyDescent="0.2">
      <c r="J694" s="114" t="s">
        <v>145</v>
      </c>
      <c r="K694" s="132">
        <f t="shared" ref="K694" si="595">(K690+K689)/(C690+C689)</f>
        <v>17.233402237901721</v>
      </c>
      <c r="L694" s="132">
        <f t="shared" ref="L694" si="596">(L690+L689)/(D690+D689)</f>
        <v>17.930185659289062</v>
      </c>
      <c r="M694" s="132">
        <f t="shared" ref="M694" si="597">(M690+M689)/(E690+E689)</f>
        <v>18.64272632201741</v>
      </c>
      <c r="N694" s="132">
        <f t="shared" ref="N694" si="598">(N690+N689)/(F690+F689)</f>
        <v>19.403205004161052</v>
      </c>
      <c r="O694" s="132">
        <f t="shared" ref="O694" si="599">(O690+O689)/(G690+G689)</f>
        <v>20.553245653600968</v>
      </c>
      <c r="P694" s="132">
        <f t="shared" ref="P694" si="600">(P690+P689)/(H690+H689)</f>
        <v>21.365706197888613</v>
      </c>
    </row>
    <row r="695" spans="2:16" x14ac:dyDescent="0.2">
      <c r="B695" s="121"/>
      <c r="C695" s="57"/>
      <c r="J695" s="123"/>
      <c r="K695" s="124"/>
      <c r="L695" s="124"/>
      <c r="M695" s="124"/>
      <c r="N695" s="124"/>
      <c r="O695" s="124"/>
      <c r="P695" s="124"/>
    </row>
    <row r="696" spans="2:16" x14ac:dyDescent="0.2">
      <c r="B696" s="121"/>
      <c r="C696" s="57"/>
      <c r="J696" s="123"/>
      <c r="K696" s="124"/>
      <c r="L696" s="124"/>
      <c r="M696" s="124"/>
      <c r="N696" s="124"/>
      <c r="O696" s="124"/>
      <c r="P696" s="124"/>
    </row>
    <row r="697" spans="2:16" x14ac:dyDescent="0.2">
      <c r="B697" s="2" t="s">
        <v>692</v>
      </c>
      <c r="C697" s="695"/>
      <c r="D697" s="695"/>
      <c r="E697" s="695"/>
      <c r="F697" s="695"/>
      <c r="G697" s="695"/>
      <c r="H697" s="696"/>
      <c r="J697" s="2" t="s">
        <v>706</v>
      </c>
      <c r="K697" s="695"/>
      <c r="L697" s="695"/>
      <c r="M697" s="695"/>
      <c r="N697" s="695"/>
      <c r="O697" s="695"/>
      <c r="P697" s="696"/>
    </row>
    <row r="698" spans="2:16" x14ac:dyDescent="0.2">
      <c r="B698" s="9" t="s">
        <v>20</v>
      </c>
      <c r="C698" s="10"/>
      <c r="D698" s="10"/>
      <c r="E698" s="10"/>
      <c r="F698" s="10"/>
      <c r="G698" s="10"/>
      <c r="H698" s="15"/>
      <c r="J698" s="9" t="s">
        <v>20</v>
      </c>
      <c r="K698" s="10"/>
      <c r="L698" s="10"/>
      <c r="M698" s="10"/>
      <c r="N698" s="10"/>
      <c r="O698" s="10"/>
      <c r="P698" s="15"/>
    </row>
    <row r="699" spans="2:16" x14ac:dyDescent="0.2">
      <c r="B699" s="9" t="s">
        <v>139</v>
      </c>
      <c r="C699" s="10"/>
      <c r="D699" s="10"/>
      <c r="E699" s="10"/>
      <c r="F699" s="10"/>
      <c r="G699" s="10"/>
      <c r="H699" s="15"/>
      <c r="J699" s="9" t="s">
        <v>139</v>
      </c>
      <c r="K699" s="10"/>
      <c r="L699" s="10"/>
      <c r="M699" s="10"/>
      <c r="N699" s="10"/>
      <c r="O699" s="10"/>
      <c r="P699" s="15"/>
    </row>
    <row r="700" spans="2:16" x14ac:dyDescent="0.2">
      <c r="B700" s="9" t="s">
        <v>128</v>
      </c>
      <c r="C700" s="10"/>
      <c r="D700" s="10"/>
      <c r="E700" s="10"/>
      <c r="F700" s="10"/>
      <c r="G700" s="10"/>
      <c r="H700" s="15"/>
      <c r="J700" s="9" t="s">
        <v>2</v>
      </c>
      <c r="K700" s="10"/>
      <c r="L700" s="10"/>
      <c r="M700" s="10"/>
      <c r="N700" s="10"/>
      <c r="O700" s="10"/>
      <c r="P700" s="15"/>
    </row>
    <row r="701" spans="2:16" x14ac:dyDescent="0.2">
      <c r="B701" s="12"/>
      <c r="C701" s="16"/>
      <c r="D701" s="16"/>
      <c r="E701" s="16"/>
      <c r="F701" s="16"/>
      <c r="G701" s="16"/>
      <c r="H701" s="17"/>
      <c r="J701" s="12"/>
      <c r="K701" s="16"/>
      <c r="L701" s="16"/>
      <c r="M701" s="16"/>
      <c r="N701" s="16"/>
      <c r="O701" s="16"/>
      <c r="P701" s="17"/>
    </row>
    <row r="702" spans="2:16" x14ac:dyDescent="0.2">
      <c r="B702" s="45"/>
      <c r="C702" s="45"/>
      <c r="D702" s="45"/>
      <c r="E702" s="45"/>
      <c r="F702" s="45"/>
      <c r="J702" s="45"/>
      <c r="K702" s="45"/>
      <c r="L702" s="45"/>
      <c r="M702" s="45"/>
      <c r="N702" s="45"/>
    </row>
    <row r="703" spans="2:16" x14ac:dyDescent="0.2">
      <c r="B703" s="14" t="s">
        <v>34</v>
      </c>
      <c r="C703" s="14" t="s">
        <v>38</v>
      </c>
      <c r="D703" s="14" t="s">
        <v>39</v>
      </c>
      <c r="E703" s="14" t="s">
        <v>40</v>
      </c>
      <c r="F703" s="14" t="s">
        <v>121</v>
      </c>
      <c r="G703" s="14" t="s">
        <v>122</v>
      </c>
      <c r="H703" s="14" t="s">
        <v>633</v>
      </c>
      <c r="J703" s="14" t="s">
        <v>34</v>
      </c>
      <c r="K703" s="14" t="s">
        <v>38</v>
      </c>
      <c r="L703" s="14" t="s">
        <v>39</v>
      </c>
      <c r="M703" s="14" t="s">
        <v>40</v>
      </c>
      <c r="N703" s="14" t="s">
        <v>121</v>
      </c>
      <c r="O703" s="14" t="s">
        <v>122</v>
      </c>
      <c r="P703" s="14" t="s">
        <v>633</v>
      </c>
    </row>
    <row r="704" spans="2:16" x14ac:dyDescent="0.2">
      <c r="B704" s="129" t="s">
        <v>111</v>
      </c>
      <c r="C704" s="130"/>
      <c r="D704" s="130"/>
      <c r="E704" s="130"/>
      <c r="F704" s="130"/>
      <c r="G704" s="130"/>
      <c r="H704" s="131"/>
      <c r="J704" s="129" t="s">
        <v>111</v>
      </c>
      <c r="K704" s="130"/>
      <c r="L704" s="130"/>
      <c r="M704" s="130"/>
      <c r="N704" s="130"/>
      <c r="O704" s="130"/>
      <c r="P704" s="131"/>
    </row>
    <row r="705" spans="2:16" x14ac:dyDescent="0.2">
      <c r="B705" s="126" t="s">
        <v>140</v>
      </c>
      <c r="C705" s="127">
        <v>0</v>
      </c>
      <c r="D705" s="127">
        <f>+C708</f>
        <v>60</v>
      </c>
      <c r="E705" s="127">
        <f t="shared" ref="E705:H705" si="601">+D708</f>
        <v>83</v>
      </c>
      <c r="F705" s="127">
        <f t="shared" si="601"/>
        <v>99</v>
      </c>
      <c r="G705" s="127">
        <f t="shared" si="601"/>
        <v>119</v>
      </c>
      <c r="H705" s="127">
        <f t="shared" si="601"/>
        <v>151</v>
      </c>
      <c r="J705" s="126" t="s">
        <v>140</v>
      </c>
      <c r="K705" s="127">
        <f>+C705*0.88</f>
        <v>0</v>
      </c>
      <c r="L705" s="127">
        <f>K708</f>
        <v>743.36413427410298</v>
      </c>
      <c r="M705" s="127">
        <f t="shared" ref="M705:P705" si="602">L708</f>
        <v>1072.1124380546353</v>
      </c>
      <c r="N705" s="127">
        <f t="shared" si="602"/>
        <v>1324.6120648743054</v>
      </c>
      <c r="O705" s="127">
        <f t="shared" si="602"/>
        <v>1651.5266024820448</v>
      </c>
      <c r="P705" s="127">
        <f t="shared" si="602"/>
        <v>2227.2968653337048</v>
      </c>
    </row>
    <row r="706" spans="2:16" x14ac:dyDescent="0.2">
      <c r="B706" s="87" t="s">
        <v>131</v>
      </c>
      <c r="C706" s="127">
        <f t="shared" ref="C706:D706" si="603">+C708+C707-C705</f>
        <v>845</v>
      </c>
      <c r="D706" s="127">
        <f t="shared" si="603"/>
        <v>926</v>
      </c>
      <c r="E706" s="127">
        <f t="shared" ref="E706:H706" si="604">+E708+E707-E705</f>
        <v>1099.219487179487</v>
      </c>
      <c r="F706" s="127">
        <f t="shared" si="604"/>
        <v>1319.8633846153846</v>
      </c>
      <c r="G706" s="127">
        <f t="shared" si="604"/>
        <v>1678.2456410256409</v>
      </c>
      <c r="H706" s="127">
        <f t="shared" si="604"/>
        <v>2126.4897435897433</v>
      </c>
      <c r="J706" s="87" t="s">
        <v>131</v>
      </c>
      <c r="K706" s="118">
        <f>C706*K709</f>
        <v>10469.044891026953</v>
      </c>
      <c r="L706" s="118">
        <f t="shared" ref="L706" si="605">D706*L709</f>
        <v>11992.814949121921</v>
      </c>
      <c r="M706" s="118">
        <f t="shared" ref="M706:M707" si="606">E706*M709</f>
        <v>14745.889542222762</v>
      </c>
      <c r="N706" s="118">
        <f t="shared" ref="N706:N707" si="607">F706*N709</f>
        <v>18366.905792100679</v>
      </c>
      <c r="O706" s="118">
        <f t="shared" ref="O706:O707" si="608">G706*O709</f>
        <v>24858.404407392605</v>
      </c>
      <c r="P706" s="118">
        <f t="shared" ref="P706:P707" si="609">H706*P709</f>
        <v>32554.154778289496</v>
      </c>
    </row>
    <row r="707" spans="2:16" x14ac:dyDescent="0.2">
      <c r="B707" s="87" t="s">
        <v>133</v>
      </c>
      <c r="C707" s="127">
        <f>Pres.Vtas!D105</f>
        <v>785</v>
      </c>
      <c r="D707" s="127">
        <f>Pres.Vtas!E105</f>
        <v>903</v>
      </c>
      <c r="E707" s="127">
        <f>Pres.Vtas!F105</f>
        <v>1083.219487179487</v>
      </c>
      <c r="F707" s="127">
        <f>Pres.Vtas!G105</f>
        <v>1299.8633846153846</v>
      </c>
      <c r="G707" s="127">
        <f>Pres.Vtas!H105</f>
        <v>1646.2456410256409</v>
      </c>
      <c r="H707" s="127">
        <f>Pres.Vtas!I105</f>
        <v>2086.4897435897433</v>
      </c>
      <c r="J707" s="87" t="s">
        <v>133</v>
      </c>
      <c r="K707" s="118">
        <f>C707*K710</f>
        <v>9725.6807567528504</v>
      </c>
      <c r="L707" s="118">
        <f t="shared" ref="L707" si="610">D707*L710</f>
        <v>11664.066645341389</v>
      </c>
      <c r="M707" s="118">
        <f t="shared" si="606"/>
        <v>14493.389915403091</v>
      </c>
      <c r="N707" s="118">
        <f t="shared" si="607"/>
        <v>18039.991254492939</v>
      </c>
      <c r="O707" s="118">
        <f t="shared" si="608"/>
        <v>24282.634144540945</v>
      </c>
      <c r="P707" s="118">
        <f t="shared" si="609"/>
        <v>31864.530817687435</v>
      </c>
    </row>
    <row r="708" spans="2:16" x14ac:dyDescent="0.2">
      <c r="B708" s="120" t="s">
        <v>141</v>
      </c>
      <c r="C708" s="62">
        <v>60</v>
      </c>
      <c r="D708" s="62">
        <f>ROUND((($C$709*D707)/240),0)</f>
        <v>83</v>
      </c>
      <c r="E708" s="62">
        <f t="shared" ref="E708:H708" si="611">ROUND((($C$709*E707)/240),0)</f>
        <v>99</v>
      </c>
      <c r="F708" s="62">
        <f t="shared" si="611"/>
        <v>119</v>
      </c>
      <c r="G708" s="62">
        <f t="shared" si="611"/>
        <v>151</v>
      </c>
      <c r="H708" s="62">
        <f t="shared" si="611"/>
        <v>191</v>
      </c>
      <c r="J708" s="120" t="s">
        <v>141</v>
      </c>
      <c r="K708" s="62">
        <f t="shared" ref="K708:L708" si="612">+K705+K706-K707</f>
        <v>743.36413427410298</v>
      </c>
      <c r="L708" s="62">
        <f t="shared" si="612"/>
        <v>1072.1124380546353</v>
      </c>
      <c r="M708" s="62">
        <f t="shared" ref="M708:P708" si="613">+M705+M706-M707</f>
        <v>1324.6120648743054</v>
      </c>
      <c r="N708" s="62">
        <f t="shared" si="613"/>
        <v>1651.5266024820448</v>
      </c>
      <c r="O708" s="62">
        <f t="shared" si="613"/>
        <v>2227.2968653337048</v>
      </c>
      <c r="P708" s="62">
        <f t="shared" si="613"/>
        <v>2916.9208259357656</v>
      </c>
    </row>
    <row r="709" spans="2:16" x14ac:dyDescent="0.2">
      <c r="B709" s="120" t="s">
        <v>156</v>
      </c>
      <c r="C709" s="62">
        <v>22</v>
      </c>
      <c r="J709" s="114" t="s">
        <v>144</v>
      </c>
      <c r="K709" s="132">
        <f>Cost.Prod!E1090</f>
        <v>12.38940223790172</v>
      </c>
      <c r="L709" s="132">
        <f>Cost.Prod!H1090</f>
        <v>12.951204048727776</v>
      </c>
      <c r="M709" s="132">
        <f>Cost.Prod!K1090</f>
        <v>13.414872747625303</v>
      </c>
      <c r="N709" s="132">
        <f>Cost.Prod!N1090</f>
        <v>13.915762802566794</v>
      </c>
      <c r="O709" s="132">
        <f>Cost.Prod!Q1090</f>
        <v>14.812137031501939</v>
      </c>
      <c r="P709" s="132">
        <f>Cost.Prod!T1090</f>
        <v>15.308869876482255</v>
      </c>
    </row>
    <row r="710" spans="2:16" x14ac:dyDescent="0.2">
      <c r="J710" s="114" t="s">
        <v>145</v>
      </c>
      <c r="K710" s="132">
        <f t="shared" ref="K710" si="614">(K706+K705)/(C706+C705)</f>
        <v>12.38940223790172</v>
      </c>
      <c r="L710" s="132">
        <f t="shared" ref="L710" si="615">(L706+L705)/(D706+D705)</f>
        <v>12.917017325959456</v>
      </c>
      <c r="M710" s="132">
        <f t="shared" ref="M710" si="616">(M706+M705)/(E706+E705)</f>
        <v>13.379919847215202</v>
      </c>
      <c r="N710" s="132">
        <f t="shared" ref="N710" si="617">(N706+N705)/(F706+F705)</f>
        <v>13.878374810773499</v>
      </c>
      <c r="O710" s="132">
        <f t="shared" ref="O710" si="618">(O706+O705)/(G706+G705)</f>
        <v>14.750310366448366</v>
      </c>
      <c r="P710" s="132">
        <f t="shared" ref="P710" si="619">(P706+P705)/(H706+H705)</f>
        <v>15.271836785004014</v>
      </c>
    </row>
    <row r="711" spans="2:16" x14ac:dyDescent="0.2">
      <c r="B711" s="121"/>
      <c r="C711" s="57"/>
      <c r="J711" s="123"/>
      <c r="K711" s="124"/>
      <c r="L711" s="124"/>
      <c r="M711" s="124"/>
      <c r="N711" s="124"/>
      <c r="O711" s="124"/>
      <c r="P711" s="124"/>
    </row>
    <row r="712" spans="2:16" x14ac:dyDescent="0.2">
      <c r="B712" s="121"/>
      <c r="C712" s="57"/>
      <c r="J712" s="123"/>
      <c r="K712" s="124"/>
      <c r="L712" s="124"/>
      <c r="M712" s="124"/>
      <c r="N712" s="124"/>
      <c r="O712" s="124"/>
      <c r="P712" s="124"/>
    </row>
    <row r="713" spans="2:16" x14ac:dyDescent="0.2">
      <c r="B713" s="2" t="s">
        <v>693</v>
      </c>
      <c r="C713" s="695"/>
      <c r="D713" s="695"/>
      <c r="E713" s="695"/>
      <c r="F713" s="695"/>
      <c r="G713" s="695"/>
      <c r="H713" s="696"/>
      <c r="J713" s="2" t="s">
        <v>707</v>
      </c>
      <c r="K713" s="695"/>
      <c r="L713" s="695"/>
      <c r="M713" s="695"/>
      <c r="N713" s="695"/>
      <c r="O713" s="695"/>
      <c r="P713" s="696"/>
    </row>
    <row r="714" spans="2:16" x14ac:dyDescent="0.2">
      <c r="B714" s="9" t="s">
        <v>20</v>
      </c>
      <c r="C714" s="10"/>
      <c r="D714" s="10"/>
      <c r="E714" s="10"/>
      <c r="F714" s="10"/>
      <c r="G714" s="10"/>
      <c r="H714" s="15"/>
      <c r="J714" s="9" t="s">
        <v>20</v>
      </c>
      <c r="K714" s="10"/>
      <c r="L714" s="10"/>
      <c r="M714" s="10"/>
      <c r="N714" s="10"/>
      <c r="O714" s="10"/>
      <c r="P714" s="15"/>
    </row>
    <row r="715" spans="2:16" x14ac:dyDescent="0.2">
      <c r="B715" s="9" t="s">
        <v>139</v>
      </c>
      <c r="C715" s="10"/>
      <c r="D715" s="10"/>
      <c r="E715" s="10"/>
      <c r="F715" s="10"/>
      <c r="G715" s="10"/>
      <c r="H715" s="15"/>
      <c r="J715" s="9" t="s">
        <v>139</v>
      </c>
      <c r="K715" s="10"/>
      <c r="L715" s="10"/>
      <c r="M715" s="10"/>
      <c r="N715" s="10"/>
      <c r="O715" s="10"/>
      <c r="P715" s="15"/>
    </row>
    <row r="716" spans="2:16" x14ac:dyDescent="0.2">
      <c r="B716" s="9" t="s">
        <v>128</v>
      </c>
      <c r="C716" s="10"/>
      <c r="D716" s="10"/>
      <c r="E716" s="10"/>
      <c r="F716" s="10"/>
      <c r="G716" s="10"/>
      <c r="H716" s="15"/>
      <c r="J716" s="9" t="s">
        <v>2</v>
      </c>
      <c r="K716" s="10"/>
      <c r="L716" s="10"/>
      <c r="M716" s="10"/>
      <c r="N716" s="10"/>
      <c r="O716" s="10"/>
      <c r="P716" s="15"/>
    </row>
    <row r="717" spans="2:16" x14ac:dyDescent="0.2">
      <c r="B717" s="12"/>
      <c r="C717" s="16"/>
      <c r="D717" s="16"/>
      <c r="E717" s="16"/>
      <c r="F717" s="16"/>
      <c r="G717" s="16"/>
      <c r="H717" s="17"/>
      <c r="J717" s="12"/>
      <c r="K717" s="16"/>
      <c r="L717" s="16"/>
      <c r="M717" s="16"/>
      <c r="N717" s="16"/>
      <c r="O717" s="16"/>
      <c r="P717" s="17"/>
    </row>
    <row r="718" spans="2:16" x14ac:dyDescent="0.2">
      <c r="B718" s="45"/>
      <c r="C718" s="45"/>
      <c r="D718" s="45"/>
      <c r="E718" s="45"/>
      <c r="F718" s="45"/>
      <c r="J718" s="45"/>
      <c r="K718" s="45"/>
      <c r="L718" s="45"/>
      <c r="M718" s="45"/>
      <c r="N718" s="45"/>
    </row>
    <row r="719" spans="2:16" x14ac:dyDescent="0.2">
      <c r="B719" s="14" t="s">
        <v>34</v>
      </c>
      <c r="C719" s="14" t="s">
        <v>38</v>
      </c>
      <c r="D719" s="14" t="s">
        <v>39</v>
      </c>
      <c r="E719" s="14" t="s">
        <v>40</v>
      </c>
      <c r="F719" s="14" t="s">
        <v>121</v>
      </c>
      <c r="G719" s="14" t="s">
        <v>122</v>
      </c>
      <c r="H719" s="14" t="s">
        <v>633</v>
      </c>
      <c r="J719" s="14" t="s">
        <v>34</v>
      </c>
      <c r="K719" s="14" t="s">
        <v>38</v>
      </c>
      <c r="L719" s="14" t="s">
        <v>39</v>
      </c>
      <c r="M719" s="14" t="s">
        <v>40</v>
      </c>
      <c r="N719" s="14" t="s">
        <v>121</v>
      </c>
      <c r="O719" s="14" t="s">
        <v>122</v>
      </c>
      <c r="P719" s="14" t="s">
        <v>633</v>
      </c>
    </row>
    <row r="720" spans="2:16" x14ac:dyDescent="0.2">
      <c r="B720" s="129" t="s">
        <v>112</v>
      </c>
      <c r="C720" s="130"/>
      <c r="D720" s="130"/>
      <c r="E720" s="130"/>
      <c r="F720" s="130"/>
      <c r="G720" s="130"/>
      <c r="H720" s="131"/>
      <c r="J720" s="129" t="s">
        <v>112</v>
      </c>
      <c r="K720" s="130"/>
      <c r="L720" s="130"/>
      <c r="M720" s="130"/>
      <c r="N720" s="130"/>
      <c r="O720" s="130"/>
      <c r="P720" s="131"/>
    </row>
    <row r="721" spans="2:16" x14ac:dyDescent="0.2">
      <c r="B721" s="126" t="s">
        <v>140</v>
      </c>
      <c r="C721" s="127">
        <v>0</v>
      </c>
      <c r="D721" s="127">
        <f>+C724</f>
        <v>40</v>
      </c>
      <c r="E721" s="127">
        <f t="shared" ref="E721:H721" si="620">+D724</f>
        <v>49</v>
      </c>
      <c r="F721" s="127">
        <f t="shared" si="620"/>
        <v>58</v>
      </c>
      <c r="G721" s="127">
        <f t="shared" si="620"/>
        <v>70</v>
      </c>
      <c r="H721" s="127">
        <f t="shared" si="620"/>
        <v>89</v>
      </c>
      <c r="J721" s="126" t="s">
        <v>140</v>
      </c>
      <c r="K721" s="127">
        <f>+C721*0.88</f>
        <v>0</v>
      </c>
      <c r="L721" s="127">
        <f>K724</f>
        <v>668.80808951606923</v>
      </c>
      <c r="M721" s="127">
        <f t="shared" ref="M721:P721" si="621">L724</f>
        <v>854.38124179223632</v>
      </c>
      <c r="N721" s="127">
        <f t="shared" si="621"/>
        <v>1090.5814076690003</v>
      </c>
      <c r="O721" s="127">
        <f t="shared" si="621"/>
        <v>1377.842959605201</v>
      </c>
      <c r="P721" s="127">
        <f t="shared" si="621"/>
        <v>1856.6815476530392</v>
      </c>
    </row>
    <row r="722" spans="2:16" x14ac:dyDescent="0.2">
      <c r="B722" s="87" t="s">
        <v>131</v>
      </c>
      <c r="C722" s="127">
        <f t="shared" ref="C722:D722" si="622">+C724+C723-C721</f>
        <v>502</v>
      </c>
      <c r="D722" s="127">
        <f t="shared" si="622"/>
        <v>540</v>
      </c>
      <c r="E722" s="127">
        <f t="shared" ref="E722:H722" si="623">+E724+E723-E721</f>
        <v>646.5126153846154</v>
      </c>
      <c r="F722" s="127">
        <f t="shared" si="623"/>
        <v>777.01513846153841</v>
      </c>
      <c r="G722" s="127">
        <f t="shared" si="623"/>
        <v>987.87323076923076</v>
      </c>
      <c r="H722" s="127">
        <f t="shared" si="623"/>
        <v>1251.9723076923078</v>
      </c>
      <c r="J722" s="87" t="s">
        <v>131</v>
      </c>
      <c r="K722" s="118">
        <f>C722*K725</f>
        <v>8393.5415234266638</v>
      </c>
      <c r="L722" s="118">
        <f t="shared" ref="L722" si="624">D722*L725</f>
        <v>9444.275997004288</v>
      </c>
      <c r="M722" s="118">
        <f t="shared" ref="M722:M723" si="625">E722*M725</f>
        <v>12223.431295064704</v>
      </c>
      <c r="N722" s="118">
        <f t="shared" ref="N722:N723" si="626">F722*N725</f>
        <v>15345.414730802317</v>
      </c>
      <c r="O722" s="118">
        <f t="shared" ref="O722:O723" si="627">G722*O725</f>
        <v>20691.07510023006</v>
      </c>
      <c r="P722" s="118">
        <f t="shared" ref="P722:P723" si="628">H722*P725</f>
        <v>27229.156371987025</v>
      </c>
    </row>
    <row r="723" spans="2:16" x14ac:dyDescent="0.2">
      <c r="B723" s="87" t="s">
        <v>133</v>
      </c>
      <c r="C723" s="127">
        <f>Pres.Vtas!D106</f>
        <v>462</v>
      </c>
      <c r="D723" s="127">
        <f>Pres.Vtas!E106</f>
        <v>531</v>
      </c>
      <c r="E723" s="127">
        <f>Pres.Vtas!F106</f>
        <v>637.5126153846154</v>
      </c>
      <c r="F723" s="127">
        <f>Pres.Vtas!G106</f>
        <v>765.01513846153841</v>
      </c>
      <c r="G723" s="127">
        <f>Pres.Vtas!H106</f>
        <v>968.87323076923076</v>
      </c>
      <c r="H723" s="127">
        <f>Pres.Vtas!I106</f>
        <v>1227.9723076923078</v>
      </c>
      <c r="J723" s="87" t="s">
        <v>133</v>
      </c>
      <c r="K723" s="118">
        <f>C723*K726</f>
        <v>7724.7334339105946</v>
      </c>
      <c r="L723" s="118">
        <f t="shared" ref="L723" si="629">D723*L726</f>
        <v>9258.7028447281209</v>
      </c>
      <c r="M723" s="118">
        <f t="shared" si="625"/>
        <v>11987.23112918794</v>
      </c>
      <c r="N723" s="118">
        <f t="shared" si="626"/>
        <v>15058.153178866116</v>
      </c>
      <c r="O723" s="118">
        <f t="shared" si="627"/>
        <v>20212.236512182222</v>
      </c>
      <c r="P723" s="118">
        <f t="shared" si="628"/>
        <v>26634.855400414563</v>
      </c>
    </row>
    <row r="724" spans="2:16" x14ac:dyDescent="0.2">
      <c r="B724" s="120" t="s">
        <v>141</v>
      </c>
      <c r="C724" s="62">
        <v>40</v>
      </c>
      <c r="D724" s="62">
        <f>ROUND((($C$725*D723)/240),0)</f>
        <v>49</v>
      </c>
      <c r="E724" s="62">
        <f t="shared" ref="E724:H724" si="630">ROUND((($C$725*E723)/240),0)</f>
        <v>58</v>
      </c>
      <c r="F724" s="62">
        <f t="shared" si="630"/>
        <v>70</v>
      </c>
      <c r="G724" s="62">
        <f t="shared" si="630"/>
        <v>89</v>
      </c>
      <c r="H724" s="62">
        <f t="shared" si="630"/>
        <v>113</v>
      </c>
      <c r="J724" s="120" t="s">
        <v>141</v>
      </c>
      <c r="K724" s="62">
        <f>+K721+K722-K723</f>
        <v>668.80808951606923</v>
      </c>
      <c r="L724" s="62">
        <f t="shared" ref="L724" si="631">+L721+L722-L723</f>
        <v>854.38124179223632</v>
      </c>
      <c r="M724" s="62">
        <f t="shared" ref="M724:P724" si="632">+M721+M722-M723</f>
        <v>1090.5814076690003</v>
      </c>
      <c r="N724" s="62">
        <f t="shared" si="632"/>
        <v>1377.842959605201</v>
      </c>
      <c r="O724" s="62">
        <f t="shared" si="632"/>
        <v>1856.6815476530392</v>
      </c>
      <c r="P724" s="62">
        <f t="shared" si="632"/>
        <v>2450.9825192255012</v>
      </c>
    </row>
    <row r="725" spans="2:16" x14ac:dyDescent="0.2">
      <c r="B725" s="120" t="s">
        <v>156</v>
      </c>
      <c r="C725" s="62">
        <v>22</v>
      </c>
      <c r="J725" s="114" t="s">
        <v>144</v>
      </c>
      <c r="K725" s="132">
        <f>Cost.Prod!E1116</f>
        <v>16.72020223790172</v>
      </c>
      <c r="L725" s="132">
        <f>Cost.Prod!H1116</f>
        <v>17.489399994452384</v>
      </c>
      <c r="M725" s="132">
        <f>Cost.Prod!K1116</f>
        <v>18.906717369765303</v>
      </c>
      <c r="N725" s="132">
        <f>Cost.Prod!N1116</f>
        <v>19.749183730429856</v>
      </c>
      <c r="O725" s="132">
        <f>Cost.Prod!Q1116</f>
        <v>20.945071144521719</v>
      </c>
      <c r="P725" s="132">
        <f>Cost.Prod!T1116</f>
        <v>21.749008508165041</v>
      </c>
    </row>
    <row r="726" spans="2:16" x14ac:dyDescent="0.2">
      <c r="J726" s="114" t="s">
        <v>145</v>
      </c>
      <c r="K726" s="132">
        <f t="shared" ref="K726" si="633">(K722+K721)/(C722+C721)</f>
        <v>16.72020223790172</v>
      </c>
      <c r="L726" s="132">
        <f t="shared" ref="L726" si="634">(L722+L721)/(D722+D721)</f>
        <v>17.436351873310961</v>
      </c>
      <c r="M726" s="132">
        <f t="shared" ref="M726" si="635">(M722+M721)/(E722+E721)</f>
        <v>18.803127718431057</v>
      </c>
      <c r="N726" s="132">
        <f t="shared" ref="N726" si="636">(N722+N721)/(F722+F721)</f>
        <v>19.683470851502861</v>
      </c>
      <c r="O726" s="132">
        <f t="shared" ref="O726" si="637">(O722+O721)/(G722+G721)</f>
        <v>20.861590423067881</v>
      </c>
      <c r="P726" s="132">
        <f t="shared" ref="P726" si="638">(P722+P721)/(H722+H721)</f>
        <v>21.690110789606209</v>
      </c>
    </row>
    <row r="727" spans="2:16" x14ac:dyDescent="0.2">
      <c r="B727" s="121"/>
      <c r="C727" s="57"/>
      <c r="J727" s="123"/>
      <c r="K727" s="124"/>
      <c r="L727" s="124"/>
      <c r="M727" s="124"/>
      <c r="N727" s="124"/>
      <c r="O727" s="124"/>
      <c r="P727" s="124"/>
    </row>
    <row r="728" spans="2:16" x14ac:dyDescent="0.2">
      <c r="B728" s="121"/>
      <c r="C728" s="57"/>
      <c r="J728" s="123"/>
      <c r="K728" s="124"/>
      <c r="L728" s="124"/>
      <c r="M728" s="124"/>
      <c r="N728" s="124"/>
      <c r="O728" s="124"/>
      <c r="P728" s="124"/>
    </row>
    <row r="729" spans="2:16" x14ac:dyDescent="0.2">
      <c r="B729" s="2" t="s">
        <v>694</v>
      </c>
      <c r="C729" s="695"/>
      <c r="D729" s="695"/>
      <c r="E729" s="695"/>
      <c r="F729" s="695"/>
      <c r="G729" s="695"/>
      <c r="H729" s="696"/>
      <c r="J729" s="2" t="s">
        <v>708</v>
      </c>
      <c r="K729" s="695"/>
      <c r="L729" s="695"/>
      <c r="M729" s="695"/>
      <c r="N729" s="695"/>
      <c r="O729" s="695"/>
      <c r="P729" s="696"/>
    </row>
    <row r="730" spans="2:16" x14ac:dyDescent="0.2">
      <c r="B730" s="9" t="s">
        <v>20</v>
      </c>
      <c r="C730" s="10"/>
      <c r="D730" s="10"/>
      <c r="E730" s="10"/>
      <c r="F730" s="10"/>
      <c r="G730" s="10"/>
      <c r="H730" s="15"/>
      <c r="J730" s="9" t="s">
        <v>20</v>
      </c>
      <c r="K730" s="10"/>
      <c r="L730" s="10"/>
      <c r="M730" s="10"/>
      <c r="N730" s="10"/>
      <c r="O730" s="10"/>
      <c r="P730" s="15"/>
    </row>
    <row r="731" spans="2:16" x14ac:dyDescent="0.2">
      <c r="B731" s="9" t="s">
        <v>139</v>
      </c>
      <c r="C731" s="10"/>
      <c r="D731" s="10"/>
      <c r="E731" s="10"/>
      <c r="F731" s="10"/>
      <c r="G731" s="10"/>
      <c r="H731" s="15"/>
      <c r="J731" s="9" t="s">
        <v>139</v>
      </c>
      <c r="K731" s="10"/>
      <c r="L731" s="10"/>
      <c r="M731" s="10"/>
      <c r="N731" s="10"/>
      <c r="O731" s="10"/>
      <c r="P731" s="15"/>
    </row>
    <row r="732" spans="2:16" x14ac:dyDescent="0.2">
      <c r="B732" s="9" t="s">
        <v>128</v>
      </c>
      <c r="C732" s="10"/>
      <c r="D732" s="10"/>
      <c r="E732" s="10"/>
      <c r="F732" s="10"/>
      <c r="G732" s="10"/>
      <c r="H732" s="15"/>
      <c r="J732" s="9" t="s">
        <v>2</v>
      </c>
      <c r="K732" s="10"/>
      <c r="L732" s="10"/>
      <c r="M732" s="10"/>
      <c r="N732" s="10"/>
      <c r="O732" s="10"/>
      <c r="P732" s="15"/>
    </row>
    <row r="733" spans="2:16" x14ac:dyDescent="0.2">
      <c r="B733" s="12"/>
      <c r="C733" s="16"/>
      <c r="D733" s="16"/>
      <c r="E733" s="16"/>
      <c r="F733" s="16"/>
      <c r="G733" s="16"/>
      <c r="H733" s="17"/>
      <c r="J733" s="12"/>
      <c r="K733" s="16"/>
      <c r="L733" s="16"/>
      <c r="M733" s="16"/>
      <c r="N733" s="16"/>
      <c r="O733" s="16"/>
      <c r="P733" s="17"/>
    </row>
    <row r="734" spans="2:16" x14ac:dyDescent="0.2">
      <c r="B734" s="45"/>
      <c r="C734" s="45"/>
      <c r="D734" s="45"/>
      <c r="E734" s="45"/>
      <c r="F734" s="45"/>
      <c r="J734" s="45"/>
      <c r="K734" s="45"/>
      <c r="L734" s="45"/>
      <c r="M734" s="45"/>
      <c r="N734" s="45"/>
    </row>
    <row r="735" spans="2:16" x14ac:dyDescent="0.2">
      <c r="B735" s="14" t="s">
        <v>34</v>
      </c>
      <c r="C735" s="14" t="s">
        <v>38</v>
      </c>
      <c r="D735" s="14" t="s">
        <v>39</v>
      </c>
      <c r="E735" s="14" t="s">
        <v>40</v>
      </c>
      <c r="F735" s="14" t="s">
        <v>121</v>
      </c>
      <c r="G735" s="14" t="s">
        <v>122</v>
      </c>
      <c r="H735" s="14" t="s">
        <v>633</v>
      </c>
      <c r="J735" s="14" t="s">
        <v>34</v>
      </c>
      <c r="K735" s="14" t="s">
        <v>38</v>
      </c>
      <c r="L735" s="14" t="s">
        <v>39</v>
      </c>
      <c r="M735" s="14" t="s">
        <v>40</v>
      </c>
      <c r="N735" s="14" t="s">
        <v>121</v>
      </c>
      <c r="O735" s="14" t="s">
        <v>122</v>
      </c>
      <c r="P735" s="14" t="s">
        <v>633</v>
      </c>
    </row>
    <row r="736" spans="2:16" x14ac:dyDescent="0.2">
      <c r="B736" s="129" t="s">
        <v>113</v>
      </c>
      <c r="C736" s="130"/>
      <c r="D736" s="130"/>
      <c r="E736" s="130"/>
      <c r="F736" s="130"/>
      <c r="G736" s="130"/>
      <c r="H736" s="131"/>
      <c r="J736" s="129" t="s">
        <v>113</v>
      </c>
      <c r="K736" s="130"/>
      <c r="L736" s="130"/>
      <c r="M736" s="130"/>
      <c r="N736" s="130"/>
      <c r="O736" s="130"/>
      <c r="P736" s="131"/>
    </row>
    <row r="737" spans="2:16" x14ac:dyDescent="0.2">
      <c r="B737" s="126" t="s">
        <v>140</v>
      </c>
      <c r="C737" s="127">
        <v>0</v>
      </c>
      <c r="D737" s="127">
        <f>+C740</f>
        <v>80</v>
      </c>
      <c r="E737" s="127">
        <f t="shared" ref="E737:H737" si="639">+D740</f>
        <v>101</v>
      </c>
      <c r="F737" s="127">
        <f t="shared" si="639"/>
        <v>121</v>
      </c>
      <c r="G737" s="127">
        <f t="shared" si="639"/>
        <v>145</v>
      </c>
      <c r="H737" s="127">
        <f t="shared" si="639"/>
        <v>184</v>
      </c>
      <c r="J737" s="126" t="s">
        <v>140</v>
      </c>
      <c r="K737" s="127">
        <f>+C737*0.88</f>
        <v>0</v>
      </c>
      <c r="L737" s="127">
        <f>K740</f>
        <v>396.35217903213834</v>
      </c>
      <c r="M737" s="127">
        <f t="shared" ref="M737:P737" si="640">L740</f>
        <v>528.33112835884458</v>
      </c>
      <c r="N737" s="127">
        <f t="shared" si="640"/>
        <v>644.93157987043287</v>
      </c>
      <c r="O737" s="127">
        <f t="shared" si="640"/>
        <v>786.95871439010989</v>
      </c>
      <c r="P737" s="127">
        <f t="shared" si="640"/>
        <v>1080.6164408005243</v>
      </c>
    </row>
    <row r="738" spans="2:16" x14ac:dyDescent="0.2">
      <c r="B738" s="87" t="s">
        <v>131</v>
      </c>
      <c r="C738" s="127">
        <f t="shared" ref="C738:D738" si="641">+C740+C739-C737</f>
        <v>1036</v>
      </c>
      <c r="D738" s="127">
        <f t="shared" si="641"/>
        <v>1120</v>
      </c>
      <c r="E738" s="127">
        <f t="shared" ref="E738:H738" si="642">+E740+E739-E737</f>
        <v>1339.1819487179487</v>
      </c>
      <c r="F738" s="127">
        <f t="shared" si="642"/>
        <v>1607.0183384615384</v>
      </c>
      <c r="G738" s="127">
        <f t="shared" si="642"/>
        <v>2043.8545641025639</v>
      </c>
      <c r="H738" s="127">
        <f t="shared" si="642"/>
        <v>2589.9989743589745</v>
      </c>
      <c r="J738" s="87" t="s">
        <v>131</v>
      </c>
      <c r="K738" s="118">
        <f>C738*K741</f>
        <v>5132.760718466182</v>
      </c>
      <c r="L738" s="118">
        <f t="shared" ref="L738" si="643">D738*L741</f>
        <v>5880.8493460234367</v>
      </c>
      <c r="M738" s="118">
        <f t="shared" ref="M738:M739" si="644">E738*M741</f>
        <v>7147.8574624473176</v>
      </c>
      <c r="N738" s="118">
        <f t="shared" ref="N738:N739" si="645">F738*N741</f>
        <v>8733.5449034276626</v>
      </c>
      <c r="O738" s="118">
        <f t="shared" ref="O738:O739" si="646">G738*O741</f>
        <v>12067.999049145206</v>
      </c>
      <c r="P738" s="118">
        <f t="shared" ref="P738:P739" si="647">H738*P741</f>
        <v>15425.574906022595</v>
      </c>
    </row>
    <row r="739" spans="2:16" x14ac:dyDescent="0.2">
      <c r="B739" s="87" t="s">
        <v>133</v>
      </c>
      <c r="C739" s="127">
        <f>Pres.Vtas!D107</f>
        <v>956</v>
      </c>
      <c r="D739" s="127">
        <f>Pres.Vtas!E107</f>
        <v>1099</v>
      </c>
      <c r="E739" s="127">
        <f>Pres.Vtas!F107</f>
        <v>1319.1819487179487</v>
      </c>
      <c r="F739" s="127">
        <f>Pres.Vtas!G107</f>
        <v>1583.0183384615384</v>
      </c>
      <c r="G739" s="127">
        <f>Pres.Vtas!H107</f>
        <v>2004.8545641025642</v>
      </c>
      <c r="H739" s="127">
        <f>Pres.Vtas!I107</f>
        <v>2540.9989743589745</v>
      </c>
      <c r="J739" s="87" t="s">
        <v>133</v>
      </c>
      <c r="K739" s="118">
        <f>C739*K742</f>
        <v>4736.4085394340436</v>
      </c>
      <c r="L739" s="118">
        <f t="shared" ref="L739" si="648">D739*L742</f>
        <v>5748.8703966967305</v>
      </c>
      <c r="M739" s="118">
        <f t="shared" si="644"/>
        <v>7031.2570109357293</v>
      </c>
      <c r="N739" s="118">
        <f t="shared" si="645"/>
        <v>8591.5177689079846</v>
      </c>
      <c r="O739" s="118">
        <f t="shared" si="646"/>
        <v>11774.341322734792</v>
      </c>
      <c r="P739" s="118">
        <f t="shared" si="647"/>
        <v>15119.765966223073</v>
      </c>
    </row>
    <row r="740" spans="2:16" x14ac:dyDescent="0.2">
      <c r="B740" s="120" t="s">
        <v>141</v>
      </c>
      <c r="C740" s="62">
        <v>80</v>
      </c>
      <c r="D740" s="62">
        <f>ROUND((($C$741*D739)/240),0)</f>
        <v>101</v>
      </c>
      <c r="E740" s="62">
        <f t="shared" ref="E740:H740" si="649">ROUND((($C$741*E739)/240),0)</f>
        <v>121</v>
      </c>
      <c r="F740" s="62">
        <f t="shared" si="649"/>
        <v>145</v>
      </c>
      <c r="G740" s="62">
        <f t="shared" si="649"/>
        <v>184</v>
      </c>
      <c r="H740" s="62">
        <f t="shared" si="649"/>
        <v>233</v>
      </c>
      <c r="J740" s="120" t="s">
        <v>141</v>
      </c>
      <c r="K740" s="62">
        <f t="shared" ref="K740:L740" si="650">+K737+K738-K739</f>
        <v>396.35217903213834</v>
      </c>
      <c r="L740" s="62">
        <f t="shared" si="650"/>
        <v>528.33112835884458</v>
      </c>
      <c r="M740" s="62">
        <f t="shared" ref="M740:P740" si="651">+M737+M738-M739</f>
        <v>644.93157987043287</v>
      </c>
      <c r="N740" s="62">
        <f t="shared" si="651"/>
        <v>786.95871439010989</v>
      </c>
      <c r="O740" s="62">
        <f t="shared" si="651"/>
        <v>1080.6164408005243</v>
      </c>
      <c r="P740" s="62">
        <f t="shared" si="651"/>
        <v>1386.4253806000488</v>
      </c>
    </row>
    <row r="741" spans="2:16" x14ac:dyDescent="0.2">
      <c r="B741" s="120" t="s">
        <v>156</v>
      </c>
      <c r="C741" s="62">
        <v>22</v>
      </c>
      <c r="J741" s="114" t="s">
        <v>144</v>
      </c>
      <c r="K741" s="132">
        <f>Cost.Prod!E1142</f>
        <v>4.9544022379017196</v>
      </c>
      <c r="L741" s="132">
        <f>Cost.Prod!H1142</f>
        <v>5.2507583446637831</v>
      </c>
      <c r="M741" s="132">
        <f>Cost.Prod!K1142</f>
        <v>5.3374804441549122</v>
      </c>
      <c r="N741" s="132">
        <f>Cost.Prod!N1142</f>
        <v>5.4346267832815318</v>
      </c>
      <c r="O741" s="132">
        <f>Cost.Prod!Q1142</f>
        <v>5.9045292464066019</v>
      </c>
      <c r="P741" s="132">
        <f>Cost.Prod!T1142</f>
        <v>5.9558227855439325</v>
      </c>
    </row>
    <row r="742" spans="2:16" x14ac:dyDescent="0.2">
      <c r="J742" s="114" t="s">
        <v>145</v>
      </c>
      <c r="K742" s="132">
        <f t="shared" ref="K742" si="652">(K738+K737)/(C738+C737)</f>
        <v>4.9544022379017196</v>
      </c>
      <c r="L742" s="132">
        <f t="shared" ref="L742" si="653">(L738+L737)/(D738+D737)</f>
        <v>5.2310012708796458</v>
      </c>
      <c r="M742" s="132">
        <f t="shared" ref="M742" si="654">(M738+M737)/(E738+E737)</f>
        <v>5.3300130567804382</v>
      </c>
      <c r="N742" s="132">
        <f t="shared" ref="N742" si="655">(N738+N737)/(F738+F737)</f>
        <v>5.4273014785524722</v>
      </c>
      <c r="O742" s="132">
        <f t="shared" ref="O742" si="656">(O738+O737)/(G738+G737)</f>
        <v>5.8729154391332905</v>
      </c>
      <c r="P742" s="132">
        <f t="shared" ref="P742" si="657">(P738+P737)/(H738+H737)</f>
        <v>5.950323521888623</v>
      </c>
    </row>
    <row r="743" spans="2:16" x14ac:dyDescent="0.2">
      <c r="B743" s="121"/>
      <c r="C743" s="57"/>
      <c r="J743" s="123"/>
      <c r="K743" s="124"/>
      <c r="L743" s="124"/>
      <c r="M743" s="124"/>
      <c r="N743" s="124"/>
      <c r="O743" s="124"/>
      <c r="P743" s="124"/>
    </row>
    <row r="744" spans="2:16" x14ac:dyDescent="0.2">
      <c r="B744" s="121"/>
      <c r="C744" s="57"/>
      <c r="J744" s="123"/>
      <c r="K744" s="124"/>
      <c r="L744" s="124"/>
      <c r="M744" s="124"/>
      <c r="N744" s="124"/>
      <c r="O744" s="124"/>
      <c r="P744" s="124"/>
    </row>
    <row r="745" spans="2:16" x14ac:dyDescent="0.2">
      <c r="B745" s="2" t="s">
        <v>695</v>
      </c>
      <c r="C745" s="695"/>
      <c r="D745" s="695"/>
      <c r="E745" s="695"/>
      <c r="F745" s="695"/>
      <c r="G745" s="695"/>
      <c r="H745" s="696"/>
      <c r="J745" s="2" t="s">
        <v>709</v>
      </c>
      <c r="K745" s="695"/>
      <c r="L745" s="695"/>
      <c r="M745" s="695"/>
      <c r="N745" s="695"/>
      <c r="O745" s="695"/>
      <c r="P745" s="696"/>
    </row>
    <row r="746" spans="2:16" x14ac:dyDescent="0.2">
      <c r="B746" s="9" t="s">
        <v>20</v>
      </c>
      <c r="C746" s="10"/>
      <c r="D746" s="10"/>
      <c r="E746" s="10"/>
      <c r="F746" s="10"/>
      <c r="G746" s="10"/>
      <c r="H746" s="15"/>
      <c r="J746" s="9" t="s">
        <v>20</v>
      </c>
      <c r="K746" s="10"/>
      <c r="L746" s="10"/>
      <c r="M746" s="10"/>
      <c r="N746" s="10"/>
      <c r="O746" s="10"/>
      <c r="P746" s="15"/>
    </row>
    <row r="747" spans="2:16" x14ac:dyDescent="0.2">
      <c r="B747" s="9" t="s">
        <v>139</v>
      </c>
      <c r="C747" s="10"/>
      <c r="D747" s="10"/>
      <c r="E747" s="10"/>
      <c r="F747" s="10"/>
      <c r="G747" s="10"/>
      <c r="H747" s="15"/>
      <c r="J747" s="9" t="s">
        <v>139</v>
      </c>
      <c r="K747" s="10"/>
      <c r="L747" s="10"/>
      <c r="M747" s="10"/>
      <c r="N747" s="10"/>
      <c r="O747" s="10"/>
      <c r="P747" s="15"/>
    </row>
    <row r="748" spans="2:16" x14ac:dyDescent="0.2">
      <c r="B748" s="9" t="s">
        <v>128</v>
      </c>
      <c r="C748" s="10"/>
      <c r="D748" s="10"/>
      <c r="E748" s="10"/>
      <c r="F748" s="10"/>
      <c r="G748" s="10"/>
      <c r="H748" s="15"/>
      <c r="J748" s="9" t="s">
        <v>2</v>
      </c>
      <c r="K748" s="10"/>
      <c r="L748" s="10"/>
      <c r="M748" s="10"/>
      <c r="N748" s="10"/>
      <c r="O748" s="10"/>
      <c r="P748" s="15"/>
    </row>
    <row r="749" spans="2:16" x14ac:dyDescent="0.2">
      <c r="B749" s="12"/>
      <c r="C749" s="16"/>
      <c r="D749" s="16"/>
      <c r="E749" s="16"/>
      <c r="F749" s="16"/>
      <c r="G749" s="16"/>
      <c r="H749" s="17"/>
      <c r="J749" s="12"/>
      <c r="K749" s="16"/>
      <c r="L749" s="16"/>
      <c r="M749" s="16"/>
      <c r="N749" s="16"/>
      <c r="O749" s="16"/>
      <c r="P749" s="17"/>
    </row>
    <row r="750" spans="2:16" x14ac:dyDescent="0.2">
      <c r="B750" s="45"/>
      <c r="C750" s="45"/>
      <c r="D750" s="45"/>
      <c r="E750" s="45"/>
      <c r="F750" s="45"/>
      <c r="J750" s="45"/>
      <c r="K750" s="45"/>
      <c r="L750" s="45"/>
      <c r="M750" s="45"/>
      <c r="N750" s="45"/>
    </row>
    <row r="751" spans="2:16" x14ac:dyDescent="0.2">
      <c r="B751" s="14" t="s">
        <v>34</v>
      </c>
      <c r="C751" s="14" t="s">
        <v>38</v>
      </c>
      <c r="D751" s="14" t="s">
        <v>39</v>
      </c>
      <c r="E751" s="14" t="s">
        <v>40</v>
      </c>
      <c r="F751" s="14" t="s">
        <v>121</v>
      </c>
      <c r="G751" s="14" t="s">
        <v>122</v>
      </c>
      <c r="H751" s="14" t="s">
        <v>633</v>
      </c>
      <c r="J751" s="14" t="s">
        <v>34</v>
      </c>
      <c r="K751" s="14" t="s">
        <v>38</v>
      </c>
      <c r="L751" s="14" t="s">
        <v>39</v>
      </c>
      <c r="M751" s="14" t="s">
        <v>40</v>
      </c>
      <c r="N751" s="14" t="s">
        <v>121</v>
      </c>
      <c r="O751" s="14" t="s">
        <v>122</v>
      </c>
      <c r="P751" s="14" t="s">
        <v>633</v>
      </c>
    </row>
    <row r="752" spans="2:16" x14ac:dyDescent="0.2">
      <c r="B752" s="129" t="s">
        <v>115</v>
      </c>
      <c r="C752" s="130"/>
      <c r="D752" s="130"/>
      <c r="E752" s="130"/>
      <c r="F752" s="130"/>
      <c r="G752" s="130"/>
      <c r="H752" s="131"/>
      <c r="J752" s="129" t="s">
        <v>115</v>
      </c>
      <c r="K752" s="130"/>
      <c r="L752" s="130"/>
      <c r="M752" s="130"/>
      <c r="N752" s="130"/>
      <c r="O752" s="130"/>
      <c r="P752" s="131"/>
    </row>
    <row r="753" spans="2:16" x14ac:dyDescent="0.2">
      <c r="B753" s="126" t="s">
        <v>140</v>
      </c>
      <c r="C753" s="127">
        <v>0</v>
      </c>
      <c r="D753" s="127">
        <f>+C756</f>
        <v>5</v>
      </c>
      <c r="E753" s="127">
        <f t="shared" ref="E753:H753" si="658">+D756</f>
        <v>6</v>
      </c>
      <c r="F753" s="127">
        <f t="shared" si="658"/>
        <v>8</v>
      </c>
      <c r="G753" s="127">
        <f t="shared" si="658"/>
        <v>9</v>
      </c>
      <c r="H753" s="127">
        <f t="shared" si="658"/>
        <v>12</v>
      </c>
      <c r="J753" s="126" t="s">
        <v>140</v>
      </c>
      <c r="K753" s="127">
        <f>+C753*0.88</f>
        <v>0</v>
      </c>
      <c r="L753" s="127">
        <f>K756</f>
        <v>29.447011189508601</v>
      </c>
      <c r="M753" s="127">
        <f t="shared" ref="M753:P753" si="659">L756</f>
        <v>37.384731902625276</v>
      </c>
      <c r="N753" s="127">
        <f t="shared" si="659"/>
        <v>51.071386332886163</v>
      </c>
      <c r="O753" s="127">
        <f t="shared" si="659"/>
        <v>58.793820650614521</v>
      </c>
      <c r="P753" s="127">
        <f t="shared" si="659"/>
        <v>84.428146160403685</v>
      </c>
    </row>
    <row r="754" spans="2:16" x14ac:dyDescent="0.2">
      <c r="B754" s="87" t="s">
        <v>131</v>
      </c>
      <c r="C754" s="127">
        <f t="shared" ref="C754:D754" si="660">+C756+C755-C753</f>
        <v>65</v>
      </c>
      <c r="D754" s="127">
        <f t="shared" si="660"/>
        <v>70</v>
      </c>
      <c r="E754" s="127">
        <f t="shared" ref="E754:H754" si="661">+E756+E755-E753</f>
        <v>84.793846153846147</v>
      </c>
      <c r="F754" s="127">
        <f t="shared" si="661"/>
        <v>100.35261538461538</v>
      </c>
      <c r="G754" s="127">
        <f t="shared" si="661"/>
        <v>128.8276923076923</v>
      </c>
      <c r="H754" s="127">
        <f t="shared" si="661"/>
        <v>162.47692307692307</v>
      </c>
      <c r="J754" s="87" t="s">
        <v>131</v>
      </c>
      <c r="K754" s="118">
        <f>C754*K757</f>
        <v>382.81114546361181</v>
      </c>
      <c r="L754" s="118">
        <f t="shared" ref="L754" si="662">D754*L757</f>
        <v>437.86213759330792</v>
      </c>
      <c r="M754" s="118">
        <f t="shared" ref="M754:M755" si="663">E754*M757</f>
        <v>542.23621729383865</v>
      </c>
      <c r="N754" s="118">
        <f t="shared" ref="N754:N755" si="664">F754*N757</f>
        <v>656.75797321690084</v>
      </c>
      <c r="O754" s="118">
        <f t="shared" ref="O754:O755" si="665">G754*O757</f>
        <v>910.91755860813487</v>
      </c>
      <c r="P754" s="118">
        <f t="shared" ref="P754:P755" si="666">H754*P757</f>
        <v>1166.6242090852077</v>
      </c>
    </row>
    <row r="755" spans="2:16" x14ac:dyDescent="0.2">
      <c r="B755" s="87" t="s">
        <v>133</v>
      </c>
      <c r="C755" s="127">
        <f>Pres.Vtas!D108</f>
        <v>60</v>
      </c>
      <c r="D755" s="127">
        <f>Pres.Vtas!E108</f>
        <v>69</v>
      </c>
      <c r="E755" s="127">
        <f>Pres.Vtas!F108</f>
        <v>82.793846153846147</v>
      </c>
      <c r="F755" s="127">
        <f>Pres.Vtas!G108</f>
        <v>99.352615384615376</v>
      </c>
      <c r="G755" s="127">
        <f>Pres.Vtas!H108</f>
        <v>125.8276923076923</v>
      </c>
      <c r="H755" s="127">
        <f>Pres.Vtas!I108</f>
        <v>159.47692307692307</v>
      </c>
      <c r="J755" s="87" t="s">
        <v>133</v>
      </c>
      <c r="K755" s="118">
        <f>C755*K758</f>
        <v>353.36413427410321</v>
      </c>
      <c r="L755" s="118">
        <f t="shared" ref="L755" si="667">D755*L758</f>
        <v>429.92441688019125</v>
      </c>
      <c r="M755" s="118">
        <f t="shared" si="663"/>
        <v>528.54956286357776</v>
      </c>
      <c r="N755" s="118">
        <f t="shared" si="664"/>
        <v>649.03553889917248</v>
      </c>
      <c r="O755" s="118">
        <f t="shared" si="665"/>
        <v>885.2832330983457</v>
      </c>
      <c r="P755" s="118">
        <f t="shared" si="666"/>
        <v>1143.4978145204134</v>
      </c>
    </row>
    <row r="756" spans="2:16" x14ac:dyDescent="0.2">
      <c r="B756" s="120" t="s">
        <v>141</v>
      </c>
      <c r="C756" s="62">
        <v>5</v>
      </c>
      <c r="D756" s="62">
        <f>ROUND((($C$757*D755)/240),0)</f>
        <v>6</v>
      </c>
      <c r="E756" s="62">
        <f t="shared" ref="E756:H756" si="668">ROUND((($C$757*E755)/240),0)</f>
        <v>8</v>
      </c>
      <c r="F756" s="62">
        <f t="shared" si="668"/>
        <v>9</v>
      </c>
      <c r="G756" s="62">
        <f t="shared" si="668"/>
        <v>12</v>
      </c>
      <c r="H756" s="62">
        <f t="shared" si="668"/>
        <v>15</v>
      </c>
      <c r="J756" s="120" t="s">
        <v>141</v>
      </c>
      <c r="K756" s="62">
        <f t="shared" ref="K756:L756" si="669">+K753+K754-K755</f>
        <v>29.447011189508601</v>
      </c>
      <c r="L756" s="62">
        <f t="shared" si="669"/>
        <v>37.384731902625276</v>
      </c>
      <c r="M756" s="62">
        <f t="shared" ref="M756:P756" si="670">+M753+M754-M755</f>
        <v>51.071386332886163</v>
      </c>
      <c r="N756" s="62">
        <f t="shared" si="670"/>
        <v>58.793820650614521</v>
      </c>
      <c r="O756" s="62">
        <f t="shared" si="670"/>
        <v>84.428146160403685</v>
      </c>
      <c r="P756" s="62">
        <f t="shared" si="670"/>
        <v>107.55454072519797</v>
      </c>
    </row>
    <row r="757" spans="2:16" x14ac:dyDescent="0.2">
      <c r="B757" s="120" t="s">
        <v>156</v>
      </c>
      <c r="C757" s="62">
        <v>22</v>
      </c>
      <c r="J757" s="114" t="s">
        <v>144</v>
      </c>
      <c r="K757" s="132">
        <f>Cost.Prod!E1168</f>
        <v>5.8894022379017201</v>
      </c>
      <c r="L757" s="132">
        <f>Cost.Prod!H1168</f>
        <v>6.2551733941901135</v>
      </c>
      <c r="M757" s="132">
        <f>Cost.Prod!K1168</f>
        <v>6.3947590761483992</v>
      </c>
      <c r="N757" s="132">
        <f>Cost.Prod!N1168</f>
        <v>6.5445028084199341</v>
      </c>
      <c r="O757" s="132">
        <f>Cost.Prod!Q1168</f>
        <v>7.0708210501240503</v>
      </c>
      <c r="P757" s="132">
        <f>Cost.Prod!T1168</f>
        <v>7.1802455819087685</v>
      </c>
    </row>
    <row r="758" spans="2:16" x14ac:dyDescent="0.2">
      <c r="J758" s="114" t="s">
        <v>145</v>
      </c>
      <c r="K758" s="132">
        <f t="shared" ref="K758" si="671">(K754+K753)/(C754+C753)</f>
        <v>5.8894022379017201</v>
      </c>
      <c r="L758" s="132">
        <f t="shared" ref="L758" si="672">(L754+L753)/(D754+D753)</f>
        <v>6.230788650437554</v>
      </c>
      <c r="M758" s="132">
        <f t="shared" ref="M758" si="673">(M754+M753)/(E754+E753)</f>
        <v>6.3839232916107767</v>
      </c>
      <c r="N758" s="132">
        <f t="shared" ref="N758" si="674">(N754+N753)/(F754+F753)</f>
        <v>6.5326467389571592</v>
      </c>
      <c r="O758" s="132">
        <f t="shared" ref="O758" si="675">(O754+O753)/(G754+G753)</f>
        <v>7.0356788467003071</v>
      </c>
      <c r="P758" s="132">
        <f t="shared" ref="P758" si="676">(P754+P753)/(H754+H753)</f>
        <v>7.1703027150132037</v>
      </c>
    </row>
    <row r="759" spans="2:16" x14ac:dyDescent="0.2">
      <c r="B759" s="121"/>
      <c r="C759" s="57"/>
      <c r="J759" s="123"/>
      <c r="K759" s="124"/>
      <c r="L759" s="124"/>
      <c r="M759" s="124"/>
      <c r="N759" s="124"/>
      <c r="O759" s="124"/>
      <c r="P759" s="124"/>
    </row>
    <row r="760" spans="2:16" x14ac:dyDescent="0.2">
      <c r="B760" s="121"/>
      <c r="C760" s="57"/>
      <c r="J760" s="123"/>
      <c r="K760" s="124"/>
      <c r="L760" s="124"/>
      <c r="M760" s="124"/>
      <c r="N760" s="124"/>
      <c r="O760" s="124"/>
      <c r="P760" s="124"/>
    </row>
    <row r="761" spans="2:16" x14ac:dyDescent="0.2">
      <c r="B761" s="2" t="s">
        <v>696</v>
      </c>
      <c r="C761" s="695"/>
      <c r="D761" s="695"/>
      <c r="E761" s="695"/>
      <c r="F761" s="695"/>
      <c r="G761" s="695"/>
      <c r="H761" s="696"/>
      <c r="J761" s="2" t="s">
        <v>710</v>
      </c>
      <c r="K761" s="695"/>
      <c r="L761" s="695"/>
      <c r="M761" s="695"/>
      <c r="N761" s="695"/>
      <c r="O761" s="695"/>
      <c r="P761" s="696"/>
    </row>
    <row r="762" spans="2:16" x14ac:dyDescent="0.2">
      <c r="B762" s="9" t="s">
        <v>20</v>
      </c>
      <c r="C762" s="10"/>
      <c r="D762" s="10"/>
      <c r="E762" s="10"/>
      <c r="F762" s="10"/>
      <c r="G762" s="10"/>
      <c r="H762" s="15"/>
      <c r="J762" s="9" t="s">
        <v>20</v>
      </c>
      <c r="K762" s="10"/>
      <c r="L762" s="10"/>
      <c r="M762" s="10"/>
      <c r="N762" s="10"/>
      <c r="O762" s="10"/>
      <c r="P762" s="15"/>
    </row>
    <row r="763" spans="2:16" x14ac:dyDescent="0.2">
      <c r="B763" s="9" t="s">
        <v>139</v>
      </c>
      <c r="C763" s="10"/>
      <c r="D763" s="10"/>
      <c r="E763" s="10"/>
      <c r="F763" s="10"/>
      <c r="G763" s="10"/>
      <c r="H763" s="15"/>
      <c r="J763" s="9" t="s">
        <v>139</v>
      </c>
      <c r="K763" s="10"/>
      <c r="L763" s="10"/>
      <c r="M763" s="10"/>
      <c r="N763" s="10"/>
      <c r="O763" s="10"/>
      <c r="P763" s="15"/>
    </row>
    <row r="764" spans="2:16" x14ac:dyDescent="0.2">
      <c r="B764" s="9" t="s">
        <v>128</v>
      </c>
      <c r="C764" s="10"/>
      <c r="D764" s="10"/>
      <c r="E764" s="10"/>
      <c r="F764" s="10"/>
      <c r="G764" s="10"/>
      <c r="H764" s="15"/>
      <c r="J764" s="9" t="s">
        <v>2</v>
      </c>
      <c r="K764" s="10"/>
      <c r="L764" s="10"/>
      <c r="M764" s="10"/>
      <c r="N764" s="10"/>
      <c r="O764" s="10"/>
      <c r="P764" s="15"/>
    </row>
    <row r="765" spans="2:16" x14ac:dyDescent="0.2">
      <c r="B765" s="12"/>
      <c r="C765" s="16"/>
      <c r="D765" s="16"/>
      <c r="E765" s="16"/>
      <c r="F765" s="16"/>
      <c r="G765" s="16"/>
      <c r="H765" s="17"/>
      <c r="J765" s="12"/>
      <c r="K765" s="16"/>
      <c r="L765" s="16"/>
      <c r="M765" s="16"/>
      <c r="N765" s="16"/>
      <c r="O765" s="16"/>
      <c r="P765" s="17"/>
    </row>
    <row r="766" spans="2:16" x14ac:dyDescent="0.2">
      <c r="B766" s="45"/>
      <c r="C766" s="45"/>
      <c r="D766" s="45"/>
      <c r="E766" s="45"/>
      <c r="F766" s="45"/>
      <c r="J766" s="45"/>
      <c r="K766" s="45"/>
      <c r="L766" s="45"/>
      <c r="M766" s="45"/>
      <c r="N766" s="45"/>
    </row>
    <row r="767" spans="2:16" x14ac:dyDescent="0.2">
      <c r="B767" s="14" t="s">
        <v>34</v>
      </c>
      <c r="C767" s="14" t="s">
        <v>38</v>
      </c>
      <c r="D767" s="14" t="s">
        <v>39</v>
      </c>
      <c r="E767" s="14" t="s">
        <v>40</v>
      </c>
      <c r="F767" s="14" t="s">
        <v>121</v>
      </c>
      <c r="G767" s="14" t="s">
        <v>122</v>
      </c>
      <c r="H767" s="14" t="s">
        <v>633</v>
      </c>
      <c r="J767" s="14" t="s">
        <v>34</v>
      </c>
      <c r="K767" s="14" t="s">
        <v>38</v>
      </c>
      <c r="L767" s="14" t="s">
        <v>39</v>
      </c>
      <c r="M767" s="14" t="s">
        <v>40</v>
      </c>
      <c r="N767" s="14" t="s">
        <v>121</v>
      </c>
      <c r="O767" s="14" t="s">
        <v>122</v>
      </c>
      <c r="P767" s="14" t="s">
        <v>633</v>
      </c>
    </row>
    <row r="768" spans="2:16" x14ac:dyDescent="0.2">
      <c r="B768" s="129" t="s">
        <v>74</v>
      </c>
      <c r="C768" s="130"/>
      <c r="D768" s="130"/>
      <c r="E768" s="130"/>
      <c r="F768" s="130"/>
      <c r="G768" s="130"/>
      <c r="H768" s="131"/>
      <c r="J768" s="129" t="s">
        <v>74</v>
      </c>
      <c r="K768" s="130"/>
      <c r="L768" s="130"/>
      <c r="M768" s="130"/>
      <c r="N768" s="130"/>
      <c r="O768" s="130"/>
      <c r="P768" s="131"/>
    </row>
    <row r="769" spans="2:16" x14ac:dyDescent="0.2">
      <c r="B769" s="126" t="s">
        <v>140</v>
      </c>
      <c r="C769" s="127">
        <v>0</v>
      </c>
      <c r="D769" s="127">
        <f>+C772</f>
        <v>0</v>
      </c>
      <c r="E769" s="127">
        <f t="shared" ref="E769" si="677">+D772</f>
        <v>0</v>
      </c>
      <c r="F769" s="127">
        <f t="shared" ref="F769" si="678">+E772</f>
        <v>0</v>
      </c>
      <c r="G769" s="127">
        <f>+F772</f>
        <v>0</v>
      </c>
      <c r="H769" s="127">
        <f t="shared" ref="H769" si="679">+G772</f>
        <v>0</v>
      </c>
      <c r="J769" s="126" t="s">
        <v>140</v>
      </c>
      <c r="K769" s="127">
        <f>+C769*0.88</f>
        <v>0</v>
      </c>
      <c r="L769" s="127">
        <f>K772</f>
        <v>0</v>
      </c>
      <c r="M769" s="127">
        <f t="shared" ref="M769:P769" si="680">L772</f>
        <v>0</v>
      </c>
      <c r="N769" s="127">
        <f t="shared" si="680"/>
        <v>0</v>
      </c>
      <c r="O769" s="127">
        <f t="shared" si="680"/>
        <v>0</v>
      </c>
      <c r="P769" s="127">
        <f t="shared" si="680"/>
        <v>0</v>
      </c>
    </row>
    <row r="770" spans="2:16" x14ac:dyDescent="0.2">
      <c r="B770" s="87" t="s">
        <v>131</v>
      </c>
      <c r="C770" s="127">
        <f t="shared" ref="C770" si="681">+C772+C771-C769</f>
        <v>309</v>
      </c>
      <c r="D770" s="127">
        <f t="shared" ref="D770:H770" si="682">+D772+D771-D769</f>
        <v>355</v>
      </c>
      <c r="E770" s="127">
        <f t="shared" si="682"/>
        <v>426.38830769230771</v>
      </c>
      <c r="F770" s="127">
        <f t="shared" si="682"/>
        <v>511.66596923076924</v>
      </c>
      <c r="G770" s="127">
        <f t="shared" si="682"/>
        <v>648.0126153846154</v>
      </c>
      <c r="H770" s="127">
        <f t="shared" si="682"/>
        <v>821.30615384615385</v>
      </c>
      <c r="J770" s="87" t="s">
        <v>131</v>
      </c>
      <c r="K770" s="118">
        <f>C770*K773</f>
        <v>5317.7052915116319</v>
      </c>
      <c r="L770" s="118">
        <f t="shared" ref="L770" si="683">D770*L773</f>
        <v>6406.5894246455482</v>
      </c>
      <c r="M770" s="118">
        <f t="shared" ref="M770:M771" si="684">E770*M773</f>
        <v>8306.7216268227367</v>
      </c>
      <c r="N770" s="118">
        <f t="shared" ref="N770:N771" si="685">F770*N773</f>
        <v>10412.947292619339</v>
      </c>
      <c r="O770" s="118">
        <f t="shared" ref="O770:O771" si="686">G770*O773</f>
        <v>13981.98494787555</v>
      </c>
      <c r="P770" s="118">
        <f t="shared" ref="P770:P771" si="687">H770*P773</f>
        <v>18407.688984510703</v>
      </c>
    </row>
    <row r="771" spans="2:16" x14ac:dyDescent="0.2">
      <c r="B771" s="87" t="s">
        <v>133</v>
      </c>
      <c r="C771" s="127">
        <f>Pres.Vtas!D109</f>
        <v>309</v>
      </c>
      <c r="D771" s="127">
        <f>Pres.Vtas!E109</f>
        <v>355</v>
      </c>
      <c r="E771" s="127">
        <f>Pres.Vtas!F109</f>
        <v>426.38830769230771</v>
      </c>
      <c r="F771" s="127">
        <f>Pres.Vtas!G109</f>
        <v>511.66596923076924</v>
      </c>
      <c r="G771" s="127">
        <f>Pres.Vtas!H109</f>
        <v>648.0126153846154</v>
      </c>
      <c r="H771" s="127">
        <f>Pres.Vtas!I109</f>
        <v>821.30615384615385</v>
      </c>
      <c r="J771" s="87" t="s">
        <v>133</v>
      </c>
      <c r="K771" s="118">
        <f>C771*K774</f>
        <v>5317.7052915116319</v>
      </c>
      <c r="L771" s="118">
        <f t="shared" ref="L771" si="688">D771*L774</f>
        <v>6406.5894246455482</v>
      </c>
      <c r="M771" s="118">
        <f t="shared" si="684"/>
        <v>8306.7216268227367</v>
      </c>
      <c r="N771" s="118">
        <f t="shared" si="685"/>
        <v>10412.947292619339</v>
      </c>
      <c r="O771" s="118">
        <f t="shared" si="686"/>
        <v>13981.98494787555</v>
      </c>
      <c r="P771" s="118">
        <f t="shared" si="687"/>
        <v>18407.688984510703</v>
      </c>
    </row>
    <row r="772" spans="2:16" x14ac:dyDescent="0.2">
      <c r="B772" s="120" t="s">
        <v>141</v>
      </c>
      <c r="C772" s="62">
        <v>0</v>
      </c>
      <c r="D772" s="62">
        <v>0</v>
      </c>
      <c r="E772" s="62">
        <v>0</v>
      </c>
      <c r="F772" s="62">
        <v>0</v>
      </c>
      <c r="G772" s="62">
        <v>0</v>
      </c>
      <c r="H772" s="62">
        <v>0</v>
      </c>
      <c r="J772" s="120" t="s">
        <v>141</v>
      </c>
      <c r="K772" s="62">
        <f t="shared" ref="K772:L772" si="689">+K769+K770-K771</f>
        <v>0</v>
      </c>
      <c r="L772" s="62">
        <f t="shared" si="689"/>
        <v>0</v>
      </c>
      <c r="M772" s="62">
        <f t="shared" ref="M772:P772" si="690">+M769+M770-M771</f>
        <v>0</v>
      </c>
      <c r="N772" s="62">
        <f t="shared" si="690"/>
        <v>0</v>
      </c>
      <c r="O772" s="62">
        <f t="shared" si="690"/>
        <v>0</v>
      </c>
      <c r="P772" s="62">
        <f t="shared" si="690"/>
        <v>0</v>
      </c>
    </row>
    <row r="773" spans="2:16" x14ac:dyDescent="0.2">
      <c r="B773" s="120" t="s">
        <v>156</v>
      </c>
      <c r="C773" s="62">
        <v>0</v>
      </c>
      <c r="J773" s="114" t="s">
        <v>144</v>
      </c>
      <c r="K773" s="132">
        <f>Cost.Prod!E1194</f>
        <v>17.20940223790172</v>
      </c>
      <c r="L773" s="132">
        <f>Cost.Prod!H1194</f>
        <v>18.046730773649433</v>
      </c>
      <c r="M773" s="132">
        <f>Cost.Prod!K1194</f>
        <v>19.481588676247359</v>
      </c>
      <c r="N773" s="132">
        <f>Cost.Prod!N1194</f>
        <v>20.351064793841974</v>
      </c>
      <c r="O773" s="132">
        <f>Cost.Prod!Q1194</f>
        <v>21.576717205693306</v>
      </c>
      <c r="P773" s="132">
        <f>Cost.Prod!T1194</f>
        <v>22.412700669912198</v>
      </c>
    </row>
    <row r="774" spans="2:16" x14ac:dyDescent="0.2">
      <c r="J774" s="114" t="s">
        <v>145</v>
      </c>
      <c r="K774" s="132">
        <f t="shared" ref="K774" si="691">(K770+K769)/(C770+C769)</f>
        <v>17.20940223790172</v>
      </c>
      <c r="L774" s="132">
        <f t="shared" ref="L774" si="692">(L770+L769)/(D770+D769)</f>
        <v>18.046730773649433</v>
      </c>
      <c r="M774" s="132">
        <f t="shared" ref="M774" si="693">(M770+M769)/(E770+E769)</f>
        <v>19.481588676247359</v>
      </c>
      <c r="N774" s="132">
        <f t="shared" ref="N774" si="694">(N770+N769)/(F770+F769)</f>
        <v>20.351064793841974</v>
      </c>
      <c r="O774" s="132">
        <f t="shared" ref="O774" si="695">(O770+O769)/(G770+G769)</f>
        <v>21.576717205693306</v>
      </c>
      <c r="P774" s="132">
        <f t="shared" ref="P774" si="696">(P770+P769)/(H770+H769)</f>
        <v>22.412700669912198</v>
      </c>
    </row>
    <row r="775" spans="2:16" s="122" customFormat="1" x14ac:dyDescent="0.2">
      <c r="J775" s="123"/>
      <c r="K775" s="124"/>
      <c r="L775" s="124"/>
      <c r="M775" s="124"/>
      <c r="N775" s="124"/>
      <c r="O775" s="124"/>
      <c r="P775" s="124"/>
    </row>
    <row r="776" spans="2:16" s="122" customFormat="1" x14ac:dyDescent="0.2">
      <c r="J776" s="123"/>
      <c r="K776" s="124"/>
      <c r="L776" s="124"/>
      <c r="M776" s="124"/>
      <c r="N776" s="124"/>
      <c r="O776" s="124"/>
      <c r="P776" s="124"/>
    </row>
    <row r="777" spans="2:16" s="122" customFormat="1" x14ac:dyDescent="0.2">
      <c r="J777" s="123"/>
      <c r="K777" s="124"/>
      <c r="L777" s="124"/>
      <c r="M777" s="124"/>
      <c r="N777" s="124"/>
      <c r="O777" s="124"/>
      <c r="P777" s="124"/>
    </row>
    <row r="778" spans="2:16" s="122" customFormat="1" x14ac:dyDescent="0.2">
      <c r="J778" s="123"/>
      <c r="K778" s="124"/>
      <c r="L778" s="124"/>
      <c r="M778" s="124"/>
      <c r="N778" s="124"/>
      <c r="O778" s="124"/>
      <c r="P778" s="124"/>
    </row>
    <row r="779" spans="2:16" x14ac:dyDescent="0.2">
      <c r="B779" s="622" t="s">
        <v>210</v>
      </c>
      <c r="C779" s="623"/>
      <c r="D779" s="623"/>
      <c r="E779" s="623"/>
      <c r="F779" s="623"/>
      <c r="G779" s="623"/>
      <c r="H779" s="628"/>
      <c r="J779" s="622" t="s">
        <v>211</v>
      </c>
      <c r="K779" s="623"/>
      <c r="L779" s="623"/>
      <c r="M779" s="623"/>
      <c r="N779" s="623"/>
      <c r="O779" s="623"/>
      <c r="P779" s="628"/>
    </row>
    <row r="780" spans="2:16" x14ac:dyDescent="0.2">
      <c r="B780" s="624" t="s">
        <v>20</v>
      </c>
      <c r="C780" s="625"/>
      <c r="D780" s="625"/>
      <c r="E780" s="625"/>
      <c r="F780" s="625"/>
      <c r="G780" s="625"/>
      <c r="H780" s="629"/>
      <c r="J780" s="624" t="s">
        <v>20</v>
      </c>
      <c r="K780" s="625"/>
      <c r="L780" s="625"/>
      <c r="M780" s="625"/>
      <c r="N780" s="625"/>
      <c r="O780" s="625"/>
      <c r="P780" s="629"/>
    </row>
    <row r="781" spans="2:16" x14ac:dyDescent="0.2">
      <c r="B781" s="624" t="s">
        <v>139</v>
      </c>
      <c r="C781" s="625"/>
      <c r="D781" s="625"/>
      <c r="E781" s="625"/>
      <c r="F781" s="625"/>
      <c r="G781" s="625"/>
      <c r="H781" s="629"/>
      <c r="J781" s="624" t="s">
        <v>139</v>
      </c>
      <c r="K781" s="625"/>
      <c r="L781" s="625"/>
      <c r="M781" s="625"/>
      <c r="N781" s="625"/>
      <c r="O781" s="625"/>
      <c r="P781" s="629"/>
    </row>
    <row r="782" spans="2:16" x14ac:dyDescent="0.2">
      <c r="B782" s="624" t="s">
        <v>128</v>
      </c>
      <c r="C782" s="625"/>
      <c r="D782" s="625"/>
      <c r="E782" s="625"/>
      <c r="F782" s="625"/>
      <c r="G782" s="625"/>
      <c r="H782" s="629"/>
      <c r="J782" s="624" t="s">
        <v>2</v>
      </c>
      <c r="K782" s="625"/>
      <c r="L782" s="625"/>
      <c r="M782" s="625"/>
      <c r="N782" s="625"/>
      <c r="O782" s="625"/>
      <c r="P782" s="629"/>
    </row>
    <row r="783" spans="2:16" x14ac:dyDescent="0.2">
      <c r="B783" s="626"/>
      <c r="C783" s="627"/>
      <c r="D783" s="627"/>
      <c r="E783" s="627"/>
      <c r="F783" s="627"/>
      <c r="G783" s="627"/>
      <c r="H783" s="630"/>
      <c r="J783" s="626"/>
      <c r="K783" s="627"/>
      <c r="L783" s="627"/>
      <c r="M783" s="627"/>
      <c r="N783" s="627"/>
      <c r="O783" s="627"/>
      <c r="P783" s="630"/>
    </row>
    <row r="784" spans="2:16" x14ac:dyDescent="0.2">
      <c r="B784" s="45"/>
      <c r="C784" s="45"/>
      <c r="D784" s="45"/>
      <c r="E784" s="45"/>
      <c r="F784" s="45"/>
      <c r="J784" s="45"/>
      <c r="K784" s="45"/>
      <c r="L784" s="45"/>
      <c r="M784" s="45"/>
      <c r="N784" s="45"/>
    </row>
    <row r="785" spans="2:16" x14ac:dyDescent="0.2">
      <c r="B785" s="14" t="s">
        <v>34</v>
      </c>
      <c r="C785" s="14" t="s">
        <v>38</v>
      </c>
      <c r="D785" s="14" t="s">
        <v>39</v>
      </c>
      <c r="E785" s="14" t="s">
        <v>40</v>
      </c>
      <c r="F785" s="14" t="s">
        <v>121</v>
      </c>
      <c r="G785" s="14" t="s">
        <v>122</v>
      </c>
      <c r="H785" s="14" t="s">
        <v>633</v>
      </c>
      <c r="J785" s="14" t="s">
        <v>34</v>
      </c>
      <c r="K785" s="14" t="s">
        <v>38</v>
      </c>
      <c r="L785" s="14" t="s">
        <v>39</v>
      </c>
      <c r="M785" s="14" t="s">
        <v>40</v>
      </c>
      <c r="N785" s="14" t="s">
        <v>121</v>
      </c>
      <c r="O785" s="14" t="s">
        <v>122</v>
      </c>
      <c r="P785" s="14" t="s">
        <v>633</v>
      </c>
    </row>
    <row r="786" spans="2:16" x14ac:dyDescent="0.2">
      <c r="B786" s="133" t="s">
        <v>26</v>
      </c>
      <c r="C786" s="134"/>
      <c r="D786" s="134"/>
      <c r="E786" s="134"/>
      <c r="F786" s="134"/>
      <c r="G786" s="134"/>
      <c r="H786" s="631"/>
      <c r="J786" s="133" t="s">
        <v>26</v>
      </c>
      <c r="K786" s="134"/>
      <c r="L786" s="134"/>
      <c r="M786" s="134"/>
      <c r="N786" s="134"/>
      <c r="O786" s="134"/>
      <c r="P786" s="631"/>
    </row>
    <row r="787" spans="2:16" x14ac:dyDescent="0.2">
      <c r="B787" s="126" t="s">
        <v>140</v>
      </c>
      <c r="C787" s="127">
        <f>C802+C818</f>
        <v>0</v>
      </c>
      <c r="D787" s="127">
        <f t="shared" ref="D787:H787" si="697">D802+D818</f>
        <v>60</v>
      </c>
      <c r="E787" s="127">
        <f t="shared" si="697"/>
        <v>78</v>
      </c>
      <c r="F787" s="127">
        <f t="shared" si="697"/>
        <v>93</v>
      </c>
      <c r="G787" s="127">
        <f t="shared" si="697"/>
        <v>112</v>
      </c>
      <c r="H787" s="127">
        <f t="shared" si="697"/>
        <v>132</v>
      </c>
      <c r="J787" s="126" t="s">
        <v>140</v>
      </c>
      <c r="K787" s="127">
        <f>K802+K818</f>
        <v>0</v>
      </c>
      <c r="L787" s="127">
        <f t="shared" ref="L787" si="698">L802+L818</f>
        <v>205.68399003591321</v>
      </c>
      <c r="M787" s="127">
        <f t="shared" ref="M787:P787" si="699">M802+M818</f>
        <v>276.25603681473149</v>
      </c>
      <c r="N787" s="127">
        <f t="shared" si="699"/>
        <v>339.906634032292</v>
      </c>
      <c r="O787" s="127">
        <f t="shared" si="699"/>
        <v>423.26291762154506</v>
      </c>
      <c r="P787" s="127">
        <f t="shared" si="699"/>
        <v>530.0212194981832</v>
      </c>
    </row>
    <row r="788" spans="2:16" x14ac:dyDescent="0.2">
      <c r="B788" s="87" t="s">
        <v>131</v>
      </c>
      <c r="C788" s="127">
        <f t="shared" ref="C788:H790" si="700">C803+C819</f>
        <v>1727</v>
      </c>
      <c r="D788" s="127">
        <f t="shared" si="700"/>
        <v>1936</v>
      </c>
      <c r="E788" s="127">
        <f t="shared" si="700"/>
        <v>2317</v>
      </c>
      <c r="F788" s="127">
        <f t="shared" si="700"/>
        <v>2781.4000000000005</v>
      </c>
      <c r="G788" s="127">
        <f t="shared" si="700"/>
        <v>3280</v>
      </c>
      <c r="H788" s="127">
        <f t="shared" si="700"/>
        <v>4617</v>
      </c>
      <c r="J788" s="87" t="s">
        <v>131</v>
      </c>
      <c r="K788" s="127">
        <f t="shared" ref="K788:L790" si="701">K803+K819</f>
        <v>17600.45167288938</v>
      </c>
      <c r="L788" s="127">
        <f t="shared" si="701"/>
        <v>20932.418056827144</v>
      </c>
      <c r="M788" s="127">
        <f t="shared" ref="M788:P788" si="702">M803+M819</f>
        <v>25805.888501585599</v>
      </c>
      <c r="N788" s="127">
        <f t="shared" si="702"/>
        <v>31919.977742208779</v>
      </c>
      <c r="O788" s="127">
        <f t="shared" si="702"/>
        <v>40369.56464392817</v>
      </c>
      <c r="P788" s="127">
        <f t="shared" si="702"/>
        <v>58075.663811472419</v>
      </c>
    </row>
    <row r="789" spans="2:16" x14ac:dyDescent="0.2">
      <c r="B789" s="87" t="s">
        <v>133</v>
      </c>
      <c r="C789" s="127">
        <f t="shared" si="700"/>
        <v>1667</v>
      </c>
      <c r="D789" s="127">
        <f t="shared" si="700"/>
        <v>1918</v>
      </c>
      <c r="E789" s="127">
        <f t="shared" si="700"/>
        <v>2302</v>
      </c>
      <c r="F789" s="127">
        <f t="shared" si="700"/>
        <v>2762.4000000000005</v>
      </c>
      <c r="G789" s="127">
        <f t="shared" si="700"/>
        <v>3260</v>
      </c>
      <c r="H789" s="127">
        <f t="shared" si="700"/>
        <v>4564</v>
      </c>
      <c r="J789" s="87" t="s">
        <v>133</v>
      </c>
      <c r="K789" s="127">
        <f t="shared" si="701"/>
        <v>17394.767682853468</v>
      </c>
      <c r="L789" s="127">
        <f t="shared" si="701"/>
        <v>20861.846010048324</v>
      </c>
      <c r="M789" s="127">
        <f t="shared" ref="M789:P789" si="703">M804+M820</f>
        <v>25742.237904368038</v>
      </c>
      <c r="N789" s="127">
        <f t="shared" si="703"/>
        <v>31836.621458619527</v>
      </c>
      <c r="O789" s="127">
        <f t="shared" si="703"/>
        <v>40262.806342051539</v>
      </c>
      <c r="P789" s="127">
        <f t="shared" si="703"/>
        <v>57838.65986587209</v>
      </c>
    </row>
    <row r="790" spans="2:16" x14ac:dyDescent="0.2">
      <c r="B790" s="120" t="s">
        <v>141</v>
      </c>
      <c r="C790" s="128">
        <f t="shared" si="700"/>
        <v>60</v>
      </c>
      <c r="D790" s="128">
        <f t="shared" si="700"/>
        <v>78</v>
      </c>
      <c r="E790" s="128">
        <f t="shared" si="700"/>
        <v>93</v>
      </c>
      <c r="F790" s="128">
        <f t="shared" si="700"/>
        <v>112</v>
      </c>
      <c r="G790" s="128">
        <f t="shared" si="700"/>
        <v>132</v>
      </c>
      <c r="H790" s="128">
        <f t="shared" si="700"/>
        <v>185</v>
      </c>
      <c r="J790" s="120" t="s">
        <v>141</v>
      </c>
      <c r="K790" s="128">
        <f t="shared" si="701"/>
        <v>205.68399003591321</v>
      </c>
      <c r="L790" s="128">
        <f t="shared" si="701"/>
        <v>276.25603681473149</v>
      </c>
      <c r="M790" s="128">
        <f t="shared" ref="M790:P790" si="704">M805+M821</f>
        <v>339.906634032292</v>
      </c>
      <c r="N790" s="128">
        <f t="shared" si="704"/>
        <v>423.26291762154506</v>
      </c>
      <c r="O790" s="128">
        <f t="shared" si="704"/>
        <v>530.0212194981832</v>
      </c>
      <c r="P790" s="128">
        <f t="shared" si="704"/>
        <v>767.02516509851193</v>
      </c>
    </row>
    <row r="791" spans="2:16" x14ac:dyDescent="0.2">
      <c r="B791" s="121"/>
      <c r="C791" s="57"/>
      <c r="J791" s="123"/>
      <c r="K791" s="124"/>
      <c r="L791" s="124"/>
      <c r="M791" s="124"/>
      <c r="N791" s="124"/>
      <c r="O791" s="124"/>
      <c r="P791" s="124"/>
    </row>
    <row r="792" spans="2:16" x14ac:dyDescent="0.2">
      <c r="B792" s="122"/>
      <c r="C792" s="122"/>
      <c r="J792" s="123"/>
      <c r="K792" s="124"/>
      <c r="L792" s="124"/>
      <c r="M792" s="124"/>
      <c r="N792" s="124"/>
      <c r="O792" s="124"/>
      <c r="P792" s="124"/>
    </row>
    <row r="794" spans="2:16" x14ac:dyDescent="0.2">
      <c r="B794" s="2" t="s">
        <v>697</v>
      </c>
      <c r="C794" s="695"/>
      <c r="D794" s="695"/>
      <c r="E794" s="695"/>
      <c r="F794" s="695"/>
      <c r="G794" s="695"/>
      <c r="H794" s="696"/>
      <c r="J794" s="2" t="s">
        <v>711</v>
      </c>
      <c r="K794" s="695"/>
      <c r="L794" s="695"/>
      <c r="M794" s="695"/>
      <c r="N794" s="695"/>
      <c r="O794" s="695"/>
      <c r="P794" s="696"/>
    </row>
    <row r="795" spans="2:16" x14ac:dyDescent="0.2">
      <c r="B795" s="9" t="s">
        <v>20</v>
      </c>
      <c r="C795" s="10"/>
      <c r="D795" s="10"/>
      <c r="E795" s="10"/>
      <c r="F795" s="10"/>
      <c r="G795" s="10"/>
      <c r="H795" s="15"/>
      <c r="J795" s="9" t="s">
        <v>20</v>
      </c>
      <c r="K795" s="10"/>
      <c r="L795" s="10"/>
      <c r="M795" s="10"/>
      <c r="N795" s="10"/>
      <c r="O795" s="10"/>
      <c r="P795" s="15"/>
    </row>
    <row r="796" spans="2:16" x14ac:dyDescent="0.2">
      <c r="B796" s="9" t="s">
        <v>139</v>
      </c>
      <c r="C796" s="10"/>
      <c r="D796" s="10"/>
      <c r="E796" s="10"/>
      <c r="F796" s="10"/>
      <c r="G796" s="10"/>
      <c r="H796" s="15"/>
      <c r="J796" s="9" t="s">
        <v>139</v>
      </c>
      <c r="K796" s="10"/>
      <c r="L796" s="10"/>
      <c r="M796" s="10"/>
      <c r="N796" s="10"/>
      <c r="O796" s="10"/>
      <c r="P796" s="15"/>
    </row>
    <row r="797" spans="2:16" x14ac:dyDescent="0.2">
      <c r="B797" s="9" t="s">
        <v>128</v>
      </c>
      <c r="C797" s="10"/>
      <c r="D797" s="10"/>
      <c r="E797" s="10"/>
      <c r="F797" s="10"/>
      <c r="G797" s="10"/>
      <c r="H797" s="15"/>
      <c r="J797" s="9" t="s">
        <v>2</v>
      </c>
      <c r="K797" s="10"/>
      <c r="L797" s="10"/>
      <c r="M797" s="10"/>
      <c r="N797" s="10"/>
      <c r="O797" s="10"/>
      <c r="P797" s="15"/>
    </row>
    <row r="798" spans="2:16" x14ac:dyDescent="0.2">
      <c r="B798" s="12"/>
      <c r="C798" s="16"/>
      <c r="D798" s="16"/>
      <c r="E798" s="16"/>
      <c r="F798" s="16"/>
      <c r="G798" s="16"/>
      <c r="H798" s="17"/>
      <c r="J798" s="12"/>
      <c r="K798" s="16"/>
      <c r="L798" s="16"/>
      <c r="M798" s="16"/>
      <c r="N798" s="16"/>
      <c r="O798" s="16"/>
      <c r="P798" s="17"/>
    </row>
    <row r="799" spans="2:16" x14ac:dyDescent="0.2">
      <c r="B799" s="45"/>
      <c r="C799" s="45"/>
      <c r="D799" s="45"/>
      <c r="E799" s="45"/>
      <c r="F799" s="45"/>
      <c r="J799" s="45"/>
      <c r="K799" s="45"/>
      <c r="L799" s="45"/>
      <c r="M799" s="45"/>
      <c r="N799" s="45"/>
    </row>
    <row r="800" spans="2:16" x14ac:dyDescent="0.2">
      <c r="B800" s="14" t="s">
        <v>34</v>
      </c>
      <c r="C800" s="14" t="s">
        <v>38</v>
      </c>
      <c r="D800" s="14" t="s">
        <v>39</v>
      </c>
      <c r="E800" s="14" t="s">
        <v>40</v>
      </c>
      <c r="F800" s="14" t="s">
        <v>121</v>
      </c>
      <c r="G800" s="14" t="s">
        <v>122</v>
      </c>
      <c r="H800" s="14" t="s">
        <v>633</v>
      </c>
      <c r="J800" s="14" t="s">
        <v>34</v>
      </c>
      <c r="K800" s="14" t="s">
        <v>38</v>
      </c>
      <c r="L800" s="14" t="s">
        <v>39</v>
      </c>
      <c r="M800" s="14" t="s">
        <v>40</v>
      </c>
      <c r="N800" s="14" t="s">
        <v>121</v>
      </c>
      <c r="O800" s="14" t="s">
        <v>122</v>
      </c>
      <c r="P800" s="14" t="s">
        <v>633</v>
      </c>
    </row>
    <row r="801" spans="2:16" x14ac:dyDescent="0.2">
      <c r="B801" s="129" t="s">
        <v>45</v>
      </c>
      <c r="C801" s="130"/>
      <c r="D801" s="130"/>
      <c r="E801" s="130"/>
      <c r="F801" s="130"/>
      <c r="G801" s="130"/>
      <c r="H801" s="131"/>
      <c r="J801" s="129" t="s">
        <v>45</v>
      </c>
      <c r="K801" s="130"/>
      <c r="L801" s="130"/>
      <c r="M801" s="130"/>
      <c r="N801" s="130"/>
      <c r="O801" s="130"/>
      <c r="P801" s="131"/>
    </row>
    <row r="802" spans="2:16" x14ac:dyDescent="0.2">
      <c r="B802" s="126" t="s">
        <v>140</v>
      </c>
      <c r="C802" s="127">
        <v>0</v>
      </c>
      <c r="D802" s="127">
        <f>+C805</f>
        <v>60</v>
      </c>
      <c r="E802" s="127">
        <f t="shared" ref="E802:H802" si="705">+D805</f>
        <v>78</v>
      </c>
      <c r="F802" s="127">
        <f t="shared" si="705"/>
        <v>93</v>
      </c>
      <c r="G802" s="127">
        <f t="shared" si="705"/>
        <v>112</v>
      </c>
      <c r="H802" s="127">
        <f t="shared" si="705"/>
        <v>132</v>
      </c>
      <c r="J802" s="126" t="s">
        <v>140</v>
      </c>
      <c r="K802" s="127">
        <f>+C802*0.88</f>
        <v>0</v>
      </c>
      <c r="L802" s="127">
        <f>K805</f>
        <v>205.68399003591321</v>
      </c>
      <c r="M802" s="127">
        <f t="shared" ref="M802:P802" si="706">L805</f>
        <v>276.25603681473149</v>
      </c>
      <c r="N802" s="127">
        <f t="shared" si="706"/>
        <v>339.906634032292</v>
      </c>
      <c r="O802" s="127">
        <f t="shared" si="706"/>
        <v>423.26291762154506</v>
      </c>
      <c r="P802" s="127">
        <f t="shared" si="706"/>
        <v>530.0212194981832</v>
      </c>
    </row>
    <row r="803" spans="2:16" x14ac:dyDescent="0.2">
      <c r="B803" s="87" t="s">
        <v>131</v>
      </c>
      <c r="C803" s="127">
        <f t="shared" ref="C803:D803" si="707">+C805+C804-C802</f>
        <v>797</v>
      </c>
      <c r="D803" s="127">
        <f t="shared" si="707"/>
        <v>866</v>
      </c>
      <c r="E803" s="127">
        <f t="shared" ref="E803:H803" si="708">+E805+E804-E802</f>
        <v>1032.7408518296343</v>
      </c>
      <c r="F803" s="127">
        <f t="shared" si="708"/>
        <v>1240.2890221955611</v>
      </c>
      <c r="G803" s="127">
        <f t="shared" si="708"/>
        <v>1461.2837432513497</v>
      </c>
      <c r="H803" s="127">
        <f t="shared" si="708"/>
        <v>2070.7972405518894</v>
      </c>
      <c r="J803" s="87" t="s">
        <v>131</v>
      </c>
      <c r="K803" s="118">
        <f>C803*K806</f>
        <v>2732.1690009770459</v>
      </c>
      <c r="L803" s="118">
        <f t="shared" ref="L803" si="709">D803*L806</f>
        <v>3073.9710111235945</v>
      </c>
      <c r="M803" s="118">
        <f t="shared" ref="M803:M804" si="710">E803*M806</f>
        <v>3783.4018581053888</v>
      </c>
      <c r="N803" s="118">
        <f t="shared" ref="N803:N804" si="711">F803*N806</f>
        <v>4698.7701656754725</v>
      </c>
      <c r="O803" s="118">
        <f t="shared" ref="O803:O804" si="712">G803*O806</f>
        <v>5893.9625991568428</v>
      </c>
      <c r="P803" s="118">
        <f t="shared" ref="P803:P804" si="713">H803*P806</f>
        <v>8602.9567108415995</v>
      </c>
    </row>
    <row r="804" spans="2:16" x14ac:dyDescent="0.2">
      <c r="B804" s="87" t="s">
        <v>133</v>
      </c>
      <c r="C804" s="127">
        <f>Pres.Vtas!D121</f>
        <v>737</v>
      </c>
      <c r="D804" s="127">
        <f>Pres.Vtas!E121</f>
        <v>848</v>
      </c>
      <c r="E804" s="127">
        <f>Pres.Vtas!F121</f>
        <v>1017.7408518296342</v>
      </c>
      <c r="F804" s="127">
        <f>Pres.Vtas!G121</f>
        <v>1221.2890221955611</v>
      </c>
      <c r="G804" s="127">
        <f>Pres.Vtas!H121</f>
        <v>1441.2837432513497</v>
      </c>
      <c r="H804" s="127">
        <f>Pres.Vtas!I121</f>
        <v>2017.7972405518897</v>
      </c>
      <c r="J804" s="87" t="s">
        <v>133</v>
      </c>
      <c r="K804" s="118">
        <f>C804*K807</f>
        <v>2526.4850109411327</v>
      </c>
      <c r="L804" s="118">
        <f t="shared" ref="L804" si="714">D804*L807</f>
        <v>3003.3989643447762</v>
      </c>
      <c r="M804" s="118">
        <f t="shared" si="710"/>
        <v>3719.7512608878283</v>
      </c>
      <c r="N804" s="118">
        <f t="shared" si="711"/>
        <v>4615.413882086219</v>
      </c>
      <c r="O804" s="118">
        <f t="shared" si="712"/>
        <v>5787.2042972802046</v>
      </c>
      <c r="P804" s="118">
        <f t="shared" si="713"/>
        <v>8365.9527652412708</v>
      </c>
    </row>
    <row r="805" spans="2:16" x14ac:dyDescent="0.2">
      <c r="B805" s="120" t="s">
        <v>141</v>
      </c>
      <c r="C805" s="62">
        <v>60</v>
      </c>
      <c r="D805" s="62">
        <f>ROUND((($C$806*D804)/240),0)</f>
        <v>78</v>
      </c>
      <c r="E805" s="62">
        <f t="shared" ref="E805:H805" si="715">ROUND((($C$806*E804)/240),0)</f>
        <v>93</v>
      </c>
      <c r="F805" s="62">
        <f t="shared" si="715"/>
        <v>112</v>
      </c>
      <c r="G805" s="62">
        <f t="shared" si="715"/>
        <v>132</v>
      </c>
      <c r="H805" s="62">
        <f t="shared" si="715"/>
        <v>185</v>
      </c>
      <c r="J805" s="120" t="s">
        <v>141</v>
      </c>
      <c r="K805" s="62">
        <f t="shared" ref="K805:L805" si="716">+K802+K803-K804</f>
        <v>205.68399003591321</v>
      </c>
      <c r="L805" s="62">
        <f t="shared" si="716"/>
        <v>276.25603681473149</v>
      </c>
      <c r="M805" s="62">
        <f t="shared" ref="M805:P805" si="717">+M802+M803-M804</f>
        <v>339.906634032292</v>
      </c>
      <c r="N805" s="62">
        <f t="shared" si="717"/>
        <v>423.26291762154506</v>
      </c>
      <c r="O805" s="62">
        <f t="shared" si="717"/>
        <v>530.0212194981832</v>
      </c>
      <c r="P805" s="62">
        <f t="shared" si="717"/>
        <v>767.02516509851193</v>
      </c>
    </row>
    <row r="806" spans="2:16" x14ac:dyDescent="0.2">
      <c r="B806" s="120" t="s">
        <v>156</v>
      </c>
      <c r="C806" s="62">
        <v>22</v>
      </c>
      <c r="J806" s="114" t="s">
        <v>144</v>
      </c>
      <c r="K806" s="132">
        <f>Cost.Prod!E1247</f>
        <v>3.4280665005985518</v>
      </c>
      <c r="L806" s="132">
        <f>Cost.Prod!H1247</f>
        <v>3.5496201052235503</v>
      </c>
      <c r="M806" s="132">
        <f>Cost.Prod!K1247</f>
        <v>3.6634571503611988</v>
      </c>
      <c r="N806" s="132">
        <f>Cost.Prod!N1247</f>
        <v>3.7884477582150198</v>
      </c>
      <c r="O806" s="132">
        <f>Cost.Prod!Q1247</f>
        <v>4.0334141992456596</v>
      </c>
      <c r="P806" s="132">
        <f>Cost.Prod!T1247</f>
        <v>4.1544177007637986</v>
      </c>
    </row>
    <row r="807" spans="2:16" x14ac:dyDescent="0.2">
      <c r="J807" s="114" t="s">
        <v>145</v>
      </c>
      <c r="K807" s="132">
        <f t="shared" ref="K807" si="718">(K803+K802)/(C803+C802)</f>
        <v>3.4280665005985518</v>
      </c>
      <c r="L807" s="132">
        <f t="shared" ref="L807" si="719">(L803+L802)/(D803+D802)</f>
        <v>3.5417440617273304</v>
      </c>
      <c r="M807" s="132">
        <f t="shared" ref="M807" si="720">(M803+M802)/(E803+E802)</f>
        <v>3.6549100433579729</v>
      </c>
      <c r="N807" s="132">
        <f t="shared" ref="N807" si="721">(N803+N802)/(F803+F802)</f>
        <v>3.7791331930495056</v>
      </c>
      <c r="O807" s="132">
        <f t="shared" ref="O807" si="722">(O803+O802)/(G803+G802)</f>
        <v>4.0153122689256318</v>
      </c>
      <c r="P807" s="132">
        <f t="shared" ref="P807" si="723">(P803+P802)/(H803+H802)</f>
        <v>4.1460819735054706</v>
      </c>
    </row>
    <row r="810" spans="2:16" x14ac:dyDescent="0.2">
      <c r="B810" s="2" t="s">
        <v>698</v>
      </c>
      <c r="C810" s="695"/>
      <c r="D810" s="695"/>
      <c r="E810" s="695"/>
      <c r="F810" s="695"/>
      <c r="G810" s="695"/>
      <c r="H810" s="696"/>
      <c r="J810" s="2" t="s">
        <v>712</v>
      </c>
      <c r="K810" s="695"/>
      <c r="L810" s="695"/>
      <c r="M810" s="695"/>
      <c r="N810" s="695"/>
      <c r="O810" s="695"/>
      <c r="P810" s="696"/>
    </row>
    <row r="811" spans="2:16" x14ac:dyDescent="0.2">
      <c r="B811" s="9" t="s">
        <v>20</v>
      </c>
      <c r="C811" s="10"/>
      <c r="D811" s="10"/>
      <c r="E811" s="10"/>
      <c r="F811" s="10"/>
      <c r="G811" s="10"/>
      <c r="H811" s="15"/>
      <c r="J811" s="9" t="s">
        <v>20</v>
      </c>
      <c r="K811" s="10"/>
      <c r="L811" s="10"/>
      <c r="M811" s="10"/>
      <c r="N811" s="10"/>
      <c r="O811" s="10"/>
      <c r="P811" s="15"/>
    </row>
    <row r="812" spans="2:16" x14ac:dyDescent="0.2">
      <c r="B812" s="9" t="s">
        <v>139</v>
      </c>
      <c r="C812" s="10"/>
      <c r="D812" s="10"/>
      <c r="E812" s="10"/>
      <c r="F812" s="10"/>
      <c r="G812" s="10"/>
      <c r="H812" s="15"/>
      <c r="J812" s="9" t="s">
        <v>139</v>
      </c>
      <c r="K812" s="10"/>
      <c r="L812" s="10"/>
      <c r="M812" s="10"/>
      <c r="N812" s="10"/>
      <c r="O812" s="10"/>
      <c r="P812" s="15"/>
    </row>
    <row r="813" spans="2:16" x14ac:dyDescent="0.2">
      <c r="B813" s="9" t="s">
        <v>128</v>
      </c>
      <c r="C813" s="10"/>
      <c r="D813" s="10"/>
      <c r="E813" s="10"/>
      <c r="F813" s="10"/>
      <c r="G813" s="10"/>
      <c r="H813" s="15"/>
      <c r="J813" s="9" t="s">
        <v>2</v>
      </c>
      <c r="K813" s="10"/>
      <c r="L813" s="10"/>
      <c r="M813" s="10"/>
      <c r="N813" s="10"/>
      <c r="O813" s="10"/>
      <c r="P813" s="15"/>
    </row>
    <row r="814" spans="2:16" x14ac:dyDescent="0.2">
      <c r="B814" s="12"/>
      <c r="C814" s="16"/>
      <c r="D814" s="16"/>
      <c r="E814" s="16"/>
      <c r="F814" s="16"/>
      <c r="G814" s="16"/>
      <c r="H814" s="17"/>
      <c r="J814" s="12"/>
      <c r="K814" s="16"/>
      <c r="L814" s="16"/>
      <c r="M814" s="16"/>
      <c r="N814" s="16"/>
      <c r="O814" s="16"/>
      <c r="P814" s="17"/>
    </row>
    <row r="815" spans="2:16" x14ac:dyDescent="0.2">
      <c r="B815" s="45"/>
      <c r="C815" s="45"/>
      <c r="D815" s="45"/>
      <c r="E815" s="45"/>
      <c r="F815" s="45"/>
      <c r="J815" s="45"/>
      <c r="K815" s="45"/>
      <c r="L815" s="45"/>
      <c r="M815" s="45"/>
      <c r="N815" s="45"/>
    </row>
    <row r="816" spans="2:16" x14ac:dyDescent="0.2">
      <c r="B816" s="14" t="s">
        <v>34</v>
      </c>
      <c r="C816" s="14" t="s">
        <v>38</v>
      </c>
      <c r="D816" s="14" t="s">
        <v>39</v>
      </c>
      <c r="E816" s="14" t="s">
        <v>40</v>
      </c>
      <c r="F816" s="14" t="s">
        <v>121</v>
      </c>
      <c r="G816" s="14" t="s">
        <v>122</v>
      </c>
      <c r="H816" s="14" t="s">
        <v>633</v>
      </c>
      <c r="J816" s="14" t="s">
        <v>34</v>
      </c>
      <c r="K816" s="14" t="s">
        <v>38</v>
      </c>
      <c r="L816" s="14" t="s">
        <v>39</v>
      </c>
      <c r="M816" s="14" t="s">
        <v>40</v>
      </c>
      <c r="N816" s="14" t="s">
        <v>121</v>
      </c>
      <c r="O816" s="14" t="s">
        <v>122</v>
      </c>
      <c r="P816" s="14" t="s">
        <v>633</v>
      </c>
    </row>
    <row r="817" spans="2:16" x14ac:dyDescent="0.2">
      <c r="B817" s="129" t="s">
        <v>74</v>
      </c>
      <c r="C817" s="130"/>
      <c r="D817" s="130"/>
      <c r="E817" s="130"/>
      <c r="F817" s="130"/>
      <c r="G817" s="130"/>
      <c r="H817" s="131"/>
      <c r="J817" s="129" t="s">
        <v>74</v>
      </c>
      <c r="K817" s="130"/>
      <c r="L817" s="130"/>
      <c r="M817" s="130"/>
      <c r="N817" s="130"/>
      <c r="O817" s="130"/>
      <c r="P817" s="131"/>
    </row>
    <row r="818" spans="2:16" x14ac:dyDescent="0.2">
      <c r="B818" s="126" t="s">
        <v>140</v>
      </c>
      <c r="C818" s="127">
        <v>0</v>
      </c>
      <c r="D818" s="127">
        <f>+C821</f>
        <v>0</v>
      </c>
      <c r="E818" s="127">
        <f t="shared" ref="E818" si="724">+D821</f>
        <v>0</v>
      </c>
      <c r="F818" s="127">
        <f t="shared" ref="F818" si="725">+E821</f>
        <v>0</v>
      </c>
      <c r="G818" s="127">
        <f>+F821</f>
        <v>0</v>
      </c>
      <c r="H818" s="127">
        <f t="shared" ref="H818" si="726">+G821</f>
        <v>0</v>
      </c>
      <c r="J818" s="126" t="s">
        <v>140</v>
      </c>
      <c r="K818" s="127">
        <f>+C818*0.88</f>
        <v>0</v>
      </c>
      <c r="L818" s="127">
        <f>K821</f>
        <v>0</v>
      </c>
      <c r="M818" s="127">
        <f t="shared" ref="M818:P818" si="727">L821</f>
        <v>0</v>
      </c>
      <c r="N818" s="127">
        <f t="shared" si="727"/>
        <v>0</v>
      </c>
      <c r="O818" s="127">
        <f t="shared" si="727"/>
        <v>0</v>
      </c>
      <c r="P818" s="127">
        <f t="shared" si="727"/>
        <v>0</v>
      </c>
    </row>
    <row r="819" spans="2:16" x14ac:dyDescent="0.2">
      <c r="B819" s="87" t="s">
        <v>131</v>
      </c>
      <c r="C819" s="127">
        <f t="shared" ref="C819" si="728">+C821+C820-C818</f>
        <v>930</v>
      </c>
      <c r="D819" s="127">
        <f t="shared" ref="D819:H819" si="729">+D821+D820-D818</f>
        <v>1070</v>
      </c>
      <c r="E819" s="127">
        <f t="shared" si="729"/>
        <v>1284.259148170366</v>
      </c>
      <c r="F819" s="127">
        <f t="shared" si="729"/>
        <v>1541.1109778044392</v>
      </c>
      <c r="G819" s="127">
        <f t="shared" si="729"/>
        <v>1818.7162567486503</v>
      </c>
      <c r="H819" s="127">
        <f t="shared" si="729"/>
        <v>2546.2027594481106</v>
      </c>
      <c r="J819" s="87" t="s">
        <v>131</v>
      </c>
      <c r="K819" s="118">
        <f>C819*K822</f>
        <v>14868.282671912333</v>
      </c>
      <c r="L819" s="118">
        <f t="shared" ref="L819" si="730">D819*L822</f>
        <v>17858.44704570355</v>
      </c>
      <c r="M819" s="118">
        <f t="shared" ref="M819:M820" si="731">E819*M822</f>
        <v>22022.48664348021</v>
      </c>
      <c r="N819" s="118">
        <f t="shared" ref="N819:N820" si="732">F819*N822</f>
        <v>27221.207576533307</v>
      </c>
      <c r="O819" s="118">
        <f t="shared" ref="O819:O820" si="733">G819*O822</f>
        <v>34475.602044771331</v>
      </c>
      <c r="P819" s="118">
        <f t="shared" ref="P819:P820" si="734">H819*P822</f>
        <v>49472.707100630818</v>
      </c>
    </row>
    <row r="820" spans="2:16" x14ac:dyDescent="0.2">
      <c r="B820" s="87" t="s">
        <v>133</v>
      </c>
      <c r="C820" s="127">
        <f>Pres.Vtas!D122</f>
        <v>930</v>
      </c>
      <c r="D820" s="127">
        <f>Pres.Vtas!E122</f>
        <v>1070</v>
      </c>
      <c r="E820" s="127">
        <f>Pres.Vtas!F122</f>
        <v>1284.259148170366</v>
      </c>
      <c r="F820" s="127">
        <f>Pres.Vtas!G122</f>
        <v>1541.1109778044392</v>
      </c>
      <c r="G820" s="127">
        <f>Pres.Vtas!H122</f>
        <v>1818.7162567486503</v>
      </c>
      <c r="H820" s="127">
        <f>Pres.Vtas!I122</f>
        <v>2546.2027594481106</v>
      </c>
      <c r="J820" s="87" t="s">
        <v>133</v>
      </c>
      <c r="K820" s="118">
        <f>C820*K823</f>
        <v>14868.282671912333</v>
      </c>
      <c r="L820" s="118">
        <f t="shared" ref="L820" si="735">D820*L823</f>
        <v>17858.44704570355</v>
      </c>
      <c r="M820" s="118">
        <f t="shared" si="731"/>
        <v>22022.48664348021</v>
      </c>
      <c r="N820" s="118">
        <f t="shared" si="732"/>
        <v>27221.207576533307</v>
      </c>
      <c r="O820" s="118">
        <f t="shared" si="733"/>
        <v>34475.602044771331</v>
      </c>
      <c r="P820" s="118">
        <f t="shared" si="734"/>
        <v>49472.707100630818</v>
      </c>
    </row>
    <row r="821" spans="2:16" x14ac:dyDescent="0.2">
      <c r="B821" s="120" t="s">
        <v>141</v>
      </c>
      <c r="C821" s="62">
        <v>0</v>
      </c>
      <c r="D821" s="62">
        <v>0</v>
      </c>
      <c r="E821" s="62">
        <v>0</v>
      </c>
      <c r="F821" s="62">
        <v>0</v>
      </c>
      <c r="G821" s="62">
        <v>0</v>
      </c>
      <c r="H821" s="62">
        <v>0</v>
      </c>
      <c r="J821" s="120" t="s">
        <v>141</v>
      </c>
      <c r="K821" s="62">
        <f t="shared" ref="K821:L821" si="736">+K818+K819-K820</f>
        <v>0</v>
      </c>
      <c r="L821" s="62">
        <f t="shared" si="736"/>
        <v>0</v>
      </c>
      <c r="M821" s="62">
        <f t="shared" ref="M821:P821" si="737">+M818+M819-M820</f>
        <v>0</v>
      </c>
      <c r="N821" s="62">
        <f t="shared" si="737"/>
        <v>0</v>
      </c>
      <c r="O821" s="62">
        <f t="shared" si="737"/>
        <v>0</v>
      </c>
      <c r="P821" s="62">
        <f t="shared" si="737"/>
        <v>0</v>
      </c>
    </row>
    <row r="822" spans="2:16" x14ac:dyDescent="0.2">
      <c r="B822" s="120" t="s">
        <v>156</v>
      </c>
      <c r="C822" s="62">
        <v>0</v>
      </c>
      <c r="J822" s="114" t="s">
        <v>144</v>
      </c>
      <c r="K822" s="132">
        <f>Cost.Prod!E1273</f>
        <v>15.987400722486379</v>
      </c>
      <c r="L822" s="132">
        <f>Cost.Prod!H1273</f>
        <v>16.690137425891169</v>
      </c>
      <c r="M822" s="132">
        <f>Cost.Prod!K1273</f>
        <v>17.148008386667744</v>
      </c>
      <c r="N822" s="132">
        <f>Cost.Prod!N1273</f>
        <v>17.663366213453557</v>
      </c>
      <c r="O822" s="132">
        <f>Cost.Prod!Q1273</f>
        <v>18.956009172318034</v>
      </c>
      <c r="P822" s="132">
        <f>Cost.Prod!T1273</f>
        <v>19.429995084662476</v>
      </c>
    </row>
    <row r="823" spans="2:16" x14ac:dyDescent="0.2">
      <c r="J823" s="114" t="s">
        <v>145</v>
      </c>
      <c r="K823" s="132">
        <f t="shared" ref="K823" si="738">(K819+K818)/(C819+C818)</f>
        <v>15.987400722486379</v>
      </c>
      <c r="L823" s="132">
        <f t="shared" ref="L823" si="739">(L819+L818)/(D819+D818)</f>
        <v>16.690137425891169</v>
      </c>
      <c r="M823" s="132">
        <f t="shared" ref="M823" si="740">(M819+M818)/(E819+E818)</f>
        <v>17.148008386667744</v>
      </c>
      <c r="N823" s="132">
        <f t="shared" ref="N823" si="741">(N819+N818)/(F819+F818)</f>
        <v>17.663366213453557</v>
      </c>
      <c r="O823" s="132">
        <f t="shared" ref="O823" si="742">(O819+O818)/(G819+G818)</f>
        <v>18.956009172318034</v>
      </c>
      <c r="P823" s="132">
        <f t="shared" ref="P823" si="743">(P819+P818)/(H819+H818)</f>
        <v>19.429995084662476</v>
      </c>
    </row>
  </sheetData>
  <pageMargins left="0.74803149606299213" right="0.74803149606299213" top="0.98425196850393704" bottom="0.98425196850393704" header="0" footer="0"/>
  <pageSetup paperSize="9" scale="70" fitToWidth="2" fitToHeight="15" orientation="landscape" r:id="rId1"/>
  <headerFooter alignWithMargins="0"/>
  <rowBreaks count="6" manualBreakCount="6">
    <brk id="43" max="19" man="1"/>
    <brk id="171" max="19" man="1"/>
    <brk id="364" max="19" man="1"/>
    <brk id="446" max="19" man="1"/>
    <brk id="497" max="19" man="1"/>
    <brk id="548" max="19" man="1"/>
  </rowBreaks>
  <colBreaks count="1" manualBreakCount="1">
    <brk id="8" max="64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AH123"/>
  <sheetViews>
    <sheetView zoomScale="70" zoomScaleNormal="70" workbookViewId="0">
      <selection activeCell="A3" sqref="A3"/>
    </sheetView>
  </sheetViews>
  <sheetFormatPr baseColWidth="10" defaultRowHeight="12.75" x14ac:dyDescent="0.2"/>
  <cols>
    <col min="1" max="1" width="12.28515625" style="135" customWidth="1"/>
    <col min="2" max="2" width="41" style="135" bestFit="1" customWidth="1"/>
    <col min="3" max="8" width="12.7109375" style="142" customWidth="1"/>
    <col min="9" max="9" width="12.85546875" style="135" bestFit="1" customWidth="1"/>
    <col min="10" max="10" width="41" style="135" bestFit="1" customWidth="1"/>
    <col min="11" max="16" width="12.7109375" style="142" customWidth="1"/>
    <col min="17" max="17" width="11.42578125" style="135"/>
    <col min="18" max="18" width="41" style="135" bestFit="1" customWidth="1"/>
    <col min="19" max="19" width="12.5703125" style="135" customWidth="1"/>
    <col min="20" max="25" width="12.7109375" style="142" customWidth="1"/>
    <col min="26" max="26" width="11.42578125" style="135"/>
    <col min="27" max="27" width="41" style="135" bestFit="1" customWidth="1"/>
    <col min="28" max="33" width="12.7109375" style="142" customWidth="1"/>
    <col min="34" max="16384" width="11.42578125" style="135"/>
  </cols>
  <sheetData>
    <row r="2" spans="1:34" ht="14.85" customHeight="1" x14ac:dyDescent="0.2">
      <c r="B2" s="83" t="s">
        <v>212</v>
      </c>
      <c r="C2" s="84"/>
      <c r="D2" s="84"/>
      <c r="E2" s="633"/>
      <c r="F2" s="633"/>
      <c r="G2" s="633"/>
      <c r="H2" s="634"/>
      <c r="J2" s="83" t="s">
        <v>213</v>
      </c>
      <c r="K2" s="84"/>
      <c r="L2" s="84"/>
      <c r="M2" s="633"/>
      <c r="N2" s="633"/>
      <c r="O2" s="633"/>
      <c r="P2" s="634"/>
      <c r="R2" s="83" t="s">
        <v>214</v>
      </c>
      <c r="S2" s="72"/>
      <c r="T2" s="84"/>
      <c r="U2" s="84"/>
      <c r="V2" s="633"/>
      <c r="W2" s="633"/>
      <c r="X2" s="633"/>
      <c r="Y2" s="634"/>
      <c r="AA2" s="83" t="s">
        <v>215</v>
      </c>
      <c r="AB2" s="84"/>
      <c r="AC2" s="84"/>
      <c r="AD2" s="633"/>
      <c r="AE2" s="633"/>
      <c r="AF2" s="633"/>
      <c r="AG2" s="634"/>
    </row>
    <row r="3" spans="1:34" ht="14.85" customHeight="1" x14ac:dyDescent="0.2">
      <c r="B3" s="73" t="s">
        <v>20</v>
      </c>
      <c r="C3" s="75"/>
      <c r="D3" s="75"/>
      <c r="E3" s="635"/>
      <c r="F3" s="635"/>
      <c r="G3" s="635"/>
      <c r="H3" s="636"/>
      <c r="J3" s="73" t="s">
        <v>20</v>
      </c>
      <c r="K3" s="75"/>
      <c r="L3" s="75"/>
      <c r="M3" s="635"/>
      <c r="N3" s="635"/>
      <c r="O3" s="635"/>
      <c r="P3" s="636"/>
      <c r="R3" s="73" t="s">
        <v>20</v>
      </c>
      <c r="S3" s="74"/>
      <c r="T3" s="75"/>
      <c r="U3" s="75"/>
      <c r="V3" s="635"/>
      <c r="W3" s="635"/>
      <c r="X3" s="635"/>
      <c r="Y3" s="636"/>
      <c r="AA3" s="73" t="s">
        <v>20</v>
      </c>
      <c r="AB3" s="75"/>
      <c r="AC3" s="75"/>
      <c r="AD3" s="635"/>
      <c r="AE3" s="635"/>
      <c r="AF3" s="635"/>
      <c r="AG3" s="636"/>
    </row>
    <row r="4" spans="1:34" ht="14.85" customHeight="1" x14ac:dyDescent="0.2">
      <c r="B4" s="73" t="s">
        <v>216</v>
      </c>
      <c r="C4" s="75"/>
      <c r="D4" s="75"/>
      <c r="E4" s="635"/>
      <c r="F4" s="635"/>
      <c r="G4" s="635"/>
      <c r="H4" s="636"/>
      <c r="J4" s="73" t="s">
        <v>217</v>
      </c>
      <c r="K4" s="75"/>
      <c r="L4" s="75"/>
      <c r="M4" s="635"/>
      <c r="N4" s="635"/>
      <c r="O4" s="635"/>
      <c r="P4" s="636"/>
      <c r="R4" s="73" t="s">
        <v>218</v>
      </c>
      <c r="S4" s="74"/>
      <c r="T4" s="75"/>
      <c r="U4" s="75"/>
      <c r="V4" s="635"/>
      <c r="W4" s="635"/>
      <c r="X4" s="635"/>
      <c r="Y4" s="636"/>
      <c r="AA4" s="73" t="s">
        <v>219</v>
      </c>
      <c r="AB4" s="75"/>
      <c r="AC4" s="75"/>
      <c r="AD4" s="635"/>
      <c r="AE4" s="635"/>
      <c r="AF4" s="635"/>
      <c r="AG4" s="636"/>
    </row>
    <row r="5" spans="1:34" ht="14.85" customHeight="1" x14ac:dyDescent="0.2">
      <c r="B5" s="73" t="s">
        <v>33</v>
      </c>
      <c r="C5" s="635"/>
      <c r="D5" s="635"/>
      <c r="E5" s="635"/>
      <c r="F5" s="635"/>
      <c r="G5" s="635"/>
      <c r="H5" s="636"/>
      <c r="J5" s="73" t="s">
        <v>220</v>
      </c>
      <c r="K5" s="635"/>
      <c r="L5" s="635"/>
      <c r="M5" s="635"/>
      <c r="N5" s="635"/>
      <c r="O5" s="635"/>
      <c r="P5" s="636"/>
      <c r="R5" s="73" t="s">
        <v>2</v>
      </c>
      <c r="S5" s="74"/>
      <c r="T5" s="635"/>
      <c r="U5" s="635"/>
      <c r="V5" s="635"/>
      <c r="W5" s="635"/>
      <c r="X5" s="635"/>
      <c r="Y5" s="636"/>
      <c r="AA5" s="73" t="s">
        <v>221</v>
      </c>
      <c r="AB5" s="635"/>
      <c r="AC5" s="635"/>
      <c r="AD5" s="635"/>
      <c r="AE5" s="635"/>
      <c r="AF5" s="635"/>
      <c r="AG5" s="636"/>
    </row>
    <row r="6" spans="1:34" ht="14.85" customHeight="1" x14ac:dyDescent="0.2">
      <c r="B6" s="77"/>
      <c r="C6" s="637"/>
      <c r="D6" s="637"/>
      <c r="E6" s="637"/>
      <c r="F6" s="637"/>
      <c r="G6" s="637"/>
      <c r="H6" s="638"/>
      <c r="J6" s="77"/>
      <c r="K6" s="637"/>
      <c r="L6" s="637"/>
      <c r="M6" s="637"/>
      <c r="N6" s="637"/>
      <c r="O6" s="637"/>
      <c r="P6" s="638"/>
      <c r="R6" s="77"/>
      <c r="S6" s="78"/>
      <c r="T6" s="637"/>
      <c r="U6" s="637"/>
      <c r="V6" s="637"/>
      <c r="W6" s="637"/>
      <c r="X6" s="637"/>
      <c r="Y6" s="638"/>
      <c r="AA6" s="77"/>
      <c r="AB6" s="637"/>
      <c r="AC6" s="637"/>
      <c r="AD6" s="637"/>
      <c r="AE6" s="637"/>
      <c r="AF6" s="637"/>
      <c r="AG6" s="638"/>
    </row>
    <row r="7" spans="1:34" ht="14.85" customHeight="1" x14ac:dyDescent="0.2">
      <c r="B7" s="10"/>
      <c r="J7" s="10"/>
      <c r="R7" s="10"/>
      <c r="S7" s="10"/>
      <c r="AA7" s="10"/>
    </row>
    <row r="8" spans="1:34" ht="14.85" customHeight="1" x14ac:dyDescent="0.2">
      <c r="B8" s="14" t="s">
        <v>34</v>
      </c>
      <c r="C8" s="14" t="s">
        <v>38</v>
      </c>
      <c r="D8" s="14" t="s">
        <v>39</v>
      </c>
      <c r="E8" s="14" t="s">
        <v>40</v>
      </c>
      <c r="F8" s="14" t="s">
        <v>121</v>
      </c>
      <c r="G8" s="14" t="s">
        <v>122</v>
      </c>
      <c r="H8" s="14" t="s">
        <v>633</v>
      </c>
      <c r="I8" s="45"/>
      <c r="J8" s="14" t="s">
        <v>34</v>
      </c>
      <c r="K8" s="14" t="s">
        <v>38</v>
      </c>
      <c r="L8" s="14" t="s">
        <v>39</v>
      </c>
      <c r="M8" s="14" t="s">
        <v>40</v>
      </c>
      <c r="N8" s="14" t="s">
        <v>121</v>
      </c>
      <c r="O8" s="14" t="s">
        <v>122</v>
      </c>
      <c r="P8" s="14" t="s">
        <v>633</v>
      </c>
      <c r="R8" s="14" t="s">
        <v>34</v>
      </c>
      <c r="S8" s="14" t="s">
        <v>222</v>
      </c>
      <c r="T8" s="14" t="s">
        <v>38</v>
      </c>
      <c r="U8" s="14" t="s">
        <v>39</v>
      </c>
      <c r="V8" s="14" t="s">
        <v>40</v>
      </c>
      <c r="W8" s="14" t="s">
        <v>121</v>
      </c>
      <c r="X8" s="14" t="s">
        <v>122</v>
      </c>
      <c r="Y8" s="14" t="s">
        <v>633</v>
      </c>
      <c r="AA8" s="14" t="s">
        <v>34</v>
      </c>
      <c r="AB8" s="14" t="s">
        <v>38</v>
      </c>
      <c r="AC8" s="14" t="s">
        <v>39</v>
      </c>
      <c r="AD8" s="14" t="s">
        <v>40</v>
      </c>
      <c r="AE8" s="14" t="s">
        <v>121</v>
      </c>
      <c r="AF8" s="14" t="s">
        <v>122</v>
      </c>
      <c r="AG8" s="14" t="s">
        <v>633</v>
      </c>
      <c r="AH8" s="143"/>
    </row>
    <row r="9" spans="1:34" ht="14.85" customHeight="1" x14ac:dyDescent="0.2">
      <c r="B9" s="13" t="s">
        <v>41</v>
      </c>
      <c r="C9" s="144">
        <f>C30</f>
        <v>24782</v>
      </c>
      <c r="D9" s="144">
        <f t="shared" ref="D9:H9" si="0">D30</f>
        <v>28499</v>
      </c>
      <c r="E9" s="144">
        <f t="shared" ref="E9:G9" si="1">E30</f>
        <v>34199</v>
      </c>
      <c r="F9" s="144">
        <f t="shared" si="1"/>
        <v>41038.799999999996</v>
      </c>
      <c r="G9" s="144">
        <f t="shared" si="1"/>
        <v>51161.999999999993</v>
      </c>
      <c r="H9" s="144">
        <f t="shared" si="0"/>
        <v>63946.999999999993</v>
      </c>
      <c r="I9" s="145"/>
      <c r="J9" s="13" t="s">
        <v>41</v>
      </c>
      <c r="K9" s="146">
        <f>C9/C15</f>
        <v>0.26675995694294941</v>
      </c>
      <c r="L9" s="146">
        <f t="shared" ref="L9:P9" si="2">D9/D15</f>
        <v>0.24668265110924531</v>
      </c>
      <c r="M9" s="146">
        <f t="shared" si="2"/>
        <v>0.24851937708468072</v>
      </c>
      <c r="N9" s="146">
        <f t="shared" si="2"/>
        <v>0.24851787213066706</v>
      </c>
      <c r="O9" s="146">
        <f t="shared" si="2"/>
        <v>0.24623988679953598</v>
      </c>
      <c r="P9" s="146">
        <f t="shared" si="2"/>
        <v>0.24397195049368961</v>
      </c>
      <c r="Q9" s="147"/>
      <c r="R9" s="13" t="s">
        <v>41</v>
      </c>
      <c r="S9" s="144">
        <f>+S26+S29</f>
        <v>0.20250000000000001</v>
      </c>
      <c r="T9" s="144">
        <f>T30</f>
        <v>2057.6025000000004</v>
      </c>
      <c r="U9" s="144">
        <f t="shared" ref="U9:Y9" si="3">U30</f>
        <v>2366.2125000000001</v>
      </c>
      <c r="V9" s="144">
        <f t="shared" si="3"/>
        <v>2839.4781655031879</v>
      </c>
      <c r="W9" s="144">
        <f t="shared" si="3"/>
        <v>3407.373798603825</v>
      </c>
      <c r="X9" s="144">
        <f t="shared" si="3"/>
        <v>4247.883911911872</v>
      </c>
      <c r="Y9" s="144">
        <f t="shared" si="3"/>
        <v>5309.3982353119209</v>
      </c>
      <c r="AA9" s="13" t="s">
        <v>41</v>
      </c>
      <c r="AB9" s="146">
        <f>T9/T15</f>
        <v>9.9334110988333946E-2</v>
      </c>
      <c r="AC9" s="146">
        <f t="shared" ref="AC9:AG9" si="4">U9/U15</f>
        <v>9.7635461114111574E-2</v>
      </c>
      <c r="AD9" s="146">
        <f t="shared" si="4"/>
        <v>9.8181599518331539E-2</v>
      </c>
      <c r="AE9" s="146">
        <f t="shared" si="4"/>
        <v>9.818164384058585E-2</v>
      </c>
      <c r="AF9" s="146">
        <f t="shared" si="4"/>
        <v>9.6990791719940031E-2</v>
      </c>
      <c r="AG9" s="146">
        <f t="shared" si="4"/>
        <v>9.5862609589026218E-2</v>
      </c>
      <c r="AH9" s="148"/>
    </row>
    <row r="10" spans="1:34" ht="14.85" customHeight="1" x14ac:dyDescent="0.2">
      <c r="A10" s="149"/>
      <c r="B10" s="5" t="s">
        <v>43</v>
      </c>
      <c r="C10" s="144">
        <f>C54</f>
        <v>11492</v>
      </c>
      <c r="D10" s="144">
        <f t="shared" ref="D10:H10" si="5">D54</f>
        <v>12417</v>
      </c>
      <c r="E10" s="144">
        <f t="shared" ref="E10:G10" si="6">E54</f>
        <v>14881.000000000002</v>
      </c>
      <c r="F10" s="144">
        <f t="shared" si="6"/>
        <v>17857.399999999998</v>
      </c>
      <c r="G10" s="144">
        <f t="shared" si="6"/>
        <v>22638</v>
      </c>
      <c r="H10" s="144">
        <f t="shared" si="5"/>
        <v>28629</v>
      </c>
      <c r="I10" s="145"/>
      <c r="J10" s="5" t="s">
        <v>43</v>
      </c>
      <c r="K10" s="146">
        <f>C10/C15</f>
        <v>0.12370290635091497</v>
      </c>
      <c r="L10" s="146">
        <f t="shared" ref="L10:P10" si="7">D10/D15</f>
        <v>0.10747950730985294</v>
      </c>
      <c r="M10" s="146">
        <f t="shared" si="7"/>
        <v>0.10813815756007879</v>
      </c>
      <c r="N10" s="146">
        <f t="shared" si="7"/>
        <v>0.10813871384607186</v>
      </c>
      <c r="O10" s="146">
        <f t="shared" si="7"/>
        <v>0.10895544656909223</v>
      </c>
      <c r="P10" s="146">
        <f t="shared" si="7"/>
        <v>0.10922596792162009</v>
      </c>
      <c r="Q10" s="147"/>
      <c r="R10" s="5" t="s">
        <v>43</v>
      </c>
      <c r="S10" s="150">
        <f>S41+S49+S51</f>
        <v>2.2636363636363637</v>
      </c>
      <c r="T10" s="144">
        <f>T54</f>
        <v>8961.6272727272717</v>
      </c>
      <c r="U10" s="144">
        <f t="shared" ref="U10:Y10" si="8">U54</f>
        <v>9683.4</v>
      </c>
      <c r="V10" s="144">
        <f t="shared" si="8"/>
        <v>11599.807305561257</v>
      </c>
      <c r="W10" s="144">
        <f t="shared" si="8"/>
        <v>13919.676039400778</v>
      </c>
      <c r="X10" s="144">
        <f t="shared" si="8"/>
        <v>17647.254258157191</v>
      </c>
      <c r="Y10" s="144">
        <f t="shared" si="8"/>
        <v>22317.558357274775</v>
      </c>
      <c r="AA10" s="5" t="s">
        <v>43</v>
      </c>
      <c r="AB10" s="146">
        <f>T10/T15</f>
        <v>0.4326371484021676</v>
      </c>
      <c r="AC10" s="146">
        <f t="shared" ref="AC10:AG10" si="9">U10/U15</f>
        <v>0.3995597285334212</v>
      </c>
      <c r="AD10" s="146">
        <f t="shared" si="9"/>
        <v>0.40109047120022773</v>
      </c>
      <c r="AE10" s="146">
        <f t="shared" si="9"/>
        <v>0.40108798037854637</v>
      </c>
      <c r="AF10" s="146">
        <f t="shared" si="9"/>
        <v>0.40293501368576445</v>
      </c>
      <c r="AG10" s="146">
        <f t="shared" si="9"/>
        <v>0.40294950368477167</v>
      </c>
      <c r="AH10" s="143"/>
    </row>
    <row r="11" spans="1:34" ht="14.85" customHeight="1" x14ac:dyDescent="0.2">
      <c r="B11" s="13" t="s">
        <v>69</v>
      </c>
      <c r="C11" s="144">
        <f>C68</f>
        <v>37162</v>
      </c>
      <c r="D11" s="144">
        <f t="shared" ref="D11:H11" si="10">D68</f>
        <v>54222</v>
      </c>
      <c r="E11" s="144">
        <f t="shared" ref="E11:G11" si="11">E68</f>
        <v>64098</v>
      </c>
      <c r="F11" s="144">
        <f t="shared" si="11"/>
        <v>76917.800000000017</v>
      </c>
      <c r="G11" s="144">
        <f t="shared" si="11"/>
        <v>97036</v>
      </c>
      <c r="H11" s="144">
        <f t="shared" si="10"/>
        <v>122404</v>
      </c>
      <c r="I11" s="145"/>
      <c r="J11" s="13" t="s">
        <v>69</v>
      </c>
      <c r="K11" s="146">
        <f>C11/C15</f>
        <v>0.40002152852529604</v>
      </c>
      <c r="L11" s="146">
        <f t="shared" ref="L11:P11" si="12">D11/D15</f>
        <v>0.46933670333855571</v>
      </c>
      <c r="M11" s="146">
        <f t="shared" si="12"/>
        <v>0.46579125215280753</v>
      </c>
      <c r="N11" s="146">
        <f t="shared" si="12"/>
        <v>0.46578964260583228</v>
      </c>
      <c r="O11" s="146">
        <f t="shared" si="12"/>
        <v>0.46702892098588361</v>
      </c>
      <c r="P11" s="146">
        <f t="shared" si="12"/>
        <v>0.46699833656355394</v>
      </c>
      <c r="Q11" s="147"/>
      <c r="R11" s="13" t="s">
        <v>69</v>
      </c>
      <c r="S11" s="144">
        <f>S65</f>
        <v>0.13500000000000001</v>
      </c>
      <c r="T11" s="144">
        <f>T68</f>
        <v>5016.8700000000008</v>
      </c>
      <c r="U11" s="144">
        <f t="shared" ref="U11:Y11" si="13">U68</f>
        <v>7319.97</v>
      </c>
      <c r="V11" s="144">
        <f t="shared" si="13"/>
        <v>8653.23</v>
      </c>
      <c r="W11" s="144">
        <f t="shared" si="13"/>
        <v>10383.903000000002</v>
      </c>
      <c r="X11" s="144">
        <f t="shared" si="13"/>
        <v>13099.859999999999</v>
      </c>
      <c r="Y11" s="144">
        <f t="shared" si="13"/>
        <v>16524.54</v>
      </c>
      <c r="AA11" s="13" t="s">
        <v>69</v>
      </c>
      <c r="AB11" s="146">
        <f>T11/T15</f>
        <v>0.24219756799189487</v>
      </c>
      <c r="AC11" s="146">
        <f t="shared" ref="AC11:AG11" si="14">U11/U15</f>
        <v>0.30203907987615791</v>
      </c>
      <c r="AD11" s="146">
        <f t="shared" si="14"/>
        <v>0.29920566839416263</v>
      </c>
      <c r="AE11" s="146">
        <f t="shared" si="14"/>
        <v>0.29920658145547047</v>
      </c>
      <c r="AF11" s="146">
        <f t="shared" si="14"/>
        <v>0.29910558272495774</v>
      </c>
      <c r="AG11" s="146">
        <f t="shared" si="14"/>
        <v>0.29835500304399082</v>
      </c>
      <c r="AH11" s="143"/>
    </row>
    <row r="12" spans="1:34" ht="14.85" customHeight="1" x14ac:dyDescent="0.2">
      <c r="B12" s="13" t="s">
        <v>70</v>
      </c>
      <c r="C12" s="144">
        <f>C90</f>
        <v>7157</v>
      </c>
      <c r="D12" s="144">
        <f t="shared" ref="D12:H12" si="15">D90</f>
        <v>7078</v>
      </c>
      <c r="E12" s="144">
        <f t="shared" ref="E12:G12" si="16">E90</f>
        <v>8463</v>
      </c>
      <c r="F12" s="144">
        <f t="shared" si="16"/>
        <v>10156</v>
      </c>
      <c r="G12" s="144">
        <f t="shared" si="16"/>
        <v>12825.999999999998</v>
      </c>
      <c r="H12" s="144">
        <f t="shared" si="15"/>
        <v>16111.999999999998</v>
      </c>
      <c r="I12" s="145"/>
      <c r="J12" s="13" t="s">
        <v>70</v>
      </c>
      <c r="K12" s="146">
        <f>C12/C15</f>
        <v>7.7039827771797631E-2</v>
      </c>
      <c r="L12" s="146">
        <f t="shared" ref="L12:P12" si="17">D12/D15</f>
        <v>6.1266002475568904E-2</v>
      </c>
      <c r="M12" s="146">
        <f t="shared" si="17"/>
        <v>6.1499444085138542E-2</v>
      </c>
      <c r="N12" s="146">
        <f t="shared" si="17"/>
        <v>6.1501493936446848E-2</v>
      </c>
      <c r="O12" s="146">
        <f t="shared" si="17"/>
        <v>6.1730831243713084E-2</v>
      </c>
      <c r="P12" s="146">
        <f t="shared" si="17"/>
        <v>6.1470844079539726E-2</v>
      </c>
      <c r="Q12" s="147"/>
      <c r="R12" s="13" t="s">
        <v>70</v>
      </c>
      <c r="S12" s="144">
        <f>S79+S83+S87</f>
        <v>1.02</v>
      </c>
      <c r="T12" s="144">
        <f>T90</f>
        <v>2023.5457894736844</v>
      </c>
      <c r="U12" s="144">
        <f t="shared" ref="U12:Y12" si="18">U90</f>
        <v>1979.4236842105265</v>
      </c>
      <c r="V12" s="144">
        <f t="shared" si="18"/>
        <v>2364.8273278256538</v>
      </c>
      <c r="W12" s="144">
        <f t="shared" si="18"/>
        <v>2837.9607933907837</v>
      </c>
      <c r="X12" s="144">
        <f t="shared" si="18"/>
        <v>3586.4616090378167</v>
      </c>
      <c r="Y12" s="144">
        <f t="shared" si="18"/>
        <v>4505.4975026707498</v>
      </c>
      <c r="AA12" s="13" t="s">
        <v>70</v>
      </c>
      <c r="AB12" s="146">
        <f>T12/T15</f>
        <v>9.7689967834678842E-2</v>
      </c>
      <c r="AC12" s="146">
        <f t="shared" ref="AC12:AG12" si="19">U12/U15</f>
        <v>8.1675650072885811E-2</v>
      </c>
      <c r="AD12" s="146">
        <f t="shared" si="19"/>
        <v>8.1769436529348732E-2</v>
      </c>
      <c r="AE12" s="146">
        <f t="shared" si="19"/>
        <v>8.1774314272303097E-2</v>
      </c>
      <c r="AF12" s="146">
        <f t="shared" si="19"/>
        <v>8.1888714039077187E-2</v>
      </c>
      <c r="AG12" s="146">
        <f t="shared" si="19"/>
        <v>8.1347966183871037E-2</v>
      </c>
      <c r="AH12" s="143"/>
    </row>
    <row r="13" spans="1:34" ht="14.85" customHeight="1" x14ac:dyDescent="0.2">
      <c r="B13" s="5" t="s">
        <v>71</v>
      </c>
      <c r="C13" s="144">
        <f>C110</f>
        <v>10580</v>
      </c>
      <c r="D13" s="144">
        <f t="shared" ref="D13:H13" si="20">D110</f>
        <v>11377</v>
      </c>
      <c r="E13" s="144">
        <f t="shared" ref="E13:G13" si="21">E110</f>
        <v>13653.000000000004</v>
      </c>
      <c r="F13" s="144">
        <f t="shared" si="21"/>
        <v>16382.800000000001</v>
      </c>
      <c r="G13" s="144">
        <f t="shared" si="21"/>
        <v>20830.999999999996</v>
      </c>
      <c r="H13" s="144">
        <f t="shared" si="20"/>
        <v>26399.000000000007</v>
      </c>
      <c r="I13" s="145"/>
      <c r="J13" s="5" t="s">
        <v>71</v>
      </c>
      <c r="K13" s="146">
        <f>C13/C15</f>
        <v>0.11388589881593111</v>
      </c>
      <c r="L13" s="146">
        <f t="shared" ref="L13:P13" si="22">D13/D15</f>
        <v>9.8477438565208741E-2</v>
      </c>
      <c r="M13" s="146">
        <f t="shared" si="22"/>
        <v>9.9214452333025727E-2</v>
      </c>
      <c r="N13" s="146">
        <f t="shared" si="22"/>
        <v>9.9209006977355407E-2</v>
      </c>
      <c r="O13" s="146">
        <f t="shared" si="22"/>
        <v>0.10025845514094707</v>
      </c>
      <c r="P13" s="146">
        <f t="shared" si="22"/>
        <v>0.10071802463106813</v>
      </c>
      <c r="Q13" s="147"/>
      <c r="R13" s="5" t="s">
        <v>71</v>
      </c>
      <c r="S13" s="144">
        <f>S101</f>
        <v>0.2076923076923077</v>
      </c>
      <c r="T13" s="144">
        <f>T110</f>
        <v>2197.3846153846152</v>
      </c>
      <c r="U13" s="144">
        <f t="shared" ref="U13:Y13" si="23">U110</f>
        <v>2362.9153846153845</v>
      </c>
      <c r="V13" s="144">
        <f t="shared" si="23"/>
        <v>2835.6230769230779</v>
      </c>
      <c r="W13" s="144">
        <f t="shared" si="23"/>
        <v>3402.5815384615389</v>
      </c>
      <c r="X13" s="144">
        <f t="shared" si="23"/>
        <v>4326.4384615384615</v>
      </c>
      <c r="Y13" s="144">
        <f t="shared" si="23"/>
        <v>5482.8692307692309</v>
      </c>
      <c r="AA13" s="5" t="s">
        <v>71</v>
      </c>
      <c r="AB13" s="146">
        <f>T13/T15</f>
        <v>0.10608232020940528</v>
      </c>
      <c r="AC13" s="146">
        <f t="shared" ref="AC13:AG13" si="24">U13/U15</f>
        <v>9.7499414423071196E-2</v>
      </c>
      <c r="AD13" s="146">
        <f t="shared" si="24"/>
        <v>9.8048300813069977E-2</v>
      </c>
      <c r="AE13" s="146">
        <f t="shared" si="24"/>
        <v>9.8043557441414103E-2</v>
      </c>
      <c r="AF13" s="146">
        <f t="shared" si="24"/>
        <v>9.8784406639622957E-2</v>
      </c>
      <c r="AG13" s="146">
        <f t="shared" si="24"/>
        <v>9.8994674952280495E-2</v>
      </c>
      <c r="AH13" s="143"/>
    </row>
    <row r="14" spans="1:34" ht="14.85" customHeight="1" x14ac:dyDescent="0.2">
      <c r="B14" s="5" t="s">
        <v>72</v>
      </c>
      <c r="C14" s="144">
        <f>C123</f>
        <v>1727</v>
      </c>
      <c r="D14" s="144">
        <f t="shared" ref="D14:H14" si="25">D123</f>
        <v>1936</v>
      </c>
      <c r="E14" s="144">
        <f t="shared" ref="E14:G14" si="26">E123</f>
        <v>2317</v>
      </c>
      <c r="F14" s="144">
        <f t="shared" si="26"/>
        <v>2781.4000000000005</v>
      </c>
      <c r="G14" s="144">
        <f t="shared" si="26"/>
        <v>3280</v>
      </c>
      <c r="H14" s="144">
        <f t="shared" si="25"/>
        <v>4617</v>
      </c>
      <c r="I14" s="145"/>
      <c r="J14" s="5" t="s">
        <v>72</v>
      </c>
      <c r="K14" s="146">
        <f>C14/C15</f>
        <v>1.8589881593110872E-2</v>
      </c>
      <c r="L14" s="146">
        <f t="shared" ref="L14:P14" si="27">D14/D15</f>
        <v>1.6757697201568438E-2</v>
      </c>
      <c r="M14" s="146">
        <f t="shared" si="27"/>
        <v>1.68373167842687E-2</v>
      </c>
      <c r="N14" s="146">
        <f t="shared" si="27"/>
        <v>1.6843270503626752E-2</v>
      </c>
      <c r="O14" s="146">
        <f t="shared" si="27"/>
        <v>1.5786459260827924E-2</v>
      </c>
      <c r="P14" s="146">
        <f t="shared" si="27"/>
        <v>1.7614876310528483E-2</v>
      </c>
      <c r="Q14" s="147"/>
      <c r="R14" s="5" t="s">
        <v>72</v>
      </c>
      <c r="S14" s="150">
        <f>S121+S122</f>
        <v>0.49821428571428572</v>
      </c>
      <c r="T14" s="144">
        <f>T123</f>
        <v>456.9267857142857</v>
      </c>
      <c r="U14" s="144">
        <f t="shared" ref="U14:Y14" si="28">U123</f>
        <v>523.25357142857138</v>
      </c>
      <c r="V14" s="144">
        <f t="shared" si="28"/>
        <v>627.70947917559351</v>
      </c>
      <c r="W14" s="144">
        <f t="shared" si="28"/>
        <v>753.29958929642646</v>
      </c>
      <c r="X14" s="144">
        <f t="shared" si="28"/>
        <v>888.87706744365414</v>
      </c>
      <c r="Y14" s="144">
        <f t="shared" si="28"/>
        <v>1245.6332515639731</v>
      </c>
      <c r="AA14" s="5" t="s">
        <v>72</v>
      </c>
      <c r="AB14" s="146">
        <f>T14/T15</f>
        <v>2.205888457351968E-2</v>
      </c>
      <c r="AC14" s="146">
        <f t="shared" ref="AC14:AG14" si="29">U14/U15</f>
        <v>2.1590665980352263E-2</v>
      </c>
      <c r="AD14" s="146">
        <f t="shared" si="29"/>
        <v>2.1704523544859567E-2</v>
      </c>
      <c r="AE14" s="146">
        <f t="shared" si="29"/>
        <v>2.1705922611680178E-2</v>
      </c>
      <c r="AF14" s="146">
        <f t="shared" si="29"/>
        <v>2.0295491190637591E-2</v>
      </c>
      <c r="AG14" s="146">
        <f t="shared" si="29"/>
        <v>2.2490242546059698E-2</v>
      </c>
      <c r="AH14" s="148"/>
    </row>
    <row r="15" spans="1:34" ht="14.85" customHeight="1" x14ac:dyDescent="0.2">
      <c r="B15" s="51" t="s">
        <v>47</v>
      </c>
      <c r="C15" s="53">
        <f t="shared" ref="C15:H15" si="30">SUM(C9:C14)</f>
        <v>92900</v>
      </c>
      <c r="D15" s="53">
        <f t="shared" si="30"/>
        <v>115529</v>
      </c>
      <c r="E15" s="53">
        <f t="shared" ref="E15:G15" si="31">SUM(E9:E14)</f>
        <v>137611</v>
      </c>
      <c r="F15" s="53">
        <f t="shared" si="31"/>
        <v>165134.19999999998</v>
      </c>
      <c r="G15" s="53">
        <f t="shared" si="31"/>
        <v>207773</v>
      </c>
      <c r="H15" s="53">
        <f t="shared" si="30"/>
        <v>262108</v>
      </c>
      <c r="J15" s="51" t="s">
        <v>47</v>
      </c>
      <c r="K15" s="52">
        <f t="shared" ref="K15:P15" si="32">SUM(K9:K14)</f>
        <v>1</v>
      </c>
      <c r="L15" s="52">
        <f t="shared" si="32"/>
        <v>1</v>
      </c>
      <c r="M15" s="52">
        <f t="shared" si="32"/>
        <v>1</v>
      </c>
      <c r="N15" s="52">
        <f t="shared" si="32"/>
        <v>1.0000000000000002</v>
      </c>
      <c r="O15" s="52">
        <f t="shared" si="32"/>
        <v>0.99999999999999978</v>
      </c>
      <c r="P15" s="52">
        <f t="shared" si="32"/>
        <v>1</v>
      </c>
      <c r="Q15" s="147"/>
      <c r="R15" s="51" t="s">
        <v>47</v>
      </c>
      <c r="S15" s="53">
        <f>SUM(S9:S14)</f>
        <v>4.3270429570429574</v>
      </c>
      <c r="T15" s="53">
        <f t="shared" ref="T15" si="33">SUM(T9:T14)</f>
        <v>20713.956963299854</v>
      </c>
      <c r="U15" s="53">
        <f t="shared" ref="U15:Y15" si="34">SUM(U9:U14)</f>
        <v>24235.175140254483</v>
      </c>
      <c r="V15" s="53">
        <f t="shared" si="34"/>
        <v>28920.675354988765</v>
      </c>
      <c r="W15" s="53">
        <f t="shared" si="34"/>
        <v>34704.794759153352</v>
      </c>
      <c r="X15" s="53">
        <f t="shared" si="34"/>
        <v>43796.775308088996</v>
      </c>
      <c r="Y15" s="53">
        <f t="shared" si="34"/>
        <v>55385.496577590653</v>
      </c>
      <c r="AA15" s="51" t="s">
        <v>47</v>
      </c>
      <c r="AB15" s="52">
        <f t="shared" ref="AB15:AG15" si="35">SUM(AB9:AB14)</f>
        <v>1.0000000000000002</v>
      </c>
      <c r="AC15" s="52">
        <f t="shared" si="35"/>
        <v>1</v>
      </c>
      <c r="AD15" s="52">
        <f t="shared" si="35"/>
        <v>1.0000000000000002</v>
      </c>
      <c r="AE15" s="52">
        <f t="shared" si="35"/>
        <v>1</v>
      </c>
      <c r="AF15" s="52">
        <f t="shared" si="35"/>
        <v>0.99999999999999989</v>
      </c>
      <c r="AG15" s="52">
        <f t="shared" si="35"/>
        <v>1</v>
      </c>
      <c r="AH15" s="143"/>
    </row>
    <row r="16" spans="1:34" ht="14.85" customHeight="1" x14ac:dyDescent="0.2">
      <c r="B16" s="55"/>
      <c r="C16" s="56"/>
      <c r="D16" s="56"/>
      <c r="E16" s="56"/>
      <c r="F16" s="56"/>
      <c r="G16" s="56"/>
      <c r="H16" s="56"/>
      <c r="J16" s="55"/>
      <c r="K16" s="56"/>
      <c r="L16" s="56"/>
      <c r="M16" s="56"/>
      <c r="N16" s="56"/>
      <c r="O16" s="56"/>
      <c r="P16" s="56"/>
      <c r="Q16" s="147"/>
      <c r="R16" s="55"/>
      <c r="S16" s="55"/>
      <c r="T16" s="56"/>
      <c r="U16" s="56"/>
      <c r="V16" s="56"/>
      <c r="W16" s="56"/>
      <c r="X16" s="56"/>
      <c r="Y16" s="56"/>
      <c r="AA16" s="55"/>
      <c r="AB16" s="56"/>
      <c r="AC16" s="56"/>
      <c r="AD16" s="56"/>
      <c r="AE16" s="56"/>
      <c r="AF16" s="56"/>
      <c r="AG16" s="56"/>
    </row>
    <row r="17" spans="2:33" ht="14.85" customHeight="1" x14ac:dyDescent="0.2">
      <c r="B17" s="123"/>
      <c r="C17" s="151"/>
      <c r="D17" s="151"/>
      <c r="E17" s="151"/>
      <c r="F17" s="151"/>
      <c r="G17" s="151"/>
      <c r="H17" s="151"/>
      <c r="J17" s="123"/>
      <c r="K17" s="151"/>
      <c r="L17" s="151"/>
      <c r="M17" s="151"/>
      <c r="N17" s="151"/>
      <c r="O17" s="151"/>
      <c r="P17" s="151"/>
      <c r="Q17" s="152"/>
      <c r="R17" s="123"/>
      <c r="S17" s="123"/>
      <c r="T17" s="151"/>
      <c r="U17" s="151"/>
      <c r="V17" s="151"/>
      <c r="W17" s="151"/>
      <c r="X17" s="151"/>
      <c r="Y17" s="151"/>
      <c r="AA17" s="123"/>
      <c r="AB17" s="151"/>
      <c r="AC17" s="151"/>
      <c r="AD17" s="151"/>
      <c r="AE17" s="151"/>
      <c r="AF17" s="151"/>
      <c r="AG17" s="151"/>
    </row>
    <row r="19" spans="2:33" x14ac:dyDescent="0.2">
      <c r="B19" s="2" t="s">
        <v>223</v>
      </c>
      <c r="C19" s="41"/>
      <c r="D19" s="41"/>
      <c r="E19" s="136"/>
      <c r="F19" s="136"/>
      <c r="G19" s="136"/>
      <c r="H19" s="137"/>
      <c r="J19" s="2" t="s">
        <v>224</v>
      </c>
      <c r="K19" s="41"/>
      <c r="L19" s="41"/>
      <c r="M19" s="136"/>
      <c r="N19" s="136"/>
      <c r="O19" s="136"/>
      <c r="P19" s="137"/>
      <c r="R19" s="2" t="s">
        <v>225</v>
      </c>
      <c r="S19" s="40"/>
      <c r="T19" s="41"/>
      <c r="U19" s="41"/>
      <c r="V19" s="136"/>
      <c r="W19" s="136"/>
      <c r="X19" s="136"/>
      <c r="Y19" s="137"/>
      <c r="AA19" s="2" t="s">
        <v>226</v>
      </c>
      <c r="AB19" s="41"/>
      <c r="AC19" s="41"/>
      <c r="AD19" s="136"/>
      <c r="AE19" s="136"/>
      <c r="AF19" s="136"/>
      <c r="AG19" s="137"/>
    </row>
    <row r="20" spans="2:33" x14ac:dyDescent="0.2">
      <c r="B20" s="9" t="s">
        <v>20</v>
      </c>
      <c r="C20" s="42"/>
      <c r="D20" s="42"/>
      <c r="E20" s="138"/>
      <c r="F20" s="138"/>
      <c r="G20" s="138"/>
      <c r="H20" s="139"/>
      <c r="J20" s="9" t="s">
        <v>20</v>
      </c>
      <c r="K20" s="42"/>
      <c r="L20" s="42"/>
      <c r="M20" s="138"/>
      <c r="N20" s="138"/>
      <c r="O20" s="138"/>
      <c r="P20" s="139"/>
      <c r="R20" s="9" t="s">
        <v>20</v>
      </c>
      <c r="S20" s="10"/>
      <c r="T20" s="42"/>
      <c r="U20" s="42"/>
      <c r="V20" s="138"/>
      <c r="W20" s="138"/>
      <c r="X20" s="138"/>
      <c r="Y20" s="139"/>
      <c r="AA20" s="9" t="s">
        <v>20</v>
      </c>
      <c r="AB20" s="42"/>
      <c r="AC20" s="42"/>
      <c r="AD20" s="138"/>
      <c r="AE20" s="138"/>
      <c r="AF20" s="138"/>
      <c r="AG20" s="139"/>
    </row>
    <row r="21" spans="2:33" x14ac:dyDescent="0.2">
      <c r="B21" s="9" t="s">
        <v>216</v>
      </c>
      <c r="C21" s="42"/>
      <c r="D21" s="42"/>
      <c r="E21" s="138"/>
      <c r="F21" s="138"/>
      <c r="G21" s="138"/>
      <c r="H21" s="139"/>
      <c r="J21" s="9" t="s">
        <v>217</v>
      </c>
      <c r="K21" s="42"/>
      <c r="L21" s="42"/>
      <c r="M21" s="138"/>
      <c r="N21" s="138"/>
      <c r="O21" s="138"/>
      <c r="P21" s="139"/>
      <c r="R21" s="9" t="s">
        <v>218</v>
      </c>
      <c r="S21" s="10"/>
      <c r="T21" s="42"/>
      <c r="U21" s="42"/>
      <c r="V21" s="138"/>
      <c r="W21" s="138"/>
      <c r="X21" s="138"/>
      <c r="Y21" s="139"/>
      <c r="AA21" s="9" t="s">
        <v>219</v>
      </c>
      <c r="AB21" s="42"/>
      <c r="AC21" s="42"/>
      <c r="AD21" s="138"/>
      <c r="AE21" s="138"/>
      <c r="AF21" s="138"/>
      <c r="AG21" s="139"/>
    </row>
    <row r="22" spans="2:33" x14ac:dyDescent="0.2">
      <c r="B22" s="9" t="s">
        <v>33</v>
      </c>
      <c r="C22" s="138"/>
      <c r="D22" s="138"/>
      <c r="E22" s="138"/>
      <c r="F22" s="138"/>
      <c r="G22" s="138"/>
      <c r="H22" s="139"/>
      <c r="J22" s="9" t="s">
        <v>220</v>
      </c>
      <c r="K22" s="138"/>
      <c r="L22" s="138"/>
      <c r="M22" s="138"/>
      <c r="N22" s="138"/>
      <c r="O22" s="138"/>
      <c r="P22" s="139"/>
      <c r="R22" s="9" t="s">
        <v>2</v>
      </c>
      <c r="S22" s="10"/>
      <c r="T22" s="138"/>
      <c r="U22" s="138"/>
      <c r="V22" s="138"/>
      <c r="W22" s="138"/>
      <c r="X22" s="138"/>
      <c r="Y22" s="139"/>
      <c r="AA22" s="9" t="s">
        <v>221</v>
      </c>
      <c r="AB22" s="138"/>
      <c r="AC22" s="138"/>
      <c r="AD22" s="138"/>
      <c r="AE22" s="138"/>
      <c r="AF22" s="138"/>
      <c r="AG22" s="139"/>
    </row>
    <row r="23" spans="2:33" x14ac:dyDescent="0.2">
      <c r="B23" s="12"/>
      <c r="C23" s="140"/>
      <c r="D23" s="140"/>
      <c r="E23" s="140"/>
      <c r="F23" s="140"/>
      <c r="G23" s="140"/>
      <c r="H23" s="141"/>
      <c r="J23" s="12"/>
      <c r="K23" s="140"/>
      <c r="L23" s="140"/>
      <c r="M23" s="140"/>
      <c r="N23" s="140"/>
      <c r="O23" s="140"/>
      <c r="P23" s="141"/>
      <c r="R23" s="12"/>
      <c r="S23" s="16"/>
      <c r="T23" s="140"/>
      <c r="U23" s="140"/>
      <c r="V23" s="140"/>
      <c r="W23" s="140"/>
      <c r="X23" s="140"/>
      <c r="Y23" s="141"/>
      <c r="AA23" s="12"/>
      <c r="AB23" s="140"/>
      <c r="AC23" s="140"/>
      <c r="AD23" s="140"/>
      <c r="AE23" s="140"/>
      <c r="AF23" s="140"/>
      <c r="AG23" s="141"/>
    </row>
    <row r="24" spans="2:33" x14ac:dyDescent="0.2">
      <c r="B24" s="10"/>
      <c r="J24" s="10"/>
      <c r="R24" s="10"/>
      <c r="S24" s="10"/>
      <c r="AA24" s="10"/>
    </row>
    <row r="25" spans="2:33" x14ac:dyDescent="0.2">
      <c r="B25" s="14" t="s">
        <v>34</v>
      </c>
      <c r="C25" s="14" t="s">
        <v>38</v>
      </c>
      <c r="D25" s="14" t="s">
        <v>39</v>
      </c>
      <c r="E25" s="14" t="s">
        <v>40</v>
      </c>
      <c r="F25" s="14" t="s">
        <v>121</v>
      </c>
      <c r="G25" s="14" t="s">
        <v>122</v>
      </c>
      <c r="H25" s="14" t="s">
        <v>633</v>
      </c>
      <c r="J25" s="14" t="s">
        <v>34</v>
      </c>
      <c r="K25" s="14" t="s">
        <v>38</v>
      </c>
      <c r="L25" s="14" t="s">
        <v>39</v>
      </c>
      <c r="M25" s="14" t="s">
        <v>40</v>
      </c>
      <c r="N25" s="14" t="s">
        <v>121</v>
      </c>
      <c r="O25" s="14" t="s">
        <v>122</v>
      </c>
      <c r="P25" s="14" t="s">
        <v>633</v>
      </c>
      <c r="R25" s="14" t="s">
        <v>34</v>
      </c>
      <c r="S25" s="14" t="s">
        <v>222</v>
      </c>
      <c r="T25" s="14" t="s">
        <v>38</v>
      </c>
      <c r="U25" s="14" t="s">
        <v>39</v>
      </c>
      <c r="V25" s="14" t="s">
        <v>40</v>
      </c>
      <c r="W25" s="14" t="s">
        <v>121</v>
      </c>
      <c r="X25" s="14" t="s">
        <v>122</v>
      </c>
      <c r="Y25" s="14" t="s">
        <v>633</v>
      </c>
      <c r="AA25" s="14" t="s">
        <v>34</v>
      </c>
      <c r="AB25" s="14" t="s">
        <v>38</v>
      </c>
      <c r="AC25" s="14" t="s">
        <v>39</v>
      </c>
      <c r="AD25" s="14" t="s">
        <v>40</v>
      </c>
      <c r="AE25" s="14" t="s">
        <v>121</v>
      </c>
      <c r="AF25" s="14" t="s">
        <v>122</v>
      </c>
      <c r="AG25" s="14" t="s">
        <v>633</v>
      </c>
    </row>
    <row r="26" spans="2:33" x14ac:dyDescent="0.2">
      <c r="B26" s="65" t="s">
        <v>56</v>
      </c>
      <c r="C26" s="97">
        <f>'Pres Produc'!C69</f>
        <v>8370</v>
      </c>
      <c r="D26" s="97">
        <f>'Pres Produc'!D69</f>
        <v>9626</v>
      </c>
      <c r="E26" s="97">
        <f>'Pres Produc'!E69</f>
        <v>11550.545960777983</v>
      </c>
      <c r="F26" s="97">
        <f>'Pres Produc'!F69</f>
        <v>13860.655152933577</v>
      </c>
      <c r="G26" s="97">
        <f>'Pres Produc'!G69</f>
        <v>17279.716729884592</v>
      </c>
      <c r="H26" s="97">
        <f>'Pres Produc'!H69</f>
        <v>21597.78831409894</v>
      </c>
      <c r="J26" s="65" t="s">
        <v>56</v>
      </c>
      <c r="K26" s="153">
        <f>C26/C30</f>
        <v>0.33774513759987085</v>
      </c>
      <c r="L26" s="153">
        <f t="shared" ref="L26:P26" si="36">D26/D30</f>
        <v>0.33776623741183903</v>
      </c>
      <c r="M26" s="153">
        <f t="shared" si="36"/>
        <v>0.33774513759987085</v>
      </c>
      <c r="N26" s="153">
        <f t="shared" si="36"/>
        <v>0.33774513759987085</v>
      </c>
      <c r="O26" s="153">
        <f t="shared" si="36"/>
        <v>0.3377451375998709</v>
      </c>
      <c r="P26" s="153">
        <f t="shared" si="36"/>
        <v>0.33774513759987085</v>
      </c>
      <c r="R26" s="65" t="s">
        <v>56</v>
      </c>
      <c r="S26" s="144">
        <f>270/(200*5*4)</f>
        <v>6.7500000000000004E-2</v>
      </c>
      <c r="T26" s="97">
        <f>$S$26*C26</f>
        <v>564.97500000000002</v>
      </c>
      <c r="U26" s="97">
        <f t="shared" ref="U26" si="37">$S$26*D26</f>
        <v>649.755</v>
      </c>
      <c r="V26" s="97">
        <f t="shared" ref="V26" si="38">$S$26*E26</f>
        <v>779.66185235251396</v>
      </c>
      <c r="W26" s="97">
        <f t="shared" ref="W26" si="39">$S$26*F26</f>
        <v>935.59422282301659</v>
      </c>
      <c r="X26" s="97">
        <f t="shared" ref="X26" si="40">$S$26*G26</f>
        <v>1166.38087926721</v>
      </c>
      <c r="Y26" s="97">
        <f t="shared" ref="Y26" si="41">$S$26*H26</f>
        <v>1457.8507112016785</v>
      </c>
      <c r="AA26" s="65" t="s">
        <v>56</v>
      </c>
      <c r="AB26" s="153">
        <f>T26/T30</f>
        <v>0.27457927369353408</v>
      </c>
      <c r="AC26" s="153">
        <f t="shared" ref="AC26:AG26" si="42">U26/U30</f>
        <v>0.2745970617600913</v>
      </c>
      <c r="AD26" s="153">
        <f t="shared" si="42"/>
        <v>0.27457927369353408</v>
      </c>
      <c r="AE26" s="153">
        <f t="shared" si="42"/>
        <v>0.27457927369353408</v>
      </c>
      <c r="AF26" s="153">
        <f t="shared" si="42"/>
        <v>0.27457927369353408</v>
      </c>
      <c r="AG26" s="153">
        <f t="shared" si="42"/>
        <v>0.27457927369353402</v>
      </c>
    </row>
    <row r="27" spans="2:33" x14ac:dyDescent="0.2">
      <c r="B27" s="87" t="s">
        <v>73</v>
      </c>
      <c r="C27" s="97">
        <f>'Pres Produc'!C85</f>
        <v>7969</v>
      </c>
      <c r="D27" s="97">
        <f>'Pres Produc'!D85</f>
        <v>9164</v>
      </c>
      <c r="E27" s="97">
        <f>'Pres Produc'!E85</f>
        <v>10997.168549753853</v>
      </c>
      <c r="F27" s="97">
        <f>'Pres Produc'!F85</f>
        <v>13196.602259704623</v>
      </c>
      <c r="G27" s="97">
        <f>'Pres Produc'!G85</f>
        <v>16451.859333387136</v>
      </c>
      <c r="H27" s="97">
        <f>'Pres Produc'!H85</f>
        <v>20563.055564522638</v>
      </c>
      <c r="J27" s="87" t="s">
        <v>73</v>
      </c>
      <c r="K27" s="153">
        <f>C27/C30</f>
        <v>0.3215640384149786</v>
      </c>
      <c r="L27" s="153">
        <f t="shared" ref="L27:P27" si="43">D27/D30</f>
        <v>0.32155514228569426</v>
      </c>
      <c r="M27" s="153">
        <f t="shared" si="43"/>
        <v>0.3215640384149786</v>
      </c>
      <c r="N27" s="153">
        <f t="shared" si="43"/>
        <v>0.3215640384149786</v>
      </c>
      <c r="O27" s="153">
        <f t="shared" si="43"/>
        <v>0.32156403841497866</v>
      </c>
      <c r="P27" s="153">
        <f t="shared" si="43"/>
        <v>0.32156403841497866</v>
      </c>
      <c r="R27" s="87" t="s">
        <v>73</v>
      </c>
      <c r="S27" s="144">
        <f t="shared" ref="S27:S28" si="44">270/(200*5*4)</f>
        <v>6.7500000000000004E-2</v>
      </c>
      <c r="T27" s="97">
        <f>$S$27*C27</f>
        <v>537.90750000000003</v>
      </c>
      <c r="U27" s="97">
        <f t="shared" ref="U27" si="45">$S$27*D27</f>
        <v>618.57000000000005</v>
      </c>
      <c r="V27" s="97">
        <f t="shared" ref="V27" si="46">$S$27*E27</f>
        <v>742.3088771083851</v>
      </c>
      <c r="W27" s="97">
        <f t="shared" ref="W27" si="47">$S$27*F27</f>
        <v>890.77065253006208</v>
      </c>
      <c r="X27" s="97">
        <f t="shared" ref="X27" si="48">$S$27*G27</f>
        <v>1110.5005050036318</v>
      </c>
      <c r="Y27" s="97">
        <f t="shared" ref="Y27" si="49">$S$27*H27</f>
        <v>1388.0062506052782</v>
      </c>
      <c r="AA27" s="87" t="s">
        <v>73</v>
      </c>
      <c r="AB27" s="153">
        <f>T27/T30</f>
        <v>0.26142440048551646</v>
      </c>
      <c r="AC27" s="153">
        <f t="shared" ref="AC27:AG27" si="50">U27/U30</f>
        <v>0.26141777207245759</v>
      </c>
      <c r="AD27" s="153">
        <f t="shared" si="50"/>
        <v>0.26142440048551652</v>
      </c>
      <c r="AE27" s="153">
        <f t="shared" si="50"/>
        <v>0.26142440048551652</v>
      </c>
      <c r="AF27" s="153">
        <f t="shared" si="50"/>
        <v>0.26142440048551652</v>
      </c>
      <c r="AG27" s="153">
        <f t="shared" si="50"/>
        <v>0.26142440048551652</v>
      </c>
    </row>
    <row r="28" spans="2:33" x14ac:dyDescent="0.2">
      <c r="B28" s="87" t="s">
        <v>57</v>
      </c>
      <c r="C28" s="97">
        <f>'Pres Produc'!C101</f>
        <v>2742</v>
      </c>
      <c r="D28" s="97">
        <f>'Pres Produc'!D101</f>
        <v>3153</v>
      </c>
      <c r="E28" s="97">
        <f>'Pres Produc'!E101</f>
        <v>3783.9422968283429</v>
      </c>
      <c r="F28" s="97">
        <f>'Pres Produc'!F101</f>
        <v>4540.7307561940115</v>
      </c>
      <c r="G28" s="97">
        <f>'Pres Produc'!G101</f>
        <v>5660.8104269227661</v>
      </c>
      <c r="H28" s="97">
        <f>'Pres Produc'!H101</f>
        <v>7075.4044871277538</v>
      </c>
      <c r="J28" s="87" t="s">
        <v>57</v>
      </c>
      <c r="K28" s="153">
        <f>C28/C30</f>
        <v>0.1106448228552982</v>
      </c>
      <c r="L28" s="153">
        <f t="shared" ref="L28:P28" si="51">D28/D30</f>
        <v>0.11063546089336468</v>
      </c>
      <c r="M28" s="153">
        <f t="shared" si="51"/>
        <v>0.1106448228552982</v>
      </c>
      <c r="N28" s="153">
        <f t="shared" si="51"/>
        <v>0.11064482285529821</v>
      </c>
      <c r="O28" s="153">
        <f t="shared" si="51"/>
        <v>0.11064482285529821</v>
      </c>
      <c r="P28" s="153">
        <f t="shared" si="51"/>
        <v>0.11064482285529821</v>
      </c>
      <c r="R28" s="87" t="s">
        <v>57</v>
      </c>
      <c r="S28" s="144">
        <f t="shared" si="44"/>
        <v>6.7500000000000004E-2</v>
      </c>
      <c r="T28" s="97">
        <f>$S$28*C28</f>
        <v>185.08500000000001</v>
      </c>
      <c r="U28" s="97">
        <f t="shared" ref="U28" si="52">$S$28*D28</f>
        <v>212.82750000000001</v>
      </c>
      <c r="V28" s="97">
        <f t="shared" ref="V28" si="53">$S$28*E28</f>
        <v>255.41610503591318</v>
      </c>
      <c r="W28" s="97">
        <f t="shared" ref="W28" si="54">$S$28*F28</f>
        <v>306.49932604309578</v>
      </c>
      <c r="X28" s="97">
        <f t="shared" ref="X28" si="55">$S$28*G28</f>
        <v>382.10470381728675</v>
      </c>
      <c r="Y28" s="97">
        <f t="shared" ref="Y28" si="56">$S$28*H28</f>
        <v>477.58980288112343</v>
      </c>
      <c r="AA28" s="87" t="s">
        <v>57</v>
      </c>
      <c r="AB28" s="153">
        <f>T28/T30</f>
        <v>8.9951776399960617E-2</v>
      </c>
      <c r="AC28" s="153">
        <f t="shared" ref="AC28:AG28" si="57">U28/U30</f>
        <v>8.9944373127941804E-2</v>
      </c>
      <c r="AD28" s="153">
        <f t="shared" si="57"/>
        <v>8.9951776399960631E-2</v>
      </c>
      <c r="AE28" s="153">
        <f t="shared" si="57"/>
        <v>8.9951776399960645E-2</v>
      </c>
      <c r="AF28" s="153">
        <f t="shared" si="57"/>
        <v>8.9951776399960631E-2</v>
      </c>
      <c r="AG28" s="153">
        <f t="shared" si="57"/>
        <v>8.9951776399960631E-2</v>
      </c>
    </row>
    <row r="29" spans="2:33" x14ac:dyDescent="0.2">
      <c r="B29" s="87" t="s">
        <v>74</v>
      </c>
      <c r="C29" s="97">
        <f>'Pres Produc'!C117</f>
        <v>5701</v>
      </c>
      <c r="D29" s="97">
        <f>'Pres Produc'!D117</f>
        <v>6556</v>
      </c>
      <c r="E29" s="97">
        <f>'Pres Produc'!E117</f>
        <v>7867.3431926398198</v>
      </c>
      <c r="F29" s="97">
        <f>'Pres Produc'!F117</f>
        <v>9440.8118311677827</v>
      </c>
      <c r="G29" s="97">
        <f>'Pres Produc'!G117</f>
        <v>11769.613509805504</v>
      </c>
      <c r="H29" s="97">
        <f>'Pres Produc'!H117</f>
        <v>14710.751634250666</v>
      </c>
      <c r="J29" s="87" t="s">
        <v>74</v>
      </c>
      <c r="K29" s="153">
        <f>C29/C30</f>
        <v>0.23004600112985232</v>
      </c>
      <c r="L29" s="153">
        <f t="shared" ref="L29:P29" si="58">D29/D30</f>
        <v>0.23004315940910208</v>
      </c>
      <c r="M29" s="153">
        <f t="shared" si="58"/>
        <v>0.23004600112985232</v>
      </c>
      <c r="N29" s="153">
        <f t="shared" si="58"/>
        <v>0.23004600112985232</v>
      </c>
      <c r="O29" s="153">
        <f t="shared" si="58"/>
        <v>0.23004600112985235</v>
      </c>
      <c r="P29" s="153">
        <f t="shared" si="58"/>
        <v>0.23004600112985235</v>
      </c>
      <c r="R29" s="87" t="s">
        <v>74</v>
      </c>
      <c r="S29" s="144">
        <f>270/(100*5*4)</f>
        <v>0.13500000000000001</v>
      </c>
      <c r="T29" s="97">
        <f>$S$29*C29</f>
        <v>769.6350000000001</v>
      </c>
      <c r="U29" s="97">
        <f t="shared" ref="U29" si="59">$S$29*D29</f>
        <v>885.06000000000006</v>
      </c>
      <c r="V29" s="97">
        <f t="shared" ref="V29" si="60">$S$29*E29</f>
        <v>1062.0913310063756</v>
      </c>
      <c r="W29" s="97">
        <f t="shared" ref="W29" si="61">$S$29*F29</f>
        <v>1274.5095972076508</v>
      </c>
      <c r="X29" s="97">
        <f t="shared" ref="X29" si="62">$S$29*G29</f>
        <v>1588.897823823743</v>
      </c>
      <c r="Y29" s="97">
        <f t="shared" ref="Y29" si="63">$S$29*H29</f>
        <v>1985.9514706238401</v>
      </c>
      <c r="AA29" s="87" t="s">
        <v>74</v>
      </c>
      <c r="AB29" s="153">
        <f>T29/T30</f>
        <v>0.37404454942098875</v>
      </c>
      <c r="AC29" s="153">
        <f t="shared" ref="AC29:AG29" si="64">U29/U30</f>
        <v>0.37404079303950938</v>
      </c>
      <c r="AD29" s="153">
        <f t="shared" si="64"/>
        <v>0.37404454942098875</v>
      </c>
      <c r="AE29" s="153">
        <f t="shared" si="64"/>
        <v>0.3740445494209888</v>
      </c>
      <c r="AF29" s="153">
        <f t="shared" si="64"/>
        <v>0.37404454942098869</v>
      </c>
      <c r="AG29" s="153">
        <f t="shared" si="64"/>
        <v>0.37404454942098875</v>
      </c>
    </row>
    <row r="30" spans="2:33" x14ac:dyDescent="0.2">
      <c r="B30" s="51" t="s">
        <v>47</v>
      </c>
      <c r="C30" s="69">
        <f t="shared" ref="C30:D30" si="65">SUM(C26:C29)</f>
        <v>24782</v>
      </c>
      <c r="D30" s="69">
        <f t="shared" si="65"/>
        <v>28499</v>
      </c>
      <c r="E30" s="69">
        <f t="shared" ref="E30:H30" si="66">SUM(E26:E29)</f>
        <v>34199</v>
      </c>
      <c r="F30" s="69">
        <f t="shared" si="66"/>
        <v>41038.799999999996</v>
      </c>
      <c r="G30" s="69">
        <f t="shared" si="66"/>
        <v>51161.999999999993</v>
      </c>
      <c r="H30" s="69">
        <f t="shared" si="66"/>
        <v>63946.999999999993</v>
      </c>
      <c r="J30" s="51" t="s">
        <v>47</v>
      </c>
      <c r="K30" s="52">
        <f t="shared" ref="K30:P30" si="67">SUM(K26:K29)</f>
        <v>1</v>
      </c>
      <c r="L30" s="52">
        <f t="shared" si="67"/>
        <v>1</v>
      </c>
      <c r="M30" s="52">
        <f t="shared" si="67"/>
        <v>1</v>
      </c>
      <c r="N30" s="52">
        <f t="shared" si="67"/>
        <v>1</v>
      </c>
      <c r="O30" s="52">
        <f t="shared" si="67"/>
        <v>1</v>
      </c>
      <c r="P30" s="52">
        <f t="shared" si="67"/>
        <v>1</v>
      </c>
      <c r="R30" s="51" t="s">
        <v>47</v>
      </c>
      <c r="S30" s="51"/>
      <c r="T30" s="69">
        <f t="shared" ref="T30:U30" si="68">SUM(T26:T29)</f>
        <v>2057.6025000000004</v>
      </c>
      <c r="U30" s="69">
        <f t="shared" si="68"/>
        <v>2366.2125000000001</v>
      </c>
      <c r="V30" s="69">
        <f t="shared" ref="V30:Y30" si="69">SUM(V26:V29)</f>
        <v>2839.4781655031879</v>
      </c>
      <c r="W30" s="69">
        <f t="shared" si="69"/>
        <v>3407.373798603825</v>
      </c>
      <c r="X30" s="69">
        <f t="shared" si="69"/>
        <v>4247.883911911872</v>
      </c>
      <c r="Y30" s="69">
        <f t="shared" si="69"/>
        <v>5309.3982353119209</v>
      </c>
      <c r="AA30" s="51" t="s">
        <v>47</v>
      </c>
      <c r="AB30" s="52">
        <f t="shared" ref="AB30:AG30" si="70">SUM(AB26:AB29)</f>
        <v>1</v>
      </c>
      <c r="AC30" s="52">
        <f t="shared" si="70"/>
        <v>1</v>
      </c>
      <c r="AD30" s="52">
        <f t="shared" si="70"/>
        <v>1</v>
      </c>
      <c r="AE30" s="52">
        <f t="shared" si="70"/>
        <v>1</v>
      </c>
      <c r="AF30" s="52">
        <f t="shared" si="70"/>
        <v>1</v>
      </c>
      <c r="AG30" s="52">
        <f t="shared" si="70"/>
        <v>1</v>
      </c>
    </row>
    <row r="34" spans="2:33" x14ac:dyDescent="0.2">
      <c r="B34" s="2" t="s">
        <v>227</v>
      </c>
      <c r="C34" s="41"/>
      <c r="D34" s="41"/>
      <c r="E34" s="136"/>
      <c r="F34" s="136"/>
      <c r="G34" s="136"/>
      <c r="H34" s="137"/>
      <c r="J34" s="2" t="s">
        <v>228</v>
      </c>
      <c r="K34" s="41"/>
      <c r="L34" s="41"/>
      <c r="M34" s="136"/>
      <c r="N34" s="136"/>
      <c r="O34" s="136"/>
      <c r="P34" s="137"/>
      <c r="R34" s="2" t="s">
        <v>229</v>
      </c>
      <c r="S34" s="40"/>
      <c r="T34" s="41"/>
      <c r="U34" s="41"/>
      <c r="V34" s="136"/>
      <c r="W34" s="136"/>
      <c r="X34" s="136"/>
      <c r="Y34" s="137"/>
      <c r="AA34" s="2" t="s">
        <v>230</v>
      </c>
      <c r="AB34" s="41"/>
      <c r="AC34" s="41"/>
      <c r="AD34" s="136"/>
      <c r="AE34" s="136"/>
      <c r="AF34" s="136"/>
      <c r="AG34" s="137"/>
    </row>
    <row r="35" spans="2:33" x14ac:dyDescent="0.2">
      <c r="B35" s="9" t="s">
        <v>20</v>
      </c>
      <c r="C35" s="42"/>
      <c r="D35" s="42"/>
      <c r="E35" s="138"/>
      <c r="F35" s="138"/>
      <c r="G35" s="138"/>
      <c r="H35" s="139"/>
      <c r="J35" s="9" t="s">
        <v>20</v>
      </c>
      <c r="K35" s="42"/>
      <c r="L35" s="42"/>
      <c r="M35" s="138"/>
      <c r="N35" s="138"/>
      <c r="O35" s="138"/>
      <c r="P35" s="139"/>
      <c r="R35" s="9" t="s">
        <v>20</v>
      </c>
      <c r="S35" s="10"/>
      <c r="T35" s="42"/>
      <c r="U35" s="42"/>
      <c r="V35" s="138"/>
      <c r="W35" s="138"/>
      <c r="X35" s="138"/>
      <c r="Y35" s="139"/>
      <c r="AA35" s="9" t="s">
        <v>20</v>
      </c>
      <c r="AB35" s="42"/>
      <c r="AC35" s="42"/>
      <c r="AD35" s="138"/>
      <c r="AE35" s="138"/>
      <c r="AF35" s="138"/>
      <c r="AG35" s="139"/>
    </row>
    <row r="36" spans="2:33" x14ac:dyDescent="0.2">
      <c r="B36" s="9" t="s">
        <v>216</v>
      </c>
      <c r="C36" s="42"/>
      <c r="D36" s="42"/>
      <c r="E36" s="138"/>
      <c r="F36" s="138"/>
      <c r="G36" s="138"/>
      <c r="H36" s="139"/>
      <c r="J36" s="9" t="s">
        <v>217</v>
      </c>
      <c r="K36" s="42"/>
      <c r="L36" s="42"/>
      <c r="M36" s="138"/>
      <c r="N36" s="138"/>
      <c r="O36" s="138"/>
      <c r="P36" s="139"/>
      <c r="R36" s="9" t="s">
        <v>218</v>
      </c>
      <c r="S36" s="10"/>
      <c r="T36" s="42"/>
      <c r="U36" s="42"/>
      <c r="V36" s="138"/>
      <c r="W36" s="138"/>
      <c r="X36" s="138"/>
      <c r="Y36" s="139"/>
      <c r="AA36" s="9" t="s">
        <v>219</v>
      </c>
      <c r="AB36" s="42"/>
      <c r="AC36" s="42"/>
      <c r="AD36" s="138"/>
      <c r="AE36" s="138"/>
      <c r="AF36" s="138"/>
      <c r="AG36" s="139"/>
    </row>
    <row r="37" spans="2:33" x14ac:dyDescent="0.2">
      <c r="B37" s="9" t="s">
        <v>33</v>
      </c>
      <c r="C37" s="138"/>
      <c r="D37" s="138"/>
      <c r="E37" s="138"/>
      <c r="F37" s="138"/>
      <c r="G37" s="138"/>
      <c r="H37" s="139"/>
      <c r="J37" s="9" t="s">
        <v>220</v>
      </c>
      <c r="K37" s="138"/>
      <c r="L37" s="138"/>
      <c r="M37" s="138"/>
      <c r="N37" s="138"/>
      <c r="O37" s="138"/>
      <c r="P37" s="139"/>
      <c r="R37" s="9" t="s">
        <v>2</v>
      </c>
      <c r="S37" s="10"/>
      <c r="T37" s="138"/>
      <c r="U37" s="138"/>
      <c r="V37" s="138"/>
      <c r="W37" s="138"/>
      <c r="X37" s="138"/>
      <c r="Y37" s="139"/>
      <c r="AA37" s="9" t="s">
        <v>221</v>
      </c>
      <c r="AB37" s="138"/>
      <c r="AC37" s="138"/>
      <c r="AD37" s="138"/>
      <c r="AE37" s="138"/>
      <c r="AF37" s="138"/>
      <c r="AG37" s="139"/>
    </row>
    <row r="38" spans="2:33" x14ac:dyDescent="0.2">
      <c r="B38" s="12"/>
      <c r="C38" s="140"/>
      <c r="D38" s="140"/>
      <c r="E38" s="140"/>
      <c r="F38" s="140"/>
      <c r="G38" s="140"/>
      <c r="H38" s="141"/>
      <c r="J38" s="12"/>
      <c r="K38" s="140"/>
      <c r="L38" s="140"/>
      <c r="M38" s="140"/>
      <c r="N38" s="140"/>
      <c r="O38" s="140"/>
      <c r="P38" s="141"/>
      <c r="R38" s="12"/>
      <c r="S38" s="16"/>
      <c r="T38" s="140"/>
      <c r="U38" s="140"/>
      <c r="V38" s="140"/>
      <c r="W38" s="140"/>
      <c r="X38" s="140"/>
      <c r="Y38" s="141"/>
      <c r="AA38" s="12"/>
      <c r="AB38" s="140"/>
      <c r="AC38" s="140"/>
      <c r="AD38" s="140"/>
      <c r="AE38" s="140"/>
      <c r="AF38" s="140"/>
      <c r="AG38" s="141"/>
    </row>
    <row r="39" spans="2:33" x14ac:dyDescent="0.2">
      <c r="B39" s="10"/>
      <c r="J39" s="10"/>
      <c r="R39" s="10"/>
      <c r="S39" s="10"/>
      <c r="AA39" s="10"/>
    </row>
    <row r="40" spans="2:33" x14ac:dyDescent="0.2">
      <c r="B40" s="14" t="s">
        <v>34</v>
      </c>
      <c r="C40" s="14" t="s">
        <v>38</v>
      </c>
      <c r="D40" s="14" t="s">
        <v>39</v>
      </c>
      <c r="E40" s="14" t="s">
        <v>40</v>
      </c>
      <c r="F40" s="14" t="s">
        <v>121</v>
      </c>
      <c r="G40" s="14" t="s">
        <v>122</v>
      </c>
      <c r="H40" s="14" t="s">
        <v>633</v>
      </c>
      <c r="J40" s="14" t="s">
        <v>34</v>
      </c>
      <c r="K40" s="14" t="s">
        <v>38</v>
      </c>
      <c r="L40" s="14" t="s">
        <v>39</v>
      </c>
      <c r="M40" s="14" t="s">
        <v>40</v>
      </c>
      <c r="N40" s="14" t="s">
        <v>121</v>
      </c>
      <c r="O40" s="14" t="s">
        <v>122</v>
      </c>
      <c r="P40" s="14" t="s">
        <v>633</v>
      </c>
      <c r="R40" s="14" t="s">
        <v>34</v>
      </c>
      <c r="S40" s="14" t="s">
        <v>222</v>
      </c>
      <c r="T40" s="14" t="s">
        <v>38</v>
      </c>
      <c r="U40" s="14" t="s">
        <v>39</v>
      </c>
      <c r="V40" s="14" t="s">
        <v>40</v>
      </c>
      <c r="W40" s="14" t="s">
        <v>121</v>
      </c>
      <c r="X40" s="14" t="s">
        <v>122</v>
      </c>
      <c r="Y40" s="14" t="s">
        <v>633</v>
      </c>
      <c r="AA40" s="14" t="s">
        <v>34</v>
      </c>
      <c r="AB40" s="14" t="s">
        <v>38</v>
      </c>
      <c r="AC40" s="14" t="s">
        <v>39</v>
      </c>
      <c r="AD40" s="14" t="s">
        <v>40</v>
      </c>
      <c r="AE40" s="14" t="s">
        <v>121</v>
      </c>
      <c r="AF40" s="14" t="s">
        <v>122</v>
      </c>
      <c r="AG40" s="14" t="s">
        <v>633</v>
      </c>
    </row>
    <row r="41" spans="2:33" x14ac:dyDescent="0.2">
      <c r="B41" s="87" t="s">
        <v>75</v>
      </c>
      <c r="C41" s="97">
        <f>'Pres Produc'!C150</f>
        <v>52</v>
      </c>
      <c r="D41" s="97">
        <f>'Pres Produc'!D150</f>
        <v>56</v>
      </c>
      <c r="E41" s="97">
        <f>'Pres Produc'!E150</f>
        <v>67.239277652370191</v>
      </c>
      <c r="F41" s="97">
        <f>'Pres Produc'!F150</f>
        <v>80.487133182844232</v>
      </c>
      <c r="G41" s="97">
        <f>'Pres Produc'!G150</f>
        <v>102.40632054176072</v>
      </c>
      <c r="H41" s="97">
        <f>'Pres Produc'!H150</f>
        <v>129.96613995485325</v>
      </c>
      <c r="J41" s="87" t="s">
        <v>75</v>
      </c>
      <c r="K41" s="153">
        <f>C41/C54</f>
        <v>4.5248868778280547E-3</v>
      </c>
      <c r="L41" s="153">
        <f t="shared" ref="L41:P41" si="71">D41/D54</f>
        <v>4.5099460417170013E-3</v>
      </c>
      <c r="M41" s="153">
        <f t="shared" si="71"/>
        <v>4.5184649991512789E-3</v>
      </c>
      <c r="N41" s="153">
        <f t="shared" si="71"/>
        <v>4.5072145543496953E-3</v>
      </c>
      <c r="O41" s="153">
        <f t="shared" si="71"/>
        <v>4.5236469892110925E-3</v>
      </c>
      <c r="P41" s="153">
        <f t="shared" si="71"/>
        <v>4.5396674684708947E-3</v>
      </c>
      <c r="R41" s="87" t="s">
        <v>75</v>
      </c>
      <c r="S41" s="144">
        <f>270/(15*5*4)</f>
        <v>0.9</v>
      </c>
      <c r="T41" s="97">
        <f>$S$41*C41</f>
        <v>46.800000000000004</v>
      </c>
      <c r="U41" s="97">
        <f t="shared" ref="U41" si="72">$S$41*D41</f>
        <v>50.4</v>
      </c>
      <c r="V41" s="97">
        <f t="shared" ref="V41" si="73">$S$41*E41</f>
        <v>60.515349887133176</v>
      </c>
      <c r="W41" s="97">
        <f t="shared" ref="W41" si="74">$S$41*F41</f>
        <v>72.438419864559805</v>
      </c>
      <c r="X41" s="97">
        <f t="shared" ref="X41" si="75">$S$41*G41</f>
        <v>92.165688487584646</v>
      </c>
      <c r="Y41" s="97">
        <f t="shared" ref="Y41" si="76">$S$41*H41</f>
        <v>116.96952595936793</v>
      </c>
      <c r="AA41" s="87" t="s">
        <v>75</v>
      </c>
      <c r="AB41" s="153">
        <f>T41/T54</f>
        <v>5.2222658425468598E-3</v>
      </c>
      <c r="AC41" s="153">
        <f t="shared" ref="AC41:AG41" si="77">U41/U54</f>
        <v>5.204783443831712E-3</v>
      </c>
      <c r="AD41" s="153">
        <f t="shared" si="77"/>
        <v>5.2169271689643075E-3</v>
      </c>
      <c r="AE41" s="153">
        <f t="shared" si="77"/>
        <v>5.2040305865967678E-3</v>
      </c>
      <c r="AF41" s="153">
        <f t="shared" si="77"/>
        <v>5.2226645085584559E-3</v>
      </c>
      <c r="AG41" s="153">
        <f t="shared" si="77"/>
        <v>5.2411435017594475E-3</v>
      </c>
    </row>
    <row r="42" spans="2:33" x14ac:dyDescent="0.2">
      <c r="B42" s="87" t="s">
        <v>76</v>
      </c>
      <c r="C42" s="97">
        <f>'Pres Produc'!C166</f>
        <v>730</v>
      </c>
      <c r="D42" s="97">
        <f>'Pres Produc'!D166</f>
        <v>800</v>
      </c>
      <c r="E42" s="97">
        <f>'Pres Produc'!E166</f>
        <v>949.62979683972901</v>
      </c>
      <c r="F42" s="97">
        <f>'Pres Produc'!F166</f>
        <v>1139.7557562076747</v>
      </c>
      <c r="G42" s="97">
        <f>'Pres Produc'!G166</f>
        <v>1445.23927765237</v>
      </c>
      <c r="H42" s="97">
        <f>'Pres Produc'!H166</f>
        <v>1827.3967268623023</v>
      </c>
      <c r="J42" s="87" t="s">
        <v>76</v>
      </c>
      <c r="K42" s="153">
        <f>C42/C54</f>
        <v>6.3522450400278457E-2</v>
      </c>
      <c r="L42" s="153">
        <f t="shared" ref="L42:P42" si="78">D42/D54</f>
        <v>6.4427800595957152E-2</v>
      </c>
      <c r="M42" s="153">
        <f t="shared" si="78"/>
        <v>6.3814918139891735E-2</v>
      </c>
      <c r="N42" s="153">
        <f t="shared" si="78"/>
        <v>6.3825403261822816E-2</v>
      </c>
      <c r="O42" s="153">
        <f t="shared" si="78"/>
        <v>6.3841296830655092E-2</v>
      </c>
      <c r="P42" s="153">
        <f t="shared" si="78"/>
        <v>6.3830267451266284E-2</v>
      </c>
      <c r="R42" s="87" t="s">
        <v>76</v>
      </c>
      <c r="S42" s="144">
        <f t="shared" ref="S42:S44" si="79">270/(15*5*4)</f>
        <v>0.9</v>
      </c>
      <c r="T42" s="97">
        <f>$S$42*C42</f>
        <v>657</v>
      </c>
      <c r="U42" s="97">
        <f t="shared" ref="U42" si="80">$S$42*D42</f>
        <v>720</v>
      </c>
      <c r="V42" s="97">
        <f t="shared" ref="V42" si="81">$S$42*E42</f>
        <v>854.66681715575612</v>
      </c>
      <c r="W42" s="97">
        <f t="shared" ref="W42" si="82">$S$42*F42</f>
        <v>1025.7801805869074</v>
      </c>
      <c r="X42" s="97">
        <f t="shared" ref="X42" si="83">$S$42*G42</f>
        <v>1300.715349887133</v>
      </c>
      <c r="Y42" s="97">
        <f t="shared" ref="Y42" si="84">$S$42*H42</f>
        <v>1644.6570541760721</v>
      </c>
      <c r="AA42" s="87" t="s">
        <v>76</v>
      </c>
      <c r="AB42" s="153">
        <f>T42/T54</f>
        <v>7.3312578174215534E-2</v>
      </c>
      <c r="AC42" s="153">
        <f t="shared" ref="AC42:AG42" si="85">U42/U54</f>
        <v>7.4354049197595889E-2</v>
      </c>
      <c r="AD42" s="153">
        <f t="shared" si="85"/>
        <v>7.3679397824652312E-2</v>
      </c>
      <c r="AE42" s="153">
        <f t="shared" si="85"/>
        <v>7.3692819982545066E-2</v>
      </c>
      <c r="AF42" s="153">
        <f t="shared" si="85"/>
        <v>7.3706386889387965E-2</v>
      </c>
      <c r="AG42" s="153">
        <f t="shared" si="85"/>
        <v>7.369341340335149E-2</v>
      </c>
    </row>
    <row r="43" spans="2:33" x14ac:dyDescent="0.2">
      <c r="B43" s="87" t="s">
        <v>77</v>
      </c>
      <c r="C43" s="97">
        <f>'Pres Produc'!C182</f>
        <v>192</v>
      </c>
      <c r="D43" s="97">
        <f>'Pres Produc'!D182</f>
        <v>214</v>
      </c>
      <c r="E43" s="97">
        <f>'Pres Produc'!E182</f>
        <v>252.39729119638832</v>
      </c>
      <c r="F43" s="97">
        <f>'Pres Produc'!F182</f>
        <v>302.07674943566587</v>
      </c>
      <c r="G43" s="97">
        <f>'Pres Produc'!G182</f>
        <v>384.52370203160274</v>
      </c>
      <c r="H43" s="97">
        <f>'Pres Produc'!H182</f>
        <v>485.12302483069982</v>
      </c>
      <c r="J43" s="87" t="s">
        <v>77</v>
      </c>
      <c r="K43" s="153">
        <f>C43/C54</f>
        <v>1.6707274625826662E-2</v>
      </c>
      <c r="L43" s="153">
        <f t="shared" ref="L43:P43" si="86">D43/D54</f>
        <v>1.7234436659418539E-2</v>
      </c>
      <c r="M43" s="153">
        <f t="shared" si="86"/>
        <v>1.6961043693057475E-2</v>
      </c>
      <c r="N43" s="153">
        <f t="shared" si="86"/>
        <v>1.691605437721426E-2</v>
      </c>
      <c r="O43" s="153">
        <f t="shared" si="86"/>
        <v>1.6985762966322236E-2</v>
      </c>
      <c r="P43" s="153">
        <f t="shared" si="86"/>
        <v>1.6945161368916127E-2</v>
      </c>
      <c r="R43" s="87" t="s">
        <v>77</v>
      </c>
      <c r="S43" s="144">
        <f t="shared" si="79"/>
        <v>0.9</v>
      </c>
      <c r="T43" s="97">
        <f>$S$43*C43</f>
        <v>172.8</v>
      </c>
      <c r="U43" s="97">
        <f t="shared" ref="U43" si="87">$S$43*D43</f>
        <v>192.6</v>
      </c>
      <c r="V43" s="97">
        <f t="shared" ref="V43" si="88">$S$43*E43</f>
        <v>227.15756207674949</v>
      </c>
      <c r="W43" s="97">
        <f t="shared" ref="W43" si="89">$S$43*F43</f>
        <v>271.86907449209929</v>
      </c>
      <c r="X43" s="97">
        <f t="shared" ref="X43" si="90">$S$43*G43</f>
        <v>346.07133182844245</v>
      </c>
      <c r="Y43" s="97">
        <f t="shared" ref="Y43" si="91">$S$43*H43</f>
        <v>436.61072234762986</v>
      </c>
      <c r="AA43" s="87" t="s">
        <v>77</v>
      </c>
      <c r="AB43" s="153">
        <f>T43/T54</f>
        <v>1.9282212341711482E-2</v>
      </c>
      <c r="AC43" s="153">
        <f t="shared" ref="AC43:AG43" si="92">U43/U54</f>
        <v>1.98897081603569E-2</v>
      </c>
      <c r="AD43" s="153">
        <f t="shared" si="92"/>
        <v>1.9582873757553205E-2</v>
      </c>
      <c r="AE43" s="153">
        <f t="shared" si="92"/>
        <v>1.9531278869030552E-2</v>
      </c>
      <c r="AF43" s="153">
        <f t="shared" si="92"/>
        <v>1.9610491624694304E-2</v>
      </c>
      <c r="AG43" s="153">
        <f t="shared" si="92"/>
        <v>1.9563552399329089E-2</v>
      </c>
    </row>
    <row r="44" spans="2:33" x14ac:dyDescent="0.2">
      <c r="B44" s="87" t="s">
        <v>78</v>
      </c>
      <c r="C44" s="97">
        <f>'Pres Produc'!C198</f>
        <v>64</v>
      </c>
      <c r="D44" s="97">
        <f>'Pres Produc'!D198</f>
        <v>69</v>
      </c>
      <c r="E44" s="97">
        <f>'Pres Produc'!E198</f>
        <v>82.4191121143717</v>
      </c>
      <c r="F44" s="97">
        <f>'Pres Produc'!F198</f>
        <v>99.702934537246037</v>
      </c>
      <c r="G44" s="97">
        <f>'Pres Produc'!G198</f>
        <v>125.41610233258089</v>
      </c>
      <c r="H44" s="97">
        <f>'Pres Produc'!H198</f>
        <v>159.06254702784048</v>
      </c>
      <c r="J44" s="87" t="s">
        <v>78</v>
      </c>
      <c r="K44" s="153">
        <f>C44/C54</f>
        <v>5.5690915419422211E-3</v>
      </c>
      <c r="L44" s="153">
        <f t="shared" ref="L44:P44" si="93">D44/D54</f>
        <v>5.5568978014013046E-3</v>
      </c>
      <c r="M44" s="153">
        <f t="shared" si="93"/>
        <v>5.5385466107366228E-3</v>
      </c>
      <c r="N44" s="153">
        <f t="shared" si="93"/>
        <v>5.5832839347971178E-3</v>
      </c>
      <c r="O44" s="153">
        <f t="shared" si="93"/>
        <v>5.5400698971897209E-3</v>
      </c>
      <c r="P44" s="153">
        <f t="shared" si="93"/>
        <v>5.5559938184302797E-3</v>
      </c>
      <c r="R44" s="87" t="s">
        <v>78</v>
      </c>
      <c r="S44" s="144">
        <f t="shared" si="79"/>
        <v>0.9</v>
      </c>
      <c r="T44" s="97">
        <f>$S$44*C44</f>
        <v>57.6</v>
      </c>
      <c r="U44" s="97">
        <f t="shared" ref="U44" si="94">$S$44*D44</f>
        <v>62.1</v>
      </c>
      <c r="V44" s="97">
        <f t="shared" ref="V44" si="95">$S$44*E44</f>
        <v>74.17720090293453</v>
      </c>
      <c r="W44" s="97">
        <f t="shared" ref="W44" si="96">$S$44*F44</f>
        <v>89.732641083521429</v>
      </c>
      <c r="X44" s="97">
        <f t="shared" ref="X44" si="97">$S$44*G44</f>
        <v>112.87449209932281</v>
      </c>
      <c r="Y44" s="97">
        <f t="shared" ref="Y44" si="98">$S$44*H44</f>
        <v>143.15629232505643</v>
      </c>
      <c r="AA44" s="87" t="s">
        <v>78</v>
      </c>
      <c r="AB44" s="153">
        <f>T44/T54</f>
        <v>6.4274041139038276E-3</v>
      </c>
      <c r="AC44" s="153">
        <f t="shared" ref="AC44:AG44" si="99">U44/U54</f>
        <v>6.4130367432926457E-3</v>
      </c>
      <c r="AD44" s="153">
        <f t="shared" si="99"/>
        <v>6.3946925107430021E-3</v>
      </c>
      <c r="AE44" s="153">
        <f t="shared" si="99"/>
        <v>6.4464604513442608E-3</v>
      </c>
      <c r="AF44" s="153">
        <f t="shared" si="99"/>
        <v>6.3961503839696865E-3</v>
      </c>
      <c r="AG44" s="153">
        <f t="shared" si="99"/>
        <v>6.4145140804971745E-3</v>
      </c>
    </row>
    <row r="45" spans="2:33" x14ac:dyDescent="0.2">
      <c r="B45" s="87" t="s">
        <v>79</v>
      </c>
      <c r="C45" s="97">
        <f>'Pres Produc'!C214</f>
        <v>425</v>
      </c>
      <c r="D45" s="97">
        <f>'Pres Produc'!D214</f>
        <v>459</v>
      </c>
      <c r="E45" s="97">
        <f>'Pres Produc'!E214</f>
        <v>549.95410082769001</v>
      </c>
      <c r="F45" s="97">
        <f>'Pres Produc'!F214</f>
        <v>659.14492099322786</v>
      </c>
      <c r="G45" s="97">
        <f>'Pres Produc'!G214</f>
        <v>834.9849510910459</v>
      </c>
      <c r="H45" s="97">
        <f>'Pres Produc'!H214</f>
        <v>1056.8901429646351</v>
      </c>
      <c r="J45" s="87" t="s">
        <v>79</v>
      </c>
      <c r="K45" s="153">
        <f>C45/C54</f>
        <v>3.6982248520710061E-2</v>
      </c>
      <c r="L45" s="153">
        <f t="shared" ref="L45:P45" si="100">D45/D54</f>
        <v>3.6965450591930418E-2</v>
      </c>
      <c r="M45" s="153">
        <f t="shared" si="100"/>
        <v>3.6956797313869361E-2</v>
      </c>
      <c r="N45" s="153">
        <f t="shared" si="100"/>
        <v>3.691158404881046E-2</v>
      </c>
      <c r="O45" s="153">
        <f t="shared" si="100"/>
        <v>3.6884219060475565E-2</v>
      </c>
      <c r="P45" s="153">
        <f t="shared" si="100"/>
        <v>3.6916767716812848E-2</v>
      </c>
      <c r="R45" s="87" t="s">
        <v>79</v>
      </c>
      <c r="S45" s="144">
        <f>270/(15*5*4)</f>
        <v>0.9</v>
      </c>
      <c r="T45" s="97">
        <f>$S$45*C45</f>
        <v>382.5</v>
      </c>
      <c r="U45" s="97">
        <f t="shared" ref="U45" si="101">$S$45*D45</f>
        <v>413.1</v>
      </c>
      <c r="V45" s="97">
        <f t="shared" ref="V45" si="102">$S$45*E45</f>
        <v>494.958690744921</v>
      </c>
      <c r="W45" s="97">
        <f t="shared" ref="W45" si="103">$S$45*F45</f>
        <v>593.23042889390513</v>
      </c>
      <c r="X45" s="97">
        <f t="shared" ref="X45" si="104">$S$45*G45</f>
        <v>751.48645598194128</v>
      </c>
      <c r="Y45" s="97">
        <f t="shared" ref="Y45" si="105">$S$45*H45</f>
        <v>951.20112866817158</v>
      </c>
      <c r="AA45" s="87" t="s">
        <v>79</v>
      </c>
      <c r="AB45" s="153">
        <f>T45/T54</f>
        <v>4.2681980443892605E-2</v>
      </c>
      <c r="AC45" s="153">
        <f t="shared" ref="AC45:AG45" si="106">U45/U54</f>
        <v>4.2660635727120644E-2</v>
      </c>
      <c r="AD45" s="153">
        <f t="shared" si="106"/>
        <v>4.2669561459665335E-2</v>
      </c>
      <c r="AE45" s="153">
        <f t="shared" si="106"/>
        <v>4.2618120365353188E-2</v>
      </c>
      <c r="AF45" s="153">
        <f t="shared" si="106"/>
        <v>4.2583760906293816E-2</v>
      </c>
      <c r="AG45" s="153">
        <f t="shared" si="106"/>
        <v>4.2621200466497804E-2</v>
      </c>
    </row>
    <row r="46" spans="2:33" x14ac:dyDescent="0.2">
      <c r="B46" s="87" t="s">
        <v>80</v>
      </c>
      <c r="C46" s="97">
        <f>'Pres Produc'!C230</f>
        <v>2588</v>
      </c>
      <c r="D46" s="97">
        <f>'Pres Produc'!D230</f>
        <v>2798</v>
      </c>
      <c r="E46" s="97">
        <f>'Pres Produc'!E230</f>
        <v>3345.4040632054175</v>
      </c>
      <c r="F46" s="97">
        <f>'Pres Produc'!F230</f>
        <v>4014.4848758465005</v>
      </c>
      <c r="G46" s="97">
        <f>'Pres Produc'!G230</f>
        <v>5091.2144469525956</v>
      </c>
      <c r="H46" s="97">
        <f>'Pres Produc'!H230</f>
        <v>6437.5654627539498</v>
      </c>
      <c r="J46" s="87" t="s">
        <v>80</v>
      </c>
      <c r="K46" s="153">
        <f>C46/C54</f>
        <v>0.22520013922728854</v>
      </c>
      <c r="L46" s="153">
        <f t="shared" ref="L46:P46" si="107">D46/D54</f>
        <v>0.22533623258436014</v>
      </c>
      <c r="M46" s="153">
        <f t="shared" si="107"/>
        <v>0.22481043365401635</v>
      </c>
      <c r="N46" s="153">
        <f t="shared" si="107"/>
        <v>0.22480791581341633</v>
      </c>
      <c r="O46" s="153">
        <f t="shared" si="107"/>
        <v>0.22489683041578742</v>
      </c>
      <c r="P46" s="153">
        <f t="shared" si="107"/>
        <v>0.22486169488120261</v>
      </c>
      <c r="R46" s="87" t="s">
        <v>80</v>
      </c>
      <c r="S46" s="144">
        <f>270/(15*5*4)</f>
        <v>0.9</v>
      </c>
      <c r="T46" s="97">
        <f>$S$46*C46</f>
        <v>2329.2000000000003</v>
      </c>
      <c r="U46" s="97">
        <f t="shared" ref="U46" si="108">$S$46*D46</f>
        <v>2518.2000000000003</v>
      </c>
      <c r="V46" s="97">
        <f t="shared" ref="V46" si="109">$S$46*E46</f>
        <v>3010.863656884876</v>
      </c>
      <c r="W46" s="97">
        <f t="shared" ref="W46" si="110">$S$46*F46</f>
        <v>3613.0363882618503</v>
      </c>
      <c r="X46" s="97">
        <f t="shared" ref="X46" si="111">$S$46*G46</f>
        <v>4582.0930022573366</v>
      </c>
      <c r="Y46" s="97">
        <f t="shared" ref="Y46" si="112">$S$46*H46</f>
        <v>5793.8089164785551</v>
      </c>
      <c r="AA46" s="87" t="s">
        <v>80</v>
      </c>
      <c r="AB46" s="153">
        <f>T46/T54</f>
        <v>0.25990815385598603</v>
      </c>
      <c r="AC46" s="153">
        <f t="shared" ref="AC46:AG46" si="113">U46/U54</f>
        <v>0.26005328706859165</v>
      </c>
      <c r="AD46" s="153">
        <f t="shared" si="113"/>
        <v>0.25956152352991135</v>
      </c>
      <c r="AE46" s="153">
        <f t="shared" si="113"/>
        <v>0.25956325262418867</v>
      </c>
      <c r="AF46" s="153">
        <f t="shared" si="113"/>
        <v>0.25964906127758258</v>
      </c>
      <c r="AG46" s="153">
        <f t="shared" si="113"/>
        <v>0.25960765168515704</v>
      </c>
    </row>
    <row r="47" spans="2:33" x14ac:dyDescent="0.2">
      <c r="B47" s="87" t="s">
        <v>81</v>
      </c>
      <c r="C47" s="97">
        <f>'Pres Produc'!C246</f>
        <v>395</v>
      </c>
      <c r="D47" s="97">
        <f>'Pres Produc'!D246</f>
        <v>429</v>
      </c>
      <c r="E47" s="97">
        <f>'Pres Produc'!E246</f>
        <v>510.69450714823188</v>
      </c>
      <c r="F47" s="97">
        <f>'Pres Produc'!F246</f>
        <v>613.43340857787803</v>
      </c>
      <c r="G47" s="97">
        <f>'Pres Produc'!G246</f>
        <v>778.50639578630557</v>
      </c>
      <c r="H47" s="97">
        <f>'Pres Produc'!H246</f>
        <v>984.47168924003017</v>
      </c>
      <c r="J47" s="87" t="s">
        <v>81</v>
      </c>
      <c r="K47" s="153">
        <f>C47/C54</f>
        <v>3.4371736860424641E-2</v>
      </c>
      <c r="L47" s="153">
        <f t="shared" ref="L47:P47" si="114">D47/D54</f>
        <v>3.4549408069582024E-2</v>
      </c>
      <c r="M47" s="153">
        <f t="shared" si="114"/>
        <v>3.4318561060965785E-2</v>
      </c>
      <c r="N47" s="153">
        <f t="shared" si="114"/>
        <v>3.4351776214783677E-2</v>
      </c>
      <c r="O47" s="153">
        <f t="shared" si="114"/>
        <v>3.438936283180076E-2</v>
      </c>
      <c r="P47" s="153">
        <f t="shared" si="114"/>
        <v>3.4387218877363172E-2</v>
      </c>
      <c r="R47" s="87" t="s">
        <v>81</v>
      </c>
      <c r="S47" s="144">
        <f>270/(15*5*4)</f>
        <v>0.9</v>
      </c>
      <c r="T47" s="97">
        <f>$S$47*C47</f>
        <v>355.5</v>
      </c>
      <c r="U47" s="97">
        <f t="shared" ref="U47" si="115">$S$47*D47</f>
        <v>386.1</v>
      </c>
      <c r="V47" s="97">
        <f t="shared" ref="V47" si="116">$S$47*E47</f>
        <v>459.6250564334087</v>
      </c>
      <c r="W47" s="97">
        <f t="shared" ref="W47" si="117">$S$47*F47</f>
        <v>552.09006772009025</v>
      </c>
      <c r="X47" s="97">
        <f t="shared" ref="X47" si="118">$S$47*G47</f>
        <v>700.65575620767504</v>
      </c>
      <c r="Y47" s="97">
        <f t="shared" ref="Y47" si="119">$S$47*H47</f>
        <v>886.02452031602718</v>
      </c>
      <c r="AA47" s="87" t="s">
        <v>81</v>
      </c>
      <c r="AB47" s="153">
        <f>T47/T54</f>
        <v>3.9669134765500186E-2</v>
      </c>
      <c r="AC47" s="153">
        <f t="shared" ref="AC47:AG47" si="120">U47/U54</f>
        <v>3.9872358882210794E-2</v>
      </c>
      <c r="AD47" s="153">
        <f t="shared" si="120"/>
        <v>3.9623507901984906E-2</v>
      </c>
      <c r="AE47" s="153">
        <f t="shared" si="120"/>
        <v>3.9662565864130334E-2</v>
      </c>
      <c r="AF47" s="153">
        <f t="shared" si="120"/>
        <v>3.9703386484829899E-2</v>
      </c>
      <c r="AG47" s="153">
        <f t="shared" si="120"/>
        <v>3.9700782053840263E-2</v>
      </c>
    </row>
    <row r="48" spans="2:33" x14ac:dyDescent="0.2">
      <c r="B48" s="87" t="s">
        <v>82</v>
      </c>
      <c r="C48" s="97">
        <f>'Pres Produc'!C262</f>
        <v>150</v>
      </c>
      <c r="D48" s="97">
        <f>'Pres Produc'!D262</f>
        <v>156</v>
      </c>
      <c r="E48" s="97">
        <f>'Pres Produc'!E262</f>
        <v>190.67795334838226</v>
      </c>
      <c r="F48" s="97">
        <f>'Pres Produc'!F262</f>
        <v>229.21354401805868</v>
      </c>
      <c r="G48" s="97">
        <f>'Pres Produc'!G262</f>
        <v>289.48457486832206</v>
      </c>
      <c r="H48" s="97">
        <f>'Pres Produc'!H262</f>
        <v>366.73739653875094</v>
      </c>
      <c r="J48" s="87" t="s">
        <v>82</v>
      </c>
      <c r="K48" s="153">
        <f>C48/C54</f>
        <v>1.305255830142708E-2</v>
      </c>
      <c r="L48" s="153">
        <f t="shared" ref="L48:P48" si="121">D48/D54</f>
        <v>1.2563421116211646E-2</v>
      </c>
      <c r="M48" s="153">
        <f t="shared" si="121"/>
        <v>1.2813517461755408E-2</v>
      </c>
      <c r="N48" s="153">
        <f t="shared" si="121"/>
        <v>1.2835773629871018E-2</v>
      </c>
      <c r="O48" s="153">
        <f t="shared" si="121"/>
        <v>1.2787550793723918E-2</v>
      </c>
      <c r="P48" s="153">
        <f t="shared" si="121"/>
        <v>1.2809996735434382E-2</v>
      </c>
      <c r="R48" s="87" t="s">
        <v>82</v>
      </c>
      <c r="S48" s="144">
        <f>270/(15*5*4)</f>
        <v>0.9</v>
      </c>
      <c r="T48" s="97">
        <f>$S$48*C48</f>
        <v>135</v>
      </c>
      <c r="U48" s="97">
        <f t="shared" ref="U48" si="122">$S$48*D48</f>
        <v>140.4</v>
      </c>
      <c r="V48" s="97">
        <f t="shared" ref="V48" si="123">$S$48*E48</f>
        <v>171.61015801354404</v>
      </c>
      <c r="W48" s="97">
        <f t="shared" ref="W48" si="124">$S$48*F48</f>
        <v>206.29218961625281</v>
      </c>
      <c r="X48" s="97">
        <f t="shared" ref="X48" si="125">$S$48*G48</f>
        <v>260.53611738148987</v>
      </c>
      <c r="Y48" s="97">
        <f t="shared" ref="Y48" si="126">$S$48*H48</f>
        <v>330.06365688487585</v>
      </c>
      <c r="AA48" s="87" t="s">
        <v>82</v>
      </c>
      <c r="AB48" s="153">
        <f>T48/T54</f>
        <v>1.5064228391962095E-2</v>
      </c>
      <c r="AC48" s="153">
        <f t="shared" ref="AC48:AG48" si="127">U48/U54</f>
        <v>1.4499039593531198E-2</v>
      </c>
      <c r="AD48" s="153">
        <f t="shared" si="127"/>
        <v>1.4794224894690238E-2</v>
      </c>
      <c r="AE48" s="153">
        <f t="shared" si="127"/>
        <v>1.4820186118723306E-2</v>
      </c>
      <c r="AF48" s="153">
        <f t="shared" si="127"/>
        <v>1.476354981744884E-2</v>
      </c>
      <c r="AG48" s="153">
        <f t="shared" si="127"/>
        <v>1.4789416100139207E-2</v>
      </c>
    </row>
    <row r="49" spans="2:33" x14ac:dyDescent="0.2">
      <c r="B49" s="87" t="s">
        <v>83</v>
      </c>
      <c r="C49" s="97">
        <f>'Pres Produc'!C278</f>
        <v>2475</v>
      </c>
      <c r="D49" s="97">
        <f>'Pres Produc'!D278</f>
        <v>2656</v>
      </c>
      <c r="E49" s="97">
        <f>'Pres Produc'!E278</f>
        <v>3187.4657637321297</v>
      </c>
      <c r="F49" s="97">
        <f>'Pres Produc'!F278</f>
        <v>3824.3589164785553</v>
      </c>
      <c r="G49" s="97">
        <f>'Pres Produc'!G278</f>
        <v>4849.8412340105342</v>
      </c>
      <c r="H49" s="97">
        <f>'Pres Produc'!H278</f>
        <v>6133.6660082769004</v>
      </c>
      <c r="J49" s="87" t="s">
        <v>83</v>
      </c>
      <c r="K49" s="153">
        <f>C49/C54</f>
        <v>0.2153672119735468</v>
      </c>
      <c r="L49" s="153">
        <f t="shared" ref="L49:P49" si="128">D49/D54</f>
        <v>0.21390029797857776</v>
      </c>
      <c r="M49" s="153">
        <f t="shared" si="128"/>
        <v>0.21419701389235463</v>
      </c>
      <c r="N49" s="153">
        <f t="shared" si="128"/>
        <v>0.21416101540417731</v>
      </c>
      <c r="O49" s="153">
        <f t="shared" si="128"/>
        <v>0.21423452752056429</v>
      </c>
      <c r="P49" s="153">
        <f t="shared" si="128"/>
        <v>0.214246603383873</v>
      </c>
      <c r="R49" s="87" t="s">
        <v>83</v>
      </c>
      <c r="S49" s="144">
        <f>270/(18*5*4)</f>
        <v>0.75</v>
      </c>
      <c r="T49" s="97">
        <f>$S$49*C49</f>
        <v>1856.25</v>
      </c>
      <c r="U49" s="97">
        <f t="shared" ref="U49" si="129">$S$49*D49</f>
        <v>1992</v>
      </c>
      <c r="V49" s="97">
        <f t="shared" ref="V49" si="130">$S$49*E49</f>
        <v>2390.5993227990975</v>
      </c>
      <c r="W49" s="97">
        <f t="shared" ref="W49" si="131">$S$49*F49</f>
        <v>2868.2691873589165</v>
      </c>
      <c r="X49" s="97">
        <f t="shared" ref="X49" si="132">$S$49*G49</f>
        <v>3637.3809255079004</v>
      </c>
      <c r="Y49" s="97">
        <f t="shared" ref="Y49" si="133">$S$49*H49</f>
        <v>4600.249506207675</v>
      </c>
      <c r="AA49" s="87" t="s">
        <v>83</v>
      </c>
      <c r="AB49" s="153">
        <f>T49/T54</f>
        <v>0.2071331403894788</v>
      </c>
      <c r="AC49" s="153">
        <f t="shared" ref="AC49:AG49" si="134">U49/U54</f>
        <v>0.20571286944668196</v>
      </c>
      <c r="AD49" s="153">
        <f t="shared" si="134"/>
        <v>0.20608957199254341</v>
      </c>
      <c r="AE49" s="153">
        <f t="shared" si="134"/>
        <v>0.20605861653964119</v>
      </c>
      <c r="AF49" s="153">
        <f t="shared" si="134"/>
        <v>0.20611596978757038</v>
      </c>
      <c r="AG49" s="153">
        <f t="shared" si="134"/>
        <v>0.20612691731612065</v>
      </c>
    </row>
    <row r="50" spans="2:33" x14ac:dyDescent="0.2">
      <c r="B50" s="87" t="s">
        <v>84</v>
      </c>
      <c r="C50" s="97">
        <f>'Pres Produc'!C294</f>
        <v>1878</v>
      </c>
      <c r="D50" s="97">
        <f>'Pres Produc'!D294</f>
        <v>2019</v>
      </c>
      <c r="E50" s="97">
        <f>'Pres Produc'!E294</f>
        <v>2421.6139954853275</v>
      </c>
      <c r="F50" s="97">
        <f>'Pres Produc'!F294</f>
        <v>2904.5367945823923</v>
      </c>
      <c r="G50" s="97">
        <f>'Pres Produc'!G294</f>
        <v>3683.6275395033858</v>
      </c>
      <c r="H50" s="97">
        <f>'Pres Produc'!H294</f>
        <v>4658.7810383747174</v>
      </c>
      <c r="J50" s="87" t="s">
        <v>84</v>
      </c>
      <c r="K50" s="153">
        <f>C50/C54</f>
        <v>0.16341802993386703</v>
      </c>
      <c r="L50" s="153">
        <f t="shared" ref="L50:P50" si="135">D50/D54</f>
        <v>0.16259966175404686</v>
      </c>
      <c r="M50" s="153">
        <f t="shared" si="135"/>
        <v>0.16273193975440678</v>
      </c>
      <c r="N50" s="153">
        <f t="shared" si="135"/>
        <v>0.16265171831187031</v>
      </c>
      <c r="O50" s="153">
        <f t="shared" si="135"/>
        <v>0.16271877107091554</v>
      </c>
      <c r="P50" s="153">
        <f t="shared" si="135"/>
        <v>0.16272943652851016</v>
      </c>
      <c r="R50" s="87" t="s">
        <v>84</v>
      </c>
      <c r="S50" s="144">
        <f>270/(18*5*4)</f>
        <v>0.75</v>
      </c>
      <c r="T50" s="97">
        <f>$S$50*C50</f>
        <v>1408.5</v>
      </c>
      <c r="U50" s="97">
        <f t="shared" ref="U50" si="136">$S$50*D50</f>
        <v>1514.25</v>
      </c>
      <c r="V50" s="97">
        <f t="shared" ref="V50" si="137">$S$50*E50</f>
        <v>1816.2104966139955</v>
      </c>
      <c r="W50" s="97">
        <f t="shared" ref="W50" si="138">$S$50*F50</f>
        <v>2178.4025959367941</v>
      </c>
      <c r="X50" s="97">
        <f t="shared" ref="X50" si="139">$S$50*G50</f>
        <v>2762.7206546275393</v>
      </c>
      <c r="Y50" s="97">
        <f t="shared" ref="Y50" si="140">$S$50*H50</f>
        <v>3494.0857787810382</v>
      </c>
      <c r="AA50" s="87" t="s">
        <v>84</v>
      </c>
      <c r="AB50" s="153">
        <f>T50/T54</f>
        <v>0.15717011622280452</v>
      </c>
      <c r="AC50" s="153">
        <f t="shared" ref="AC50:AG50" si="141">U50/U54</f>
        <v>0.15637585971869386</v>
      </c>
      <c r="AD50" s="153">
        <f t="shared" si="141"/>
        <v>0.15657247131538604</v>
      </c>
      <c r="AE50" s="153">
        <f t="shared" si="141"/>
        <v>0.15649808154806533</v>
      </c>
      <c r="AF50" s="153">
        <f t="shared" si="141"/>
        <v>0.15655243666875324</v>
      </c>
      <c r="AG50" s="153">
        <f t="shared" si="141"/>
        <v>0.15656218851745865</v>
      </c>
    </row>
    <row r="51" spans="2:33" x14ac:dyDescent="0.2">
      <c r="B51" s="87" t="s">
        <v>85</v>
      </c>
      <c r="C51" s="97">
        <f>'Pres Produc'!C310</f>
        <v>236</v>
      </c>
      <c r="D51" s="97">
        <f>'Pres Produc'!D310</f>
        <v>251</v>
      </c>
      <c r="E51" s="97">
        <f>'Pres Produc'!E310</f>
        <v>302.07674943566593</v>
      </c>
      <c r="F51" s="97">
        <f>'Pres Produc'!F310</f>
        <v>363.69209932279904</v>
      </c>
      <c r="G51" s="97">
        <f>'Pres Produc'!G310</f>
        <v>459.82844243792323</v>
      </c>
      <c r="H51" s="97">
        <f>'Pres Produc'!H310</f>
        <v>582.34762979683967</v>
      </c>
      <c r="J51" s="87" t="s">
        <v>85</v>
      </c>
      <c r="K51" s="153">
        <f>C51/C54</f>
        <v>2.0536025060911938E-2</v>
      </c>
      <c r="L51" s="153">
        <f t="shared" ref="L51:P51" si="142">D51/D54</f>
        <v>2.0214222436981559E-2</v>
      </c>
      <c r="M51" s="153">
        <f t="shared" si="142"/>
        <v>2.0299492603700415E-2</v>
      </c>
      <c r="N51" s="153">
        <f t="shared" si="142"/>
        <v>2.0366464284991045E-2</v>
      </c>
      <c r="O51" s="153">
        <f t="shared" si="142"/>
        <v>2.0312237937888649E-2</v>
      </c>
      <c r="P51" s="153">
        <f t="shared" si="142"/>
        <v>2.034117956606377E-2</v>
      </c>
      <c r="R51" s="87" t="s">
        <v>85</v>
      </c>
      <c r="S51" s="144">
        <f>270/(22*5*4)</f>
        <v>0.61363636363636365</v>
      </c>
      <c r="T51" s="97">
        <f>$S$51*C51</f>
        <v>144.81818181818181</v>
      </c>
      <c r="U51" s="97">
        <f t="shared" ref="U51" si="143">$S$51*D51</f>
        <v>154.02272727272728</v>
      </c>
      <c r="V51" s="97">
        <f t="shared" ref="V51" si="144">$S$51*E51</f>
        <v>185.365278062795</v>
      </c>
      <c r="W51" s="97">
        <f t="shared" ref="W51" si="145">$S$51*F51</f>
        <v>223.17469731171761</v>
      </c>
      <c r="X51" s="97">
        <f t="shared" ref="X51" si="146">$S$51*G51</f>
        <v>282.16745331418019</v>
      </c>
      <c r="Y51" s="97">
        <f t="shared" ref="Y51" si="147">$S$51*H51</f>
        <v>357.34968192078799</v>
      </c>
      <c r="AA51" s="87" t="s">
        <v>85</v>
      </c>
      <c r="AB51" s="153">
        <f>T51/T54</f>
        <v>1.6159808638650245E-2</v>
      </c>
      <c r="AC51" s="153">
        <f t="shared" ref="AC51:AG51" si="148">U51/U54</f>
        <v>1.5905852001644804E-2</v>
      </c>
      <c r="AD51" s="153">
        <f t="shared" si="148"/>
        <v>1.5980030803953608E-2</v>
      </c>
      <c r="AE51" s="153">
        <f t="shared" si="148"/>
        <v>1.6033038174164644E-2</v>
      </c>
      <c r="AF51" s="153">
        <f t="shared" si="148"/>
        <v>1.5989311945440596E-2</v>
      </c>
      <c r="AG51" s="153">
        <f t="shared" si="148"/>
        <v>1.6012042007467361E-2</v>
      </c>
    </row>
    <row r="52" spans="2:33" x14ac:dyDescent="0.2">
      <c r="B52" s="87" t="s">
        <v>86</v>
      </c>
      <c r="C52" s="97">
        <f>'Pres Produc'!C326</f>
        <v>1630</v>
      </c>
      <c r="D52" s="97">
        <f>'Pres Produc'!D326</f>
        <v>1731</v>
      </c>
      <c r="E52" s="97">
        <f>'Pres Produc'!E326</f>
        <v>2087.1775771256584</v>
      </c>
      <c r="F52" s="97">
        <f>'Pres Produc'!F326</f>
        <v>2505.4130925507898</v>
      </c>
      <c r="G52" s="97">
        <f>'Pres Produc'!G326</f>
        <v>3176.7795334838224</v>
      </c>
      <c r="H52" s="97">
        <f>'Pres Produc'!H326</f>
        <v>4016.2405944319034</v>
      </c>
      <c r="J52" s="87" t="s">
        <v>86</v>
      </c>
      <c r="K52" s="153">
        <f>C52/C54</f>
        <v>0.14183780020884093</v>
      </c>
      <c r="L52" s="153">
        <f t="shared" ref="L52:P52" si="149">D52/D54</f>
        <v>0.13940565353950229</v>
      </c>
      <c r="M52" s="153">
        <f t="shared" si="149"/>
        <v>0.1402578843576143</v>
      </c>
      <c r="N52" s="153">
        <f t="shared" si="149"/>
        <v>0.14030111284681926</v>
      </c>
      <c r="O52" s="153">
        <f t="shared" si="149"/>
        <v>0.14032951380350836</v>
      </c>
      <c r="P52" s="153">
        <f t="shared" si="149"/>
        <v>0.14028574502888341</v>
      </c>
      <c r="R52" s="87" t="s">
        <v>86</v>
      </c>
      <c r="S52" s="144">
        <f>270/(22*5*4)</f>
        <v>0.61363636363636365</v>
      </c>
      <c r="T52" s="97">
        <f>$S$52*C52</f>
        <v>1000.2272727272727</v>
      </c>
      <c r="U52" s="97">
        <f t="shared" ref="U52" si="150">$S$52*D52</f>
        <v>1062.2045454545455</v>
      </c>
      <c r="V52" s="97">
        <f t="shared" ref="V52" si="151">$S$52*E52</f>
        <v>1280.768058690745</v>
      </c>
      <c r="W52" s="97">
        <f t="shared" ref="W52" si="152">$S$52*F52</f>
        <v>1537.4125795198029</v>
      </c>
      <c r="X52" s="97">
        <f t="shared" ref="X52" si="153">$S$52*G52</f>
        <v>1949.3874410014366</v>
      </c>
      <c r="Y52" s="97">
        <f t="shared" ref="Y52" si="154">$S$52*H52</f>
        <v>2464.511273855941</v>
      </c>
      <c r="AA52" s="87" t="s">
        <v>86</v>
      </c>
      <c r="AB52" s="153">
        <f>T52/T54</f>
        <v>0.11161223763135553</v>
      </c>
      <c r="AC52" s="153">
        <f t="shared" ref="AC52:AG52" si="155">U52/U54</f>
        <v>0.10969334587588507</v>
      </c>
      <c r="AD52" s="153">
        <f t="shared" si="155"/>
        <v>0.11041287367564379</v>
      </c>
      <c r="AE52" s="153">
        <f t="shared" si="155"/>
        <v>0.11044887648017319</v>
      </c>
      <c r="AF52" s="153">
        <f t="shared" si="155"/>
        <v>0.11046406497488753</v>
      </c>
      <c r="AG52" s="153">
        <f t="shared" si="155"/>
        <v>0.11042925191019352</v>
      </c>
    </row>
    <row r="53" spans="2:33" x14ac:dyDescent="0.2">
      <c r="B53" s="87" t="s">
        <v>87</v>
      </c>
      <c r="C53" s="97">
        <f>'Pres Produc'!C342</f>
        <v>677</v>
      </c>
      <c r="D53" s="97">
        <f>'Pres Produc'!D342</f>
        <v>779</v>
      </c>
      <c r="E53" s="97">
        <f>'Pres Produc'!E342</f>
        <v>934.24981188863796</v>
      </c>
      <c r="F53" s="97">
        <f>'Pres Produc'!F342</f>
        <v>1121.0997742663656</v>
      </c>
      <c r="G53" s="97">
        <f>'Pres Produc'!G342</f>
        <v>1416.14747930775</v>
      </c>
      <c r="H53" s="97">
        <f>'Pres Produc'!H342</f>
        <v>1790.7515989465762</v>
      </c>
      <c r="J53" s="87" t="s">
        <v>87</v>
      </c>
      <c r="K53" s="153">
        <f>C53/C54</f>
        <v>5.8910546467107555E-2</v>
      </c>
      <c r="L53" s="153">
        <f t="shared" ref="L53:P53" si="156">D53/D54</f>
        <v>6.2736570830313282E-2</v>
      </c>
      <c r="M53" s="153">
        <f t="shared" si="156"/>
        <v>6.278138645847979E-2</v>
      </c>
      <c r="N53" s="153">
        <f t="shared" si="156"/>
        <v>6.2780683317076716E-2</v>
      </c>
      <c r="O53" s="153">
        <f t="shared" si="156"/>
        <v>6.2556209881957328E-2</v>
      </c>
      <c r="P53" s="153">
        <f t="shared" si="156"/>
        <v>6.2550267174772994E-2</v>
      </c>
      <c r="R53" s="87" t="s">
        <v>87</v>
      </c>
      <c r="S53" s="144">
        <f>270/(22*5*4)</f>
        <v>0.61363636363636365</v>
      </c>
      <c r="T53" s="97">
        <f>$S$53*C53</f>
        <v>415.43181818181819</v>
      </c>
      <c r="U53" s="97">
        <f t="shared" ref="U53" si="157">$S$53*D53</f>
        <v>478.02272727272731</v>
      </c>
      <c r="V53" s="97">
        <f t="shared" ref="V53" si="158">$S$53*E53</f>
        <v>573.28965729530057</v>
      </c>
      <c r="W53" s="97">
        <f t="shared" ref="W53" si="159">$S$53*F53</f>
        <v>687.94758875436071</v>
      </c>
      <c r="X53" s="97">
        <f t="shared" ref="X53" si="160">$S$53*G53</f>
        <v>868.99958957521028</v>
      </c>
      <c r="Y53" s="97">
        <f t="shared" ref="Y53" si="161">$S$53*H53</f>
        <v>1098.8702993535808</v>
      </c>
      <c r="AA53" s="87" t="s">
        <v>87</v>
      </c>
      <c r="AB53" s="153">
        <f>T53/T54</f>
        <v>4.6356739187992449E-2</v>
      </c>
      <c r="AC53" s="153">
        <f t="shared" ref="AC53:AG53" si="162">U53/U54</f>
        <v>4.9365174140562955E-2</v>
      </c>
      <c r="AD53" s="153">
        <f t="shared" si="162"/>
        <v>4.9422343164308449E-2</v>
      </c>
      <c r="AE53" s="153">
        <f t="shared" si="162"/>
        <v>4.9422672396043484E-2</v>
      </c>
      <c r="AF53" s="153">
        <f t="shared" si="162"/>
        <v>4.9242764730582811E-2</v>
      </c>
      <c r="AG53" s="153">
        <f t="shared" si="162"/>
        <v>4.9237926558188476E-2</v>
      </c>
    </row>
    <row r="54" spans="2:33" x14ac:dyDescent="0.2">
      <c r="B54" s="51" t="s">
        <v>47</v>
      </c>
      <c r="C54" s="69">
        <f t="shared" ref="C54:D54" si="163">SUM(C41:C53)</f>
        <v>11492</v>
      </c>
      <c r="D54" s="69">
        <f t="shared" si="163"/>
        <v>12417</v>
      </c>
      <c r="E54" s="69">
        <f t="shared" ref="E54:H54" si="164">SUM(E41:E53)</f>
        <v>14881.000000000002</v>
      </c>
      <c r="F54" s="69">
        <f t="shared" si="164"/>
        <v>17857.399999999998</v>
      </c>
      <c r="G54" s="69">
        <f t="shared" si="164"/>
        <v>22638</v>
      </c>
      <c r="H54" s="69">
        <f t="shared" si="164"/>
        <v>28629</v>
      </c>
      <c r="J54" s="51" t="s">
        <v>47</v>
      </c>
      <c r="K54" s="52">
        <f t="shared" ref="K54:P54" si="165">SUM(K41:K53)</f>
        <v>1</v>
      </c>
      <c r="L54" s="52">
        <f t="shared" si="165"/>
        <v>1</v>
      </c>
      <c r="M54" s="52">
        <f t="shared" si="165"/>
        <v>0.99999999999999989</v>
      </c>
      <c r="N54" s="52">
        <f t="shared" si="165"/>
        <v>1</v>
      </c>
      <c r="O54" s="52">
        <f t="shared" si="165"/>
        <v>0.99999999999999989</v>
      </c>
      <c r="P54" s="52">
        <f t="shared" si="165"/>
        <v>0.99999999999999989</v>
      </c>
      <c r="R54" s="51" t="s">
        <v>47</v>
      </c>
      <c r="S54" s="51"/>
      <c r="T54" s="69">
        <f t="shared" ref="T54:U54" si="166">SUM(T41:T53)</f>
        <v>8961.6272727272717</v>
      </c>
      <c r="U54" s="69">
        <f t="shared" si="166"/>
        <v>9683.4</v>
      </c>
      <c r="V54" s="69">
        <f t="shared" ref="V54:Y54" si="167">SUM(V41:V53)</f>
        <v>11599.807305561257</v>
      </c>
      <c r="W54" s="69">
        <f t="shared" si="167"/>
        <v>13919.676039400778</v>
      </c>
      <c r="X54" s="69">
        <f t="shared" si="167"/>
        <v>17647.254258157191</v>
      </c>
      <c r="Y54" s="69">
        <f t="shared" si="167"/>
        <v>22317.558357274775</v>
      </c>
      <c r="AA54" s="51" t="s">
        <v>47</v>
      </c>
      <c r="AB54" s="52">
        <f t="shared" ref="AB54:AG54" si="168">SUM(AB41:AB53)</f>
        <v>1.0000000000000002</v>
      </c>
      <c r="AC54" s="52">
        <f t="shared" si="168"/>
        <v>1</v>
      </c>
      <c r="AD54" s="52">
        <f t="shared" si="168"/>
        <v>1</v>
      </c>
      <c r="AE54" s="52">
        <f t="shared" si="168"/>
        <v>1</v>
      </c>
      <c r="AF54" s="52">
        <f t="shared" si="168"/>
        <v>1.0000000000000002</v>
      </c>
      <c r="AG54" s="52">
        <f t="shared" si="168"/>
        <v>1</v>
      </c>
    </row>
    <row r="58" spans="2:33" x14ac:dyDescent="0.2">
      <c r="B58" s="2" t="s">
        <v>231</v>
      </c>
      <c r="C58" s="41"/>
      <c r="D58" s="41"/>
      <c r="E58" s="136"/>
      <c r="F58" s="136"/>
      <c r="G58" s="136"/>
      <c r="H58" s="137"/>
      <c r="J58" s="2" t="s">
        <v>232</v>
      </c>
      <c r="K58" s="41"/>
      <c r="L58" s="41"/>
      <c r="M58" s="136"/>
      <c r="N58" s="136"/>
      <c r="O58" s="136"/>
      <c r="P58" s="137"/>
      <c r="R58" s="2" t="s">
        <v>233</v>
      </c>
      <c r="S58" s="40"/>
      <c r="T58" s="41"/>
      <c r="U58" s="41"/>
      <c r="V58" s="136"/>
      <c r="W58" s="136"/>
      <c r="X58" s="136"/>
      <c r="Y58" s="137"/>
      <c r="AA58" s="2" t="s">
        <v>234</v>
      </c>
      <c r="AB58" s="41"/>
      <c r="AC58" s="41"/>
      <c r="AD58" s="136"/>
      <c r="AE58" s="136"/>
      <c r="AF58" s="136"/>
      <c r="AG58" s="137"/>
    </row>
    <row r="59" spans="2:33" x14ac:dyDescent="0.2">
      <c r="B59" s="9" t="s">
        <v>20</v>
      </c>
      <c r="C59" s="42"/>
      <c r="D59" s="42"/>
      <c r="E59" s="138"/>
      <c r="F59" s="138"/>
      <c r="G59" s="138"/>
      <c r="H59" s="139"/>
      <c r="J59" s="9" t="s">
        <v>20</v>
      </c>
      <c r="K59" s="42"/>
      <c r="L59" s="42"/>
      <c r="M59" s="138"/>
      <c r="N59" s="138"/>
      <c r="O59" s="138"/>
      <c r="P59" s="139"/>
      <c r="R59" s="9" t="s">
        <v>20</v>
      </c>
      <c r="S59" s="10"/>
      <c r="T59" s="42"/>
      <c r="U59" s="42"/>
      <c r="V59" s="138"/>
      <c r="W59" s="138"/>
      <c r="X59" s="138"/>
      <c r="Y59" s="139"/>
      <c r="AA59" s="9" t="s">
        <v>20</v>
      </c>
      <c r="AB59" s="42"/>
      <c r="AC59" s="42"/>
      <c r="AD59" s="138"/>
      <c r="AE59" s="138"/>
      <c r="AF59" s="138"/>
      <c r="AG59" s="139"/>
    </row>
    <row r="60" spans="2:33" x14ac:dyDescent="0.2">
      <c r="B60" s="9" t="s">
        <v>216</v>
      </c>
      <c r="C60" s="42"/>
      <c r="D60" s="42"/>
      <c r="E60" s="138"/>
      <c r="F60" s="138"/>
      <c r="G60" s="138"/>
      <c r="H60" s="139"/>
      <c r="J60" s="9" t="s">
        <v>217</v>
      </c>
      <c r="K60" s="42"/>
      <c r="L60" s="42"/>
      <c r="M60" s="138"/>
      <c r="N60" s="138"/>
      <c r="O60" s="138"/>
      <c r="P60" s="139"/>
      <c r="R60" s="9" t="s">
        <v>218</v>
      </c>
      <c r="S60" s="10"/>
      <c r="T60" s="42"/>
      <c r="U60" s="42"/>
      <c r="V60" s="138"/>
      <c r="W60" s="138"/>
      <c r="X60" s="138"/>
      <c r="Y60" s="139"/>
      <c r="AA60" s="9" t="s">
        <v>219</v>
      </c>
      <c r="AB60" s="42"/>
      <c r="AC60" s="42"/>
      <c r="AD60" s="138"/>
      <c r="AE60" s="138"/>
      <c r="AF60" s="138"/>
      <c r="AG60" s="139"/>
    </row>
    <row r="61" spans="2:33" x14ac:dyDescent="0.2">
      <c r="B61" s="9" t="s">
        <v>33</v>
      </c>
      <c r="C61" s="138"/>
      <c r="D61" s="138"/>
      <c r="E61" s="138"/>
      <c r="F61" s="138"/>
      <c r="G61" s="138"/>
      <c r="H61" s="139"/>
      <c r="J61" s="9" t="s">
        <v>220</v>
      </c>
      <c r="K61" s="138"/>
      <c r="L61" s="138"/>
      <c r="M61" s="138"/>
      <c r="N61" s="138"/>
      <c r="O61" s="138"/>
      <c r="P61" s="139"/>
      <c r="R61" s="9" t="s">
        <v>2</v>
      </c>
      <c r="S61" s="10"/>
      <c r="T61" s="138"/>
      <c r="U61" s="138"/>
      <c r="V61" s="138"/>
      <c r="W61" s="138"/>
      <c r="X61" s="138"/>
      <c r="Y61" s="139"/>
      <c r="AA61" s="9" t="s">
        <v>221</v>
      </c>
      <c r="AB61" s="138"/>
      <c r="AC61" s="138"/>
      <c r="AD61" s="138"/>
      <c r="AE61" s="138"/>
      <c r="AF61" s="138"/>
      <c r="AG61" s="139"/>
    </row>
    <row r="62" spans="2:33" x14ac:dyDescent="0.2">
      <c r="B62" s="12"/>
      <c r="C62" s="140"/>
      <c r="D62" s="140"/>
      <c r="E62" s="140"/>
      <c r="F62" s="140"/>
      <c r="G62" s="140"/>
      <c r="H62" s="141"/>
      <c r="J62" s="12"/>
      <c r="K62" s="140"/>
      <c r="L62" s="140"/>
      <c r="M62" s="140"/>
      <c r="N62" s="140"/>
      <c r="O62" s="140"/>
      <c r="P62" s="141"/>
      <c r="R62" s="12"/>
      <c r="S62" s="16"/>
      <c r="T62" s="140"/>
      <c r="U62" s="140"/>
      <c r="V62" s="140"/>
      <c r="W62" s="140"/>
      <c r="X62" s="140"/>
      <c r="Y62" s="141"/>
      <c r="AA62" s="12"/>
      <c r="AB62" s="140"/>
      <c r="AC62" s="140"/>
      <c r="AD62" s="140"/>
      <c r="AE62" s="140"/>
      <c r="AF62" s="140"/>
      <c r="AG62" s="141"/>
    </row>
    <row r="63" spans="2:33" x14ac:dyDescent="0.2">
      <c r="B63" s="10"/>
      <c r="J63" s="10"/>
      <c r="R63" s="10"/>
      <c r="S63" s="10"/>
      <c r="AA63" s="10"/>
    </row>
    <row r="64" spans="2:33" x14ac:dyDescent="0.2">
      <c r="B64" s="14" t="s">
        <v>34</v>
      </c>
      <c r="C64" s="14" t="s">
        <v>38</v>
      </c>
      <c r="D64" s="14" t="s">
        <v>39</v>
      </c>
      <c r="E64" s="14" t="s">
        <v>40</v>
      </c>
      <c r="F64" s="14" t="s">
        <v>121</v>
      </c>
      <c r="G64" s="14" t="s">
        <v>122</v>
      </c>
      <c r="H64" s="14" t="s">
        <v>633</v>
      </c>
      <c r="J64" s="14" t="s">
        <v>34</v>
      </c>
      <c r="K64" s="14" t="s">
        <v>38</v>
      </c>
      <c r="L64" s="14" t="s">
        <v>39</v>
      </c>
      <c r="M64" s="14" t="s">
        <v>40</v>
      </c>
      <c r="N64" s="14" t="s">
        <v>121</v>
      </c>
      <c r="O64" s="14" t="s">
        <v>122</v>
      </c>
      <c r="P64" s="14" t="s">
        <v>633</v>
      </c>
      <c r="R64" s="14" t="s">
        <v>34</v>
      </c>
      <c r="S64" s="14" t="s">
        <v>222</v>
      </c>
      <c r="T64" s="14" t="s">
        <v>38</v>
      </c>
      <c r="U64" s="14" t="s">
        <v>39</v>
      </c>
      <c r="V64" s="14" t="s">
        <v>40</v>
      </c>
      <c r="W64" s="14" t="s">
        <v>121</v>
      </c>
      <c r="X64" s="14" t="s">
        <v>122</v>
      </c>
      <c r="Y64" s="14" t="s">
        <v>633</v>
      </c>
      <c r="AA64" s="14" t="s">
        <v>34</v>
      </c>
      <c r="AB64" s="14" t="s">
        <v>38</v>
      </c>
      <c r="AC64" s="14" t="s">
        <v>39</v>
      </c>
      <c r="AD64" s="14" t="s">
        <v>40</v>
      </c>
      <c r="AE64" s="14" t="s">
        <v>121</v>
      </c>
      <c r="AF64" s="14" t="s">
        <v>122</v>
      </c>
      <c r="AG64" s="14" t="s">
        <v>633</v>
      </c>
    </row>
    <row r="65" spans="2:33" x14ac:dyDescent="0.2">
      <c r="B65" s="92" t="s">
        <v>683</v>
      </c>
      <c r="C65" s="97">
        <f>'Pres Produc'!C375</f>
        <v>35836</v>
      </c>
      <c r="D65" s="97">
        <f>'Pres Produc'!D375</f>
        <v>40730</v>
      </c>
      <c r="E65" s="97">
        <f>'Pres Produc'!E375</f>
        <v>48407.502045124689</v>
      </c>
      <c r="F65" s="97">
        <f>'Pres Produc'!F375</f>
        <v>58089.202454149628</v>
      </c>
      <c r="G65" s="97">
        <f>'Pres Produc'!G375</f>
        <v>73284.730307428414</v>
      </c>
      <c r="H65" s="97">
        <f>'Pres Produc'!H375</f>
        <v>92443.572634912256</v>
      </c>
      <c r="J65" s="92" t="s">
        <v>683</v>
      </c>
      <c r="K65" s="153">
        <f>C65/C68</f>
        <v>0.96431838975297346</v>
      </c>
      <c r="L65" s="153">
        <f t="shared" ref="L65:P65" si="169">D65/D68</f>
        <v>0.75117111135701375</v>
      </c>
      <c r="M65" s="153">
        <f t="shared" si="169"/>
        <v>0.7552108029131126</v>
      </c>
      <c r="N65" s="153">
        <f t="shared" si="169"/>
        <v>0.7552114394086884</v>
      </c>
      <c r="O65" s="153">
        <f t="shared" si="169"/>
        <v>0.75523239114790819</v>
      </c>
      <c r="P65" s="153">
        <f t="shared" si="169"/>
        <v>0.75523326553799108</v>
      </c>
      <c r="R65" s="92" t="s">
        <v>683</v>
      </c>
      <c r="S65" s="144">
        <f>270/(100*5*4)</f>
        <v>0.13500000000000001</v>
      </c>
      <c r="T65" s="97">
        <f>$S$65*C65</f>
        <v>4837.8600000000006</v>
      </c>
      <c r="U65" s="97">
        <f t="shared" ref="U65" si="170">$S$65*D65</f>
        <v>5498.55</v>
      </c>
      <c r="V65" s="97">
        <f t="shared" ref="V65" si="171">$S$65*E65</f>
        <v>6535.0127760918331</v>
      </c>
      <c r="W65" s="97">
        <f t="shared" ref="W65" si="172">$S$65*F65</f>
        <v>7842.0423313102001</v>
      </c>
      <c r="X65" s="97">
        <f t="shared" ref="X65" si="173">$S$65*G65</f>
        <v>9893.4385915028361</v>
      </c>
      <c r="Y65" s="97">
        <f t="shared" ref="Y65" si="174">$S$65*H65</f>
        <v>12479.882305713156</v>
      </c>
      <c r="AA65" s="92" t="s">
        <v>683</v>
      </c>
      <c r="AB65" s="153">
        <f>T65/T68</f>
        <v>0.96431838975297346</v>
      </c>
      <c r="AC65" s="153">
        <f t="shared" ref="AC65:AG65" si="175">U65/U68</f>
        <v>0.75117111135701375</v>
      </c>
      <c r="AD65" s="153">
        <f t="shared" si="175"/>
        <v>0.7552108029131126</v>
      </c>
      <c r="AE65" s="153">
        <f t="shared" si="175"/>
        <v>0.75521143940868851</v>
      </c>
      <c r="AF65" s="153">
        <f t="shared" si="175"/>
        <v>0.75523239114790819</v>
      </c>
      <c r="AG65" s="153">
        <f t="shared" si="175"/>
        <v>0.75523326553799108</v>
      </c>
    </row>
    <row r="66" spans="2:33" x14ac:dyDescent="0.2">
      <c r="B66" s="92" t="s">
        <v>89</v>
      </c>
      <c r="C66" s="97">
        <f>'Pres Produc'!C391</f>
        <v>463</v>
      </c>
      <c r="D66" s="97">
        <f>'Pres Produc'!D391</f>
        <v>12500</v>
      </c>
      <c r="E66" s="97">
        <f>'Pres Produc'!E391</f>
        <v>14500.090475562174</v>
      </c>
      <c r="F66" s="97">
        <f>'Pres Produc'!F391</f>
        <v>17400.108570674609</v>
      </c>
      <c r="G66" s="97">
        <f>'Pres Produc'!G391</f>
        <v>21952.027425404784</v>
      </c>
      <c r="H66" s="97">
        <f>'Pres Produc'!H391</f>
        <v>27690.904585980057</v>
      </c>
      <c r="J66" s="92" t="s">
        <v>89</v>
      </c>
      <c r="K66" s="153">
        <f>C66/C68</f>
        <v>1.2458963457295087E-2</v>
      </c>
      <c r="L66" s="153">
        <f t="shared" ref="L66:P66" si="176">D66/D68</f>
        <v>0.23053373169562169</v>
      </c>
      <c r="M66" s="153">
        <f t="shared" si="176"/>
        <v>0.22621751810605906</v>
      </c>
      <c r="N66" s="153">
        <f t="shared" si="176"/>
        <v>0.22621692990016101</v>
      </c>
      <c r="O66" s="153">
        <f t="shared" si="176"/>
        <v>0.22622560106975539</v>
      </c>
      <c r="P66" s="153">
        <f t="shared" si="176"/>
        <v>0.22622548761462091</v>
      </c>
      <c r="R66" s="92" t="s">
        <v>89</v>
      </c>
      <c r="S66" s="144">
        <f>270/(100*5*4)</f>
        <v>0.13500000000000001</v>
      </c>
      <c r="T66" s="97">
        <f>$S$66*C66</f>
        <v>62.505000000000003</v>
      </c>
      <c r="U66" s="97">
        <f t="shared" ref="U66" si="177">$S$66*D66</f>
        <v>1687.5</v>
      </c>
      <c r="V66" s="97">
        <f t="shared" ref="V66" si="178">$S$66*E66</f>
        <v>1957.5122142008936</v>
      </c>
      <c r="W66" s="97">
        <f t="shared" ref="W66" si="179">$S$66*F66</f>
        <v>2349.0146570410725</v>
      </c>
      <c r="X66" s="97">
        <f t="shared" ref="X66" si="180">$S$66*G66</f>
        <v>2963.5237024296462</v>
      </c>
      <c r="Y66" s="97">
        <f t="shared" ref="Y66" si="181">$S$66*H66</f>
        <v>3738.2721191073078</v>
      </c>
      <c r="AA66" s="92" t="s">
        <v>89</v>
      </c>
      <c r="AB66" s="153">
        <f>T66/T68</f>
        <v>1.2458963457295085E-2</v>
      </c>
      <c r="AC66" s="153">
        <f t="shared" ref="AC66:AG66" si="182">U66/U68</f>
        <v>0.23053373169562169</v>
      </c>
      <c r="AD66" s="153">
        <f t="shared" si="182"/>
        <v>0.22621751810605908</v>
      </c>
      <c r="AE66" s="153">
        <f t="shared" si="182"/>
        <v>0.22621692990016104</v>
      </c>
      <c r="AF66" s="153">
        <f t="shared" si="182"/>
        <v>0.22622560106975542</v>
      </c>
      <c r="AG66" s="153">
        <f t="shared" si="182"/>
        <v>0.22622548761462091</v>
      </c>
    </row>
    <row r="67" spans="2:33" x14ac:dyDescent="0.2">
      <c r="B67" s="87" t="s">
        <v>90</v>
      </c>
      <c r="C67" s="97">
        <f>'Pres Produc'!C407</f>
        <v>863</v>
      </c>
      <c r="D67" s="97">
        <f>'Pres Produc'!D407</f>
        <v>992</v>
      </c>
      <c r="E67" s="97">
        <f>'Pres Produc'!E407</f>
        <v>1190.4074793131397</v>
      </c>
      <c r="F67" s="97">
        <f>'Pres Produc'!F407</f>
        <v>1428.4889751757676</v>
      </c>
      <c r="G67" s="97">
        <f>'Pres Produc'!G407</f>
        <v>1799.2422671667955</v>
      </c>
      <c r="H67" s="97">
        <f>'Pres Produc'!H407</f>
        <v>2269.5227791076845</v>
      </c>
      <c r="J67" s="87" t="s">
        <v>90</v>
      </c>
      <c r="K67" s="153">
        <f>C67/C68</f>
        <v>2.3222646789731446E-2</v>
      </c>
      <c r="L67" s="153">
        <f t="shared" ref="L67:P67" si="183">D67/D68</f>
        <v>1.8295156947364537E-2</v>
      </c>
      <c r="M67" s="153">
        <f t="shared" si="183"/>
        <v>1.8571678980828413E-2</v>
      </c>
      <c r="N67" s="153">
        <f t="shared" si="183"/>
        <v>1.8571630691150386E-2</v>
      </c>
      <c r="O67" s="153">
        <f t="shared" si="183"/>
        <v>1.8542007782336407E-2</v>
      </c>
      <c r="P67" s="153">
        <f t="shared" si="183"/>
        <v>1.8541246847388032E-2</v>
      </c>
      <c r="R67" s="87" t="s">
        <v>90</v>
      </c>
      <c r="S67" s="144">
        <f>270/(100*5*4)</f>
        <v>0.13500000000000001</v>
      </c>
      <c r="T67" s="97">
        <f>$S$67*C67</f>
        <v>116.50500000000001</v>
      </c>
      <c r="U67" s="97">
        <f t="shared" ref="U67" si="184">$S$67*D67</f>
        <v>133.92000000000002</v>
      </c>
      <c r="V67" s="97">
        <f t="shared" ref="V67" si="185">$S$67*E67</f>
        <v>160.70500970727386</v>
      </c>
      <c r="W67" s="97">
        <f t="shared" ref="W67" si="186">$S$67*F67</f>
        <v>192.84601164872862</v>
      </c>
      <c r="X67" s="97">
        <f t="shared" ref="X67" si="187">$S$67*G67</f>
        <v>242.89770606751742</v>
      </c>
      <c r="Y67" s="97">
        <f t="shared" ref="Y67" si="188">$S$67*H67</f>
        <v>306.38557517953745</v>
      </c>
      <c r="AA67" s="87" t="s">
        <v>90</v>
      </c>
      <c r="AB67" s="153">
        <f>T67/T68</f>
        <v>2.3222646789731443E-2</v>
      </c>
      <c r="AC67" s="153">
        <f t="shared" ref="AC67:AG67" si="189">U67/U68</f>
        <v>1.8295156947364541E-2</v>
      </c>
      <c r="AD67" s="153">
        <f t="shared" si="189"/>
        <v>1.8571678980828416E-2</v>
      </c>
      <c r="AE67" s="153">
        <f t="shared" si="189"/>
        <v>1.8571630691150389E-2</v>
      </c>
      <c r="AF67" s="153">
        <f t="shared" si="189"/>
        <v>1.854200778233641E-2</v>
      </c>
      <c r="AG67" s="153">
        <f t="shared" si="189"/>
        <v>1.8541246847388032E-2</v>
      </c>
    </row>
    <row r="68" spans="2:33" x14ac:dyDescent="0.2">
      <c r="B68" s="51" t="s">
        <v>47</v>
      </c>
      <c r="C68" s="69">
        <f t="shared" ref="C68:D68" si="190">SUM(C65:C67)</f>
        <v>37162</v>
      </c>
      <c r="D68" s="69">
        <f t="shared" si="190"/>
        <v>54222</v>
      </c>
      <c r="E68" s="69">
        <f t="shared" ref="E68:H68" si="191">SUM(E65:E67)</f>
        <v>64098</v>
      </c>
      <c r="F68" s="69">
        <f t="shared" si="191"/>
        <v>76917.800000000017</v>
      </c>
      <c r="G68" s="69">
        <f t="shared" si="191"/>
        <v>97036</v>
      </c>
      <c r="H68" s="69">
        <f t="shared" si="191"/>
        <v>122404</v>
      </c>
      <c r="J68" s="51" t="s">
        <v>47</v>
      </c>
      <c r="K68" s="52">
        <f t="shared" ref="K68:P68" si="192">SUM(K65:K67)</f>
        <v>1</v>
      </c>
      <c r="L68" s="52">
        <f t="shared" si="192"/>
        <v>0.99999999999999989</v>
      </c>
      <c r="M68" s="52">
        <f t="shared" si="192"/>
        <v>1</v>
      </c>
      <c r="N68" s="52">
        <f t="shared" si="192"/>
        <v>0.99999999999999989</v>
      </c>
      <c r="O68" s="52">
        <f t="shared" si="192"/>
        <v>1</v>
      </c>
      <c r="P68" s="52">
        <f t="shared" si="192"/>
        <v>1</v>
      </c>
      <c r="R68" s="51" t="s">
        <v>47</v>
      </c>
      <c r="S68" s="51"/>
      <c r="T68" s="69">
        <f t="shared" ref="T68:U68" si="193">SUM(T65:T67)</f>
        <v>5016.8700000000008</v>
      </c>
      <c r="U68" s="69">
        <f t="shared" si="193"/>
        <v>7319.97</v>
      </c>
      <c r="V68" s="69">
        <f t="shared" ref="V68:Y68" si="194">SUM(V65:V67)</f>
        <v>8653.23</v>
      </c>
      <c r="W68" s="69">
        <f t="shared" si="194"/>
        <v>10383.903000000002</v>
      </c>
      <c r="X68" s="69">
        <f t="shared" si="194"/>
        <v>13099.859999999999</v>
      </c>
      <c r="Y68" s="69">
        <f t="shared" si="194"/>
        <v>16524.54</v>
      </c>
      <c r="AA68" s="51" t="s">
        <v>47</v>
      </c>
      <c r="AB68" s="52">
        <f t="shared" ref="AB68:AG68" si="195">SUM(AB65:AB67)</f>
        <v>1</v>
      </c>
      <c r="AC68" s="52">
        <f t="shared" si="195"/>
        <v>0.99999999999999989</v>
      </c>
      <c r="AD68" s="52">
        <f t="shared" si="195"/>
        <v>1</v>
      </c>
      <c r="AE68" s="52">
        <f t="shared" si="195"/>
        <v>1</v>
      </c>
      <c r="AF68" s="52">
        <f t="shared" si="195"/>
        <v>1</v>
      </c>
      <c r="AG68" s="52">
        <f t="shared" si="195"/>
        <v>1</v>
      </c>
    </row>
    <row r="72" spans="2:33" x14ac:dyDescent="0.2">
      <c r="B72" s="2" t="s">
        <v>235</v>
      </c>
      <c r="C72" s="41"/>
      <c r="D72" s="41"/>
      <c r="E72" s="136"/>
      <c r="F72" s="136"/>
      <c r="G72" s="136"/>
      <c r="H72" s="137"/>
      <c r="J72" s="2" t="s">
        <v>236</v>
      </c>
      <c r="K72" s="41"/>
      <c r="L72" s="41"/>
      <c r="M72" s="136"/>
      <c r="N72" s="136"/>
      <c r="O72" s="136"/>
      <c r="P72" s="137"/>
      <c r="R72" s="2" t="s">
        <v>237</v>
      </c>
      <c r="S72" s="40"/>
      <c r="T72" s="41"/>
      <c r="U72" s="41"/>
      <c r="V72" s="136"/>
      <c r="W72" s="136"/>
      <c r="X72" s="136"/>
      <c r="Y72" s="137"/>
      <c r="AA72" s="2" t="s">
        <v>238</v>
      </c>
      <c r="AB72" s="41"/>
      <c r="AC72" s="41"/>
      <c r="AD72" s="136"/>
      <c r="AE72" s="136"/>
      <c r="AF72" s="136"/>
      <c r="AG72" s="137"/>
    </row>
    <row r="73" spans="2:33" x14ac:dyDescent="0.2">
      <c r="B73" s="9" t="s">
        <v>20</v>
      </c>
      <c r="C73" s="42"/>
      <c r="D73" s="42"/>
      <c r="E73" s="138"/>
      <c r="F73" s="138"/>
      <c r="G73" s="138"/>
      <c r="H73" s="139"/>
      <c r="J73" s="9" t="s">
        <v>20</v>
      </c>
      <c r="K73" s="42"/>
      <c r="L73" s="42"/>
      <c r="M73" s="138"/>
      <c r="N73" s="138"/>
      <c r="O73" s="138"/>
      <c r="P73" s="139"/>
      <c r="R73" s="9" t="s">
        <v>20</v>
      </c>
      <c r="S73" s="10"/>
      <c r="T73" s="42"/>
      <c r="U73" s="42"/>
      <c r="V73" s="138"/>
      <c r="W73" s="138"/>
      <c r="X73" s="138"/>
      <c r="Y73" s="139"/>
      <c r="AA73" s="9" t="s">
        <v>20</v>
      </c>
      <c r="AB73" s="42"/>
      <c r="AC73" s="42"/>
      <c r="AD73" s="138"/>
      <c r="AE73" s="138"/>
      <c r="AF73" s="138"/>
      <c r="AG73" s="139"/>
    </row>
    <row r="74" spans="2:33" x14ac:dyDescent="0.2">
      <c r="B74" s="9" t="s">
        <v>216</v>
      </c>
      <c r="C74" s="42"/>
      <c r="D74" s="42"/>
      <c r="E74" s="138"/>
      <c r="F74" s="138"/>
      <c r="G74" s="138"/>
      <c r="H74" s="139"/>
      <c r="J74" s="9" t="s">
        <v>217</v>
      </c>
      <c r="K74" s="42"/>
      <c r="L74" s="42"/>
      <c r="M74" s="138"/>
      <c r="N74" s="138"/>
      <c r="O74" s="138"/>
      <c r="P74" s="139"/>
      <c r="R74" s="9" t="s">
        <v>218</v>
      </c>
      <c r="S74" s="10"/>
      <c r="T74" s="42"/>
      <c r="U74" s="42"/>
      <c r="V74" s="138"/>
      <c r="W74" s="138"/>
      <c r="X74" s="138"/>
      <c r="Y74" s="139"/>
      <c r="AA74" s="9" t="s">
        <v>219</v>
      </c>
      <c r="AB74" s="42"/>
      <c r="AC74" s="42"/>
      <c r="AD74" s="138"/>
      <c r="AE74" s="138"/>
      <c r="AF74" s="138"/>
      <c r="AG74" s="139"/>
    </row>
    <row r="75" spans="2:33" x14ac:dyDescent="0.2">
      <c r="B75" s="9" t="s">
        <v>33</v>
      </c>
      <c r="C75" s="138"/>
      <c r="D75" s="138"/>
      <c r="E75" s="138"/>
      <c r="F75" s="138"/>
      <c r="G75" s="138"/>
      <c r="H75" s="139"/>
      <c r="J75" s="9" t="s">
        <v>220</v>
      </c>
      <c r="K75" s="138"/>
      <c r="L75" s="138"/>
      <c r="M75" s="138"/>
      <c r="N75" s="138"/>
      <c r="O75" s="138"/>
      <c r="P75" s="139"/>
      <c r="R75" s="9" t="s">
        <v>2</v>
      </c>
      <c r="S75" s="10"/>
      <c r="T75" s="138"/>
      <c r="U75" s="138"/>
      <c r="V75" s="138"/>
      <c r="W75" s="138"/>
      <c r="X75" s="138"/>
      <c r="Y75" s="139"/>
      <c r="AA75" s="9" t="s">
        <v>221</v>
      </c>
      <c r="AB75" s="138"/>
      <c r="AC75" s="138"/>
      <c r="AD75" s="138"/>
      <c r="AE75" s="138"/>
      <c r="AF75" s="138"/>
      <c r="AG75" s="139"/>
    </row>
    <row r="76" spans="2:33" x14ac:dyDescent="0.2">
      <c r="B76" s="12"/>
      <c r="C76" s="140"/>
      <c r="D76" s="140"/>
      <c r="E76" s="140"/>
      <c r="F76" s="140"/>
      <c r="G76" s="140"/>
      <c r="H76" s="141"/>
      <c r="J76" s="12"/>
      <c r="K76" s="140"/>
      <c r="L76" s="140"/>
      <c r="M76" s="140"/>
      <c r="N76" s="140"/>
      <c r="O76" s="140"/>
      <c r="P76" s="141"/>
      <c r="R76" s="12"/>
      <c r="S76" s="16"/>
      <c r="T76" s="140"/>
      <c r="U76" s="140"/>
      <c r="V76" s="140"/>
      <c r="W76" s="140"/>
      <c r="X76" s="140"/>
      <c r="Y76" s="141"/>
      <c r="AA76" s="12"/>
      <c r="AB76" s="140"/>
      <c r="AC76" s="140"/>
      <c r="AD76" s="140"/>
      <c r="AE76" s="140"/>
      <c r="AF76" s="140"/>
      <c r="AG76" s="141"/>
    </row>
    <row r="77" spans="2:33" x14ac:dyDescent="0.2">
      <c r="B77" s="10"/>
      <c r="J77" s="10"/>
      <c r="R77" s="10"/>
      <c r="S77" s="10"/>
      <c r="AA77" s="10"/>
    </row>
    <row r="78" spans="2:33" x14ac:dyDescent="0.2">
      <c r="B78" s="14" t="s">
        <v>34</v>
      </c>
      <c r="C78" s="14" t="s">
        <v>38</v>
      </c>
      <c r="D78" s="14" t="s">
        <v>39</v>
      </c>
      <c r="E78" s="14" t="s">
        <v>40</v>
      </c>
      <c r="F78" s="14" t="s">
        <v>121</v>
      </c>
      <c r="G78" s="14" t="s">
        <v>122</v>
      </c>
      <c r="H78" s="14" t="s">
        <v>633</v>
      </c>
      <c r="J78" s="14" t="s">
        <v>34</v>
      </c>
      <c r="K78" s="14" t="s">
        <v>38</v>
      </c>
      <c r="L78" s="14" t="s">
        <v>39</v>
      </c>
      <c r="M78" s="14" t="s">
        <v>40</v>
      </c>
      <c r="N78" s="14" t="s">
        <v>121</v>
      </c>
      <c r="O78" s="14" t="s">
        <v>122</v>
      </c>
      <c r="P78" s="14" t="s">
        <v>633</v>
      </c>
      <c r="R78" s="14" t="s">
        <v>34</v>
      </c>
      <c r="S78" s="14" t="s">
        <v>222</v>
      </c>
      <c r="T78" s="14" t="s">
        <v>38</v>
      </c>
      <c r="U78" s="14" t="s">
        <v>39</v>
      </c>
      <c r="V78" s="14" t="s">
        <v>40</v>
      </c>
      <c r="W78" s="14" t="s">
        <v>121</v>
      </c>
      <c r="X78" s="14" t="s">
        <v>122</v>
      </c>
      <c r="Y78" s="14" t="s">
        <v>633</v>
      </c>
      <c r="AA78" s="14" t="s">
        <v>34</v>
      </c>
      <c r="AB78" s="14" t="s">
        <v>38</v>
      </c>
      <c r="AC78" s="14" t="s">
        <v>39</v>
      </c>
      <c r="AD78" s="14" t="s">
        <v>40</v>
      </c>
      <c r="AE78" s="14" t="s">
        <v>121</v>
      </c>
      <c r="AF78" s="14" t="s">
        <v>122</v>
      </c>
      <c r="AG78" s="14" t="s">
        <v>633</v>
      </c>
    </row>
    <row r="79" spans="2:33" x14ac:dyDescent="0.2">
      <c r="B79" s="87" t="s">
        <v>95</v>
      </c>
      <c r="C79" s="97">
        <f>'Pres Produc'!C440</f>
        <v>1145</v>
      </c>
      <c r="D79" s="97">
        <f>'Pres Produc'!D440</f>
        <v>1159</v>
      </c>
      <c r="E79" s="97">
        <f>'Pres Produc'!E440</f>
        <v>1358.3301759133965</v>
      </c>
      <c r="F79" s="97">
        <f>'Pres Produc'!F440</f>
        <v>1630.1962110960758</v>
      </c>
      <c r="G79" s="97">
        <f>'Pres Produc'!G440</f>
        <v>2060.4504397834912</v>
      </c>
      <c r="H79" s="97">
        <f>'Pres Produc'!H440</f>
        <v>2589.2019621109607</v>
      </c>
      <c r="J79" s="87" t="s">
        <v>95</v>
      </c>
      <c r="K79" s="153">
        <f>C79/C90</f>
        <v>0.15998323319826743</v>
      </c>
      <c r="L79" s="153">
        <f t="shared" ref="L79:P79" si="196">D79/D90</f>
        <v>0.1637468211359141</v>
      </c>
      <c r="M79" s="153">
        <f t="shared" si="196"/>
        <v>0.16050220677223165</v>
      </c>
      <c r="N79" s="153">
        <f t="shared" si="196"/>
        <v>0.16051557809138203</v>
      </c>
      <c r="O79" s="153">
        <f t="shared" si="196"/>
        <v>0.16064637765347664</v>
      </c>
      <c r="P79" s="153">
        <f t="shared" si="196"/>
        <v>0.16070022108434465</v>
      </c>
      <c r="R79" s="87" t="s">
        <v>95</v>
      </c>
      <c r="S79" s="144">
        <f>270/(45*5*4)</f>
        <v>0.3</v>
      </c>
      <c r="T79" s="97">
        <f>$S$79*C79</f>
        <v>343.5</v>
      </c>
      <c r="U79" s="97">
        <f t="shared" ref="U79" si="197">$S$79*D79</f>
        <v>347.7</v>
      </c>
      <c r="V79" s="97">
        <f t="shared" ref="V79" si="198">$S$79*E79</f>
        <v>407.49905277401893</v>
      </c>
      <c r="W79" s="97">
        <f t="shared" ref="W79" si="199">$S$79*F79</f>
        <v>489.05886332882272</v>
      </c>
      <c r="X79" s="97">
        <f t="shared" ref="X79" si="200">$S$79*G79</f>
        <v>618.1351319350473</v>
      </c>
      <c r="Y79" s="97">
        <f t="shared" ref="Y79" si="201">$S$79*H79</f>
        <v>776.76058863328819</v>
      </c>
      <c r="AA79" s="87" t="s">
        <v>95</v>
      </c>
      <c r="AB79" s="153">
        <f>T79/T90</f>
        <v>0.16975153306975221</v>
      </c>
      <c r="AC79" s="153">
        <f t="shared" ref="AC79:AG79" si="202">U79/U90</f>
        <v>0.1756571888946942</v>
      </c>
      <c r="AD79" s="153">
        <f t="shared" si="202"/>
        <v>0.17231662032115255</v>
      </c>
      <c r="AE79" s="153">
        <f t="shared" si="202"/>
        <v>0.17232756156031925</v>
      </c>
      <c r="AF79" s="153">
        <f t="shared" si="202"/>
        <v>0.17235236266780557</v>
      </c>
      <c r="AG79" s="153">
        <f t="shared" si="202"/>
        <v>0.17240284522915467</v>
      </c>
    </row>
    <row r="80" spans="2:33" x14ac:dyDescent="0.2">
      <c r="B80" s="87" t="s">
        <v>96</v>
      </c>
      <c r="C80" s="97">
        <f>'Pres Produc'!C457</f>
        <v>3372</v>
      </c>
      <c r="D80" s="97">
        <f>'Pres Produc'!D457</f>
        <v>3141</v>
      </c>
      <c r="E80" s="97">
        <f>'Pres Produc'!E457</f>
        <v>3842.0108254397837</v>
      </c>
      <c r="F80" s="97">
        <f>'Pres Produc'!F457</f>
        <v>4609.6129905277403</v>
      </c>
      <c r="G80" s="97">
        <f>'Pres Produc'!G457</f>
        <v>5827.0270635994584</v>
      </c>
      <c r="H80" s="97">
        <f>'Pres Produc'!H457</f>
        <v>7318.7361299052773</v>
      </c>
      <c r="J80" s="87" t="s">
        <v>96</v>
      </c>
      <c r="K80" s="153">
        <f>C80/C90</f>
        <v>0.47114712868520331</v>
      </c>
      <c r="L80" s="153">
        <f t="shared" ref="L80:P80" si="203">D80/D90</f>
        <v>0.44376942639163608</v>
      </c>
      <c r="M80" s="153">
        <f t="shared" si="203"/>
        <v>0.45397741054469853</v>
      </c>
      <c r="N80" s="153">
        <f t="shared" si="203"/>
        <v>0.45388075920911186</v>
      </c>
      <c r="O80" s="153">
        <f t="shared" si="203"/>
        <v>0.45431366471226098</v>
      </c>
      <c r="P80" s="153">
        <f t="shared" si="203"/>
        <v>0.4542413188868718</v>
      </c>
      <c r="R80" s="87" t="s">
        <v>96</v>
      </c>
      <c r="S80" s="144">
        <f>270/(45*5*4)</f>
        <v>0.3</v>
      </c>
      <c r="T80" s="97">
        <f>$S$80*C80</f>
        <v>1011.5999999999999</v>
      </c>
      <c r="U80" s="97">
        <f t="shared" ref="U80" si="204">$S$80*D80</f>
        <v>942.3</v>
      </c>
      <c r="V80" s="97">
        <f t="shared" ref="V80" si="205">$S$80*E80</f>
        <v>1152.6032476319351</v>
      </c>
      <c r="W80" s="97">
        <f t="shared" ref="W80" si="206">$S$80*F80</f>
        <v>1382.883897158322</v>
      </c>
      <c r="X80" s="97">
        <f t="shared" ref="X80" si="207">$S$80*G80</f>
        <v>1748.1081190798375</v>
      </c>
      <c r="Y80" s="97">
        <f t="shared" ref="Y80" si="208">$S$80*H80</f>
        <v>2195.620838971583</v>
      </c>
      <c r="AA80" s="87" t="s">
        <v>96</v>
      </c>
      <c r="AB80" s="153">
        <f>T80/T90</f>
        <v>0.49991455852506939</v>
      </c>
      <c r="AC80" s="153">
        <f t="shared" ref="AC80:AG80" si="209">U80/U90</f>
        <v>0.47604765342384336</v>
      </c>
      <c r="AD80" s="153">
        <f t="shared" si="209"/>
        <v>0.48739425245550549</v>
      </c>
      <c r="AE80" s="153">
        <f t="shared" si="209"/>
        <v>0.48728083220137025</v>
      </c>
      <c r="AF80" s="153">
        <f t="shared" si="209"/>
        <v>0.48741860631510386</v>
      </c>
      <c r="AG80" s="153">
        <f t="shared" si="209"/>
        <v>0.48732039861748278</v>
      </c>
    </row>
    <row r="81" spans="2:33" x14ac:dyDescent="0.2">
      <c r="B81" s="87" t="s">
        <v>97</v>
      </c>
      <c r="C81" s="97">
        <f>'Pres Produc'!C474</f>
        <v>775</v>
      </c>
      <c r="D81" s="97">
        <f>'Pres Produc'!D474</f>
        <v>749</v>
      </c>
      <c r="E81" s="97">
        <f>'Pres Produc'!E474</f>
        <v>898.65223274695518</v>
      </c>
      <c r="F81" s="97">
        <f>'Pres Produc'!F474</f>
        <v>1078.1826792963464</v>
      </c>
      <c r="G81" s="97">
        <f>'Pres Produc'!G474</f>
        <v>1362.2555818673884</v>
      </c>
      <c r="H81" s="97">
        <f>'Pres Produc'!H474</f>
        <v>1712.1018267929635</v>
      </c>
      <c r="J81" s="87" t="s">
        <v>97</v>
      </c>
      <c r="K81" s="153">
        <f>C81/C90</f>
        <v>0.10828559452284477</v>
      </c>
      <c r="L81" s="153">
        <f t="shared" ref="L81:P81" si="210">D81/D90</f>
        <v>0.10582085334840351</v>
      </c>
      <c r="M81" s="153">
        <f t="shared" si="210"/>
        <v>0.10618601355866185</v>
      </c>
      <c r="N81" s="153">
        <f t="shared" si="210"/>
        <v>0.10616213856797424</v>
      </c>
      <c r="O81" s="153">
        <f t="shared" si="210"/>
        <v>0.10621047730137133</v>
      </c>
      <c r="P81" s="153">
        <f t="shared" si="210"/>
        <v>0.10626252648913628</v>
      </c>
      <c r="R81" s="87" t="s">
        <v>97</v>
      </c>
      <c r="S81" s="144">
        <f>270/(45*5*4)</f>
        <v>0.3</v>
      </c>
      <c r="T81" s="97">
        <f>$S$81*C81</f>
        <v>232.5</v>
      </c>
      <c r="U81" s="97">
        <f t="shared" ref="U81" si="211">$S$81*D81</f>
        <v>224.7</v>
      </c>
      <c r="V81" s="97">
        <f t="shared" ref="V81" si="212">$S$81*E81</f>
        <v>269.59566982408654</v>
      </c>
      <c r="W81" s="97">
        <f t="shared" ref="W81" si="213">$S$81*F81</f>
        <v>323.45480378890392</v>
      </c>
      <c r="X81" s="97">
        <f t="shared" ref="X81" si="214">$S$81*G81</f>
        <v>408.6766745602165</v>
      </c>
      <c r="Y81" s="97">
        <f t="shared" ref="Y81" si="215">$S$81*H81</f>
        <v>513.63054803788907</v>
      </c>
      <c r="AA81" s="87" t="s">
        <v>97</v>
      </c>
      <c r="AB81" s="153">
        <f>T81/T90</f>
        <v>0.11489732587690653</v>
      </c>
      <c r="AC81" s="153">
        <f t="shared" ref="AC81:AG81" si="216">U81/U90</f>
        <v>0.11351788997594991</v>
      </c>
      <c r="AD81" s="153">
        <f t="shared" si="216"/>
        <v>0.1140022642041975</v>
      </c>
      <c r="AE81" s="153">
        <f t="shared" si="216"/>
        <v>0.11397437362143452</v>
      </c>
      <c r="AF81" s="153">
        <f t="shared" si="216"/>
        <v>0.11394982551335803</v>
      </c>
      <c r="AG81" s="153">
        <f t="shared" si="216"/>
        <v>0.11400085067929154</v>
      </c>
    </row>
    <row r="82" spans="2:33" x14ac:dyDescent="0.2">
      <c r="B82" s="87" t="s">
        <v>98</v>
      </c>
      <c r="C82" s="97">
        <f>'Pres Produc'!C491</f>
        <v>174</v>
      </c>
      <c r="D82" s="97">
        <f>'Pres Produc'!D491</f>
        <v>178</v>
      </c>
      <c r="E82" s="97">
        <f>'Pres Produc'!E491</f>
        <v>206.75507442489851</v>
      </c>
      <c r="F82" s="97">
        <f>'Pres Produc'!F491</f>
        <v>248.50608930987823</v>
      </c>
      <c r="G82" s="97">
        <f>'Pres Produc'!G491</f>
        <v>313.88768606224625</v>
      </c>
      <c r="H82" s="97">
        <f>'Pres Produc'!H491</f>
        <v>394.34506089309878</v>
      </c>
      <c r="J82" s="87" t="s">
        <v>98</v>
      </c>
      <c r="K82" s="153">
        <f>C82/C90</f>
        <v>2.4311862512225793E-2</v>
      </c>
      <c r="L82" s="153">
        <f t="shared" ref="L82:P82" si="217">D82/D90</f>
        <v>2.5148346990675332E-2</v>
      </c>
      <c r="M82" s="153">
        <f t="shared" si="217"/>
        <v>2.4430470805258005E-2</v>
      </c>
      <c r="N82" s="153">
        <f t="shared" si="217"/>
        <v>2.4468894181752486E-2</v>
      </c>
      <c r="O82" s="153">
        <f t="shared" si="217"/>
        <v>2.4472765169362722E-2</v>
      </c>
      <c r="P82" s="153">
        <f t="shared" si="217"/>
        <v>2.4475239628419739E-2</v>
      </c>
      <c r="R82" s="87" t="s">
        <v>98</v>
      </c>
      <c r="S82" s="144">
        <f>270/(45*5*4)</f>
        <v>0.3</v>
      </c>
      <c r="T82" s="97">
        <f>$S$82*C82</f>
        <v>52.199999999999996</v>
      </c>
      <c r="U82" s="97">
        <f t="shared" ref="U82" si="218">$S$82*D82</f>
        <v>53.4</v>
      </c>
      <c r="V82" s="97">
        <f t="shared" ref="V82" si="219">$S$82*E82</f>
        <v>62.02652232746955</v>
      </c>
      <c r="W82" s="97">
        <f t="shared" ref="W82" si="220">$S$82*F82</f>
        <v>74.551826792963467</v>
      </c>
      <c r="X82" s="97">
        <f t="shared" ref="X82" si="221">$S$82*G82</f>
        <v>94.166305818673877</v>
      </c>
      <c r="Y82" s="97">
        <f t="shared" ref="Y82" si="222">$S$82*H82</f>
        <v>118.30351826792963</v>
      </c>
      <c r="AA82" s="87" t="s">
        <v>98</v>
      </c>
      <c r="AB82" s="153">
        <f>T82/T90</f>
        <v>2.5796302842040948E-2</v>
      </c>
      <c r="AC82" s="153">
        <f t="shared" ref="AC82:AG82" si="223">U82/U90</f>
        <v>2.6977549286674347E-2</v>
      </c>
      <c r="AD82" s="153">
        <f t="shared" si="223"/>
        <v>2.6228774336982983E-2</v>
      </c>
      <c r="AE82" s="153">
        <f t="shared" si="223"/>
        <v>2.6269505543059055E-2</v>
      </c>
      <c r="AF82" s="153">
        <f t="shared" si="223"/>
        <v>2.6256047347997965E-2</v>
      </c>
      <c r="AG82" s="153">
        <f t="shared" si="223"/>
        <v>2.625759268489266E-2</v>
      </c>
    </row>
    <row r="83" spans="2:33" x14ac:dyDescent="0.2">
      <c r="B83" s="87" t="s">
        <v>99</v>
      </c>
      <c r="C83" s="97">
        <f>'Pres Produc'!C508</f>
        <v>62</v>
      </c>
      <c r="D83" s="97">
        <f>'Pres Produc'!D508</f>
        <v>65</v>
      </c>
      <c r="E83" s="97">
        <f>'Pres Produc'!E508</f>
        <v>74.772665764546687</v>
      </c>
      <c r="F83" s="97">
        <f>'Pres Produc'!F508</f>
        <v>90.127198917456028</v>
      </c>
      <c r="G83" s="97">
        <f>'Pres Produc'!G508</f>
        <v>112.93166441136671</v>
      </c>
      <c r="H83" s="97">
        <f>'Pres Produc'!H508</f>
        <v>142.54127198917456</v>
      </c>
      <c r="J83" s="87" t="s">
        <v>99</v>
      </c>
      <c r="K83" s="153">
        <f>C83/C90</f>
        <v>8.6628475618275805E-3</v>
      </c>
      <c r="L83" s="153">
        <f t="shared" ref="L83:P83" si="224">D83/D90</f>
        <v>9.1833851370443625E-3</v>
      </c>
      <c r="M83" s="153">
        <f t="shared" si="224"/>
        <v>8.8352435028413896E-3</v>
      </c>
      <c r="N83" s="153">
        <f t="shared" si="224"/>
        <v>8.8742811064844457E-3</v>
      </c>
      <c r="O83" s="153">
        <f t="shared" si="224"/>
        <v>8.804901326318941E-3</v>
      </c>
      <c r="P83" s="153">
        <f t="shared" si="224"/>
        <v>8.8469011909865052E-3</v>
      </c>
      <c r="R83" s="87" t="s">
        <v>99</v>
      </c>
      <c r="S83" s="144">
        <f t="shared" ref="S83:S85" si="225">270/(30*5*4)</f>
        <v>0.45</v>
      </c>
      <c r="T83" s="97">
        <f>$S$83*C83</f>
        <v>27.900000000000002</v>
      </c>
      <c r="U83" s="97">
        <f t="shared" ref="U83" si="226">$S$83*D83</f>
        <v>29.25</v>
      </c>
      <c r="V83" s="97">
        <f t="shared" ref="V83" si="227">$S$83*E83</f>
        <v>33.64769959404601</v>
      </c>
      <c r="W83" s="97">
        <f t="shared" ref="W83" si="228">$S$83*F83</f>
        <v>40.557239512855212</v>
      </c>
      <c r="X83" s="97">
        <f t="shared" ref="X83" si="229">$S$83*G83</f>
        <v>50.819248985115024</v>
      </c>
      <c r="Y83" s="97">
        <f t="shared" ref="Y83" si="230">$S$83*H83</f>
        <v>64.143572395128558</v>
      </c>
      <c r="AA83" s="87" t="s">
        <v>99</v>
      </c>
      <c r="AB83" s="153">
        <f>T83/T90</f>
        <v>1.3787679105228785E-2</v>
      </c>
      <c r="AC83" s="153">
        <f t="shared" ref="AC83:AG83" si="231">U83/U90</f>
        <v>1.4777028401408702E-2</v>
      </c>
      <c r="AD83" s="153">
        <f t="shared" si="231"/>
        <v>1.422839595861042E-2</v>
      </c>
      <c r="AE83" s="153">
        <f t="shared" si="231"/>
        <v>1.4290979497429065E-2</v>
      </c>
      <c r="AF83" s="153">
        <f t="shared" si="231"/>
        <v>1.4169745706200077E-2</v>
      </c>
      <c r="AG83" s="153">
        <f t="shared" si="231"/>
        <v>1.4236734646308383E-2</v>
      </c>
    </row>
    <row r="84" spans="2:33" x14ac:dyDescent="0.2">
      <c r="B84" s="87" t="s">
        <v>100</v>
      </c>
      <c r="C84" s="97">
        <f>'Pres Produc'!C525</f>
        <v>166</v>
      </c>
      <c r="D84" s="97">
        <f>'Pres Produc'!D525</f>
        <v>178</v>
      </c>
      <c r="E84" s="97">
        <f>'Pres Produc'!E525</f>
        <v>202.61434370771312</v>
      </c>
      <c r="F84" s="97">
        <f>'Pres Produc'!F525</f>
        <v>242.53721244925578</v>
      </c>
      <c r="G84" s="97">
        <f>'Pres Produc'!G525</f>
        <v>307.66085926928281</v>
      </c>
      <c r="H84" s="97">
        <f>'Pres Produc'!H525</f>
        <v>386.52537212449255</v>
      </c>
      <c r="J84" s="87" t="s">
        <v>100</v>
      </c>
      <c r="K84" s="153">
        <f>C84/C90</f>
        <v>2.3194075730054491E-2</v>
      </c>
      <c r="L84" s="153">
        <f t="shared" ref="L84:P84" si="232">D84/D90</f>
        <v>2.5148346990675332E-2</v>
      </c>
      <c r="M84" s="153">
        <f t="shared" si="232"/>
        <v>2.3941196231562462E-2</v>
      </c>
      <c r="N84" s="153">
        <f t="shared" si="232"/>
        <v>2.3881174916232352E-2</v>
      </c>
      <c r="O84" s="153">
        <f t="shared" si="232"/>
        <v>2.3987280466964203E-2</v>
      </c>
      <c r="P84" s="153">
        <f t="shared" si="232"/>
        <v>2.3989906412890553E-2</v>
      </c>
      <c r="R84" s="87" t="s">
        <v>100</v>
      </c>
      <c r="S84" s="144">
        <f t="shared" si="225"/>
        <v>0.45</v>
      </c>
      <c r="T84" s="97">
        <f>$S$84*C84</f>
        <v>74.7</v>
      </c>
      <c r="U84" s="97">
        <f t="shared" ref="U84" si="233">$S$84*D84</f>
        <v>80.100000000000009</v>
      </c>
      <c r="V84" s="97">
        <f t="shared" ref="V84" si="234">$S$84*E84</f>
        <v>91.17645466847091</v>
      </c>
      <c r="W84" s="97">
        <f t="shared" ref="W84" si="235">$S$84*F84</f>
        <v>109.1417456021651</v>
      </c>
      <c r="X84" s="97">
        <f t="shared" ref="X84" si="236">$S$84*G84</f>
        <v>138.44738667117727</v>
      </c>
      <c r="Y84" s="97">
        <f t="shared" ref="Y84" si="237">$S$84*H84</f>
        <v>173.93641745602164</v>
      </c>
      <c r="AA84" s="87" t="s">
        <v>100</v>
      </c>
      <c r="AB84" s="153">
        <f>T84/T90</f>
        <v>3.6915398894644805E-2</v>
      </c>
      <c r="AC84" s="153">
        <f t="shared" ref="AC84:AG84" si="238">U84/U90</f>
        <v>4.0466323930011525E-2</v>
      </c>
      <c r="AD84" s="153">
        <f t="shared" si="238"/>
        <v>3.8555227096560715E-2</v>
      </c>
      <c r="AE84" s="153">
        <f t="shared" si="238"/>
        <v>3.8457805990956981E-2</v>
      </c>
      <c r="AF84" s="153">
        <f t="shared" si="238"/>
        <v>3.8602779497846129E-2</v>
      </c>
      <c r="AG84" s="153">
        <f t="shared" si="238"/>
        <v>3.8605374290611935E-2</v>
      </c>
    </row>
    <row r="85" spans="2:33" x14ac:dyDescent="0.2">
      <c r="B85" s="87" t="s">
        <v>101</v>
      </c>
      <c r="C85" s="97">
        <f>'Pres Produc'!C542</f>
        <v>49</v>
      </c>
      <c r="D85" s="97">
        <f>'Pres Produc'!D542</f>
        <v>51</v>
      </c>
      <c r="E85" s="97">
        <f>'Pres Produc'!E542</f>
        <v>58.589986468200266</v>
      </c>
      <c r="F85" s="97">
        <f>'Pres Produc'!F542</f>
        <v>70.907983761840327</v>
      </c>
      <c r="G85" s="97">
        <f>'Pres Produc'!G542</f>
        <v>89.099966170500679</v>
      </c>
      <c r="H85" s="97">
        <f>'Pres Produc'!H542</f>
        <v>112.86907983761841</v>
      </c>
      <c r="J85" s="87" t="s">
        <v>101</v>
      </c>
      <c r="K85" s="153">
        <f>C85/C90</f>
        <v>6.8464440407992174E-3</v>
      </c>
      <c r="L85" s="153">
        <f t="shared" ref="L85:P85" si="239">D85/D90</f>
        <v>7.2054252613732691E-3</v>
      </c>
      <c r="M85" s="153">
        <f t="shared" si="239"/>
        <v>6.9230753241404071E-3</v>
      </c>
      <c r="N85" s="153">
        <f t="shared" si="239"/>
        <v>6.98188103208353E-3</v>
      </c>
      <c r="O85" s="153">
        <f t="shared" si="239"/>
        <v>6.9468241205754479E-3</v>
      </c>
      <c r="P85" s="153">
        <f t="shared" si="239"/>
        <v>7.0052805261679755E-3</v>
      </c>
      <c r="R85" s="87" t="s">
        <v>101</v>
      </c>
      <c r="S85" s="144">
        <f t="shared" si="225"/>
        <v>0.45</v>
      </c>
      <c r="T85" s="97">
        <f>$S$85*C85</f>
        <v>22.05</v>
      </c>
      <c r="U85" s="97">
        <f t="shared" ref="U85" si="240">$S$85*D85</f>
        <v>22.95</v>
      </c>
      <c r="V85" s="97">
        <f t="shared" ref="V85" si="241">$S$85*E85</f>
        <v>26.36549391069012</v>
      </c>
      <c r="W85" s="97">
        <f t="shared" ref="W85" si="242">$S$85*F85</f>
        <v>31.908592692828147</v>
      </c>
      <c r="X85" s="97">
        <f t="shared" ref="X85" si="243">$S$85*G85</f>
        <v>40.094984776725305</v>
      </c>
      <c r="Y85" s="97">
        <f t="shared" ref="Y85" si="244">$S$85*H85</f>
        <v>50.791085926928289</v>
      </c>
      <c r="AA85" s="87" t="s">
        <v>101</v>
      </c>
      <c r="AB85" s="153">
        <f>T85/T90</f>
        <v>1.089671413155178E-2</v>
      </c>
      <c r="AC85" s="153">
        <f t="shared" ref="AC85:AG85" si="245">U85/U90</f>
        <v>1.159428382264375E-2</v>
      </c>
      <c r="AD85" s="153">
        <f t="shared" si="245"/>
        <v>1.1149014391224892E-2</v>
      </c>
      <c r="AE85" s="153">
        <f t="shared" si="245"/>
        <v>1.1243493133216931E-2</v>
      </c>
      <c r="AF85" s="153">
        <f t="shared" si="245"/>
        <v>1.1179538260129898E-2</v>
      </c>
      <c r="AG85" s="153">
        <f t="shared" si="245"/>
        <v>1.1273135962636882E-2</v>
      </c>
    </row>
    <row r="86" spans="2:33" x14ac:dyDescent="0.2">
      <c r="B86" s="87" t="s">
        <v>102</v>
      </c>
      <c r="C86" s="97">
        <f>'Pres Produc'!C559</f>
        <v>7</v>
      </c>
      <c r="D86" s="97">
        <f>'Pres Produc'!D559</f>
        <v>6</v>
      </c>
      <c r="E86" s="97">
        <f>'Pres Produc'!E559</f>
        <v>6.9012178619756419</v>
      </c>
      <c r="F86" s="97">
        <f>'Pres Produc'!F559</f>
        <v>8.2814614343707706</v>
      </c>
      <c r="G86" s="97">
        <f>'Pres Produc'!G559</f>
        <v>11.378044654939107</v>
      </c>
      <c r="H86" s="97">
        <f>'Pres Produc'!H559</f>
        <v>13.032814614343707</v>
      </c>
      <c r="J86" s="87" t="s">
        <v>102</v>
      </c>
      <c r="K86" s="153">
        <f>C86/C90</f>
        <v>9.7806343439988818E-4</v>
      </c>
      <c r="L86" s="153">
        <f t="shared" ref="L86:P86" si="246">D86/D90</f>
        <v>8.4769708957332577E-4</v>
      </c>
      <c r="M86" s="153">
        <f t="shared" si="246"/>
        <v>8.1545762282590598E-4</v>
      </c>
      <c r="N86" s="153">
        <f t="shared" si="246"/>
        <v>8.1542550555048943E-4</v>
      </c>
      <c r="O86" s="153">
        <f t="shared" si="246"/>
        <v>8.8710780094644539E-4</v>
      </c>
      <c r="P86" s="153">
        <f t="shared" si="246"/>
        <v>8.0888869254864128E-4</v>
      </c>
      <c r="R86" s="87" t="s">
        <v>102</v>
      </c>
      <c r="S86" s="144">
        <f>270/(30*5*4)</f>
        <v>0.45</v>
      </c>
      <c r="T86" s="97">
        <f>$S$86*C86</f>
        <v>3.15</v>
      </c>
      <c r="U86" s="97">
        <f t="shared" ref="U86" si="247">$S$86*D86</f>
        <v>2.7</v>
      </c>
      <c r="V86" s="97">
        <f t="shared" ref="V86" si="248">$S$86*E86</f>
        <v>3.1055480378890388</v>
      </c>
      <c r="W86" s="97">
        <f t="shared" ref="W86" si="249">$S$86*F86</f>
        <v>3.726657645466847</v>
      </c>
      <c r="X86" s="97">
        <f t="shared" ref="X86" si="250">$S$86*G86</f>
        <v>5.1201200947225978</v>
      </c>
      <c r="Y86" s="97">
        <f t="shared" ref="Y86" si="251">$S$86*H86</f>
        <v>5.8647665764546684</v>
      </c>
      <c r="AA86" s="87" t="s">
        <v>102</v>
      </c>
      <c r="AB86" s="153">
        <f>T86/T90</f>
        <v>1.5566734473645399E-3</v>
      </c>
      <c r="AC86" s="153">
        <f t="shared" ref="AC86:AG86" si="252">U86/U90</f>
        <v>1.364033390899265E-3</v>
      </c>
      <c r="AD86" s="153">
        <f t="shared" si="252"/>
        <v>1.3132240148562738E-3</v>
      </c>
      <c r="AE86" s="153">
        <f t="shared" si="252"/>
        <v>1.3131462753628292E-3</v>
      </c>
      <c r="AF86" s="153">
        <f t="shared" si="252"/>
        <v>1.4276243977685388E-3</v>
      </c>
      <c r="AG86" s="153">
        <f t="shared" si="252"/>
        <v>1.3016912278784256E-3</v>
      </c>
    </row>
    <row r="87" spans="2:33" x14ac:dyDescent="0.2">
      <c r="B87" s="87" t="s">
        <v>103</v>
      </c>
      <c r="C87" s="97">
        <f>'Pres Produc'!C576</f>
        <v>139</v>
      </c>
      <c r="D87" s="97">
        <f>'Pres Produc'!D576</f>
        <v>151</v>
      </c>
      <c r="E87" s="97">
        <f>'Pres Produc'!E576</f>
        <v>171.2489851150203</v>
      </c>
      <c r="F87" s="97">
        <f>'Pres Produc'!F576</f>
        <v>205.09878213802435</v>
      </c>
      <c r="G87" s="97">
        <f>'Pres Produc'!G576</f>
        <v>259.99746278755072</v>
      </c>
      <c r="H87" s="97">
        <f>'Pres Produc'!H576</f>
        <v>326.18098782138026</v>
      </c>
      <c r="J87" s="87" t="s">
        <v>103</v>
      </c>
      <c r="K87" s="153">
        <f>C87/C90</f>
        <v>1.9421545340226352E-2</v>
      </c>
      <c r="L87" s="153">
        <f t="shared" ref="L87:P87" si="253">D87/D90</f>
        <v>2.1333710087595367E-2</v>
      </c>
      <c r="M87" s="153">
        <f t="shared" si="253"/>
        <v>2.0235021282644487E-2</v>
      </c>
      <c r="N87" s="153">
        <f t="shared" si="253"/>
        <v>2.0194838729620357E-2</v>
      </c>
      <c r="O87" s="153">
        <f t="shared" si="253"/>
        <v>2.0271126055477214E-2</v>
      </c>
      <c r="P87" s="153">
        <f t="shared" si="253"/>
        <v>2.0244599542041976E-2</v>
      </c>
      <c r="R87" s="87" t="s">
        <v>103</v>
      </c>
      <c r="S87" s="144">
        <f>270/(50*5*4)</f>
        <v>0.27</v>
      </c>
      <c r="T87" s="97">
        <f>$S$87*C87</f>
        <v>37.53</v>
      </c>
      <c r="U87" s="97">
        <f t="shared" ref="U87" si="254">$S$87*D87</f>
        <v>40.770000000000003</v>
      </c>
      <c r="V87" s="97">
        <f t="shared" ref="V87" si="255">$S$87*E87</f>
        <v>46.237225981055488</v>
      </c>
      <c r="W87" s="97">
        <f t="shared" ref="W87" si="256">$S$87*F87</f>
        <v>55.37667117726658</v>
      </c>
      <c r="X87" s="97">
        <f t="shared" ref="X87" si="257">$S$87*G87</f>
        <v>70.199314952638701</v>
      </c>
      <c r="Y87" s="97">
        <f t="shared" ref="Y87" si="258">$S$87*H87</f>
        <v>88.068866711772671</v>
      </c>
      <c r="AA87" s="87" t="s">
        <v>103</v>
      </c>
      <c r="AB87" s="153">
        <f>T87/T90</f>
        <v>1.8546652215743233E-2</v>
      </c>
      <c r="AC87" s="153">
        <f t="shared" ref="AC87:AG87" si="259">U87/U90</f>
        <v>2.0596904202578901E-2</v>
      </c>
      <c r="AD87" s="153">
        <f t="shared" si="259"/>
        <v>1.9552051617894833E-2</v>
      </c>
      <c r="AE87" s="153">
        <f t="shared" si="259"/>
        <v>1.9512838692567969E-2</v>
      </c>
      <c r="AF87" s="153">
        <f t="shared" si="259"/>
        <v>1.9573418763423462E-2</v>
      </c>
      <c r="AG87" s="153">
        <f t="shared" si="259"/>
        <v>1.9546979364557984E-2</v>
      </c>
    </row>
    <row r="88" spans="2:33" x14ac:dyDescent="0.2">
      <c r="B88" s="87" t="s">
        <v>104</v>
      </c>
      <c r="C88" s="97">
        <f>'Pres Produc'!C592</f>
        <v>645</v>
      </c>
      <c r="D88" s="97">
        <f>'Pres Produc'!D592</f>
        <v>684</v>
      </c>
      <c r="E88" s="97">
        <f>'Pres Produc'!E592</f>
        <v>783.23274695534508</v>
      </c>
      <c r="F88" s="97">
        <f>'Pres Produc'!F592</f>
        <v>940.67929634641405</v>
      </c>
      <c r="G88" s="97">
        <f>'Pres Produc'!G592</f>
        <v>1188.2068673883628</v>
      </c>
      <c r="H88" s="97">
        <f>'Pres Produc'!H592</f>
        <v>1492.5767929634642</v>
      </c>
      <c r="J88" s="87" t="s">
        <v>104</v>
      </c>
      <c r="K88" s="153">
        <f>C88/C90</f>
        <v>9.0121559312561134E-2</v>
      </c>
      <c r="L88" s="153">
        <f t="shared" ref="L88:P88" si="260">D88/D90</f>
        <v>9.6637468211359143E-2</v>
      </c>
      <c r="M88" s="153">
        <f t="shared" si="260"/>
        <v>9.2547884551027429E-2</v>
      </c>
      <c r="N88" s="153">
        <f t="shared" si="260"/>
        <v>9.2623010668217209E-2</v>
      </c>
      <c r="O88" s="153">
        <f t="shared" si="260"/>
        <v>9.2640485528486111E-2</v>
      </c>
      <c r="P88" s="153">
        <f t="shared" si="260"/>
        <v>9.2637586455031298E-2</v>
      </c>
      <c r="R88" s="87" t="s">
        <v>104</v>
      </c>
      <c r="S88" s="144">
        <f>270/(50*5*4)</f>
        <v>0.27</v>
      </c>
      <c r="T88" s="97">
        <f>$S$88*C88</f>
        <v>174.15</v>
      </c>
      <c r="U88" s="97">
        <f t="shared" ref="U88" si="261">$S$88*D88</f>
        <v>184.68</v>
      </c>
      <c r="V88" s="97">
        <f t="shared" ref="V88" si="262">$S$88*E88</f>
        <v>211.47284167794319</v>
      </c>
      <c r="W88" s="97">
        <f t="shared" ref="W88" si="263">$S$88*F88</f>
        <v>253.98341001353182</v>
      </c>
      <c r="X88" s="97">
        <f t="shared" ref="X88" si="264">$S$88*G88</f>
        <v>320.81585419485799</v>
      </c>
      <c r="Y88" s="97">
        <f t="shared" ref="Y88" si="265">$S$88*H88</f>
        <v>402.99573410013534</v>
      </c>
      <c r="AA88" s="87" t="s">
        <v>104</v>
      </c>
      <c r="AB88" s="153">
        <f>T88/T90</f>
        <v>8.6061803447153862E-2</v>
      </c>
      <c r="AC88" s="153">
        <f t="shared" ref="AC88:AG88" si="266">U88/U90</f>
        <v>9.3299883937509709E-2</v>
      </c>
      <c r="AD88" s="153">
        <f t="shared" si="266"/>
        <v>8.9424221037052373E-2</v>
      </c>
      <c r="AE88" s="153">
        <f t="shared" si="266"/>
        <v>8.9495038340566185E-2</v>
      </c>
      <c r="AF88" s="153">
        <f t="shared" si="266"/>
        <v>8.9451913659526705E-2</v>
      </c>
      <c r="AG88" s="153">
        <f t="shared" si="266"/>
        <v>8.944533514029232E-2</v>
      </c>
    </row>
    <row r="89" spans="2:33" x14ac:dyDescent="0.2">
      <c r="B89" s="87" t="s">
        <v>105</v>
      </c>
      <c r="C89" s="97">
        <f>'Pres Produc'!C609</f>
        <v>623</v>
      </c>
      <c r="D89" s="97">
        <f>'Pres Produc'!D609</f>
        <v>716</v>
      </c>
      <c r="E89" s="97">
        <f>'Pres Produc'!E609</f>
        <v>859.89174560216509</v>
      </c>
      <c r="F89" s="97">
        <f>'Pres Produc'!F609</f>
        <v>1031.8700947225982</v>
      </c>
      <c r="G89" s="97">
        <f>'Pres Produc'!G609</f>
        <v>1293.1043640054127</v>
      </c>
      <c r="H89" s="97">
        <f>'Pres Produc'!H609</f>
        <v>1623.888700947226</v>
      </c>
      <c r="J89" s="87" t="s">
        <v>105</v>
      </c>
      <c r="K89" s="153">
        <f>C89/C90</f>
        <v>8.7047645661590053E-2</v>
      </c>
      <c r="L89" s="153">
        <f t="shared" ref="L89:P89" si="267">D89/D90</f>
        <v>0.10115851935575021</v>
      </c>
      <c r="M89" s="153">
        <f t="shared" si="267"/>
        <v>0.1016060198041079</v>
      </c>
      <c r="N89" s="153">
        <f t="shared" si="267"/>
        <v>0.10160201799159101</v>
      </c>
      <c r="O89" s="153">
        <f t="shared" si="267"/>
        <v>0.10081898986476008</v>
      </c>
      <c r="P89" s="153">
        <f t="shared" si="267"/>
        <v>0.1007875310915607</v>
      </c>
      <c r="R89" s="87" t="s">
        <v>105</v>
      </c>
      <c r="S89" s="144">
        <f>270/(190*5*4)</f>
        <v>7.1052631578947367E-2</v>
      </c>
      <c r="T89" s="97">
        <f>$S$89*C89</f>
        <v>44.265789473684208</v>
      </c>
      <c r="U89" s="97">
        <f t="shared" ref="U89" si="268">$S$89*D89</f>
        <v>50.873684210526314</v>
      </c>
      <c r="V89" s="97">
        <f t="shared" ref="V89" si="269">$S$89*E89</f>
        <v>61.097571398048572</v>
      </c>
      <c r="W89" s="97">
        <f t="shared" ref="W89" si="270">$S$89*F89</f>
        <v>73.317085677658298</v>
      </c>
      <c r="X89" s="97">
        <f t="shared" ref="X89" si="271">$S$89*G89</f>
        <v>91.878467968805637</v>
      </c>
      <c r="Y89" s="97">
        <f t="shared" ref="Y89" si="272">$S$89*H89</f>
        <v>115.38156559361869</v>
      </c>
      <c r="AA89" s="87" t="s">
        <v>105</v>
      </c>
      <c r="AB89" s="153">
        <f>T89/T90</f>
        <v>2.1875358444543799E-2</v>
      </c>
      <c r="AC89" s="153">
        <f t="shared" ref="AC89:AG89" si="273">U89/U90</f>
        <v>2.5701260733786147E-2</v>
      </c>
      <c r="AD89" s="153">
        <f t="shared" si="273"/>
        <v>2.5835954565961855E-2</v>
      </c>
      <c r="AE89" s="153">
        <f t="shared" si="273"/>
        <v>2.5834425143717137E-2</v>
      </c>
      <c r="AF89" s="153">
        <f t="shared" si="273"/>
        <v>2.5618137870840052E-2</v>
      </c>
      <c r="AG89" s="153">
        <f t="shared" si="273"/>
        <v>2.5609062156892393E-2</v>
      </c>
    </row>
    <row r="90" spans="2:33" x14ac:dyDescent="0.2">
      <c r="B90" s="51" t="s">
        <v>47</v>
      </c>
      <c r="C90" s="69">
        <f t="shared" ref="C90:D90" si="274">SUM(C79:C89)</f>
        <v>7157</v>
      </c>
      <c r="D90" s="69">
        <f t="shared" si="274"/>
        <v>7078</v>
      </c>
      <c r="E90" s="69">
        <f t="shared" ref="E90:H90" si="275">SUM(E79:E89)</f>
        <v>8463</v>
      </c>
      <c r="F90" s="69">
        <f t="shared" si="275"/>
        <v>10156</v>
      </c>
      <c r="G90" s="69">
        <f t="shared" si="275"/>
        <v>12825.999999999998</v>
      </c>
      <c r="H90" s="69">
        <f t="shared" si="275"/>
        <v>16111.999999999998</v>
      </c>
      <c r="J90" s="51" t="s">
        <v>47</v>
      </c>
      <c r="K90" s="52">
        <f t="shared" ref="K90:P90" si="276">SUM(K79:K89)</f>
        <v>1</v>
      </c>
      <c r="L90" s="52">
        <f t="shared" si="276"/>
        <v>1</v>
      </c>
      <c r="M90" s="52">
        <f t="shared" si="276"/>
        <v>1</v>
      </c>
      <c r="N90" s="52">
        <f t="shared" si="276"/>
        <v>1</v>
      </c>
      <c r="O90" s="52">
        <f t="shared" si="276"/>
        <v>1.0000000000000002</v>
      </c>
      <c r="P90" s="52">
        <f t="shared" si="276"/>
        <v>1.0000000000000002</v>
      </c>
      <c r="R90" s="51" t="s">
        <v>47</v>
      </c>
      <c r="S90" s="51"/>
      <c r="T90" s="69">
        <f t="shared" ref="T90:U90" si="277">SUM(T79:T89)</f>
        <v>2023.5457894736844</v>
      </c>
      <c r="U90" s="69">
        <f t="shared" si="277"/>
        <v>1979.4236842105265</v>
      </c>
      <c r="V90" s="69">
        <f t="shared" ref="V90:Y90" si="278">SUM(V79:V89)</f>
        <v>2364.8273278256538</v>
      </c>
      <c r="W90" s="69">
        <f t="shared" si="278"/>
        <v>2837.9607933907837</v>
      </c>
      <c r="X90" s="69">
        <f t="shared" si="278"/>
        <v>3586.4616090378167</v>
      </c>
      <c r="Y90" s="69">
        <f t="shared" si="278"/>
        <v>4505.4975026707498</v>
      </c>
      <c r="AA90" s="51" t="s">
        <v>47</v>
      </c>
      <c r="AB90" s="52">
        <f t="shared" ref="AB90:AG90" si="279">SUM(AB79:AB89)</f>
        <v>0.99999999999999989</v>
      </c>
      <c r="AC90" s="52">
        <f t="shared" si="279"/>
        <v>0.99999999999999978</v>
      </c>
      <c r="AD90" s="52">
        <f t="shared" si="279"/>
        <v>0.99999999999999989</v>
      </c>
      <c r="AE90" s="52">
        <f t="shared" si="279"/>
        <v>1</v>
      </c>
      <c r="AF90" s="52">
        <f t="shared" si="279"/>
        <v>1</v>
      </c>
      <c r="AG90" s="52">
        <f t="shared" si="279"/>
        <v>0.99999999999999989</v>
      </c>
    </row>
    <row r="94" spans="2:33" x14ac:dyDescent="0.2">
      <c r="B94" s="2" t="s">
        <v>239</v>
      </c>
      <c r="C94" s="41"/>
      <c r="D94" s="41"/>
      <c r="E94" s="136"/>
      <c r="F94" s="136"/>
      <c r="G94" s="136"/>
      <c r="H94" s="137"/>
      <c r="J94" s="2" t="s">
        <v>240</v>
      </c>
      <c r="K94" s="41"/>
      <c r="L94" s="41"/>
      <c r="M94" s="136"/>
      <c r="N94" s="136"/>
      <c r="O94" s="136"/>
      <c r="P94" s="137"/>
      <c r="R94" s="2" t="s">
        <v>241</v>
      </c>
      <c r="S94" s="40"/>
      <c r="T94" s="41"/>
      <c r="U94" s="41"/>
      <c r="V94" s="136"/>
      <c r="W94" s="136"/>
      <c r="X94" s="136"/>
      <c r="Y94" s="137"/>
      <c r="AA94" s="2" t="s">
        <v>242</v>
      </c>
      <c r="AB94" s="41"/>
      <c r="AC94" s="41"/>
      <c r="AD94" s="136"/>
      <c r="AE94" s="136"/>
      <c r="AF94" s="136"/>
      <c r="AG94" s="137"/>
    </row>
    <row r="95" spans="2:33" x14ac:dyDescent="0.2">
      <c r="B95" s="9" t="s">
        <v>20</v>
      </c>
      <c r="C95" s="42"/>
      <c r="D95" s="42"/>
      <c r="E95" s="138"/>
      <c r="F95" s="138"/>
      <c r="G95" s="138"/>
      <c r="H95" s="139"/>
      <c r="J95" s="9" t="s">
        <v>20</v>
      </c>
      <c r="K95" s="42"/>
      <c r="L95" s="42"/>
      <c r="M95" s="138"/>
      <c r="N95" s="138"/>
      <c r="O95" s="138"/>
      <c r="P95" s="139"/>
      <c r="R95" s="9" t="s">
        <v>20</v>
      </c>
      <c r="S95" s="10"/>
      <c r="T95" s="42"/>
      <c r="U95" s="42"/>
      <c r="V95" s="138"/>
      <c r="W95" s="138"/>
      <c r="X95" s="138"/>
      <c r="Y95" s="139"/>
      <c r="AA95" s="9" t="s">
        <v>20</v>
      </c>
      <c r="AB95" s="42"/>
      <c r="AC95" s="42"/>
      <c r="AD95" s="138"/>
      <c r="AE95" s="138"/>
      <c r="AF95" s="138"/>
      <c r="AG95" s="139"/>
    </row>
    <row r="96" spans="2:33" x14ac:dyDescent="0.2">
      <c r="B96" s="9" t="s">
        <v>216</v>
      </c>
      <c r="C96" s="42"/>
      <c r="D96" s="42"/>
      <c r="E96" s="138"/>
      <c r="F96" s="138"/>
      <c r="G96" s="138"/>
      <c r="H96" s="139"/>
      <c r="J96" s="9" t="s">
        <v>217</v>
      </c>
      <c r="K96" s="42"/>
      <c r="L96" s="42"/>
      <c r="M96" s="138"/>
      <c r="N96" s="138"/>
      <c r="O96" s="138"/>
      <c r="P96" s="139"/>
      <c r="R96" s="9" t="s">
        <v>218</v>
      </c>
      <c r="S96" s="10"/>
      <c r="T96" s="42"/>
      <c r="U96" s="42"/>
      <c r="V96" s="138"/>
      <c r="W96" s="138"/>
      <c r="X96" s="138"/>
      <c r="Y96" s="139"/>
      <c r="AA96" s="9" t="s">
        <v>219</v>
      </c>
      <c r="AB96" s="42"/>
      <c r="AC96" s="42"/>
      <c r="AD96" s="138"/>
      <c r="AE96" s="138"/>
      <c r="AF96" s="138"/>
      <c r="AG96" s="139"/>
    </row>
    <row r="97" spans="2:33" x14ac:dyDescent="0.2">
      <c r="B97" s="9" t="s">
        <v>33</v>
      </c>
      <c r="C97" s="138"/>
      <c r="D97" s="138"/>
      <c r="E97" s="138"/>
      <c r="F97" s="138"/>
      <c r="G97" s="138"/>
      <c r="H97" s="139"/>
      <c r="J97" s="9" t="s">
        <v>220</v>
      </c>
      <c r="K97" s="138"/>
      <c r="L97" s="138"/>
      <c r="M97" s="138"/>
      <c r="N97" s="138"/>
      <c r="O97" s="138"/>
      <c r="P97" s="139"/>
      <c r="R97" s="9" t="s">
        <v>2</v>
      </c>
      <c r="S97" s="10"/>
      <c r="T97" s="138"/>
      <c r="U97" s="138"/>
      <c r="V97" s="138"/>
      <c r="W97" s="138"/>
      <c r="X97" s="138"/>
      <c r="Y97" s="139"/>
      <c r="AA97" s="9" t="s">
        <v>221</v>
      </c>
      <c r="AB97" s="138"/>
      <c r="AC97" s="138"/>
      <c r="AD97" s="138"/>
      <c r="AE97" s="138"/>
      <c r="AF97" s="138"/>
      <c r="AG97" s="139"/>
    </row>
    <row r="98" spans="2:33" x14ac:dyDescent="0.2">
      <c r="B98" s="12"/>
      <c r="C98" s="140"/>
      <c r="D98" s="140"/>
      <c r="E98" s="140"/>
      <c r="F98" s="140"/>
      <c r="G98" s="140"/>
      <c r="H98" s="141"/>
      <c r="J98" s="12"/>
      <c r="K98" s="140"/>
      <c r="L98" s="140"/>
      <c r="M98" s="140"/>
      <c r="N98" s="140"/>
      <c r="O98" s="140"/>
      <c r="P98" s="141"/>
      <c r="R98" s="12"/>
      <c r="S98" s="16"/>
      <c r="T98" s="140"/>
      <c r="U98" s="140"/>
      <c r="V98" s="140"/>
      <c r="W98" s="140"/>
      <c r="X98" s="140"/>
      <c r="Y98" s="141"/>
      <c r="AA98" s="12"/>
      <c r="AB98" s="140"/>
      <c r="AC98" s="140"/>
      <c r="AD98" s="140"/>
      <c r="AE98" s="140"/>
      <c r="AF98" s="140"/>
      <c r="AG98" s="141"/>
    </row>
    <row r="99" spans="2:33" x14ac:dyDescent="0.2">
      <c r="B99" s="10"/>
      <c r="J99" s="10"/>
      <c r="R99" s="10"/>
      <c r="S99" s="10"/>
      <c r="AA99" s="10"/>
    </row>
    <row r="100" spans="2:33" x14ac:dyDescent="0.2">
      <c r="B100" s="14" t="s">
        <v>34</v>
      </c>
      <c r="C100" s="14" t="s">
        <v>38</v>
      </c>
      <c r="D100" s="14" t="s">
        <v>39</v>
      </c>
      <c r="E100" s="14" t="s">
        <v>40</v>
      </c>
      <c r="F100" s="14" t="s">
        <v>121</v>
      </c>
      <c r="G100" s="14" t="s">
        <v>122</v>
      </c>
      <c r="H100" s="14" t="s">
        <v>633</v>
      </c>
      <c r="J100" s="14" t="s">
        <v>34</v>
      </c>
      <c r="K100" s="14" t="s">
        <v>36</v>
      </c>
      <c r="L100" s="14" t="s">
        <v>37</v>
      </c>
      <c r="M100" s="14" t="s">
        <v>38</v>
      </c>
      <c r="N100" s="14" t="s">
        <v>39</v>
      </c>
      <c r="O100" s="14" t="s">
        <v>40</v>
      </c>
      <c r="P100" s="14" t="s">
        <v>121</v>
      </c>
      <c r="R100" s="14" t="s">
        <v>34</v>
      </c>
      <c r="S100" s="14" t="s">
        <v>222</v>
      </c>
      <c r="T100" s="14" t="s">
        <v>38</v>
      </c>
      <c r="U100" s="14" t="s">
        <v>39</v>
      </c>
      <c r="V100" s="14" t="s">
        <v>40</v>
      </c>
      <c r="W100" s="14" t="s">
        <v>121</v>
      </c>
      <c r="X100" s="14" t="s">
        <v>122</v>
      </c>
      <c r="Y100" s="14" t="s">
        <v>633</v>
      </c>
      <c r="AA100" s="14" t="s">
        <v>34</v>
      </c>
      <c r="AB100" s="14" t="s">
        <v>38</v>
      </c>
      <c r="AC100" s="14" t="s">
        <v>39</v>
      </c>
      <c r="AD100" s="14" t="s">
        <v>40</v>
      </c>
      <c r="AE100" s="14" t="s">
        <v>121</v>
      </c>
      <c r="AF100" s="14" t="s">
        <v>122</v>
      </c>
      <c r="AG100" s="14" t="s">
        <v>633</v>
      </c>
    </row>
    <row r="101" spans="2:33" x14ac:dyDescent="0.2">
      <c r="B101" s="87" t="s">
        <v>107</v>
      </c>
      <c r="C101" s="639">
        <f>'Pres Produc'!C642</f>
        <v>1048</v>
      </c>
      <c r="D101" s="639">
        <f>'Pres Produc'!D642</f>
        <v>1158</v>
      </c>
      <c r="E101" s="639">
        <f>'Pres Produc'!E642</f>
        <v>1370.5396923076923</v>
      </c>
      <c r="F101" s="639">
        <f>'Pres Produc'!F642</f>
        <v>1643.4476307692307</v>
      </c>
      <c r="G101" s="639">
        <f>'Pres Produc'!G642</f>
        <v>2090.9913846153845</v>
      </c>
      <c r="H101" s="639">
        <f>'Pres Produc'!H642</f>
        <v>2649.4738461538459</v>
      </c>
      <c r="J101" s="87" t="s">
        <v>107</v>
      </c>
      <c r="K101" s="641">
        <f>C101/C110</f>
        <v>9.9054820415879014E-2</v>
      </c>
      <c r="L101" s="641">
        <f t="shared" ref="L101:P101" si="280">D101/D110</f>
        <v>0.10178430166124637</v>
      </c>
      <c r="M101" s="641">
        <f t="shared" si="280"/>
        <v>0.100383775895971</v>
      </c>
      <c r="N101" s="641">
        <f t="shared" si="280"/>
        <v>0.10031543025424412</v>
      </c>
      <c r="O101" s="641">
        <f t="shared" si="280"/>
        <v>0.10037882889037419</v>
      </c>
      <c r="P101" s="641">
        <f t="shared" si="280"/>
        <v>0.10036265942474508</v>
      </c>
      <c r="R101" s="87" t="s">
        <v>107</v>
      </c>
      <c r="S101" s="144">
        <f>(270/(65*5*4))</f>
        <v>0.2076923076923077</v>
      </c>
      <c r="T101" s="639">
        <f>$S$101*C101</f>
        <v>217.66153846153847</v>
      </c>
      <c r="U101" s="639">
        <f t="shared" ref="U101" si="281">$S$101*D101</f>
        <v>240.50769230769231</v>
      </c>
      <c r="V101" s="639">
        <f t="shared" ref="V101" si="282">$S$101*E101</f>
        <v>284.65055147928996</v>
      </c>
      <c r="W101" s="639">
        <f t="shared" ref="W101" si="283">$S$101*F101</f>
        <v>341.33143100591718</v>
      </c>
      <c r="X101" s="639">
        <f t="shared" ref="X101" si="284">$S$101*G101</f>
        <v>434.28282603550298</v>
      </c>
      <c r="Y101" s="639">
        <f t="shared" ref="Y101" si="285">$S$101*H101</f>
        <v>550.27533727810646</v>
      </c>
      <c r="AA101" s="87" t="s">
        <v>107</v>
      </c>
      <c r="AB101" s="641">
        <f>T101/T110</f>
        <v>9.9054820415879027E-2</v>
      </c>
      <c r="AC101" s="641">
        <f t="shared" ref="AC101:AG101" si="286">U101/U110</f>
        <v>0.10178430166124638</v>
      </c>
      <c r="AD101" s="641">
        <f t="shared" si="286"/>
        <v>0.10038377589597099</v>
      </c>
      <c r="AE101" s="641">
        <f t="shared" si="286"/>
        <v>0.10031543025424412</v>
      </c>
      <c r="AF101" s="641">
        <f t="shared" si="286"/>
        <v>0.10037882889037419</v>
      </c>
      <c r="AG101" s="641">
        <f t="shared" si="286"/>
        <v>0.10036265942474509</v>
      </c>
    </row>
    <row r="102" spans="2:33" x14ac:dyDescent="0.2">
      <c r="B102" s="87" t="s">
        <v>108</v>
      </c>
      <c r="C102" s="639">
        <f>'Pres Produc'!C658</f>
        <v>5788</v>
      </c>
      <c r="D102" s="639">
        <f>'Pres Produc'!D658</f>
        <v>6138</v>
      </c>
      <c r="E102" s="639">
        <f>'Pres Produc'!E658</f>
        <v>7408.8976410256419</v>
      </c>
      <c r="F102" s="639">
        <f>'Pres Produc'!F658</f>
        <v>8890.2771692307688</v>
      </c>
      <c r="G102" s="639">
        <f>'Pres Produc'!G658</f>
        <v>11303.61394871795</v>
      </c>
      <c r="H102" s="639">
        <f>'Pres Produc'!H658</f>
        <v>14326.232820512821</v>
      </c>
      <c r="J102" s="87" t="s">
        <v>108</v>
      </c>
      <c r="K102" s="641">
        <f>C102/C110</f>
        <v>0.54706994328922498</v>
      </c>
      <c r="L102" s="641">
        <f t="shared" ref="L102:P102" si="287">D102/D110</f>
        <v>0.53950953678474112</v>
      </c>
      <c r="M102" s="641">
        <f t="shared" si="287"/>
        <v>0.54265711865711852</v>
      </c>
      <c r="N102" s="641">
        <f t="shared" si="287"/>
        <v>0.54265920167680548</v>
      </c>
      <c r="O102" s="641">
        <f t="shared" si="287"/>
        <v>0.54263424457385401</v>
      </c>
      <c r="P102" s="641">
        <f t="shared" si="287"/>
        <v>0.54268089020465993</v>
      </c>
      <c r="R102" s="87" t="s">
        <v>108</v>
      </c>
      <c r="S102" s="144">
        <f t="shared" ref="S102:S104" si="288">(270/(65*5*4))</f>
        <v>0.2076923076923077</v>
      </c>
      <c r="T102" s="639">
        <f>$S$102*C102</f>
        <v>1202.123076923077</v>
      </c>
      <c r="U102" s="639">
        <f t="shared" ref="U102" si="289">$S$102*D102</f>
        <v>1274.8153846153846</v>
      </c>
      <c r="V102" s="639">
        <f t="shared" ref="V102" si="290">$S$102*E102</f>
        <v>1538.7710485207103</v>
      </c>
      <c r="W102" s="639">
        <f t="shared" ref="W102" si="291">$S$102*F102</f>
        <v>1846.4421813017752</v>
      </c>
      <c r="X102" s="639">
        <f t="shared" ref="X102" si="292">$S$102*G102</f>
        <v>2347.6736662721896</v>
      </c>
      <c r="Y102" s="639">
        <f t="shared" ref="Y102" si="293">$S$102*H102</f>
        <v>2975.4483550295863</v>
      </c>
      <c r="AA102" s="87" t="s">
        <v>108</v>
      </c>
      <c r="AB102" s="641">
        <f>T102/T110</f>
        <v>0.54706994328922498</v>
      </c>
      <c r="AC102" s="641">
        <f t="shared" ref="AC102:AG102" si="294">U102/U110</f>
        <v>0.53950953678474112</v>
      </c>
      <c r="AD102" s="641">
        <f t="shared" si="294"/>
        <v>0.54265711865711863</v>
      </c>
      <c r="AE102" s="641">
        <f t="shared" si="294"/>
        <v>0.54265920167680548</v>
      </c>
      <c r="AF102" s="641">
        <f t="shared" si="294"/>
        <v>0.5426342445738539</v>
      </c>
      <c r="AG102" s="641">
        <f t="shared" si="294"/>
        <v>0.54268089020466015</v>
      </c>
    </row>
    <row r="103" spans="2:33" x14ac:dyDescent="0.2">
      <c r="B103" s="87" t="s">
        <v>109</v>
      </c>
      <c r="C103" s="639">
        <f>'Pres Produc'!C674</f>
        <v>736</v>
      </c>
      <c r="D103" s="639">
        <f>'Pres Produc'!D674</f>
        <v>800</v>
      </c>
      <c r="E103" s="639">
        <f>'Pres Produc'!E674</f>
        <v>953.71015384615384</v>
      </c>
      <c r="F103" s="639">
        <f>'Pres Produc'!F674</f>
        <v>1144.6521846153846</v>
      </c>
      <c r="G103" s="639">
        <f>'Pres Produc'!G674</f>
        <v>1456.1443076923078</v>
      </c>
      <c r="H103" s="639">
        <f>'Pres Produc'!H674</f>
        <v>1845.063076923077</v>
      </c>
      <c r="J103" s="87" t="s">
        <v>109</v>
      </c>
      <c r="K103" s="641">
        <f>C103/C110</f>
        <v>6.9565217391304349E-2</v>
      </c>
      <c r="L103" s="641">
        <f t="shared" ref="L103:P103" si="295">D103/D110</f>
        <v>7.0317306847147751E-2</v>
      </c>
      <c r="M103" s="641">
        <f t="shared" si="295"/>
        <v>6.9853523316937935E-2</v>
      </c>
      <c r="N103" s="641">
        <f t="shared" si="295"/>
        <v>6.9869142308725277E-2</v>
      </c>
      <c r="O103" s="641">
        <f t="shared" si="295"/>
        <v>6.9902755877889106E-2</v>
      </c>
      <c r="P103" s="641">
        <f t="shared" si="295"/>
        <v>6.9891400315279989E-2</v>
      </c>
      <c r="R103" s="87" t="s">
        <v>109</v>
      </c>
      <c r="S103" s="144">
        <f t="shared" si="288"/>
        <v>0.2076923076923077</v>
      </c>
      <c r="T103" s="639">
        <f>$S$103*C103</f>
        <v>152.86153846153846</v>
      </c>
      <c r="U103" s="639">
        <f t="shared" ref="U103" si="296">$S$103*D103</f>
        <v>166.15384615384616</v>
      </c>
      <c r="V103" s="639">
        <f t="shared" ref="V103" si="297">$S$103*E103</f>
        <v>198.07826272189351</v>
      </c>
      <c r="W103" s="639">
        <f t="shared" ref="W103" si="298">$S$103*F103</f>
        <v>237.73545372781066</v>
      </c>
      <c r="X103" s="639">
        <f t="shared" ref="X103" si="299">$S$103*G103</f>
        <v>302.4299715976332</v>
      </c>
      <c r="Y103" s="639">
        <f t="shared" ref="Y103" si="300">$S$103*H103</f>
        <v>383.20540828402369</v>
      </c>
      <c r="AA103" s="87" t="s">
        <v>109</v>
      </c>
      <c r="AB103" s="641">
        <f>T103/T110</f>
        <v>6.9565217391304349E-2</v>
      </c>
      <c r="AC103" s="641">
        <f t="shared" ref="AC103:AG103" si="301">U103/U110</f>
        <v>7.0317306847147765E-2</v>
      </c>
      <c r="AD103" s="641">
        <f t="shared" si="301"/>
        <v>6.9853523316937935E-2</v>
      </c>
      <c r="AE103" s="641">
        <f t="shared" si="301"/>
        <v>6.9869142308725277E-2</v>
      </c>
      <c r="AF103" s="641">
        <f t="shared" si="301"/>
        <v>6.9902755877889106E-2</v>
      </c>
      <c r="AG103" s="641">
        <f t="shared" si="301"/>
        <v>6.9891400315280017E-2</v>
      </c>
    </row>
    <row r="104" spans="2:33" x14ac:dyDescent="0.2">
      <c r="B104" s="87" t="s">
        <v>110</v>
      </c>
      <c r="C104" s="639">
        <f>'Pres Produc'!C690</f>
        <v>251</v>
      </c>
      <c r="D104" s="639">
        <f>'Pres Produc'!D690</f>
        <v>270</v>
      </c>
      <c r="E104" s="639">
        <f>'Pres Produc'!E690</f>
        <v>323.7563076923077</v>
      </c>
      <c r="F104" s="639">
        <f>'Pres Produc'!F690</f>
        <v>388.50756923076921</v>
      </c>
      <c r="G104" s="639">
        <f>'Pres Produc'!G690</f>
        <v>493.43661538461538</v>
      </c>
      <c r="H104" s="639">
        <f>'Pres Produc'!H690</f>
        <v>625.98615384615391</v>
      </c>
      <c r="J104" s="87" t="s">
        <v>110</v>
      </c>
      <c r="K104" s="641">
        <f>C104/C110</f>
        <v>2.3724007561436673E-2</v>
      </c>
      <c r="L104" s="641">
        <f t="shared" ref="L104:P104" si="302">D104/D110</f>
        <v>2.3732091060912366E-2</v>
      </c>
      <c r="M104" s="641">
        <f t="shared" si="302"/>
        <v>2.3713199127833269E-2</v>
      </c>
      <c r="N104" s="641">
        <f t="shared" si="302"/>
        <v>2.3714357083695656E-2</v>
      </c>
      <c r="O104" s="641">
        <f t="shared" si="302"/>
        <v>2.3687610550843237E-2</v>
      </c>
      <c r="P104" s="641">
        <f t="shared" si="302"/>
        <v>2.3712494937162536E-2</v>
      </c>
      <c r="R104" s="87" t="s">
        <v>110</v>
      </c>
      <c r="S104" s="144">
        <f t="shared" si="288"/>
        <v>0.2076923076923077</v>
      </c>
      <c r="T104" s="639">
        <f>$S$104*C104</f>
        <v>52.130769230769232</v>
      </c>
      <c r="U104" s="639">
        <f t="shared" ref="U104" si="303">$S$104*D104</f>
        <v>56.07692307692308</v>
      </c>
      <c r="V104" s="639">
        <f t="shared" ref="V104" si="304">$S$104*E104</f>
        <v>67.241694674556214</v>
      </c>
      <c r="W104" s="639">
        <f t="shared" ref="W104" si="305">$S$104*F104</f>
        <v>80.690033609467449</v>
      </c>
      <c r="X104" s="639">
        <f t="shared" ref="X104" si="306">$S$104*G104</f>
        <v>102.48298934911243</v>
      </c>
      <c r="Y104" s="639">
        <f t="shared" ref="Y104" si="307">$S$104*H104</f>
        <v>130.01250887573966</v>
      </c>
      <c r="AA104" s="87" t="s">
        <v>110</v>
      </c>
      <c r="AB104" s="641">
        <f>T104/T110</f>
        <v>2.3724007561436677E-2</v>
      </c>
      <c r="AC104" s="641">
        <f t="shared" ref="AC104:AG104" si="308">U104/U110</f>
        <v>2.3732091060912369E-2</v>
      </c>
      <c r="AD104" s="641">
        <f t="shared" si="308"/>
        <v>2.3713199127833266E-2</v>
      </c>
      <c r="AE104" s="641">
        <f t="shared" si="308"/>
        <v>2.3714357083695653E-2</v>
      </c>
      <c r="AF104" s="641">
        <f t="shared" si="308"/>
        <v>2.3687610550843233E-2</v>
      </c>
      <c r="AG104" s="641">
        <f t="shared" si="308"/>
        <v>2.3712494937162539E-2</v>
      </c>
    </row>
    <row r="105" spans="2:33" x14ac:dyDescent="0.2">
      <c r="B105" s="87" t="s">
        <v>111</v>
      </c>
      <c r="C105" s="639">
        <f>'Pres Produc'!C706</f>
        <v>845</v>
      </c>
      <c r="D105" s="639">
        <f>'Pres Produc'!D706</f>
        <v>926</v>
      </c>
      <c r="E105" s="639">
        <f>'Pres Produc'!E706</f>
        <v>1099.219487179487</v>
      </c>
      <c r="F105" s="639">
        <f>'Pres Produc'!F706</f>
        <v>1319.8633846153846</v>
      </c>
      <c r="G105" s="639">
        <f>'Pres Produc'!G706</f>
        <v>1678.2456410256409</v>
      </c>
      <c r="H105" s="639">
        <f>'Pres Produc'!H706</f>
        <v>2126.4897435897433</v>
      </c>
      <c r="J105" s="87" t="s">
        <v>111</v>
      </c>
      <c r="K105" s="641">
        <f>C105/C110</f>
        <v>7.9867674858223062E-2</v>
      </c>
      <c r="L105" s="641">
        <f t="shared" ref="L105:P105" si="309">D105/D110</f>
        <v>8.1392282675573524E-2</v>
      </c>
      <c r="M105" s="641">
        <f t="shared" si="309"/>
        <v>8.0511205389254131E-2</v>
      </c>
      <c r="N105" s="641">
        <f t="shared" si="309"/>
        <v>8.0563968589947049E-2</v>
      </c>
      <c r="O105" s="641">
        <f t="shared" si="309"/>
        <v>8.056481402840196E-2</v>
      </c>
      <c r="P105" s="641">
        <f t="shared" si="309"/>
        <v>8.0551905132381627E-2</v>
      </c>
      <c r="R105" s="87" t="s">
        <v>111</v>
      </c>
      <c r="S105" s="144">
        <f>(270/(65*5*4))</f>
        <v>0.2076923076923077</v>
      </c>
      <c r="T105" s="639">
        <f>$S$105*C105</f>
        <v>175.5</v>
      </c>
      <c r="U105" s="639">
        <f t="shared" ref="U105" si="310">$S$105*D105</f>
        <v>192.32307692307694</v>
      </c>
      <c r="V105" s="639">
        <f t="shared" ref="V105" si="311">$S$105*E105</f>
        <v>228.2994319526627</v>
      </c>
      <c r="W105" s="639">
        <f t="shared" ref="W105" si="312">$S$105*F105</f>
        <v>274.12547218934913</v>
      </c>
      <c r="X105" s="639">
        <f t="shared" ref="X105" si="313">$S$105*G105</f>
        <v>348.55871005917157</v>
      </c>
      <c r="Y105" s="639">
        <f t="shared" ref="Y105" si="314">$S$105*H105</f>
        <v>441.65556213017749</v>
      </c>
      <c r="AA105" s="87" t="s">
        <v>111</v>
      </c>
      <c r="AB105" s="641">
        <f>T105/T110</f>
        <v>7.9867674858223062E-2</v>
      </c>
      <c r="AC105" s="641">
        <f t="shared" ref="AC105:AG105" si="315">U105/U110</f>
        <v>8.1392282675573538E-2</v>
      </c>
      <c r="AD105" s="641">
        <f t="shared" si="315"/>
        <v>8.0511205389254131E-2</v>
      </c>
      <c r="AE105" s="641">
        <f t="shared" si="315"/>
        <v>8.0563968589947049E-2</v>
      </c>
      <c r="AF105" s="641">
        <f t="shared" si="315"/>
        <v>8.0564814028401946E-2</v>
      </c>
      <c r="AG105" s="641">
        <f t="shared" si="315"/>
        <v>8.0551905132381654E-2</v>
      </c>
    </row>
    <row r="106" spans="2:33" x14ac:dyDescent="0.2">
      <c r="B106" s="87" t="s">
        <v>112</v>
      </c>
      <c r="C106" s="639">
        <f>'Pres Produc'!C722</f>
        <v>502</v>
      </c>
      <c r="D106" s="639">
        <f>'Pres Produc'!D722</f>
        <v>540</v>
      </c>
      <c r="E106" s="639">
        <f>'Pres Produc'!E722</f>
        <v>646.5126153846154</v>
      </c>
      <c r="F106" s="639">
        <f>'Pres Produc'!F722</f>
        <v>777.01513846153841</v>
      </c>
      <c r="G106" s="639">
        <f>'Pres Produc'!G722</f>
        <v>987.87323076923076</v>
      </c>
      <c r="H106" s="639">
        <f>'Pres Produc'!H722</f>
        <v>1251.9723076923078</v>
      </c>
      <c r="J106" s="87" t="s">
        <v>112</v>
      </c>
      <c r="K106" s="641">
        <f>C106/C110</f>
        <v>4.7448015122873347E-2</v>
      </c>
      <c r="L106" s="641">
        <f t="shared" ref="L106:P106" si="316">D106/D110</f>
        <v>4.7464182121824731E-2</v>
      </c>
      <c r="M106" s="641">
        <f t="shared" si="316"/>
        <v>4.7353154279983538E-2</v>
      </c>
      <c r="N106" s="641">
        <f t="shared" si="316"/>
        <v>4.7428714167391313E-2</v>
      </c>
      <c r="O106" s="641">
        <f t="shared" si="316"/>
        <v>4.7423226478288651E-2</v>
      </c>
      <c r="P106" s="641">
        <f t="shared" si="316"/>
        <v>4.7424989874325071E-2</v>
      </c>
      <c r="R106" s="87" t="s">
        <v>112</v>
      </c>
      <c r="S106" s="144">
        <f>(270/(65*5*4))</f>
        <v>0.2076923076923077</v>
      </c>
      <c r="T106" s="639">
        <f>$S$106*C106</f>
        <v>104.26153846153846</v>
      </c>
      <c r="U106" s="639">
        <f t="shared" ref="U106" si="317">$S$106*D106</f>
        <v>112.15384615384616</v>
      </c>
      <c r="V106" s="639">
        <f t="shared" ref="V106" si="318">$S$106*E106</f>
        <v>134.27569704142013</v>
      </c>
      <c r="W106" s="639">
        <f t="shared" ref="W106" si="319">$S$106*F106</f>
        <v>161.3800672189349</v>
      </c>
      <c r="X106" s="639">
        <f t="shared" ref="X106" si="320">$S$106*G106</f>
        <v>205.17367100591716</v>
      </c>
      <c r="Y106" s="639">
        <f t="shared" ref="Y106" si="321">$S$106*H106</f>
        <v>260.02501775147931</v>
      </c>
      <c r="AA106" s="87" t="s">
        <v>112</v>
      </c>
      <c r="AB106" s="641">
        <f>T106/T110</f>
        <v>4.7448015122873353E-2</v>
      </c>
      <c r="AC106" s="641">
        <f t="shared" ref="AC106:AG106" si="322">U106/U110</f>
        <v>4.7464182121824738E-2</v>
      </c>
      <c r="AD106" s="641">
        <f t="shared" si="322"/>
        <v>4.7353154279983538E-2</v>
      </c>
      <c r="AE106" s="641">
        <f t="shared" si="322"/>
        <v>4.7428714167391306E-2</v>
      </c>
      <c r="AF106" s="641">
        <f t="shared" si="322"/>
        <v>4.7423226478288644E-2</v>
      </c>
      <c r="AG106" s="641">
        <f t="shared" si="322"/>
        <v>4.7424989874325078E-2</v>
      </c>
    </row>
    <row r="107" spans="2:33" x14ac:dyDescent="0.2">
      <c r="B107" s="87" t="s">
        <v>113</v>
      </c>
      <c r="C107" s="639">
        <f>'Pres Produc'!C738</f>
        <v>1036</v>
      </c>
      <c r="D107" s="639">
        <f>'Pres Produc'!D738</f>
        <v>1120</v>
      </c>
      <c r="E107" s="639">
        <f>'Pres Produc'!E738</f>
        <v>1339.1819487179487</v>
      </c>
      <c r="F107" s="639">
        <f>'Pres Produc'!F738</f>
        <v>1607.0183384615384</v>
      </c>
      <c r="G107" s="639">
        <f>'Pres Produc'!G738</f>
        <v>2043.8545641025639</v>
      </c>
      <c r="H107" s="639">
        <f>'Pres Produc'!H738</f>
        <v>2589.9989743589745</v>
      </c>
      <c r="J107" s="87" t="s">
        <v>113</v>
      </c>
      <c r="K107" s="641">
        <f>C107/C110</f>
        <v>9.7920604914933831E-2</v>
      </c>
      <c r="L107" s="641">
        <f t="shared" ref="L107:P107" si="323">D107/D110</f>
        <v>9.8444229586006862E-2</v>
      </c>
      <c r="M107" s="641">
        <f t="shared" si="323"/>
        <v>9.8087010087010054E-2</v>
      </c>
      <c r="N107" s="641">
        <f t="shared" si="323"/>
        <v>9.8091799842611654E-2</v>
      </c>
      <c r="O107" s="641">
        <f t="shared" si="323"/>
        <v>9.8116008069826913E-2</v>
      </c>
      <c r="P107" s="641">
        <f t="shared" si="323"/>
        <v>9.8109738033977559E-2</v>
      </c>
      <c r="R107" s="87" t="s">
        <v>113</v>
      </c>
      <c r="S107" s="144">
        <f>(270/(65*5*4))</f>
        <v>0.2076923076923077</v>
      </c>
      <c r="T107" s="639">
        <f>$S$107*C107</f>
        <v>215.16923076923078</v>
      </c>
      <c r="U107" s="639">
        <f t="shared" ref="U107" si="324">$S$107*D107</f>
        <v>232.61538461538464</v>
      </c>
      <c r="V107" s="639">
        <f t="shared" ref="V107" si="325">$S$107*E107</f>
        <v>278.13778934911244</v>
      </c>
      <c r="W107" s="639">
        <f t="shared" ref="W107" si="326">$S$107*F107</f>
        <v>333.76534721893489</v>
      </c>
      <c r="X107" s="639">
        <f t="shared" ref="X107" si="327">$S$107*G107</f>
        <v>424.49287100591715</v>
      </c>
      <c r="Y107" s="639">
        <f t="shared" ref="Y107" si="328">$S$107*H107</f>
        <v>537.92286390532547</v>
      </c>
      <c r="AA107" s="87" t="s">
        <v>113</v>
      </c>
      <c r="AB107" s="641">
        <f>T107/T110</f>
        <v>9.7920604914933845E-2</v>
      </c>
      <c r="AC107" s="641">
        <f t="shared" ref="AC107:AG107" si="329">U107/U110</f>
        <v>9.8444229586006876E-2</v>
      </c>
      <c r="AD107" s="641">
        <f t="shared" si="329"/>
        <v>9.8087010087010054E-2</v>
      </c>
      <c r="AE107" s="641">
        <f t="shared" si="329"/>
        <v>9.8091799842611654E-2</v>
      </c>
      <c r="AF107" s="641">
        <f t="shared" si="329"/>
        <v>9.8116008069826899E-2</v>
      </c>
      <c r="AG107" s="641">
        <f t="shared" si="329"/>
        <v>9.8109738033977587E-2</v>
      </c>
    </row>
    <row r="108" spans="2:33" x14ac:dyDescent="0.2">
      <c r="B108" s="87" t="s">
        <v>115</v>
      </c>
      <c r="C108" s="639">
        <f>'Pres Produc'!C754</f>
        <v>65</v>
      </c>
      <c r="D108" s="639">
        <f>'Pres Produc'!D754</f>
        <v>70</v>
      </c>
      <c r="E108" s="639">
        <f>'Pres Produc'!E754</f>
        <v>84.793846153846147</v>
      </c>
      <c r="F108" s="639">
        <f>'Pres Produc'!F754</f>
        <v>100.35261538461538</v>
      </c>
      <c r="G108" s="639">
        <f>'Pres Produc'!G754</f>
        <v>128.8276923076923</v>
      </c>
      <c r="H108" s="639">
        <f>'Pres Produc'!H754</f>
        <v>162.47692307692307</v>
      </c>
      <c r="J108" s="87" t="s">
        <v>115</v>
      </c>
      <c r="K108" s="641">
        <f>C108/C110</f>
        <v>6.1436672967863891E-3</v>
      </c>
      <c r="L108" s="641">
        <f t="shared" ref="L108:P108" si="330">D108/D110</f>
        <v>6.1527643491254289E-3</v>
      </c>
      <c r="M108" s="641">
        <f t="shared" si="330"/>
        <v>6.2106384057603551E-3</v>
      </c>
      <c r="N108" s="641">
        <f t="shared" si="330"/>
        <v>6.1254862041052426E-3</v>
      </c>
      <c r="O108" s="641">
        <f t="shared" si="330"/>
        <v>6.184421886020466E-3</v>
      </c>
      <c r="P108" s="641">
        <f t="shared" si="330"/>
        <v>6.154662035566613E-3</v>
      </c>
      <c r="R108" s="87" t="s">
        <v>115</v>
      </c>
      <c r="S108" s="144">
        <f t="shared" ref="S108:S109" si="331">(270/(65*5*4))</f>
        <v>0.2076923076923077</v>
      </c>
      <c r="T108" s="639">
        <f>$S$108*C108</f>
        <v>13.5</v>
      </c>
      <c r="U108" s="639">
        <f t="shared" ref="U108" si="332">$S$108*D108</f>
        <v>14.53846153846154</v>
      </c>
      <c r="V108" s="639">
        <f t="shared" ref="V108" si="333">$S$108*E108</f>
        <v>17.611029585798818</v>
      </c>
      <c r="W108" s="639">
        <f t="shared" ref="W108" si="334">$S$108*F108</f>
        <v>20.842466272189348</v>
      </c>
      <c r="X108" s="639">
        <f t="shared" ref="X108" si="335">$S$108*G108</f>
        <v>26.756520710059171</v>
      </c>
      <c r="Y108" s="639">
        <f t="shared" ref="Y108" si="336">$S$108*H108</f>
        <v>33.745207100591713</v>
      </c>
      <c r="AA108" s="87" t="s">
        <v>115</v>
      </c>
      <c r="AB108" s="641">
        <f>T108/T110</f>
        <v>6.14366729678639E-3</v>
      </c>
      <c r="AC108" s="641">
        <f t="shared" ref="AC108:AG108" si="337">U108/U110</f>
        <v>6.1527643491254298E-3</v>
      </c>
      <c r="AD108" s="641">
        <f t="shared" si="337"/>
        <v>6.2106384057603551E-3</v>
      </c>
      <c r="AE108" s="641">
        <f t="shared" si="337"/>
        <v>6.1254862041052426E-3</v>
      </c>
      <c r="AF108" s="641">
        <f t="shared" si="337"/>
        <v>6.1844218860204652E-3</v>
      </c>
      <c r="AG108" s="641">
        <f t="shared" si="337"/>
        <v>6.1546620355666147E-3</v>
      </c>
    </row>
    <row r="109" spans="2:33" x14ac:dyDescent="0.2">
      <c r="B109" s="87" t="s">
        <v>114</v>
      </c>
      <c r="C109" s="640">
        <f>'Pres Produc'!C770</f>
        <v>309</v>
      </c>
      <c r="D109" s="640">
        <f>'Pres Produc'!D770</f>
        <v>355</v>
      </c>
      <c r="E109" s="640">
        <f>'Pres Produc'!E770</f>
        <v>426.38830769230771</v>
      </c>
      <c r="F109" s="640">
        <f>'Pres Produc'!F770</f>
        <v>511.66596923076924</v>
      </c>
      <c r="G109" s="640">
        <f>'Pres Produc'!G770</f>
        <v>648.0126153846154</v>
      </c>
      <c r="H109" s="640">
        <f>'Pres Produc'!H770</f>
        <v>821.30615384615385</v>
      </c>
      <c r="J109" s="87" t="s">
        <v>114</v>
      </c>
      <c r="K109" s="642">
        <f>C109/C110</f>
        <v>2.9206049149338373E-2</v>
      </c>
      <c r="L109" s="642">
        <f t="shared" ref="L109:P109" si="338">D109/D110</f>
        <v>3.1203304913421815E-2</v>
      </c>
      <c r="M109" s="642">
        <f t="shared" si="338"/>
        <v>3.1230374840130932E-2</v>
      </c>
      <c r="N109" s="642">
        <f t="shared" si="338"/>
        <v>3.1231899872474132E-2</v>
      </c>
      <c r="O109" s="642">
        <f t="shared" si="338"/>
        <v>3.1108089644501728E-2</v>
      </c>
      <c r="P109" s="642">
        <f t="shared" si="338"/>
        <v>3.1111260041901345E-2</v>
      </c>
      <c r="R109" s="87" t="s">
        <v>114</v>
      </c>
      <c r="S109" s="144">
        <f t="shared" si="331"/>
        <v>0.2076923076923077</v>
      </c>
      <c r="T109" s="640">
        <f>$S$109*C109</f>
        <v>64.176923076923075</v>
      </c>
      <c r="U109" s="640">
        <f t="shared" ref="U109" si="339">$S$109*D109</f>
        <v>73.730769230769241</v>
      </c>
      <c r="V109" s="640">
        <f t="shared" ref="V109" si="340">$S$109*E109</f>
        <v>88.557571597633142</v>
      </c>
      <c r="W109" s="640">
        <f t="shared" ref="W109" si="341">$S$109*F109</f>
        <v>106.26908591715977</v>
      </c>
      <c r="X109" s="640">
        <f t="shared" ref="X109" si="342">$S$109*G109</f>
        <v>134.58723550295858</v>
      </c>
      <c r="Y109" s="640">
        <f t="shared" ref="Y109" si="343">$S$109*H109</f>
        <v>170.57897041420119</v>
      </c>
      <c r="AA109" s="87" t="s">
        <v>114</v>
      </c>
      <c r="AB109" s="642">
        <f>T109/T110</f>
        <v>2.9206049149338376E-2</v>
      </c>
      <c r="AC109" s="642">
        <f t="shared" ref="AC109:AG109" si="344">U109/U110</f>
        <v>3.1203304913421822E-2</v>
      </c>
      <c r="AD109" s="642">
        <f t="shared" si="344"/>
        <v>3.1230374840130928E-2</v>
      </c>
      <c r="AE109" s="642">
        <f t="shared" si="344"/>
        <v>3.1231899872474132E-2</v>
      </c>
      <c r="AF109" s="642">
        <f t="shared" si="344"/>
        <v>3.1108089644501721E-2</v>
      </c>
      <c r="AG109" s="642">
        <f t="shared" si="344"/>
        <v>3.1111260041901356E-2</v>
      </c>
    </row>
    <row r="110" spans="2:33" x14ac:dyDescent="0.2">
      <c r="B110" s="51" t="s">
        <v>47</v>
      </c>
      <c r="C110" s="69">
        <f>SUM(C101:C109)</f>
        <v>10580</v>
      </c>
      <c r="D110" s="69">
        <f t="shared" ref="D110" si="345">SUM(D101:D109)</f>
        <v>11377</v>
      </c>
      <c r="E110" s="69">
        <f t="shared" ref="E110:H110" si="346">SUM(E101:E109)</f>
        <v>13653.000000000004</v>
      </c>
      <c r="F110" s="69">
        <f t="shared" si="346"/>
        <v>16382.800000000001</v>
      </c>
      <c r="G110" s="69">
        <f t="shared" si="346"/>
        <v>20830.999999999996</v>
      </c>
      <c r="H110" s="69">
        <f t="shared" si="346"/>
        <v>26399.000000000007</v>
      </c>
      <c r="J110" s="51" t="s">
        <v>47</v>
      </c>
      <c r="K110" s="52">
        <f>SUM(K101:K109)</f>
        <v>1</v>
      </c>
      <c r="L110" s="52">
        <f t="shared" ref="L110:P110" si="347">SUM(L101:L109)</f>
        <v>1</v>
      </c>
      <c r="M110" s="52">
        <f t="shared" si="347"/>
        <v>0.99999999999999978</v>
      </c>
      <c r="N110" s="52">
        <f t="shared" si="347"/>
        <v>1</v>
      </c>
      <c r="O110" s="52">
        <f t="shared" si="347"/>
        <v>1.0000000000000002</v>
      </c>
      <c r="P110" s="52">
        <f t="shared" si="347"/>
        <v>0.99999999999999978</v>
      </c>
      <c r="R110" s="51" t="s">
        <v>47</v>
      </c>
      <c r="S110" s="51"/>
      <c r="T110" s="69">
        <f>SUM(T101:T109)</f>
        <v>2197.3846153846152</v>
      </c>
      <c r="U110" s="69">
        <f t="shared" ref="U110" si="348">SUM(U101:U109)</f>
        <v>2362.9153846153845</v>
      </c>
      <c r="V110" s="69">
        <f t="shared" ref="V110:Y110" si="349">SUM(V101:V109)</f>
        <v>2835.6230769230779</v>
      </c>
      <c r="W110" s="69">
        <f t="shared" si="349"/>
        <v>3402.5815384615389</v>
      </c>
      <c r="X110" s="69">
        <f t="shared" si="349"/>
        <v>4326.4384615384615</v>
      </c>
      <c r="Y110" s="69">
        <f t="shared" si="349"/>
        <v>5482.8692307692309</v>
      </c>
      <c r="AA110" s="51" t="s">
        <v>47</v>
      </c>
      <c r="AB110" s="100">
        <f>SUM(AB101:AB109)</f>
        <v>1</v>
      </c>
      <c r="AC110" s="100">
        <f t="shared" ref="AC110:AG110" si="350">SUM(AC101:AC109)</f>
        <v>1</v>
      </c>
      <c r="AD110" s="100">
        <f t="shared" si="350"/>
        <v>0.99999999999999989</v>
      </c>
      <c r="AE110" s="100">
        <f t="shared" si="350"/>
        <v>0.99999999999999989</v>
      </c>
      <c r="AF110" s="100">
        <f t="shared" si="350"/>
        <v>1</v>
      </c>
      <c r="AG110" s="100">
        <f t="shared" si="350"/>
        <v>1.0000000000000002</v>
      </c>
    </row>
    <row r="114" spans="2:33" x14ac:dyDescent="0.2">
      <c r="B114" s="2" t="s">
        <v>243</v>
      </c>
      <c r="C114" s="41"/>
      <c r="D114" s="41"/>
      <c r="E114" s="136"/>
      <c r="F114" s="136"/>
      <c r="G114" s="136"/>
      <c r="H114" s="137"/>
      <c r="J114" s="2" t="s">
        <v>244</v>
      </c>
      <c r="K114" s="41"/>
      <c r="L114" s="41"/>
      <c r="M114" s="136"/>
      <c r="N114" s="136"/>
      <c r="O114" s="136"/>
      <c r="P114" s="137"/>
      <c r="R114" s="2" t="s">
        <v>245</v>
      </c>
      <c r="S114" s="40"/>
      <c r="T114" s="41"/>
      <c r="U114" s="41"/>
      <c r="V114" s="136"/>
      <c r="W114" s="136"/>
      <c r="X114" s="136"/>
      <c r="Y114" s="137"/>
      <c r="AA114" s="2" t="s">
        <v>246</v>
      </c>
      <c r="AB114" s="41"/>
      <c r="AC114" s="41"/>
      <c r="AD114" s="136"/>
      <c r="AE114" s="136"/>
      <c r="AF114" s="136"/>
      <c r="AG114" s="137"/>
    </row>
    <row r="115" spans="2:33" x14ac:dyDescent="0.2">
      <c r="B115" s="9" t="s">
        <v>20</v>
      </c>
      <c r="C115" s="42"/>
      <c r="D115" s="42"/>
      <c r="E115" s="138"/>
      <c r="F115" s="138"/>
      <c r="G115" s="138"/>
      <c r="H115" s="139"/>
      <c r="J115" s="9" t="s">
        <v>20</v>
      </c>
      <c r="K115" s="42"/>
      <c r="L115" s="42"/>
      <c r="M115" s="138"/>
      <c r="N115" s="138"/>
      <c r="O115" s="138"/>
      <c r="P115" s="139"/>
      <c r="R115" s="9" t="s">
        <v>20</v>
      </c>
      <c r="S115" s="10"/>
      <c r="T115" s="42"/>
      <c r="U115" s="42"/>
      <c r="V115" s="138"/>
      <c r="W115" s="138"/>
      <c r="X115" s="138"/>
      <c r="Y115" s="139"/>
      <c r="AA115" s="9" t="s">
        <v>20</v>
      </c>
      <c r="AB115" s="42"/>
      <c r="AC115" s="42"/>
      <c r="AD115" s="138"/>
      <c r="AE115" s="138"/>
      <c r="AF115" s="138"/>
      <c r="AG115" s="139"/>
    </row>
    <row r="116" spans="2:33" x14ac:dyDescent="0.2">
      <c r="B116" s="9" t="s">
        <v>216</v>
      </c>
      <c r="C116" s="42"/>
      <c r="D116" s="42"/>
      <c r="E116" s="138"/>
      <c r="F116" s="138"/>
      <c r="G116" s="138"/>
      <c r="H116" s="139"/>
      <c r="J116" s="9" t="s">
        <v>217</v>
      </c>
      <c r="K116" s="42"/>
      <c r="L116" s="42"/>
      <c r="M116" s="138"/>
      <c r="N116" s="138"/>
      <c r="O116" s="138"/>
      <c r="P116" s="139"/>
      <c r="R116" s="9" t="s">
        <v>218</v>
      </c>
      <c r="S116" s="10"/>
      <c r="T116" s="42"/>
      <c r="U116" s="42"/>
      <c r="V116" s="138"/>
      <c r="W116" s="138"/>
      <c r="X116" s="138"/>
      <c r="Y116" s="139"/>
      <c r="AA116" s="9" t="s">
        <v>219</v>
      </c>
      <c r="AB116" s="42"/>
      <c r="AC116" s="42"/>
      <c r="AD116" s="138"/>
      <c r="AE116" s="138"/>
      <c r="AF116" s="138"/>
      <c r="AG116" s="139"/>
    </row>
    <row r="117" spans="2:33" x14ac:dyDescent="0.2">
      <c r="B117" s="9" t="s">
        <v>33</v>
      </c>
      <c r="C117" s="138"/>
      <c r="D117" s="138"/>
      <c r="E117" s="138"/>
      <c r="F117" s="138"/>
      <c r="G117" s="138"/>
      <c r="H117" s="139"/>
      <c r="J117" s="9" t="s">
        <v>220</v>
      </c>
      <c r="K117" s="138"/>
      <c r="L117" s="138"/>
      <c r="M117" s="138"/>
      <c r="N117" s="138"/>
      <c r="O117" s="138"/>
      <c r="P117" s="139"/>
      <c r="R117" s="9" t="s">
        <v>2</v>
      </c>
      <c r="S117" s="10"/>
      <c r="T117" s="138"/>
      <c r="U117" s="138"/>
      <c r="V117" s="138"/>
      <c r="W117" s="138"/>
      <c r="X117" s="138"/>
      <c r="Y117" s="139"/>
      <c r="AA117" s="9" t="s">
        <v>221</v>
      </c>
      <c r="AB117" s="138"/>
      <c r="AC117" s="138"/>
      <c r="AD117" s="138"/>
      <c r="AE117" s="138"/>
      <c r="AF117" s="138"/>
      <c r="AG117" s="139"/>
    </row>
    <row r="118" spans="2:33" x14ac:dyDescent="0.2">
      <c r="B118" s="12"/>
      <c r="C118" s="140"/>
      <c r="D118" s="140"/>
      <c r="E118" s="140"/>
      <c r="F118" s="140"/>
      <c r="G118" s="140"/>
      <c r="H118" s="141"/>
      <c r="J118" s="12"/>
      <c r="K118" s="140"/>
      <c r="L118" s="140"/>
      <c r="M118" s="140"/>
      <c r="N118" s="140"/>
      <c r="O118" s="140"/>
      <c r="P118" s="141"/>
      <c r="R118" s="12"/>
      <c r="S118" s="16"/>
      <c r="T118" s="140"/>
      <c r="U118" s="140"/>
      <c r="V118" s="140"/>
      <c r="W118" s="140"/>
      <c r="X118" s="140"/>
      <c r="Y118" s="141"/>
      <c r="AA118" s="12"/>
      <c r="AB118" s="140"/>
      <c r="AC118" s="140"/>
      <c r="AD118" s="140"/>
      <c r="AE118" s="140"/>
      <c r="AF118" s="140"/>
      <c r="AG118" s="141"/>
    </row>
    <row r="119" spans="2:33" x14ac:dyDescent="0.2">
      <c r="B119" s="10"/>
      <c r="J119" s="10"/>
      <c r="R119" s="10"/>
      <c r="S119" s="10"/>
      <c r="AA119" s="10"/>
    </row>
    <row r="120" spans="2:33" x14ac:dyDescent="0.2">
      <c r="B120" s="14" t="s">
        <v>34</v>
      </c>
      <c r="C120" s="14" t="s">
        <v>38</v>
      </c>
      <c r="D120" s="14" t="s">
        <v>39</v>
      </c>
      <c r="E120" s="14" t="s">
        <v>40</v>
      </c>
      <c r="F120" s="14" t="s">
        <v>121</v>
      </c>
      <c r="G120" s="14" t="s">
        <v>122</v>
      </c>
      <c r="H120" s="14" t="s">
        <v>633</v>
      </c>
      <c r="J120" s="14" t="s">
        <v>34</v>
      </c>
      <c r="K120" s="14" t="s">
        <v>38</v>
      </c>
      <c r="L120" s="14" t="s">
        <v>39</v>
      </c>
      <c r="M120" s="14" t="s">
        <v>40</v>
      </c>
      <c r="N120" s="14" t="s">
        <v>121</v>
      </c>
      <c r="O120" s="14" t="s">
        <v>122</v>
      </c>
      <c r="P120" s="14" t="s">
        <v>633</v>
      </c>
      <c r="R120" s="14" t="s">
        <v>34</v>
      </c>
      <c r="S120" s="14" t="s">
        <v>222</v>
      </c>
      <c r="T120" s="14" t="s">
        <v>38</v>
      </c>
      <c r="U120" s="14" t="s">
        <v>39</v>
      </c>
      <c r="V120" s="14" t="s">
        <v>40</v>
      </c>
      <c r="W120" s="14" t="s">
        <v>121</v>
      </c>
      <c r="X120" s="14" t="s">
        <v>122</v>
      </c>
      <c r="Y120" s="14" t="s">
        <v>633</v>
      </c>
      <c r="AA120" s="14" t="s">
        <v>34</v>
      </c>
      <c r="AB120" s="14" t="s">
        <v>38</v>
      </c>
      <c r="AC120" s="14" t="s">
        <v>39</v>
      </c>
      <c r="AD120" s="14" t="s">
        <v>40</v>
      </c>
      <c r="AE120" s="14" t="s">
        <v>121</v>
      </c>
      <c r="AF120" s="14" t="s">
        <v>122</v>
      </c>
      <c r="AG120" s="14" t="s">
        <v>633</v>
      </c>
    </row>
    <row r="121" spans="2:33" x14ac:dyDescent="0.2">
      <c r="B121" s="92" t="s">
        <v>45</v>
      </c>
      <c r="C121" s="95">
        <f>'Pres Produc'!C803</f>
        <v>797</v>
      </c>
      <c r="D121" s="95">
        <f>'Pres Produc'!D803</f>
        <v>866</v>
      </c>
      <c r="E121" s="95">
        <f>'Pres Produc'!E803</f>
        <v>1032.7408518296343</v>
      </c>
      <c r="F121" s="95">
        <f>'Pres Produc'!F803</f>
        <v>1240.2890221955611</v>
      </c>
      <c r="G121" s="95">
        <f>'Pres Produc'!G803</f>
        <v>1461.2837432513497</v>
      </c>
      <c r="H121" s="95">
        <f>'Pres Produc'!H803</f>
        <v>2070.7972405518894</v>
      </c>
      <c r="J121" s="92" t="s">
        <v>45</v>
      </c>
      <c r="K121" s="641">
        <f>C121/C123</f>
        <v>0.46149392009264623</v>
      </c>
      <c r="L121" s="641">
        <f t="shared" ref="L121:P121" si="351">D121/D123</f>
        <v>0.44731404958677684</v>
      </c>
      <c r="M121" s="641">
        <f t="shared" si="351"/>
        <v>0.44572328520916454</v>
      </c>
      <c r="N121" s="641">
        <f t="shared" si="351"/>
        <v>0.44592256496568666</v>
      </c>
      <c r="O121" s="641">
        <f t="shared" si="351"/>
        <v>0.44551333635711882</v>
      </c>
      <c r="P121" s="641">
        <f t="shared" si="351"/>
        <v>0.44851575493868084</v>
      </c>
      <c r="R121" s="92" t="s">
        <v>45</v>
      </c>
      <c r="S121" s="150">
        <f>(270/(280*5*4))</f>
        <v>4.8214285714285716E-2</v>
      </c>
      <c r="T121" s="93">
        <f>$S$121*C121</f>
        <v>38.426785714285714</v>
      </c>
      <c r="U121" s="93">
        <f t="shared" ref="U121" si="352">$S$121*D121</f>
        <v>41.753571428571433</v>
      </c>
      <c r="V121" s="93">
        <f t="shared" ref="V121" si="353">$S$121*E121</f>
        <v>49.792862498928798</v>
      </c>
      <c r="W121" s="93">
        <f t="shared" ref="W121" si="354">$S$121*F121</f>
        <v>59.799649284428838</v>
      </c>
      <c r="X121" s="93">
        <f t="shared" ref="X121" si="355">$S$121*G121</f>
        <v>70.454751906761501</v>
      </c>
      <c r="Y121" s="93">
        <f t="shared" ref="Y121" si="356">$S$121*H121</f>
        <v>99.842009812323241</v>
      </c>
      <c r="AA121" s="92" t="s">
        <v>45</v>
      </c>
      <c r="AB121" s="641">
        <f>T121/T123</f>
        <v>8.409834335760262E-2</v>
      </c>
      <c r="AC121" s="641">
        <f t="shared" ref="AC121:AG121" si="357">U121/U123</f>
        <v>7.9796056268812601E-2</v>
      </c>
      <c r="AD121" s="641">
        <f t="shared" si="357"/>
        <v>7.9324694226897113E-2</v>
      </c>
      <c r="AE121" s="641">
        <f t="shared" si="357"/>
        <v>7.9383621249921363E-2</v>
      </c>
      <c r="AF121" s="641">
        <f t="shared" si="357"/>
        <v>7.9262650019067599E-2</v>
      </c>
      <c r="AG121" s="641">
        <f t="shared" si="357"/>
        <v>8.0153616393079705E-2</v>
      </c>
    </row>
    <row r="122" spans="2:33" x14ac:dyDescent="0.2">
      <c r="B122" s="87" t="s">
        <v>74</v>
      </c>
      <c r="C122" s="97">
        <f>'Pres Produc'!C819</f>
        <v>930</v>
      </c>
      <c r="D122" s="97">
        <f>'Pres Produc'!D819</f>
        <v>1070</v>
      </c>
      <c r="E122" s="97">
        <f>'Pres Produc'!E819</f>
        <v>1284.259148170366</v>
      </c>
      <c r="F122" s="97">
        <f>'Pres Produc'!F819</f>
        <v>1541.1109778044392</v>
      </c>
      <c r="G122" s="97">
        <f>'Pres Produc'!G819</f>
        <v>1818.7162567486503</v>
      </c>
      <c r="H122" s="97">
        <f>'Pres Produc'!H819</f>
        <v>2546.2027594481106</v>
      </c>
      <c r="J122" s="87" t="s">
        <v>74</v>
      </c>
      <c r="K122" s="153">
        <f>C122/C123</f>
        <v>0.53850607990735377</v>
      </c>
      <c r="L122" s="153">
        <f>+D122/D123</f>
        <v>0.5526859504132231</v>
      </c>
      <c r="M122" s="153">
        <f>+E122/E123</f>
        <v>0.55427671479083551</v>
      </c>
      <c r="N122" s="153">
        <f>+F122/F123</f>
        <v>0.55407743503431328</v>
      </c>
      <c r="O122" s="153">
        <f>+G122/G123</f>
        <v>0.55448666364288113</v>
      </c>
      <c r="P122" s="153">
        <f>+H122/H123</f>
        <v>0.55148424506131921</v>
      </c>
      <c r="R122" s="87" t="s">
        <v>74</v>
      </c>
      <c r="S122" s="150">
        <f>(270/(30*5*4))</f>
        <v>0.45</v>
      </c>
      <c r="T122" s="97">
        <f>$S$122*C122</f>
        <v>418.5</v>
      </c>
      <c r="U122" s="97">
        <f t="shared" ref="U122" si="358">$S$122*D122</f>
        <v>481.5</v>
      </c>
      <c r="V122" s="97">
        <f t="shared" ref="V122" si="359">$S$122*E122</f>
        <v>577.91661667666472</v>
      </c>
      <c r="W122" s="97">
        <f t="shared" ref="W122" si="360">$S$122*F122</f>
        <v>693.49994001199764</v>
      </c>
      <c r="X122" s="97">
        <f t="shared" ref="X122" si="361">$S$122*G122</f>
        <v>818.4223155368926</v>
      </c>
      <c r="Y122" s="97">
        <f t="shared" ref="Y122" si="362">$S$122*H122</f>
        <v>1145.7912417516497</v>
      </c>
      <c r="AA122" s="87" t="s">
        <v>74</v>
      </c>
      <c r="AB122" s="153">
        <f>T122/T123</f>
        <v>0.91590165664239742</v>
      </c>
      <c r="AC122" s="153">
        <f t="shared" ref="AC122:AG122" si="363">U122/U123</f>
        <v>0.92020394373118752</v>
      </c>
      <c r="AD122" s="153">
        <f t="shared" si="363"/>
        <v>0.92067530577310286</v>
      </c>
      <c r="AE122" s="153">
        <f t="shared" si="363"/>
        <v>0.92061637875007862</v>
      </c>
      <c r="AF122" s="153">
        <f t="shared" si="363"/>
        <v>0.92073734998093237</v>
      </c>
      <c r="AG122" s="153">
        <f t="shared" si="363"/>
        <v>0.91984638360692017</v>
      </c>
    </row>
    <row r="123" spans="2:33" x14ac:dyDescent="0.2">
      <c r="B123" s="51" t="s">
        <v>47</v>
      </c>
      <c r="C123" s="69">
        <f>SUM(C121:C122)</f>
        <v>1727</v>
      </c>
      <c r="D123" s="69">
        <f t="shared" ref="D123" si="364">SUM(D121:D122)</f>
        <v>1936</v>
      </c>
      <c r="E123" s="69">
        <f t="shared" ref="E123:H123" si="365">SUM(E121:E122)</f>
        <v>2317</v>
      </c>
      <c r="F123" s="69">
        <f t="shared" si="365"/>
        <v>2781.4000000000005</v>
      </c>
      <c r="G123" s="69">
        <f t="shared" si="365"/>
        <v>3280</v>
      </c>
      <c r="H123" s="69">
        <f t="shared" si="365"/>
        <v>4617</v>
      </c>
      <c r="J123" s="51" t="s">
        <v>47</v>
      </c>
      <c r="K123" s="52">
        <f>SUM(K121:K122)</f>
        <v>1</v>
      </c>
      <c r="L123" s="52">
        <f t="shared" ref="L123:P123" si="366">SUM(L121:L122)</f>
        <v>1</v>
      </c>
      <c r="M123" s="52">
        <f t="shared" si="366"/>
        <v>1</v>
      </c>
      <c r="N123" s="52">
        <f t="shared" si="366"/>
        <v>1</v>
      </c>
      <c r="O123" s="52">
        <f t="shared" si="366"/>
        <v>1</v>
      </c>
      <c r="P123" s="52">
        <f t="shared" si="366"/>
        <v>1</v>
      </c>
      <c r="R123" s="51" t="s">
        <v>47</v>
      </c>
      <c r="S123" s="51"/>
      <c r="T123" s="69">
        <f>SUM(T121:T122)</f>
        <v>456.9267857142857</v>
      </c>
      <c r="U123" s="69">
        <f t="shared" ref="U123" si="367">SUM(U121:U122)</f>
        <v>523.25357142857138</v>
      </c>
      <c r="V123" s="69">
        <f t="shared" ref="V123:Y123" si="368">SUM(V121:V122)</f>
        <v>627.70947917559351</v>
      </c>
      <c r="W123" s="69">
        <f t="shared" si="368"/>
        <v>753.29958929642646</v>
      </c>
      <c r="X123" s="69">
        <f t="shared" si="368"/>
        <v>888.87706744365414</v>
      </c>
      <c r="Y123" s="69">
        <f t="shared" si="368"/>
        <v>1245.6332515639731</v>
      </c>
      <c r="AA123" s="51" t="s">
        <v>47</v>
      </c>
      <c r="AB123" s="100">
        <f>SUM(AB121:AB122)</f>
        <v>1</v>
      </c>
      <c r="AC123" s="100">
        <f t="shared" ref="AC123:AG123" si="369">SUM(AC121:AC122)</f>
        <v>1.0000000000000002</v>
      </c>
      <c r="AD123" s="100">
        <f t="shared" si="369"/>
        <v>1</v>
      </c>
      <c r="AE123" s="100">
        <f t="shared" si="369"/>
        <v>1</v>
      </c>
      <c r="AF123" s="100">
        <f t="shared" si="369"/>
        <v>1</v>
      </c>
      <c r="AG123" s="100">
        <f t="shared" si="369"/>
        <v>0.99999999999999989</v>
      </c>
    </row>
  </sheetData>
  <pageMargins left="0.70866141732283472" right="0.70866141732283472" top="0.74803149606299213" bottom="0.74803149606299213" header="0.31496062992125984" footer="0.31496062992125984"/>
  <pageSetup paperSize="9" scale="79" fitToWidth="4" fitToHeight="4" orientation="landscape" r:id="rId1"/>
  <rowBreaks count="2" manualBreakCount="2">
    <brk id="32" max="40" man="1"/>
    <brk id="70" max="4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433"/>
  <sheetViews>
    <sheetView zoomScale="70" zoomScaleNormal="70" workbookViewId="0"/>
  </sheetViews>
  <sheetFormatPr baseColWidth="10" defaultRowHeight="12.75" x14ac:dyDescent="0.2"/>
  <cols>
    <col min="1" max="1" width="11.42578125" style="101"/>
    <col min="2" max="2" width="45.5703125" style="101" customWidth="1"/>
    <col min="3" max="3" width="10.140625" style="101" bestFit="1" customWidth="1"/>
    <col min="4" max="4" width="13" style="156" customWidth="1"/>
    <col min="5" max="5" width="11.140625" style="101" bestFit="1" customWidth="1"/>
    <col min="6" max="6" width="12" style="101" customWidth="1"/>
    <col min="7" max="7" width="11.28515625" style="155" bestFit="1" customWidth="1"/>
    <col min="8" max="8" width="11.140625" style="155" bestFit="1" customWidth="1"/>
    <col min="9" max="11" width="11.28515625" style="155" bestFit="1" customWidth="1"/>
    <col min="12" max="23" width="8.28515625" style="101" customWidth="1"/>
    <col min="24" max="16384" width="11.42578125" style="101"/>
  </cols>
  <sheetData>
    <row r="1" spans="1:16" ht="12.75" customHeight="1" x14ac:dyDescent="0.2"/>
    <row r="2" spans="1:16" ht="12.75" customHeight="1" x14ac:dyDescent="0.2">
      <c r="B2" s="83" t="s">
        <v>270</v>
      </c>
      <c r="C2" s="490"/>
      <c r="D2" s="643"/>
      <c r="E2" s="643"/>
      <c r="F2" s="643"/>
      <c r="G2" s="643"/>
      <c r="H2" s="643"/>
      <c r="I2" s="490"/>
      <c r="J2" s="490"/>
      <c r="K2" s="491"/>
      <c r="L2" s="155"/>
      <c r="M2" s="155"/>
      <c r="N2" s="155"/>
      <c r="O2" s="155"/>
      <c r="P2" s="155"/>
    </row>
    <row r="3" spans="1:16" ht="12.75" customHeight="1" x14ac:dyDescent="0.2">
      <c r="B3" s="73" t="s">
        <v>20</v>
      </c>
      <c r="C3" s="492"/>
      <c r="D3" s="635"/>
      <c r="E3" s="635"/>
      <c r="F3" s="635"/>
      <c r="G3" s="635"/>
      <c r="H3" s="635"/>
      <c r="I3" s="480"/>
      <c r="J3" s="644"/>
      <c r="K3" s="645"/>
      <c r="L3" s="155"/>
      <c r="M3" s="155"/>
      <c r="N3" s="155"/>
      <c r="O3" s="155"/>
      <c r="P3" s="155"/>
    </row>
    <row r="4" spans="1:16" ht="12.75" customHeight="1" x14ac:dyDescent="0.2">
      <c r="B4" s="73" t="s">
        <v>269</v>
      </c>
      <c r="C4" s="492"/>
      <c r="D4" s="635"/>
      <c r="E4" s="635"/>
      <c r="F4" s="635"/>
      <c r="G4" s="635"/>
      <c r="H4" s="635"/>
      <c r="I4" s="480"/>
      <c r="J4" s="644"/>
      <c r="K4" s="645"/>
      <c r="L4" s="155"/>
      <c r="M4" s="155"/>
      <c r="N4" s="155"/>
      <c r="O4" s="155"/>
      <c r="P4" s="155"/>
    </row>
    <row r="5" spans="1:16" ht="12.75" customHeight="1" x14ac:dyDescent="0.2">
      <c r="B5" s="73" t="s">
        <v>2</v>
      </c>
      <c r="C5" s="492"/>
      <c r="D5" s="635"/>
      <c r="E5" s="635"/>
      <c r="F5" s="635"/>
      <c r="G5" s="635"/>
      <c r="H5" s="635"/>
      <c r="I5" s="480"/>
      <c r="J5" s="644"/>
      <c r="K5" s="645"/>
      <c r="L5" s="155"/>
      <c r="M5" s="155"/>
      <c r="N5" s="155"/>
      <c r="O5" s="155"/>
      <c r="P5" s="155"/>
    </row>
    <row r="6" spans="1:16" ht="12.75" customHeight="1" x14ac:dyDescent="0.2">
      <c r="B6" s="77"/>
      <c r="C6" s="495"/>
      <c r="D6" s="646"/>
      <c r="E6" s="646"/>
      <c r="F6" s="646"/>
      <c r="G6" s="646"/>
      <c r="H6" s="646"/>
      <c r="I6" s="647"/>
      <c r="J6" s="648"/>
      <c r="K6" s="649"/>
      <c r="L6" s="155"/>
      <c r="M6" s="155"/>
      <c r="N6" s="155"/>
      <c r="O6" s="155"/>
      <c r="P6" s="155"/>
    </row>
    <row r="7" spans="1:16" ht="12.75" customHeight="1" x14ac:dyDescent="0.2">
      <c r="B7" s="10"/>
      <c r="D7" s="254"/>
      <c r="E7" s="253"/>
      <c r="F7" s="252"/>
    </row>
    <row r="8" spans="1:16" ht="12.75" customHeight="1" x14ac:dyDescent="0.2">
      <c r="A8" s="215"/>
      <c r="B8" s="196"/>
      <c r="C8" s="195" t="s">
        <v>247</v>
      </c>
      <c r="D8" s="194" t="s">
        <v>264</v>
      </c>
      <c r="E8" s="192"/>
      <c r="F8" s="650" t="s">
        <v>713</v>
      </c>
      <c r="G8" s="193"/>
      <c r="H8" s="193"/>
      <c r="I8" s="193"/>
      <c r="J8" s="193"/>
      <c r="K8" s="192"/>
      <c r="L8" s="155"/>
      <c r="M8" s="155"/>
      <c r="N8" s="155"/>
      <c r="O8" s="155"/>
      <c r="P8" s="155"/>
    </row>
    <row r="9" spans="1:16" ht="12.75" customHeight="1" x14ac:dyDescent="0.2">
      <c r="B9" s="191" t="s">
        <v>3</v>
      </c>
      <c r="C9" s="184" t="s">
        <v>254</v>
      </c>
      <c r="D9" s="190" t="s">
        <v>253</v>
      </c>
      <c r="E9" s="189" t="s">
        <v>252</v>
      </c>
      <c r="F9" s="188" t="s">
        <v>38</v>
      </c>
      <c r="G9" s="187" t="s">
        <v>39</v>
      </c>
      <c r="H9" s="187" t="s">
        <v>40</v>
      </c>
      <c r="I9" s="187" t="s">
        <v>121</v>
      </c>
      <c r="J9" s="187" t="s">
        <v>122</v>
      </c>
      <c r="K9" s="187" t="s">
        <v>633</v>
      </c>
    </row>
    <row r="10" spans="1:16" ht="12.75" customHeight="1" x14ac:dyDescent="0.2">
      <c r="B10" s="185"/>
      <c r="C10" s="184" t="s">
        <v>251</v>
      </c>
      <c r="D10" s="183" t="s">
        <v>263</v>
      </c>
      <c r="E10" s="182" t="s">
        <v>262</v>
      </c>
      <c r="F10" s="181"/>
      <c r="G10" s="180"/>
      <c r="H10" s="180"/>
      <c r="I10" s="180"/>
      <c r="J10" s="180"/>
      <c r="K10" s="180"/>
    </row>
    <row r="11" spans="1:16" ht="12.75" customHeight="1" x14ac:dyDescent="0.2">
      <c r="A11" s="215"/>
      <c r="B11" s="129" t="s">
        <v>56</v>
      </c>
      <c r="C11" s="178"/>
      <c r="D11" s="251"/>
      <c r="E11" s="178"/>
      <c r="F11" s="177"/>
      <c r="G11" s="177"/>
      <c r="H11" s="177"/>
      <c r="I11" s="177"/>
      <c r="J11" s="177"/>
      <c r="K11" s="176"/>
    </row>
    <row r="12" spans="1:16" ht="12.75" customHeight="1" x14ac:dyDescent="0.2">
      <c r="A12" s="135"/>
      <c r="B12" s="169" t="s">
        <v>250</v>
      </c>
      <c r="C12" s="168"/>
      <c r="D12" s="249"/>
      <c r="E12" s="174"/>
      <c r="F12" s="174"/>
      <c r="G12" s="173"/>
      <c r="H12" s="173"/>
      <c r="I12" s="173"/>
      <c r="J12" s="173"/>
      <c r="K12" s="172"/>
    </row>
    <row r="13" spans="1:16" ht="12.75" customHeight="1" x14ac:dyDescent="0.2">
      <c r="A13" s="101" t="s">
        <v>259</v>
      </c>
      <c r="B13" s="114" t="s">
        <v>268</v>
      </c>
      <c r="C13" s="740" t="s">
        <v>249</v>
      </c>
      <c r="D13" s="162">
        <f>(0.52*1.42)/1.8</f>
        <v>0.41022222222222215</v>
      </c>
      <c r="E13" s="203">
        <f>1/D13</f>
        <v>2.4377031419284942</v>
      </c>
      <c r="F13" s="653">
        <v>1.1599999999999999</v>
      </c>
      <c r="G13" s="651">
        <v>1.22</v>
      </c>
      <c r="H13" s="159">
        <f t="shared" ref="H13:K15" si="0">+G13*1.05</f>
        <v>1.2809999999999999</v>
      </c>
      <c r="I13" s="159">
        <f t="shared" si="0"/>
        <v>1.3450500000000001</v>
      </c>
      <c r="J13" s="159">
        <f t="shared" si="0"/>
        <v>1.4123025000000002</v>
      </c>
      <c r="K13" s="159">
        <f t="shared" si="0"/>
        <v>1.4829176250000002</v>
      </c>
    </row>
    <row r="14" spans="1:16" ht="12.75" customHeight="1" x14ac:dyDescent="0.2">
      <c r="B14" s="107" t="s">
        <v>260</v>
      </c>
      <c r="C14" s="741" t="s">
        <v>249</v>
      </c>
      <c r="D14" s="170">
        <v>1.06</v>
      </c>
      <c r="E14" s="203">
        <f>1/D14</f>
        <v>0.94339622641509424</v>
      </c>
      <c r="F14" s="652">
        <v>1.37</v>
      </c>
      <c r="G14" s="651">
        <v>1.44</v>
      </c>
      <c r="H14" s="159">
        <f t="shared" si="0"/>
        <v>1.512</v>
      </c>
      <c r="I14" s="159">
        <f t="shared" si="0"/>
        <v>1.5876000000000001</v>
      </c>
      <c r="J14" s="159">
        <f t="shared" si="0"/>
        <v>1.6669800000000001</v>
      </c>
      <c r="K14" s="159">
        <f t="shared" si="0"/>
        <v>1.7503290000000002</v>
      </c>
    </row>
    <row r="15" spans="1:16" s="135" customFormat="1" ht="12.75" customHeight="1" x14ac:dyDescent="0.2">
      <c r="A15" s="135" t="s">
        <v>259</v>
      </c>
      <c r="B15" s="114" t="s">
        <v>714</v>
      </c>
      <c r="C15" s="740" t="s">
        <v>249</v>
      </c>
      <c r="D15" s="162">
        <v>0.45</v>
      </c>
      <c r="E15" s="153">
        <f>1/D15</f>
        <v>2.2222222222222223</v>
      </c>
      <c r="F15" s="223">
        <v>1.0760000000000001</v>
      </c>
      <c r="G15" s="651">
        <v>1.1299999999999999</v>
      </c>
      <c r="H15" s="159">
        <f t="shared" si="0"/>
        <v>1.1864999999999999</v>
      </c>
      <c r="I15" s="159">
        <f t="shared" ref="I15" si="1">+H15*1.05</f>
        <v>1.245825</v>
      </c>
      <c r="J15" s="159">
        <f t="shared" ref="J15" si="2">+I15*1.05</f>
        <v>1.3081162500000001</v>
      </c>
      <c r="K15" s="159">
        <f t="shared" si="0"/>
        <v>1.3735220625000002</v>
      </c>
    </row>
    <row r="16" spans="1:16" s="135" customFormat="1" ht="12.75" customHeight="1" x14ac:dyDescent="0.2">
      <c r="B16" s="114" t="s">
        <v>742</v>
      </c>
      <c r="C16" s="740"/>
      <c r="D16" s="114"/>
      <c r="E16" s="642">
        <v>0.03</v>
      </c>
      <c r="F16" s="223">
        <f>+(($D$13*F13)+($D$14*F14))*$E$16</f>
        <v>5.7841733333333333E-2</v>
      </c>
      <c r="G16" s="223">
        <f t="shared" ref="G16:K16" si="3">+(($D$13*G13)+($D$14*G14))*$E$16</f>
        <v>6.0806133333333325E-2</v>
      </c>
      <c r="H16" s="223">
        <f t="shared" si="3"/>
        <v>6.384643999999999E-2</v>
      </c>
      <c r="I16" s="223">
        <f t="shared" si="3"/>
        <v>6.7038762000000002E-2</v>
      </c>
      <c r="J16" s="223">
        <f t="shared" si="3"/>
        <v>7.0390700100000009E-2</v>
      </c>
      <c r="K16" s="223">
        <f t="shared" si="3"/>
        <v>7.3910235105000013E-2</v>
      </c>
    </row>
    <row r="17" spans="1:23" ht="12.75" customHeight="1" x14ac:dyDescent="0.2">
      <c r="A17" s="135" t="s">
        <v>259</v>
      </c>
      <c r="B17" s="208" t="s">
        <v>248</v>
      </c>
      <c r="C17" s="207"/>
      <c r="D17" s="247"/>
      <c r="E17" s="174"/>
      <c r="F17" s="715"/>
      <c r="G17" s="173"/>
      <c r="H17" s="173"/>
      <c r="I17" s="173"/>
      <c r="J17" s="173"/>
      <c r="K17" s="172"/>
    </row>
    <row r="18" spans="1:23" ht="12.75" customHeight="1" x14ac:dyDescent="0.2">
      <c r="A18" s="101" t="s">
        <v>259</v>
      </c>
      <c r="B18" s="114" t="s">
        <v>736</v>
      </c>
      <c r="C18" s="221" t="s">
        <v>247</v>
      </c>
      <c r="D18" s="230">
        <v>1</v>
      </c>
      <c r="E18" s="161">
        <f>1/D18</f>
        <v>1</v>
      </c>
      <c r="F18" s="685">
        <v>4.1000000000000002E-2</v>
      </c>
      <c r="G18" s="651">
        <v>4.3999999999999997E-2</v>
      </c>
      <c r="H18" s="159">
        <f t="shared" ref="G18:K19" si="4">+G18*1.05</f>
        <v>4.6199999999999998E-2</v>
      </c>
      <c r="I18" s="159">
        <f t="shared" si="4"/>
        <v>4.8509999999999998E-2</v>
      </c>
      <c r="J18" s="159">
        <f t="shared" si="4"/>
        <v>5.0935500000000002E-2</v>
      </c>
      <c r="K18" s="159">
        <f t="shared" si="4"/>
        <v>5.3482275000000003E-2</v>
      </c>
    </row>
    <row r="19" spans="1:23" ht="12.75" customHeight="1" x14ac:dyDescent="0.2">
      <c r="B19" s="114" t="s">
        <v>266</v>
      </c>
      <c r="C19" s="221" t="s">
        <v>247</v>
      </c>
      <c r="D19" s="230">
        <v>1</v>
      </c>
      <c r="E19" s="161">
        <f>1/D19</f>
        <v>1</v>
      </c>
      <c r="F19" s="685">
        <v>0.11</v>
      </c>
      <c r="G19" s="651">
        <f t="shared" si="4"/>
        <v>0.11550000000000001</v>
      </c>
      <c r="H19" s="159">
        <f t="shared" si="4"/>
        <v>0.12127500000000001</v>
      </c>
      <c r="I19" s="159">
        <f t="shared" si="4"/>
        <v>0.12733875</v>
      </c>
      <c r="J19" s="159">
        <f t="shared" si="4"/>
        <v>0.1337056875</v>
      </c>
      <c r="K19" s="159">
        <f t="shared" si="4"/>
        <v>0.14039097187500002</v>
      </c>
    </row>
    <row r="20" spans="1:23" ht="12.75" customHeight="1" x14ac:dyDescent="0.2">
      <c r="A20" s="123"/>
      <c r="B20" s="55"/>
      <c r="C20" s="55"/>
      <c r="D20" s="218"/>
      <c r="E20" s="216"/>
      <c r="F20" s="681"/>
      <c r="G20" s="242"/>
      <c r="H20" s="242"/>
      <c r="I20" s="242"/>
      <c r="J20" s="242"/>
      <c r="K20" s="242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</row>
    <row r="21" spans="1:23" s="215" customFormat="1" ht="12.75" customHeight="1" x14ac:dyDescent="0.2">
      <c r="A21" s="123"/>
      <c r="B21" s="235" t="s">
        <v>73</v>
      </c>
      <c r="C21" s="233"/>
      <c r="D21" s="234"/>
      <c r="E21" s="233"/>
      <c r="F21" s="233"/>
      <c r="G21" s="233"/>
      <c r="H21" s="233"/>
      <c r="I21" s="233"/>
      <c r="J21" s="233"/>
      <c r="K21" s="232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</row>
    <row r="22" spans="1:23" s="215" customFormat="1" ht="12.75" customHeight="1" x14ac:dyDescent="0.2">
      <c r="A22" s="123"/>
      <c r="B22" s="169" t="s">
        <v>250</v>
      </c>
      <c r="C22" s="168"/>
      <c r="D22" s="167"/>
      <c r="E22" s="166"/>
      <c r="F22" s="166"/>
      <c r="G22" s="166"/>
      <c r="H22" s="166"/>
      <c r="I22" s="166"/>
      <c r="J22" s="165"/>
      <c r="K22" s="25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</row>
    <row r="23" spans="1:23" s="215" customFormat="1" ht="12.75" customHeight="1" x14ac:dyDescent="0.2">
      <c r="A23" s="123"/>
      <c r="B23" s="114" t="s">
        <v>268</v>
      </c>
      <c r="C23" s="740" t="s">
        <v>249</v>
      </c>
      <c r="D23" s="162">
        <v>0.31</v>
      </c>
      <c r="E23" s="203">
        <f>1/D23</f>
        <v>3.2258064516129035</v>
      </c>
      <c r="F23" s="653">
        <v>1.1599999999999999</v>
      </c>
      <c r="G23" s="651">
        <v>1.22</v>
      </c>
      <c r="H23" s="159">
        <f t="shared" ref="H23:K25" si="5">+G23*1.05</f>
        <v>1.2809999999999999</v>
      </c>
      <c r="I23" s="159">
        <f t="shared" si="5"/>
        <v>1.3450500000000001</v>
      </c>
      <c r="J23" s="159">
        <f t="shared" si="5"/>
        <v>1.4123025000000002</v>
      </c>
      <c r="K23" s="159">
        <f t="shared" si="5"/>
        <v>1.4829176250000002</v>
      </c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</row>
    <row r="24" spans="1:23" s="215" customFormat="1" ht="12.75" customHeight="1" x14ac:dyDescent="0.2">
      <c r="A24" s="123"/>
      <c r="B24" s="107" t="s">
        <v>260</v>
      </c>
      <c r="C24" s="741" t="s">
        <v>249</v>
      </c>
      <c r="D24" s="170">
        <v>0.7</v>
      </c>
      <c r="E24" s="203">
        <f>1/D24</f>
        <v>1.4285714285714286</v>
      </c>
      <c r="F24" s="652">
        <v>1.37</v>
      </c>
      <c r="G24" s="651">
        <v>1.44</v>
      </c>
      <c r="H24" s="159">
        <f t="shared" si="5"/>
        <v>1.512</v>
      </c>
      <c r="I24" s="159">
        <f t="shared" si="5"/>
        <v>1.5876000000000001</v>
      </c>
      <c r="J24" s="159">
        <f t="shared" si="5"/>
        <v>1.6669800000000001</v>
      </c>
      <c r="K24" s="159">
        <f t="shared" si="5"/>
        <v>1.7503290000000002</v>
      </c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</row>
    <row r="25" spans="1:23" s="215" customFormat="1" ht="12.75" customHeight="1" x14ac:dyDescent="0.2">
      <c r="A25" s="123"/>
      <c r="B25" s="114" t="s">
        <v>714</v>
      </c>
      <c r="C25" s="740" t="s">
        <v>249</v>
      </c>
      <c r="D25" s="170">
        <v>0.2</v>
      </c>
      <c r="E25" s="153">
        <f>1/D25</f>
        <v>5</v>
      </c>
      <c r="F25" s="223">
        <v>1.0760000000000001</v>
      </c>
      <c r="G25" s="651">
        <v>1.1299999999999999</v>
      </c>
      <c r="H25" s="159">
        <f t="shared" si="5"/>
        <v>1.1864999999999999</v>
      </c>
      <c r="I25" s="159">
        <f t="shared" si="5"/>
        <v>1.245825</v>
      </c>
      <c r="J25" s="159">
        <f t="shared" si="5"/>
        <v>1.3081162500000001</v>
      </c>
      <c r="K25" s="159">
        <f t="shared" si="5"/>
        <v>1.3735220625000002</v>
      </c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</row>
    <row r="26" spans="1:23" s="215" customFormat="1" ht="12.75" customHeight="1" x14ac:dyDescent="0.2">
      <c r="A26" s="123"/>
      <c r="B26" s="114" t="s">
        <v>742</v>
      </c>
      <c r="C26" s="740"/>
      <c r="D26" s="162"/>
      <c r="E26" s="153">
        <v>0.03</v>
      </c>
      <c r="F26" s="223">
        <f>+(($D$23*F23)+($D$24*F24))*E26</f>
        <v>3.9557999999999996E-2</v>
      </c>
      <c r="G26" s="651">
        <f t="shared" ref="G26:K26" si="6">+(($D$23*G23)+($D$24*G24))*F26</f>
        <v>5.4835299599999998E-2</v>
      </c>
      <c r="H26" s="651">
        <f t="shared" si="6"/>
        <v>7.9813326920795985E-2</v>
      </c>
      <c r="I26" s="651">
        <f t="shared" si="6"/>
        <v>0.12197755023981216</v>
      </c>
      <c r="J26" s="651">
        <f t="shared" si="6"/>
        <v>0.19573734742487781</v>
      </c>
      <c r="K26" s="651">
        <f t="shared" si="6"/>
        <v>0.32980466124038815</v>
      </c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</row>
    <row r="27" spans="1:23" s="215" customFormat="1" ht="12.75" customHeight="1" x14ac:dyDescent="0.2">
      <c r="A27" s="123"/>
      <c r="B27" s="169" t="s">
        <v>248</v>
      </c>
      <c r="C27" s="207"/>
      <c r="D27" s="167"/>
      <c r="E27" s="166"/>
      <c r="F27" s="166"/>
      <c r="G27" s="166"/>
      <c r="H27" s="166"/>
      <c r="I27" s="166"/>
      <c r="J27" s="165"/>
      <c r="K27" s="231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</row>
    <row r="28" spans="1:23" s="215" customFormat="1" ht="12.75" customHeight="1" x14ac:dyDescent="0.2">
      <c r="A28" s="123"/>
      <c r="B28" s="114" t="s">
        <v>736</v>
      </c>
      <c r="C28" s="221" t="s">
        <v>247</v>
      </c>
      <c r="D28" s="230">
        <v>1</v>
      </c>
      <c r="E28" s="161">
        <f>1/D28</f>
        <v>1</v>
      </c>
      <c r="F28" s="160">
        <v>2.1999999999999999E-2</v>
      </c>
      <c r="G28" s="651">
        <v>2.4E-2</v>
      </c>
      <c r="H28" s="159">
        <f t="shared" ref="G28:K29" si="7">+G28*1.05</f>
        <v>2.52E-2</v>
      </c>
      <c r="I28" s="159">
        <f t="shared" si="7"/>
        <v>2.6460000000000001E-2</v>
      </c>
      <c r="J28" s="159">
        <f t="shared" si="7"/>
        <v>2.7783000000000002E-2</v>
      </c>
      <c r="K28" s="159">
        <f t="shared" si="7"/>
        <v>2.9172150000000004E-2</v>
      </c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</row>
    <row r="29" spans="1:23" s="215" customFormat="1" ht="12.75" customHeight="1" x14ac:dyDescent="0.2">
      <c r="A29" s="123"/>
      <c r="B29" s="114" t="s">
        <v>266</v>
      </c>
      <c r="C29" s="221" t="s">
        <v>247</v>
      </c>
      <c r="D29" s="230">
        <v>1</v>
      </c>
      <c r="E29" s="161">
        <f>1/D29</f>
        <v>1</v>
      </c>
      <c r="F29" s="685">
        <v>0.11</v>
      </c>
      <c r="G29" s="651">
        <f t="shared" si="7"/>
        <v>0.11550000000000001</v>
      </c>
      <c r="H29" s="159">
        <f t="shared" si="7"/>
        <v>0.12127500000000001</v>
      </c>
      <c r="I29" s="159">
        <f t="shared" si="7"/>
        <v>0.12733875</v>
      </c>
      <c r="J29" s="159">
        <f t="shared" si="7"/>
        <v>0.1337056875</v>
      </c>
      <c r="K29" s="159">
        <f t="shared" si="7"/>
        <v>0.14039097187500002</v>
      </c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</row>
    <row r="30" spans="1:23" s="215" customFormat="1" ht="12.75" customHeight="1" x14ac:dyDescent="0.2">
      <c r="A30" s="123"/>
      <c r="B30" s="55"/>
      <c r="C30" s="55"/>
      <c r="D30" s="218"/>
      <c r="E30" s="216"/>
      <c r="F30" s="681"/>
      <c r="G30" s="157"/>
      <c r="H30" s="157"/>
      <c r="I30" s="157"/>
      <c r="J30" s="157"/>
      <c r="K30" s="157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</row>
    <row r="31" spans="1:23" ht="12.75" customHeight="1" x14ac:dyDescent="0.2">
      <c r="A31" s="135"/>
      <c r="B31" s="129" t="s">
        <v>57</v>
      </c>
      <c r="C31" s="233"/>
      <c r="D31" s="234"/>
      <c r="E31" s="233"/>
      <c r="F31" s="233"/>
      <c r="G31" s="233"/>
      <c r="H31" s="233"/>
      <c r="I31" s="233"/>
      <c r="J31" s="233"/>
      <c r="K31" s="250"/>
      <c r="L31" s="242"/>
      <c r="M31" s="242"/>
      <c r="N31" s="242"/>
      <c r="O31" s="242"/>
      <c r="P31" s="242"/>
      <c r="Q31" s="135"/>
      <c r="R31" s="135"/>
      <c r="S31" s="135"/>
      <c r="T31" s="135"/>
      <c r="U31" s="135"/>
      <c r="V31" s="135"/>
      <c r="W31" s="135"/>
    </row>
    <row r="32" spans="1:23" ht="12.75" customHeight="1" x14ac:dyDescent="0.2">
      <c r="A32" s="135"/>
      <c r="B32" s="169" t="s">
        <v>250</v>
      </c>
      <c r="C32" s="168"/>
      <c r="D32" s="249"/>
      <c r="E32" s="174"/>
      <c r="F32" s="174"/>
      <c r="G32" s="174"/>
      <c r="H32" s="174"/>
      <c r="I32" s="174"/>
      <c r="J32" s="175"/>
      <c r="K32" s="248"/>
      <c r="L32" s="242"/>
      <c r="M32" s="242"/>
      <c r="N32" s="242"/>
      <c r="O32" s="242"/>
      <c r="P32" s="242"/>
      <c r="Q32" s="135"/>
      <c r="R32" s="135"/>
      <c r="S32" s="135"/>
      <c r="T32" s="135"/>
      <c r="U32" s="135"/>
      <c r="V32" s="135"/>
      <c r="W32" s="135"/>
    </row>
    <row r="33" spans="1:23" ht="12.75" customHeight="1" x14ac:dyDescent="0.2">
      <c r="A33" s="135"/>
      <c r="B33" s="114" t="s">
        <v>268</v>
      </c>
      <c r="C33" s="740" t="s">
        <v>249</v>
      </c>
      <c r="D33" s="162">
        <f>(0.48*1.36)/1.8</f>
        <v>0.36266666666666669</v>
      </c>
      <c r="E33" s="203">
        <f>1/D33</f>
        <v>2.7573529411764706</v>
      </c>
      <c r="F33" s="653">
        <v>1.1599999999999999</v>
      </c>
      <c r="G33" s="651">
        <v>1.22</v>
      </c>
      <c r="H33" s="159">
        <f t="shared" ref="H33:K35" si="8">+G33*1.05</f>
        <v>1.2809999999999999</v>
      </c>
      <c r="I33" s="159">
        <f t="shared" si="8"/>
        <v>1.3450500000000001</v>
      </c>
      <c r="J33" s="159">
        <f t="shared" si="8"/>
        <v>1.4123025000000002</v>
      </c>
      <c r="K33" s="159">
        <f t="shared" si="8"/>
        <v>1.4829176250000002</v>
      </c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</row>
    <row r="34" spans="1:23" ht="12.75" customHeight="1" x14ac:dyDescent="0.2">
      <c r="A34" s="135"/>
      <c r="B34" s="107" t="s">
        <v>260</v>
      </c>
      <c r="C34" s="741" t="s">
        <v>249</v>
      </c>
      <c r="D34" s="170">
        <v>0.88</v>
      </c>
      <c r="E34" s="203">
        <f>1/D34</f>
        <v>1.1363636363636365</v>
      </c>
      <c r="F34" s="652">
        <v>1.37</v>
      </c>
      <c r="G34" s="651">
        <v>1.44</v>
      </c>
      <c r="H34" s="159">
        <f t="shared" si="8"/>
        <v>1.512</v>
      </c>
      <c r="I34" s="159">
        <f t="shared" si="8"/>
        <v>1.5876000000000001</v>
      </c>
      <c r="J34" s="159">
        <f t="shared" si="8"/>
        <v>1.6669800000000001</v>
      </c>
      <c r="K34" s="159">
        <f t="shared" si="8"/>
        <v>1.7503290000000002</v>
      </c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</row>
    <row r="35" spans="1:23" s="135" customFormat="1" ht="12.75" customHeight="1" x14ac:dyDescent="0.2">
      <c r="B35" s="114" t="s">
        <v>714</v>
      </c>
      <c r="C35" s="740" t="s">
        <v>249</v>
      </c>
      <c r="D35" s="162">
        <v>0.26500000000000001</v>
      </c>
      <c r="E35" s="153">
        <f>1/D35</f>
        <v>3.773584905660377</v>
      </c>
      <c r="F35" s="223">
        <v>1.0760000000000001</v>
      </c>
      <c r="G35" s="651">
        <v>1.1299999999999999</v>
      </c>
      <c r="H35" s="159">
        <f t="shared" si="8"/>
        <v>1.1864999999999999</v>
      </c>
      <c r="I35" s="159">
        <f t="shared" si="8"/>
        <v>1.245825</v>
      </c>
      <c r="J35" s="159">
        <f t="shared" si="8"/>
        <v>1.3081162500000001</v>
      </c>
      <c r="K35" s="159">
        <f t="shared" si="8"/>
        <v>1.3735220625000002</v>
      </c>
    </row>
    <row r="36" spans="1:23" s="135" customFormat="1" ht="12.75" customHeight="1" x14ac:dyDescent="0.2">
      <c r="B36" s="114" t="s">
        <v>742</v>
      </c>
      <c r="C36" s="740"/>
      <c r="D36" s="162"/>
      <c r="E36" s="153">
        <v>0.03</v>
      </c>
      <c r="F36" s="223">
        <f>+($D$33*F33)+($D$34*F34)</f>
        <v>1.6262933333333334</v>
      </c>
      <c r="G36" s="223">
        <f t="shared" ref="G36:K36" si="9">+($D$33*G33)+($D$34*G34)</f>
        <v>1.7096533333333332</v>
      </c>
      <c r="H36" s="223">
        <f t="shared" si="9"/>
        <v>1.7951359999999998</v>
      </c>
      <c r="I36" s="223">
        <f t="shared" si="9"/>
        <v>1.8848928000000003</v>
      </c>
      <c r="J36" s="223">
        <f t="shared" si="9"/>
        <v>1.9791374400000004</v>
      </c>
      <c r="K36" s="223">
        <f t="shared" si="9"/>
        <v>2.0780943120000002</v>
      </c>
    </row>
    <row r="37" spans="1:23" ht="12.75" customHeight="1" x14ac:dyDescent="0.2">
      <c r="A37" s="135"/>
      <c r="B37" s="208" t="s">
        <v>248</v>
      </c>
      <c r="C37" s="207"/>
      <c r="D37" s="247"/>
      <c r="E37" s="246"/>
      <c r="F37" s="246"/>
      <c r="G37" s="246"/>
      <c r="H37" s="246"/>
      <c r="I37" s="246"/>
      <c r="J37" s="245"/>
      <c r="K37" s="231"/>
      <c r="L37" s="155"/>
      <c r="M37" s="155"/>
      <c r="N37" s="155"/>
      <c r="O37" s="155"/>
      <c r="P37" s="155"/>
    </row>
    <row r="38" spans="1:23" ht="12.75" customHeight="1" x14ac:dyDescent="0.2">
      <c r="A38" s="135"/>
      <c r="B38" s="114" t="s">
        <v>736</v>
      </c>
      <c r="C38" s="221" t="s">
        <v>247</v>
      </c>
      <c r="D38" s="230">
        <v>1</v>
      </c>
      <c r="E38" s="161">
        <f>1/D38</f>
        <v>1</v>
      </c>
      <c r="F38" s="685">
        <v>4.1000000000000002E-2</v>
      </c>
      <c r="G38" s="651">
        <v>4.3999999999999997E-2</v>
      </c>
      <c r="H38" s="159">
        <f t="shared" ref="G38:K39" si="10">+G38*1.05</f>
        <v>4.6199999999999998E-2</v>
      </c>
      <c r="I38" s="159">
        <f t="shared" si="10"/>
        <v>4.8509999999999998E-2</v>
      </c>
      <c r="J38" s="159">
        <f t="shared" si="10"/>
        <v>5.0935500000000002E-2</v>
      </c>
      <c r="K38" s="159">
        <f t="shared" si="10"/>
        <v>5.3482275000000003E-2</v>
      </c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</row>
    <row r="39" spans="1:23" ht="12.75" customHeight="1" x14ac:dyDescent="0.2">
      <c r="A39" s="135"/>
      <c r="B39" s="114" t="s">
        <v>266</v>
      </c>
      <c r="C39" s="221" t="s">
        <v>247</v>
      </c>
      <c r="D39" s="230">
        <v>1</v>
      </c>
      <c r="E39" s="161">
        <f>1/D39</f>
        <v>1</v>
      </c>
      <c r="F39" s="685">
        <v>0.11</v>
      </c>
      <c r="G39" s="651">
        <f t="shared" si="10"/>
        <v>0.11550000000000001</v>
      </c>
      <c r="H39" s="159">
        <f t="shared" si="10"/>
        <v>0.12127500000000001</v>
      </c>
      <c r="I39" s="159">
        <f t="shared" si="10"/>
        <v>0.12733875</v>
      </c>
      <c r="J39" s="159">
        <f t="shared" si="10"/>
        <v>0.1337056875</v>
      </c>
      <c r="K39" s="159">
        <f t="shared" si="10"/>
        <v>0.14039097187500002</v>
      </c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</row>
    <row r="40" spans="1:23" ht="12.75" customHeight="1" x14ac:dyDescent="0.2">
      <c r="A40" s="123"/>
      <c r="B40" s="244"/>
      <c r="C40" s="244"/>
      <c r="D40" s="206"/>
      <c r="E40" s="205"/>
      <c r="F40" s="243"/>
      <c r="G40" s="157"/>
      <c r="H40" s="157"/>
      <c r="I40" s="157"/>
      <c r="J40" s="157"/>
      <c r="K40" s="157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</row>
    <row r="41" spans="1:23" ht="12.75" customHeight="1" x14ac:dyDescent="0.2">
      <c r="B41" s="235" t="s">
        <v>737</v>
      </c>
      <c r="C41" s="233"/>
      <c r="D41" s="234"/>
      <c r="E41" s="233"/>
      <c r="F41" s="233"/>
      <c r="G41" s="233"/>
      <c r="H41" s="233"/>
      <c r="I41" s="233"/>
      <c r="J41" s="233"/>
      <c r="K41" s="232"/>
      <c r="L41" s="155"/>
      <c r="M41" s="155"/>
      <c r="N41" s="155"/>
      <c r="O41" s="155"/>
      <c r="P41" s="155"/>
    </row>
    <row r="42" spans="1:23" ht="12.75" customHeight="1" x14ac:dyDescent="0.2">
      <c r="B42" s="169" t="s">
        <v>250</v>
      </c>
      <c r="C42" s="168"/>
      <c r="D42" s="167"/>
      <c r="E42" s="166"/>
      <c r="F42" s="166"/>
      <c r="G42" s="166"/>
      <c r="H42" s="166"/>
      <c r="I42" s="166"/>
      <c r="J42" s="165"/>
      <c r="K42" s="25"/>
      <c r="L42" s="155"/>
      <c r="M42" s="155"/>
      <c r="N42" s="155"/>
      <c r="O42" s="155"/>
      <c r="P42" s="155"/>
    </row>
    <row r="43" spans="1:23" ht="12.75" customHeight="1" x14ac:dyDescent="0.2">
      <c r="B43" s="114" t="s">
        <v>738</v>
      </c>
      <c r="C43" s="740" t="s">
        <v>249</v>
      </c>
      <c r="D43" s="162">
        <v>1</v>
      </c>
      <c r="E43" s="203">
        <f>1/D43</f>
        <v>1</v>
      </c>
      <c r="F43" s="653">
        <v>0.74</v>
      </c>
      <c r="G43" s="223">
        <v>0.78</v>
      </c>
      <c r="H43" s="719">
        <f t="shared" ref="H43:K45" si="11">+G43*1.05</f>
        <v>0.81900000000000006</v>
      </c>
      <c r="I43" s="719">
        <f t="shared" si="11"/>
        <v>0.8599500000000001</v>
      </c>
      <c r="J43" s="719">
        <f t="shared" si="11"/>
        <v>0.90294750000000013</v>
      </c>
      <c r="K43" s="719">
        <f t="shared" si="11"/>
        <v>0.94809487500000023</v>
      </c>
    </row>
    <row r="44" spans="1:23" ht="12.75" customHeight="1" x14ac:dyDescent="0.2">
      <c r="B44" s="107" t="s">
        <v>260</v>
      </c>
      <c r="C44" s="741" t="s">
        <v>249</v>
      </c>
      <c r="D44" s="170">
        <v>2</v>
      </c>
      <c r="E44" s="203">
        <f>1/D44</f>
        <v>0.5</v>
      </c>
      <c r="F44" s="653">
        <v>0.94199999999999995</v>
      </c>
      <c r="G44" s="223">
        <f>0.99</f>
        <v>0.99</v>
      </c>
      <c r="H44" s="719">
        <f t="shared" si="11"/>
        <v>1.0395000000000001</v>
      </c>
      <c r="I44" s="719">
        <f t="shared" si="11"/>
        <v>1.0914750000000002</v>
      </c>
      <c r="J44" s="719">
        <f t="shared" si="11"/>
        <v>1.1460487500000003</v>
      </c>
      <c r="K44" s="719">
        <f t="shared" si="11"/>
        <v>1.2033511875000003</v>
      </c>
    </row>
    <row r="45" spans="1:23" s="135" customFormat="1" ht="12.75" customHeight="1" x14ac:dyDescent="0.2">
      <c r="B45" s="114" t="s">
        <v>714</v>
      </c>
      <c r="C45" s="740" t="s">
        <v>249</v>
      </c>
      <c r="D45" s="170">
        <v>1.5</v>
      </c>
      <c r="E45" s="153">
        <f>1/D45</f>
        <v>0.66666666666666663</v>
      </c>
      <c r="F45" s="223">
        <v>0.40899999999999997</v>
      </c>
      <c r="G45" s="223">
        <v>0.43</v>
      </c>
      <c r="H45" s="719">
        <f t="shared" si="11"/>
        <v>0.45150000000000001</v>
      </c>
      <c r="I45" s="719">
        <f t="shared" si="11"/>
        <v>0.47407500000000002</v>
      </c>
      <c r="J45" s="719">
        <f t="shared" si="11"/>
        <v>0.49777875000000005</v>
      </c>
      <c r="K45" s="719">
        <f t="shared" si="11"/>
        <v>0.52266768750000003</v>
      </c>
    </row>
    <row r="46" spans="1:23" s="135" customFormat="1" ht="12.75" customHeight="1" x14ac:dyDescent="0.2">
      <c r="B46" s="114" t="s">
        <v>742</v>
      </c>
      <c r="C46" s="740"/>
      <c r="D46" s="162"/>
      <c r="E46" s="153">
        <v>0.03</v>
      </c>
      <c r="F46" s="223">
        <f>($D$43*F43)+($D$44*F44)</f>
        <v>2.6239999999999997</v>
      </c>
      <c r="G46" s="223">
        <f t="shared" ref="G46:K46" si="12">($D$43*G43)+($D$44*G44)</f>
        <v>2.76</v>
      </c>
      <c r="H46" s="223">
        <f t="shared" si="12"/>
        <v>2.8980000000000001</v>
      </c>
      <c r="I46" s="223">
        <f t="shared" si="12"/>
        <v>3.0429000000000004</v>
      </c>
      <c r="J46" s="223">
        <f t="shared" si="12"/>
        <v>3.1950450000000008</v>
      </c>
      <c r="K46" s="223">
        <f t="shared" si="12"/>
        <v>3.3547972500000007</v>
      </c>
    </row>
    <row r="47" spans="1:23" ht="12.75" customHeight="1" x14ac:dyDescent="0.2">
      <c r="B47" s="169" t="s">
        <v>248</v>
      </c>
      <c r="C47" s="207"/>
      <c r="D47" s="167"/>
      <c r="E47" s="166"/>
      <c r="F47" s="720"/>
      <c r="G47" s="720"/>
      <c r="H47" s="720"/>
      <c r="I47" s="720"/>
      <c r="J47" s="720"/>
      <c r="K47" s="721"/>
      <c r="L47" s="155"/>
      <c r="M47" s="155"/>
      <c r="N47" s="155"/>
      <c r="O47" s="155"/>
      <c r="P47" s="155"/>
    </row>
    <row r="48" spans="1:23" ht="12.75" customHeight="1" x14ac:dyDescent="0.2">
      <c r="B48" s="114" t="s">
        <v>736</v>
      </c>
      <c r="C48" s="221" t="s">
        <v>247</v>
      </c>
      <c r="D48" s="230">
        <v>1</v>
      </c>
      <c r="E48" s="161">
        <f>1/D48</f>
        <v>1</v>
      </c>
      <c r="F48" s="685">
        <v>0.16500000000000001</v>
      </c>
      <c r="G48" s="223">
        <v>0.17399999999999999</v>
      </c>
      <c r="H48" s="719">
        <f t="shared" ref="G48:K49" si="13">+G48*1.05</f>
        <v>0.1827</v>
      </c>
      <c r="I48" s="719">
        <f t="shared" si="13"/>
        <v>0.19183500000000001</v>
      </c>
      <c r="J48" s="719">
        <f t="shared" si="13"/>
        <v>0.20142675000000002</v>
      </c>
      <c r="K48" s="719">
        <f t="shared" si="13"/>
        <v>0.21149808750000001</v>
      </c>
    </row>
    <row r="49" spans="1:23" ht="12.75" customHeight="1" x14ac:dyDescent="0.2">
      <c r="B49" s="114" t="s">
        <v>266</v>
      </c>
      <c r="C49" s="221" t="s">
        <v>247</v>
      </c>
      <c r="D49" s="230">
        <v>1.5</v>
      </c>
      <c r="E49" s="161">
        <f>1/D49</f>
        <v>0.66666666666666663</v>
      </c>
      <c r="F49" s="685">
        <v>0.11</v>
      </c>
      <c r="G49" s="223">
        <f t="shared" si="13"/>
        <v>0.11550000000000001</v>
      </c>
      <c r="H49" s="719">
        <f t="shared" si="13"/>
        <v>0.12127500000000001</v>
      </c>
      <c r="I49" s="719">
        <f t="shared" si="13"/>
        <v>0.12733875</v>
      </c>
      <c r="J49" s="719">
        <f t="shared" si="13"/>
        <v>0.1337056875</v>
      </c>
      <c r="K49" s="719">
        <f t="shared" si="13"/>
        <v>0.14039097187500002</v>
      </c>
    </row>
    <row r="50" spans="1:23" ht="12.75" customHeight="1" x14ac:dyDescent="0.2">
      <c r="A50" s="123"/>
      <c r="B50" s="288"/>
      <c r="C50" s="288"/>
      <c r="D50" s="312"/>
      <c r="E50" s="288"/>
      <c r="F50" s="312"/>
      <c r="G50" s="237"/>
      <c r="H50" s="237"/>
      <c r="I50" s="237"/>
      <c r="J50" s="237"/>
      <c r="K50" s="237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</row>
    <row r="51" spans="1:23" ht="12.75" customHeight="1" x14ac:dyDescent="0.2">
      <c r="B51" s="55"/>
      <c r="C51" s="55"/>
      <c r="D51" s="218"/>
      <c r="E51" s="216"/>
      <c r="F51" s="57"/>
      <c r="G51" s="164"/>
    </row>
    <row r="52" spans="1:23" ht="12.75" customHeight="1" x14ac:dyDescent="0.2">
      <c r="B52" s="55"/>
      <c r="C52" s="55"/>
      <c r="D52" s="218"/>
      <c r="E52" s="216"/>
      <c r="F52" s="57"/>
      <c r="G52" s="164"/>
      <c r="H52" s="164"/>
      <c r="I52" s="164"/>
      <c r="J52" s="164"/>
      <c r="K52" s="164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</row>
    <row r="53" spans="1:23" ht="12.75" customHeight="1" x14ac:dyDescent="0.2">
      <c r="A53" s="215"/>
      <c r="B53" s="197"/>
      <c r="C53" s="197"/>
      <c r="D53" s="198"/>
      <c r="E53" s="197"/>
      <c r="F53" s="198"/>
      <c r="G53" s="164"/>
      <c r="H53" s="164"/>
      <c r="I53" s="164"/>
      <c r="J53" s="164"/>
      <c r="K53" s="164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</row>
    <row r="54" spans="1:23" ht="12.75" customHeight="1" x14ac:dyDescent="0.2">
      <c r="B54" s="83" t="s">
        <v>265</v>
      </c>
      <c r="C54" s="490"/>
      <c r="D54" s="643"/>
      <c r="E54" s="490"/>
      <c r="F54" s="490"/>
      <c r="G54" s="490"/>
      <c r="H54" s="490"/>
      <c r="I54" s="490"/>
      <c r="J54" s="490"/>
      <c r="K54" s="491"/>
      <c r="L54" s="155"/>
      <c r="M54" s="155"/>
      <c r="N54" s="155"/>
      <c r="O54" s="155"/>
      <c r="P54" s="155"/>
    </row>
    <row r="55" spans="1:23" ht="12.75" customHeight="1" x14ac:dyDescent="0.2">
      <c r="B55" s="73" t="s">
        <v>20</v>
      </c>
      <c r="C55" s="492"/>
      <c r="D55" s="635"/>
      <c r="E55" s="480"/>
      <c r="F55" s="480"/>
      <c r="G55" s="480"/>
      <c r="H55" s="480"/>
      <c r="I55" s="480"/>
      <c r="J55" s="644"/>
      <c r="K55" s="645"/>
      <c r="L55" s="155"/>
      <c r="M55" s="155"/>
      <c r="N55" s="155"/>
      <c r="O55" s="155"/>
      <c r="P55" s="155"/>
    </row>
    <row r="56" spans="1:23" ht="12.75" customHeight="1" x14ac:dyDescent="0.2">
      <c r="B56" s="73" t="s">
        <v>773</v>
      </c>
      <c r="C56" s="492"/>
      <c r="D56" s="635"/>
      <c r="E56" s="480"/>
      <c r="F56" s="480"/>
      <c r="G56" s="480"/>
      <c r="H56" s="480"/>
      <c r="I56" s="480"/>
      <c r="J56" s="644"/>
      <c r="K56" s="645"/>
      <c r="L56" s="155"/>
      <c r="M56" s="155"/>
      <c r="N56" s="155"/>
      <c r="O56" s="155"/>
      <c r="P56" s="155"/>
    </row>
    <row r="57" spans="1:23" ht="12.75" customHeight="1" x14ac:dyDescent="0.2">
      <c r="B57" s="73" t="s">
        <v>2</v>
      </c>
      <c r="C57" s="492"/>
      <c r="D57" s="635"/>
      <c r="E57" s="480"/>
      <c r="F57" s="480"/>
      <c r="G57" s="480"/>
      <c r="H57" s="480"/>
      <c r="I57" s="480"/>
      <c r="J57" s="644"/>
      <c r="K57" s="645"/>
      <c r="L57" s="155"/>
      <c r="M57" s="155"/>
      <c r="N57" s="155"/>
      <c r="O57" s="155"/>
      <c r="P57" s="155"/>
    </row>
    <row r="58" spans="1:23" ht="12.75" customHeight="1" x14ac:dyDescent="0.2">
      <c r="B58" s="77"/>
      <c r="C58" s="495"/>
      <c r="D58" s="646"/>
      <c r="E58" s="647"/>
      <c r="F58" s="647"/>
      <c r="G58" s="647"/>
      <c r="H58" s="647"/>
      <c r="I58" s="647"/>
      <c r="J58" s="648"/>
      <c r="K58" s="649"/>
      <c r="L58" s="155"/>
      <c r="M58" s="155"/>
      <c r="N58" s="155"/>
      <c r="O58" s="155"/>
      <c r="P58" s="155"/>
    </row>
    <row r="59" spans="1:23" ht="12.75" customHeight="1" x14ac:dyDescent="0.2">
      <c r="A59" s="215"/>
      <c r="B59" s="10"/>
      <c r="C59" s="215"/>
      <c r="D59" s="226"/>
      <c r="E59" s="225"/>
      <c r="F59" s="224"/>
      <c r="G59" s="164"/>
      <c r="H59" s="164"/>
      <c r="I59" s="164"/>
      <c r="J59" s="164"/>
      <c r="K59" s="164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</row>
    <row r="60" spans="1:23" ht="12.75" customHeight="1" x14ac:dyDescent="0.2">
      <c r="A60" s="215"/>
      <c r="B60" s="196"/>
      <c r="C60" s="195" t="s">
        <v>247</v>
      </c>
      <c r="D60" s="194" t="s">
        <v>264</v>
      </c>
      <c r="E60" s="192"/>
      <c r="F60" s="650" t="s">
        <v>713</v>
      </c>
      <c r="G60" s="193"/>
      <c r="H60" s="193"/>
      <c r="I60" s="193"/>
      <c r="J60" s="193"/>
      <c r="K60" s="192"/>
      <c r="L60" s="155"/>
      <c r="M60" s="155"/>
      <c r="N60" s="155"/>
      <c r="O60" s="155"/>
      <c r="P60" s="155"/>
    </row>
    <row r="61" spans="1:23" ht="12.75" customHeight="1" x14ac:dyDescent="0.2">
      <c r="B61" s="191" t="s">
        <v>3</v>
      </c>
      <c r="C61" s="184" t="s">
        <v>254</v>
      </c>
      <c r="D61" s="190" t="s">
        <v>253</v>
      </c>
      <c r="E61" s="189" t="s">
        <v>252</v>
      </c>
      <c r="F61" s="188" t="s">
        <v>38</v>
      </c>
      <c r="G61" s="187" t="s">
        <v>39</v>
      </c>
      <c r="H61" s="187" t="s">
        <v>40</v>
      </c>
      <c r="I61" s="187" t="s">
        <v>121</v>
      </c>
      <c r="J61" s="187" t="s">
        <v>122</v>
      </c>
      <c r="K61" s="187" t="s">
        <v>633</v>
      </c>
    </row>
    <row r="62" spans="1:23" ht="12.75" customHeight="1" x14ac:dyDescent="0.2">
      <c r="B62" s="185"/>
      <c r="C62" s="184" t="s">
        <v>251</v>
      </c>
      <c r="D62" s="183" t="s">
        <v>263</v>
      </c>
      <c r="E62" s="182" t="s">
        <v>262</v>
      </c>
      <c r="F62" s="181"/>
      <c r="G62" s="180"/>
      <c r="H62" s="180"/>
      <c r="I62" s="180"/>
      <c r="J62" s="180"/>
      <c r="K62" s="180"/>
    </row>
    <row r="63" spans="1:23" ht="12.75" customHeight="1" x14ac:dyDescent="0.2">
      <c r="B63" s="129" t="s">
        <v>75</v>
      </c>
      <c r="C63" s="177"/>
      <c r="D63" s="179"/>
      <c r="E63" s="177"/>
      <c r="F63" s="177"/>
      <c r="G63" s="177"/>
      <c r="H63" s="177"/>
      <c r="I63" s="177"/>
      <c r="J63" s="177"/>
      <c r="K63" s="209"/>
      <c r="L63" s="155"/>
      <c r="M63" s="155"/>
      <c r="N63" s="155"/>
      <c r="O63" s="155"/>
      <c r="P63" s="155"/>
    </row>
    <row r="64" spans="1:23" ht="12.75" customHeight="1" x14ac:dyDescent="0.2">
      <c r="B64" s="169" t="s">
        <v>250</v>
      </c>
      <c r="C64" s="168"/>
      <c r="D64" s="167"/>
      <c r="E64" s="166"/>
      <c r="F64" s="166"/>
      <c r="G64" s="166"/>
      <c r="H64" s="166"/>
      <c r="I64" s="166"/>
      <c r="J64" s="165"/>
      <c r="K64" s="25"/>
      <c r="L64" s="155"/>
      <c r="M64" s="155"/>
      <c r="N64" s="155"/>
      <c r="O64" s="155"/>
      <c r="P64" s="155"/>
    </row>
    <row r="65" spans="2:16" ht="12.75" customHeight="1" x14ac:dyDescent="0.2">
      <c r="B65" s="114" t="s">
        <v>419</v>
      </c>
      <c r="C65" s="740" t="s">
        <v>249</v>
      </c>
      <c r="D65" s="162">
        <v>4.3</v>
      </c>
      <c r="E65" s="203">
        <f>1/D65</f>
        <v>0.23255813953488372</v>
      </c>
      <c r="F65" s="653">
        <v>3.6</v>
      </c>
      <c r="G65" s="719">
        <v>3.75</v>
      </c>
      <c r="H65" s="719">
        <f t="shared" ref="H65:K66" si="14">+G65*1.05</f>
        <v>3.9375</v>
      </c>
      <c r="I65" s="719">
        <f t="shared" si="14"/>
        <v>4.1343750000000004</v>
      </c>
      <c r="J65" s="719">
        <f t="shared" si="14"/>
        <v>4.3410937500000006</v>
      </c>
      <c r="K65" s="719">
        <f t="shared" si="14"/>
        <v>4.5581484375000008</v>
      </c>
    </row>
    <row r="66" spans="2:16" ht="12.75" customHeight="1" x14ac:dyDescent="0.2">
      <c r="B66" s="204" t="s">
        <v>257</v>
      </c>
      <c r="C66" s="221" t="s">
        <v>249</v>
      </c>
      <c r="D66" s="162">
        <v>3.85</v>
      </c>
      <c r="E66" s="203">
        <f>1/D66</f>
        <v>0.25974025974025972</v>
      </c>
      <c r="F66" s="223">
        <v>1</v>
      </c>
      <c r="G66" s="719">
        <v>1.042</v>
      </c>
      <c r="H66" s="719">
        <f t="shared" si="14"/>
        <v>1.0941000000000001</v>
      </c>
      <c r="I66" s="719">
        <f t="shared" si="14"/>
        <v>1.1488050000000001</v>
      </c>
      <c r="J66" s="719">
        <f t="shared" si="14"/>
        <v>1.20624525</v>
      </c>
      <c r="K66" s="719">
        <f t="shared" si="14"/>
        <v>1.2665575125000001</v>
      </c>
    </row>
    <row r="67" spans="2:16" ht="12.75" customHeight="1" x14ac:dyDescent="0.2">
      <c r="B67" s="107" t="s">
        <v>774</v>
      </c>
      <c r="C67" s="741"/>
      <c r="D67" s="170"/>
      <c r="E67" s="203">
        <v>0.05</v>
      </c>
      <c r="F67" s="223">
        <f>+F65*$D$65*$E$67</f>
        <v>0.77400000000000002</v>
      </c>
      <c r="G67" s="223">
        <f t="shared" ref="G67:K67" si="15">+G65*$D$65*$E$67</f>
        <v>0.80625000000000002</v>
      </c>
      <c r="H67" s="223">
        <f t="shared" si="15"/>
        <v>0.8465625</v>
      </c>
      <c r="I67" s="223">
        <f t="shared" si="15"/>
        <v>0.88889062500000005</v>
      </c>
      <c r="J67" s="223">
        <f t="shared" si="15"/>
        <v>0.93333515625000008</v>
      </c>
      <c r="K67" s="223">
        <f t="shared" si="15"/>
        <v>0.98000191406250003</v>
      </c>
    </row>
    <row r="68" spans="2:16" ht="12.75" customHeight="1" x14ac:dyDescent="0.2">
      <c r="B68" s="169" t="s">
        <v>248</v>
      </c>
      <c r="C68" s="168"/>
      <c r="D68" s="167"/>
      <c r="E68" s="166"/>
      <c r="F68" s="720"/>
      <c r="G68" s="720"/>
      <c r="H68" s="720"/>
      <c r="I68" s="720"/>
      <c r="J68" s="720"/>
      <c r="K68" s="776"/>
      <c r="L68" s="155"/>
      <c r="M68" s="155"/>
      <c r="N68" s="155"/>
      <c r="O68" s="155"/>
      <c r="P68" s="155"/>
    </row>
    <row r="69" spans="2:16" ht="12.75" customHeight="1" x14ac:dyDescent="0.2">
      <c r="B69" s="114" t="s">
        <v>787</v>
      </c>
      <c r="C69" s="221" t="s">
        <v>247</v>
      </c>
      <c r="D69" s="162">
        <v>1</v>
      </c>
      <c r="E69" s="161">
        <f>1/D69</f>
        <v>1</v>
      </c>
      <c r="F69" s="685">
        <v>0.52</v>
      </c>
      <c r="G69" s="719">
        <v>0.54500000000000004</v>
      </c>
      <c r="H69" s="719">
        <f t="shared" ref="H69:K70" si="16">+G69*1.05</f>
        <v>0.57225000000000004</v>
      </c>
      <c r="I69" s="719">
        <f t="shared" si="16"/>
        <v>0.60086250000000008</v>
      </c>
      <c r="J69" s="719">
        <f t="shared" si="16"/>
        <v>0.63090562500000014</v>
      </c>
      <c r="K69" s="719">
        <f t="shared" si="16"/>
        <v>0.66245090625000014</v>
      </c>
    </row>
    <row r="70" spans="2:16" ht="12.75" customHeight="1" x14ac:dyDescent="0.2">
      <c r="B70" s="114" t="s">
        <v>788</v>
      </c>
      <c r="C70" s="221" t="s">
        <v>247</v>
      </c>
      <c r="D70" s="162">
        <v>1</v>
      </c>
      <c r="E70" s="161">
        <f>1/D70</f>
        <v>1</v>
      </c>
      <c r="F70" s="685">
        <v>1.1419999999999999</v>
      </c>
      <c r="G70" s="719">
        <v>1.2</v>
      </c>
      <c r="H70" s="719">
        <f t="shared" si="16"/>
        <v>1.26</v>
      </c>
      <c r="I70" s="719">
        <f t="shared" si="16"/>
        <v>1.3230000000000002</v>
      </c>
      <c r="J70" s="719">
        <f t="shared" si="16"/>
        <v>1.3891500000000003</v>
      </c>
      <c r="K70" s="719">
        <f t="shared" si="16"/>
        <v>1.4586075000000005</v>
      </c>
    </row>
    <row r="71" spans="2:16" ht="12.75" customHeight="1" x14ac:dyDescent="0.2">
      <c r="F71" s="156"/>
    </row>
    <row r="72" spans="2:16" ht="12.75" customHeight="1" x14ac:dyDescent="0.2">
      <c r="B72" s="129" t="s">
        <v>76</v>
      </c>
      <c r="C72" s="177"/>
      <c r="D72" s="179"/>
      <c r="E72" s="177"/>
      <c r="F72" s="177"/>
      <c r="G72" s="177"/>
      <c r="H72" s="177"/>
      <c r="I72" s="177"/>
      <c r="J72" s="177"/>
      <c r="K72" s="209"/>
      <c r="L72" s="155"/>
      <c r="M72" s="155"/>
      <c r="N72" s="155"/>
      <c r="O72" s="155"/>
      <c r="P72" s="155"/>
    </row>
    <row r="73" spans="2:16" ht="12.75" customHeight="1" x14ac:dyDescent="0.2">
      <c r="B73" s="169" t="s">
        <v>250</v>
      </c>
      <c r="C73" s="168"/>
      <c r="D73" s="167"/>
      <c r="E73" s="166"/>
      <c r="F73" s="166"/>
      <c r="G73" s="166"/>
      <c r="H73" s="166"/>
      <c r="I73" s="166"/>
      <c r="J73" s="165"/>
      <c r="K73" s="25"/>
      <c r="L73" s="155"/>
      <c r="M73" s="155"/>
      <c r="N73" s="155"/>
      <c r="O73" s="155"/>
      <c r="P73" s="155"/>
    </row>
    <row r="74" spans="2:16" ht="12.75" customHeight="1" x14ac:dyDescent="0.2">
      <c r="B74" s="114" t="s">
        <v>419</v>
      </c>
      <c r="C74" s="740" t="s">
        <v>249</v>
      </c>
      <c r="D74" s="162">
        <v>5.35</v>
      </c>
      <c r="E74" s="203">
        <f>1/D74</f>
        <v>0.18691588785046731</v>
      </c>
      <c r="F74" s="653">
        <v>3.6</v>
      </c>
      <c r="G74" s="719">
        <v>3.75</v>
      </c>
      <c r="H74" s="719">
        <f t="shared" ref="H74:K75" si="17">+G74*1.05</f>
        <v>3.9375</v>
      </c>
      <c r="I74" s="719">
        <f t="shared" si="17"/>
        <v>4.1343750000000004</v>
      </c>
      <c r="J74" s="719">
        <f t="shared" si="17"/>
        <v>4.3410937500000006</v>
      </c>
      <c r="K74" s="719">
        <f t="shared" si="17"/>
        <v>4.5581484375000008</v>
      </c>
    </row>
    <row r="75" spans="2:16" ht="12.75" customHeight="1" x14ac:dyDescent="0.2">
      <c r="B75" s="204" t="s">
        <v>257</v>
      </c>
      <c r="C75" s="221" t="s">
        <v>249</v>
      </c>
      <c r="D75" s="162">
        <v>4.3</v>
      </c>
      <c r="E75" s="203">
        <f>1/D75</f>
        <v>0.23255813953488372</v>
      </c>
      <c r="F75" s="223">
        <v>1</v>
      </c>
      <c r="G75" s="719">
        <v>1.042</v>
      </c>
      <c r="H75" s="719">
        <f t="shared" si="17"/>
        <v>1.0941000000000001</v>
      </c>
      <c r="I75" s="719">
        <f t="shared" si="17"/>
        <v>1.1488050000000001</v>
      </c>
      <c r="J75" s="719">
        <f t="shared" si="17"/>
        <v>1.20624525</v>
      </c>
      <c r="K75" s="719">
        <f t="shared" si="17"/>
        <v>1.2665575125000001</v>
      </c>
    </row>
    <row r="76" spans="2:16" ht="12.75" customHeight="1" x14ac:dyDescent="0.2">
      <c r="B76" s="107" t="s">
        <v>774</v>
      </c>
      <c r="C76" s="741"/>
      <c r="D76" s="170"/>
      <c r="E76" s="203">
        <v>0.05</v>
      </c>
      <c r="F76" s="223">
        <f>$E$76*$D$74*F74</f>
        <v>0.96300000000000008</v>
      </c>
      <c r="G76" s="223">
        <f t="shared" ref="G76:K76" si="18">$E$76*$D$74*G74</f>
        <v>1.003125</v>
      </c>
      <c r="H76" s="223">
        <f t="shared" si="18"/>
        <v>1.0532812500000002</v>
      </c>
      <c r="I76" s="223">
        <f t="shared" si="18"/>
        <v>1.1059453125000001</v>
      </c>
      <c r="J76" s="223">
        <f t="shared" si="18"/>
        <v>1.1612425781250002</v>
      </c>
      <c r="K76" s="223">
        <f t="shared" si="18"/>
        <v>1.2193047070312504</v>
      </c>
    </row>
    <row r="77" spans="2:16" ht="12.75" customHeight="1" x14ac:dyDescent="0.2">
      <c r="B77" s="169" t="s">
        <v>248</v>
      </c>
      <c r="C77" s="168"/>
      <c r="D77" s="167"/>
      <c r="E77" s="166"/>
      <c r="F77" s="720"/>
      <c r="G77" s="720"/>
      <c r="H77" s="720"/>
      <c r="I77" s="720"/>
      <c r="J77" s="720"/>
      <c r="K77" s="776"/>
      <c r="L77" s="155"/>
      <c r="M77" s="155"/>
      <c r="N77" s="155"/>
      <c r="O77" s="155"/>
      <c r="P77" s="155"/>
    </row>
    <row r="78" spans="2:16" ht="12.75" customHeight="1" x14ac:dyDescent="0.2">
      <c r="B78" s="114" t="s">
        <v>787</v>
      </c>
      <c r="C78" s="221" t="s">
        <v>247</v>
      </c>
      <c r="D78" s="162">
        <v>1</v>
      </c>
      <c r="E78" s="161">
        <f>1/D78</f>
        <v>1</v>
      </c>
      <c r="F78" s="685">
        <v>0.49519999999999997</v>
      </c>
      <c r="G78" s="719">
        <v>0.52</v>
      </c>
      <c r="H78" s="719">
        <f t="shared" ref="H78:K79" si="19">+G78*1.05</f>
        <v>0.54600000000000004</v>
      </c>
      <c r="I78" s="719">
        <f t="shared" si="19"/>
        <v>0.57330000000000003</v>
      </c>
      <c r="J78" s="719">
        <f t="shared" si="19"/>
        <v>0.60196500000000008</v>
      </c>
      <c r="K78" s="719">
        <f t="shared" si="19"/>
        <v>0.63206325000000008</v>
      </c>
    </row>
    <row r="79" spans="2:16" ht="12.75" customHeight="1" x14ac:dyDescent="0.2">
      <c r="B79" s="114" t="s">
        <v>788</v>
      </c>
      <c r="C79" s="221" t="s">
        <v>247</v>
      </c>
      <c r="D79" s="162">
        <v>1</v>
      </c>
      <c r="E79" s="161">
        <f>1/D79</f>
        <v>1</v>
      </c>
      <c r="F79" s="685">
        <v>1.28</v>
      </c>
      <c r="G79" s="719">
        <v>1.4</v>
      </c>
      <c r="H79" s="719">
        <f t="shared" si="19"/>
        <v>1.47</v>
      </c>
      <c r="I79" s="719">
        <f t="shared" si="19"/>
        <v>1.5435000000000001</v>
      </c>
      <c r="J79" s="719">
        <f t="shared" si="19"/>
        <v>1.6206750000000001</v>
      </c>
      <c r="K79" s="719">
        <f t="shared" si="19"/>
        <v>1.7017087500000001</v>
      </c>
    </row>
    <row r="80" spans="2:16" ht="12.75" customHeight="1" x14ac:dyDescent="0.2">
      <c r="F80" s="156"/>
    </row>
    <row r="81" spans="2:16" ht="12.75" customHeight="1" x14ac:dyDescent="0.2">
      <c r="B81" s="129" t="s">
        <v>77</v>
      </c>
      <c r="C81" s="177"/>
      <c r="D81" s="179"/>
      <c r="E81" s="177"/>
      <c r="F81" s="177"/>
      <c r="G81" s="177"/>
      <c r="H81" s="177"/>
      <c r="I81" s="177"/>
      <c r="J81" s="177"/>
      <c r="K81" s="209"/>
      <c r="L81" s="155"/>
      <c r="M81" s="155"/>
      <c r="N81" s="155"/>
      <c r="O81" s="155"/>
      <c r="P81" s="155"/>
    </row>
    <row r="82" spans="2:16" ht="12.75" customHeight="1" x14ac:dyDescent="0.2">
      <c r="B82" s="169" t="s">
        <v>250</v>
      </c>
      <c r="C82" s="168"/>
      <c r="D82" s="167"/>
      <c r="E82" s="166"/>
      <c r="F82" s="166"/>
      <c r="G82" s="166"/>
      <c r="H82" s="166"/>
      <c r="I82" s="166"/>
      <c r="J82" s="165"/>
      <c r="K82" s="25"/>
      <c r="L82" s="155"/>
      <c r="M82" s="155"/>
      <c r="N82" s="155"/>
      <c r="O82" s="155"/>
      <c r="P82" s="155"/>
    </row>
    <row r="83" spans="2:16" ht="12.75" customHeight="1" x14ac:dyDescent="0.2">
      <c r="B83" s="114" t="s">
        <v>419</v>
      </c>
      <c r="C83" s="740" t="s">
        <v>249</v>
      </c>
      <c r="D83" s="162">
        <v>5.85</v>
      </c>
      <c r="E83" s="203">
        <f>1/D83</f>
        <v>0.17094017094017094</v>
      </c>
      <c r="F83" s="653">
        <v>3.6</v>
      </c>
      <c r="G83" s="719">
        <v>3.75</v>
      </c>
      <c r="H83" s="719">
        <f t="shared" ref="H83:K84" si="20">+G83*1.05</f>
        <v>3.9375</v>
      </c>
      <c r="I83" s="719">
        <f t="shared" si="20"/>
        <v>4.1343750000000004</v>
      </c>
      <c r="J83" s="719">
        <f t="shared" si="20"/>
        <v>4.3410937500000006</v>
      </c>
      <c r="K83" s="719">
        <f t="shared" si="20"/>
        <v>4.5581484375000008</v>
      </c>
    </row>
    <row r="84" spans="2:16" ht="12.75" customHeight="1" x14ac:dyDescent="0.2">
      <c r="B84" s="204" t="s">
        <v>257</v>
      </c>
      <c r="C84" s="221" t="s">
        <v>249</v>
      </c>
      <c r="D84" s="162">
        <v>4.6500000000000004</v>
      </c>
      <c r="E84" s="203">
        <f>1/D84</f>
        <v>0.21505376344086019</v>
      </c>
      <c r="F84" s="223">
        <v>1</v>
      </c>
      <c r="G84" s="719">
        <v>1.042</v>
      </c>
      <c r="H84" s="719">
        <f t="shared" si="20"/>
        <v>1.0941000000000001</v>
      </c>
      <c r="I84" s="719">
        <f t="shared" si="20"/>
        <v>1.1488050000000001</v>
      </c>
      <c r="J84" s="719">
        <f t="shared" si="20"/>
        <v>1.20624525</v>
      </c>
      <c r="K84" s="719">
        <f t="shared" si="20"/>
        <v>1.2665575125000001</v>
      </c>
    </row>
    <row r="85" spans="2:16" ht="12.75" customHeight="1" x14ac:dyDescent="0.2">
      <c r="B85" s="107" t="s">
        <v>774</v>
      </c>
      <c r="C85" s="741"/>
      <c r="D85" s="170"/>
      <c r="E85" s="203">
        <v>0.05</v>
      </c>
      <c r="F85" s="223">
        <f>$E$85*$D$83*F83</f>
        <v>1.0529999999999999</v>
      </c>
      <c r="G85" s="223">
        <f t="shared" ref="G85:K85" si="21">$E$85*$D$83*G83</f>
        <v>1.0968749999999998</v>
      </c>
      <c r="H85" s="223">
        <f t="shared" si="21"/>
        <v>1.1517187499999999</v>
      </c>
      <c r="I85" s="223">
        <f t="shared" si="21"/>
        <v>1.2093046875</v>
      </c>
      <c r="J85" s="223">
        <f t="shared" si="21"/>
        <v>1.269769921875</v>
      </c>
      <c r="K85" s="223">
        <f t="shared" si="21"/>
        <v>1.3332584179687501</v>
      </c>
    </row>
    <row r="86" spans="2:16" ht="12.75" customHeight="1" x14ac:dyDescent="0.2">
      <c r="B86" s="169" t="s">
        <v>248</v>
      </c>
      <c r="C86" s="168"/>
      <c r="D86" s="167"/>
      <c r="E86" s="166"/>
      <c r="F86" s="720"/>
      <c r="G86" s="720"/>
      <c r="H86" s="720"/>
      <c r="I86" s="720"/>
      <c r="J86" s="720"/>
      <c r="K86" s="776"/>
      <c r="L86" s="155"/>
      <c r="M86" s="155"/>
      <c r="N86" s="155"/>
      <c r="O86" s="155"/>
      <c r="P86" s="155"/>
    </row>
    <row r="87" spans="2:16" ht="12.75" customHeight="1" x14ac:dyDescent="0.2">
      <c r="B87" s="114" t="s">
        <v>787</v>
      </c>
      <c r="C87" s="221" t="s">
        <v>247</v>
      </c>
      <c r="D87" s="162">
        <v>1</v>
      </c>
      <c r="E87" s="161">
        <f>1/D87</f>
        <v>1</v>
      </c>
      <c r="F87" s="685">
        <v>0.49519999999999997</v>
      </c>
      <c r="G87" s="719">
        <v>0.52</v>
      </c>
      <c r="H87" s="719">
        <f t="shared" ref="H87:K88" si="22">+G87*1.05</f>
        <v>0.54600000000000004</v>
      </c>
      <c r="I87" s="719">
        <f t="shared" si="22"/>
        <v>0.57330000000000003</v>
      </c>
      <c r="J87" s="719">
        <f t="shared" si="22"/>
        <v>0.60196500000000008</v>
      </c>
      <c r="K87" s="719">
        <f t="shared" si="22"/>
        <v>0.63206325000000008</v>
      </c>
    </row>
    <row r="88" spans="2:16" ht="12.75" customHeight="1" x14ac:dyDescent="0.2">
      <c r="B88" s="114" t="s">
        <v>788</v>
      </c>
      <c r="C88" s="221" t="s">
        <v>247</v>
      </c>
      <c r="D88" s="162">
        <v>1</v>
      </c>
      <c r="E88" s="161">
        <f>1/D88</f>
        <v>1</v>
      </c>
      <c r="F88" s="685">
        <v>1.28</v>
      </c>
      <c r="G88" s="719">
        <v>1.4</v>
      </c>
      <c r="H88" s="719">
        <f t="shared" si="22"/>
        <v>1.47</v>
      </c>
      <c r="I88" s="719">
        <f t="shared" si="22"/>
        <v>1.5435000000000001</v>
      </c>
      <c r="J88" s="719">
        <f t="shared" si="22"/>
        <v>1.6206750000000001</v>
      </c>
      <c r="K88" s="719">
        <f t="shared" si="22"/>
        <v>1.7017087500000001</v>
      </c>
    </row>
    <row r="89" spans="2:16" ht="12.75" customHeight="1" x14ac:dyDescent="0.2">
      <c r="F89" s="156"/>
    </row>
    <row r="90" spans="2:16" ht="12.75" customHeight="1" x14ac:dyDescent="0.2">
      <c r="B90" s="129" t="s">
        <v>78</v>
      </c>
      <c r="C90" s="177"/>
      <c r="D90" s="179"/>
      <c r="E90" s="177"/>
      <c r="F90" s="177"/>
      <c r="G90" s="177"/>
      <c r="H90" s="177"/>
      <c r="I90" s="177"/>
      <c r="J90" s="177"/>
      <c r="K90" s="209"/>
      <c r="L90" s="155"/>
      <c r="M90" s="155"/>
      <c r="N90" s="155"/>
      <c r="O90" s="155"/>
      <c r="P90" s="155"/>
    </row>
    <row r="91" spans="2:16" ht="12.75" customHeight="1" x14ac:dyDescent="0.2">
      <c r="B91" s="169" t="s">
        <v>250</v>
      </c>
      <c r="C91" s="168"/>
      <c r="D91" s="167"/>
      <c r="E91" s="166"/>
      <c r="F91" s="166"/>
      <c r="G91" s="166"/>
      <c r="H91" s="166"/>
      <c r="I91" s="166"/>
      <c r="J91" s="165"/>
      <c r="K91" s="25"/>
      <c r="L91" s="155"/>
      <c r="M91" s="155"/>
      <c r="N91" s="155"/>
      <c r="O91" s="155"/>
      <c r="P91" s="155"/>
    </row>
    <row r="92" spans="2:16" ht="12.75" customHeight="1" x14ac:dyDescent="0.2">
      <c r="B92" s="114" t="s">
        <v>419</v>
      </c>
      <c r="C92" s="740" t="s">
        <v>249</v>
      </c>
      <c r="D92" s="162">
        <v>6.9</v>
      </c>
      <c r="E92" s="203">
        <f>1/D92</f>
        <v>0.14492753623188406</v>
      </c>
      <c r="F92" s="653">
        <v>3.6</v>
      </c>
      <c r="G92" s="719">
        <v>3.75</v>
      </c>
      <c r="H92" s="719">
        <f t="shared" ref="H92:K93" si="23">+G92*1.05</f>
        <v>3.9375</v>
      </c>
      <c r="I92" s="719">
        <f t="shared" si="23"/>
        <v>4.1343750000000004</v>
      </c>
      <c r="J92" s="719">
        <f t="shared" si="23"/>
        <v>4.3410937500000006</v>
      </c>
      <c r="K92" s="719">
        <f t="shared" si="23"/>
        <v>4.5581484375000008</v>
      </c>
    </row>
    <row r="93" spans="2:16" ht="12.75" customHeight="1" x14ac:dyDescent="0.2">
      <c r="B93" s="204" t="s">
        <v>257</v>
      </c>
      <c r="C93" s="221" t="s">
        <v>249</v>
      </c>
      <c r="D93" s="162">
        <v>5.65</v>
      </c>
      <c r="E93" s="203">
        <f>1/D93</f>
        <v>0.17699115044247787</v>
      </c>
      <c r="F93" s="223">
        <v>1</v>
      </c>
      <c r="G93" s="719">
        <v>1.042</v>
      </c>
      <c r="H93" s="719">
        <f t="shared" si="23"/>
        <v>1.0941000000000001</v>
      </c>
      <c r="I93" s="719">
        <f t="shared" si="23"/>
        <v>1.1488050000000001</v>
      </c>
      <c r="J93" s="719">
        <f t="shared" si="23"/>
        <v>1.20624525</v>
      </c>
      <c r="K93" s="719">
        <f t="shared" si="23"/>
        <v>1.2665575125000001</v>
      </c>
    </row>
    <row r="94" spans="2:16" ht="12.75" customHeight="1" x14ac:dyDescent="0.2">
      <c r="B94" s="107" t="s">
        <v>774</v>
      </c>
      <c r="C94" s="741"/>
      <c r="D94" s="170"/>
      <c r="E94" s="203">
        <v>0.05</v>
      </c>
      <c r="F94" s="223">
        <f>$E$94*$D$92*F92</f>
        <v>1.2420000000000002</v>
      </c>
      <c r="G94" s="223">
        <f t="shared" ref="G94:K94" si="24">$E$94*$D$92*G92</f>
        <v>1.2937500000000002</v>
      </c>
      <c r="H94" s="223">
        <f t="shared" si="24"/>
        <v>1.3584375000000002</v>
      </c>
      <c r="I94" s="223">
        <f t="shared" si="24"/>
        <v>1.4263593750000003</v>
      </c>
      <c r="J94" s="223">
        <f t="shared" si="24"/>
        <v>1.4976773437500004</v>
      </c>
      <c r="K94" s="223">
        <f t="shared" si="24"/>
        <v>1.5725612109375005</v>
      </c>
    </row>
    <row r="95" spans="2:16" ht="12.75" customHeight="1" x14ac:dyDescent="0.2">
      <c r="B95" s="169" t="s">
        <v>248</v>
      </c>
      <c r="C95" s="168"/>
      <c r="D95" s="167"/>
      <c r="E95" s="166"/>
      <c r="F95" s="720"/>
      <c r="G95" s="809"/>
      <c r="H95" s="809"/>
      <c r="I95" s="809"/>
      <c r="J95" s="809"/>
      <c r="K95" s="810"/>
    </row>
    <row r="96" spans="2:16" ht="12.75" customHeight="1" x14ac:dyDescent="0.2">
      <c r="B96" s="114" t="s">
        <v>787</v>
      </c>
      <c r="C96" s="221" t="s">
        <v>247</v>
      </c>
      <c r="D96" s="162">
        <v>1</v>
      </c>
      <c r="E96" s="161">
        <f>1/D96</f>
        <v>1</v>
      </c>
      <c r="F96" s="685">
        <v>0.49519999999999997</v>
      </c>
      <c r="G96" s="719">
        <v>0.65</v>
      </c>
      <c r="H96" s="719">
        <f t="shared" ref="H96:K97" si="25">+G96*1.05</f>
        <v>0.68250000000000011</v>
      </c>
      <c r="I96" s="719">
        <f t="shared" si="25"/>
        <v>0.71662500000000018</v>
      </c>
      <c r="J96" s="719">
        <f t="shared" si="25"/>
        <v>0.75245625000000027</v>
      </c>
      <c r="K96" s="719">
        <f t="shared" si="25"/>
        <v>0.79007906250000037</v>
      </c>
    </row>
    <row r="97" spans="2:16" ht="12.75" customHeight="1" x14ac:dyDescent="0.2">
      <c r="B97" s="114" t="s">
        <v>788</v>
      </c>
      <c r="C97" s="221" t="s">
        <v>247</v>
      </c>
      <c r="D97" s="162">
        <v>1</v>
      </c>
      <c r="E97" s="161">
        <f>1/D97</f>
        <v>1</v>
      </c>
      <c r="F97" s="685">
        <v>1.35</v>
      </c>
      <c r="G97" s="719">
        <v>1.6</v>
      </c>
      <c r="H97" s="719">
        <f t="shared" si="25"/>
        <v>1.6800000000000002</v>
      </c>
      <c r="I97" s="719">
        <f t="shared" si="25"/>
        <v>1.7640000000000002</v>
      </c>
      <c r="J97" s="719">
        <f t="shared" si="25"/>
        <v>1.8522000000000003</v>
      </c>
      <c r="K97" s="719">
        <f t="shared" si="25"/>
        <v>1.9448100000000004</v>
      </c>
    </row>
    <row r="98" spans="2:16" ht="12.75" customHeight="1" x14ac:dyDescent="0.2">
      <c r="F98" s="156"/>
    </row>
    <row r="99" spans="2:16" ht="12.75" customHeight="1" x14ac:dyDescent="0.2">
      <c r="B99" s="129" t="s">
        <v>79</v>
      </c>
      <c r="C99" s="177"/>
      <c r="D99" s="179"/>
      <c r="E99" s="177"/>
      <c r="F99" s="177"/>
      <c r="G99" s="177"/>
      <c r="H99" s="177"/>
      <c r="I99" s="177"/>
      <c r="J99" s="177"/>
      <c r="K99" s="209"/>
      <c r="L99" s="155"/>
      <c r="M99" s="155"/>
      <c r="N99" s="155"/>
      <c r="O99" s="155"/>
      <c r="P99" s="155"/>
    </row>
    <row r="100" spans="2:16" ht="12.75" customHeight="1" x14ac:dyDescent="0.2">
      <c r="B100" s="169" t="s">
        <v>250</v>
      </c>
      <c r="C100" s="168"/>
      <c r="D100" s="167"/>
      <c r="E100" s="166"/>
      <c r="F100" s="166"/>
      <c r="G100" s="166"/>
      <c r="H100" s="166"/>
      <c r="I100" s="166"/>
      <c r="J100" s="165"/>
      <c r="K100" s="25"/>
      <c r="L100" s="155"/>
      <c r="M100" s="155"/>
      <c r="N100" s="155"/>
      <c r="O100" s="155"/>
      <c r="P100" s="155"/>
    </row>
    <row r="101" spans="2:16" ht="12.75" customHeight="1" x14ac:dyDescent="0.2">
      <c r="B101" s="114" t="s">
        <v>419</v>
      </c>
      <c r="C101" s="740" t="s">
        <v>249</v>
      </c>
      <c r="D101" s="162">
        <v>4.3</v>
      </c>
      <c r="E101" s="203">
        <f>1/D101</f>
        <v>0.23255813953488372</v>
      </c>
      <c r="F101" s="653">
        <v>2.61</v>
      </c>
      <c r="G101" s="719">
        <v>2.7450000000000001</v>
      </c>
      <c r="H101" s="719">
        <f t="shared" ref="H101:K102" si="26">+G101*1.05</f>
        <v>2.8822500000000004</v>
      </c>
      <c r="I101" s="719">
        <f t="shared" si="26"/>
        <v>3.0263625000000007</v>
      </c>
      <c r="J101" s="719">
        <f t="shared" si="26"/>
        <v>3.1776806250000007</v>
      </c>
      <c r="K101" s="719">
        <f t="shared" si="26"/>
        <v>3.3365646562500011</v>
      </c>
    </row>
    <row r="102" spans="2:16" ht="12.75" customHeight="1" x14ac:dyDescent="0.2">
      <c r="B102" s="204" t="s">
        <v>257</v>
      </c>
      <c r="C102" s="221" t="s">
        <v>249</v>
      </c>
      <c r="D102" s="162">
        <v>3.85</v>
      </c>
      <c r="E102" s="203">
        <f>1/D102</f>
        <v>0.25974025974025972</v>
      </c>
      <c r="F102" s="223">
        <v>1</v>
      </c>
      <c r="G102" s="719">
        <v>1.042</v>
      </c>
      <c r="H102" s="719">
        <f t="shared" si="26"/>
        <v>1.0941000000000001</v>
      </c>
      <c r="I102" s="719">
        <f t="shared" si="26"/>
        <v>1.1488050000000001</v>
      </c>
      <c r="J102" s="719">
        <f t="shared" si="26"/>
        <v>1.20624525</v>
      </c>
      <c r="K102" s="719">
        <f t="shared" si="26"/>
        <v>1.2665575125000001</v>
      </c>
    </row>
    <row r="103" spans="2:16" ht="12.75" customHeight="1" x14ac:dyDescent="0.2">
      <c r="B103" s="107" t="s">
        <v>774</v>
      </c>
      <c r="C103" s="741"/>
      <c r="D103" s="170"/>
      <c r="E103" s="203">
        <v>0.05</v>
      </c>
      <c r="F103" s="223">
        <f>$E$103*$D$101*F101</f>
        <v>0.56114999999999993</v>
      </c>
      <c r="G103" s="223">
        <f t="shared" ref="G103:K103" si="27">$E$103*$D$101*G101</f>
        <v>0.59017500000000001</v>
      </c>
      <c r="H103" s="223">
        <f t="shared" si="27"/>
        <v>0.61968375000000009</v>
      </c>
      <c r="I103" s="223">
        <f t="shared" si="27"/>
        <v>0.65066793750000018</v>
      </c>
      <c r="J103" s="223">
        <f t="shared" si="27"/>
        <v>0.68320133437500019</v>
      </c>
      <c r="K103" s="223">
        <f t="shared" si="27"/>
        <v>0.71736140109375024</v>
      </c>
    </row>
    <row r="104" spans="2:16" ht="12.75" customHeight="1" x14ac:dyDescent="0.2">
      <c r="B104" s="169" t="s">
        <v>248</v>
      </c>
      <c r="C104" s="168"/>
      <c r="D104" s="167"/>
      <c r="E104" s="166"/>
      <c r="F104" s="720"/>
      <c r="G104" s="720"/>
      <c r="H104" s="720"/>
      <c r="I104" s="720"/>
      <c r="J104" s="720"/>
      <c r="K104" s="776"/>
      <c r="L104" s="155"/>
      <c r="M104" s="155"/>
      <c r="N104" s="155"/>
      <c r="O104" s="155"/>
      <c r="P104" s="155"/>
    </row>
    <row r="105" spans="2:16" ht="12.75" customHeight="1" x14ac:dyDescent="0.2">
      <c r="B105" s="114" t="s">
        <v>787</v>
      </c>
      <c r="C105" s="221" t="s">
        <v>247</v>
      </c>
      <c r="D105" s="162">
        <v>1</v>
      </c>
      <c r="E105" s="161">
        <f>1/D105</f>
        <v>1</v>
      </c>
      <c r="F105" s="685">
        <v>0.55200000000000005</v>
      </c>
      <c r="G105" s="719">
        <v>0.57999999999999996</v>
      </c>
      <c r="H105" s="719">
        <f t="shared" ref="H105:K106" si="28">+G105*1.05</f>
        <v>0.60899999999999999</v>
      </c>
      <c r="I105" s="719">
        <f t="shared" si="28"/>
        <v>0.63944999999999996</v>
      </c>
      <c r="J105" s="719">
        <f t="shared" si="28"/>
        <v>0.67142250000000003</v>
      </c>
      <c r="K105" s="719">
        <f t="shared" si="28"/>
        <v>0.70499362500000007</v>
      </c>
    </row>
    <row r="106" spans="2:16" ht="12.75" customHeight="1" x14ac:dyDescent="0.2">
      <c r="B106" s="114" t="s">
        <v>788</v>
      </c>
      <c r="C106" s="221" t="s">
        <v>247</v>
      </c>
      <c r="D106" s="162">
        <v>1</v>
      </c>
      <c r="E106" s="161">
        <f>1/D106</f>
        <v>1</v>
      </c>
      <c r="F106" s="685">
        <v>1.1399999999999999</v>
      </c>
      <c r="G106" s="719">
        <v>1.2</v>
      </c>
      <c r="H106" s="719">
        <f t="shared" si="28"/>
        <v>1.26</v>
      </c>
      <c r="I106" s="719">
        <f t="shared" si="28"/>
        <v>1.3230000000000002</v>
      </c>
      <c r="J106" s="719">
        <f t="shared" si="28"/>
        <v>1.3891500000000003</v>
      </c>
      <c r="K106" s="719">
        <f t="shared" si="28"/>
        <v>1.4586075000000005</v>
      </c>
    </row>
    <row r="107" spans="2:16" ht="12.75" customHeight="1" x14ac:dyDescent="0.2">
      <c r="F107" s="156"/>
    </row>
    <row r="108" spans="2:16" ht="12.75" customHeight="1" x14ac:dyDescent="0.2">
      <c r="B108" s="129" t="s">
        <v>80</v>
      </c>
      <c r="C108" s="177"/>
      <c r="D108" s="179"/>
      <c r="E108" s="177"/>
      <c r="F108" s="177"/>
      <c r="G108" s="177"/>
      <c r="H108" s="177"/>
      <c r="I108" s="177"/>
      <c r="J108" s="177"/>
      <c r="K108" s="209"/>
      <c r="L108" s="155"/>
      <c r="M108" s="155"/>
      <c r="N108" s="155"/>
      <c r="O108" s="155"/>
      <c r="P108" s="155"/>
    </row>
    <row r="109" spans="2:16" ht="12.75" customHeight="1" x14ac:dyDescent="0.2">
      <c r="B109" s="169" t="s">
        <v>250</v>
      </c>
      <c r="C109" s="168"/>
      <c r="D109" s="167"/>
      <c r="E109" s="166"/>
      <c r="F109" s="166"/>
      <c r="G109" s="166"/>
      <c r="H109" s="166"/>
      <c r="I109" s="166"/>
      <c r="J109" s="165"/>
      <c r="K109" s="25"/>
      <c r="L109" s="155"/>
      <c r="M109" s="155"/>
      <c r="N109" s="155"/>
      <c r="O109" s="155"/>
      <c r="P109" s="155"/>
    </row>
    <row r="110" spans="2:16" ht="12.75" customHeight="1" x14ac:dyDescent="0.2">
      <c r="B110" s="114" t="s">
        <v>419</v>
      </c>
      <c r="C110" s="740" t="s">
        <v>249</v>
      </c>
      <c r="D110" s="162">
        <v>5.35</v>
      </c>
      <c r="E110" s="203">
        <f>1/D110</f>
        <v>0.18691588785046731</v>
      </c>
      <c r="F110" s="653">
        <v>2.61</v>
      </c>
      <c r="G110" s="719">
        <v>2.7450000000000001</v>
      </c>
      <c r="H110" s="719">
        <f t="shared" ref="H110:K111" si="29">+G110*1.05</f>
        <v>2.8822500000000004</v>
      </c>
      <c r="I110" s="719">
        <f t="shared" si="29"/>
        <v>3.0263625000000007</v>
      </c>
      <c r="J110" s="719">
        <f t="shared" si="29"/>
        <v>3.1776806250000007</v>
      </c>
      <c r="K110" s="719">
        <f t="shared" si="29"/>
        <v>3.3365646562500011</v>
      </c>
    </row>
    <row r="111" spans="2:16" ht="12.75" customHeight="1" x14ac:dyDescent="0.2">
      <c r="B111" s="204" t="s">
        <v>257</v>
      </c>
      <c r="C111" s="221" t="s">
        <v>249</v>
      </c>
      <c r="D111" s="162">
        <v>4.3</v>
      </c>
      <c r="E111" s="203">
        <f>1/D111</f>
        <v>0.23255813953488372</v>
      </c>
      <c r="F111" s="223">
        <v>1</v>
      </c>
      <c r="G111" s="719">
        <v>1.042</v>
      </c>
      <c r="H111" s="719">
        <f t="shared" si="29"/>
        <v>1.0941000000000001</v>
      </c>
      <c r="I111" s="719">
        <f t="shared" si="29"/>
        <v>1.1488050000000001</v>
      </c>
      <c r="J111" s="719">
        <f t="shared" si="29"/>
        <v>1.20624525</v>
      </c>
      <c r="K111" s="719">
        <f t="shared" si="29"/>
        <v>1.2665575125000001</v>
      </c>
    </row>
    <row r="112" spans="2:16" ht="12.75" customHeight="1" x14ac:dyDescent="0.2">
      <c r="B112" s="107" t="s">
        <v>774</v>
      </c>
      <c r="C112" s="741"/>
      <c r="D112" s="170"/>
      <c r="E112" s="203">
        <v>0.05</v>
      </c>
      <c r="F112" s="223">
        <f>$E$112*$D$110*F110</f>
        <v>0.69817499999999999</v>
      </c>
      <c r="G112" s="223">
        <f t="shared" ref="G112:K112" si="30">$E$112*$D$110*G110</f>
        <v>0.73428750000000009</v>
      </c>
      <c r="H112" s="223">
        <f t="shared" si="30"/>
        <v>0.77100187500000017</v>
      </c>
      <c r="I112" s="223">
        <f t="shared" si="30"/>
        <v>0.80955196875000024</v>
      </c>
      <c r="J112" s="223">
        <f t="shared" si="30"/>
        <v>0.85002956718750022</v>
      </c>
      <c r="K112" s="223">
        <f t="shared" si="30"/>
        <v>0.89253104554687535</v>
      </c>
    </row>
    <row r="113" spans="2:16" ht="12.75" customHeight="1" x14ac:dyDescent="0.2">
      <c r="B113" s="169" t="s">
        <v>248</v>
      </c>
      <c r="C113" s="168"/>
      <c r="D113" s="167"/>
      <c r="E113" s="166"/>
      <c r="F113" s="720"/>
      <c r="G113" s="720"/>
      <c r="H113" s="720"/>
      <c r="I113" s="720"/>
      <c r="J113" s="720"/>
      <c r="K113" s="776"/>
      <c r="L113" s="155"/>
      <c r="M113" s="155"/>
      <c r="N113" s="155"/>
      <c r="O113" s="155"/>
      <c r="P113" s="155"/>
    </row>
    <row r="114" spans="2:16" ht="12.75" customHeight="1" x14ac:dyDescent="0.2">
      <c r="B114" s="114" t="s">
        <v>787</v>
      </c>
      <c r="C114" s="221" t="s">
        <v>247</v>
      </c>
      <c r="D114" s="162">
        <v>1</v>
      </c>
      <c r="E114" s="161">
        <f>1/D114</f>
        <v>1</v>
      </c>
      <c r="F114" s="685">
        <v>0.55200000000000005</v>
      </c>
      <c r="G114" s="719">
        <v>0.6</v>
      </c>
      <c r="H114" s="719">
        <f t="shared" ref="H114:K115" si="31">+G114*1.05</f>
        <v>0.63</v>
      </c>
      <c r="I114" s="719">
        <f t="shared" si="31"/>
        <v>0.66150000000000009</v>
      </c>
      <c r="J114" s="719">
        <f t="shared" si="31"/>
        <v>0.69457500000000016</v>
      </c>
      <c r="K114" s="719">
        <f t="shared" si="31"/>
        <v>0.72930375000000025</v>
      </c>
    </row>
    <row r="115" spans="2:16" ht="12.75" customHeight="1" x14ac:dyDescent="0.2">
      <c r="B115" s="114" t="s">
        <v>788</v>
      </c>
      <c r="C115" s="221" t="s">
        <v>247</v>
      </c>
      <c r="D115" s="162">
        <v>1</v>
      </c>
      <c r="E115" s="161">
        <f>1/D115</f>
        <v>1</v>
      </c>
      <c r="F115" s="685">
        <v>1.1399999999999999</v>
      </c>
      <c r="G115" s="719">
        <v>1.2</v>
      </c>
      <c r="H115" s="719">
        <f t="shared" si="31"/>
        <v>1.26</v>
      </c>
      <c r="I115" s="719">
        <f t="shared" si="31"/>
        <v>1.3230000000000002</v>
      </c>
      <c r="J115" s="719">
        <f t="shared" si="31"/>
        <v>1.3891500000000003</v>
      </c>
      <c r="K115" s="719">
        <f t="shared" si="31"/>
        <v>1.4586075000000005</v>
      </c>
    </row>
    <row r="116" spans="2:16" ht="12.75" customHeight="1" x14ac:dyDescent="0.2">
      <c r="F116" s="156"/>
    </row>
    <row r="117" spans="2:16" ht="12.75" customHeight="1" x14ac:dyDescent="0.2">
      <c r="B117" s="129" t="s">
        <v>81</v>
      </c>
      <c r="C117" s="177"/>
      <c r="D117" s="179"/>
      <c r="E117" s="177"/>
      <c r="F117" s="177"/>
      <c r="G117" s="177"/>
      <c r="H117" s="177"/>
      <c r="I117" s="177"/>
      <c r="J117" s="177"/>
      <c r="K117" s="209"/>
      <c r="L117" s="155"/>
      <c r="M117" s="155"/>
      <c r="N117" s="155"/>
      <c r="O117" s="155"/>
      <c r="P117" s="155"/>
    </row>
    <row r="118" spans="2:16" ht="12.75" customHeight="1" x14ac:dyDescent="0.2">
      <c r="B118" s="169" t="s">
        <v>250</v>
      </c>
      <c r="C118" s="168"/>
      <c r="D118" s="167"/>
      <c r="E118" s="166"/>
      <c r="F118" s="166"/>
      <c r="G118" s="166"/>
      <c r="H118" s="166"/>
      <c r="I118" s="166"/>
      <c r="J118" s="165"/>
      <c r="K118" s="25"/>
      <c r="L118" s="155"/>
      <c r="M118" s="155"/>
      <c r="N118" s="155"/>
      <c r="O118" s="155"/>
      <c r="P118" s="155"/>
    </row>
    <row r="119" spans="2:16" ht="12.75" customHeight="1" x14ac:dyDescent="0.2">
      <c r="B119" s="114" t="s">
        <v>419</v>
      </c>
      <c r="C119" s="740" t="s">
        <v>249</v>
      </c>
      <c r="D119" s="162">
        <v>5.85</v>
      </c>
      <c r="E119" s="203">
        <f>1/D119</f>
        <v>0.17094017094017094</v>
      </c>
      <c r="F119" s="653">
        <v>2.61</v>
      </c>
      <c r="G119" s="719">
        <v>2.7450000000000001</v>
      </c>
      <c r="H119" s="719">
        <f t="shared" ref="H119:K120" si="32">+G119*1.05</f>
        <v>2.8822500000000004</v>
      </c>
      <c r="I119" s="719">
        <f t="shared" si="32"/>
        <v>3.0263625000000007</v>
      </c>
      <c r="J119" s="719">
        <f t="shared" si="32"/>
        <v>3.1776806250000007</v>
      </c>
      <c r="K119" s="719">
        <f t="shared" si="32"/>
        <v>3.3365646562500011</v>
      </c>
    </row>
    <row r="120" spans="2:16" ht="12.75" customHeight="1" x14ac:dyDescent="0.2">
      <c r="B120" s="204" t="s">
        <v>257</v>
      </c>
      <c r="C120" s="221" t="s">
        <v>249</v>
      </c>
      <c r="D120" s="162">
        <v>4.6500000000000004</v>
      </c>
      <c r="E120" s="203">
        <f>1/D120</f>
        <v>0.21505376344086019</v>
      </c>
      <c r="F120" s="223">
        <v>1</v>
      </c>
      <c r="G120" s="719">
        <v>1.042</v>
      </c>
      <c r="H120" s="719">
        <f t="shared" si="32"/>
        <v>1.0941000000000001</v>
      </c>
      <c r="I120" s="719">
        <f t="shared" si="32"/>
        <v>1.1488050000000001</v>
      </c>
      <c r="J120" s="719">
        <f t="shared" si="32"/>
        <v>1.20624525</v>
      </c>
      <c r="K120" s="719">
        <f t="shared" si="32"/>
        <v>1.2665575125000001</v>
      </c>
    </row>
    <row r="121" spans="2:16" ht="12.75" customHeight="1" x14ac:dyDescent="0.2">
      <c r="B121" s="107" t="s">
        <v>774</v>
      </c>
      <c r="C121" s="741"/>
      <c r="D121" s="170"/>
      <c r="E121" s="203">
        <v>0.05</v>
      </c>
      <c r="F121" s="223">
        <f>$E$121*$D$119*F119</f>
        <v>0.76342499999999991</v>
      </c>
      <c r="G121" s="223">
        <f t="shared" ref="G121:K121" si="33">$E$121*$D$119*G119</f>
        <v>0.80291250000000003</v>
      </c>
      <c r="H121" s="223">
        <f t="shared" si="33"/>
        <v>0.8430581250000001</v>
      </c>
      <c r="I121" s="223">
        <f t="shared" si="33"/>
        <v>0.88521103125000011</v>
      </c>
      <c r="J121" s="223">
        <f t="shared" si="33"/>
        <v>0.9294715828125002</v>
      </c>
      <c r="K121" s="223">
        <f t="shared" si="33"/>
        <v>0.97594516195312531</v>
      </c>
    </row>
    <row r="122" spans="2:16" ht="12.75" customHeight="1" x14ac:dyDescent="0.2">
      <c r="B122" s="169" t="s">
        <v>248</v>
      </c>
      <c r="C122" s="168"/>
      <c r="D122" s="167"/>
      <c r="E122" s="166"/>
      <c r="F122" s="720"/>
      <c r="G122" s="720"/>
      <c r="H122" s="720"/>
      <c r="I122" s="720"/>
      <c r="J122" s="720"/>
      <c r="K122" s="776"/>
      <c r="L122" s="155"/>
      <c r="M122" s="155"/>
      <c r="N122" s="155"/>
      <c r="O122" s="155"/>
      <c r="P122" s="155"/>
    </row>
    <row r="123" spans="2:16" ht="12.75" customHeight="1" x14ac:dyDescent="0.2">
      <c r="B123" s="114" t="s">
        <v>787</v>
      </c>
      <c r="C123" s="221" t="s">
        <v>247</v>
      </c>
      <c r="D123" s="162">
        <v>1</v>
      </c>
      <c r="E123" s="161">
        <f>1/D123</f>
        <v>1</v>
      </c>
      <c r="F123" s="685">
        <v>0.55200000000000005</v>
      </c>
      <c r="G123" s="719">
        <v>0.57999999999999996</v>
      </c>
      <c r="H123" s="719">
        <f t="shared" ref="H123:K124" si="34">+G123*1.05</f>
        <v>0.60899999999999999</v>
      </c>
      <c r="I123" s="719">
        <f t="shared" si="34"/>
        <v>0.63944999999999996</v>
      </c>
      <c r="J123" s="719">
        <f t="shared" si="34"/>
        <v>0.67142250000000003</v>
      </c>
      <c r="K123" s="719">
        <f t="shared" si="34"/>
        <v>0.70499362500000007</v>
      </c>
    </row>
    <row r="124" spans="2:16" ht="12.75" customHeight="1" x14ac:dyDescent="0.2">
      <c r="B124" s="114" t="s">
        <v>788</v>
      </c>
      <c r="C124" s="221" t="s">
        <v>247</v>
      </c>
      <c r="D124" s="162">
        <v>1</v>
      </c>
      <c r="E124" s="161">
        <f>1/D124</f>
        <v>1</v>
      </c>
      <c r="F124" s="685">
        <v>1.35</v>
      </c>
      <c r="G124" s="719">
        <v>1.4</v>
      </c>
      <c r="H124" s="719">
        <f t="shared" si="34"/>
        <v>1.47</v>
      </c>
      <c r="I124" s="719">
        <f t="shared" si="34"/>
        <v>1.5435000000000001</v>
      </c>
      <c r="J124" s="719">
        <f t="shared" si="34"/>
        <v>1.6206750000000001</v>
      </c>
      <c r="K124" s="719">
        <f t="shared" si="34"/>
        <v>1.7017087500000001</v>
      </c>
    </row>
    <row r="125" spans="2:16" ht="12.75" customHeight="1" x14ac:dyDescent="0.2">
      <c r="F125" s="156"/>
    </row>
    <row r="126" spans="2:16" ht="12.75" customHeight="1" x14ac:dyDescent="0.2">
      <c r="B126" s="129" t="s">
        <v>82</v>
      </c>
      <c r="C126" s="177"/>
      <c r="D126" s="179"/>
      <c r="E126" s="177"/>
      <c r="F126" s="177"/>
      <c r="G126" s="177"/>
      <c r="H126" s="177"/>
      <c r="I126" s="177"/>
      <c r="J126" s="177"/>
      <c r="K126" s="209"/>
      <c r="L126" s="155"/>
      <c r="M126" s="155"/>
      <c r="N126" s="155"/>
      <c r="O126" s="155"/>
      <c r="P126" s="155"/>
    </row>
    <row r="127" spans="2:16" ht="12.75" customHeight="1" x14ac:dyDescent="0.2">
      <c r="B127" s="169" t="s">
        <v>250</v>
      </c>
      <c r="C127" s="168"/>
      <c r="D127" s="167"/>
      <c r="E127" s="166"/>
      <c r="F127" s="166"/>
      <c r="G127" s="166"/>
      <c r="H127" s="166"/>
      <c r="I127" s="166"/>
      <c r="J127" s="165"/>
      <c r="K127" s="25"/>
      <c r="L127" s="155"/>
      <c r="M127" s="155"/>
      <c r="N127" s="155"/>
      <c r="O127" s="155"/>
      <c r="P127" s="155"/>
    </row>
    <row r="128" spans="2:16" ht="12.75" customHeight="1" x14ac:dyDescent="0.2">
      <c r="B128" s="114" t="s">
        <v>419</v>
      </c>
      <c r="C128" s="740" t="s">
        <v>249</v>
      </c>
      <c r="D128" s="162">
        <v>6.9</v>
      </c>
      <c r="E128" s="203">
        <f>1/D128</f>
        <v>0.14492753623188406</v>
      </c>
      <c r="F128" s="653">
        <v>2.61</v>
      </c>
      <c r="G128" s="719">
        <v>2.7450000000000001</v>
      </c>
      <c r="H128" s="719">
        <f t="shared" ref="H128:K129" si="35">+G128*1.05</f>
        <v>2.8822500000000004</v>
      </c>
      <c r="I128" s="719">
        <f t="shared" si="35"/>
        <v>3.0263625000000007</v>
      </c>
      <c r="J128" s="719">
        <f t="shared" si="35"/>
        <v>3.1776806250000007</v>
      </c>
      <c r="K128" s="719">
        <f t="shared" si="35"/>
        <v>3.3365646562500011</v>
      </c>
    </row>
    <row r="129" spans="2:16" ht="12.75" customHeight="1" x14ac:dyDescent="0.2">
      <c r="B129" s="204" t="s">
        <v>257</v>
      </c>
      <c r="C129" s="221" t="s">
        <v>249</v>
      </c>
      <c r="D129" s="162">
        <v>5.65</v>
      </c>
      <c r="E129" s="203">
        <f>1/D129</f>
        <v>0.17699115044247787</v>
      </c>
      <c r="F129" s="223">
        <v>1</v>
      </c>
      <c r="G129" s="719">
        <v>1.042</v>
      </c>
      <c r="H129" s="719">
        <f t="shared" si="35"/>
        <v>1.0941000000000001</v>
      </c>
      <c r="I129" s="719">
        <f t="shared" si="35"/>
        <v>1.1488050000000001</v>
      </c>
      <c r="J129" s="719">
        <f t="shared" si="35"/>
        <v>1.20624525</v>
      </c>
      <c r="K129" s="719">
        <f t="shared" si="35"/>
        <v>1.2665575125000001</v>
      </c>
    </row>
    <row r="130" spans="2:16" ht="12.75" customHeight="1" x14ac:dyDescent="0.2">
      <c r="B130" s="107" t="s">
        <v>774</v>
      </c>
      <c r="C130" s="741"/>
      <c r="D130" s="170"/>
      <c r="E130" s="203">
        <v>0.05</v>
      </c>
      <c r="F130" s="223">
        <f>$E$130*$D$128*F128</f>
        <v>0.90045000000000008</v>
      </c>
      <c r="G130" s="223">
        <f t="shared" ref="G130:K130" si="36">$E$130*$D$128*G128</f>
        <v>0.94702500000000012</v>
      </c>
      <c r="H130" s="223">
        <f t="shared" si="36"/>
        <v>0.99437625000000018</v>
      </c>
      <c r="I130" s="223">
        <f t="shared" si="36"/>
        <v>1.0440950625000003</v>
      </c>
      <c r="J130" s="223">
        <f t="shared" si="36"/>
        <v>1.0962998156250003</v>
      </c>
      <c r="K130" s="223">
        <f t="shared" si="36"/>
        <v>1.1511148064062504</v>
      </c>
    </row>
    <row r="131" spans="2:16" ht="12.75" customHeight="1" x14ac:dyDescent="0.2">
      <c r="B131" s="169" t="s">
        <v>248</v>
      </c>
      <c r="C131" s="168"/>
      <c r="D131" s="167"/>
      <c r="E131" s="166"/>
      <c r="F131" s="720"/>
      <c r="G131" s="720"/>
      <c r="H131" s="720"/>
      <c r="I131" s="720"/>
      <c r="J131" s="720"/>
      <c r="K131" s="776"/>
      <c r="L131" s="155"/>
      <c r="M131" s="155"/>
      <c r="N131" s="155"/>
      <c r="O131" s="155"/>
      <c r="P131" s="155"/>
    </row>
    <row r="132" spans="2:16" ht="12.75" customHeight="1" x14ac:dyDescent="0.2">
      <c r="B132" s="114" t="s">
        <v>787</v>
      </c>
      <c r="C132" s="221" t="s">
        <v>247</v>
      </c>
      <c r="D132" s="162">
        <v>1</v>
      </c>
      <c r="E132" s="161">
        <f>1/D132</f>
        <v>1</v>
      </c>
      <c r="F132" s="685">
        <v>0.02</v>
      </c>
      <c r="G132" s="719">
        <v>0.57999999999999996</v>
      </c>
      <c r="H132" s="719">
        <f t="shared" ref="H132:K133" si="37">+G132*1.05</f>
        <v>0.60899999999999999</v>
      </c>
      <c r="I132" s="719">
        <f t="shared" si="37"/>
        <v>0.63944999999999996</v>
      </c>
      <c r="J132" s="719">
        <f t="shared" si="37"/>
        <v>0.67142250000000003</v>
      </c>
      <c r="K132" s="719">
        <f t="shared" si="37"/>
        <v>0.70499362500000007</v>
      </c>
    </row>
    <row r="133" spans="2:16" ht="12.75" customHeight="1" x14ac:dyDescent="0.2">
      <c r="B133" s="114" t="s">
        <v>788</v>
      </c>
      <c r="C133" s="221" t="s">
        <v>247</v>
      </c>
      <c r="D133" s="162">
        <v>1</v>
      </c>
      <c r="E133" s="161">
        <f>1/D133</f>
        <v>1</v>
      </c>
      <c r="F133" s="685">
        <v>1.35</v>
      </c>
      <c r="G133" s="719">
        <v>1.4</v>
      </c>
      <c r="H133" s="719">
        <f t="shared" si="37"/>
        <v>1.47</v>
      </c>
      <c r="I133" s="719">
        <f t="shared" si="37"/>
        <v>1.5435000000000001</v>
      </c>
      <c r="J133" s="719">
        <f t="shared" si="37"/>
        <v>1.6206750000000001</v>
      </c>
      <c r="K133" s="719">
        <f t="shared" si="37"/>
        <v>1.7017087500000001</v>
      </c>
    </row>
    <row r="134" spans="2:16" ht="12.75" customHeight="1" x14ac:dyDescent="0.2">
      <c r="F134" s="156"/>
    </row>
    <row r="135" spans="2:16" ht="12.75" customHeight="1" x14ac:dyDescent="0.2">
      <c r="B135" s="129" t="s">
        <v>83</v>
      </c>
      <c r="C135" s="177"/>
      <c r="D135" s="179"/>
      <c r="E135" s="177"/>
      <c r="F135" s="177"/>
      <c r="G135" s="177"/>
      <c r="H135" s="177"/>
      <c r="I135" s="177"/>
      <c r="J135" s="177"/>
      <c r="K135" s="209"/>
      <c r="L135" s="155"/>
      <c r="M135" s="155"/>
      <c r="N135" s="155"/>
      <c r="O135" s="155"/>
      <c r="P135" s="155"/>
    </row>
    <row r="136" spans="2:16" ht="12.75" customHeight="1" x14ac:dyDescent="0.2">
      <c r="B136" s="169" t="s">
        <v>250</v>
      </c>
      <c r="C136" s="168"/>
      <c r="D136" s="167"/>
      <c r="E136" s="166"/>
      <c r="F136" s="166"/>
      <c r="G136" s="166"/>
      <c r="H136" s="166"/>
      <c r="I136" s="166"/>
      <c r="J136" s="165"/>
      <c r="K136" s="25"/>
      <c r="L136" s="155"/>
      <c r="M136" s="155"/>
      <c r="N136" s="155"/>
      <c r="O136" s="155"/>
      <c r="P136" s="155"/>
    </row>
    <row r="137" spans="2:16" ht="12.75" customHeight="1" x14ac:dyDescent="0.2">
      <c r="B137" s="114" t="s">
        <v>419</v>
      </c>
      <c r="C137" s="740" t="s">
        <v>249</v>
      </c>
      <c r="D137" s="162">
        <v>4.3</v>
      </c>
      <c r="E137" s="203">
        <f>1/D137</f>
        <v>0.23255813953488372</v>
      </c>
      <c r="F137" s="653">
        <v>2.65</v>
      </c>
      <c r="G137" s="719">
        <v>2.79</v>
      </c>
      <c r="H137" s="719">
        <f t="shared" ref="H137:K138" si="38">+G137*1.05</f>
        <v>2.9295</v>
      </c>
      <c r="I137" s="719">
        <f t="shared" si="38"/>
        <v>3.0759750000000001</v>
      </c>
      <c r="J137" s="719">
        <f t="shared" si="38"/>
        <v>3.2297737500000001</v>
      </c>
      <c r="K137" s="719">
        <f t="shared" si="38"/>
        <v>3.3912624375000004</v>
      </c>
    </row>
    <row r="138" spans="2:16" ht="12.75" customHeight="1" x14ac:dyDescent="0.2">
      <c r="B138" s="204" t="s">
        <v>257</v>
      </c>
      <c r="C138" s="221" t="s">
        <v>249</v>
      </c>
      <c r="D138" s="162">
        <v>4.7</v>
      </c>
      <c r="E138" s="203">
        <f>1/D138</f>
        <v>0.21276595744680851</v>
      </c>
      <c r="F138" s="223">
        <v>1</v>
      </c>
      <c r="G138" s="719">
        <v>1.042</v>
      </c>
      <c r="H138" s="719">
        <f t="shared" si="38"/>
        <v>1.0941000000000001</v>
      </c>
      <c r="I138" s="719">
        <f t="shared" si="38"/>
        <v>1.1488050000000001</v>
      </c>
      <c r="J138" s="719">
        <f t="shared" si="38"/>
        <v>1.20624525</v>
      </c>
      <c r="K138" s="719">
        <f t="shared" si="38"/>
        <v>1.2665575125000001</v>
      </c>
    </row>
    <row r="139" spans="2:16" ht="12.75" customHeight="1" x14ac:dyDescent="0.2">
      <c r="B139" s="107" t="s">
        <v>774</v>
      </c>
      <c r="C139" s="741"/>
      <c r="D139" s="170"/>
      <c r="E139" s="203">
        <v>0.05</v>
      </c>
      <c r="F139" s="223">
        <f>$E$139*$D$137*F137</f>
        <v>0.56974999999999998</v>
      </c>
      <c r="G139" s="223">
        <f t="shared" ref="G139:K139" si="39">$E$139*$D$137*G137</f>
        <v>0.59984999999999999</v>
      </c>
      <c r="H139" s="223">
        <f t="shared" si="39"/>
        <v>0.62984249999999997</v>
      </c>
      <c r="I139" s="223">
        <f t="shared" si="39"/>
        <v>0.66133462500000006</v>
      </c>
      <c r="J139" s="223">
        <f t="shared" si="39"/>
        <v>0.69440135624999999</v>
      </c>
      <c r="K139" s="223">
        <f t="shared" si="39"/>
        <v>0.72912142406250013</v>
      </c>
    </row>
    <row r="140" spans="2:16" ht="12.75" customHeight="1" x14ac:dyDescent="0.2">
      <c r="B140" s="169" t="s">
        <v>248</v>
      </c>
      <c r="C140" s="168"/>
      <c r="D140" s="167"/>
      <c r="E140" s="166"/>
      <c r="F140" s="720"/>
      <c r="G140" s="720"/>
      <c r="H140" s="720"/>
      <c r="I140" s="720"/>
      <c r="J140" s="720"/>
      <c r="K140" s="776"/>
      <c r="L140" s="155"/>
      <c r="M140" s="155"/>
      <c r="N140" s="155"/>
      <c r="O140" s="155"/>
      <c r="P140" s="155"/>
    </row>
    <row r="141" spans="2:16" ht="12.75" customHeight="1" x14ac:dyDescent="0.2">
      <c r="B141" s="114" t="s">
        <v>787</v>
      </c>
      <c r="C141" s="221" t="s">
        <v>247</v>
      </c>
      <c r="D141" s="162">
        <v>1</v>
      </c>
      <c r="E141" s="161">
        <f>1/D141</f>
        <v>1</v>
      </c>
      <c r="F141" s="685">
        <v>0.315</v>
      </c>
      <c r="G141" s="719">
        <v>0.33</v>
      </c>
      <c r="H141" s="719">
        <f t="shared" ref="H141:K142" si="40">+G141*1.05</f>
        <v>0.34650000000000003</v>
      </c>
      <c r="I141" s="719">
        <f t="shared" si="40"/>
        <v>0.36382500000000007</v>
      </c>
      <c r="J141" s="719">
        <f t="shared" si="40"/>
        <v>0.38201625000000006</v>
      </c>
      <c r="K141" s="719">
        <f t="shared" si="40"/>
        <v>0.40111706250000007</v>
      </c>
    </row>
    <row r="142" spans="2:16" ht="12.75" customHeight="1" x14ac:dyDescent="0.2">
      <c r="B142" s="114" t="s">
        <v>788</v>
      </c>
      <c r="C142" s="221" t="s">
        <v>247</v>
      </c>
      <c r="D142" s="162">
        <v>1</v>
      </c>
      <c r="E142" s="161">
        <f>1/D142</f>
        <v>1</v>
      </c>
      <c r="F142" s="685">
        <v>1.1399999999999999</v>
      </c>
      <c r="G142" s="719">
        <v>1.2</v>
      </c>
      <c r="H142" s="719">
        <f t="shared" si="40"/>
        <v>1.26</v>
      </c>
      <c r="I142" s="719">
        <f t="shared" si="40"/>
        <v>1.3230000000000002</v>
      </c>
      <c r="J142" s="719">
        <f t="shared" si="40"/>
        <v>1.3891500000000003</v>
      </c>
      <c r="K142" s="719">
        <f t="shared" si="40"/>
        <v>1.4586075000000005</v>
      </c>
    </row>
    <row r="143" spans="2:16" ht="12.75" customHeight="1" x14ac:dyDescent="0.2">
      <c r="F143" s="156"/>
    </row>
    <row r="144" spans="2:16" ht="12.75" customHeight="1" x14ac:dyDescent="0.2">
      <c r="B144" s="129" t="s">
        <v>84</v>
      </c>
      <c r="C144" s="177"/>
      <c r="D144" s="179"/>
      <c r="E144" s="177"/>
      <c r="F144" s="177"/>
      <c r="G144" s="177"/>
      <c r="H144" s="177"/>
      <c r="I144" s="177"/>
      <c r="J144" s="177"/>
      <c r="K144" s="209"/>
      <c r="L144" s="155"/>
      <c r="M144" s="155"/>
      <c r="N144" s="155"/>
      <c r="O144" s="155"/>
      <c r="P144" s="155"/>
    </row>
    <row r="145" spans="2:16" ht="12.75" customHeight="1" x14ac:dyDescent="0.2">
      <c r="B145" s="169" t="s">
        <v>250</v>
      </c>
      <c r="C145" s="168"/>
      <c r="D145" s="167"/>
      <c r="E145" s="166"/>
      <c r="F145" s="166"/>
      <c r="G145" s="166"/>
      <c r="H145" s="166"/>
      <c r="I145" s="166"/>
      <c r="J145" s="165"/>
      <c r="K145" s="25"/>
      <c r="L145" s="155"/>
      <c r="M145" s="155"/>
      <c r="N145" s="155"/>
      <c r="O145" s="155"/>
      <c r="P145" s="155"/>
    </row>
    <row r="146" spans="2:16" ht="12.75" customHeight="1" x14ac:dyDescent="0.2">
      <c r="B146" s="114" t="s">
        <v>419</v>
      </c>
      <c r="C146" s="740" t="s">
        <v>249</v>
      </c>
      <c r="D146" s="162">
        <v>4.5999999999999996</v>
      </c>
      <c r="E146" s="203">
        <f>1/D146</f>
        <v>0.21739130434782611</v>
      </c>
      <c r="F146" s="653">
        <v>2.65</v>
      </c>
      <c r="G146" s="719">
        <v>2.79</v>
      </c>
      <c r="H146" s="719">
        <f t="shared" ref="H146:K147" si="41">+G146*1.05</f>
        <v>2.9295</v>
      </c>
      <c r="I146" s="719">
        <f t="shared" si="41"/>
        <v>3.0759750000000001</v>
      </c>
      <c r="J146" s="719">
        <f t="shared" si="41"/>
        <v>3.2297737500000001</v>
      </c>
      <c r="K146" s="719">
        <f t="shared" si="41"/>
        <v>3.3912624375000004</v>
      </c>
    </row>
    <row r="147" spans="2:16" ht="12.75" customHeight="1" x14ac:dyDescent="0.2">
      <c r="B147" s="204" t="s">
        <v>257</v>
      </c>
      <c r="C147" s="221" t="s">
        <v>249</v>
      </c>
      <c r="D147" s="162">
        <v>5</v>
      </c>
      <c r="E147" s="203">
        <f>1/D147</f>
        <v>0.2</v>
      </c>
      <c r="F147" s="223">
        <v>1</v>
      </c>
      <c r="G147" s="719">
        <v>1.042</v>
      </c>
      <c r="H147" s="719">
        <f t="shared" si="41"/>
        <v>1.0941000000000001</v>
      </c>
      <c r="I147" s="719">
        <f t="shared" si="41"/>
        <v>1.1488050000000001</v>
      </c>
      <c r="J147" s="719">
        <f t="shared" si="41"/>
        <v>1.20624525</v>
      </c>
      <c r="K147" s="719">
        <f t="shared" si="41"/>
        <v>1.2665575125000001</v>
      </c>
    </row>
    <row r="148" spans="2:16" ht="12.75" customHeight="1" x14ac:dyDescent="0.2">
      <c r="B148" s="107" t="s">
        <v>774</v>
      </c>
      <c r="C148" s="741"/>
      <c r="D148" s="170"/>
      <c r="E148" s="203">
        <v>0.05</v>
      </c>
      <c r="F148" s="223">
        <f>$E$148*$D$146*F146</f>
        <v>0.60949999999999993</v>
      </c>
      <c r="G148" s="223">
        <f t="shared" ref="G148:K148" si="42">$E$148*$D$146*G146</f>
        <v>0.64169999999999994</v>
      </c>
      <c r="H148" s="223">
        <f t="shared" si="42"/>
        <v>0.67378499999999997</v>
      </c>
      <c r="I148" s="223">
        <f t="shared" si="42"/>
        <v>0.70747424999999997</v>
      </c>
      <c r="J148" s="223">
        <f t="shared" si="42"/>
        <v>0.74284796249999996</v>
      </c>
      <c r="K148" s="223">
        <f t="shared" si="42"/>
        <v>0.77999036062500005</v>
      </c>
    </row>
    <row r="149" spans="2:16" ht="12.75" customHeight="1" x14ac:dyDescent="0.2">
      <c r="B149" s="169" t="s">
        <v>248</v>
      </c>
      <c r="C149" s="168"/>
      <c r="D149" s="167"/>
      <c r="E149" s="166"/>
      <c r="F149" s="720"/>
      <c r="G149" s="720"/>
      <c r="H149" s="720"/>
      <c r="I149" s="720"/>
      <c r="J149" s="720"/>
      <c r="K149" s="776"/>
      <c r="L149" s="155"/>
      <c r="M149" s="155"/>
      <c r="N149" s="155"/>
      <c r="O149" s="155"/>
      <c r="P149" s="155"/>
    </row>
    <row r="150" spans="2:16" ht="12.75" customHeight="1" x14ac:dyDescent="0.2">
      <c r="B150" s="114" t="s">
        <v>787</v>
      </c>
      <c r="C150" s="221" t="s">
        <v>247</v>
      </c>
      <c r="D150" s="162">
        <v>1</v>
      </c>
      <c r="E150" s="161">
        <f>1/D150</f>
        <v>1</v>
      </c>
      <c r="F150" s="685">
        <v>0.315</v>
      </c>
      <c r="G150" s="719">
        <v>0.33</v>
      </c>
      <c r="H150" s="719">
        <f t="shared" ref="H150:K151" si="43">+G150*1.05</f>
        <v>0.34650000000000003</v>
      </c>
      <c r="I150" s="719">
        <f t="shared" si="43"/>
        <v>0.36382500000000007</v>
      </c>
      <c r="J150" s="719">
        <f t="shared" si="43"/>
        <v>0.38201625000000006</v>
      </c>
      <c r="K150" s="719">
        <f t="shared" si="43"/>
        <v>0.40111706250000007</v>
      </c>
    </row>
    <row r="151" spans="2:16" ht="12.75" customHeight="1" x14ac:dyDescent="0.2">
      <c r="B151" s="114" t="s">
        <v>788</v>
      </c>
      <c r="C151" s="221" t="s">
        <v>247</v>
      </c>
      <c r="D151" s="162">
        <v>1</v>
      </c>
      <c r="E151" s="161">
        <f>1/D151</f>
        <v>1</v>
      </c>
      <c r="F151" s="685">
        <v>1.1399999999999999</v>
      </c>
      <c r="G151" s="719">
        <v>1.2</v>
      </c>
      <c r="H151" s="719">
        <f t="shared" si="43"/>
        <v>1.26</v>
      </c>
      <c r="I151" s="719">
        <f t="shared" si="43"/>
        <v>1.3230000000000002</v>
      </c>
      <c r="J151" s="719">
        <f t="shared" si="43"/>
        <v>1.3891500000000003</v>
      </c>
      <c r="K151" s="719">
        <f t="shared" si="43"/>
        <v>1.4586075000000005</v>
      </c>
    </row>
    <row r="152" spans="2:16" ht="12.75" customHeight="1" x14ac:dyDescent="0.2">
      <c r="F152" s="156"/>
    </row>
    <row r="153" spans="2:16" ht="12.75" customHeight="1" x14ac:dyDescent="0.2">
      <c r="B153" s="129" t="s">
        <v>85</v>
      </c>
      <c r="C153" s="177"/>
      <c r="D153" s="179"/>
      <c r="E153" s="177"/>
      <c r="F153" s="177"/>
      <c r="G153" s="177"/>
      <c r="H153" s="177"/>
      <c r="I153" s="177"/>
      <c r="J153" s="177"/>
      <c r="K153" s="209"/>
      <c r="L153" s="155"/>
      <c r="M153" s="155"/>
      <c r="N153" s="155"/>
      <c r="O153" s="155"/>
      <c r="P153" s="155"/>
    </row>
    <row r="154" spans="2:16" ht="12.75" customHeight="1" x14ac:dyDescent="0.2">
      <c r="B154" s="169" t="s">
        <v>250</v>
      </c>
      <c r="C154" s="168"/>
      <c r="D154" s="167"/>
      <c r="E154" s="166"/>
      <c r="F154" s="166"/>
      <c r="G154" s="166"/>
      <c r="H154" s="166"/>
      <c r="I154" s="166"/>
      <c r="J154" s="165"/>
      <c r="K154" s="25"/>
      <c r="L154" s="155"/>
      <c r="M154" s="155"/>
      <c r="N154" s="155"/>
      <c r="O154" s="155"/>
      <c r="P154" s="155"/>
    </row>
    <row r="155" spans="2:16" ht="12.75" customHeight="1" x14ac:dyDescent="0.2">
      <c r="B155" s="114" t="s">
        <v>419</v>
      </c>
      <c r="C155" s="740" t="s">
        <v>249</v>
      </c>
      <c r="D155" s="162">
        <v>4.3</v>
      </c>
      <c r="E155" s="203">
        <f>1/D155</f>
        <v>0.23255813953488372</v>
      </c>
      <c r="F155" s="653">
        <v>1</v>
      </c>
      <c r="G155" s="719">
        <v>1.05</v>
      </c>
      <c r="H155" s="719">
        <f t="shared" ref="H155:K156" si="44">+G155*1.05</f>
        <v>1.1025</v>
      </c>
      <c r="I155" s="719">
        <f t="shared" si="44"/>
        <v>1.1576250000000001</v>
      </c>
      <c r="J155" s="719">
        <f t="shared" si="44"/>
        <v>1.2155062500000002</v>
      </c>
      <c r="K155" s="719">
        <f t="shared" si="44"/>
        <v>1.2762815625000004</v>
      </c>
    </row>
    <row r="156" spans="2:16" ht="12.75" customHeight="1" x14ac:dyDescent="0.2">
      <c r="B156" s="204" t="s">
        <v>257</v>
      </c>
      <c r="C156" s="221" t="s">
        <v>249</v>
      </c>
      <c r="D156" s="162">
        <v>3.3</v>
      </c>
      <c r="E156" s="203">
        <f>1/D156</f>
        <v>0.30303030303030304</v>
      </c>
      <c r="F156" s="223">
        <v>1</v>
      </c>
      <c r="G156" s="719">
        <v>1.042</v>
      </c>
      <c r="H156" s="719">
        <f t="shared" si="44"/>
        <v>1.0941000000000001</v>
      </c>
      <c r="I156" s="719">
        <f t="shared" si="44"/>
        <v>1.1488050000000001</v>
      </c>
      <c r="J156" s="719">
        <f t="shared" si="44"/>
        <v>1.20624525</v>
      </c>
      <c r="K156" s="719">
        <f t="shared" si="44"/>
        <v>1.2665575125000001</v>
      </c>
    </row>
    <row r="157" spans="2:16" ht="12.75" customHeight="1" x14ac:dyDescent="0.2">
      <c r="B157" s="107" t="s">
        <v>774</v>
      </c>
      <c r="C157" s="741"/>
      <c r="D157" s="170"/>
      <c r="E157" s="203">
        <v>0.05</v>
      </c>
      <c r="F157" s="223">
        <f>$E$157*$D$155*F155</f>
        <v>0.215</v>
      </c>
      <c r="G157" s="223">
        <f t="shared" ref="G157:K157" si="45">$E$157*$D$155*G155</f>
        <v>0.22575000000000001</v>
      </c>
      <c r="H157" s="223">
        <f t="shared" si="45"/>
        <v>0.23703750000000001</v>
      </c>
      <c r="I157" s="223">
        <f t="shared" si="45"/>
        <v>0.24888937500000002</v>
      </c>
      <c r="J157" s="223">
        <f t="shared" si="45"/>
        <v>0.26133384375000007</v>
      </c>
      <c r="K157" s="223">
        <f t="shared" si="45"/>
        <v>0.27440053593750008</v>
      </c>
    </row>
    <row r="158" spans="2:16" ht="12.75" customHeight="1" x14ac:dyDescent="0.2">
      <c r="B158" s="169" t="s">
        <v>248</v>
      </c>
      <c r="C158" s="168"/>
      <c r="D158" s="167"/>
      <c r="E158" s="166"/>
      <c r="F158" s="720"/>
      <c r="G158" s="720"/>
      <c r="H158" s="720"/>
      <c r="I158" s="720"/>
      <c r="J158" s="720"/>
      <c r="K158" s="776"/>
      <c r="L158" s="155"/>
      <c r="M158" s="155"/>
      <c r="N158" s="155"/>
      <c r="O158" s="155"/>
      <c r="P158" s="155"/>
    </row>
    <row r="159" spans="2:16" ht="12.75" customHeight="1" x14ac:dyDescent="0.2">
      <c r="B159" s="114" t="s">
        <v>787</v>
      </c>
      <c r="C159" s="221" t="s">
        <v>247</v>
      </c>
      <c r="D159" s="162">
        <v>1</v>
      </c>
      <c r="E159" s="161">
        <f>1/D159</f>
        <v>1</v>
      </c>
      <c r="F159" s="685">
        <v>0.25</v>
      </c>
      <c r="G159" s="719">
        <v>0.26</v>
      </c>
      <c r="H159" s="719">
        <f t="shared" ref="H159:K160" si="46">+G159*1.05</f>
        <v>0.27300000000000002</v>
      </c>
      <c r="I159" s="719">
        <f t="shared" si="46"/>
        <v>0.28665000000000002</v>
      </c>
      <c r="J159" s="719">
        <f t="shared" si="46"/>
        <v>0.30098250000000004</v>
      </c>
      <c r="K159" s="719">
        <f t="shared" si="46"/>
        <v>0.31603162500000004</v>
      </c>
    </row>
    <row r="160" spans="2:16" ht="12.75" customHeight="1" x14ac:dyDescent="0.2">
      <c r="B160" s="114" t="s">
        <v>788</v>
      </c>
      <c r="C160" s="221" t="s">
        <v>247</v>
      </c>
      <c r="D160" s="162">
        <v>1</v>
      </c>
      <c r="E160" s="161">
        <f>1/D160</f>
        <v>1</v>
      </c>
      <c r="F160" s="685">
        <v>1.1399999999999999</v>
      </c>
      <c r="G160" s="719">
        <v>1.2</v>
      </c>
      <c r="H160" s="719">
        <f t="shared" si="46"/>
        <v>1.26</v>
      </c>
      <c r="I160" s="719">
        <f t="shared" si="46"/>
        <v>1.3230000000000002</v>
      </c>
      <c r="J160" s="719">
        <f t="shared" si="46"/>
        <v>1.3891500000000003</v>
      </c>
      <c r="K160" s="719">
        <f t="shared" si="46"/>
        <v>1.4586075000000005</v>
      </c>
    </row>
    <row r="161" spans="2:16" ht="12.75" customHeight="1" x14ac:dyDescent="0.2">
      <c r="F161" s="156"/>
    </row>
    <row r="162" spans="2:16" ht="12.75" customHeight="1" x14ac:dyDescent="0.2">
      <c r="B162" s="129" t="s">
        <v>86</v>
      </c>
      <c r="C162" s="177"/>
      <c r="D162" s="179"/>
      <c r="E162" s="177"/>
      <c r="F162" s="177"/>
      <c r="G162" s="177"/>
      <c r="H162" s="177"/>
      <c r="I162" s="177"/>
      <c r="J162" s="177"/>
      <c r="K162" s="209"/>
      <c r="L162" s="155"/>
      <c r="M162" s="155"/>
      <c r="N162" s="155"/>
      <c r="O162" s="155"/>
      <c r="P162" s="155"/>
    </row>
    <row r="163" spans="2:16" ht="12.75" customHeight="1" x14ac:dyDescent="0.2">
      <c r="B163" s="169" t="s">
        <v>250</v>
      </c>
      <c r="C163" s="168"/>
      <c r="D163" s="167"/>
      <c r="E163" s="166"/>
      <c r="F163" s="166"/>
      <c r="G163" s="166"/>
      <c r="H163" s="166"/>
      <c r="I163" s="166"/>
      <c r="J163" s="165"/>
      <c r="K163" s="25"/>
      <c r="L163" s="155"/>
      <c r="M163" s="155"/>
      <c r="N163" s="155"/>
      <c r="O163" s="155"/>
      <c r="P163" s="155"/>
    </row>
    <row r="164" spans="2:16" ht="12.75" customHeight="1" x14ac:dyDescent="0.2">
      <c r="B164" s="114" t="s">
        <v>419</v>
      </c>
      <c r="C164" s="740" t="s">
        <v>249</v>
      </c>
      <c r="D164" s="162">
        <v>4.5999999999999996</v>
      </c>
      <c r="E164" s="203">
        <f>1/D164</f>
        <v>0.21739130434782611</v>
      </c>
      <c r="F164" s="653">
        <v>1</v>
      </c>
      <c r="G164" s="719">
        <v>1.1499999999999999</v>
      </c>
      <c r="H164" s="719">
        <f t="shared" ref="H164:K165" si="47">+G164*1.05</f>
        <v>1.2075</v>
      </c>
      <c r="I164" s="719">
        <f t="shared" si="47"/>
        <v>1.2678750000000001</v>
      </c>
      <c r="J164" s="719">
        <f t="shared" si="47"/>
        <v>1.3312687500000002</v>
      </c>
      <c r="K164" s="719">
        <f t="shared" si="47"/>
        <v>1.3978321875000004</v>
      </c>
    </row>
    <row r="165" spans="2:16" ht="12.75" customHeight="1" x14ac:dyDescent="0.2">
      <c r="B165" s="204" t="s">
        <v>257</v>
      </c>
      <c r="C165" s="740" t="s">
        <v>249</v>
      </c>
      <c r="D165" s="162">
        <v>3.9</v>
      </c>
      <c r="E165" s="203">
        <f>1/D165</f>
        <v>0.25641025641025644</v>
      </c>
      <c r="F165" s="223">
        <v>1</v>
      </c>
      <c r="G165" s="719">
        <v>1.042</v>
      </c>
      <c r="H165" s="719">
        <f t="shared" si="47"/>
        <v>1.0941000000000001</v>
      </c>
      <c r="I165" s="719">
        <f t="shared" si="47"/>
        <v>1.1488050000000001</v>
      </c>
      <c r="J165" s="719">
        <f t="shared" si="47"/>
        <v>1.20624525</v>
      </c>
      <c r="K165" s="719">
        <f t="shared" si="47"/>
        <v>1.2665575125000001</v>
      </c>
    </row>
    <row r="166" spans="2:16" ht="12.75" customHeight="1" x14ac:dyDescent="0.2">
      <c r="B166" s="107" t="s">
        <v>774</v>
      </c>
      <c r="C166" s="221"/>
      <c r="D166" s="162"/>
      <c r="E166" s="203">
        <v>0.05</v>
      </c>
      <c r="F166" s="223">
        <f>$E$166*$D$164*F164</f>
        <v>0.22999999999999998</v>
      </c>
      <c r="G166" s="223">
        <f t="shared" ref="G166:K166" si="48">$E$166*$D$164*G164</f>
        <v>0.26449999999999996</v>
      </c>
      <c r="H166" s="223">
        <f t="shared" si="48"/>
        <v>0.277725</v>
      </c>
      <c r="I166" s="223">
        <f t="shared" si="48"/>
        <v>0.29161124999999999</v>
      </c>
      <c r="J166" s="223">
        <f t="shared" si="48"/>
        <v>0.30619181250000005</v>
      </c>
      <c r="K166" s="223">
        <f t="shared" si="48"/>
        <v>0.32150140312500008</v>
      </c>
    </row>
    <row r="167" spans="2:16" ht="12.75" customHeight="1" x14ac:dyDescent="0.2">
      <c r="B167" s="169" t="s">
        <v>248</v>
      </c>
      <c r="C167" s="168"/>
      <c r="D167" s="167"/>
      <c r="E167" s="166"/>
      <c r="F167" s="24"/>
      <c r="G167" s="164"/>
      <c r="H167" s="164"/>
      <c r="I167" s="164"/>
      <c r="J167" s="164"/>
      <c r="K167" s="163"/>
    </row>
    <row r="168" spans="2:16" ht="12.75" customHeight="1" x14ac:dyDescent="0.2">
      <c r="B168" s="114" t="s">
        <v>787</v>
      </c>
      <c r="C168" s="221" t="s">
        <v>247</v>
      </c>
      <c r="D168" s="162">
        <v>1</v>
      </c>
      <c r="E168" s="161">
        <f>1/D168</f>
        <v>1</v>
      </c>
      <c r="F168" s="685">
        <v>0.25</v>
      </c>
      <c r="G168" s="719">
        <v>0.26</v>
      </c>
      <c r="H168" s="159">
        <f t="shared" ref="H168:K169" si="49">+G168*1.05</f>
        <v>0.27300000000000002</v>
      </c>
      <c r="I168" s="159">
        <f t="shared" si="49"/>
        <v>0.28665000000000002</v>
      </c>
      <c r="J168" s="159">
        <f t="shared" si="49"/>
        <v>0.30098250000000004</v>
      </c>
      <c r="K168" s="159">
        <f t="shared" si="49"/>
        <v>0.31603162500000004</v>
      </c>
    </row>
    <row r="169" spans="2:16" ht="12.75" customHeight="1" x14ac:dyDescent="0.2">
      <c r="B169" s="114" t="s">
        <v>788</v>
      </c>
      <c r="C169" s="221" t="s">
        <v>247</v>
      </c>
      <c r="D169" s="162">
        <v>1</v>
      </c>
      <c r="E169" s="161">
        <f>1/D169</f>
        <v>1</v>
      </c>
      <c r="F169" s="685">
        <v>1.1399999999999999</v>
      </c>
      <c r="G169" s="719">
        <v>1.2</v>
      </c>
      <c r="H169" s="159">
        <f t="shared" si="49"/>
        <v>1.26</v>
      </c>
      <c r="I169" s="159">
        <f t="shared" si="49"/>
        <v>1.3230000000000002</v>
      </c>
      <c r="J169" s="159">
        <f t="shared" si="49"/>
        <v>1.3891500000000003</v>
      </c>
      <c r="K169" s="159">
        <f t="shared" si="49"/>
        <v>1.4586075000000005</v>
      </c>
    </row>
    <row r="170" spans="2:16" ht="12.75" customHeight="1" x14ac:dyDescent="0.2">
      <c r="F170" s="156"/>
    </row>
    <row r="171" spans="2:16" ht="12.75" customHeight="1" x14ac:dyDescent="0.2">
      <c r="B171" s="129" t="s">
        <v>87</v>
      </c>
      <c r="C171" s="177"/>
      <c r="D171" s="179"/>
      <c r="E171" s="177"/>
      <c r="F171" s="177"/>
      <c r="G171" s="177"/>
      <c r="H171" s="177"/>
      <c r="I171" s="177"/>
      <c r="J171" s="177"/>
      <c r="K171" s="209"/>
      <c r="L171" s="155"/>
      <c r="M171" s="155"/>
      <c r="N171" s="155"/>
      <c r="O171" s="155"/>
      <c r="P171" s="155"/>
    </row>
    <row r="172" spans="2:16" ht="12.75" customHeight="1" x14ac:dyDescent="0.2">
      <c r="B172" s="169" t="s">
        <v>250</v>
      </c>
      <c r="C172" s="168"/>
      <c r="D172" s="167"/>
      <c r="E172" s="166"/>
      <c r="F172" s="166"/>
      <c r="G172" s="166"/>
      <c r="H172" s="166"/>
      <c r="I172" s="166"/>
      <c r="J172" s="165"/>
      <c r="K172" s="25"/>
      <c r="L172" s="155"/>
      <c r="M172" s="155"/>
      <c r="N172" s="155"/>
      <c r="O172" s="155"/>
      <c r="P172" s="155"/>
    </row>
    <row r="173" spans="2:16" ht="12.75" customHeight="1" x14ac:dyDescent="0.2">
      <c r="B173" s="114" t="s">
        <v>419</v>
      </c>
      <c r="C173" s="740" t="s">
        <v>249</v>
      </c>
      <c r="D173" s="162">
        <v>4.7</v>
      </c>
      <c r="E173" s="203">
        <f>1/D173</f>
        <v>0.21276595744680851</v>
      </c>
      <c r="F173" s="653">
        <v>2.85</v>
      </c>
      <c r="G173" s="159">
        <v>3</v>
      </c>
      <c r="H173" s="159">
        <f t="shared" ref="H173:K174" si="50">+G173*1.05</f>
        <v>3.1500000000000004</v>
      </c>
      <c r="I173" s="159">
        <f t="shared" si="50"/>
        <v>3.3075000000000006</v>
      </c>
      <c r="J173" s="159">
        <f t="shared" si="50"/>
        <v>3.4728750000000006</v>
      </c>
      <c r="K173" s="159">
        <f t="shared" si="50"/>
        <v>3.6465187500000007</v>
      </c>
    </row>
    <row r="174" spans="2:16" ht="12.75" customHeight="1" x14ac:dyDescent="0.2">
      <c r="B174" s="204" t="s">
        <v>257</v>
      </c>
      <c r="C174" s="740" t="s">
        <v>249</v>
      </c>
      <c r="D174" s="162">
        <v>5.8</v>
      </c>
      <c r="E174" s="203">
        <f>1/D174</f>
        <v>0.17241379310344829</v>
      </c>
      <c r="F174" s="171">
        <v>1</v>
      </c>
      <c r="G174" s="159">
        <v>1.042</v>
      </c>
      <c r="H174" s="159">
        <f t="shared" si="50"/>
        <v>1.0941000000000001</v>
      </c>
      <c r="I174" s="159">
        <f t="shared" si="50"/>
        <v>1.1488050000000001</v>
      </c>
      <c r="J174" s="159">
        <f t="shared" si="50"/>
        <v>1.20624525</v>
      </c>
      <c r="K174" s="159">
        <f t="shared" si="50"/>
        <v>1.2665575125000001</v>
      </c>
    </row>
    <row r="175" spans="2:16" ht="12.75" customHeight="1" x14ac:dyDescent="0.2">
      <c r="B175" s="107" t="s">
        <v>774</v>
      </c>
      <c r="C175" s="742"/>
      <c r="D175" s="170"/>
      <c r="E175" s="203">
        <v>0.05</v>
      </c>
      <c r="F175" s="171">
        <f>$E$175*$D$173*F173</f>
        <v>0.66975000000000007</v>
      </c>
      <c r="G175" s="171">
        <f t="shared" ref="G175:K175" si="51">$E$175*$D$173*G173</f>
        <v>0.70500000000000007</v>
      </c>
      <c r="H175" s="171">
        <f t="shared" si="51"/>
        <v>0.74025000000000007</v>
      </c>
      <c r="I175" s="171">
        <f t="shared" si="51"/>
        <v>0.77726250000000019</v>
      </c>
      <c r="J175" s="171">
        <f t="shared" si="51"/>
        <v>0.81612562500000019</v>
      </c>
      <c r="K175" s="171">
        <f t="shared" si="51"/>
        <v>0.85693190625000026</v>
      </c>
    </row>
    <row r="176" spans="2:16" ht="12.75" customHeight="1" x14ac:dyDescent="0.2">
      <c r="B176" s="169" t="s">
        <v>248</v>
      </c>
      <c r="C176" s="168"/>
      <c r="D176" s="167"/>
      <c r="E176" s="166"/>
      <c r="F176" s="24"/>
      <c r="G176" s="164"/>
      <c r="H176" s="164"/>
      <c r="I176" s="164"/>
      <c r="J176" s="164"/>
      <c r="K176" s="163"/>
    </row>
    <row r="177" spans="1:23" ht="12.75" customHeight="1" x14ac:dyDescent="0.2">
      <c r="B177" s="114" t="s">
        <v>787</v>
      </c>
      <c r="C177" s="221" t="s">
        <v>247</v>
      </c>
      <c r="D177" s="162">
        <v>1</v>
      </c>
      <c r="E177" s="161">
        <f>1/D177</f>
        <v>1</v>
      </c>
      <c r="F177" s="160">
        <v>0.254</v>
      </c>
      <c r="G177" s="719">
        <v>0.26700000000000002</v>
      </c>
      <c r="H177" s="159">
        <f t="shared" ref="H177:K178" si="52">+G177*1.05</f>
        <v>0.28035000000000004</v>
      </c>
      <c r="I177" s="159">
        <f t="shared" si="52"/>
        <v>0.29436750000000006</v>
      </c>
      <c r="J177" s="159">
        <f t="shared" si="52"/>
        <v>0.30908587500000007</v>
      </c>
      <c r="K177" s="159">
        <f t="shared" si="52"/>
        <v>0.32454016875000008</v>
      </c>
    </row>
    <row r="178" spans="1:23" ht="12.75" customHeight="1" x14ac:dyDescent="0.2">
      <c r="B178" s="114" t="s">
        <v>788</v>
      </c>
      <c r="C178" s="221" t="s">
        <v>247</v>
      </c>
      <c r="D178" s="162">
        <v>1</v>
      </c>
      <c r="E178" s="161">
        <f>1/D178</f>
        <v>1</v>
      </c>
      <c r="F178" s="160">
        <v>1.35</v>
      </c>
      <c r="G178" s="719">
        <v>1.4</v>
      </c>
      <c r="H178" s="159">
        <f t="shared" si="52"/>
        <v>1.47</v>
      </c>
      <c r="I178" s="159">
        <f t="shared" si="52"/>
        <v>1.5435000000000001</v>
      </c>
      <c r="J178" s="159">
        <f t="shared" si="52"/>
        <v>1.6206750000000001</v>
      </c>
      <c r="K178" s="159">
        <f t="shared" si="52"/>
        <v>1.7017087500000001</v>
      </c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</row>
    <row r="179" spans="1:23" ht="12.75" customHeight="1" x14ac:dyDescent="0.2">
      <c r="F179" s="156"/>
    </row>
    <row r="180" spans="1:23" ht="12.75" customHeight="1" x14ac:dyDescent="0.2">
      <c r="A180" s="158"/>
      <c r="C180" s="55"/>
      <c r="D180" s="218"/>
      <c r="E180" s="216"/>
      <c r="F180" s="57"/>
      <c r="G180" s="202"/>
      <c r="H180" s="202"/>
      <c r="I180" s="202"/>
      <c r="J180" s="202"/>
      <c r="K180" s="202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</row>
    <row r="181" spans="1:23" ht="12.75" customHeight="1" x14ac:dyDescent="0.2">
      <c r="A181" s="158"/>
      <c r="F181" s="156"/>
      <c r="G181" s="202"/>
      <c r="H181" s="202"/>
      <c r="I181" s="202"/>
      <c r="J181" s="202"/>
      <c r="K181" s="202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</row>
    <row r="182" spans="1:23" ht="12.75" customHeight="1" x14ac:dyDescent="0.2">
      <c r="A182" s="158"/>
      <c r="B182" s="83" t="s">
        <v>261</v>
      </c>
      <c r="C182" s="777"/>
      <c r="D182" s="778"/>
      <c r="E182" s="779"/>
      <c r="F182" s="779"/>
      <c r="G182" s="779"/>
      <c r="H182" s="779"/>
      <c r="I182" s="779"/>
      <c r="J182" s="780"/>
      <c r="K182" s="781"/>
      <c r="L182" s="202"/>
      <c r="M182" s="202"/>
      <c r="N182" s="202"/>
      <c r="O182" s="202"/>
      <c r="P182" s="202"/>
      <c r="Q182" s="158"/>
      <c r="R182" s="158"/>
      <c r="S182" s="158"/>
      <c r="T182" s="158"/>
      <c r="U182" s="158"/>
      <c r="V182" s="158"/>
      <c r="W182" s="158"/>
    </row>
    <row r="183" spans="1:23" ht="12.75" customHeight="1" x14ac:dyDescent="0.2">
      <c r="B183" s="73" t="s">
        <v>20</v>
      </c>
      <c r="C183" s="492"/>
      <c r="D183" s="635"/>
      <c r="E183" s="480"/>
      <c r="F183" s="480"/>
      <c r="G183" s="480"/>
      <c r="H183" s="480"/>
      <c r="I183" s="480"/>
      <c r="J183" s="644"/>
      <c r="K183" s="782"/>
      <c r="L183" s="155"/>
      <c r="M183" s="155"/>
      <c r="N183" s="155"/>
      <c r="O183" s="155"/>
      <c r="P183" s="155"/>
    </row>
    <row r="184" spans="1:23" ht="12.75" customHeight="1" x14ac:dyDescent="0.2">
      <c r="B184" s="73" t="s">
        <v>804</v>
      </c>
      <c r="C184" s="492"/>
      <c r="D184" s="635"/>
      <c r="E184" s="480"/>
      <c r="F184" s="480"/>
      <c r="G184" s="480"/>
      <c r="H184" s="480"/>
      <c r="I184" s="480"/>
      <c r="J184" s="644"/>
      <c r="K184" s="782"/>
      <c r="L184" s="155"/>
      <c r="M184" s="155"/>
      <c r="N184" s="155"/>
      <c r="O184" s="155"/>
      <c r="P184" s="155"/>
    </row>
    <row r="185" spans="1:23" ht="12.75" customHeight="1" x14ac:dyDescent="0.2">
      <c r="B185" s="73" t="s">
        <v>2</v>
      </c>
      <c r="C185" s="492"/>
      <c r="D185" s="635"/>
      <c r="E185" s="492"/>
      <c r="F185" s="492"/>
      <c r="G185" s="492"/>
      <c r="H185" s="492"/>
      <c r="I185" s="492"/>
      <c r="J185" s="492"/>
      <c r="K185" s="636"/>
      <c r="L185" s="155"/>
      <c r="M185" s="155"/>
      <c r="N185" s="155"/>
      <c r="O185" s="155"/>
      <c r="P185" s="155"/>
    </row>
    <row r="186" spans="1:23" ht="12.75" customHeight="1" x14ac:dyDescent="0.2">
      <c r="B186" s="77"/>
      <c r="C186" s="495"/>
      <c r="D186" s="783"/>
      <c r="E186" s="495"/>
      <c r="F186" s="495"/>
      <c r="G186" s="495"/>
      <c r="H186" s="495"/>
      <c r="I186" s="495"/>
      <c r="J186" s="495"/>
      <c r="K186" s="784"/>
      <c r="L186" s="155"/>
      <c r="M186" s="155"/>
      <c r="N186" s="155"/>
      <c r="O186" s="155"/>
      <c r="P186" s="155"/>
    </row>
    <row r="187" spans="1:23" ht="12.75" customHeight="1" x14ac:dyDescent="0.2">
      <c r="B187" s="10"/>
      <c r="F187" s="156"/>
    </row>
    <row r="188" spans="1:23" ht="12.75" customHeight="1" x14ac:dyDescent="0.2">
      <c r="B188" s="196"/>
      <c r="C188" s="195" t="s">
        <v>247</v>
      </c>
      <c r="D188" s="194" t="s">
        <v>264</v>
      </c>
      <c r="E188" s="192"/>
      <c r="F188" s="650" t="s">
        <v>713</v>
      </c>
      <c r="G188" s="193"/>
      <c r="H188" s="193"/>
      <c r="I188" s="193"/>
      <c r="J188" s="193"/>
      <c r="K188" s="192"/>
    </row>
    <row r="189" spans="1:23" ht="12.75" customHeight="1" x14ac:dyDescent="0.2">
      <c r="B189" s="191" t="s">
        <v>3</v>
      </c>
      <c r="C189" s="184" t="s">
        <v>254</v>
      </c>
      <c r="D189" s="190" t="s">
        <v>253</v>
      </c>
      <c r="E189" s="189" t="s">
        <v>252</v>
      </c>
      <c r="F189" s="188" t="s">
        <v>38</v>
      </c>
      <c r="G189" s="187" t="s">
        <v>39</v>
      </c>
      <c r="H189" s="187" t="s">
        <v>40</v>
      </c>
      <c r="I189" s="187" t="s">
        <v>121</v>
      </c>
      <c r="J189" s="187" t="s">
        <v>122</v>
      </c>
      <c r="K189" s="187" t="s">
        <v>633</v>
      </c>
    </row>
    <row r="190" spans="1:23" ht="12.75" customHeight="1" x14ac:dyDescent="0.2">
      <c r="B190" s="185"/>
      <c r="C190" s="184" t="s">
        <v>251</v>
      </c>
      <c r="D190" s="183" t="s">
        <v>263</v>
      </c>
      <c r="E190" s="182" t="s">
        <v>262</v>
      </c>
      <c r="F190" s="181"/>
      <c r="G190" s="180"/>
      <c r="H190" s="180"/>
      <c r="I190" s="180"/>
      <c r="J190" s="180"/>
      <c r="K190" s="180"/>
    </row>
    <row r="191" spans="1:23" ht="12.75" customHeight="1" x14ac:dyDescent="0.2">
      <c r="B191" s="129" t="s">
        <v>683</v>
      </c>
      <c r="C191" s="177"/>
      <c r="D191" s="179"/>
      <c r="E191" s="177"/>
      <c r="F191" s="177"/>
      <c r="G191" s="177"/>
      <c r="H191" s="177"/>
      <c r="I191" s="177"/>
      <c r="J191" s="177"/>
      <c r="K191" s="176"/>
    </row>
    <row r="192" spans="1:23" ht="12.75" customHeight="1" x14ac:dyDescent="0.2">
      <c r="B192" s="208" t="s">
        <v>250</v>
      </c>
      <c r="C192" s="207"/>
      <c r="D192" s="206"/>
      <c r="E192" s="205"/>
      <c r="F192" s="174"/>
      <c r="G192" s="173"/>
      <c r="H192" s="173"/>
      <c r="I192" s="173"/>
      <c r="J192" s="173"/>
      <c r="K192" s="172"/>
    </row>
    <row r="193" spans="1:23" ht="12.75" customHeight="1" x14ac:dyDescent="0.2">
      <c r="B193" s="114" t="s">
        <v>419</v>
      </c>
      <c r="C193" s="740" t="s">
        <v>249</v>
      </c>
      <c r="D193" s="162">
        <v>4.25</v>
      </c>
      <c r="E193" s="203">
        <f>1/D193</f>
        <v>0.23529411764705882</v>
      </c>
      <c r="F193" s="653">
        <v>0.59</v>
      </c>
      <c r="G193" s="719">
        <v>0.62</v>
      </c>
      <c r="H193" s="719">
        <f t="shared" ref="H193:K193" si="53">+G193*1.05</f>
        <v>0.65100000000000002</v>
      </c>
      <c r="I193" s="719">
        <f t="shared" si="53"/>
        <v>0.6835500000000001</v>
      </c>
      <c r="J193" s="719">
        <f t="shared" si="53"/>
        <v>0.71772750000000018</v>
      </c>
      <c r="K193" s="719">
        <f t="shared" si="53"/>
        <v>0.75361387500000021</v>
      </c>
    </row>
    <row r="194" spans="1:23" ht="12.75" customHeight="1" x14ac:dyDescent="0.2">
      <c r="B194" s="204" t="s">
        <v>742</v>
      </c>
      <c r="C194" s="221"/>
      <c r="D194" s="162"/>
      <c r="E194" s="203">
        <v>0.03</v>
      </c>
      <c r="F194" s="223">
        <f>$E$194*$D$193*F193</f>
        <v>7.5225E-2</v>
      </c>
      <c r="G194" s="223">
        <f t="shared" ref="G194:K194" si="54">$E$194*$D$193*G193</f>
        <v>7.9049999999999995E-2</v>
      </c>
      <c r="H194" s="223">
        <f t="shared" si="54"/>
        <v>8.3002500000000007E-2</v>
      </c>
      <c r="I194" s="223">
        <f t="shared" si="54"/>
        <v>8.7152625000000011E-2</v>
      </c>
      <c r="J194" s="223">
        <f t="shared" si="54"/>
        <v>9.1510256250000019E-2</v>
      </c>
      <c r="K194" s="223">
        <f t="shared" si="54"/>
        <v>9.6085769062500034E-2</v>
      </c>
    </row>
    <row r="195" spans="1:23" ht="12.75" customHeight="1" x14ac:dyDescent="0.2">
      <c r="B195" s="169" t="s">
        <v>248</v>
      </c>
      <c r="C195" s="168"/>
      <c r="D195" s="167"/>
      <c r="E195" s="166"/>
      <c r="F195" s="776"/>
      <c r="G195" s="802"/>
      <c r="H195" s="802"/>
      <c r="I195" s="802"/>
      <c r="J195" s="802"/>
      <c r="K195" s="802"/>
    </row>
    <row r="196" spans="1:23" ht="12.75" customHeight="1" x14ac:dyDescent="0.2">
      <c r="B196" s="114" t="s">
        <v>785</v>
      </c>
      <c r="C196" s="221" t="s">
        <v>247</v>
      </c>
      <c r="D196" s="162">
        <v>1</v>
      </c>
      <c r="E196" s="161">
        <f>1/D196</f>
        <v>1</v>
      </c>
      <c r="F196" s="685">
        <v>4.4999999999999998E-2</v>
      </c>
      <c r="G196" s="719">
        <v>0.05</v>
      </c>
      <c r="H196" s="719">
        <f t="shared" ref="H196:K197" si="55">+G196*1.05</f>
        <v>5.2500000000000005E-2</v>
      </c>
      <c r="I196" s="719">
        <f t="shared" si="55"/>
        <v>5.5125000000000007E-2</v>
      </c>
      <c r="J196" s="719">
        <f t="shared" si="55"/>
        <v>5.7881250000000009E-2</v>
      </c>
      <c r="K196" s="719">
        <f t="shared" si="55"/>
        <v>6.0775312500000012E-2</v>
      </c>
    </row>
    <row r="197" spans="1:23" ht="12.75" customHeight="1" x14ac:dyDescent="0.2">
      <c r="B197" s="114" t="s">
        <v>805</v>
      </c>
      <c r="C197" s="221" t="s">
        <v>247</v>
      </c>
      <c r="D197" s="162">
        <v>1</v>
      </c>
      <c r="E197" s="161">
        <f>1/D197</f>
        <v>1</v>
      </c>
      <c r="F197" s="685">
        <v>0.14000000000000001</v>
      </c>
      <c r="G197" s="719">
        <v>0.15</v>
      </c>
      <c r="H197" s="719">
        <f t="shared" si="55"/>
        <v>0.1575</v>
      </c>
      <c r="I197" s="719">
        <f t="shared" si="55"/>
        <v>0.16537500000000002</v>
      </c>
      <c r="J197" s="719">
        <f t="shared" si="55"/>
        <v>0.17364375000000004</v>
      </c>
      <c r="K197" s="719">
        <f t="shared" si="55"/>
        <v>0.18232593750000006</v>
      </c>
    </row>
    <row r="198" spans="1:23" ht="12.75" customHeight="1" x14ac:dyDescent="0.2">
      <c r="B198" s="217"/>
      <c r="C198" s="217"/>
      <c r="D198" s="167"/>
      <c r="E198" s="166"/>
      <c r="F198" s="720"/>
      <c r="G198" s="803"/>
      <c r="H198" s="803"/>
      <c r="I198" s="803"/>
      <c r="J198" s="803"/>
      <c r="K198" s="803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</row>
    <row r="199" spans="1:23" ht="12.75" customHeight="1" x14ac:dyDescent="0.2">
      <c r="B199" s="129" t="s">
        <v>89</v>
      </c>
      <c r="C199" s="177"/>
      <c r="D199" s="179"/>
      <c r="E199" s="177"/>
      <c r="F199" s="804"/>
      <c r="G199" s="804"/>
      <c r="H199" s="804"/>
      <c r="I199" s="804"/>
      <c r="J199" s="804"/>
      <c r="K199" s="805"/>
      <c r="L199" s="212"/>
      <c r="M199" s="212"/>
      <c r="N199" s="212"/>
      <c r="O199" s="212"/>
      <c r="P199" s="212"/>
      <c r="Q199" s="216"/>
      <c r="R199" s="216"/>
      <c r="S199" s="216"/>
      <c r="T199" s="216"/>
      <c r="U199" s="216"/>
      <c r="V199" s="216"/>
      <c r="W199" s="216"/>
    </row>
    <row r="200" spans="1:23" ht="12.75" customHeight="1" x14ac:dyDescent="0.2">
      <c r="B200" s="208" t="s">
        <v>250</v>
      </c>
      <c r="C200" s="207"/>
      <c r="D200" s="167"/>
      <c r="E200" s="166"/>
      <c r="F200" s="720"/>
      <c r="G200" s="720"/>
      <c r="H200" s="720"/>
      <c r="I200" s="720"/>
      <c r="J200" s="720"/>
      <c r="K200" s="776"/>
      <c r="L200" s="212"/>
      <c r="M200" s="212"/>
      <c r="N200" s="212"/>
      <c r="O200" s="212"/>
      <c r="P200" s="212"/>
      <c r="Q200" s="216"/>
      <c r="R200" s="216"/>
      <c r="S200" s="216"/>
      <c r="T200" s="216"/>
      <c r="U200" s="216"/>
      <c r="V200" s="216"/>
      <c r="W200" s="216"/>
    </row>
    <row r="201" spans="1:23" ht="12.75" customHeight="1" x14ac:dyDescent="0.2">
      <c r="B201" s="114" t="s">
        <v>419</v>
      </c>
      <c r="C201" s="740" t="s">
        <v>249</v>
      </c>
      <c r="D201" s="162">
        <v>4.25</v>
      </c>
      <c r="E201" s="203">
        <f>1/D201</f>
        <v>0.23529411764705882</v>
      </c>
      <c r="F201" s="653">
        <v>1.44</v>
      </c>
      <c r="G201" s="719">
        <v>1.51</v>
      </c>
      <c r="H201" s="719">
        <f t="shared" ref="H201:K201" si="56">+G201*1.05</f>
        <v>1.5855000000000001</v>
      </c>
      <c r="I201" s="719">
        <f t="shared" si="56"/>
        <v>1.6647750000000001</v>
      </c>
      <c r="J201" s="719">
        <f t="shared" si="56"/>
        <v>1.7480137500000001</v>
      </c>
      <c r="K201" s="719">
        <f t="shared" si="56"/>
        <v>1.8354144375000003</v>
      </c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</row>
    <row r="202" spans="1:23" ht="12.75" customHeight="1" x14ac:dyDescent="0.2">
      <c r="B202" s="204" t="s">
        <v>742</v>
      </c>
      <c r="C202" s="221"/>
      <c r="D202" s="170"/>
      <c r="E202" s="161">
        <v>0.03</v>
      </c>
      <c r="F202" s="653">
        <f>$E$202*$D$201*F201</f>
        <v>0.18359999999999999</v>
      </c>
      <c r="G202" s="653">
        <f t="shared" ref="G202:K202" si="57">$E$202*$D$201*G201</f>
        <v>0.192525</v>
      </c>
      <c r="H202" s="653">
        <f t="shared" si="57"/>
        <v>0.20215125000000003</v>
      </c>
      <c r="I202" s="653">
        <f t="shared" si="57"/>
        <v>0.2122588125</v>
      </c>
      <c r="J202" s="653">
        <f t="shared" si="57"/>
        <v>0.22287175312500002</v>
      </c>
      <c r="K202" s="653">
        <f t="shared" si="57"/>
        <v>0.23401534078125005</v>
      </c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</row>
    <row r="203" spans="1:23" ht="12.75" customHeight="1" x14ac:dyDescent="0.2">
      <c r="B203" s="169" t="s">
        <v>248</v>
      </c>
      <c r="C203" s="168"/>
      <c r="D203" s="167"/>
      <c r="E203" s="166"/>
      <c r="F203" s="776"/>
      <c r="G203" s="803"/>
      <c r="H203" s="803"/>
      <c r="I203" s="803"/>
      <c r="J203" s="803"/>
      <c r="K203" s="803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</row>
    <row r="204" spans="1:23" ht="12.75" customHeight="1" x14ac:dyDescent="0.2">
      <c r="B204" s="114" t="s">
        <v>785</v>
      </c>
      <c r="C204" s="221" t="s">
        <v>247</v>
      </c>
      <c r="D204" s="162">
        <v>1</v>
      </c>
      <c r="E204" s="161">
        <f>1/D204</f>
        <v>1</v>
      </c>
      <c r="F204" s="685">
        <v>0.26</v>
      </c>
      <c r="G204" s="719">
        <v>0.28000000000000003</v>
      </c>
      <c r="H204" s="719">
        <f t="shared" ref="H204:K205" si="58">+G204*1.05</f>
        <v>0.29400000000000004</v>
      </c>
      <c r="I204" s="719">
        <f t="shared" si="58"/>
        <v>0.30870000000000003</v>
      </c>
      <c r="J204" s="719">
        <f t="shared" si="58"/>
        <v>0.32413500000000006</v>
      </c>
      <c r="K204" s="719">
        <f t="shared" si="58"/>
        <v>0.34034175000000005</v>
      </c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</row>
    <row r="205" spans="1:23" ht="12.75" customHeight="1" x14ac:dyDescent="0.2">
      <c r="B205" s="114" t="s">
        <v>805</v>
      </c>
      <c r="C205" s="221" t="s">
        <v>247</v>
      </c>
      <c r="D205" s="162">
        <v>1</v>
      </c>
      <c r="E205" s="161">
        <f>1/D205</f>
        <v>1</v>
      </c>
      <c r="F205" s="685">
        <v>0.47</v>
      </c>
      <c r="G205" s="719">
        <v>0.5</v>
      </c>
      <c r="H205" s="719">
        <f t="shared" si="58"/>
        <v>0.52500000000000002</v>
      </c>
      <c r="I205" s="719">
        <f t="shared" si="58"/>
        <v>0.55125000000000002</v>
      </c>
      <c r="J205" s="719">
        <f t="shared" si="58"/>
        <v>0.57881250000000006</v>
      </c>
      <c r="K205" s="719">
        <f t="shared" si="58"/>
        <v>0.60775312500000012</v>
      </c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</row>
    <row r="206" spans="1:23" ht="12.75" customHeight="1" x14ac:dyDescent="0.2">
      <c r="A206" s="215"/>
      <c r="B206" s="217"/>
      <c r="C206" s="217"/>
      <c r="D206" s="167"/>
      <c r="E206" s="166"/>
      <c r="F206" s="720"/>
      <c r="G206" s="802"/>
      <c r="H206" s="802"/>
      <c r="I206" s="802"/>
      <c r="J206" s="802"/>
      <c r="K206" s="802"/>
    </row>
    <row r="207" spans="1:23" ht="12.75" customHeight="1" x14ac:dyDescent="0.2">
      <c r="A207" s="135"/>
      <c r="B207" s="129" t="s">
        <v>90</v>
      </c>
      <c r="C207" s="177"/>
      <c r="D207" s="179"/>
      <c r="E207" s="177"/>
      <c r="F207" s="804"/>
      <c r="G207" s="804"/>
      <c r="H207" s="804"/>
      <c r="I207" s="804"/>
      <c r="J207" s="804"/>
      <c r="K207" s="805"/>
      <c r="L207" s="214"/>
      <c r="M207" s="214"/>
      <c r="N207" s="214"/>
      <c r="O207" s="214"/>
      <c r="P207" s="214"/>
      <c r="Q207" s="213"/>
      <c r="R207" s="213"/>
      <c r="S207" s="213"/>
      <c r="T207" s="213"/>
      <c r="U207" s="213"/>
      <c r="V207" s="213"/>
      <c r="W207" s="213"/>
    </row>
    <row r="208" spans="1:23" ht="12.75" customHeight="1" x14ac:dyDescent="0.2">
      <c r="A208" s="101" t="s">
        <v>259</v>
      </c>
      <c r="B208" s="208" t="s">
        <v>250</v>
      </c>
      <c r="C208" s="207"/>
      <c r="D208" s="206"/>
      <c r="E208" s="205"/>
      <c r="F208" s="806"/>
      <c r="G208" s="806"/>
      <c r="H208" s="806"/>
      <c r="I208" s="806"/>
      <c r="J208" s="806"/>
      <c r="K208" s="807"/>
      <c r="L208" s="212"/>
      <c r="M208" s="212"/>
      <c r="N208" s="212"/>
      <c r="O208" s="212"/>
      <c r="P208" s="212"/>
      <c r="Q208" s="55"/>
      <c r="R208" s="55"/>
      <c r="S208" s="55"/>
      <c r="T208" s="55"/>
      <c r="U208" s="55"/>
      <c r="V208" s="55"/>
      <c r="W208" s="55"/>
    </row>
    <row r="209" spans="1:23" ht="12.75" customHeight="1" x14ac:dyDescent="0.2">
      <c r="B209" s="114" t="s">
        <v>419</v>
      </c>
      <c r="C209" s="740" t="s">
        <v>249</v>
      </c>
      <c r="D209" s="162">
        <v>1</v>
      </c>
      <c r="E209" s="203">
        <f>1/D209</f>
        <v>1</v>
      </c>
      <c r="F209" s="653">
        <v>0.66</v>
      </c>
      <c r="G209" s="719">
        <v>0.7</v>
      </c>
      <c r="H209" s="719">
        <f>+G209*1.1</f>
        <v>0.77</v>
      </c>
      <c r="I209" s="719">
        <f t="shared" ref="I209:K209" si="59">+H209*1.05</f>
        <v>0.80850000000000011</v>
      </c>
      <c r="J209" s="719">
        <f t="shared" si="59"/>
        <v>0.84892500000000015</v>
      </c>
      <c r="K209" s="719">
        <f t="shared" si="59"/>
        <v>0.89137125000000017</v>
      </c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</row>
    <row r="210" spans="1:23" ht="12.75" customHeight="1" x14ac:dyDescent="0.2">
      <c r="B210" s="204" t="s">
        <v>742</v>
      </c>
      <c r="C210" s="221"/>
      <c r="D210" s="170"/>
      <c r="E210" s="161">
        <v>0.03</v>
      </c>
      <c r="F210" s="653">
        <f>$E$210*$D$209*F209</f>
        <v>1.9800000000000002E-2</v>
      </c>
      <c r="G210" s="653">
        <f t="shared" ref="G210:K210" si="60">$E$210*$D$209*G209</f>
        <v>2.0999999999999998E-2</v>
      </c>
      <c r="H210" s="653">
        <f t="shared" si="60"/>
        <v>2.3099999999999999E-2</v>
      </c>
      <c r="I210" s="653">
        <f t="shared" si="60"/>
        <v>2.4255000000000002E-2</v>
      </c>
      <c r="J210" s="653">
        <f t="shared" si="60"/>
        <v>2.5467750000000004E-2</v>
      </c>
      <c r="K210" s="653">
        <f t="shared" si="60"/>
        <v>2.6741137500000005E-2</v>
      </c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</row>
    <row r="211" spans="1:23" ht="12.75" customHeight="1" x14ac:dyDescent="0.2">
      <c r="A211" s="101" t="s">
        <v>259</v>
      </c>
      <c r="B211" s="169" t="s">
        <v>248</v>
      </c>
      <c r="C211" s="168"/>
      <c r="D211" s="167"/>
      <c r="E211" s="166"/>
      <c r="F211" s="776"/>
      <c r="G211" s="808"/>
      <c r="H211" s="808"/>
      <c r="I211" s="808"/>
      <c r="J211" s="808"/>
      <c r="K211" s="808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</row>
    <row r="212" spans="1:23" ht="12.75" customHeight="1" x14ac:dyDescent="0.2">
      <c r="B212" s="114" t="s">
        <v>785</v>
      </c>
      <c r="C212" s="221" t="s">
        <v>247</v>
      </c>
      <c r="D212" s="162">
        <v>1</v>
      </c>
      <c r="E212" s="161">
        <f>1/D212</f>
        <v>1</v>
      </c>
      <c r="F212" s="685">
        <v>1.4999999999999999E-2</v>
      </c>
      <c r="G212" s="719">
        <v>0.02</v>
      </c>
      <c r="H212" s="719">
        <f t="shared" ref="H212:K213" si="61">+G212*1.05</f>
        <v>2.1000000000000001E-2</v>
      </c>
      <c r="I212" s="719">
        <f t="shared" si="61"/>
        <v>2.2050000000000004E-2</v>
      </c>
      <c r="J212" s="719">
        <f t="shared" si="61"/>
        <v>2.3152500000000006E-2</v>
      </c>
      <c r="K212" s="719">
        <f t="shared" si="61"/>
        <v>2.4310125000000009E-2</v>
      </c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</row>
    <row r="213" spans="1:23" ht="12.75" customHeight="1" x14ac:dyDescent="0.2">
      <c r="A213" s="135"/>
      <c r="B213" s="114" t="s">
        <v>805</v>
      </c>
      <c r="C213" s="221" t="s">
        <v>247</v>
      </c>
      <c r="D213" s="162">
        <v>1</v>
      </c>
      <c r="E213" s="161">
        <f>1/D213</f>
        <v>1</v>
      </c>
      <c r="F213" s="685">
        <v>4.7E-2</v>
      </c>
      <c r="G213" s="719">
        <v>0.05</v>
      </c>
      <c r="H213" s="719">
        <f t="shared" si="61"/>
        <v>5.2500000000000005E-2</v>
      </c>
      <c r="I213" s="719">
        <f t="shared" si="61"/>
        <v>5.5125000000000007E-2</v>
      </c>
      <c r="J213" s="719">
        <f t="shared" si="61"/>
        <v>5.7881250000000009E-2</v>
      </c>
      <c r="K213" s="719">
        <f t="shared" si="61"/>
        <v>6.0775312500000012E-2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</row>
    <row r="214" spans="1:23" ht="12.75" customHeight="1" x14ac:dyDescent="0.2">
      <c r="A214" s="215"/>
      <c r="B214" s="215"/>
      <c r="C214" s="215"/>
      <c r="D214" s="785"/>
      <c r="E214" s="215"/>
      <c r="F214" s="785"/>
    </row>
    <row r="215" spans="1:23" ht="12.75" customHeight="1" x14ac:dyDescent="0.2">
      <c r="B215" s="215"/>
      <c r="C215" s="215"/>
      <c r="D215" s="785"/>
      <c r="E215" s="215"/>
      <c r="F215" s="785"/>
    </row>
    <row r="216" spans="1:23" ht="12.75" customHeight="1" x14ac:dyDescent="0.2">
      <c r="A216" s="158"/>
      <c r="F216" s="156"/>
      <c r="G216" s="202"/>
      <c r="H216" s="202"/>
      <c r="I216" s="202"/>
      <c r="J216" s="202"/>
      <c r="K216" s="202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</row>
    <row r="217" spans="1:23" ht="12.75" customHeight="1" x14ac:dyDescent="0.2">
      <c r="A217" s="158"/>
      <c r="B217" s="83" t="s">
        <v>258</v>
      </c>
      <c r="C217" s="777"/>
      <c r="D217" s="778"/>
      <c r="E217" s="778"/>
      <c r="F217" s="778"/>
      <c r="G217" s="778"/>
      <c r="H217" s="778"/>
      <c r="I217" s="779"/>
      <c r="J217" s="780"/>
      <c r="K217" s="781"/>
      <c r="L217" s="202"/>
      <c r="M217" s="202"/>
      <c r="N217" s="202"/>
      <c r="O217" s="202"/>
      <c r="P217" s="202"/>
      <c r="Q217" s="158"/>
      <c r="R217" s="158"/>
      <c r="S217" s="158"/>
      <c r="T217" s="158"/>
      <c r="U217" s="158"/>
      <c r="V217" s="158"/>
      <c r="W217" s="158"/>
    </row>
    <row r="218" spans="1:23" ht="12.75" customHeight="1" x14ac:dyDescent="0.2">
      <c r="A218" s="158"/>
      <c r="B218" s="73" t="s">
        <v>30</v>
      </c>
      <c r="C218" s="492"/>
      <c r="D218" s="635"/>
      <c r="E218" s="635"/>
      <c r="F218" s="635"/>
      <c r="G218" s="635"/>
      <c r="H218" s="635"/>
      <c r="I218" s="480"/>
      <c r="J218" s="644"/>
      <c r="K218" s="782"/>
      <c r="L218" s="202"/>
      <c r="M218" s="202"/>
      <c r="N218" s="202"/>
      <c r="O218" s="202"/>
      <c r="P218" s="202"/>
      <c r="Q218" s="158"/>
      <c r="R218" s="158"/>
      <c r="S218" s="158"/>
      <c r="T218" s="158"/>
      <c r="U218" s="158"/>
      <c r="V218" s="158"/>
      <c r="W218" s="158"/>
    </row>
    <row r="219" spans="1:23" ht="12.75" customHeight="1" x14ac:dyDescent="0.2">
      <c r="B219" s="73" t="s">
        <v>817</v>
      </c>
      <c r="C219" s="492"/>
      <c r="D219" s="635"/>
      <c r="E219" s="635"/>
      <c r="F219" s="635"/>
      <c r="G219" s="635"/>
      <c r="H219" s="635"/>
      <c r="I219" s="480"/>
      <c r="J219" s="644"/>
      <c r="K219" s="782"/>
      <c r="L219" s="155"/>
      <c r="M219" s="155"/>
      <c r="N219" s="155"/>
      <c r="O219" s="155"/>
      <c r="P219" s="155"/>
    </row>
    <row r="220" spans="1:23" ht="12.75" customHeight="1" x14ac:dyDescent="0.2">
      <c r="B220" s="73" t="s">
        <v>2</v>
      </c>
      <c r="C220" s="492"/>
      <c r="D220" s="635"/>
      <c r="E220" s="635"/>
      <c r="F220" s="635"/>
      <c r="G220" s="635"/>
      <c r="H220" s="635"/>
      <c r="I220" s="492"/>
      <c r="J220" s="492"/>
      <c r="K220" s="636"/>
      <c r="L220" s="155"/>
      <c r="M220" s="155"/>
      <c r="N220" s="155"/>
      <c r="O220" s="155"/>
      <c r="P220" s="155"/>
    </row>
    <row r="221" spans="1:23" ht="12.75" customHeight="1" x14ac:dyDescent="0.2">
      <c r="B221" s="77"/>
      <c r="C221" s="495"/>
      <c r="D221" s="783"/>
      <c r="E221" s="783"/>
      <c r="F221" s="783"/>
      <c r="G221" s="783"/>
      <c r="H221" s="783"/>
      <c r="I221" s="495"/>
      <c r="J221" s="495"/>
      <c r="K221" s="784"/>
      <c r="L221" s="155"/>
      <c r="M221" s="155"/>
      <c r="N221" s="155"/>
      <c r="O221" s="155"/>
      <c r="P221" s="155"/>
    </row>
    <row r="222" spans="1:23" ht="12.75" customHeight="1" x14ac:dyDescent="0.2">
      <c r="B222" s="10"/>
      <c r="F222" s="156"/>
    </row>
    <row r="223" spans="1:23" ht="12.75" customHeight="1" x14ac:dyDescent="0.2">
      <c r="B223" s="196"/>
      <c r="C223" s="195" t="s">
        <v>247</v>
      </c>
      <c r="D223" s="194" t="s">
        <v>264</v>
      </c>
      <c r="E223" s="192"/>
      <c r="F223" s="650" t="s">
        <v>713</v>
      </c>
      <c r="G223" s="193"/>
      <c r="H223" s="193"/>
      <c r="I223" s="193"/>
      <c r="J223" s="193"/>
      <c r="K223" s="192"/>
    </row>
    <row r="224" spans="1:23" ht="12.75" customHeight="1" x14ac:dyDescent="0.2">
      <c r="B224" s="191" t="s">
        <v>3</v>
      </c>
      <c r="C224" s="184" t="s">
        <v>254</v>
      </c>
      <c r="D224" s="190" t="s">
        <v>253</v>
      </c>
      <c r="E224" s="189" t="s">
        <v>252</v>
      </c>
      <c r="F224" s="188" t="s">
        <v>38</v>
      </c>
      <c r="G224" s="187" t="s">
        <v>39</v>
      </c>
      <c r="H224" s="187" t="s">
        <v>40</v>
      </c>
      <c r="I224" s="187" t="s">
        <v>121</v>
      </c>
      <c r="J224" s="187" t="s">
        <v>122</v>
      </c>
      <c r="K224" s="187" t="s">
        <v>633</v>
      </c>
    </row>
    <row r="225" spans="2:11" ht="12.75" customHeight="1" x14ac:dyDescent="0.2">
      <c r="B225" s="185"/>
      <c r="C225" s="184" t="s">
        <v>251</v>
      </c>
      <c r="D225" s="183" t="s">
        <v>263</v>
      </c>
      <c r="E225" s="182" t="s">
        <v>262</v>
      </c>
      <c r="F225" s="181"/>
      <c r="G225" s="180"/>
      <c r="H225" s="180"/>
      <c r="I225" s="180"/>
      <c r="J225" s="180"/>
      <c r="K225" s="180"/>
    </row>
    <row r="226" spans="2:11" ht="12.75" customHeight="1" x14ac:dyDescent="0.2">
      <c r="B226" s="129" t="s">
        <v>95</v>
      </c>
      <c r="C226" s="177"/>
      <c r="D226" s="179"/>
      <c r="E226" s="177"/>
      <c r="F226" s="177"/>
      <c r="G226" s="177"/>
      <c r="H226" s="177"/>
      <c r="I226" s="177"/>
      <c r="J226" s="177"/>
      <c r="K226" s="209"/>
    </row>
    <row r="227" spans="2:11" ht="12.75" customHeight="1" x14ac:dyDescent="0.2">
      <c r="B227" s="169" t="s">
        <v>250</v>
      </c>
      <c r="C227" s="168"/>
      <c r="D227" s="167"/>
      <c r="E227" s="166"/>
      <c r="F227" s="166"/>
      <c r="G227" s="166"/>
      <c r="H227" s="166"/>
      <c r="I227" s="166"/>
      <c r="J227" s="165"/>
      <c r="K227" s="25"/>
    </row>
    <row r="228" spans="2:11" ht="12.75" customHeight="1" x14ac:dyDescent="0.2">
      <c r="B228" s="114" t="s">
        <v>419</v>
      </c>
      <c r="C228" s="740" t="s">
        <v>249</v>
      </c>
      <c r="D228" s="162">
        <v>3.45</v>
      </c>
      <c r="E228" s="203">
        <f>1/D228</f>
        <v>0.28985507246376813</v>
      </c>
      <c r="F228" s="653">
        <v>1.95</v>
      </c>
      <c r="G228" s="719">
        <v>2.0169999999999999</v>
      </c>
      <c r="H228" s="719">
        <f t="shared" ref="H228:H229" si="62">+G228*1.05</f>
        <v>2.1178499999999998</v>
      </c>
      <c r="I228" s="719">
        <f t="shared" ref="I228:I229" si="63">+H228*1.05</f>
        <v>2.2237424999999997</v>
      </c>
      <c r="J228" s="719">
        <f t="shared" ref="J228:J229" si="64">+I228*1.05</f>
        <v>2.334929625</v>
      </c>
      <c r="K228" s="719">
        <f t="shared" ref="K228:K229" si="65">+J228*1.05</f>
        <v>2.4516761062500003</v>
      </c>
    </row>
    <row r="229" spans="2:11" ht="12.75" customHeight="1" x14ac:dyDescent="0.2">
      <c r="B229" s="204" t="s">
        <v>257</v>
      </c>
      <c r="C229" s="221" t="s">
        <v>249</v>
      </c>
      <c r="D229" s="162">
        <v>1.67</v>
      </c>
      <c r="E229" s="203">
        <f>1/D229</f>
        <v>0.5988023952095809</v>
      </c>
      <c r="F229" s="223">
        <v>1</v>
      </c>
      <c r="G229" s="719">
        <v>1.042</v>
      </c>
      <c r="H229" s="719">
        <f t="shared" si="62"/>
        <v>1.0941000000000001</v>
      </c>
      <c r="I229" s="719">
        <f t="shared" si="63"/>
        <v>1.1488050000000001</v>
      </c>
      <c r="J229" s="719">
        <f t="shared" si="64"/>
        <v>1.20624525</v>
      </c>
      <c r="K229" s="719">
        <f t="shared" si="65"/>
        <v>1.2665575125000001</v>
      </c>
    </row>
    <row r="230" spans="2:11" ht="12.75" customHeight="1" x14ac:dyDescent="0.2">
      <c r="B230" s="107" t="s">
        <v>774</v>
      </c>
      <c r="C230" s="741"/>
      <c r="D230" s="170"/>
      <c r="E230" s="203">
        <v>0.05</v>
      </c>
      <c r="F230" s="223">
        <f>$E$230*$D$228*F228</f>
        <v>0.33637500000000004</v>
      </c>
      <c r="G230" s="223">
        <f t="shared" ref="G230:K230" si="66">$E$230*$D$228*G228</f>
        <v>0.34793250000000003</v>
      </c>
      <c r="H230" s="223">
        <f t="shared" si="66"/>
        <v>0.36532912499999998</v>
      </c>
      <c r="I230" s="223">
        <f t="shared" si="66"/>
        <v>0.38359558124999998</v>
      </c>
      <c r="J230" s="223">
        <f t="shared" si="66"/>
        <v>0.40277536031250005</v>
      </c>
      <c r="K230" s="223">
        <f t="shared" si="66"/>
        <v>0.42291412832812508</v>
      </c>
    </row>
    <row r="231" spans="2:11" ht="12.75" customHeight="1" x14ac:dyDescent="0.2">
      <c r="B231" s="169" t="s">
        <v>248</v>
      </c>
      <c r="C231" s="168"/>
      <c r="D231" s="167"/>
      <c r="E231" s="166"/>
      <c r="F231" s="720"/>
      <c r="G231" s="720"/>
      <c r="H231" s="720"/>
      <c r="I231" s="720"/>
      <c r="J231" s="720"/>
      <c r="K231" s="776"/>
    </row>
    <row r="232" spans="2:11" ht="12.75" customHeight="1" x14ac:dyDescent="0.2">
      <c r="B232" s="114" t="s">
        <v>787</v>
      </c>
      <c r="C232" s="221" t="s">
        <v>247</v>
      </c>
      <c r="D232" s="162">
        <v>1</v>
      </c>
      <c r="E232" s="161">
        <f>1/D232</f>
        <v>1</v>
      </c>
      <c r="F232" s="685">
        <v>0.17</v>
      </c>
      <c r="G232" s="719">
        <v>0.18</v>
      </c>
      <c r="H232" s="719">
        <f t="shared" ref="H232:H233" si="67">+G232*1.05</f>
        <v>0.189</v>
      </c>
      <c r="I232" s="719">
        <f t="shared" ref="I232:I233" si="68">+H232*1.05</f>
        <v>0.19845000000000002</v>
      </c>
      <c r="J232" s="719">
        <f t="shared" ref="J232:J233" si="69">+I232*1.05</f>
        <v>0.20837250000000002</v>
      </c>
      <c r="K232" s="719">
        <f t="shared" ref="K232:K233" si="70">+J232*1.05</f>
        <v>0.21879112500000003</v>
      </c>
    </row>
    <row r="233" spans="2:11" ht="12.75" customHeight="1" x14ac:dyDescent="0.2">
      <c r="B233" s="114" t="s">
        <v>788</v>
      </c>
      <c r="C233" s="221" t="s">
        <v>247</v>
      </c>
      <c r="D233" s="162">
        <v>1</v>
      </c>
      <c r="E233" s="161">
        <f>1/D233</f>
        <v>1</v>
      </c>
      <c r="F233" s="685">
        <v>0.38</v>
      </c>
      <c r="G233" s="719">
        <v>0.4</v>
      </c>
      <c r="H233" s="719">
        <f t="shared" si="67"/>
        <v>0.42000000000000004</v>
      </c>
      <c r="I233" s="719">
        <f t="shared" si="68"/>
        <v>0.44100000000000006</v>
      </c>
      <c r="J233" s="719">
        <f t="shared" si="69"/>
        <v>0.46305000000000007</v>
      </c>
      <c r="K233" s="719">
        <f t="shared" si="70"/>
        <v>0.48620250000000009</v>
      </c>
    </row>
    <row r="234" spans="2:11" ht="12.75" customHeight="1" x14ac:dyDescent="0.2">
      <c r="F234" s="156"/>
    </row>
    <row r="235" spans="2:11" ht="12.75" customHeight="1" x14ac:dyDescent="0.2">
      <c r="B235" s="129" t="s">
        <v>96</v>
      </c>
      <c r="C235" s="177"/>
      <c r="D235" s="179"/>
      <c r="E235" s="177"/>
      <c r="F235" s="177"/>
      <c r="G235" s="177"/>
      <c r="H235" s="177"/>
      <c r="I235" s="177"/>
      <c r="J235" s="177"/>
      <c r="K235" s="209"/>
    </row>
    <row r="236" spans="2:11" ht="12.75" customHeight="1" x14ac:dyDescent="0.2">
      <c r="B236" s="169" t="s">
        <v>250</v>
      </c>
      <c r="C236" s="168"/>
      <c r="D236" s="167"/>
      <c r="E236" s="166"/>
      <c r="F236" s="166"/>
      <c r="G236" s="166"/>
      <c r="H236" s="166"/>
      <c r="I236" s="166"/>
      <c r="J236" s="165"/>
      <c r="K236" s="25"/>
    </row>
    <row r="237" spans="2:11" ht="12.75" customHeight="1" x14ac:dyDescent="0.2">
      <c r="B237" s="114" t="s">
        <v>419</v>
      </c>
      <c r="C237" s="740" t="s">
        <v>249</v>
      </c>
      <c r="D237" s="162">
        <v>3.8450000000000002</v>
      </c>
      <c r="E237" s="203">
        <f>1/D237</f>
        <v>0.26007802340702207</v>
      </c>
      <c r="F237" s="653">
        <v>1.95</v>
      </c>
      <c r="G237" s="719">
        <v>2.0169999999999999</v>
      </c>
      <c r="H237" s="719">
        <f t="shared" ref="H237:H238" si="71">+G237*1.05</f>
        <v>2.1178499999999998</v>
      </c>
      <c r="I237" s="719">
        <f t="shared" ref="I237:I238" si="72">+H237*1.05</f>
        <v>2.2237424999999997</v>
      </c>
      <c r="J237" s="719">
        <f t="shared" ref="J237:J238" si="73">+I237*1.05</f>
        <v>2.334929625</v>
      </c>
      <c r="K237" s="719">
        <f t="shared" ref="K237:K238" si="74">+J237*1.05</f>
        <v>2.4516761062500003</v>
      </c>
    </row>
    <row r="238" spans="2:11" ht="12.75" customHeight="1" x14ac:dyDescent="0.2">
      <c r="B238" s="204" t="s">
        <v>257</v>
      </c>
      <c r="C238" s="221" t="s">
        <v>249</v>
      </c>
      <c r="D238" s="162">
        <v>1.97</v>
      </c>
      <c r="E238" s="203">
        <f>1/D238</f>
        <v>0.50761421319796951</v>
      </c>
      <c r="F238" s="223">
        <v>1</v>
      </c>
      <c r="G238" s="719">
        <v>1.042</v>
      </c>
      <c r="H238" s="719">
        <f t="shared" si="71"/>
        <v>1.0941000000000001</v>
      </c>
      <c r="I238" s="719">
        <f t="shared" si="72"/>
        <v>1.1488050000000001</v>
      </c>
      <c r="J238" s="719">
        <f t="shared" si="73"/>
        <v>1.20624525</v>
      </c>
      <c r="K238" s="719">
        <f t="shared" si="74"/>
        <v>1.2665575125000001</v>
      </c>
    </row>
    <row r="239" spans="2:11" ht="12.75" customHeight="1" x14ac:dyDescent="0.2">
      <c r="B239" s="107" t="s">
        <v>774</v>
      </c>
      <c r="C239" s="741"/>
      <c r="D239" s="170"/>
      <c r="E239" s="203">
        <v>0.05</v>
      </c>
      <c r="F239" s="223">
        <f>$E$239*$D$237*F237</f>
        <v>0.37488750000000004</v>
      </c>
      <c r="G239" s="223">
        <f t="shared" ref="G239:K239" si="75">$E$239*$D$237*G237</f>
        <v>0.38776825000000004</v>
      </c>
      <c r="H239" s="223">
        <f t="shared" si="75"/>
        <v>0.40715666250000004</v>
      </c>
      <c r="I239" s="223">
        <f t="shared" si="75"/>
        <v>0.42751449562500005</v>
      </c>
      <c r="J239" s="223">
        <f t="shared" si="75"/>
        <v>0.4488902204062501</v>
      </c>
      <c r="K239" s="223">
        <f t="shared" si="75"/>
        <v>0.47133473142656263</v>
      </c>
    </row>
    <row r="240" spans="2:11" ht="12.75" customHeight="1" x14ac:dyDescent="0.2">
      <c r="B240" s="169" t="s">
        <v>248</v>
      </c>
      <c r="C240" s="168"/>
      <c r="D240" s="167"/>
      <c r="E240" s="166"/>
      <c r="F240" s="720"/>
      <c r="G240" s="720"/>
      <c r="H240" s="720"/>
      <c r="I240" s="720"/>
      <c r="J240" s="720"/>
      <c r="K240" s="776"/>
    </row>
    <row r="241" spans="2:11" ht="12.75" customHeight="1" x14ac:dyDescent="0.2">
      <c r="B241" s="114" t="s">
        <v>787</v>
      </c>
      <c r="C241" s="221" t="s">
        <v>247</v>
      </c>
      <c r="D241" s="162">
        <v>1</v>
      </c>
      <c r="E241" s="161">
        <f>1/D241</f>
        <v>1</v>
      </c>
      <c r="F241" s="685">
        <v>0.19</v>
      </c>
      <c r="G241" s="719">
        <v>0.2</v>
      </c>
      <c r="H241" s="719">
        <f t="shared" ref="H241:H242" si="76">+G241*1.05</f>
        <v>0.21000000000000002</v>
      </c>
      <c r="I241" s="719">
        <f t="shared" ref="I241:I242" si="77">+H241*1.05</f>
        <v>0.22050000000000003</v>
      </c>
      <c r="J241" s="719">
        <f t="shared" ref="J241:J242" si="78">+I241*1.05</f>
        <v>0.23152500000000004</v>
      </c>
      <c r="K241" s="719">
        <f t="shared" ref="K241:K242" si="79">+J241*1.05</f>
        <v>0.24310125000000005</v>
      </c>
    </row>
    <row r="242" spans="2:11" ht="12.75" customHeight="1" x14ac:dyDescent="0.2">
      <c r="B242" s="114" t="s">
        <v>788</v>
      </c>
      <c r="C242" s="221" t="s">
        <v>247</v>
      </c>
      <c r="D242" s="162">
        <v>1</v>
      </c>
      <c r="E242" s="161">
        <f>1/D242</f>
        <v>1</v>
      </c>
      <c r="F242" s="685">
        <v>0.52</v>
      </c>
      <c r="G242" s="719">
        <v>0.55000000000000004</v>
      </c>
      <c r="H242" s="719">
        <f t="shared" si="76"/>
        <v>0.57750000000000012</v>
      </c>
      <c r="I242" s="719">
        <f t="shared" si="77"/>
        <v>0.60637500000000011</v>
      </c>
      <c r="J242" s="719">
        <f t="shared" si="78"/>
        <v>0.63669375000000017</v>
      </c>
      <c r="K242" s="719">
        <f t="shared" si="79"/>
        <v>0.66852843750000024</v>
      </c>
    </row>
    <row r="243" spans="2:11" ht="12.75" customHeight="1" x14ac:dyDescent="0.2">
      <c r="F243" s="156"/>
    </row>
    <row r="244" spans="2:11" ht="12.75" customHeight="1" x14ac:dyDescent="0.2">
      <c r="B244" s="129" t="s">
        <v>97</v>
      </c>
      <c r="C244" s="177"/>
      <c r="D244" s="179"/>
      <c r="E244" s="177"/>
      <c r="F244" s="177"/>
      <c r="G244" s="177"/>
      <c r="H244" s="177"/>
      <c r="I244" s="177"/>
      <c r="J244" s="177"/>
      <c r="K244" s="209"/>
    </row>
    <row r="245" spans="2:11" ht="12.75" customHeight="1" x14ac:dyDescent="0.2">
      <c r="B245" s="169" t="s">
        <v>250</v>
      </c>
      <c r="C245" s="168"/>
      <c r="D245" s="167"/>
      <c r="E245" s="166"/>
      <c r="F245" s="166"/>
      <c r="G245" s="166"/>
      <c r="H245" s="166"/>
      <c r="I245" s="166"/>
      <c r="J245" s="165"/>
      <c r="K245" s="25"/>
    </row>
    <row r="246" spans="2:11" ht="12.75" customHeight="1" x14ac:dyDescent="0.2">
      <c r="B246" s="114" t="s">
        <v>419</v>
      </c>
      <c r="C246" s="740" t="s">
        <v>249</v>
      </c>
      <c r="D246" s="162">
        <v>5.44</v>
      </c>
      <c r="E246" s="203">
        <f>1/D246</f>
        <v>0.18382352941176469</v>
      </c>
      <c r="F246" s="653">
        <v>1.95</v>
      </c>
      <c r="G246" s="719">
        <v>2.0169999999999999</v>
      </c>
      <c r="H246" s="719">
        <f t="shared" ref="H246:H247" si="80">+G246*1.05</f>
        <v>2.1178499999999998</v>
      </c>
      <c r="I246" s="719">
        <f t="shared" ref="I246:I247" si="81">+H246*1.05</f>
        <v>2.2237424999999997</v>
      </c>
      <c r="J246" s="719">
        <f t="shared" ref="J246:J247" si="82">+I246*1.05</f>
        <v>2.334929625</v>
      </c>
      <c r="K246" s="719">
        <f t="shared" ref="K246:K247" si="83">+J246*1.05</f>
        <v>2.4516761062500003</v>
      </c>
    </row>
    <row r="247" spans="2:11" ht="12.75" customHeight="1" x14ac:dyDescent="0.2">
      <c r="B247" s="204" t="s">
        <v>257</v>
      </c>
      <c r="C247" s="221" t="s">
        <v>249</v>
      </c>
      <c r="D247" s="162">
        <v>2.37</v>
      </c>
      <c r="E247" s="203">
        <f>1/D247</f>
        <v>0.42194092827004215</v>
      </c>
      <c r="F247" s="223">
        <v>1</v>
      </c>
      <c r="G247" s="719">
        <v>1.042</v>
      </c>
      <c r="H247" s="719">
        <f t="shared" si="80"/>
        <v>1.0941000000000001</v>
      </c>
      <c r="I247" s="719">
        <f t="shared" si="81"/>
        <v>1.1488050000000001</v>
      </c>
      <c r="J247" s="719">
        <f t="shared" si="82"/>
        <v>1.20624525</v>
      </c>
      <c r="K247" s="719">
        <f t="shared" si="83"/>
        <v>1.2665575125000001</v>
      </c>
    </row>
    <row r="248" spans="2:11" ht="12.75" customHeight="1" x14ac:dyDescent="0.2">
      <c r="B248" s="107" t="s">
        <v>774</v>
      </c>
      <c r="C248" s="741"/>
      <c r="D248" s="170"/>
      <c r="E248" s="203">
        <v>0.05</v>
      </c>
      <c r="F248" s="223">
        <f>$E$248*$D$246*F246</f>
        <v>0.53039999999999998</v>
      </c>
      <c r="G248" s="223">
        <f t="shared" ref="G248:K248" si="84">$E$248*$D$246*G246</f>
        <v>0.548624</v>
      </c>
      <c r="H248" s="223">
        <f t="shared" si="84"/>
        <v>0.57605519999999999</v>
      </c>
      <c r="I248" s="223">
        <f t="shared" si="84"/>
        <v>0.60485795999999992</v>
      </c>
      <c r="J248" s="223">
        <f t="shared" si="84"/>
        <v>0.63510085800000005</v>
      </c>
      <c r="K248" s="223">
        <f t="shared" si="84"/>
        <v>0.66685590090000013</v>
      </c>
    </row>
    <row r="249" spans="2:11" ht="12.75" customHeight="1" x14ac:dyDescent="0.2">
      <c r="B249" s="169" t="s">
        <v>248</v>
      </c>
      <c r="C249" s="168"/>
      <c r="D249" s="167"/>
      <c r="E249" s="166"/>
      <c r="F249" s="720"/>
      <c r="G249" s="720"/>
      <c r="H249" s="720"/>
      <c r="I249" s="720"/>
      <c r="J249" s="720"/>
      <c r="K249" s="776"/>
    </row>
    <row r="250" spans="2:11" ht="12.75" customHeight="1" x14ac:dyDescent="0.2">
      <c r="B250" s="114" t="s">
        <v>787</v>
      </c>
      <c r="C250" s="221" t="s">
        <v>247</v>
      </c>
      <c r="D250" s="162">
        <v>1</v>
      </c>
      <c r="E250" s="161">
        <f>1/D250</f>
        <v>1</v>
      </c>
      <c r="F250" s="685">
        <v>0.19</v>
      </c>
      <c r="G250" s="719">
        <v>0.2</v>
      </c>
      <c r="H250" s="719">
        <f t="shared" ref="H250:H251" si="85">+G250*1.05</f>
        <v>0.21000000000000002</v>
      </c>
      <c r="I250" s="719">
        <f t="shared" ref="I250:I251" si="86">+H250*1.05</f>
        <v>0.22050000000000003</v>
      </c>
      <c r="J250" s="719">
        <f t="shared" ref="J250:J251" si="87">+I250*1.05</f>
        <v>0.23152500000000004</v>
      </c>
      <c r="K250" s="719">
        <f t="shared" ref="K250:K251" si="88">+J250*1.05</f>
        <v>0.24310125000000005</v>
      </c>
    </row>
    <row r="251" spans="2:11" ht="12.75" customHeight="1" x14ac:dyDescent="0.2">
      <c r="B251" s="114" t="s">
        <v>788</v>
      </c>
      <c r="C251" s="221" t="s">
        <v>247</v>
      </c>
      <c r="D251" s="162">
        <v>1</v>
      </c>
      <c r="E251" s="161">
        <f>1/D251</f>
        <v>1</v>
      </c>
      <c r="F251" s="685">
        <v>0.52</v>
      </c>
      <c r="G251" s="719">
        <v>0.55000000000000004</v>
      </c>
      <c r="H251" s="719">
        <f t="shared" si="85"/>
        <v>0.57750000000000012</v>
      </c>
      <c r="I251" s="719">
        <f t="shared" si="86"/>
        <v>0.60637500000000011</v>
      </c>
      <c r="J251" s="719">
        <f t="shared" si="87"/>
        <v>0.63669375000000017</v>
      </c>
      <c r="K251" s="719">
        <f t="shared" si="88"/>
        <v>0.66852843750000024</v>
      </c>
    </row>
    <row r="252" spans="2:11" ht="12.75" customHeight="1" x14ac:dyDescent="0.2">
      <c r="F252" s="156"/>
    </row>
    <row r="253" spans="2:11" ht="12.75" customHeight="1" x14ac:dyDescent="0.2">
      <c r="B253" s="129" t="s">
        <v>98</v>
      </c>
      <c r="C253" s="177"/>
      <c r="D253" s="179"/>
      <c r="E253" s="177"/>
      <c r="F253" s="177"/>
      <c r="G253" s="177"/>
      <c r="H253" s="177"/>
      <c r="I253" s="177"/>
      <c r="J253" s="177"/>
      <c r="K253" s="209"/>
    </row>
    <row r="254" spans="2:11" ht="12.75" customHeight="1" x14ac:dyDescent="0.2">
      <c r="B254" s="169" t="s">
        <v>250</v>
      </c>
      <c r="C254" s="168"/>
      <c r="D254" s="167"/>
      <c r="E254" s="166"/>
      <c r="F254" s="166"/>
      <c r="G254" s="166"/>
      <c r="H254" s="166"/>
      <c r="I254" s="166"/>
      <c r="J254" s="165"/>
      <c r="K254" s="25"/>
    </row>
    <row r="255" spans="2:11" ht="12.75" customHeight="1" x14ac:dyDescent="0.2">
      <c r="B255" s="114" t="s">
        <v>419</v>
      </c>
      <c r="C255" s="740" t="s">
        <v>249</v>
      </c>
      <c r="D255" s="162">
        <v>6.7</v>
      </c>
      <c r="E255" s="203">
        <f>1/D255</f>
        <v>0.14925373134328357</v>
      </c>
      <c r="F255" s="653">
        <v>1.95</v>
      </c>
      <c r="G255" s="719">
        <v>2.0169999999999999</v>
      </c>
      <c r="H255" s="719">
        <f t="shared" ref="H255:H256" si="89">+G255*1.05</f>
        <v>2.1178499999999998</v>
      </c>
      <c r="I255" s="719">
        <f t="shared" ref="I255:I256" si="90">+H255*1.05</f>
        <v>2.2237424999999997</v>
      </c>
      <c r="J255" s="719">
        <f t="shared" ref="J255:J256" si="91">+I255*1.05</f>
        <v>2.334929625</v>
      </c>
      <c r="K255" s="719">
        <f t="shared" ref="K255:K256" si="92">+J255*1.05</f>
        <v>2.4516761062500003</v>
      </c>
    </row>
    <row r="256" spans="2:11" ht="12.75" customHeight="1" x14ac:dyDescent="0.2">
      <c r="B256" s="204" t="s">
        <v>257</v>
      </c>
      <c r="C256" s="221" t="s">
        <v>249</v>
      </c>
      <c r="D256" s="162">
        <v>3.35</v>
      </c>
      <c r="E256" s="203">
        <f>1/D256</f>
        <v>0.29850746268656714</v>
      </c>
      <c r="F256" s="223">
        <v>1</v>
      </c>
      <c r="G256" s="719">
        <v>1.042</v>
      </c>
      <c r="H256" s="719">
        <f t="shared" si="89"/>
        <v>1.0941000000000001</v>
      </c>
      <c r="I256" s="719">
        <f t="shared" si="90"/>
        <v>1.1488050000000001</v>
      </c>
      <c r="J256" s="719">
        <f t="shared" si="91"/>
        <v>1.20624525</v>
      </c>
      <c r="K256" s="719">
        <f t="shared" si="92"/>
        <v>1.2665575125000001</v>
      </c>
    </row>
    <row r="257" spans="2:11" ht="12.75" customHeight="1" x14ac:dyDescent="0.2">
      <c r="B257" s="107" t="s">
        <v>774</v>
      </c>
      <c r="C257" s="741"/>
      <c r="D257" s="170"/>
      <c r="E257" s="203">
        <v>0.05</v>
      </c>
      <c r="F257" s="223">
        <f>$E$257*$D$255*F255</f>
        <v>0.65325</v>
      </c>
      <c r="G257" s="223">
        <f t="shared" ref="G257:K257" si="93">$E$257*$D$255*G255</f>
        <v>0.67569500000000005</v>
      </c>
      <c r="H257" s="223">
        <f t="shared" si="93"/>
        <v>0.70947974999999996</v>
      </c>
      <c r="I257" s="223">
        <f t="shared" si="93"/>
        <v>0.74495373749999994</v>
      </c>
      <c r="J257" s="223">
        <f t="shared" si="93"/>
        <v>0.78220142437500007</v>
      </c>
      <c r="K257" s="223">
        <f t="shared" si="93"/>
        <v>0.82131149559375016</v>
      </c>
    </row>
    <row r="258" spans="2:11" ht="12.75" customHeight="1" x14ac:dyDescent="0.2">
      <c r="B258" s="169" t="s">
        <v>248</v>
      </c>
      <c r="C258" s="168"/>
      <c r="D258" s="167"/>
      <c r="E258" s="166"/>
      <c r="F258" s="720"/>
      <c r="G258" s="809"/>
      <c r="H258" s="809"/>
      <c r="I258" s="809"/>
      <c r="J258" s="809"/>
      <c r="K258" s="810"/>
    </row>
    <row r="259" spans="2:11" ht="12.75" customHeight="1" x14ac:dyDescent="0.2">
      <c r="B259" s="114" t="s">
        <v>787</v>
      </c>
      <c r="C259" s="221" t="s">
        <v>247</v>
      </c>
      <c r="D259" s="162">
        <v>1</v>
      </c>
      <c r="E259" s="161">
        <f>1/D259</f>
        <v>1</v>
      </c>
      <c r="F259" s="685">
        <v>0.19</v>
      </c>
      <c r="G259" s="719">
        <v>0.2</v>
      </c>
      <c r="H259" s="719">
        <f t="shared" ref="H259:H260" si="94">+G259*1.05</f>
        <v>0.21000000000000002</v>
      </c>
      <c r="I259" s="719">
        <f t="shared" ref="I259:I260" si="95">+H259*1.05</f>
        <v>0.22050000000000003</v>
      </c>
      <c r="J259" s="719">
        <f t="shared" ref="J259:J260" si="96">+I259*1.05</f>
        <v>0.23152500000000004</v>
      </c>
      <c r="K259" s="719">
        <f t="shared" ref="K259:K260" si="97">+J259*1.05</f>
        <v>0.24310125000000005</v>
      </c>
    </row>
    <row r="260" spans="2:11" ht="12.75" customHeight="1" x14ac:dyDescent="0.2">
      <c r="B260" s="114" t="s">
        <v>788</v>
      </c>
      <c r="C260" s="221" t="s">
        <v>247</v>
      </c>
      <c r="D260" s="162">
        <v>1</v>
      </c>
      <c r="E260" s="161">
        <f>1/D260</f>
        <v>1</v>
      </c>
      <c r="F260" s="685">
        <v>0.52</v>
      </c>
      <c r="G260" s="719">
        <v>0.55000000000000004</v>
      </c>
      <c r="H260" s="719">
        <f t="shared" si="94"/>
        <v>0.57750000000000012</v>
      </c>
      <c r="I260" s="719">
        <f t="shared" si="95"/>
        <v>0.60637500000000011</v>
      </c>
      <c r="J260" s="719">
        <f t="shared" si="96"/>
        <v>0.63669375000000017</v>
      </c>
      <c r="K260" s="719">
        <f t="shared" si="97"/>
        <v>0.66852843750000024</v>
      </c>
    </row>
    <row r="261" spans="2:11" ht="12.75" customHeight="1" x14ac:dyDescent="0.2">
      <c r="F261" s="156"/>
    </row>
    <row r="262" spans="2:11" ht="12.75" customHeight="1" x14ac:dyDescent="0.2">
      <c r="B262" s="129" t="s">
        <v>99</v>
      </c>
      <c r="C262" s="177"/>
      <c r="D262" s="179"/>
      <c r="E262" s="177"/>
      <c r="F262" s="177"/>
      <c r="G262" s="177"/>
      <c r="H262" s="177"/>
      <c r="I262" s="177"/>
      <c r="J262" s="177"/>
      <c r="K262" s="209"/>
    </row>
    <row r="263" spans="2:11" ht="12.75" customHeight="1" x14ac:dyDescent="0.2">
      <c r="B263" s="169" t="s">
        <v>250</v>
      </c>
      <c r="C263" s="168"/>
      <c r="D263" s="167"/>
      <c r="E263" s="166"/>
      <c r="F263" s="166"/>
      <c r="G263" s="166"/>
      <c r="H263" s="166"/>
      <c r="I263" s="166"/>
      <c r="J263" s="165"/>
      <c r="K263" s="25"/>
    </row>
    <row r="264" spans="2:11" ht="12.75" customHeight="1" x14ac:dyDescent="0.2">
      <c r="B264" s="114" t="s">
        <v>419</v>
      </c>
      <c r="C264" s="740" t="s">
        <v>249</v>
      </c>
      <c r="D264" s="162">
        <v>3.72</v>
      </c>
      <c r="E264" s="203">
        <f>1/D264</f>
        <v>0.26881720430107525</v>
      </c>
      <c r="F264" s="653">
        <v>3.3</v>
      </c>
      <c r="G264" s="719">
        <v>3.46</v>
      </c>
      <c r="H264" s="719">
        <f t="shared" ref="H264:H265" si="98">+G264*1.05</f>
        <v>3.633</v>
      </c>
      <c r="I264" s="719">
        <f t="shared" ref="I264:I265" si="99">+H264*1.05</f>
        <v>3.8146500000000003</v>
      </c>
      <c r="J264" s="719">
        <f t="shared" ref="J264:J265" si="100">+I264*1.05</f>
        <v>4.0053825000000005</v>
      </c>
      <c r="K264" s="719">
        <f t="shared" ref="K264:K265" si="101">+J264*1.05</f>
        <v>4.2056516250000007</v>
      </c>
    </row>
    <row r="265" spans="2:11" ht="12.75" customHeight="1" x14ac:dyDescent="0.2">
      <c r="B265" s="204" t="s">
        <v>257</v>
      </c>
      <c r="C265" s="221" t="s">
        <v>249</v>
      </c>
      <c r="D265" s="162">
        <v>3.1</v>
      </c>
      <c r="E265" s="203">
        <f>1/D265</f>
        <v>0.32258064516129031</v>
      </c>
      <c r="F265" s="223">
        <v>1</v>
      </c>
      <c r="G265" s="719">
        <v>1.042</v>
      </c>
      <c r="H265" s="719">
        <f t="shared" si="98"/>
        <v>1.0941000000000001</v>
      </c>
      <c r="I265" s="719">
        <f t="shared" si="99"/>
        <v>1.1488050000000001</v>
      </c>
      <c r="J265" s="719">
        <f t="shared" si="100"/>
        <v>1.20624525</v>
      </c>
      <c r="K265" s="719">
        <f t="shared" si="101"/>
        <v>1.2665575125000001</v>
      </c>
    </row>
    <row r="266" spans="2:11" ht="12.75" customHeight="1" x14ac:dyDescent="0.2">
      <c r="B266" s="107" t="s">
        <v>774</v>
      </c>
      <c r="C266" s="741"/>
      <c r="D266" s="170"/>
      <c r="E266" s="203">
        <v>0.03</v>
      </c>
      <c r="F266" s="223">
        <f>$E$266*$D$264*F264</f>
        <v>0.36828</v>
      </c>
      <c r="G266" s="223">
        <f t="shared" ref="G266:K266" si="102">$E$266*$D$264*G264</f>
        <v>0.38613600000000003</v>
      </c>
      <c r="H266" s="223">
        <f t="shared" si="102"/>
        <v>0.40544279999999999</v>
      </c>
      <c r="I266" s="223">
        <f t="shared" si="102"/>
        <v>0.42571494000000004</v>
      </c>
      <c r="J266" s="223">
        <f t="shared" si="102"/>
        <v>0.44700068700000006</v>
      </c>
      <c r="K266" s="223">
        <f t="shared" si="102"/>
        <v>0.46935072135000011</v>
      </c>
    </row>
    <row r="267" spans="2:11" ht="12.75" customHeight="1" x14ac:dyDescent="0.2">
      <c r="B267" s="169" t="s">
        <v>248</v>
      </c>
      <c r="C267" s="168"/>
      <c r="D267" s="167"/>
      <c r="E267" s="166"/>
      <c r="F267" s="720"/>
      <c r="G267" s="720"/>
      <c r="H267" s="720"/>
      <c r="I267" s="720"/>
      <c r="J267" s="720"/>
      <c r="K267" s="776"/>
    </row>
    <row r="268" spans="2:11" ht="12.75" customHeight="1" x14ac:dyDescent="0.2">
      <c r="B268" s="114" t="s">
        <v>787</v>
      </c>
      <c r="C268" s="221" t="s">
        <v>247</v>
      </c>
      <c r="D268" s="162">
        <v>1</v>
      </c>
      <c r="E268" s="161">
        <f>1/D268</f>
        <v>1</v>
      </c>
      <c r="F268" s="685">
        <v>0.21</v>
      </c>
      <c r="G268" s="719">
        <v>0.22</v>
      </c>
      <c r="H268" s="719">
        <f t="shared" ref="H268:H269" si="103">+G268*1.05</f>
        <v>0.23100000000000001</v>
      </c>
      <c r="I268" s="719">
        <f t="shared" ref="I268:I269" si="104">+H268*1.05</f>
        <v>0.24255000000000002</v>
      </c>
      <c r="J268" s="719">
        <f t="shared" ref="J268:J269" si="105">+I268*1.05</f>
        <v>0.2546775</v>
      </c>
      <c r="K268" s="719">
        <f t="shared" ref="K268:K269" si="106">+J268*1.05</f>
        <v>0.26741137500000001</v>
      </c>
    </row>
    <row r="269" spans="2:11" ht="12.75" customHeight="1" x14ac:dyDescent="0.2">
      <c r="B269" s="114" t="s">
        <v>788</v>
      </c>
      <c r="C269" s="221" t="s">
        <v>247</v>
      </c>
      <c r="D269" s="162">
        <v>1</v>
      </c>
      <c r="E269" s="161">
        <f>1/D269</f>
        <v>1</v>
      </c>
      <c r="F269" s="685">
        <v>0.56999999999999995</v>
      </c>
      <c r="G269" s="719">
        <v>0.6</v>
      </c>
      <c r="H269" s="719">
        <f t="shared" si="103"/>
        <v>0.63</v>
      </c>
      <c r="I269" s="719">
        <f t="shared" si="104"/>
        <v>0.66150000000000009</v>
      </c>
      <c r="J269" s="719">
        <f t="shared" si="105"/>
        <v>0.69457500000000016</v>
      </c>
      <c r="K269" s="719">
        <f t="shared" si="106"/>
        <v>0.72930375000000025</v>
      </c>
    </row>
    <row r="270" spans="2:11" ht="12.75" customHeight="1" x14ac:dyDescent="0.2">
      <c r="F270" s="156"/>
    </row>
    <row r="271" spans="2:11" ht="12.75" customHeight="1" x14ac:dyDescent="0.2">
      <c r="B271" s="129" t="s">
        <v>100</v>
      </c>
      <c r="C271" s="177"/>
      <c r="D271" s="179"/>
      <c r="E271" s="177"/>
      <c r="F271" s="177"/>
      <c r="G271" s="177"/>
      <c r="H271" s="177"/>
      <c r="I271" s="177"/>
      <c r="J271" s="177"/>
      <c r="K271" s="209"/>
    </row>
    <row r="272" spans="2:11" ht="12.75" customHeight="1" x14ac:dyDescent="0.2">
      <c r="B272" s="169" t="s">
        <v>250</v>
      </c>
      <c r="C272" s="168"/>
      <c r="D272" s="167"/>
      <c r="E272" s="166"/>
      <c r="F272" s="166"/>
      <c r="G272" s="166"/>
      <c r="H272" s="166"/>
      <c r="I272" s="166"/>
      <c r="J272" s="165"/>
      <c r="K272" s="25"/>
    </row>
    <row r="273" spans="2:23" ht="12.75" customHeight="1" x14ac:dyDescent="0.2">
      <c r="B273" s="114" t="s">
        <v>419</v>
      </c>
      <c r="C273" s="740" t="s">
        <v>249</v>
      </c>
      <c r="D273" s="162">
        <v>4.5039999999999996</v>
      </c>
      <c r="E273" s="203">
        <f>1/D273</f>
        <v>0.22202486678507996</v>
      </c>
      <c r="F273" s="653">
        <v>3.3</v>
      </c>
      <c r="G273" s="719">
        <v>3.46</v>
      </c>
      <c r="H273" s="719">
        <f t="shared" ref="H273:H274" si="107">+G273*1.05</f>
        <v>3.633</v>
      </c>
      <c r="I273" s="719">
        <f t="shared" ref="I273:I274" si="108">+H273*1.05</f>
        <v>3.8146500000000003</v>
      </c>
      <c r="J273" s="719">
        <f t="shared" ref="J273:J274" si="109">+I273*1.05</f>
        <v>4.0053825000000005</v>
      </c>
      <c r="K273" s="719">
        <f t="shared" ref="K273:K274" si="110">+J273*1.05</f>
        <v>4.2056516250000007</v>
      </c>
    </row>
    <row r="274" spans="2:23" ht="12.75" customHeight="1" x14ac:dyDescent="0.2">
      <c r="B274" s="204" t="s">
        <v>257</v>
      </c>
      <c r="C274" s="221" t="s">
        <v>249</v>
      </c>
      <c r="D274" s="162">
        <v>3.6</v>
      </c>
      <c r="E274" s="203">
        <f>1/D274</f>
        <v>0.27777777777777779</v>
      </c>
      <c r="F274" s="223">
        <v>1</v>
      </c>
      <c r="G274" s="719">
        <v>1.042</v>
      </c>
      <c r="H274" s="719">
        <f t="shared" si="107"/>
        <v>1.0941000000000001</v>
      </c>
      <c r="I274" s="719">
        <f t="shared" si="108"/>
        <v>1.1488050000000001</v>
      </c>
      <c r="J274" s="719">
        <f t="shared" si="109"/>
        <v>1.20624525</v>
      </c>
      <c r="K274" s="719">
        <f t="shared" si="110"/>
        <v>1.2665575125000001</v>
      </c>
    </row>
    <row r="275" spans="2:23" ht="12.75" customHeight="1" x14ac:dyDescent="0.2">
      <c r="B275" s="107" t="s">
        <v>774</v>
      </c>
      <c r="C275" s="741"/>
      <c r="D275" s="170"/>
      <c r="E275" s="203">
        <v>0.03</v>
      </c>
      <c r="F275" s="223">
        <f>$E$275*$D$273*F273</f>
        <v>0.44589599999999996</v>
      </c>
      <c r="G275" s="223">
        <f t="shared" ref="G275:K275" si="111">$E$275*$D$273*G273</f>
        <v>0.46751519999999996</v>
      </c>
      <c r="H275" s="223">
        <f t="shared" si="111"/>
        <v>0.49089095999999999</v>
      </c>
      <c r="I275" s="223">
        <f t="shared" si="111"/>
        <v>0.51543550800000004</v>
      </c>
      <c r="J275" s="223">
        <f t="shared" si="111"/>
        <v>0.54120728340000002</v>
      </c>
      <c r="K275" s="223">
        <f t="shared" si="111"/>
        <v>0.56826764757000003</v>
      </c>
    </row>
    <row r="276" spans="2:23" ht="12.75" customHeight="1" x14ac:dyDescent="0.2">
      <c r="B276" s="169" t="s">
        <v>248</v>
      </c>
      <c r="C276" s="168"/>
      <c r="D276" s="167"/>
      <c r="E276" s="166"/>
      <c r="F276" s="720"/>
      <c r="G276" s="720"/>
      <c r="H276" s="720"/>
      <c r="I276" s="720"/>
      <c r="J276" s="720"/>
      <c r="K276" s="776"/>
    </row>
    <row r="277" spans="2:23" ht="12.75" customHeight="1" x14ac:dyDescent="0.2">
      <c r="B277" s="114" t="s">
        <v>787</v>
      </c>
      <c r="C277" s="221" t="s">
        <v>247</v>
      </c>
      <c r="D277" s="162">
        <v>1</v>
      </c>
      <c r="E277" s="161">
        <f>1/D277</f>
        <v>1</v>
      </c>
      <c r="F277" s="685">
        <v>0.21</v>
      </c>
      <c r="G277" s="719">
        <v>0.22</v>
      </c>
      <c r="H277" s="719">
        <f t="shared" ref="H277:H278" si="112">+G277*1.05</f>
        <v>0.23100000000000001</v>
      </c>
      <c r="I277" s="719">
        <f t="shared" ref="I277:I278" si="113">+H277*1.05</f>
        <v>0.24255000000000002</v>
      </c>
      <c r="J277" s="719">
        <f t="shared" ref="J277:J278" si="114">+I277*1.05</f>
        <v>0.2546775</v>
      </c>
      <c r="K277" s="719">
        <f t="shared" ref="K277:K278" si="115">+J277*1.05</f>
        <v>0.26741137500000001</v>
      </c>
    </row>
    <row r="278" spans="2:23" ht="12.75" customHeight="1" x14ac:dyDescent="0.2">
      <c r="B278" s="114" t="s">
        <v>788</v>
      </c>
      <c r="C278" s="221" t="s">
        <v>247</v>
      </c>
      <c r="D278" s="162">
        <v>1</v>
      </c>
      <c r="E278" s="161">
        <f>1/D278</f>
        <v>1</v>
      </c>
      <c r="F278" s="685">
        <v>0.56999999999999995</v>
      </c>
      <c r="G278" s="719">
        <v>0.6</v>
      </c>
      <c r="H278" s="719">
        <f t="shared" si="112"/>
        <v>0.63</v>
      </c>
      <c r="I278" s="719">
        <f t="shared" si="113"/>
        <v>0.66150000000000009</v>
      </c>
      <c r="J278" s="719">
        <f t="shared" si="114"/>
        <v>0.69457500000000016</v>
      </c>
      <c r="K278" s="719">
        <f t="shared" si="115"/>
        <v>0.72930375000000025</v>
      </c>
    </row>
    <row r="279" spans="2:23" ht="12.75" customHeight="1" x14ac:dyDescent="0.2">
      <c r="F279" s="156"/>
    </row>
    <row r="280" spans="2:23" ht="12.75" customHeight="1" x14ac:dyDescent="0.2">
      <c r="B280" s="129" t="s">
        <v>101</v>
      </c>
      <c r="C280" s="177"/>
      <c r="D280" s="179"/>
      <c r="E280" s="177"/>
      <c r="F280" s="177"/>
      <c r="G280" s="177"/>
      <c r="H280" s="177"/>
      <c r="I280" s="177"/>
      <c r="J280" s="177"/>
      <c r="K280" s="209"/>
    </row>
    <row r="281" spans="2:23" ht="12.75" customHeight="1" x14ac:dyDescent="0.2">
      <c r="B281" s="169" t="s">
        <v>250</v>
      </c>
      <c r="C281" s="168"/>
      <c r="D281" s="167"/>
      <c r="E281" s="166"/>
      <c r="F281" s="166"/>
      <c r="G281" s="166"/>
      <c r="H281" s="166"/>
      <c r="I281" s="166"/>
      <c r="J281" s="165"/>
      <c r="K281" s="25"/>
    </row>
    <row r="282" spans="2:23" ht="12.75" customHeight="1" x14ac:dyDescent="0.2">
      <c r="B282" s="114" t="s">
        <v>419</v>
      </c>
      <c r="C282" s="740" t="s">
        <v>249</v>
      </c>
      <c r="D282" s="162">
        <v>5.75</v>
      </c>
      <c r="E282" s="203">
        <f>1/D282</f>
        <v>0.17391304347826086</v>
      </c>
      <c r="F282" s="653">
        <v>3.3</v>
      </c>
      <c r="G282" s="719">
        <v>3.46</v>
      </c>
      <c r="H282" s="719">
        <f t="shared" ref="H282:H283" si="116">+G282*1.05</f>
        <v>3.633</v>
      </c>
      <c r="I282" s="719">
        <f t="shared" ref="I282:I283" si="117">+H282*1.05</f>
        <v>3.8146500000000003</v>
      </c>
      <c r="J282" s="719">
        <f t="shared" ref="J282:J283" si="118">+I282*1.05</f>
        <v>4.0053825000000005</v>
      </c>
      <c r="K282" s="719">
        <f t="shared" ref="K282:K283" si="119">+J282*1.05</f>
        <v>4.2056516250000007</v>
      </c>
    </row>
    <row r="283" spans="2:23" ht="12.75" customHeight="1" x14ac:dyDescent="0.2">
      <c r="B283" s="204" t="s">
        <v>257</v>
      </c>
      <c r="C283" s="221" t="s">
        <v>249</v>
      </c>
      <c r="D283" s="162">
        <v>4.68</v>
      </c>
      <c r="E283" s="203">
        <f>1/D283</f>
        <v>0.21367521367521369</v>
      </c>
      <c r="F283" s="223">
        <v>1</v>
      </c>
      <c r="G283" s="719">
        <v>1.042</v>
      </c>
      <c r="H283" s="719">
        <f t="shared" si="116"/>
        <v>1.0941000000000001</v>
      </c>
      <c r="I283" s="719">
        <f t="shared" si="117"/>
        <v>1.1488050000000001</v>
      </c>
      <c r="J283" s="719">
        <f t="shared" si="118"/>
        <v>1.20624525</v>
      </c>
      <c r="K283" s="719">
        <f t="shared" si="119"/>
        <v>1.2665575125000001</v>
      </c>
    </row>
    <row r="284" spans="2:23" ht="12.75" customHeight="1" x14ac:dyDescent="0.2">
      <c r="B284" s="107" t="s">
        <v>774</v>
      </c>
      <c r="C284" s="741"/>
      <c r="D284" s="170"/>
      <c r="E284" s="203">
        <v>0.03</v>
      </c>
      <c r="F284" s="223">
        <f>$E$284*$D$282*F282</f>
        <v>0.56924999999999992</v>
      </c>
      <c r="G284" s="223">
        <f t="shared" ref="G284:K284" si="120">$E$284*$D$282*G282</f>
        <v>0.59684999999999999</v>
      </c>
      <c r="H284" s="223">
        <f t="shared" si="120"/>
        <v>0.62669249999999999</v>
      </c>
      <c r="I284" s="223">
        <f t="shared" si="120"/>
        <v>0.65802712500000005</v>
      </c>
      <c r="J284" s="223">
        <f t="shared" si="120"/>
        <v>0.69092848125000006</v>
      </c>
      <c r="K284" s="223">
        <f t="shared" si="120"/>
        <v>0.72547490531250003</v>
      </c>
    </row>
    <row r="285" spans="2:23" ht="12.75" customHeight="1" x14ac:dyDescent="0.2">
      <c r="B285" s="169" t="s">
        <v>248</v>
      </c>
      <c r="C285" s="168"/>
      <c r="D285" s="167"/>
      <c r="E285" s="166"/>
      <c r="F285" s="720"/>
      <c r="G285" s="720"/>
      <c r="H285" s="720"/>
      <c r="I285" s="720"/>
      <c r="J285" s="720"/>
      <c r="K285" s="776"/>
    </row>
    <row r="286" spans="2:23" ht="12.75" customHeight="1" x14ac:dyDescent="0.2">
      <c r="B286" s="114" t="s">
        <v>787</v>
      </c>
      <c r="C286" s="221" t="s">
        <v>247</v>
      </c>
      <c r="D286" s="162">
        <v>1</v>
      </c>
      <c r="E286" s="161">
        <f>1/D286</f>
        <v>1</v>
      </c>
      <c r="F286" s="685">
        <v>0.221</v>
      </c>
      <c r="G286" s="719">
        <v>0.23</v>
      </c>
      <c r="H286" s="719">
        <f t="shared" ref="H286:H287" si="121">+G286*1.05</f>
        <v>0.24150000000000002</v>
      </c>
      <c r="I286" s="719">
        <f t="shared" ref="I286:I287" si="122">+H286*1.05</f>
        <v>0.25357500000000005</v>
      </c>
      <c r="J286" s="719">
        <f t="shared" ref="J286:J287" si="123">+I286*1.05</f>
        <v>0.26625375000000007</v>
      </c>
      <c r="K286" s="719">
        <f t="shared" ref="K286:K287" si="124">+J286*1.05</f>
        <v>0.2795664375000001</v>
      </c>
    </row>
    <row r="287" spans="2:23" ht="12.75" customHeight="1" x14ac:dyDescent="0.2">
      <c r="B287" s="114" t="s">
        <v>788</v>
      </c>
      <c r="C287" s="221" t="s">
        <v>247</v>
      </c>
      <c r="D287" s="162">
        <v>1</v>
      </c>
      <c r="E287" s="161">
        <f>1/D287</f>
        <v>1</v>
      </c>
      <c r="F287" s="685">
        <v>0.56999999999999995</v>
      </c>
      <c r="G287" s="719">
        <v>0.6</v>
      </c>
      <c r="H287" s="719">
        <f t="shared" si="121"/>
        <v>0.63</v>
      </c>
      <c r="I287" s="719">
        <f t="shared" si="122"/>
        <v>0.66150000000000009</v>
      </c>
      <c r="J287" s="719">
        <f t="shared" si="123"/>
        <v>0.69457500000000016</v>
      </c>
      <c r="K287" s="719">
        <f t="shared" si="124"/>
        <v>0.72930375000000025</v>
      </c>
    </row>
    <row r="288" spans="2:23" ht="12.75" customHeight="1" x14ac:dyDescent="0.2">
      <c r="F288" s="156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</row>
    <row r="289" spans="2:23" ht="12.75" customHeight="1" x14ac:dyDescent="0.2">
      <c r="B289" s="129" t="s">
        <v>102</v>
      </c>
      <c r="C289" s="177"/>
      <c r="D289" s="179"/>
      <c r="E289" s="177"/>
      <c r="F289" s="177"/>
      <c r="G289" s="177"/>
      <c r="H289" s="177"/>
      <c r="I289" s="177"/>
      <c r="J289" s="177"/>
      <c r="K289" s="209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</row>
    <row r="290" spans="2:23" ht="12.75" customHeight="1" x14ac:dyDescent="0.2">
      <c r="B290" s="169" t="s">
        <v>250</v>
      </c>
      <c r="C290" s="168"/>
      <c r="D290" s="167"/>
      <c r="E290" s="166"/>
      <c r="F290" s="166"/>
      <c r="G290" s="166"/>
      <c r="H290" s="166"/>
      <c r="I290" s="166"/>
      <c r="J290" s="165"/>
      <c r="K290" s="25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</row>
    <row r="291" spans="2:23" ht="12.75" customHeight="1" x14ac:dyDescent="0.2">
      <c r="B291" s="114" t="s">
        <v>419</v>
      </c>
      <c r="C291" s="740" t="s">
        <v>249</v>
      </c>
      <c r="D291" s="162">
        <v>7.15</v>
      </c>
      <c r="E291" s="203">
        <f>1/D291</f>
        <v>0.13986013986013984</v>
      </c>
      <c r="F291" s="653">
        <v>3.3</v>
      </c>
      <c r="G291" s="719">
        <v>3.46</v>
      </c>
      <c r="H291" s="719">
        <f t="shared" ref="H291:H292" si="125">+G291*1.05</f>
        <v>3.633</v>
      </c>
      <c r="I291" s="719">
        <f t="shared" ref="I291:I292" si="126">+H291*1.05</f>
        <v>3.8146500000000003</v>
      </c>
      <c r="J291" s="719">
        <f t="shared" ref="J291:J292" si="127">+I291*1.05</f>
        <v>4.0053825000000005</v>
      </c>
      <c r="K291" s="719">
        <f t="shared" ref="K291:K292" si="128">+J291*1.05</f>
        <v>4.2056516250000007</v>
      </c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</row>
    <row r="292" spans="2:23" ht="12.75" customHeight="1" x14ac:dyDescent="0.2">
      <c r="B292" s="204" t="s">
        <v>257</v>
      </c>
      <c r="C292" s="221" t="s">
        <v>249</v>
      </c>
      <c r="D292" s="162">
        <v>6.28</v>
      </c>
      <c r="E292" s="203">
        <f>1/D292</f>
        <v>0.15923566878980891</v>
      </c>
      <c r="F292" s="223">
        <v>1</v>
      </c>
      <c r="G292" s="719">
        <v>1.042</v>
      </c>
      <c r="H292" s="719">
        <f t="shared" si="125"/>
        <v>1.0941000000000001</v>
      </c>
      <c r="I292" s="719">
        <f t="shared" si="126"/>
        <v>1.1488050000000001</v>
      </c>
      <c r="J292" s="719">
        <f t="shared" si="127"/>
        <v>1.20624525</v>
      </c>
      <c r="K292" s="719">
        <f t="shared" si="128"/>
        <v>1.2665575125000001</v>
      </c>
    </row>
    <row r="293" spans="2:23" ht="12.75" customHeight="1" x14ac:dyDescent="0.2">
      <c r="B293" s="107" t="s">
        <v>774</v>
      </c>
      <c r="C293" s="741"/>
      <c r="D293" s="170"/>
      <c r="E293" s="203">
        <v>0.03</v>
      </c>
      <c r="F293" s="223">
        <f>$E$293*$D$291*F291</f>
        <v>0.70784999999999998</v>
      </c>
      <c r="G293" s="223">
        <f t="shared" ref="G293:K293" si="129">$E$293*$D$291*G291</f>
        <v>0.74217</v>
      </c>
      <c r="H293" s="223">
        <f t="shared" si="129"/>
        <v>0.77927849999999999</v>
      </c>
      <c r="I293" s="223">
        <f t="shared" si="129"/>
        <v>0.81824242500000011</v>
      </c>
      <c r="J293" s="223">
        <f t="shared" si="129"/>
        <v>0.8591545462500001</v>
      </c>
      <c r="K293" s="223">
        <f t="shared" si="129"/>
        <v>0.90211227356250012</v>
      </c>
    </row>
    <row r="294" spans="2:23" ht="12.75" customHeight="1" x14ac:dyDescent="0.2">
      <c r="B294" s="169" t="s">
        <v>248</v>
      </c>
      <c r="C294" s="168"/>
      <c r="D294" s="167"/>
      <c r="E294" s="166"/>
      <c r="F294" s="720"/>
      <c r="G294" s="720"/>
      <c r="H294" s="720"/>
      <c r="I294" s="720"/>
      <c r="J294" s="720"/>
      <c r="K294" s="776"/>
    </row>
    <row r="295" spans="2:23" ht="12.75" customHeight="1" x14ac:dyDescent="0.2">
      <c r="B295" s="114" t="s">
        <v>787</v>
      </c>
      <c r="C295" s="221" t="s">
        <v>247</v>
      </c>
      <c r="D295" s="162">
        <v>1</v>
      </c>
      <c r="E295" s="161">
        <f>1/D295</f>
        <v>1</v>
      </c>
      <c r="F295" s="685">
        <v>0.23200000000000001</v>
      </c>
      <c r="G295" s="719">
        <v>0.24</v>
      </c>
      <c r="H295" s="719">
        <f t="shared" ref="H295:H296" si="130">+G295*1.05</f>
        <v>0.252</v>
      </c>
      <c r="I295" s="719">
        <f t="shared" ref="I295:I296" si="131">+H295*1.05</f>
        <v>0.2646</v>
      </c>
      <c r="J295" s="719">
        <f t="shared" ref="J295:J296" si="132">+I295*1.05</f>
        <v>0.27783000000000002</v>
      </c>
      <c r="K295" s="719">
        <f t="shared" ref="K295:K296" si="133">+J295*1.05</f>
        <v>0.29172150000000002</v>
      </c>
    </row>
    <row r="296" spans="2:23" ht="12.75" customHeight="1" x14ac:dyDescent="0.2">
      <c r="B296" s="114" t="s">
        <v>788</v>
      </c>
      <c r="C296" s="221" t="s">
        <v>247</v>
      </c>
      <c r="D296" s="162">
        <v>1</v>
      </c>
      <c r="E296" s="161">
        <f>1/D296</f>
        <v>1</v>
      </c>
      <c r="F296" s="685">
        <v>0.62</v>
      </c>
      <c r="G296" s="719">
        <v>0.65</v>
      </c>
      <c r="H296" s="719">
        <f t="shared" si="130"/>
        <v>0.68250000000000011</v>
      </c>
      <c r="I296" s="719">
        <f t="shared" si="131"/>
        <v>0.71662500000000018</v>
      </c>
      <c r="J296" s="719">
        <f t="shared" si="132"/>
        <v>0.75245625000000027</v>
      </c>
      <c r="K296" s="719">
        <f t="shared" si="133"/>
        <v>0.79007906250000037</v>
      </c>
    </row>
    <row r="297" spans="2:23" ht="12.75" customHeight="1" x14ac:dyDescent="0.2">
      <c r="F297" s="156"/>
    </row>
    <row r="298" spans="2:23" ht="12.75" customHeight="1" x14ac:dyDescent="0.2">
      <c r="B298" s="129" t="s">
        <v>103</v>
      </c>
      <c r="C298" s="177"/>
      <c r="D298" s="179"/>
      <c r="E298" s="177"/>
      <c r="F298" s="177"/>
      <c r="G298" s="177"/>
      <c r="H298" s="177"/>
      <c r="I298" s="177"/>
      <c r="J298" s="177"/>
      <c r="K298" s="209"/>
    </row>
    <row r="299" spans="2:23" ht="12.75" customHeight="1" x14ac:dyDescent="0.2">
      <c r="B299" s="169" t="s">
        <v>250</v>
      </c>
      <c r="C299" s="168"/>
      <c r="D299" s="167"/>
      <c r="E299" s="166"/>
      <c r="F299" s="166"/>
      <c r="G299" s="166"/>
      <c r="H299" s="166"/>
      <c r="I299" s="166"/>
      <c r="J299" s="165"/>
      <c r="K299" s="25"/>
    </row>
    <row r="300" spans="2:23" ht="12.75" customHeight="1" x14ac:dyDescent="0.2">
      <c r="B300" s="114" t="s">
        <v>419</v>
      </c>
      <c r="C300" s="740" t="s">
        <v>249</v>
      </c>
      <c r="D300" s="162">
        <v>3.56</v>
      </c>
      <c r="E300" s="203">
        <f>1/D300</f>
        <v>0.2808988764044944</v>
      </c>
      <c r="F300" s="653">
        <v>1.08</v>
      </c>
      <c r="G300" s="719">
        <v>1.1399999999999999</v>
      </c>
      <c r="H300" s="719">
        <f t="shared" ref="H300:H301" si="134">+G300*1.05</f>
        <v>1.1969999999999998</v>
      </c>
      <c r="I300" s="719">
        <f t="shared" ref="I300:I301" si="135">+H300*1.05</f>
        <v>1.2568499999999998</v>
      </c>
      <c r="J300" s="719">
        <f t="shared" ref="J300:J301" si="136">+I300*1.05</f>
        <v>1.3196924999999999</v>
      </c>
      <c r="K300" s="719">
        <f t="shared" ref="K300:K301" si="137">+J300*1.05</f>
        <v>1.385677125</v>
      </c>
    </row>
    <row r="301" spans="2:23" ht="12.75" customHeight="1" x14ac:dyDescent="0.2">
      <c r="B301" s="204" t="s">
        <v>257</v>
      </c>
      <c r="C301" s="221" t="s">
        <v>249</v>
      </c>
      <c r="D301" s="162">
        <v>1.6</v>
      </c>
      <c r="E301" s="203">
        <f>1/D301</f>
        <v>0.625</v>
      </c>
      <c r="F301" s="223">
        <v>1</v>
      </c>
      <c r="G301" s="719">
        <v>1.042</v>
      </c>
      <c r="H301" s="719">
        <f t="shared" si="134"/>
        <v>1.0941000000000001</v>
      </c>
      <c r="I301" s="719">
        <f t="shared" si="135"/>
        <v>1.1488050000000001</v>
      </c>
      <c r="J301" s="719">
        <f t="shared" si="136"/>
        <v>1.20624525</v>
      </c>
      <c r="K301" s="719">
        <f t="shared" si="137"/>
        <v>1.2665575125000001</v>
      </c>
    </row>
    <row r="302" spans="2:23" ht="12.75" customHeight="1" x14ac:dyDescent="0.2">
      <c r="B302" s="107" t="s">
        <v>774</v>
      </c>
      <c r="C302" s="741"/>
      <c r="D302" s="170"/>
      <c r="E302" s="203">
        <v>0.03</v>
      </c>
      <c r="F302" s="223">
        <f>$E$302*$D$300*F300</f>
        <v>0.115344</v>
      </c>
      <c r="G302" s="223">
        <f t="shared" ref="G302:K302" si="138">$E$302*$D$300*G300</f>
        <v>0.12175199999999999</v>
      </c>
      <c r="H302" s="223">
        <f t="shared" si="138"/>
        <v>0.12783959999999997</v>
      </c>
      <c r="I302" s="223">
        <f t="shared" si="138"/>
        <v>0.13423157999999996</v>
      </c>
      <c r="J302" s="223">
        <f t="shared" si="138"/>
        <v>0.14094315899999998</v>
      </c>
      <c r="K302" s="223">
        <f t="shared" si="138"/>
        <v>0.14799031694999998</v>
      </c>
    </row>
    <row r="303" spans="2:23" ht="12.75" customHeight="1" x14ac:dyDescent="0.2">
      <c r="B303" s="169" t="s">
        <v>248</v>
      </c>
      <c r="C303" s="168"/>
      <c r="D303" s="167"/>
      <c r="E303" s="166"/>
      <c r="F303" s="720"/>
      <c r="G303" s="720"/>
      <c r="H303" s="720"/>
      <c r="I303" s="720"/>
      <c r="J303" s="720"/>
      <c r="K303" s="776"/>
    </row>
    <row r="304" spans="2:23" ht="12.75" customHeight="1" x14ac:dyDescent="0.2">
      <c r="B304" s="114" t="s">
        <v>787</v>
      </c>
      <c r="C304" s="221" t="s">
        <v>247</v>
      </c>
      <c r="D304" s="162">
        <v>1</v>
      </c>
      <c r="E304" s="161">
        <f>1/D304</f>
        <v>1</v>
      </c>
      <c r="F304" s="685">
        <v>0.13</v>
      </c>
      <c r="G304" s="719">
        <v>0.14000000000000001</v>
      </c>
      <c r="H304" s="719">
        <f t="shared" ref="H304:H305" si="139">+G304*1.05</f>
        <v>0.14700000000000002</v>
      </c>
      <c r="I304" s="719">
        <f t="shared" ref="I304:I305" si="140">+H304*1.05</f>
        <v>0.15435000000000001</v>
      </c>
      <c r="J304" s="719">
        <f t="shared" ref="J304:J305" si="141">+I304*1.05</f>
        <v>0.16206750000000003</v>
      </c>
      <c r="K304" s="719">
        <f t="shared" ref="K304:K305" si="142">+J304*1.05</f>
        <v>0.17017087500000003</v>
      </c>
    </row>
    <row r="305" spans="2:11" ht="12.75" customHeight="1" x14ac:dyDescent="0.2">
      <c r="B305" s="114" t="s">
        <v>788</v>
      </c>
      <c r="C305" s="221" t="s">
        <v>247</v>
      </c>
      <c r="D305" s="162">
        <v>1</v>
      </c>
      <c r="E305" s="161">
        <f>1/D305</f>
        <v>1</v>
      </c>
      <c r="F305" s="685">
        <v>0.62</v>
      </c>
      <c r="G305" s="719">
        <v>0.65</v>
      </c>
      <c r="H305" s="719">
        <f t="shared" si="139"/>
        <v>0.68250000000000011</v>
      </c>
      <c r="I305" s="719">
        <f t="shared" si="140"/>
        <v>0.71662500000000018</v>
      </c>
      <c r="J305" s="719">
        <f t="shared" si="141"/>
        <v>0.75245625000000027</v>
      </c>
      <c r="K305" s="719">
        <f t="shared" si="142"/>
        <v>0.79007906250000037</v>
      </c>
    </row>
    <row r="306" spans="2:11" ht="12.75" customHeight="1" x14ac:dyDescent="0.2">
      <c r="F306" s="156"/>
    </row>
    <row r="307" spans="2:11" ht="12.75" customHeight="1" x14ac:dyDescent="0.2">
      <c r="B307" s="129" t="s">
        <v>104</v>
      </c>
      <c r="C307" s="177"/>
      <c r="D307" s="179"/>
      <c r="E307" s="177"/>
      <c r="F307" s="177"/>
      <c r="G307" s="177"/>
      <c r="H307" s="177"/>
      <c r="I307" s="177"/>
      <c r="J307" s="177"/>
      <c r="K307" s="209"/>
    </row>
    <row r="308" spans="2:11" ht="12.75" customHeight="1" x14ac:dyDescent="0.2">
      <c r="B308" s="169" t="s">
        <v>250</v>
      </c>
      <c r="C308" s="168"/>
      <c r="D308" s="167"/>
      <c r="E308" s="166"/>
      <c r="F308" s="166"/>
      <c r="G308" s="166"/>
      <c r="H308" s="166"/>
      <c r="I308" s="166"/>
      <c r="J308" s="165"/>
      <c r="K308" s="25"/>
    </row>
    <row r="309" spans="2:11" ht="12.75" customHeight="1" x14ac:dyDescent="0.2">
      <c r="B309" s="114" t="s">
        <v>419</v>
      </c>
      <c r="C309" s="740" t="s">
        <v>249</v>
      </c>
      <c r="D309" s="162">
        <v>4.3639999999999999</v>
      </c>
      <c r="E309" s="203">
        <f>1/D309</f>
        <v>0.22914757103574704</v>
      </c>
      <c r="F309" s="653">
        <v>1.08</v>
      </c>
      <c r="G309" s="719">
        <v>1.1399999999999999</v>
      </c>
      <c r="H309" s="719">
        <f t="shared" ref="H309:H310" si="143">+G309*1.05</f>
        <v>1.1969999999999998</v>
      </c>
      <c r="I309" s="719">
        <f t="shared" ref="I309:I310" si="144">+H309*1.05</f>
        <v>1.2568499999999998</v>
      </c>
      <c r="J309" s="719">
        <f t="shared" ref="J309:J310" si="145">+I309*1.05</f>
        <v>1.3196924999999999</v>
      </c>
      <c r="K309" s="719">
        <f t="shared" ref="K309:K310" si="146">+J309*1.05</f>
        <v>1.385677125</v>
      </c>
    </row>
    <row r="310" spans="2:11" ht="12.75" customHeight="1" x14ac:dyDescent="0.2">
      <c r="B310" s="204" t="s">
        <v>257</v>
      </c>
      <c r="C310" s="221" t="s">
        <v>249</v>
      </c>
      <c r="D310" s="162">
        <v>2</v>
      </c>
      <c r="E310" s="203">
        <f>1/D310</f>
        <v>0.5</v>
      </c>
      <c r="F310" s="223">
        <v>1</v>
      </c>
      <c r="G310" s="719">
        <v>1.042</v>
      </c>
      <c r="H310" s="719">
        <f t="shared" si="143"/>
        <v>1.0941000000000001</v>
      </c>
      <c r="I310" s="719">
        <f t="shared" si="144"/>
        <v>1.1488050000000001</v>
      </c>
      <c r="J310" s="719">
        <f t="shared" si="145"/>
        <v>1.20624525</v>
      </c>
      <c r="K310" s="719">
        <f t="shared" si="146"/>
        <v>1.2665575125000001</v>
      </c>
    </row>
    <row r="311" spans="2:11" ht="12.75" customHeight="1" x14ac:dyDescent="0.2">
      <c r="B311" s="107" t="s">
        <v>774</v>
      </c>
      <c r="C311" s="741"/>
      <c r="D311" s="170"/>
      <c r="E311" s="203">
        <v>0.03</v>
      </c>
      <c r="F311" s="223">
        <f>$E$148*$D$146*F309</f>
        <v>0.24840000000000001</v>
      </c>
      <c r="G311" s="223">
        <f t="shared" ref="G311:K311" si="147">$E$148*$D$146*G309</f>
        <v>0.26219999999999993</v>
      </c>
      <c r="H311" s="223">
        <f t="shared" si="147"/>
        <v>0.27530999999999994</v>
      </c>
      <c r="I311" s="223">
        <f t="shared" si="147"/>
        <v>0.28907549999999993</v>
      </c>
      <c r="J311" s="223">
        <f t="shared" si="147"/>
        <v>0.30352927499999999</v>
      </c>
      <c r="K311" s="223">
        <f t="shared" si="147"/>
        <v>0.31870573874999997</v>
      </c>
    </row>
    <row r="312" spans="2:11" ht="12.75" customHeight="1" x14ac:dyDescent="0.2">
      <c r="B312" s="169" t="s">
        <v>248</v>
      </c>
      <c r="C312" s="168"/>
      <c r="D312" s="167"/>
      <c r="E312" s="166"/>
      <c r="F312" s="720"/>
      <c r="G312" s="720"/>
      <c r="H312" s="720"/>
      <c r="I312" s="720"/>
      <c r="J312" s="720"/>
      <c r="K312" s="776"/>
    </row>
    <row r="313" spans="2:11" ht="12.75" customHeight="1" x14ac:dyDescent="0.2">
      <c r="B313" s="114" t="s">
        <v>787</v>
      </c>
      <c r="C313" s="221" t="s">
        <v>247</v>
      </c>
      <c r="D313" s="162">
        <v>1</v>
      </c>
      <c r="E313" s="161">
        <f>1/D313</f>
        <v>1</v>
      </c>
      <c r="F313" s="685">
        <v>0.13</v>
      </c>
      <c r="G313" s="719">
        <v>0.14000000000000001</v>
      </c>
      <c r="H313" s="719">
        <f t="shared" ref="H313:H314" si="148">+G313*1.05</f>
        <v>0.14700000000000002</v>
      </c>
      <c r="I313" s="719">
        <f t="shared" ref="I313:I314" si="149">+H313*1.05</f>
        <v>0.15435000000000001</v>
      </c>
      <c r="J313" s="719">
        <f t="shared" ref="J313:J314" si="150">+I313*1.05</f>
        <v>0.16206750000000003</v>
      </c>
      <c r="K313" s="719">
        <f t="shared" ref="K313:K314" si="151">+J313*1.05</f>
        <v>0.17017087500000003</v>
      </c>
    </row>
    <row r="314" spans="2:11" ht="12.75" customHeight="1" x14ac:dyDescent="0.2">
      <c r="B314" s="114" t="s">
        <v>788</v>
      </c>
      <c r="C314" s="221" t="s">
        <v>247</v>
      </c>
      <c r="D314" s="162">
        <v>1</v>
      </c>
      <c r="E314" s="161">
        <f>1/D314</f>
        <v>1</v>
      </c>
      <c r="F314" s="685">
        <v>0.62</v>
      </c>
      <c r="G314" s="719">
        <v>0.65</v>
      </c>
      <c r="H314" s="719">
        <f t="shared" si="148"/>
        <v>0.68250000000000011</v>
      </c>
      <c r="I314" s="719">
        <f t="shared" si="149"/>
        <v>0.71662500000000018</v>
      </c>
      <c r="J314" s="719">
        <f t="shared" si="150"/>
        <v>0.75245625000000027</v>
      </c>
      <c r="K314" s="719">
        <f t="shared" si="151"/>
        <v>0.79007906250000037</v>
      </c>
    </row>
    <row r="315" spans="2:11" ht="12.75" customHeight="1" x14ac:dyDescent="0.2">
      <c r="F315" s="156"/>
    </row>
    <row r="316" spans="2:11" ht="12.75" customHeight="1" x14ac:dyDescent="0.2">
      <c r="B316" s="129" t="s">
        <v>852</v>
      </c>
      <c r="C316" s="177"/>
      <c r="D316" s="179"/>
      <c r="E316" s="177"/>
      <c r="F316" s="177"/>
      <c r="G316" s="177"/>
      <c r="H316" s="177"/>
      <c r="I316" s="177"/>
      <c r="J316" s="177"/>
      <c r="K316" s="209"/>
    </row>
    <row r="317" spans="2:11" ht="12.75" customHeight="1" x14ac:dyDescent="0.2">
      <c r="B317" s="169" t="s">
        <v>250</v>
      </c>
      <c r="C317" s="168"/>
      <c r="D317" s="167"/>
      <c r="E317" s="166"/>
      <c r="F317" s="166"/>
      <c r="G317" s="166"/>
      <c r="H317" s="166"/>
      <c r="I317" s="166"/>
      <c r="J317" s="165"/>
      <c r="K317" s="25"/>
    </row>
    <row r="318" spans="2:11" ht="12.75" customHeight="1" x14ac:dyDescent="0.2">
      <c r="B318" s="114" t="s">
        <v>419</v>
      </c>
      <c r="C318" s="740" t="s">
        <v>249</v>
      </c>
      <c r="D318" s="162">
        <v>1</v>
      </c>
      <c r="E318" s="203">
        <f>1/D318</f>
        <v>1</v>
      </c>
      <c r="F318" s="653">
        <v>1.27</v>
      </c>
      <c r="G318" s="719">
        <v>1.32</v>
      </c>
      <c r="H318" s="719">
        <f t="shared" ref="H318:H319" si="152">+G318*1.05</f>
        <v>1.3860000000000001</v>
      </c>
      <c r="I318" s="719">
        <f t="shared" ref="I318:I319" si="153">+H318*1.05</f>
        <v>1.4553000000000003</v>
      </c>
      <c r="J318" s="719">
        <f t="shared" ref="J318:J319" si="154">+I318*1.05</f>
        <v>1.5280650000000002</v>
      </c>
      <c r="K318" s="719">
        <f t="shared" ref="K318:K319" si="155">+J318*1.05</f>
        <v>1.6044682500000003</v>
      </c>
    </row>
    <row r="319" spans="2:11" ht="12.75" customHeight="1" x14ac:dyDescent="0.2">
      <c r="B319" s="204" t="s">
        <v>257</v>
      </c>
      <c r="C319" s="221" t="s">
        <v>249</v>
      </c>
      <c r="D319" s="162">
        <v>0.48</v>
      </c>
      <c r="E319" s="203">
        <f>1/D319</f>
        <v>2.0833333333333335</v>
      </c>
      <c r="F319" s="223">
        <v>1</v>
      </c>
      <c r="G319" s="719">
        <v>1.042</v>
      </c>
      <c r="H319" s="719">
        <f t="shared" si="152"/>
        <v>1.0941000000000001</v>
      </c>
      <c r="I319" s="719">
        <f t="shared" si="153"/>
        <v>1.1488050000000001</v>
      </c>
      <c r="J319" s="719">
        <f t="shared" si="154"/>
        <v>1.20624525</v>
      </c>
      <c r="K319" s="719">
        <f t="shared" si="155"/>
        <v>1.2665575125000001</v>
      </c>
    </row>
    <row r="320" spans="2:11" ht="12.75" customHeight="1" x14ac:dyDescent="0.2">
      <c r="B320" s="107" t="s">
        <v>774</v>
      </c>
      <c r="C320" s="741"/>
      <c r="D320" s="170"/>
      <c r="E320" s="203">
        <v>0</v>
      </c>
      <c r="F320" s="223">
        <f>E320*$D$318*F318</f>
        <v>0</v>
      </c>
      <c r="G320" s="223">
        <f t="shared" ref="G320:K320" si="156">F320*$D$318*G318</f>
        <v>0</v>
      </c>
      <c r="H320" s="223">
        <f t="shared" si="156"/>
        <v>0</v>
      </c>
      <c r="I320" s="223">
        <f t="shared" si="156"/>
        <v>0</v>
      </c>
      <c r="J320" s="223">
        <f t="shared" si="156"/>
        <v>0</v>
      </c>
      <c r="K320" s="223">
        <f t="shared" si="156"/>
        <v>0</v>
      </c>
    </row>
    <row r="321" spans="2:11" ht="12.75" customHeight="1" x14ac:dyDescent="0.2">
      <c r="B321" s="169" t="s">
        <v>248</v>
      </c>
      <c r="C321" s="168"/>
      <c r="D321" s="167"/>
      <c r="E321" s="166"/>
      <c r="F321" s="720"/>
      <c r="G321" s="720"/>
      <c r="H321" s="720"/>
      <c r="I321" s="720"/>
      <c r="J321" s="720"/>
      <c r="K321" s="776"/>
    </row>
    <row r="322" spans="2:11" ht="12.75" customHeight="1" x14ac:dyDescent="0.2">
      <c r="B322" s="114" t="s">
        <v>787</v>
      </c>
      <c r="C322" s="221" t="s">
        <v>247</v>
      </c>
      <c r="D322" s="162">
        <v>1</v>
      </c>
      <c r="E322" s="161">
        <f>1/D322</f>
        <v>1</v>
      </c>
      <c r="F322" s="685">
        <v>0.09</v>
      </c>
      <c r="G322" s="719">
        <v>0.1</v>
      </c>
      <c r="H322" s="719">
        <f t="shared" ref="H322:H323" si="157">+G322*1.05</f>
        <v>0.10500000000000001</v>
      </c>
      <c r="I322" s="719">
        <f t="shared" ref="I322:I323" si="158">+H322*1.05</f>
        <v>0.11025000000000001</v>
      </c>
      <c r="J322" s="719">
        <f t="shared" ref="J322:J323" si="159">+I322*1.05</f>
        <v>0.11576250000000002</v>
      </c>
      <c r="K322" s="719">
        <f t="shared" ref="K322:K323" si="160">+J322*1.05</f>
        <v>0.12155062500000002</v>
      </c>
    </row>
    <row r="323" spans="2:11" ht="12.75" customHeight="1" x14ac:dyDescent="0.2">
      <c r="B323" s="114" t="s">
        <v>788</v>
      </c>
      <c r="C323" s="221" t="s">
        <v>247</v>
      </c>
      <c r="D323" s="162">
        <v>1</v>
      </c>
      <c r="E323" s="161">
        <f>1/D323</f>
        <v>1</v>
      </c>
      <c r="F323" s="685">
        <v>0.14000000000000001</v>
      </c>
      <c r="G323" s="719">
        <v>0.15</v>
      </c>
      <c r="H323" s="719">
        <f t="shared" si="157"/>
        <v>0.1575</v>
      </c>
      <c r="I323" s="719">
        <f t="shared" si="158"/>
        <v>0.16537500000000002</v>
      </c>
      <c r="J323" s="719">
        <f t="shared" si="159"/>
        <v>0.17364375000000004</v>
      </c>
      <c r="K323" s="719">
        <f t="shared" si="160"/>
        <v>0.18232593750000006</v>
      </c>
    </row>
    <row r="324" spans="2:11" ht="12.75" customHeight="1" x14ac:dyDescent="0.2">
      <c r="D324" s="101"/>
      <c r="G324" s="101"/>
      <c r="H324" s="101"/>
      <c r="I324" s="101"/>
      <c r="J324" s="101"/>
      <c r="K324" s="101"/>
    </row>
    <row r="325" spans="2:11" ht="12.75" customHeight="1" x14ac:dyDescent="0.2">
      <c r="D325" s="101"/>
      <c r="G325" s="101"/>
      <c r="H325" s="101"/>
      <c r="I325" s="101"/>
      <c r="J325" s="101"/>
      <c r="K325" s="101"/>
    </row>
    <row r="326" spans="2:11" ht="12.75" customHeight="1" x14ac:dyDescent="0.2">
      <c r="D326" s="101"/>
      <c r="G326" s="101"/>
      <c r="H326" s="101"/>
      <c r="I326" s="101"/>
      <c r="J326" s="101"/>
      <c r="K326" s="101"/>
    </row>
    <row r="327" spans="2:11" ht="12.75" customHeight="1" x14ac:dyDescent="0.2">
      <c r="D327" s="101"/>
      <c r="G327" s="101"/>
      <c r="H327" s="101"/>
      <c r="I327" s="101"/>
      <c r="J327" s="101"/>
      <c r="K327" s="101"/>
    </row>
    <row r="328" spans="2:11" ht="12.75" customHeight="1" x14ac:dyDescent="0.2">
      <c r="B328" s="83" t="s">
        <v>256</v>
      </c>
      <c r="C328" s="777"/>
      <c r="D328" s="778"/>
      <c r="E328" s="779"/>
      <c r="F328" s="779"/>
      <c r="G328" s="779"/>
      <c r="H328" s="779"/>
      <c r="I328" s="779"/>
      <c r="J328" s="780"/>
      <c r="K328" s="781"/>
    </row>
    <row r="329" spans="2:11" ht="12.75" customHeight="1" x14ac:dyDescent="0.2">
      <c r="B329" s="73" t="s">
        <v>20</v>
      </c>
      <c r="C329" s="492"/>
      <c r="D329" s="635"/>
      <c r="E329" s="480"/>
      <c r="F329" s="480"/>
      <c r="G329" s="480"/>
      <c r="H329" s="480"/>
      <c r="I329" s="480"/>
      <c r="J329" s="644"/>
      <c r="K329" s="782"/>
    </row>
    <row r="330" spans="2:11" ht="12.75" customHeight="1" x14ac:dyDescent="0.2">
      <c r="B330" s="73" t="s">
        <v>821</v>
      </c>
      <c r="C330" s="492"/>
      <c r="D330" s="635"/>
      <c r="E330" s="480"/>
      <c r="F330" s="480"/>
      <c r="G330" s="480"/>
      <c r="H330" s="480"/>
      <c r="I330" s="480"/>
      <c r="J330" s="644"/>
      <c r="K330" s="782"/>
    </row>
    <row r="331" spans="2:11" ht="12.75" customHeight="1" x14ac:dyDescent="0.2">
      <c r="B331" s="73" t="s">
        <v>2</v>
      </c>
      <c r="C331" s="492"/>
      <c r="D331" s="635"/>
      <c r="E331" s="492"/>
      <c r="F331" s="492"/>
      <c r="G331" s="492"/>
      <c r="H331" s="492"/>
      <c r="I331" s="492"/>
      <c r="J331" s="492"/>
      <c r="K331" s="636"/>
    </row>
    <row r="332" spans="2:11" ht="12.75" customHeight="1" x14ac:dyDescent="0.2">
      <c r="B332" s="77"/>
      <c r="C332" s="495"/>
      <c r="D332" s="783"/>
      <c r="E332" s="495"/>
      <c r="F332" s="495"/>
      <c r="G332" s="495"/>
      <c r="H332" s="495"/>
      <c r="I332" s="495"/>
      <c r="J332" s="495"/>
      <c r="K332" s="784"/>
    </row>
    <row r="333" spans="2:11" ht="12.75" customHeight="1" x14ac:dyDescent="0.2">
      <c r="B333" s="10"/>
      <c r="F333" s="156"/>
    </row>
    <row r="334" spans="2:11" ht="12.75" customHeight="1" x14ac:dyDescent="0.2">
      <c r="B334" s="196"/>
      <c r="C334" s="195" t="s">
        <v>247</v>
      </c>
      <c r="D334" s="194" t="s">
        <v>264</v>
      </c>
      <c r="E334" s="192"/>
      <c r="F334" s="650" t="s">
        <v>713</v>
      </c>
      <c r="G334" s="193"/>
      <c r="H334" s="193"/>
      <c r="I334" s="193"/>
      <c r="J334" s="193"/>
      <c r="K334" s="192"/>
    </row>
    <row r="335" spans="2:11" ht="12.75" customHeight="1" x14ac:dyDescent="0.2">
      <c r="B335" s="191" t="s">
        <v>3</v>
      </c>
      <c r="C335" s="184" t="s">
        <v>254</v>
      </c>
      <c r="D335" s="190" t="s">
        <v>253</v>
      </c>
      <c r="E335" s="189" t="s">
        <v>252</v>
      </c>
      <c r="F335" s="188" t="s">
        <v>38</v>
      </c>
      <c r="G335" s="187" t="s">
        <v>39</v>
      </c>
      <c r="H335" s="187" t="s">
        <v>40</v>
      </c>
      <c r="I335" s="187" t="s">
        <v>121</v>
      </c>
      <c r="J335" s="187" t="s">
        <v>122</v>
      </c>
      <c r="K335" s="187" t="s">
        <v>633</v>
      </c>
    </row>
    <row r="336" spans="2:11" ht="12.75" customHeight="1" x14ac:dyDescent="0.2">
      <c r="B336" s="185"/>
      <c r="C336" s="184" t="s">
        <v>251</v>
      </c>
      <c r="D336" s="183" t="s">
        <v>263</v>
      </c>
      <c r="E336" s="182" t="s">
        <v>262</v>
      </c>
      <c r="F336" s="181"/>
      <c r="G336" s="180"/>
      <c r="H336" s="180"/>
      <c r="I336" s="180"/>
      <c r="J336" s="180"/>
      <c r="K336" s="180"/>
    </row>
    <row r="337" spans="2:11" ht="12.75" customHeight="1" x14ac:dyDescent="0.2">
      <c r="B337" s="129" t="s">
        <v>107</v>
      </c>
      <c r="C337" s="177"/>
      <c r="D337" s="179"/>
      <c r="E337" s="177"/>
      <c r="F337" s="177"/>
      <c r="G337" s="177"/>
      <c r="H337" s="177"/>
      <c r="I337" s="177"/>
      <c r="J337" s="177"/>
      <c r="K337" s="176"/>
    </row>
    <row r="338" spans="2:11" ht="12.75" customHeight="1" x14ac:dyDescent="0.2">
      <c r="B338" s="208" t="s">
        <v>250</v>
      </c>
      <c r="C338" s="207"/>
      <c r="D338" s="206"/>
      <c r="E338" s="205"/>
      <c r="F338" s="174"/>
      <c r="G338" s="173"/>
      <c r="H338" s="173"/>
      <c r="I338" s="173"/>
      <c r="J338" s="173"/>
      <c r="K338" s="172"/>
    </row>
    <row r="339" spans="2:11" ht="12.75" customHeight="1" x14ac:dyDescent="0.2">
      <c r="B339" s="114" t="s">
        <v>419</v>
      </c>
      <c r="C339" s="740" t="s">
        <v>249</v>
      </c>
      <c r="D339" s="162">
        <v>4</v>
      </c>
      <c r="E339" s="203">
        <f>1/D339</f>
        <v>0.25</v>
      </c>
      <c r="F339" s="653">
        <v>2.16</v>
      </c>
      <c r="G339" s="719">
        <v>2.27</v>
      </c>
      <c r="H339" s="719">
        <f t="shared" ref="H339" si="161">+G339*1.05</f>
        <v>2.3835000000000002</v>
      </c>
      <c r="I339" s="719">
        <f t="shared" ref="I339" si="162">+H339*1.05</f>
        <v>2.5026750000000004</v>
      </c>
      <c r="J339" s="719">
        <f t="shared" ref="J339" si="163">+I339*1.05</f>
        <v>2.6278087500000007</v>
      </c>
      <c r="K339" s="719">
        <f t="shared" ref="K339" si="164">+J339*1.05</f>
        <v>2.759199187500001</v>
      </c>
    </row>
    <row r="340" spans="2:11" ht="12.75" customHeight="1" x14ac:dyDescent="0.2">
      <c r="B340" s="204" t="s">
        <v>742</v>
      </c>
      <c r="C340" s="221"/>
      <c r="D340" s="162"/>
      <c r="E340" s="203">
        <v>0.02</v>
      </c>
      <c r="F340" s="223">
        <f>$E$340*D339*F339</f>
        <v>0.17280000000000001</v>
      </c>
      <c r="G340" s="223">
        <f t="shared" ref="G340:K340" si="165">$E$340*E339*G339</f>
        <v>1.1350000000000001E-2</v>
      </c>
      <c r="H340" s="223">
        <f t="shared" si="165"/>
        <v>0.10296720000000001</v>
      </c>
      <c r="I340" s="223">
        <f t="shared" si="165"/>
        <v>0.11362144500000003</v>
      </c>
      <c r="J340" s="223">
        <f t="shared" si="165"/>
        <v>0.12526764311250005</v>
      </c>
      <c r="K340" s="223">
        <f t="shared" si="165"/>
        <v>0.13810757653153133</v>
      </c>
    </row>
    <row r="341" spans="2:11" ht="12.75" customHeight="1" x14ac:dyDescent="0.2">
      <c r="B341" s="169" t="s">
        <v>248</v>
      </c>
      <c r="C341" s="168"/>
      <c r="D341" s="167"/>
      <c r="E341" s="166"/>
      <c r="F341" s="776"/>
      <c r="G341" s="802"/>
      <c r="H341" s="802"/>
      <c r="I341" s="802"/>
      <c r="J341" s="802"/>
      <c r="K341" s="802"/>
    </row>
    <row r="342" spans="2:11" ht="12.75" customHeight="1" x14ac:dyDescent="0.2">
      <c r="B342" s="114" t="s">
        <v>785</v>
      </c>
      <c r="C342" s="221" t="s">
        <v>247</v>
      </c>
      <c r="D342" s="162">
        <v>1</v>
      </c>
      <c r="E342" s="161">
        <f>1/D342</f>
        <v>1</v>
      </c>
      <c r="F342" s="685">
        <v>0.31</v>
      </c>
      <c r="G342" s="719">
        <v>0.33</v>
      </c>
      <c r="H342" s="719">
        <f t="shared" ref="H342:H343" si="166">+G342*1.05</f>
        <v>0.34650000000000003</v>
      </c>
      <c r="I342" s="719">
        <f t="shared" ref="I342:I343" si="167">+H342*1.05</f>
        <v>0.36382500000000007</v>
      </c>
      <c r="J342" s="719">
        <f t="shared" ref="J342:J343" si="168">+I342*1.05</f>
        <v>0.38201625000000006</v>
      </c>
      <c r="K342" s="719">
        <f t="shared" ref="K342:K343" si="169">+J342*1.05</f>
        <v>0.40111706250000007</v>
      </c>
    </row>
    <row r="343" spans="2:11" ht="12.75" customHeight="1" x14ac:dyDescent="0.2">
      <c r="B343" s="114" t="s">
        <v>805</v>
      </c>
      <c r="C343" s="221" t="s">
        <v>247</v>
      </c>
      <c r="D343" s="162">
        <v>1</v>
      </c>
      <c r="E343" s="161">
        <f>1/D343</f>
        <v>1</v>
      </c>
      <c r="F343" s="685">
        <v>0.76</v>
      </c>
      <c r="G343" s="719">
        <v>0.8</v>
      </c>
      <c r="H343" s="719">
        <f t="shared" si="166"/>
        <v>0.84000000000000008</v>
      </c>
      <c r="I343" s="719">
        <f t="shared" si="167"/>
        <v>0.88200000000000012</v>
      </c>
      <c r="J343" s="719">
        <f t="shared" si="168"/>
        <v>0.92610000000000015</v>
      </c>
      <c r="K343" s="719">
        <f t="shared" si="169"/>
        <v>0.97240500000000019</v>
      </c>
    </row>
    <row r="344" spans="2:11" ht="12.75" customHeight="1" x14ac:dyDescent="0.2">
      <c r="B344" s="217"/>
      <c r="C344" s="217"/>
      <c r="D344" s="167"/>
      <c r="E344" s="166"/>
      <c r="F344" s="720"/>
      <c r="G344" s="803"/>
      <c r="H344" s="803"/>
      <c r="I344" s="803"/>
      <c r="J344" s="803"/>
      <c r="K344" s="803"/>
    </row>
    <row r="345" spans="2:11" ht="12.75" customHeight="1" x14ac:dyDescent="0.2">
      <c r="B345" s="129" t="s">
        <v>108</v>
      </c>
      <c r="C345" s="177"/>
      <c r="D345" s="179"/>
      <c r="E345" s="177"/>
      <c r="F345" s="804"/>
      <c r="G345" s="804"/>
      <c r="H345" s="804"/>
      <c r="I345" s="804"/>
      <c r="J345" s="804"/>
      <c r="K345" s="805"/>
    </row>
    <row r="346" spans="2:11" ht="12.75" customHeight="1" x14ac:dyDescent="0.2">
      <c r="B346" s="208" t="s">
        <v>250</v>
      </c>
      <c r="C346" s="207"/>
      <c r="D346" s="167"/>
      <c r="E346" s="166"/>
      <c r="F346" s="720"/>
      <c r="G346" s="720"/>
      <c r="H346" s="720"/>
      <c r="I346" s="720"/>
      <c r="J346" s="720"/>
      <c r="K346" s="776"/>
    </row>
    <row r="347" spans="2:11" ht="12.75" customHeight="1" x14ac:dyDescent="0.2">
      <c r="B347" s="114" t="s">
        <v>419</v>
      </c>
      <c r="C347" s="740" t="s">
        <v>249</v>
      </c>
      <c r="D347" s="162">
        <v>4.6550000000000002</v>
      </c>
      <c r="E347" s="203">
        <f>1/D347</f>
        <v>0.21482277121374865</v>
      </c>
      <c r="F347" s="653">
        <v>2.16</v>
      </c>
      <c r="G347" s="719">
        <v>2.27</v>
      </c>
      <c r="H347" s="719">
        <f t="shared" ref="H347" si="170">+G347*1.05</f>
        <v>2.3835000000000002</v>
      </c>
      <c r="I347" s="719">
        <f t="shared" ref="I347" si="171">+H347*1.05</f>
        <v>2.5026750000000004</v>
      </c>
      <c r="J347" s="719">
        <f t="shared" ref="J347" si="172">+I347*1.05</f>
        <v>2.6278087500000007</v>
      </c>
      <c r="K347" s="719">
        <f t="shared" ref="K347" si="173">+J347*1.05</f>
        <v>2.759199187500001</v>
      </c>
    </row>
    <row r="348" spans="2:11" ht="12.75" customHeight="1" x14ac:dyDescent="0.2">
      <c r="B348" s="204" t="s">
        <v>742</v>
      </c>
      <c r="C348" s="221"/>
      <c r="D348" s="170"/>
      <c r="E348" s="161">
        <v>0.02</v>
      </c>
      <c r="F348" s="653">
        <f>$E$348*$D$347*F347</f>
        <v>0.20109600000000002</v>
      </c>
      <c r="G348" s="653">
        <f t="shared" ref="G348:K348" si="174">$E$348*$D$347*G347</f>
        <v>0.211337</v>
      </c>
      <c r="H348" s="653">
        <f t="shared" si="174"/>
        <v>0.22190385000000001</v>
      </c>
      <c r="I348" s="653">
        <f t="shared" si="174"/>
        <v>0.23299904250000006</v>
      </c>
      <c r="J348" s="653">
        <f t="shared" si="174"/>
        <v>0.24464899462500006</v>
      </c>
      <c r="K348" s="653">
        <f t="shared" si="174"/>
        <v>0.2568814443562501</v>
      </c>
    </row>
    <row r="349" spans="2:11" ht="12.75" customHeight="1" x14ac:dyDescent="0.2">
      <c r="B349" s="169" t="s">
        <v>248</v>
      </c>
      <c r="C349" s="168"/>
      <c r="D349" s="167"/>
      <c r="E349" s="166"/>
      <c r="F349" s="776"/>
      <c r="G349" s="803"/>
      <c r="H349" s="803"/>
      <c r="I349" s="803"/>
      <c r="J349" s="803"/>
      <c r="K349" s="803"/>
    </row>
    <row r="350" spans="2:11" ht="12.75" customHeight="1" x14ac:dyDescent="0.2">
      <c r="B350" s="114" t="s">
        <v>785</v>
      </c>
      <c r="C350" s="221" t="s">
        <v>247</v>
      </c>
      <c r="D350" s="162">
        <v>1</v>
      </c>
      <c r="E350" s="161">
        <f>1/D350</f>
        <v>1</v>
      </c>
      <c r="F350" s="685">
        <v>0.31</v>
      </c>
      <c r="G350" s="719">
        <v>0.33</v>
      </c>
      <c r="H350" s="719">
        <f t="shared" ref="H350:H351" si="175">+G350*1.05</f>
        <v>0.34650000000000003</v>
      </c>
      <c r="I350" s="719">
        <f t="shared" ref="I350:I351" si="176">+H350*1.05</f>
        <v>0.36382500000000007</v>
      </c>
      <c r="J350" s="719">
        <f t="shared" ref="J350:J351" si="177">+I350*1.05</f>
        <v>0.38201625000000006</v>
      </c>
      <c r="K350" s="719">
        <f t="shared" ref="K350:K351" si="178">+J350*1.05</f>
        <v>0.40111706250000007</v>
      </c>
    </row>
    <row r="351" spans="2:11" ht="12.75" customHeight="1" x14ac:dyDescent="0.2">
      <c r="B351" s="114" t="s">
        <v>805</v>
      </c>
      <c r="C351" s="221" t="s">
        <v>247</v>
      </c>
      <c r="D351" s="162">
        <v>1</v>
      </c>
      <c r="E351" s="161">
        <f>1/D351</f>
        <v>1</v>
      </c>
      <c r="F351" s="685">
        <v>0.76</v>
      </c>
      <c r="G351" s="719">
        <v>0.8</v>
      </c>
      <c r="H351" s="719">
        <f t="shared" si="175"/>
        <v>0.84000000000000008</v>
      </c>
      <c r="I351" s="719">
        <f t="shared" si="176"/>
        <v>0.88200000000000012</v>
      </c>
      <c r="J351" s="719">
        <f t="shared" si="177"/>
        <v>0.92610000000000015</v>
      </c>
      <c r="K351" s="719">
        <f t="shared" si="178"/>
        <v>0.97240500000000019</v>
      </c>
    </row>
    <row r="352" spans="2:11" ht="12.75" customHeight="1" x14ac:dyDescent="0.2">
      <c r="B352" s="217"/>
      <c r="C352" s="217"/>
      <c r="D352" s="167"/>
      <c r="E352" s="166"/>
      <c r="F352" s="720"/>
      <c r="G352" s="802"/>
      <c r="H352" s="802"/>
      <c r="I352" s="802"/>
      <c r="J352" s="802"/>
      <c r="K352" s="802"/>
    </row>
    <row r="353" spans="2:11" ht="12.75" customHeight="1" x14ac:dyDescent="0.2">
      <c r="B353" s="129" t="s">
        <v>109</v>
      </c>
      <c r="C353" s="177"/>
      <c r="D353" s="179"/>
      <c r="E353" s="177"/>
      <c r="F353" s="804"/>
      <c r="G353" s="804"/>
      <c r="H353" s="804"/>
      <c r="I353" s="804"/>
      <c r="J353" s="804"/>
      <c r="K353" s="805"/>
    </row>
    <row r="354" spans="2:11" ht="12.75" customHeight="1" x14ac:dyDescent="0.2">
      <c r="B354" s="208" t="s">
        <v>250</v>
      </c>
      <c r="C354" s="207"/>
      <c r="D354" s="206"/>
      <c r="E354" s="205"/>
      <c r="F354" s="806"/>
      <c r="G354" s="806"/>
      <c r="H354" s="806"/>
      <c r="I354" s="806"/>
      <c r="J354" s="806"/>
      <c r="K354" s="807"/>
    </row>
    <row r="355" spans="2:11" ht="12.75" customHeight="1" x14ac:dyDescent="0.2">
      <c r="B355" s="114" t="s">
        <v>419</v>
      </c>
      <c r="C355" s="740" t="s">
        <v>249</v>
      </c>
      <c r="D355" s="162">
        <v>5.0750000000000002</v>
      </c>
      <c r="E355" s="203">
        <f>1/D355</f>
        <v>0.19704433497536944</v>
      </c>
      <c r="F355" s="653">
        <v>2.16</v>
      </c>
      <c r="G355" s="719">
        <v>2.27</v>
      </c>
      <c r="H355" s="719">
        <f>+G355*1.1</f>
        <v>2.4970000000000003</v>
      </c>
      <c r="I355" s="719">
        <f t="shared" ref="I355" si="179">+H355*1.05</f>
        <v>2.6218500000000002</v>
      </c>
      <c r="J355" s="719">
        <f t="shared" ref="J355" si="180">+I355*1.05</f>
        <v>2.7529425000000005</v>
      </c>
      <c r="K355" s="719">
        <f t="shared" ref="K355" si="181">+J355*1.05</f>
        <v>2.8905896250000005</v>
      </c>
    </row>
    <row r="356" spans="2:11" ht="12.75" customHeight="1" x14ac:dyDescent="0.2">
      <c r="B356" s="204" t="s">
        <v>742</v>
      </c>
      <c r="C356" s="221"/>
      <c r="D356" s="170"/>
      <c r="E356" s="161">
        <v>0.02</v>
      </c>
      <c r="F356" s="653">
        <f>$E$356*$D$355*F355</f>
        <v>0.21924000000000002</v>
      </c>
      <c r="G356" s="653">
        <f t="shared" ref="G356:K356" si="182">$E$356*$D$355*G355</f>
        <v>0.23040500000000003</v>
      </c>
      <c r="H356" s="653">
        <f t="shared" si="182"/>
        <v>0.25344550000000005</v>
      </c>
      <c r="I356" s="653">
        <f t="shared" si="182"/>
        <v>0.26611777500000006</v>
      </c>
      <c r="J356" s="653">
        <f t="shared" si="182"/>
        <v>0.27942366375000005</v>
      </c>
      <c r="K356" s="653">
        <f t="shared" si="182"/>
        <v>0.29339484693750006</v>
      </c>
    </row>
    <row r="357" spans="2:11" ht="12.75" customHeight="1" x14ac:dyDescent="0.2">
      <c r="B357" s="169" t="s">
        <v>248</v>
      </c>
      <c r="C357" s="168"/>
      <c r="D357" s="167"/>
      <c r="E357" s="166"/>
      <c r="F357" s="776"/>
      <c r="G357" s="808"/>
      <c r="H357" s="808"/>
      <c r="I357" s="808"/>
      <c r="J357" s="808"/>
      <c r="K357" s="808"/>
    </row>
    <row r="358" spans="2:11" ht="12.75" customHeight="1" x14ac:dyDescent="0.2">
      <c r="B358" s="114" t="s">
        <v>785</v>
      </c>
      <c r="C358" s="221" t="s">
        <v>247</v>
      </c>
      <c r="D358" s="162">
        <v>1</v>
      </c>
      <c r="E358" s="161">
        <f>1/D358</f>
        <v>1</v>
      </c>
      <c r="F358" s="685">
        <v>0.31</v>
      </c>
      <c r="G358" s="719">
        <v>0.33</v>
      </c>
      <c r="H358" s="719">
        <f t="shared" ref="H358:H359" si="183">+G358*1.05</f>
        <v>0.34650000000000003</v>
      </c>
      <c r="I358" s="719">
        <f t="shared" ref="I358:I359" si="184">+H358*1.05</f>
        <v>0.36382500000000007</v>
      </c>
      <c r="J358" s="719">
        <f t="shared" ref="J358:J359" si="185">+I358*1.05</f>
        <v>0.38201625000000006</v>
      </c>
      <c r="K358" s="719">
        <f t="shared" ref="K358:K359" si="186">+J358*1.05</f>
        <v>0.40111706250000007</v>
      </c>
    </row>
    <row r="359" spans="2:11" ht="12.75" customHeight="1" x14ac:dyDescent="0.2">
      <c r="B359" s="114" t="s">
        <v>805</v>
      </c>
      <c r="C359" s="221" t="s">
        <v>247</v>
      </c>
      <c r="D359" s="162">
        <v>1</v>
      </c>
      <c r="E359" s="161">
        <f>1/D359</f>
        <v>1</v>
      </c>
      <c r="F359" s="685">
        <v>0.76</v>
      </c>
      <c r="G359" s="719">
        <v>0.8</v>
      </c>
      <c r="H359" s="719">
        <f t="shared" si="183"/>
        <v>0.84000000000000008</v>
      </c>
      <c r="I359" s="719">
        <f t="shared" si="184"/>
        <v>0.88200000000000012</v>
      </c>
      <c r="J359" s="719">
        <f t="shared" si="185"/>
        <v>0.92610000000000015</v>
      </c>
      <c r="K359" s="719">
        <f t="shared" si="186"/>
        <v>0.97240500000000019</v>
      </c>
    </row>
    <row r="360" spans="2:11" ht="12.75" customHeight="1" x14ac:dyDescent="0.2">
      <c r="D360" s="101"/>
      <c r="G360" s="101"/>
      <c r="H360" s="101"/>
      <c r="I360" s="101"/>
      <c r="J360" s="101"/>
      <c r="K360" s="101"/>
    </row>
    <row r="361" spans="2:11" ht="12.75" customHeight="1" x14ac:dyDescent="0.2">
      <c r="B361" s="129" t="s">
        <v>110</v>
      </c>
      <c r="C361" s="177"/>
      <c r="D361" s="179"/>
      <c r="E361" s="177"/>
      <c r="F361" s="177"/>
      <c r="G361" s="177"/>
      <c r="H361" s="177"/>
      <c r="I361" s="177"/>
      <c r="J361" s="177"/>
      <c r="K361" s="176"/>
    </row>
    <row r="362" spans="2:11" ht="12.75" customHeight="1" x14ac:dyDescent="0.2">
      <c r="B362" s="208" t="s">
        <v>250</v>
      </c>
      <c r="C362" s="207"/>
      <c r="D362" s="206"/>
      <c r="E362" s="205"/>
      <c r="F362" s="174"/>
      <c r="G362" s="173"/>
      <c r="H362" s="173"/>
      <c r="I362" s="173"/>
      <c r="J362" s="173"/>
      <c r="K362" s="172"/>
    </row>
    <row r="363" spans="2:11" ht="12.75" customHeight="1" x14ac:dyDescent="0.2">
      <c r="B363" s="114" t="s">
        <v>419</v>
      </c>
      <c r="C363" s="740" t="s">
        <v>249</v>
      </c>
      <c r="D363" s="162">
        <v>6.9</v>
      </c>
      <c r="E363" s="203">
        <f>1/D363</f>
        <v>0.14492753623188406</v>
      </c>
      <c r="F363" s="653">
        <v>2.16</v>
      </c>
      <c r="G363" s="719">
        <v>2.27</v>
      </c>
      <c r="H363" s="719">
        <f t="shared" ref="H363" si="187">+G363*1.05</f>
        <v>2.3835000000000002</v>
      </c>
      <c r="I363" s="719">
        <f t="shared" ref="I363" si="188">+H363*1.05</f>
        <v>2.5026750000000004</v>
      </c>
      <c r="J363" s="719">
        <f t="shared" ref="J363" si="189">+I363*1.05</f>
        <v>2.6278087500000007</v>
      </c>
      <c r="K363" s="719">
        <f t="shared" ref="K363" si="190">+J363*1.05</f>
        <v>2.759199187500001</v>
      </c>
    </row>
    <row r="364" spans="2:11" ht="12.75" customHeight="1" x14ac:dyDescent="0.2">
      <c r="B364" s="204" t="s">
        <v>742</v>
      </c>
      <c r="C364" s="221"/>
      <c r="D364" s="162"/>
      <c r="E364" s="203">
        <v>0.02</v>
      </c>
      <c r="F364" s="223">
        <f>$E$364*$D$363*F363</f>
        <v>0.29808000000000007</v>
      </c>
      <c r="G364" s="223">
        <f t="shared" ref="G364:K364" si="191">$E$364*$D$363*G363</f>
        <v>0.31326000000000004</v>
      </c>
      <c r="H364" s="223">
        <f t="shared" si="191"/>
        <v>0.32892300000000008</v>
      </c>
      <c r="I364" s="223">
        <f t="shared" si="191"/>
        <v>0.34536915000000007</v>
      </c>
      <c r="J364" s="223">
        <f t="shared" si="191"/>
        <v>0.36263760750000013</v>
      </c>
      <c r="K364" s="223">
        <f t="shared" si="191"/>
        <v>0.3807694878750002</v>
      </c>
    </row>
    <row r="365" spans="2:11" ht="12.75" customHeight="1" x14ac:dyDescent="0.2">
      <c r="B365" s="169" t="s">
        <v>248</v>
      </c>
      <c r="C365" s="168"/>
      <c r="D365" s="167"/>
      <c r="E365" s="166"/>
      <c r="F365" s="776"/>
      <c r="G365" s="802"/>
      <c r="H365" s="802"/>
      <c r="I365" s="802"/>
      <c r="J365" s="802"/>
      <c r="K365" s="802"/>
    </row>
    <row r="366" spans="2:11" ht="12.75" customHeight="1" x14ac:dyDescent="0.2">
      <c r="B366" s="114" t="s">
        <v>785</v>
      </c>
      <c r="C366" s="221" t="s">
        <v>247</v>
      </c>
      <c r="D366" s="162">
        <v>1</v>
      </c>
      <c r="E366" s="161">
        <f>1/D366</f>
        <v>1</v>
      </c>
      <c r="F366" s="685">
        <v>0.37</v>
      </c>
      <c r="G366" s="719">
        <v>0.38</v>
      </c>
      <c r="H366" s="719">
        <f t="shared" ref="H366:H367" si="192">+G366*1.05</f>
        <v>0.39900000000000002</v>
      </c>
      <c r="I366" s="719">
        <f t="shared" ref="I366:I367" si="193">+H366*1.05</f>
        <v>0.41895000000000004</v>
      </c>
      <c r="J366" s="719">
        <f t="shared" ref="J366:J367" si="194">+I366*1.05</f>
        <v>0.43989750000000005</v>
      </c>
      <c r="K366" s="719">
        <f t="shared" ref="K366:K367" si="195">+J366*1.05</f>
        <v>0.46189237500000008</v>
      </c>
    </row>
    <row r="367" spans="2:11" ht="12.75" customHeight="1" x14ac:dyDescent="0.2">
      <c r="B367" s="114" t="s">
        <v>805</v>
      </c>
      <c r="C367" s="221" t="s">
        <v>247</v>
      </c>
      <c r="D367" s="162">
        <v>1</v>
      </c>
      <c r="E367" s="161">
        <f>1/D367</f>
        <v>1</v>
      </c>
      <c r="F367" s="685">
        <v>0.86</v>
      </c>
      <c r="G367" s="719">
        <v>0.9</v>
      </c>
      <c r="H367" s="719">
        <f t="shared" si="192"/>
        <v>0.94500000000000006</v>
      </c>
      <c r="I367" s="719">
        <f t="shared" si="193"/>
        <v>0.99225000000000008</v>
      </c>
      <c r="J367" s="719">
        <f t="shared" si="194"/>
        <v>1.0418625000000001</v>
      </c>
      <c r="K367" s="719">
        <f t="shared" si="195"/>
        <v>1.0939556250000002</v>
      </c>
    </row>
    <row r="368" spans="2:11" ht="12.75" customHeight="1" x14ac:dyDescent="0.2">
      <c r="B368" s="217"/>
      <c r="C368" s="217"/>
      <c r="D368" s="167"/>
      <c r="E368" s="166"/>
      <c r="F368" s="720"/>
      <c r="G368" s="803"/>
      <c r="H368" s="803"/>
      <c r="I368" s="803"/>
      <c r="J368" s="803"/>
      <c r="K368" s="803"/>
    </row>
    <row r="369" spans="2:11" ht="12.75" customHeight="1" x14ac:dyDescent="0.2">
      <c r="B369" s="129" t="s">
        <v>111</v>
      </c>
      <c r="C369" s="177"/>
      <c r="D369" s="179"/>
      <c r="E369" s="177"/>
      <c r="F369" s="804"/>
      <c r="G369" s="804"/>
      <c r="H369" s="804"/>
      <c r="I369" s="804"/>
      <c r="J369" s="804"/>
      <c r="K369" s="805"/>
    </row>
    <row r="370" spans="2:11" ht="12.75" customHeight="1" x14ac:dyDescent="0.2">
      <c r="B370" s="208" t="s">
        <v>250</v>
      </c>
      <c r="C370" s="207"/>
      <c r="D370" s="167"/>
      <c r="E370" s="166"/>
      <c r="F370" s="720"/>
      <c r="G370" s="720"/>
      <c r="H370" s="720"/>
      <c r="I370" s="720"/>
      <c r="J370" s="720"/>
      <c r="K370" s="776"/>
    </row>
    <row r="371" spans="2:11" ht="12.75" customHeight="1" x14ac:dyDescent="0.2">
      <c r="B371" s="114" t="s">
        <v>419</v>
      </c>
      <c r="C371" s="740" t="s">
        <v>249</v>
      </c>
      <c r="D371" s="162">
        <v>4</v>
      </c>
      <c r="E371" s="203">
        <f>1/D371</f>
        <v>0.25</v>
      </c>
      <c r="F371" s="653">
        <v>2.7</v>
      </c>
      <c r="G371" s="719">
        <v>2.8450000000000002</v>
      </c>
      <c r="H371" s="719">
        <f t="shared" ref="H371" si="196">+G371*1.05</f>
        <v>2.9872500000000004</v>
      </c>
      <c r="I371" s="719">
        <f t="shared" ref="I371" si="197">+H371*1.05</f>
        <v>3.1366125000000005</v>
      </c>
      <c r="J371" s="719">
        <f t="shared" ref="J371" si="198">+I371*1.05</f>
        <v>3.2934431250000005</v>
      </c>
      <c r="K371" s="719">
        <f t="shared" ref="K371" si="199">+J371*1.05</f>
        <v>3.4581152812500005</v>
      </c>
    </row>
    <row r="372" spans="2:11" ht="12.75" customHeight="1" x14ac:dyDescent="0.2">
      <c r="B372" s="204" t="s">
        <v>742</v>
      </c>
      <c r="C372" s="221"/>
      <c r="D372" s="170"/>
      <c r="E372" s="161">
        <v>0.02</v>
      </c>
      <c r="F372" s="653">
        <f>$E$372*$D$371*F371</f>
        <v>0.21600000000000003</v>
      </c>
      <c r="G372" s="653">
        <f t="shared" ref="G372:K372" si="200">$E$372*$D$371*G371</f>
        <v>0.22760000000000002</v>
      </c>
      <c r="H372" s="653">
        <f t="shared" si="200"/>
        <v>0.23898000000000003</v>
      </c>
      <c r="I372" s="653">
        <f t="shared" si="200"/>
        <v>0.25092900000000007</v>
      </c>
      <c r="J372" s="653">
        <f t="shared" si="200"/>
        <v>0.26347545000000006</v>
      </c>
      <c r="K372" s="653">
        <f t="shared" si="200"/>
        <v>0.27664922250000007</v>
      </c>
    </row>
    <row r="373" spans="2:11" ht="12.75" customHeight="1" x14ac:dyDescent="0.2">
      <c r="B373" s="169" t="s">
        <v>248</v>
      </c>
      <c r="C373" s="168"/>
      <c r="D373" s="167"/>
      <c r="E373" s="166"/>
      <c r="F373" s="776"/>
      <c r="G373" s="803"/>
      <c r="H373" s="803"/>
      <c r="I373" s="803"/>
      <c r="J373" s="803"/>
      <c r="K373" s="803"/>
    </row>
    <row r="374" spans="2:11" ht="12.75" customHeight="1" x14ac:dyDescent="0.2">
      <c r="B374" s="114" t="s">
        <v>785</v>
      </c>
      <c r="C374" s="221" t="s">
        <v>247</v>
      </c>
      <c r="D374" s="162">
        <v>1</v>
      </c>
      <c r="E374" s="161">
        <f>1/D374</f>
        <v>1</v>
      </c>
      <c r="F374" s="685">
        <v>0.15</v>
      </c>
      <c r="G374" s="719">
        <v>0.16</v>
      </c>
      <c r="H374" s="719">
        <f t="shared" ref="H374:H375" si="201">+G374*1.05</f>
        <v>0.16800000000000001</v>
      </c>
      <c r="I374" s="719">
        <f t="shared" ref="I374:I375" si="202">+H374*1.05</f>
        <v>0.17640000000000003</v>
      </c>
      <c r="J374" s="719">
        <f t="shared" ref="J374:J375" si="203">+I374*1.05</f>
        <v>0.18522000000000005</v>
      </c>
      <c r="K374" s="719">
        <f t="shared" ref="K374:K375" si="204">+J374*1.05</f>
        <v>0.19448100000000007</v>
      </c>
    </row>
    <row r="375" spans="2:11" ht="12.75" customHeight="1" x14ac:dyDescent="0.2">
      <c r="B375" s="114" t="s">
        <v>805</v>
      </c>
      <c r="C375" s="221" t="s">
        <v>247</v>
      </c>
      <c r="D375" s="162">
        <v>1</v>
      </c>
      <c r="E375" s="161">
        <f>1/D375</f>
        <v>1</v>
      </c>
      <c r="F375" s="685">
        <v>0.34</v>
      </c>
      <c r="G375" s="719">
        <v>0.35</v>
      </c>
      <c r="H375" s="719">
        <f t="shared" si="201"/>
        <v>0.36749999999999999</v>
      </c>
      <c r="I375" s="719">
        <f t="shared" si="202"/>
        <v>0.38587500000000002</v>
      </c>
      <c r="J375" s="719">
        <f t="shared" si="203"/>
        <v>0.40516875000000002</v>
      </c>
      <c r="K375" s="719">
        <f t="shared" si="204"/>
        <v>0.42542718750000003</v>
      </c>
    </row>
    <row r="376" spans="2:11" ht="12.75" customHeight="1" x14ac:dyDescent="0.2">
      <c r="B376" s="217"/>
      <c r="C376" s="217"/>
      <c r="D376" s="167"/>
      <c r="E376" s="166"/>
      <c r="F376" s="720"/>
      <c r="G376" s="802"/>
      <c r="H376" s="802"/>
      <c r="I376" s="802"/>
      <c r="J376" s="802"/>
      <c r="K376" s="802"/>
    </row>
    <row r="377" spans="2:11" ht="12.75" customHeight="1" x14ac:dyDescent="0.2">
      <c r="B377" s="129" t="s">
        <v>112</v>
      </c>
      <c r="C377" s="177"/>
      <c r="D377" s="179"/>
      <c r="E377" s="177"/>
      <c r="F377" s="804"/>
      <c r="G377" s="804"/>
      <c r="H377" s="804"/>
      <c r="I377" s="804"/>
      <c r="J377" s="804"/>
      <c r="K377" s="805"/>
    </row>
    <row r="378" spans="2:11" ht="12.75" customHeight="1" x14ac:dyDescent="0.2">
      <c r="B378" s="208" t="s">
        <v>250</v>
      </c>
      <c r="C378" s="207"/>
      <c r="D378" s="206"/>
      <c r="E378" s="205"/>
      <c r="F378" s="806"/>
      <c r="G378" s="806"/>
      <c r="H378" s="806"/>
      <c r="I378" s="806"/>
      <c r="J378" s="806"/>
      <c r="K378" s="807"/>
    </row>
    <row r="379" spans="2:11" ht="12.75" customHeight="1" x14ac:dyDescent="0.2">
      <c r="B379" s="114" t="s">
        <v>419</v>
      </c>
      <c r="C379" s="740" t="s">
        <v>249</v>
      </c>
      <c r="D379" s="162">
        <v>5.6040000000000001</v>
      </c>
      <c r="E379" s="203">
        <f>1/D379</f>
        <v>0.17844396859386152</v>
      </c>
      <c r="F379" s="653">
        <v>2.7</v>
      </c>
      <c r="G379" s="719">
        <v>2.8450000000000002</v>
      </c>
      <c r="H379" s="719">
        <f>+G379*1.1</f>
        <v>3.1295000000000006</v>
      </c>
      <c r="I379" s="719">
        <f t="shared" ref="I379" si="205">+H379*1.05</f>
        <v>3.285975000000001</v>
      </c>
      <c r="J379" s="719">
        <f t="shared" ref="J379" si="206">+I379*1.05</f>
        <v>3.4502737500000014</v>
      </c>
      <c r="K379" s="719">
        <f t="shared" ref="K379" si="207">+J379*1.05</f>
        <v>3.6227874375000018</v>
      </c>
    </row>
    <row r="380" spans="2:11" ht="12.75" customHeight="1" x14ac:dyDescent="0.2">
      <c r="B380" s="204" t="s">
        <v>742</v>
      </c>
      <c r="C380" s="221"/>
      <c r="D380" s="170"/>
      <c r="E380" s="161">
        <v>0.02</v>
      </c>
      <c r="F380" s="653">
        <f>$E$380*$D$379*F379</f>
        <v>0.302616</v>
      </c>
      <c r="G380" s="653">
        <f t="shared" ref="G380:K380" si="208">$E$380*$D$379*G379</f>
        <v>0.31886760000000003</v>
      </c>
      <c r="H380" s="653">
        <f t="shared" si="208"/>
        <v>0.35075436000000004</v>
      </c>
      <c r="I380" s="653">
        <f t="shared" si="208"/>
        <v>0.36829207800000013</v>
      </c>
      <c r="J380" s="653">
        <f t="shared" si="208"/>
        <v>0.38670668190000013</v>
      </c>
      <c r="K380" s="653">
        <f t="shared" si="208"/>
        <v>0.40604201599500017</v>
      </c>
    </row>
    <row r="381" spans="2:11" ht="12.75" customHeight="1" x14ac:dyDescent="0.2">
      <c r="B381" s="169" t="s">
        <v>248</v>
      </c>
      <c r="C381" s="168"/>
      <c r="D381" s="167"/>
      <c r="E381" s="166"/>
      <c r="F381" s="776"/>
      <c r="G381" s="808"/>
      <c r="H381" s="808"/>
      <c r="I381" s="808"/>
      <c r="J381" s="808"/>
      <c r="K381" s="808"/>
    </row>
    <row r="382" spans="2:11" ht="12.75" customHeight="1" x14ac:dyDescent="0.2">
      <c r="B382" s="114" t="s">
        <v>785</v>
      </c>
      <c r="C382" s="221" t="s">
        <v>247</v>
      </c>
      <c r="D382" s="162">
        <v>1</v>
      </c>
      <c r="E382" s="161">
        <f>1/D382</f>
        <v>1</v>
      </c>
      <c r="F382" s="685">
        <v>0.15</v>
      </c>
      <c r="G382" s="719">
        <v>0.16</v>
      </c>
      <c r="H382" s="719">
        <f t="shared" ref="H382:H383" si="209">+G382*1.05</f>
        <v>0.16800000000000001</v>
      </c>
      <c r="I382" s="719">
        <f t="shared" ref="I382:I383" si="210">+H382*1.05</f>
        <v>0.17640000000000003</v>
      </c>
      <c r="J382" s="719">
        <f t="shared" ref="J382:J383" si="211">+I382*1.05</f>
        <v>0.18522000000000005</v>
      </c>
      <c r="K382" s="719">
        <f t="shared" ref="K382:K383" si="212">+J382*1.05</f>
        <v>0.19448100000000007</v>
      </c>
    </row>
    <row r="383" spans="2:11" ht="12.75" customHeight="1" x14ac:dyDescent="0.2">
      <c r="B383" s="114" t="s">
        <v>805</v>
      </c>
      <c r="C383" s="221" t="s">
        <v>247</v>
      </c>
      <c r="D383" s="162">
        <v>1</v>
      </c>
      <c r="E383" s="161">
        <f>1/D383</f>
        <v>1</v>
      </c>
      <c r="F383" s="685">
        <v>0.34</v>
      </c>
      <c r="G383" s="719">
        <v>0.35</v>
      </c>
      <c r="H383" s="719">
        <f t="shared" si="209"/>
        <v>0.36749999999999999</v>
      </c>
      <c r="I383" s="719">
        <f t="shared" si="210"/>
        <v>0.38587500000000002</v>
      </c>
      <c r="J383" s="719">
        <f t="shared" si="211"/>
        <v>0.40516875000000002</v>
      </c>
      <c r="K383" s="719">
        <f t="shared" si="212"/>
        <v>0.42542718750000003</v>
      </c>
    </row>
    <row r="384" spans="2:11" ht="12.75" customHeight="1" x14ac:dyDescent="0.2">
      <c r="D384" s="101"/>
      <c r="G384" s="101"/>
      <c r="H384" s="101"/>
      <c r="I384" s="101"/>
      <c r="J384" s="101"/>
      <c r="K384" s="101"/>
    </row>
    <row r="385" spans="2:11" ht="12.75" customHeight="1" x14ac:dyDescent="0.2">
      <c r="B385" s="129" t="s">
        <v>113</v>
      </c>
      <c r="C385" s="177"/>
      <c r="D385" s="179"/>
      <c r="E385" s="177"/>
      <c r="F385" s="177"/>
      <c r="G385" s="177"/>
      <c r="H385" s="177"/>
      <c r="I385" s="177"/>
      <c r="J385" s="177"/>
      <c r="K385" s="176"/>
    </row>
    <row r="386" spans="2:11" ht="12.75" customHeight="1" x14ac:dyDescent="0.2">
      <c r="B386" s="208" t="s">
        <v>250</v>
      </c>
      <c r="C386" s="207"/>
      <c r="D386" s="206"/>
      <c r="E386" s="205"/>
      <c r="F386" s="174"/>
      <c r="G386" s="173"/>
      <c r="H386" s="173"/>
      <c r="I386" s="173"/>
      <c r="J386" s="173"/>
      <c r="K386" s="172"/>
    </row>
    <row r="387" spans="2:11" ht="12.75" customHeight="1" x14ac:dyDescent="0.2">
      <c r="B387" s="114" t="s">
        <v>419</v>
      </c>
      <c r="C387" s="740" t="s">
        <v>249</v>
      </c>
      <c r="D387" s="162">
        <v>4</v>
      </c>
      <c r="E387" s="203">
        <f>1/D387</f>
        <v>0.25</v>
      </c>
      <c r="F387" s="653">
        <v>0.85</v>
      </c>
      <c r="G387" s="719">
        <v>0.92</v>
      </c>
      <c r="H387" s="719">
        <f t="shared" ref="H387" si="213">+G387*1.05</f>
        <v>0.96600000000000008</v>
      </c>
      <c r="I387" s="719">
        <f t="shared" ref="I387" si="214">+H387*1.05</f>
        <v>1.0143000000000002</v>
      </c>
      <c r="J387" s="719">
        <f t="shared" ref="J387" si="215">+I387*1.05</f>
        <v>1.0650150000000003</v>
      </c>
      <c r="K387" s="719">
        <f t="shared" ref="K387" si="216">+J387*1.05</f>
        <v>1.1182657500000004</v>
      </c>
    </row>
    <row r="388" spans="2:11" ht="12.75" customHeight="1" x14ac:dyDescent="0.2">
      <c r="B388" s="204" t="s">
        <v>742</v>
      </c>
      <c r="C388" s="221"/>
      <c r="D388" s="162"/>
      <c r="E388" s="203">
        <v>0</v>
      </c>
      <c r="F388" s="223">
        <f>E388*$D$387*F387</f>
        <v>0</v>
      </c>
      <c r="G388" s="223">
        <f t="shared" ref="G388:K388" si="217">F388*$D$387*G387</f>
        <v>0</v>
      </c>
      <c r="H388" s="223">
        <f t="shared" si="217"/>
        <v>0</v>
      </c>
      <c r="I388" s="223">
        <f t="shared" si="217"/>
        <v>0</v>
      </c>
      <c r="J388" s="223">
        <f t="shared" si="217"/>
        <v>0</v>
      </c>
      <c r="K388" s="223">
        <f t="shared" si="217"/>
        <v>0</v>
      </c>
    </row>
    <row r="389" spans="2:11" ht="12.75" customHeight="1" x14ac:dyDescent="0.2">
      <c r="B389" s="169" t="s">
        <v>248</v>
      </c>
      <c r="C389" s="168"/>
      <c r="D389" s="167"/>
      <c r="E389" s="166"/>
      <c r="F389" s="776"/>
      <c r="G389" s="802"/>
      <c r="H389" s="802"/>
      <c r="I389" s="802"/>
      <c r="J389" s="802"/>
      <c r="K389" s="802"/>
    </row>
    <row r="390" spans="2:11" x14ac:dyDescent="0.2">
      <c r="B390" s="114" t="s">
        <v>785</v>
      </c>
      <c r="C390" s="221" t="s">
        <v>247</v>
      </c>
      <c r="D390" s="162">
        <v>1</v>
      </c>
      <c r="E390" s="161">
        <f>1/D390</f>
        <v>1</v>
      </c>
      <c r="F390" s="685">
        <v>0.17</v>
      </c>
      <c r="G390" s="719">
        <v>0.18</v>
      </c>
      <c r="H390" s="719">
        <f t="shared" ref="H390:H391" si="218">+G390*1.05</f>
        <v>0.189</v>
      </c>
      <c r="I390" s="719">
        <f t="shared" ref="I390:I391" si="219">+H390*1.05</f>
        <v>0.19845000000000002</v>
      </c>
      <c r="J390" s="719">
        <f t="shared" ref="J390:J391" si="220">+I390*1.05</f>
        <v>0.20837250000000002</v>
      </c>
      <c r="K390" s="719">
        <f t="shared" ref="K390:K391" si="221">+J390*1.05</f>
        <v>0.21879112500000003</v>
      </c>
    </row>
    <row r="391" spans="2:11" x14ac:dyDescent="0.2">
      <c r="B391" s="114" t="s">
        <v>805</v>
      </c>
      <c r="C391" s="221" t="s">
        <v>247</v>
      </c>
      <c r="D391" s="162">
        <v>1</v>
      </c>
      <c r="E391" s="161">
        <f>1/D391</f>
        <v>1</v>
      </c>
      <c r="F391" s="685">
        <v>0.28499999999999998</v>
      </c>
      <c r="G391" s="719">
        <v>0.3</v>
      </c>
      <c r="H391" s="719">
        <f t="shared" si="218"/>
        <v>0.315</v>
      </c>
      <c r="I391" s="719">
        <f t="shared" si="219"/>
        <v>0.33075000000000004</v>
      </c>
      <c r="J391" s="719">
        <f t="shared" si="220"/>
        <v>0.34728750000000008</v>
      </c>
      <c r="K391" s="719">
        <f t="shared" si="221"/>
        <v>0.36465187500000013</v>
      </c>
    </row>
    <row r="392" spans="2:11" x14ac:dyDescent="0.2">
      <c r="B392" s="217"/>
      <c r="C392" s="217"/>
      <c r="D392" s="167"/>
      <c r="E392" s="166"/>
      <c r="F392" s="720"/>
      <c r="G392" s="803"/>
      <c r="H392" s="803"/>
      <c r="I392" s="803"/>
      <c r="J392" s="803"/>
      <c r="K392" s="803"/>
    </row>
    <row r="393" spans="2:11" x14ac:dyDescent="0.2">
      <c r="B393" s="129" t="s">
        <v>115</v>
      </c>
      <c r="C393" s="177"/>
      <c r="D393" s="179"/>
      <c r="E393" s="177"/>
      <c r="F393" s="804"/>
      <c r="G393" s="804"/>
      <c r="H393" s="804"/>
      <c r="I393" s="804"/>
      <c r="J393" s="804"/>
      <c r="K393" s="805"/>
    </row>
    <row r="394" spans="2:11" x14ac:dyDescent="0.2">
      <c r="B394" s="208" t="s">
        <v>250</v>
      </c>
      <c r="C394" s="207"/>
      <c r="D394" s="167"/>
      <c r="E394" s="166"/>
      <c r="F394" s="720"/>
      <c r="G394" s="720"/>
      <c r="H394" s="720"/>
      <c r="I394" s="720"/>
      <c r="J394" s="720"/>
      <c r="K394" s="776"/>
    </row>
    <row r="395" spans="2:11" x14ac:dyDescent="0.2">
      <c r="B395" s="114" t="s">
        <v>419</v>
      </c>
      <c r="C395" s="740" t="s">
        <v>249</v>
      </c>
      <c r="D395" s="162">
        <v>5.0999999999999996</v>
      </c>
      <c r="E395" s="203">
        <f>1/D395</f>
        <v>0.19607843137254904</v>
      </c>
      <c r="F395" s="653">
        <v>0.85</v>
      </c>
      <c r="G395" s="719">
        <v>0.92</v>
      </c>
      <c r="H395" s="719">
        <f t="shared" ref="H395" si="222">+G395*1.05</f>
        <v>0.96600000000000008</v>
      </c>
      <c r="I395" s="719">
        <f t="shared" ref="I395" si="223">+H395*1.05</f>
        <v>1.0143000000000002</v>
      </c>
      <c r="J395" s="719">
        <f t="shared" ref="J395" si="224">+I395*1.05</f>
        <v>1.0650150000000003</v>
      </c>
      <c r="K395" s="719">
        <f t="shared" ref="K395" si="225">+J395*1.05</f>
        <v>1.1182657500000004</v>
      </c>
    </row>
    <row r="396" spans="2:11" x14ac:dyDescent="0.2">
      <c r="B396" s="204" t="s">
        <v>742</v>
      </c>
      <c r="C396" s="221"/>
      <c r="D396" s="170"/>
      <c r="E396" s="161">
        <v>0</v>
      </c>
      <c r="F396" s="653">
        <f>$E$396*$D$395*F395</f>
        <v>0</v>
      </c>
      <c r="G396" s="653">
        <f t="shared" ref="G396:K396" si="226">$E$396*$D$395*G395</f>
        <v>0</v>
      </c>
      <c r="H396" s="653">
        <f t="shared" si="226"/>
        <v>0</v>
      </c>
      <c r="I396" s="653">
        <f t="shared" si="226"/>
        <v>0</v>
      </c>
      <c r="J396" s="653">
        <f t="shared" si="226"/>
        <v>0</v>
      </c>
      <c r="K396" s="653">
        <f t="shared" si="226"/>
        <v>0</v>
      </c>
    </row>
    <row r="397" spans="2:11" x14ac:dyDescent="0.2">
      <c r="B397" s="169" t="s">
        <v>248</v>
      </c>
      <c r="C397" s="168"/>
      <c r="D397" s="167"/>
      <c r="E397" s="166"/>
      <c r="F397" s="776"/>
      <c r="G397" s="803"/>
      <c r="H397" s="803"/>
      <c r="I397" s="803"/>
      <c r="J397" s="803"/>
      <c r="K397" s="803"/>
    </row>
    <row r="398" spans="2:11" x14ac:dyDescent="0.2">
      <c r="B398" s="114" t="s">
        <v>785</v>
      </c>
      <c r="C398" s="221" t="s">
        <v>247</v>
      </c>
      <c r="D398" s="162">
        <v>1</v>
      </c>
      <c r="E398" s="161">
        <f>1/D398</f>
        <v>1</v>
      </c>
      <c r="F398" s="685">
        <v>0.17</v>
      </c>
      <c r="G398" s="719">
        <v>0.18</v>
      </c>
      <c r="H398" s="719">
        <f t="shared" ref="H398:H399" si="227">+G398*1.05</f>
        <v>0.189</v>
      </c>
      <c r="I398" s="719">
        <f t="shared" ref="I398:I399" si="228">+H398*1.05</f>
        <v>0.19845000000000002</v>
      </c>
      <c r="J398" s="719">
        <f t="shared" ref="J398:J399" si="229">+I398*1.05</f>
        <v>0.20837250000000002</v>
      </c>
      <c r="K398" s="719">
        <f t="shared" ref="K398:K399" si="230">+J398*1.05</f>
        <v>0.21879112500000003</v>
      </c>
    </row>
    <row r="399" spans="2:11" x14ac:dyDescent="0.2">
      <c r="B399" s="114" t="s">
        <v>805</v>
      </c>
      <c r="C399" s="221" t="s">
        <v>247</v>
      </c>
      <c r="D399" s="162">
        <v>1</v>
      </c>
      <c r="E399" s="161">
        <f>1/D399</f>
        <v>1</v>
      </c>
      <c r="F399" s="685">
        <v>0.28499999999999998</v>
      </c>
      <c r="G399" s="719">
        <v>0.3</v>
      </c>
      <c r="H399" s="719">
        <f t="shared" si="227"/>
        <v>0.315</v>
      </c>
      <c r="I399" s="719">
        <f t="shared" si="228"/>
        <v>0.33075000000000004</v>
      </c>
      <c r="J399" s="719">
        <f t="shared" si="229"/>
        <v>0.34728750000000008</v>
      </c>
      <c r="K399" s="719">
        <f t="shared" si="230"/>
        <v>0.36465187500000013</v>
      </c>
    </row>
    <row r="400" spans="2:11" x14ac:dyDescent="0.2">
      <c r="B400" s="217"/>
      <c r="C400" s="217"/>
      <c r="D400" s="167"/>
      <c r="E400" s="166"/>
      <c r="F400" s="720"/>
      <c r="G400" s="802"/>
      <c r="H400" s="802"/>
      <c r="I400" s="802"/>
      <c r="J400" s="802"/>
      <c r="K400" s="802"/>
    </row>
    <row r="401" spans="2:11" x14ac:dyDescent="0.2">
      <c r="B401" s="129" t="s">
        <v>74</v>
      </c>
      <c r="C401" s="177"/>
      <c r="D401" s="179"/>
      <c r="E401" s="177"/>
      <c r="F401" s="804"/>
      <c r="G401" s="804"/>
      <c r="H401" s="804"/>
      <c r="I401" s="804"/>
      <c r="J401" s="804"/>
      <c r="K401" s="805"/>
    </row>
    <row r="402" spans="2:11" x14ac:dyDescent="0.2">
      <c r="B402" s="208" t="s">
        <v>250</v>
      </c>
      <c r="C402" s="207"/>
      <c r="D402" s="206"/>
      <c r="E402" s="205"/>
      <c r="F402" s="806"/>
      <c r="G402" s="806"/>
      <c r="H402" s="806"/>
      <c r="I402" s="806"/>
      <c r="J402" s="806"/>
      <c r="K402" s="807"/>
    </row>
    <row r="403" spans="2:11" x14ac:dyDescent="0.2">
      <c r="B403" s="114" t="s">
        <v>419</v>
      </c>
      <c r="C403" s="740" t="s">
        <v>249</v>
      </c>
      <c r="D403" s="162">
        <v>6</v>
      </c>
      <c r="E403" s="203">
        <f>1/D403</f>
        <v>0.16666666666666666</v>
      </c>
      <c r="F403" s="653">
        <v>2.48</v>
      </c>
      <c r="G403" s="719">
        <v>2.6219999999999999</v>
      </c>
      <c r="H403" s="719">
        <f>+G403*1.1</f>
        <v>2.8842000000000003</v>
      </c>
      <c r="I403" s="719">
        <f t="shared" ref="I403" si="231">+H403*1.05</f>
        <v>3.0284100000000005</v>
      </c>
      <c r="J403" s="719">
        <f t="shared" ref="J403" si="232">+I403*1.05</f>
        <v>3.1798305000000004</v>
      </c>
      <c r="K403" s="719">
        <f t="shared" ref="K403" si="233">+J403*1.05</f>
        <v>3.3388220250000007</v>
      </c>
    </row>
    <row r="404" spans="2:11" x14ac:dyDescent="0.2">
      <c r="B404" s="204" t="s">
        <v>742</v>
      </c>
      <c r="C404" s="221"/>
      <c r="D404" s="170"/>
      <c r="E404" s="161">
        <v>0.02</v>
      </c>
      <c r="F404" s="653">
        <f>$E$404*$D$403*F403</f>
        <v>0.29759999999999998</v>
      </c>
      <c r="G404" s="653">
        <f t="shared" ref="G404:K404" si="234">$E$404*$D$403*G403</f>
        <v>0.31463999999999998</v>
      </c>
      <c r="H404" s="653">
        <f t="shared" si="234"/>
        <v>0.34610400000000002</v>
      </c>
      <c r="I404" s="653">
        <f t="shared" si="234"/>
        <v>0.36340920000000004</v>
      </c>
      <c r="J404" s="653">
        <f t="shared" si="234"/>
        <v>0.38157966000000004</v>
      </c>
      <c r="K404" s="653">
        <f t="shared" si="234"/>
        <v>0.40065864300000009</v>
      </c>
    </row>
    <row r="405" spans="2:11" x14ac:dyDescent="0.2">
      <c r="B405" s="169" t="s">
        <v>248</v>
      </c>
      <c r="C405" s="168"/>
      <c r="D405" s="167"/>
      <c r="E405" s="166"/>
      <c r="F405" s="776"/>
      <c r="G405" s="808"/>
      <c r="H405" s="808"/>
      <c r="I405" s="808"/>
      <c r="J405" s="808"/>
      <c r="K405" s="808"/>
    </row>
    <row r="406" spans="2:11" x14ac:dyDescent="0.2">
      <c r="B406" s="114" t="s">
        <v>785</v>
      </c>
      <c r="C406" s="221" t="s">
        <v>247</v>
      </c>
      <c r="D406" s="162">
        <v>1</v>
      </c>
      <c r="E406" s="161">
        <f>1/D406</f>
        <v>1</v>
      </c>
      <c r="F406" s="685">
        <v>0.37</v>
      </c>
      <c r="G406" s="719">
        <v>0.38</v>
      </c>
      <c r="H406" s="719">
        <f t="shared" ref="H406:H407" si="235">+G406*1.05</f>
        <v>0.39900000000000002</v>
      </c>
      <c r="I406" s="719">
        <f t="shared" ref="I406:I407" si="236">+H406*1.05</f>
        <v>0.41895000000000004</v>
      </c>
      <c r="J406" s="719">
        <f t="shared" ref="J406:J407" si="237">+I406*1.05</f>
        <v>0.43989750000000005</v>
      </c>
      <c r="K406" s="719">
        <f t="shared" ref="K406:K407" si="238">+J406*1.05</f>
        <v>0.46189237500000008</v>
      </c>
    </row>
    <row r="407" spans="2:11" x14ac:dyDescent="0.2">
      <c r="B407" s="114" t="s">
        <v>805</v>
      </c>
      <c r="C407" s="221" t="s">
        <v>247</v>
      </c>
      <c r="D407" s="162">
        <v>1</v>
      </c>
      <c r="E407" s="161">
        <f>1/D407</f>
        <v>1</v>
      </c>
      <c r="F407" s="685">
        <v>0.86</v>
      </c>
      <c r="G407" s="719">
        <v>0.9</v>
      </c>
      <c r="H407" s="719">
        <f t="shared" si="235"/>
        <v>0.94500000000000006</v>
      </c>
      <c r="I407" s="719">
        <f t="shared" si="236"/>
        <v>0.99225000000000008</v>
      </c>
      <c r="J407" s="719">
        <f t="shared" si="237"/>
        <v>1.0418625000000001</v>
      </c>
      <c r="K407" s="719">
        <f t="shared" si="238"/>
        <v>1.0939556250000002</v>
      </c>
    </row>
    <row r="412" spans="2:11" x14ac:dyDescent="0.2">
      <c r="B412" s="83" t="s">
        <v>255</v>
      </c>
      <c r="C412" s="777"/>
      <c r="D412" s="778"/>
      <c r="E412" s="779"/>
      <c r="F412" s="779"/>
      <c r="G412" s="779"/>
      <c r="H412" s="779"/>
      <c r="I412" s="779"/>
      <c r="J412" s="780"/>
      <c r="K412" s="781"/>
    </row>
    <row r="413" spans="2:11" x14ac:dyDescent="0.2">
      <c r="B413" s="73" t="s">
        <v>20</v>
      </c>
      <c r="C413" s="492"/>
      <c r="D413" s="635"/>
      <c r="E413" s="480"/>
      <c r="F413" s="480"/>
      <c r="G413" s="480"/>
      <c r="H413" s="480"/>
      <c r="I413" s="480"/>
      <c r="J413" s="644"/>
      <c r="K413" s="782"/>
    </row>
    <row r="414" spans="2:11" x14ac:dyDescent="0.2">
      <c r="B414" s="73" t="s">
        <v>822</v>
      </c>
      <c r="C414" s="492"/>
      <c r="D414" s="635"/>
      <c r="E414" s="480"/>
      <c r="F414" s="480"/>
      <c r="G414" s="480"/>
      <c r="H414" s="480"/>
      <c r="I414" s="480"/>
      <c r="J414" s="644"/>
      <c r="K414" s="782"/>
    </row>
    <row r="415" spans="2:11" x14ac:dyDescent="0.2">
      <c r="B415" s="73" t="s">
        <v>2</v>
      </c>
      <c r="C415" s="492"/>
      <c r="D415" s="635"/>
      <c r="E415" s="492"/>
      <c r="F415" s="492"/>
      <c r="G415" s="492"/>
      <c r="H415" s="492"/>
      <c r="I415" s="492"/>
      <c r="J415" s="492"/>
      <c r="K415" s="636"/>
    </row>
    <row r="416" spans="2:11" x14ac:dyDescent="0.2">
      <c r="B416" s="77"/>
      <c r="C416" s="495"/>
      <c r="D416" s="783"/>
      <c r="E416" s="495"/>
      <c r="F416" s="495"/>
      <c r="G416" s="495"/>
      <c r="H416" s="495"/>
      <c r="I416" s="495"/>
      <c r="J416" s="495"/>
      <c r="K416" s="784"/>
    </row>
    <row r="417" spans="2:11" x14ac:dyDescent="0.2">
      <c r="B417" s="10"/>
      <c r="F417" s="156"/>
    </row>
    <row r="418" spans="2:11" x14ac:dyDescent="0.2">
      <c r="B418" s="196"/>
      <c r="C418" s="195" t="s">
        <v>247</v>
      </c>
      <c r="D418" s="194" t="s">
        <v>264</v>
      </c>
      <c r="E418" s="192"/>
      <c r="F418" s="650" t="s">
        <v>713</v>
      </c>
      <c r="G418" s="193"/>
      <c r="H418" s="193"/>
      <c r="I418" s="193"/>
      <c r="J418" s="193"/>
      <c r="K418" s="192"/>
    </row>
    <row r="419" spans="2:11" x14ac:dyDescent="0.2">
      <c r="B419" s="191" t="s">
        <v>3</v>
      </c>
      <c r="C419" s="184" t="s">
        <v>254</v>
      </c>
      <c r="D419" s="190" t="s">
        <v>253</v>
      </c>
      <c r="E419" s="189" t="s">
        <v>252</v>
      </c>
      <c r="F419" s="188" t="s">
        <v>38</v>
      </c>
      <c r="G419" s="187" t="s">
        <v>39</v>
      </c>
      <c r="H419" s="187" t="s">
        <v>40</v>
      </c>
      <c r="I419" s="187" t="s">
        <v>121</v>
      </c>
      <c r="J419" s="187" t="s">
        <v>122</v>
      </c>
      <c r="K419" s="187" t="s">
        <v>633</v>
      </c>
    </row>
    <row r="420" spans="2:11" x14ac:dyDescent="0.2">
      <c r="B420" s="185"/>
      <c r="C420" s="184" t="s">
        <v>251</v>
      </c>
      <c r="D420" s="183" t="s">
        <v>263</v>
      </c>
      <c r="E420" s="182" t="s">
        <v>262</v>
      </c>
      <c r="F420" s="181"/>
      <c r="G420" s="180"/>
      <c r="H420" s="180"/>
      <c r="I420" s="180"/>
      <c r="J420" s="180"/>
      <c r="K420" s="180"/>
    </row>
    <row r="421" spans="2:11" x14ac:dyDescent="0.2">
      <c r="B421" s="129" t="s">
        <v>45</v>
      </c>
      <c r="C421" s="177"/>
      <c r="D421" s="179"/>
      <c r="E421" s="177"/>
      <c r="F421" s="177"/>
      <c r="G421" s="177"/>
      <c r="H421" s="177"/>
      <c r="I421" s="177"/>
      <c r="J421" s="177"/>
      <c r="K421" s="176"/>
    </row>
    <row r="422" spans="2:11" x14ac:dyDescent="0.2">
      <c r="B422" s="208" t="s">
        <v>250</v>
      </c>
      <c r="C422" s="207"/>
      <c r="D422" s="206"/>
      <c r="E422" s="205"/>
      <c r="F422" s="174"/>
      <c r="G422" s="173"/>
      <c r="H422" s="173"/>
      <c r="I422" s="173"/>
      <c r="J422" s="173"/>
      <c r="K422" s="172"/>
    </row>
    <row r="423" spans="2:11" x14ac:dyDescent="0.2">
      <c r="B423" s="114" t="s">
        <v>419</v>
      </c>
      <c r="C423" s="740" t="s">
        <v>249</v>
      </c>
      <c r="D423" s="162">
        <v>3</v>
      </c>
      <c r="E423" s="203">
        <f>1/D423</f>
        <v>0.33333333333333331</v>
      </c>
      <c r="F423" s="653">
        <v>0.86</v>
      </c>
      <c r="G423" s="719">
        <v>0.9</v>
      </c>
      <c r="H423" s="719">
        <f t="shared" ref="H423" si="239">+G423*1.05</f>
        <v>0.94500000000000006</v>
      </c>
      <c r="I423" s="719">
        <f t="shared" ref="I423" si="240">+H423*1.05</f>
        <v>0.99225000000000008</v>
      </c>
      <c r="J423" s="719">
        <f t="shared" ref="J423" si="241">+I423*1.05</f>
        <v>1.0418625000000001</v>
      </c>
      <c r="K423" s="719">
        <f t="shared" ref="K423" si="242">+J423*1.05</f>
        <v>1.0939556250000002</v>
      </c>
    </row>
    <row r="424" spans="2:11" x14ac:dyDescent="0.2">
      <c r="B424" s="169" t="s">
        <v>248</v>
      </c>
      <c r="C424" s="168"/>
      <c r="D424" s="167"/>
      <c r="E424" s="166"/>
      <c r="F424" s="776"/>
      <c r="G424" s="802"/>
      <c r="H424" s="802"/>
      <c r="I424" s="802"/>
      <c r="J424" s="802"/>
      <c r="K424" s="802"/>
    </row>
    <row r="425" spans="2:11" x14ac:dyDescent="0.2">
      <c r="B425" s="114" t="s">
        <v>785</v>
      </c>
      <c r="C425" s="221" t="s">
        <v>247</v>
      </c>
      <c r="D425" s="162">
        <v>1</v>
      </c>
      <c r="E425" s="161">
        <f>1/D425</f>
        <v>1</v>
      </c>
      <c r="F425" s="685">
        <v>0.16</v>
      </c>
      <c r="G425" s="719">
        <v>0.17</v>
      </c>
      <c r="H425" s="719">
        <f t="shared" ref="H425:H426" si="243">+G425*1.05</f>
        <v>0.17850000000000002</v>
      </c>
      <c r="I425" s="719">
        <f t="shared" ref="I425:I426" si="244">+H425*1.05</f>
        <v>0.18742500000000004</v>
      </c>
      <c r="J425" s="719">
        <f t="shared" ref="J425:J426" si="245">+I425*1.05</f>
        <v>0.19679625000000003</v>
      </c>
      <c r="K425" s="719">
        <f t="shared" ref="K425:K426" si="246">+J425*1.05</f>
        <v>0.20663606250000005</v>
      </c>
    </row>
    <row r="426" spans="2:11" x14ac:dyDescent="0.2">
      <c r="B426" s="114" t="s">
        <v>805</v>
      </c>
      <c r="C426" s="221" t="s">
        <v>247</v>
      </c>
      <c r="D426" s="162">
        <v>1</v>
      </c>
      <c r="E426" s="161">
        <f>1/D426</f>
        <v>1</v>
      </c>
      <c r="F426" s="685">
        <v>0.28499999999999998</v>
      </c>
      <c r="G426" s="719">
        <v>0.3</v>
      </c>
      <c r="H426" s="719">
        <f t="shared" si="243"/>
        <v>0.315</v>
      </c>
      <c r="I426" s="719">
        <f t="shared" si="244"/>
        <v>0.33075000000000004</v>
      </c>
      <c r="J426" s="719">
        <f t="shared" si="245"/>
        <v>0.34728750000000008</v>
      </c>
      <c r="K426" s="719">
        <f t="shared" si="246"/>
        <v>0.36465187500000013</v>
      </c>
    </row>
    <row r="427" spans="2:11" x14ac:dyDescent="0.2">
      <c r="B427" s="217"/>
      <c r="C427" s="217"/>
      <c r="D427" s="167"/>
      <c r="E427" s="166"/>
      <c r="F427" s="720"/>
      <c r="G427" s="803"/>
      <c r="H427" s="803"/>
      <c r="I427" s="803"/>
      <c r="J427" s="803"/>
      <c r="K427" s="803"/>
    </row>
    <row r="428" spans="2:11" x14ac:dyDescent="0.2">
      <c r="B428" s="129" t="s">
        <v>74</v>
      </c>
      <c r="C428" s="177"/>
      <c r="D428" s="179"/>
      <c r="E428" s="177"/>
      <c r="F428" s="804"/>
      <c r="G428" s="804"/>
      <c r="H428" s="804"/>
      <c r="I428" s="804"/>
      <c r="J428" s="804"/>
      <c r="K428" s="805"/>
    </row>
    <row r="429" spans="2:11" x14ac:dyDescent="0.2">
      <c r="B429" s="208" t="s">
        <v>250</v>
      </c>
      <c r="C429" s="207"/>
      <c r="D429" s="167"/>
      <c r="E429" s="166"/>
      <c r="F429" s="720"/>
      <c r="G429" s="720"/>
      <c r="H429" s="720"/>
      <c r="I429" s="720"/>
      <c r="J429" s="720"/>
      <c r="K429" s="776"/>
    </row>
    <row r="430" spans="2:11" x14ac:dyDescent="0.2">
      <c r="B430" s="114" t="s">
        <v>866</v>
      </c>
      <c r="C430" s="740" t="s">
        <v>249</v>
      </c>
      <c r="D430" s="162">
        <v>5</v>
      </c>
      <c r="E430" s="203">
        <f>1/D430</f>
        <v>0.2</v>
      </c>
      <c r="F430" s="653">
        <v>2.52</v>
      </c>
      <c r="G430" s="719">
        <v>2.65</v>
      </c>
      <c r="H430" s="719">
        <f t="shared" ref="H430" si="247">+G430*1.05</f>
        <v>2.7825000000000002</v>
      </c>
      <c r="I430" s="719">
        <f t="shared" ref="I430" si="248">+H430*1.05</f>
        <v>2.9216250000000001</v>
      </c>
      <c r="J430" s="719">
        <f t="shared" ref="J430" si="249">+I430*1.05</f>
        <v>3.0677062500000001</v>
      </c>
      <c r="K430" s="719">
        <f t="shared" ref="K430" si="250">+J430*1.05</f>
        <v>3.2210915625000003</v>
      </c>
    </row>
    <row r="431" spans="2:11" x14ac:dyDescent="0.2">
      <c r="B431" s="169" t="s">
        <v>248</v>
      </c>
      <c r="C431" s="168"/>
      <c r="D431" s="167"/>
      <c r="E431" s="166"/>
      <c r="F431" s="776"/>
      <c r="G431" s="803"/>
      <c r="H431" s="803"/>
      <c r="I431" s="803"/>
      <c r="J431" s="803"/>
      <c r="K431" s="803"/>
    </row>
    <row r="432" spans="2:11" x14ac:dyDescent="0.2">
      <c r="B432" s="114" t="s">
        <v>785</v>
      </c>
      <c r="C432" s="221" t="s">
        <v>247</v>
      </c>
      <c r="D432" s="162">
        <v>1</v>
      </c>
      <c r="E432" s="161">
        <f>1/D432</f>
        <v>1</v>
      </c>
      <c r="F432" s="685">
        <v>0.37</v>
      </c>
      <c r="G432" s="719">
        <v>0.38</v>
      </c>
      <c r="H432" s="719">
        <f t="shared" ref="H432:H433" si="251">+G432*1.05</f>
        <v>0.39900000000000002</v>
      </c>
      <c r="I432" s="719">
        <f t="shared" ref="I432:I433" si="252">+H432*1.05</f>
        <v>0.41895000000000004</v>
      </c>
      <c r="J432" s="719">
        <f t="shared" ref="J432:J433" si="253">+I432*1.05</f>
        <v>0.43989750000000005</v>
      </c>
      <c r="K432" s="719">
        <f t="shared" ref="K432:K433" si="254">+J432*1.05</f>
        <v>0.46189237500000008</v>
      </c>
    </row>
    <row r="433" spans="2:11" x14ac:dyDescent="0.2">
      <c r="B433" s="114" t="s">
        <v>805</v>
      </c>
      <c r="C433" s="221" t="s">
        <v>247</v>
      </c>
      <c r="D433" s="162">
        <v>1</v>
      </c>
      <c r="E433" s="161">
        <f>1/D433</f>
        <v>1</v>
      </c>
      <c r="F433" s="685">
        <v>0.86</v>
      </c>
      <c r="G433" s="719">
        <v>0.9</v>
      </c>
      <c r="H433" s="719">
        <f t="shared" si="251"/>
        <v>0.94500000000000006</v>
      </c>
      <c r="I433" s="719">
        <f t="shared" si="252"/>
        <v>0.99225000000000008</v>
      </c>
      <c r="J433" s="719">
        <f t="shared" si="253"/>
        <v>1.0418625000000001</v>
      </c>
      <c r="K433" s="719">
        <f t="shared" si="254"/>
        <v>1.0939556250000002</v>
      </c>
    </row>
  </sheetData>
  <pageMargins left="0.74803149606299213" right="0.74803149606299213" top="0.98425196850393704" bottom="0.98425196850393704" header="0" footer="0"/>
  <pageSetup paperSize="9" scale="49" fitToWidth="6" fitToHeight="7" orientation="landscape" r:id="rId1"/>
  <headerFooter alignWithMargins="0"/>
  <rowBreaks count="4" manualBreakCount="4">
    <brk id="98" max="11" man="1"/>
    <brk id="143" max="11" man="1"/>
    <brk id="180" max="11" man="1"/>
    <brk id="215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AA1179"/>
  <sheetViews>
    <sheetView zoomScale="70" zoomScaleNormal="70" workbookViewId="0"/>
  </sheetViews>
  <sheetFormatPr baseColWidth="10" defaultRowHeight="12.75" x14ac:dyDescent="0.2"/>
  <cols>
    <col min="1" max="1" width="7" style="503" customWidth="1"/>
    <col min="2" max="2" width="35.5703125" style="503" customWidth="1"/>
    <col min="3" max="3" width="16.7109375" style="503" customWidth="1"/>
    <col min="4" max="4" width="13.140625" style="610" customWidth="1"/>
    <col min="5" max="8" width="14.28515625" style="609" customWidth="1"/>
    <col min="9" max="9" width="13.5703125" style="610" customWidth="1"/>
    <col min="10" max="10" width="13.42578125" style="503" customWidth="1"/>
    <col min="11" max="11" width="38.85546875" style="503" customWidth="1"/>
    <col min="12" max="12" width="15.42578125" style="518" bestFit="1" customWidth="1"/>
    <col min="13" max="14" width="14" style="518" bestFit="1" customWidth="1"/>
    <col min="15" max="16" width="14" style="518" customWidth="1"/>
    <col min="17" max="17" width="15.42578125" style="518" bestFit="1" customWidth="1"/>
    <col min="18" max="18" width="15" style="503" bestFit="1" customWidth="1"/>
    <col min="19" max="19" width="31.140625" style="503" customWidth="1"/>
    <col min="20" max="20" width="17.28515625" style="503" customWidth="1"/>
    <col min="21" max="21" width="12.85546875" style="503" bestFit="1" customWidth="1"/>
    <col min="22" max="22" width="13" style="503" bestFit="1" customWidth="1"/>
    <col min="23" max="23" width="12.85546875" style="503" bestFit="1" customWidth="1"/>
    <col min="24" max="25" width="12.85546875" style="503" customWidth="1"/>
    <col min="26" max="26" width="13.42578125" style="503" bestFit="1" customWidth="1"/>
    <col min="27" max="250" width="11.42578125" style="503"/>
    <col min="251" max="251" width="7" style="503" customWidth="1"/>
    <col min="252" max="252" width="35.5703125" style="503" customWidth="1"/>
    <col min="253" max="253" width="16.7109375" style="503" bestFit="1" customWidth="1"/>
    <col min="254" max="254" width="15.42578125" style="503" bestFit="1" customWidth="1"/>
    <col min="255" max="255" width="15" style="503" bestFit="1" customWidth="1"/>
    <col min="256" max="256" width="13.140625" style="503" bestFit="1" customWidth="1"/>
    <col min="257" max="260" width="14.28515625" style="503" bestFit="1" customWidth="1"/>
    <col min="261" max="261" width="13.5703125" style="503" bestFit="1" customWidth="1"/>
    <col min="262" max="262" width="13.42578125" style="503" bestFit="1" customWidth="1"/>
    <col min="263" max="263" width="38.85546875" style="503" bestFit="1" customWidth="1"/>
    <col min="264" max="265" width="15" style="503" bestFit="1" customWidth="1"/>
    <col min="266" max="266" width="15.42578125" style="503" bestFit="1" customWidth="1"/>
    <col min="267" max="268" width="14" style="503" bestFit="1" customWidth="1"/>
    <col min="269" max="270" width="14" style="503" customWidth="1"/>
    <col min="271" max="271" width="15.42578125" style="503" bestFit="1" customWidth="1"/>
    <col min="272" max="272" width="15" style="503" bestFit="1" customWidth="1"/>
    <col min="273" max="273" width="31.140625" style="503" customWidth="1"/>
    <col min="274" max="274" width="17.28515625" style="503" customWidth="1"/>
    <col min="275" max="275" width="15.28515625" style="503" bestFit="1" customWidth="1"/>
    <col min="276" max="276" width="14.85546875" style="503" bestFit="1" customWidth="1"/>
    <col min="277" max="277" width="12.85546875" style="503" bestFit="1" customWidth="1"/>
    <col min="278" max="278" width="13" style="503" bestFit="1" customWidth="1"/>
    <col min="279" max="279" width="12.85546875" style="503" bestFit="1" customWidth="1"/>
    <col min="280" max="281" width="12.85546875" style="503" customWidth="1"/>
    <col min="282" max="282" width="13.42578125" style="503" bestFit="1" customWidth="1"/>
    <col min="283" max="506" width="11.42578125" style="503"/>
    <col min="507" max="507" width="7" style="503" customWidth="1"/>
    <col min="508" max="508" width="35.5703125" style="503" customWidth="1"/>
    <col min="509" max="509" width="16.7109375" style="503" bestFit="1" customWidth="1"/>
    <col min="510" max="510" width="15.42578125" style="503" bestFit="1" customWidth="1"/>
    <col min="511" max="511" width="15" style="503" bestFit="1" customWidth="1"/>
    <col min="512" max="512" width="13.140625" style="503" bestFit="1" customWidth="1"/>
    <col min="513" max="516" width="14.28515625" style="503" bestFit="1" customWidth="1"/>
    <col min="517" max="517" width="13.5703125" style="503" bestFit="1" customWidth="1"/>
    <col min="518" max="518" width="13.42578125" style="503" bestFit="1" customWidth="1"/>
    <col min="519" max="519" width="38.85546875" style="503" bestFit="1" customWidth="1"/>
    <col min="520" max="521" width="15" style="503" bestFit="1" customWidth="1"/>
    <col min="522" max="522" width="15.42578125" style="503" bestFit="1" customWidth="1"/>
    <col min="523" max="524" width="14" style="503" bestFit="1" customWidth="1"/>
    <col min="525" max="526" width="14" style="503" customWidth="1"/>
    <col min="527" max="527" width="15.42578125" style="503" bestFit="1" customWidth="1"/>
    <col min="528" max="528" width="15" style="503" bestFit="1" customWidth="1"/>
    <col min="529" max="529" width="31.140625" style="503" customWidth="1"/>
    <col min="530" max="530" width="17.28515625" style="503" customWidth="1"/>
    <col min="531" max="531" width="15.28515625" style="503" bestFit="1" customWidth="1"/>
    <col min="532" max="532" width="14.85546875" style="503" bestFit="1" customWidth="1"/>
    <col min="533" max="533" width="12.85546875" style="503" bestFit="1" customWidth="1"/>
    <col min="534" max="534" width="13" style="503" bestFit="1" customWidth="1"/>
    <col min="535" max="535" width="12.85546875" style="503" bestFit="1" customWidth="1"/>
    <col min="536" max="537" width="12.85546875" style="503" customWidth="1"/>
    <col min="538" max="538" width="13.42578125" style="503" bestFit="1" customWidth="1"/>
    <col min="539" max="762" width="11.42578125" style="503"/>
    <col min="763" max="763" width="7" style="503" customWidth="1"/>
    <col min="764" max="764" width="35.5703125" style="503" customWidth="1"/>
    <col min="765" max="765" width="16.7109375" style="503" bestFit="1" customWidth="1"/>
    <col min="766" max="766" width="15.42578125" style="503" bestFit="1" customWidth="1"/>
    <col min="767" max="767" width="15" style="503" bestFit="1" customWidth="1"/>
    <col min="768" max="768" width="13.140625" style="503" bestFit="1" customWidth="1"/>
    <col min="769" max="772" width="14.28515625" style="503" bestFit="1" customWidth="1"/>
    <col min="773" max="773" width="13.5703125" style="503" bestFit="1" customWidth="1"/>
    <col min="774" max="774" width="13.42578125" style="503" bestFit="1" customWidth="1"/>
    <col min="775" max="775" width="38.85546875" style="503" bestFit="1" customWidth="1"/>
    <col min="776" max="777" width="15" style="503" bestFit="1" customWidth="1"/>
    <col min="778" max="778" width="15.42578125" style="503" bestFit="1" customWidth="1"/>
    <col min="779" max="780" width="14" style="503" bestFit="1" customWidth="1"/>
    <col min="781" max="782" width="14" style="503" customWidth="1"/>
    <col min="783" max="783" width="15.42578125" style="503" bestFit="1" customWidth="1"/>
    <col min="784" max="784" width="15" style="503" bestFit="1" customWidth="1"/>
    <col min="785" max="785" width="31.140625" style="503" customWidth="1"/>
    <col min="786" max="786" width="17.28515625" style="503" customWidth="1"/>
    <col min="787" max="787" width="15.28515625" style="503" bestFit="1" customWidth="1"/>
    <col min="788" max="788" width="14.85546875" style="503" bestFit="1" customWidth="1"/>
    <col min="789" max="789" width="12.85546875" style="503" bestFit="1" customWidth="1"/>
    <col min="790" max="790" width="13" style="503" bestFit="1" customWidth="1"/>
    <col min="791" max="791" width="12.85546875" style="503" bestFit="1" customWidth="1"/>
    <col min="792" max="793" width="12.85546875" style="503" customWidth="1"/>
    <col min="794" max="794" width="13.42578125" style="503" bestFit="1" customWidth="1"/>
    <col min="795" max="1018" width="11.42578125" style="503"/>
    <col min="1019" max="1019" width="7" style="503" customWidth="1"/>
    <col min="1020" max="1020" width="35.5703125" style="503" customWidth="1"/>
    <col min="1021" max="1021" width="16.7109375" style="503" bestFit="1" customWidth="1"/>
    <col min="1022" max="1022" width="15.42578125" style="503" bestFit="1" customWidth="1"/>
    <col min="1023" max="1023" width="15" style="503" bestFit="1" customWidth="1"/>
    <col min="1024" max="1024" width="13.140625" style="503" bestFit="1" customWidth="1"/>
    <col min="1025" max="1028" width="14.28515625" style="503" bestFit="1" customWidth="1"/>
    <col min="1029" max="1029" width="13.5703125" style="503" bestFit="1" customWidth="1"/>
    <col min="1030" max="1030" width="13.42578125" style="503" bestFit="1" customWidth="1"/>
    <col min="1031" max="1031" width="38.85546875" style="503" bestFit="1" customWidth="1"/>
    <col min="1032" max="1033" width="15" style="503" bestFit="1" customWidth="1"/>
    <col min="1034" max="1034" width="15.42578125" style="503" bestFit="1" customWidth="1"/>
    <col min="1035" max="1036" width="14" style="503" bestFit="1" customWidth="1"/>
    <col min="1037" max="1038" width="14" style="503" customWidth="1"/>
    <col min="1039" max="1039" width="15.42578125" style="503" bestFit="1" customWidth="1"/>
    <col min="1040" max="1040" width="15" style="503" bestFit="1" customWidth="1"/>
    <col min="1041" max="1041" width="31.140625" style="503" customWidth="1"/>
    <col min="1042" max="1042" width="17.28515625" style="503" customWidth="1"/>
    <col min="1043" max="1043" width="15.28515625" style="503" bestFit="1" customWidth="1"/>
    <col min="1044" max="1044" width="14.85546875" style="503" bestFit="1" customWidth="1"/>
    <col min="1045" max="1045" width="12.85546875" style="503" bestFit="1" customWidth="1"/>
    <col min="1046" max="1046" width="13" style="503" bestFit="1" customWidth="1"/>
    <col min="1047" max="1047" width="12.85546875" style="503" bestFit="1" customWidth="1"/>
    <col min="1048" max="1049" width="12.85546875" style="503" customWidth="1"/>
    <col min="1050" max="1050" width="13.42578125" style="503" bestFit="1" customWidth="1"/>
    <col min="1051" max="1274" width="11.42578125" style="503"/>
    <col min="1275" max="1275" width="7" style="503" customWidth="1"/>
    <col min="1276" max="1276" width="35.5703125" style="503" customWidth="1"/>
    <col min="1277" max="1277" width="16.7109375" style="503" bestFit="1" customWidth="1"/>
    <col min="1278" max="1278" width="15.42578125" style="503" bestFit="1" customWidth="1"/>
    <col min="1279" max="1279" width="15" style="503" bestFit="1" customWidth="1"/>
    <col min="1280" max="1280" width="13.140625" style="503" bestFit="1" customWidth="1"/>
    <col min="1281" max="1284" width="14.28515625" style="503" bestFit="1" customWidth="1"/>
    <col min="1285" max="1285" width="13.5703125" style="503" bestFit="1" customWidth="1"/>
    <col min="1286" max="1286" width="13.42578125" style="503" bestFit="1" customWidth="1"/>
    <col min="1287" max="1287" width="38.85546875" style="503" bestFit="1" customWidth="1"/>
    <col min="1288" max="1289" width="15" style="503" bestFit="1" customWidth="1"/>
    <col min="1290" max="1290" width="15.42578125" style="503" bestFit="1" customWidth="1"/>
    <col min="1291" max="1292" width="14" style="503" bestFit="1" customWidth="1"/>
    <col min="1293" max="1294" width="14" style="503" customWidth="1"/>
    <col min="1295" max="1295" width="15.42578125" style="503" bestFit="1" customWidth="1"/>
    <col min="1296" max="1296" width="15" style="503" bestFit="1" customWidth="1"/>
    <col min="1297" max="1297" width="31.140625" style="503" customWidth="1"/>
    <col min="1298" max="1298" width="17.28515625" style="503" customWidth="1"/>
    <col min="1299" max="1299" width="15.28515625" style="503" bestFit="1" customWidth="1"/>
    <col min="1300" max="1300" width="14.85546875" style="503" bestFit="1" customWidth="1"/>
    <col min="1301" max="1301" width="12.85546875" style="503" bestFit="1" customWidth="1"/>
    <col min="1302" max="1302" width="13" style="503" bestFit="1" customWidth="1"/>
    <col min="1303" max="1303" width="12.85546875" style="503" bestFit="1" customWidth="1"/>
    <col min="1304" max="1305" width="12.85546875" style="503" customWidth="1"/>
    <col min="1306" max="1306" width="13.42578125" style="503" bestFit="1" customWidth="1"/>
    <col min="1307" max="1530" width="11.42578125" style="503"/>
    <col min="1531" max="1531" width="7" style="503" customWidth="1"/>
    <col min="1532" max="1532" width="35.5703125" style="503" customWidth="1"/>
    <col min="1533" max="1533" width="16.7109375" style="503" bestFit="1" customWidth="1"/>
    <col min="1534" max="1534" width="15.42578125" style="503" bestFit="1" customWidth="1"/>
    <col min="1535" max="1535" width="15" style="503" bestFit="1" customWidth="1"/>
    <col min="1536" max="1536" width="13.140625" style="503" bestFit="1" customWidth="1"/>
    <col min="1537" max="1540" width="14.28515625" style="503" bestFit="1" customWidth="1"/>
    <col min="1541" max="1541" width="13.5703125" style="503" bestFit="1" customWidth="1"/>
    <col min="1542" max="1542" width="13.42578125" style="503" bestFit="1" customWidth="1"/>
    <col min="1543" max="1543" width="38.85546875" style="503" bestFit="1" customWidth="1"/>
    <col min="1544" max="1545" width="15" style="503" bestFit="1" customWidth="1"/>
    <col min="1546" max="1546" width="15.42578125" style="503" bestFit="1" customWidth="1"/>
    <col min="1547" max="1548" width="14" style="503" bestFit="1" customWidth="1"/>
    <col min="1549" max="1550" width="14" style="503" customWidth="1"/>
    <col min="1551" max="1551" width="15.42578125" style="503" bestFit="1" customWidth="1"/>
    <col min="1552" max="1552" width="15" style="503" bestFit="1" customWidth="1"/>
    <col min="1553" max="1553" width="31.140625" style="503" customWidth="1"/>
    <col min="1554" max="1554" width="17.28515625" style="503" customWidth="1"/>
    <col min="1555" max="1555" width="15.28515625" style="503" bestFit="1" customWidth="1"/>
    <col min="1556" max="1556" width="14.85546875" style="503" bestFit="1" customWidth="1"/>
    <col min="1557" max="1557" width="12.85546875" style="503" bestFit="1" customWidth="1"/>
    <col min="1558" max="1558" width="13" style="503" bestFit="1" customWidth="1"/>
    <col min="1559" max="1559" width="12.85546875" style="503" bestFit="1" customWidth="1"/>
    <col min="1560" max="1561" width="12.85546875" style="503" customWidth="1"/>
    <col min="1562" max="1562" width="13.42578125" style="503" bestFit="1" customWidth="1"/>
    <col min="1563" max="1786" width="11.42578125" style="503"/>
    <col min="1787" max="1787" width="7" style="503" customWidth="1"/>
    <col min="1788" max="1788" width="35.5703125" style="503" customWidth="1"/>
    <col min="1789" max="1789" width="16.7109375" style="503" bestFit="1" customWidth="1"/>
    <col min="1790" max="1790" width="15.42578125" style="503" bestFit="1" customWidth="1"/>
    <col min="1791" max="1791" width="15" style="503" bestFit="1" customWidth="1"/>
    <col min="1792" max="1792" width="13.140625" style="503" bestFit="1" customWidth="1"/>
    <col min="1793" max="1796" width="14.28515625" style="503" bestFit="1" customWidth="1"/>
    <col min="1797" max="1797" width="13.5703125" style="503" bestFit="1" customWidth="1"/>
    <col min="1798" max="1798" width="13.42578125" style="503" bestFit="1" customWidth="1"/>
    <col min="1799" max="1799" width="38.85546875" style="503" bestFit="1" customWidth="1"/>
    <col min="1800" max="1801" width="15" style="503" bestFit="1" customWidth="1"/>
    <col min="1802" max="1802" width="15.42578125" style="503" bestFit="1" customWidth="1"/>
    <col min="1803" max="1804" width="14" style="503" bestFit="1" customWidth="1"/>
    <col min="1805" max="1806" width="14" style="503" customWidth="1"/>
    <col min="1807" max="1807" width="15.42578125" style="503" bestFit="1" customWidth="1"/>
    <col min="1808" max="1808" width="15" style="503" bestFit="1" customWidth="1"/>
    <col min="1809" max="1809" width="31.140625" style="503" customWidth="1"/>
    <col min="1810" max="1810" width="17.28515625" style="503" customWidth="1"/>
    <col min="1811" max="1811" width="15.28515625" style="503" bestFit="1" customWidth="1"/>
    <col min="1812" max="1812" width="14.85546875" style="503" bestFit="1" customWidth="1"/>
    <col min="1813" max="1813" width="12.85546875" style="503" bestFit="1" customWidth="1"/>
    <col min="1814" max="1814" width="13" style="503" bestFit="1" customWidth="1"/>
    <col min="1815" max="1815" width="12.85546875" style="503" bestFit="1" customWidth="1"/>
    <col min="1816" max="1817" width="12.85546875" style="503" customWidth="1"/>
    <col min="1818" max="1818" width="13.42578125" style="503" bestFit="1" customWidth="1"/>
    <col min="1819" max="2042" width="11.42578125" style="503"/>
    <col min="2043" max="2043" width="7" style="503" customWidth="1"/>
    <col min="2044" max="2044" width="35.5703125" style="503" customWidth="1"/>
    <col min="2045" max="2045" width="16.7109375" style="503" bestFit="1" customWidth="1"/>
    <col min="2046" max="2046" width="15.42578125" style="503" bestFit="1" customWidth="1"/>
    <col min="2047" max="2047" width="15" style="503" bestFit="1" customWidth="1"/>
    <col min="2048" max="2048" width="13.140625" style="503" bestFit="1" customWidth="1"/>
    <col min="2049" max="2052" width="14.28515625" style="503" bestFit="1" customWidth="1"/>
    <col min="2053" max="2053" width="13.5703125" style="503" bestFit="1" customWidth="1"/>
    <col min="2054" max="2054" width="13.42578125" style="503" bestFit="1" customWidth="1"/>
    <col min="2055" max="2055" width="38.85546875" style="503" bestFit="1" customWidth="1"/>
    <col min="2056" max="2057" width="15" style="503" bestFit="1" customWidth="1"/>
    <col min="2058" max="2058" width="15.42578125" style="503" bestFit="1" customWidth="1"/>
    <col min="2059" max="2060" width="14" style="503" bestFit="1" customWidth="1"/>
    <col min="2061" max="2062" width="14" style="503" customWidth="1"/>
    <col min="2063" max="2063" width="15.42578125" style="503" bestFit="1" customWidth="1"/>
    <col min="2064" max="2064" width="15" style="503" bestFit="1" customWidth="1"/>
    <col min="2065" max="2065" width="31.140625" style="503" customWidth="1"/>
    <col min="2066" max="2066" width="17.28515625" style="503" customWidth="1"/>
    <col min="2067" max="2067" width="15.28515625" style="503" bestFit="1" customWidth="1"/>
    <col min="2068" max="2068" width="14.85546875" style="503" bestFit="1" customWidth="1"/>
    <col min="2069" max="2069" width="12.85546875" style="503" bestFit="1" customWidth="1"/>
    <col min="2070" max="2070" width="13" style="503" bestFit="1" customWidth="1"/>
    <col min="2071" max="2071" width="12.85546875" style="503" bestFit="1" customWidth="1"/>
    <col min="2072" max="2073" width="12.85546875" style="503" customWidth="1"/>
    <col min="2074" max="2074" width="13.42578125" style="503" bestFit="1" customWidth="1"/>
    <col min="2075" max="2298" width="11.42578125" style="503"/>
    <col min="2299" max="2299" width="7" style="503" customWidth="1"/>
    <col min="2300" max="2300" width="35.5703125" style="503" customWidth="1"/>
    <col min="2301" max="2301" width="16.7109375" style="503" bestFit="1" customWidth="1"/>
    <col min="2302" max="2302" width="15.42578125" style="503" bestFit="1" customWidth="1"/>
    <col min="2303" max="2303" width="15" style="503" bestFit="1" customWidth="1"/>
    <col min="2304" max="2304" width="13.140625" style="503" bestFit="1" customWidth="1"/>
    <col min="2305" max="2308" width="14.28515625" style="503" bestFit="1" customWidth="1"/>
    <col min="2309" max="2309" width="13.5703125" style="503" bestFit="1" customWidth="1"/>
    <col min="2310" max="2310" width="13.42578125" style="503" bestFit="1" customWidth="1"/>
    <col min="2311" max="2311" width="38.85546875" style="503" bestFit="1" customWidth="1"/>
    <col min="2312" max="2313" width="15" style="503" bestFit="1" customWidth="1"/>
    <col min="2314" max="2314" width="15.42578125" style="503" bestFit="1" customWidth="1"/>
    <col min="2315" max="2316" width="14" style="503" bestFit="1" customWidth="1"/>
    <col min="2317" max="2318" width="14" style="503" customWidth="1"/>
    <col min="2319" max="2319" width="15.42578125" style="503" bestFit="1" customWidth="1"/>
    <col min="2320" max="2320" width="15" style="503" bestFit="1" customWidth="1"/>
    <col min="2321" max="2321" width="31.140625" style="503" customWidth="1"/>
    <col min="2322" max="2322" width="17.28515625" style="503" customWidth="1"/>
    <col min="2323" max="2323" width="15.28515625" style="503" bestFit="1" customWidth="1"/>
    <col min="2324" max="2324" width="14.85546875" style="503" bestFit="1" customWidth="1"/>
    <col min="2325" max="2325" width="12.85546875" style="503" bestFit="1" customWidth="1"/>
    <col min="2326" max="2326" width="13" style="503" bestFit="1" customWidth="1"/>
    <col min="2327" max="2327" width="12.85546875" style="503" bestFit="1" customWidth="1"/>
    <col min="2328" max="2329" width="12.85546875" style="503" customWidth="1"/>
    <col min="2330" max="2330" width="13.42578125" style="503" bestFit="1" customWidth="1"/>
    <col min="2331" max="2554" width="11.42578125" style="503"/>
    <col min="2555" max="2555" width="7" style="503" customWidth="1"/>
    <col min="2556" max="2556" width="35.5703125" style="503" customWidth="1"/>
    <col min="2557" max="2557" width="16.7109375" style="503" bestFit="1" customWidth="1"/>
    <col min="2558" max="2558" width="15.42578125" style="503" bestFit="1" customWidth="1"/>
    <col min="2559" max="2559" width="15" style="503" bestFit="1" customWidth="1"/>
    <col min="2560" max="2560" width="13.140625" style="503" bestFit="1" customWidth="1"/>
    <col min="2561" max="2564" width="14.28515625" style="503" bestFit="1" customWidth="1"/>
    <col min="2565" max="2565" width="13.5703125" style="503" bestFit="1" customWidth="1"/>
    <col min="2566" max="2566" width="13.42578125" style="503" bestFit="1" customWidth="1"/>
    <col min="2567" max="2567" width="38.85546875" style="503" bestFit="1" customWidth="1"/>
    <col min="2568" max="2569" width="15" style="503" bestFit="1" customWidth="1"/>
    <col min="2570" max="2570" width="15.42578125" style="503" bestFit="1" customWidth="1"/>
    <col min="2571" max="2572" width="14" style="503" bestFit="1" customWidth="1"/>
    <col min="2573" max="2574" width="14" style="503" customWidth="1"/>
    <col min="2575" max="2575" width="15.42578125" style="503" bestFit="1" customWidth="1"/>
    <col min="2576" max="2576" width="15" style="503" bestFit="1" customWidth="1"/>
    <col min="2577" max="2577" width="31.140625" style="503" customWidth="1"/>
    <col min="2578" max="2578" width="17.28515625" style="503" customWidth="1"/>
    <col min="2579" max="2579" width="15.28515625" style="503" bestFit="1" customWidth="1"/>
    <col min="2580" max="2580" width="14.85546875" style="503" bestFit="1" customWidth="1"/>
    <col min="2581" max="2581" width="12.85546875" style="503" bestFit="1" customWidth="1"/>
    <col min="2582" max="2582" width="13" style="503" bestFit="1" customWidth="1"/>
    <col min="2583" max="2583" width="12.85546875" style="503" bestFit="1" customWidth="1"/>
    <col min="2584" max="2585" width="12.85546875" style="503" customWidth="1"/>
    <col min="2586" max="2586" width="13.42578125" style="503" bestFit="1" customWidth="1"/>
    <col min="2587" max="2810" width="11.42578125" style="503"/>
    <col min="2811" max="2811" width="7" style="503" customWidth="1"/>
    <col min="2812" max="2812" width="35.5703125" style="503" customWidth="1"/>
    <col min="2813" max="2813" width="16.7109375" style="503" bestFit="1" customWidth="1"/>
    <col min="2814" max="2814" width="15.42578125" style="503" bestFit="1" customWidth="1"/>
    <col min="2815" max="2815" width="15" style="503" bestFit="1" customWidth="1"/>
    <col min="2816" max="2816" width="13.140625" style="503" bestFit="1" customWidth="1"/>
    <col min="2817" max="2820" width="14.28515625" style="503" bestFit="1" customWidth="1"/>
    <col min="2821" max="2821" width="13.5703125" style="503" bestFit="1" customWidth="1"/>
    <col min="2822" max="2822" width="13.42578125" style="503" bestFit="1" customWidth="1"/>
    <col min="2823" max="2823" width="38.85546875" style="503" bestFit="1" customWidth="1"/>
    <col min="2824" max="2825" width="15" style="503" bestFit="1" customWidth="1"/>
    <col min="2826" max="2826" width="15.42578125" style="503" bestFit="1" customWidth="1"/>
    <col min="2827" max="2828" width="14" style="503" bestFit="1" customWidth="1"/>
    <col min="2829" max="2830" width="14" style="503" customWidth="1"/>
    <col min="2831" max="2831" width="15.42578125" style="503" bestFit="1" customWidth="1"/>
    <col min="2832" max="2832" width="15" style="503" bestFit="1" customWidth="1"/>
    <col min="2833" max="2833" width="31.140625" style="503" customWidth="1"/>
    <col min="2834" max="2834" width="17.28515625" style="503" customWidth="1"/>
    <col min="2835" max="2835" width="15.28515625" style="503" bestFit="1" customWidth="1"/>
    <col min="2836" max="2836" width="14.85546875" style="503" bestFit="1" customWidth="1"/>
    <col min="2837" max="2837" width="12.85546875" style="503" bestFit="1" customWidth="1"/>
    <col min="2838" max="2838" width="13" style="503" bestFit="1" customWidth="1"/>
    <col min="2839" max="2839" width="12.85546875" style="503" bestFit="1" customWidth="1"/>
    <col min="2840" max="2841" width="12.85546875" style="503" customWidth="1"/>
    <col min="2842" max="2842" width="13.42578125" style="503" bestFit="1" customWidth="1"/>
    <col min="2843" max="3066" width="11.42578125" style="503"/>
    <col min="3067" max="3067" width="7" style="503" customWidth="1"/>
    <col min="3068" max="3068" width="35.5703125" style="503" customWidth="1"/>
    <col min="3069" max="3069" width="16.7109375" style="503" bestFit="1" customWidth="1"/>
    <col min="3070" max="3070" width="15.42578125" style="503" bestFit="1" customWidth="1"/>
    <col min="3071" max="3071" width="15" style="503" bestFit="1" customWidth="1"/>
    <col min="3072" max="3072" width="13.140625" style="503" bestFit="1" customWidth="1"/>
    <col min="3073" max="3076" width="14.28515625" style="503" bestFit="1" customWidth="1"/>
    <col min="3077" max="3077" width="13.5703125" style="503" bestFit="1" customWidth="1"/>
    <col min="3078" max="3078" width="13.42578125" style="503" bestFit="1" customWidth="1"/>
    <col min="3079" max="3079" width="38.85546875" style="503" bestFit="1" customWidth="1"/>
    <col min="3080" max="3081" width="15" style="503" bestFit="1" customWidth="1"/>
    <col min="3082" max="3082" width="15.42578125" style="503" bestFit="1" customWidth="1"/>
    <col min="3083" max="3084" width="14" style="503" bestFit="1" customWidth="1"/>
    <col min="3085" max="3086" width="14" style="503" customWidth="1"/>
    <col min="3087" max="3087" width="15.42578125" style="503" bestFit="1" customWidth="1"/>
    <col min="3088" max="3088" width="15" style="503" bestFit="1" customWidth="1"/>
    <col min="3089" max="3089" width="31.140625" style="503" customWidth="1"/>
    <col min="3090" max="3090" width="17.28515625" style="503" customWidth="1"/>
    <col min="3091" max="3091" width="15.28515625" style="503" bestFit="1" customWidth="1"/>
    <col min="3092" max="3092" width="14.85546875" style="503" bestFit="1" customWidth="1"/>
    <col min="3093" max="3093" width="12.85546875" style="503" bestFit="1" customWidth="1"/>
    <col min="3094" max="3094" width="13" style="503" bestFit="1" customWidth="1"/>
    <col min="3095" max="3095" width="12.85546875" style="503" bestFit="1" customWidth="1"/>
    <col min="3096" max="3097" width="12.85546875" style="503" customWidth="1"/>
    <col min="3098" max="3098" width="13.42578125" style="503" bestFit="1" customWidth="1"/>
    <col min="3099" max="3322" width="11.42578125" style="503"/>
    <col min="3323" max="3323" width="7" style="503" customWidth="1"/>
    <col min="3324" max="3324" width="35.5703125" style="503" customWidth="1"/>
    <col min="3325" max="3325" width="16.7109375" style="503" bestFit="1" customWidth="1"/>
    <col min="3326" max="3326" width="15.42578125" style="503" bestFit="1" customWidth="1"/>
    <col min="3327" max="3327" width="15" style="503" bestFit="1" customWidth="1"/>
    <col min="3328" max="3328" width="13.140625" style="503" bestFit="1" customWidth="1"/>
    <col min="3329" max="3332" width="14.28515625" style="503" bestFit="1" customWidth="1"/>
    <col min="3333" max="3333" width="13.5703125" style="503" bestFit="1" customWidth="1"/>
    <col min="3334" max="3334" width="13.42578125" style="503" bestFit="1" customWidth="1"/>
    <col min="3335" max="3335" width="38.85546875" style="503" bestFit="1" customWidth="1"/>
    <col min="3336" max="3337" width="15" style="503" bestFit="1" customWidth="1"/>
    <col min="3338" max="3338" width="15.42578125" style="503" bestFit="1" customWidth="1"/>
    <col min="3339" max="3340" width="14" style="503" bestFit="1" customWidth="1"/>
    <col min="3341" max="3342" width="14" style="503" customWidth="1"/>
    <col min="3343" max="3343" width="15.42578125" style="503" bestFit="1" customWidth="1"/>
    <col min="3344" max="3344" width="15" style="503" bestFit="1" customWidth="1"/>
    <col min="3345" max="3345" width="31.140625" style="503" customWidth="1"/>
    <col min="3346" max="3346" width="17.28515625" style="503" customWidth="1"/>
    <col min="3347" max="3347" width="15.28515625" style="503" bestFit="1" customWidth="1"/>
    <col min="3348" max="3348" width="14.85546875" style="503" bestFit="1" customWidth="1"/>
    <col min="3349" max="3349" width="12.85546875" style="503" bestFit="1" customWidth="1"/>
    <col min="3350" max="3350" width="13" style="503" bestFit="1" customWidth="1"/>
    <col min="3351" max="3351" width="12.85546875" style="503" bestFit="1" customWidth="1"/>
    <col min="3352" max="3353" width="12.85546875" style="503" customWidth="1"/>
    <col min="3354" max="3354" width="13.42578125" style="503" bestFit="1" customWidth="1"/>
    <col min="3355" max="3578" width="11.42578125" style="503"/>
    <col min="3579" max="3579" width="7" style="503" customWidth="1"/>
    <col min="3580" max="3580" width="35.5703125" style="503" customWidth="1"/>
    <col min="3581" max="3581" width="16.7109375" style="503" bestFit="1" customWidth="1"/>
    <col min="3582" max="3582" width="15.42578125" style="503" bestFit="1" customWidth="1"/>
    <col min="3583" max="3583" width="15" style="503" bestFit="1" customWidth="1"/>
    <col min="3584" max="3584" width="13.140625" style="503" bestFit="1" customWidth="1"/>
    <col min="3585" max="3588" width="14.28515625" style="503" bestFit="1" customWidth="1"/>
    <col min="3589" max="3589" width="13.5703125" style="503" bestFit="1" customWidth="1"/>
    <col min="3590" max="3590" width="13.42578125" style="503" bestFit="1" customWidth="1"/>
    <col min="3591" max="3591" width="38.85546875" style="503" bestFit="1" customWidth="1"/>
    <col min="3592" max="3593" width="15" style="503" bestFit="1" customWidth="1"/>
    <col min="3594" max="3594" width="15.42578125" style="503" bestFit="1" customWidth="1"/>
    <col min="3595" max="3596" width="14" style="503" bestFit="1" customWidth="1"/>
    <col min="3597" max="3598" width="14" style="503" customWidth="1"/>
    <col min="3599" max="3599" width="15.42578125" style="503" bestFit="1" customWidth="1"/>
    <col min="3600" max="3600" width="15" style="503" bestFit="1" customWidth="1"/>
    <col min="3601" max="3601" width="31.140625" style="503" customWidth="1"/>
    <col min="3602" max="3602" width="17.28515625" style="503" customWidth="1"/>
    <col min="3603" max="3603" width="15.28515625" style="503" bestFit="1" customWidth="1"/>
    <col min="3604" max="3604" width="14.85546875" style="503" bestFit="1" customWidth="1"/>
    <col min="3605" max="3605" width="12.85546875" style="503" bestFit="1" customWidth="1"/>
    <col min="3606" max="3606" width="13" style="503" bestFit="1" customWidth="1"/>
    <col min="3607" max="3607" width="12.85546875" style="503" bestFit="1" customWidth="1"/>
    <col min="3608" max="3609" width="12.85546875" style="503" customWidth="1"/>
    <col min="3610" max="3610" width="13.42578125" style="503" bestFit="1" customWidth="1"/>
    <col min="3611" max="3834" width="11.42578125" style="503"/>
    <col min="3835" max="3835" width="7" style="503" customWidth="1"/>
    <col min="3836" max="3836" width="35.5703125" style="503" customWidth="1"/>
    <col min="3837" max="3837" width="16.7109375" style="503" bestFit="1" customWidth="1"/>
    <col min="3838" max="3838" width="15.42578125" style="503" bestFit="1" customWidth="1"/>
    <col min="3839" max="3839" width="15" style="503" bestFit="1" customWidth="1"/>
    <col min="3840" max="3840" width="13.140625" style="503" bestFit="1" customWidth="1"/>
    <col min="3841" max="3844" width="14.28515625" style="503" bestFit="1" customWidth="1"/>
    <col min="3845" max="3845" width="13.5703125" style="503" bestFit="1" customWidth="1"/>
    <col min="3846" max="3846" width="13.42578125" style="503" bestFit="1" customWidth="1"/>
    <col min="3847" max="3847" width="38.85546875" style="503" bestFit="1" customWidth="1"/>
    <col min="3848" max="3849" width="15" style="503" bestFit="1" customWidth="1"/>
    <col min="3850" max="3850" width="15.42578125" style="503" bestFit="1" customWidth="1"/>
    <col min="3851" max="3852" width="14" style="503" bestFit="1" customWidth="1"/>
    <col min="3853" max="3854" width="14" style="503" customWidth="1"/>
    <col min="3855" max="3855" width="15.42578125" style="503" bestFit="1" customWidth="1"/>
    <col min="3856" max="3856" width="15" style="503" bestFit="1" customWidth="1"/>
    <col min="3857" max="3857" width="31.140625" style="503" customWidth="1"/>
    <col min="3858" max="3858" width="17.28515625" style="503" customWidth="1"/>
    <col min="3859" max="3859" width="15.28515625" style="503" bestFit="1" customWidth="1"/>
    <col min="3860" max="3860" width="14.85546875" style="503" bestFit="1" customWidth="1"/>
    <col min="3861" max="3861" width="12.85546875" style="503" bestFit="1" customWidth="1"/>
    <col min="3862" max="3862" width="13" style="503" bestFit="1" customWidth="1"/>
    <col min="3863" max="3863" width="12.85546875" style="503" bestFit="1" customWidth="1"/>
    <col min="3864" max="3865" width="12.85546875" style="503" customWidth="1"/>
    <col min="3866" max="3866" width="13.42578125" style="503" bestFit="1" customWidth="1"/>
    <col min="3867" max="4090" width="11.42578125" style="503"/>
    <col min="4091" max="4091" width="7" style="503" customWidth="1"/>
    <col min="4092" max="4092" width="35.5703125" style="503" customWidth="1"/>
    <col min="4093" max="4093" width="16.7109375" style="503" bestFit="1" customWidth="1"/>
    <col min="4094" max="4094" width="15.42578125" style="503" bestFit="1" customWidth="1"/>
    <col min="4095" max="4095" width="15" style="503" bestFit="1" customWidth="1"/>
    <col min="4096" max="4096" width="13.140625" style="503" bestFit="1" customWidth="1"/>
    <col min="4097" max="4100" width="14.28515625" style="503" bestFit="1" customWidth="1"/>
    <col min="4101" max="4101" width="13.5703125" style="503" bestFit="1" customWidth="1"/>
    <col min="4102" max="4102" width="13.42578125" style="503" bestFit="1" customWidth="1"/>
    <col min="4103" max="4103" width="38.85546875" style="503" bestFit="1" customWidth="1"/>
    <col min="4104" max="4105" width="15" style="503" bestFit="1" customWidth="1"/>
    <col min="4106" max="4106" width="15.42578125" style="503" bestFit="1" customWidth="1"/>
    <col min="4107" max="4108" width="14" style="503" bestFit="1" customWidth="1"/>
    <col min="4109" max="4110" width="14" style="503" customWidth="1"/>
    <col min="4111" max="4111" width="15.42578125" style="503" bestFit="1" customWidth="1"/>
    <col min="4112" max="4112" width="15" style="503" bestFit="1" customWidth="1"/>
    <col min="4113" max="4113" width="31.140625" style="503" customWidth="1"/>
    <col min="4114" max="4114" width="17.28515625" style="503" customWidth="1"/>
    <col min="4115" max="4115" width="15.28515625" style="503" bestFit="1" customWidth="1"/>
    <col min="4116" max="4116" width="14.85546875" style="503" bestFit="1" customWidth="1"/>
    <col min="4117" max="4117" width="12.85546875" style="503" bestFit="1" customWidth="1"/>
    <col min="4118" max="4118" width="13" style="503" bestFit="1" customWidth="1"/>
    <col min="4119" max="4119" width="12.85546875" style="503" bestFit="1" customWidth="1"/>
    <col min="4120" max="4121" width="12.85546875" style="503" customWidth="1"/>
    <col min="4122" max="4122" width="13.42578125" style="503" bestFit="1" customWidth="1"/>
    <col min="4123" max="4346" width="11.42578125" style="503"/>
    <col min="4347" max="4347" width="7" style="503" customWidth="1"/>
    <col min="4348" max="4348" width="35.5703125" style="503" customWidth="1"/>
    <col min="4349" max="4349" width="16.7109375" style="503" bestFit="1" customWidth="1"/>
    <col min="4350" max="4350" width="15.42578125" style="503" bestFit="1" customWidth="1"/>
    <col min="4351" max="4351" width="15" style="503" bestFit="1" customWidth="1"/>
    <col min="4352" max="4352" width="13.140625" style="503" bestFit="1" customWidth="1"/>
    <col min="4353" max="4356" width="14.28515625" style="503" bestFit="1" customWidth="1"/>
    <col min="4357" max="4357" width="13.5703125" style="503" bestFit="1" customWidth="1"/>
    <col min="4358" max="4358" width="13.42578125" style="503" bestFit="1" customWidth="1"/>
    <col min="4359" max="4359" width="38.85546875" style="503" bestFit="1" customWidth="1"/>
    <col min="4360" max="4361" width="15" style="503" bestFit="1" customWidth="1"/>
    <col min="4362" max="4362" width="15.42578125" style="503" bestFit="1" customWidth="1"/>
    <col min="4363" max="4364" width="14" style="503" bestFit="1" customWidth="1"/>
    <col min="4365" max="4366" width="14" style="503" customWidth="1"/>
    <col min="4367" max="4367" width="15.42578125" style="503" bestFit="1" customWidth="1"/>
    <col min="4368" max="4368" width="15" style="503" bestFit="1" customWidth="1"/>
    <col min="4369" max="4369" width="31.140625" style="503" customWidth="1"/>
    <col min="4370" max="4370" width="17.28515625" style="503" customWidth="1"/>
    <col min="4371" max="4371" width="15.28515625" style="503" bestFit="1" customWidth="1"/>
    <col min="4372" max="4372" width="14.85546875" style="503" bestFit="1" customWidth="1"/>
    <col min="4373" max="4373" width="12.85546875" style="503" bestFit="1" customWidth="1"/>
    <col min="4374" max="4374" width="13" style="503" bestFit="1" customWidth="1"/>
    <col min="4375" max="4375" width="12.85546875" style="503" bestFit="1" customWidth="1"/>
    <col min="4376" max="4377" width="12.85546875" style="503" customWidth="1"/>
    <col min="4378" max="4378" width="13.42578125" style="503" bestFit="1" customWidth="1"/>
    <col min="4379" max="4602" width="11.42578125" style="503"/>
    <col min="4603" max="4603" width="7" style="503" customWidth="1"/>
    <col min="4604" max="4604" width="35.5703125" style="503" customWidth="1"/>
    <col min="4605" max="4605" width="16.7109375" style="503" bestFit="1" customWidth="1"/>
    <col min="4606" max="4606" width="15.42578125" style="503" bestFit="1" customWidth="1"/>
    <col min="4607" max="4607" width="15" style="503" bestFit="1" customWidth="1"/>
    <col min="4608" max="4608" width="13.140625" style="503" bestFit="1" customWidth="1"/>
    <col min="4609" max="4612" width="14.28515625" style="503" bestFit="1" customWidth="1"/>
    <col min="4613" max="4613" width="13.5703125" style="503" bestFit="1" customWidth="1"/>
    <col min="4614" max="4614" width="13.42578125" style="503" bestFit="1" customWidth="1"/>
    <col min="4615" max="4615" width="38.85546875" style="503" bestFit="1" customWidth="1"/>
    <col min="4616" max="4617" width="15" style="503" bestFit="1" customWidth="1"/>
    <col min="4618" max="4618" width="15.42578125" style="503" bestFit="1" customWidth="1"/>
    <col min="4619" max="4620" width="14" style="503" bestFit="1" customWidth="1"/>
    <col min="4621" max="4622" width="14" style="503" customWidth="1"/>
    <col min="4623" max="4623" width="15.42578125" style="503" bestFit="1" customWidth="1"/>
    <col min="4624" max="4624" width="15" style="503" bestFit="1" customWidth="1"/>
    <col min="4625" max="4625" width="31.140625" style="503" customWidth="1"/>
    <col min="4626" max="4626" width="17.28515625" style="503" customWidth="1"/>
    <col min="4627" max="4627" width="15.28515625" style="503" bestFit="1" customWidth="1"/>
    <col min="4628" max="4628" width="14.85546875" style="503" bestFit="1" customWidth="1"/>
    <col min="4629" max="4629" width="12.85546875" style="503" bestFit="1" customWidth="1"/>
    <col min="4630" max="4630" width="13" style="503" bestFit="1" customWidth="1"/>
    <col min="4631" max="4631" width="12.85546875" style="503" bestFit="1" customWidth="1"/>
    <col min="4632" max="4633" width="12.85546875" style="503" customWidth="1"/>
    <col min="4634" max="4634" width="13.42578125" style="503" bestFit="1" customWidth="1"/>
    <col min="4635" max="4858" width="11.42578125" style="503"/>
    <col min="4859" max="4859" width="7" style="503" customWidth="1"/>
    <col min="4860" max="4860" width="35.5703125" style="503" customWidth="1"/>
    <col min="4861" max="4861" width="16.7109375" style="503" bestFit="1" customWidth="1"/>
    <col min="4862" max="4862" width="15.42578125" style="503" bestFit="1" customWidth="1"/>
    <col min="4863" max="4863" width="15" style="503" bestFit="1" customWidth="1"/>
    <col min="4864" max="4864" width="13.140625" style="503" bestFit="1" customWidth="1"/>
    <col min="4865" max="4868" width="14.28515625" style="503" bestFit="1" customWidth="1"/>
    <col min="4869" max="4869" width="13.5703125" style="503" bestFit="1" customWidth="1"/>
    <col min="4870" max="4870" width="13.42578125" style="503" bestFit="1" customWidth="1"/>
    <col min="4871" max="4871" width="38.85546875" style="503" bestFit="1" customWidth="1"/>
    <col min="4872" max="4873" width="15" style="503" bestFit="1" customWidth="1"/>
    <col min="4874" max="4874" width="15.42578125" style="503" bestFit="1" customWidth="1"/>
    <col min="4875" max="4876" width="14" style="503" bestFit="1" customWidth="1"/>
    <col min="4877" max="4878" width="14" style="503" customWidth="1"/>
    <col min="4879" max="4879" width="15.42578125" style="503" bestFit="1" customWidth="1"/>
    <col min="4880" max="4880" width="15" style="503" bestFit="1" customWidth="1"/>
    <col min="4881" max="4881" width="31.140625" style="503" customWidth="1"/>
    <col min="4882" max="4882" width="17.28515625" style="503" customWidth="1"/>
    <col min="4883" max="4883" width="15.28515625" style="503" bestFit="1" customWidth="1"/>
    <col min="4884" max="4884" width="14.85546875" style="503" bestFit="1" customWidth="1"/>
    <col min="4885" max="4885" width="12.85546875" style="503" bestFit="1" customWidth="1"/>
    <col min="4886" max="4886" width="13" style="503" bestFit="1" customWidth="1"/>
    <col min="4887" max="4887" width="12.85546875" style="503" bestFit="1" customWidth="1"/>
    <col min="4888" max="4889" width="12.85546875" style="503" customWidth="1"/>
    <col min="4890" max="4890" width="13.42578125" style="503" bestFit="1" customWidth="1"/>
    <col min="4891" max="5114" width="11.42578125" style="503"/>
    <col min="5115" max="5115" width="7" style="503" customWidth="1"/>
    <col min="5116" max="5116" width="35.5703125" style="503" customWidth="1"/>
    <col min="5117" max="5117" width="16.7109375" style="503" bestFit="1" customWidth="1"/>
    <col min="5118" max="5118" width="15.42578125" style="503" bestFit="1" customWidth="1"/>
    <col min="5119" max="5119" width="15" style="503" bestFit="1" customWidth="1"/>
    <col min="5120" max="5120" width="13.140625" style="503" bestFit="1" customWidth="1"/>
    <col min="5121" max="5124" width="14.28515625" style="503" bestFit="1" customWidth="1"/>
    <col min="5125" max="5125" width="13.5703125" style="503" bestFit="1" customWidth="1"/>
    <col min="5126" max="5126" width="13.42578125" style="503" bestFit="1" customWidth="1"/>
    <col min="5127" max="5127" width="38.85546875" style="503" bestFit="1" customWidth="1"/>
    <col min="5128" max="5129" width="15" style="503" bestFit="1" customWidth="1"/>
    <col min="5130" max="5130" width="15.42578125" style="503" bestFit="1" customWidth="1"/>
    <col min="5131" max="5132" width="14" style="503" bestFit="1" customWidth="1"/>
    <col min="5133" max="5134" width="14" style="503" customWidth="1"/>
    <col min="5135" max="5135" width="15.42578125" style="503" bestFit="1" customWidth="1"/>
    <col min="5136" max="5136" width="15" style="503" bestFit="1" customWidth="1"/>
    <col min="5137" max="5137" width="31.140625" style="503" customWidth="1"/>
    <col min="5138" max="5138" width="17.28515625" style="503" customWidth="1"/>
    <col min="5139" max="5139" width="15.28515625" style="503" bestFit="1" customWidth="1"/>
    <col min="5140" max="5140" width="14.85546875" style="503" bestFit="1" customWidth="1"/>
    <col min="5141" max="5141" width="12.85546875" style="503" bestFit="1" customWidth="1"/>
    <col min="5142" max="5142" width="13" style="503" bestFit="1" customWidth="1"/>
    <col min="5143" max="5143" width="12.85546875" style="503" bestFit="1" customWidth="1"/>
    <col min="5144" max="5145" width="12.85546875" style="503" customWidth="1"/>
    <col min="5146" max="5146" width="13.42578125" style="503" bestFit="1" customWidth="1"/>
    <col min="5147" max="5370" width="11.42578125" style="503"/>
    <col min="5371" max="5371" width="7" style="503" customWidth="1"/>
    <col min="5372" max="5372" width="35.5703125" style="503" customWidth="1"/>
    <col min="5373" max="5373" width="16.7109375" style="503" bestFit="1" customWidth="1"/>
    <col min="5374" max="5374" width="15.42578125" style="503" bestFit="1" customWidth="1"/>
    <col min="5375" max="5375" width="15" style="503" bestFit="1" customWidth="1"/>
    <col min="5376" max="5376" width="13.140625" style="503" bestFit="1" customWidth="1"/>
    <col min="5377" max="5380" width="14.28515625" style="503" bestFit="1" customWidth="1"/>
    <col min="5381" max="5381" width="13.5703125" style="503" bestFit="1" customWidth="1"/>
    <col min="5382" max="5382" width="13.42578125" style="503" bestFit="1" customWidth="1"/>
    <col min="5383" max="5383" width="38.85546875" style="503" bestFit="1" customWidth="1"/>
    <col min="5384" max="5385" width="15" style="503" bestFit="1" customWidth="1"/>
    <col min="5386" max="5386" width="15.42578125" style="503" bestFit="1" customWidth="1"/>
    <col min="5387" max="5388" width="14" style="503" bestFit="1" customWidth="1"/>
    <col min="5389" max="5390" width="14" style="503" customWidth="1"/>
    <col min="5391" max="5391" width="15.42578125" style="503" bestFit="1" customWidth="1"/>
    <col min="5392" max="5392" width="15" style="503" bestFit="1" customWidth="1"/>
    <col min="5393" max="5393" width="31.140625" style="503" customWidth="1"/>
    <col min="5394" max="5394" width="17.28515625" style="503" customWidth="1"/>
    <col min="5395" max="5395" width="15.28515625" style="503" bestFit="1" customWidth="1"/>
    <col min="5396" max="5396" width="14.85546875" style="503" bestFit="1" customWidth="1"/>
    <col min="5397" max="5397" width="12.85546875" style="503" bestFit="1" customWidth="1"/>
    <col min="5398" max="5398" width="13" style="503" bestFit="1" customWidth="1"/>
    <col min="5399" max="5399" width="12.85546875" style="503" bestFit="1" customWidth="1"/>
    <col min="5400" max="5401" width="12.85546875" style="503" customWidth="1"/>
    <col min="5402" max="5402" width="13.42578125" style="503" bestFit="1" customWidth="1"/>
    <col min="5403" max="5626" width="11.42578125" style="503"/>
    <col min="5627" max="5627" width="7" style="503" customWidth="1"/>
    <col min="5628" max="5628" width="35.5703125" style="503" customWidth="1"/>
    <col min="5629" max="5629" width="16.7109375" style="503" bestFit="1" customWidth="1"/>
    <col min="5630" max="5630" width="15.42578125" style="503" bestFit="1" customWidth="1"/>
    <col min="5631" max="5631" width="15" style="503" bestFit="1" customWidth="1"/>
    <col min="5632" max="5632" width="13.140625" style="503" bestFit="1" customWidth="1"/>
    <col min="5633" max="5636" width="14.28515625" style="503" bestFit="1" customWidth="1"/>
    <col min="5637" max="5637" width="13.5703125" style="503" bestFit="1" customWidth="1"/>
    <col min="5638" max="5638" width="13.42578125" style="503" bestFit="1" customWidth="1"/>
    <col min="5639" max="5639" width="38.85546875" style="503" bestFit="1" customWidth="1"/>
    <col min="5640" max="5641" width="15" style="503" bestFit="1" customWidth="1"/>
    <col min="5642" max="5642" width="15.42578125" style="503" bestFit="1" customWidth="1"/>
    <col min="5643" max="5644" width="14" style="503" bestFit="1" customWidth="1"/>
    <col min="5645" max="5646" width="14" style="503" customWidth="1"/>
    <col min="5647" max="5647" width="15.42578125" style="503" bestFit="1" customWidth="1"/>
    <col min="5648" max="5648" width="15" style="503" bestFit="1" customWidth="1"/>
    <col min="5649" max="5649" width="31.140625" style="503" customWidth="1"/>
    <col min="5650" max="5650" width="17.28515625" style="503" customWidth="1"/>
    <col min="5651" max="5651" width="15.28515625" style="503" bestFit="1" customWidth="1"/>
    <col min="5652" max="5652" width="14.85546875" style="503" bestFit="1" customWidth="1"/>
    <col min="5653" max="5653" width="12.85546875" style="503" bestFit="1" customWidth="1"/>
    <col min="5654" max="5654" width="13" style="503" bestFit="1" customWidth="1"/>
    <col min="5655" max="5655" width="12.85546875" style="503" bestFit="1" customWidth="1"/>
    <col min="5656" max="5657" width="12.85546875" style="503" customWidth="1"/>
    <col min="5658" max="5658" width="13.42578125" style="503" bestFit="1" customWidth="1"/>
    <col min="5659" max="5882" width="11.42578125" style="503"/>
    <col min="5883" max="5883" width="7" style="503" customWidth="1"/>
    <col min="5884" max="5884" width="35.5703125" style="503" customWidth="1"/>
    <col min="5885" max="5885" width="16.7109375" style="503" bestFit="1" customWidth="1"/>
    <col min="5886" max="5886" width="15.42578125" style="503" bestFit="1" customWidth="1"/>
    <col min="5887" max="5887" width="15" style="503" bestFit="1" customWidth="1"/>
    <col min="5888" max="5888" width="13.140625" style="503" bestFit="1" customWidth="1"/>
    <col min="5889" max="5892" width="14.28515625" style="503" bestFit="1" customWidth="1"/>
    <col min="5893" max="5893" width="13.5703125" style="503" bestFit="1" customWidth="1"/>
    <col min="5894" max="5894" width="13.42578125" style="503" bestFit="1" customWidth="1"/>
    <col min="5895" max="5895" width="38.85546875" style="503" bestFit="1" customWidth="1"/>
    <col min="5896" max="5897" width="15" style="503" bestFit="1" customWidth="1"/>
    <col min="5898" max="5898" width="15.42578125" style="503" bestFit="1" customWidth="1"/>
    <col min="5899" max="5900" width="14" style="503" bestFit="1" customWidth="1"/>
    <col min="5901" max="5902" width="14" style="503" customWidth="1"/>
    <col min="5903" max="5903" width="15.42578125" style="503" bestFit="1" customWidth="1"/>
    <col min="5904" max="5904" width="15" style="503" bestFit="1" customWidth="1"/>
    <col min="5905" max="5905" width="31.140625" style="503" customWidth="1"/>
    <col min="5906" max="5906" width="17.28515625" style="503" customWidth="1"/>
    <col min="5907" max="5907" width="15.28515625" style="503" bestFit="1" customWidth="1"/>
    <col min="5908" max="5908" width="14.85546875" style="503" bestFit="1" customWidth="1"/>
    <col min="5909" max="5909" width="12.85546875" style="503" bestFit="1" customWidth="1"/>
    <col min="5910" max="5910" width="13" style="503" bestFit="1" customWidth="1"/>
    <col min="5911" max="5911" width="12.85546875" style="503" bestFit="1" customWidth="1"/>
    <col min="5912" max="5913" width="12.85546875" style="503" customWidth="1"/>
    <col min="5914" max="5914" width="13.42578125" style="503" bestFit="1" customWidth="1"/>
    <col min="5915" max="6138" width="11.42578125" style="503"/>
    <col min="6139" max="6139" width="7" style="503" customWidth="1"/>
    <col min="6140" max="6140" width="35.5703125" style="503" customWidth="1"/>
    <col min="6141" max="6141" width="16.7109375" style="503" bestFit="1" customWidth="1"/>
    <col min="6142" max="6142" width="15.42578125" style="503" bestFit="1" customWidth="1"/>
    <col min="6143" max="6143" width="15" style="503" bestFit="1" customWidth="1"/>
    <col min="6144" max="6144" width="13.140625" style="503" bestFit="1" customWidth="1"/>
    <col min="6145" max="6148" width="14.28515625" style="503" bestFit="1" customWidth="1"/>
    <col min="6149" max="6149" width="13.5703125" style="503" bestFit="1" customWidth="1"/>
    <col min="6150" max="6150" width="13.42578125" style="503" bestFit="1" customWidth="1"/>
    <col min="6151" max="6151" width="38.85546875" style="503" bestFit="1" customWidth="1"/>
    <col min="6152" max="6153" width="15" style="503" bestFit="1" customWidth="1"/>
    <col min="6154" max="6154" width="15.42578125" style="503" bestFit="1" customWidth="1"/>
    <col min="6155" max="6156" width="14" style="503" bestFit="1" customWidth="1"/>
    <col min="6157" max="6158" width="14" style="503" customWidth="1"/>
    <col min="6159" max="6159" width="15.42578125" style="503" bestFit="1" customWidth="1"/>
    <col min="6160" max="6160" width="15" style="503" bestFit="1" customWidth="1"/>
    <col min="6161" max="6161" width="31.140625" style="503" customWidth="1"/>
    <col min="6162" max="6162" width="17.28515625" style="503" customWidth="1"/>
    <col min="6163" max="6163" width="15.28515625" style="503" bestFit="1" customWidth="1"/>
    <col min="6164" max="6164" width="14.85546875" style="503" bestFit="1" customWidth="1"/>
    <col min="6165" max="6165" width="12.85546875" style="503" bestFit="1" customWidth="1"/>
    <col min="6166" max="6166" width="13" style="503" bestFit="1" customWidth="1"/>
    <col min="6167" max="6167" width="12.85546875" style="503" bestFit="1" customWidth="1"/>
    <col min="6168" max="6169" width="12.85546875" style="503" customWidth="1"/>
    <col min="6170" max="6170" width="13.42578125" style="503" bestFit="1" customWidth="1"/>
    <col min="6171" max="6394" width="11.42578125" style="503"/>
    <col min="6395" max="6395" width="7" style="503" customWidth="1"/>
    <col min="6396" max="6396" width="35.5703125" style="503" customWidth="1"/>
    <col min="6397" max="6397" width="16.7109375" style="503" bestFit="1" customWidth="1"/>
    <col min="6398" max="6398" width="15.42578125" style="503" bestFit="1" customWidth="1"/>
    <col min="6399" max="6399" width="15" style="503" bestFit="1" customWidth="1"/>
    <col min="6400" max="6400" width="13.140625" style="503" bestFit="1" customWidth="1"/>
    <col min="6401" max="6404" width="14.28515625" style="503" bestFit="1" customWidth="1"/>
    <col min="6405" max="6405" width="13.5703125" style="503" bestFit="1" customWidth="1"/>
    <col min="6406" max="6406" width="13.42578125" style="503" bestFit="1" customWidth="1"/>
    <col min="6407" max="6407" width="38.85546875" style="503" bestFit="1" customWidth="1"/>
    <col min="6408" max="6409" width="15" style="503" bestFit="1" customWidth="1"/>
    <col min="6410" max="6410" width="15.42578125" style="503" bestFit="1" customWidth="1"/>
    <col min="6411" max="6412" width="14" style="503" bestFit="1" customWidth="1"/>
    <col min="6413" max="6414" width="14" style="503" customWidth="1"/>
    <col min="6415" max="6415" width="15.42578125" style="503" bestFit="1" customWidth="1"/>
    <col min="6416" max="6416" width="15" style="503" bestFit="1" customWidth="1"/>
    <col min="6417" max="6417" width="31.140625" style="503" customWidth="1"/>
    <col min="6418" max="6418" width="17.28515625" style="503" customWidth="1"/>
    <col min="6419" max="6419" width="15.28515625" style="503" bestFit="1" customWidth="1"/>
    <col min="6420" max="6420" width="14.85546875" style="503" bestFit="1" customWidth="1"/>
    <col min="6421" max="6421" width="12.85546875" style="503" bestFit="1" customWidth="1"/>
    <col min="6422" max="6422" width="13" style="503" bestFit="1" customWidth="1"/>
    <col min="6423" max="6423" width="12.85546875" style="503" bestFit="1" customWidth="1"/>
    <col min="6424" max="6425" width="12.85546875" style="503" customWidth="1"/>
    <col min="6426" max="6426" width="13.42578125" style="503" bestFit="1" customWidth="1"/>
    <col min="6427" max="6650" width="11.42578125" style="503"/>
    <col min="6651" max="6651" width="7" style="503" customWidth="1"/>
    <col min="6652" max="6652" width="35.5703125" style="503" customWidth="1"/>
    <col min="6653" max="6653" width="16.7109375" style="503" bestFit="1" customWidth="1"/>
    <col min="6654" max="6654" width="15.42578125" style="503" bestFit="1" customWidth="1"/>
    <col min="6655" max="6655" width="15" style="503" bestFit="1" customWidth="1"/>
    <col min="6656" max="6656" width="13.140625" style="503" bestFit="1" customWidth="1"/>
    <col min="6657" max="6660" width="14.28515625" style="503" bestFit="1" customWidth="1"/>
    <col min="6661" max="6661" width="13.5703125" style="503" bestFit="1" customWidth="1"/>
    <col min="6662" max="6662" width="13.42578125" style="503" bestFit="1" customWidth="1"/>
    <col min="6663" max="6663" width="38.85546875" style="503" bestFit="1" customWidth="1"/>
    <col min="6664" max="6665" width="15" style="503" bestFit="1" customWidth="1"/>
    <col min="6666" max="6666" width="15.42578125" style="503" bestFit="1" customWidth="1"/>
    <col min="6667" max="6668" width="14" style="503" bestFit="1" customWidth="1"/>
    <col min="6669" max="6670" width="14" style="503" customWidth="1"/>
    <col min="6671" max="6671" width="15.42578125" style="503" bestFit="1" customWidth="1"/>
    <col min="6672" max="6672" width="15" style="503" bestFit="1" customWidth="1"/>
    <col min="6673" max="6673" width="31.140625" style="503" customWidth="1"/>
    <col min="6674" max="6674" width="17.28515625" style="503" customWidth="1"/>
    <col min="6675" max="6675" width="15.28515625" style="503" bestFit="1" customWidth="1"/>
    <col min="6676" max="6676" width="14.85546875" style="503" bestFit="1" customWidth="1"/>
    <col min="6677" max="6677" width="12.85546875" style="503" bestFit="1" customWidth="1"/>
    <col min="6678" max="6678" width="13" style="503" bestFit="1" customWidth="1"/>
    <col min="6679" max="6679" width="12.85546875" style="503" bestFit="1" customWidth="1"/>
    <col min="6680" max="6681" width="12.85546875" style="503" customWidth="1"/>
    <col min="6682" max="6682" width="13.42578125" style="503" bestFit="1" customWidth="1"/>
    <col min="6683" max="6906" width="11.42578125" style="503"/>
    <col min="6907" max="6907" width="7" style="503" customWidth="1"/>
    <col min="6908" max="6908" width="35.5703125" style="503" customWidth="1"/>
    <col min="6909" max="6909" width="16.7109375" style="503" bestFit="1" customWidth="1"/>
    <col min="6910" max="6910" width="15.42578125" style="503" bestFit="1" customWidth="1"/>
    <col min="6911" max="6911" width="15" style="503" bestFit="1" customWidth="1"/>
    <col min="6912" max="6912" width="13.140625" style="503" bestFit="1" customWidth="1"/>
    <col min="6913" max="6916" width="14.28515625" style="503" bestFit="1" customWidth="1"/>
    <col min="6917" max="6917" width="13.5703125" style="503" bestFit="1" customWidth="1"/>
    <col min="6918" max="6918" width="13.42578125" style="503" bestFit="1" customWidth="1"/>
    <col min="6919" max="6919" width="38.85546875" style="503" bestFit="1" customWidth="1"/>
    <col min="6920" max="6921" width="15" style="503" bestFit="1" customWidth="1"/>
    <col min="6922" max="6922" width="15.42578125" style="503" bestFit="1" customWidth="1"/>
    <col min="6923" max="6924" width="14" style="503" bestFit="1" customWidth="1"/>
    <col min="6925" max="6926" width="14" style="503" customWidth="1"/>
    <col min="6927" max="6927" width="15.42578125" style="503" bestFit="1" customWidth="1"/>
    <col min="6928" max="6928" width="15" style="503" bestFit="1" customWidth="1"/>
    <col min="6929" max="6929" width="31.140625" style="503" customWidth="1"/>
    <col min="6930" max="6930" width="17.28515625" style="503" customWidth="1"/>
    <col min="6931" max="6931" width="15.28515625" style="503" bestFit="1" customWidth="1"/>
    <col min="6932" max="6932" width="14.85546875" style="503" bestFit="1" customWidth="1"/>
    <col min="6933" max="6933" width="12.85546875" style="503" bestFit="1" customWidth="1"/>
    <col min="6934" max="6934" width="13" style="503" bestFit="1" customWidth="1"/>
    <col min="6935" max="6935" width="12.85546875" style="503" bestFit="1" customWidth="1"/>
    <col min="6936" max="6937" width="12.85546875" style="503" customWidth="1"/>
    <col min="6938" max="6938" width="13.42578125" style="503" bestFit="1" customWidth="1"/>
    <col min="6939" max="7162" width="11.42578125" style="503"/>
    <col min="7163" max="7163" width="7" style="503" customWidth="1"/>
    <col min="7164" max="7164" width="35.5703125" style="503" customWidth="1"/>
    <col min="7165" max="7165" width="16.7109375" style="503" bestFit="1" customWidth="1"/>
    <col min="7166" max="7166" width="15.42578125" style="503" bestFit="1" customWidth="1"/>
    <col min="7167" max="7167" width="15" style="503" bestFit="1" customWidth="1"/>
    <col min="7168" max="7168" width="13.140625" style="503" bestFit="1" customWidth="1"/>
    <col min="7169" max="7172" width="14.28515625" style="503" bestFit="1" customWidth="1"/>
    <col min="7173" max="7173" width="13.5703125" style="503" bestFit="1" customWidth="1"/>
    <col min="7174" max="7174" width="13.42578125" style="503" bestFit="1" customWidth="1"/>
    <col min="7175" max="7175" width="38.85546875" style="503" bestFit="1" customWidth="1"/>
    <col min="7176" max="7177" width="15" style="503" bestFit="1" customWidth="1"/>
    <col min="7178" max="7178" width="15.42578125" style="503" bestFit="1" customWidth="1"/>
    <col min="7179" max="7180" width="14" style="503" bestFit="1" customWidth="1"/>
    <col min="7181" max="7182" width="14" style="503" customWidth="1"/>
    <col min="7183" max="7183" width="15.42578125" style="503" bestFit="1" customWidth="1"/>
    <col min="7184" max="7184" width="15" style="503" bestFit="1" customWidth="1"/>
    <col min="7185" max="7185" width="31.140625" style="503" customWidth="1"/>
    <col min="7186" max="7186" width="17.28515625" style="503" customWidth="1"/>
    <col min="7187" max="7187" width="15.28515625" style="503" bestFit="1" customWidth="1"/>
    <col min="7188" max="7188" width="14.85546875" style="503" bestFit="1" customWidth="1"/>
    <col min="7189" max="7189" width="12.85546875" style="503" bestFit="1" customWidth="1"/>
    <col min="7190" max="7190" width="13" style="503" bestFit="1" customWidth="1"/>
    <col min="7191" max="7191" width="12.85546875" style="503" bestFit="1" customWidth="1"/>
    <col min="7192" max="7193" width="12.85546875" style="503" customWidth="1"/>
    <col min="7194" max="7194" width="13.42578125" style="503" bestFit="1" customWidth="1"/>
    <col min="7195" max="7418" width="11.42578125" style="503"/>
    <col min="7419" max="7419" width="7" style="503" customWidth="1"/>
    <col min="7420" max="7420" width="35.5703125" style="503" customWidth="1"/>
    <col min="7421" max="7421" width="16.7109375" style="503" bestFit="1" customWidth="1"/>
    <col min="7422" max="7422" width="15.42578125" style="503" bestFit="1" customWidth="1"/>
    <col min="7423" max="7423" width="15" style="503" bestFit="1" customWidth="1"/>
    <col min="7424" max="7424" width="13.140625" style="503" bestFit="1" customWidth="1"/>
    <col min="7425" max="7428" width="14.28515625" style="503" bestFit="1" customWidth="1"/>
    <col min="7429" max="7429" width="13.5703125" style="503" bestFit="1" customWidth="1"/>
    <col min="7430" max="7430" width="13.42578125" style="503" bestFit="1" customWidth="1"/>
    <col min="7431" max="7431" width="38.85546875" style="503" bestFit="1" customWidth="1"/>
    <col min="7432" max="7433" width="15" style="503" bestFit="1" customWidth="1"/>
    <col min="7434" max="7434" width="15.42578125" style="503" bestFit="1" customWidth="1"/>
    <col min="7435" max="7436" width="14" style="503" bestFit="1" customWidth="1"/>
    <col min="7437" max="7438" width="14" style="503" customWidth="1"/>
    <col min="7439" max="7439" width="15.42578125" style="503" bestFit="1" customWidth="1"/>
    <col min="7440" max="7440" width="15" style="503" bestFit="1" customWidth="1"/>
    <col min="7441" max="7441" width="31.140625" style="503" customWidth="1"/>
    <col min="7442" max="7442" width="17.28515625" style="503" customWidth="1"/>
    <col min="7443" max="7443" width="15.28515625" style="503" bestFit="1" customWidth="1"/>
    <col min="7444" max="7444" width="14.85546875" style="503" bestFit="1" customWidth="1"/>
    <col min="7445" max="7445" width="12.85546875" style="503" bestFit="1" customWidth="1"/>
    <col min="7446" max="7446" width="13" style="503" bestFit="1" customWidth="1"/>
    <col min="7447" max="7447" width="12.85546875" style="503" bestFit="1" customWidth="1"/>
    <col min="7448" max="7449" width="12.85546875" style="503" customWidth="1"/>
    <col min="7450" max="7450" width="13.42578125" style="503" bestFit="1" customWidth="1"/>
    <col min="7451" max="7674" width="11.42578125" style="503"/>
    <col min="7675" max="7675" width="7" style="503" customWidth="1"/>
    <col min="7676" max="7676" width="35.5703125" style="503" customWidth="1"/>
    <col min="7677" max="7677" width="16.7109375" style="503" bestFit="1" customWidth="1"/>
    <col min="7678" max="7678" width="15.42578125" style="503" bestFit="1" customWidth="1"/>
    <col min="7679" max="7679" width="15" style="503" bestFit="1" customWidth="1"/>
    <col min="7680" max="7680" width="13.140625" style="503" bestFit="1" customWidth="1"/>
    <col min="7681" max="7684" width="14.28515625" style="503" bestFit="1" customWidth="1"/>
    <col min="7685" max="7685" width="13.5703125" style="503" bestFit="1" customWidth="1"/>
    <col min="7686" max="7686" width="13.42578125" style="503" bestFit="1" customWidth="1"/>
    <col min="7687" max="7687" width="38.85546875" style="503" bestFit="1" customWidth="1"/>
    <col min="7688" max="7689" width="15" style="503" bestFit="1" customWidth="1"/>
    <col min="7690" max="7690" width="15.42578125" style="503" bestFit="1" customWidth="1"/>
    <col min="7691" max="7692" width="14" style="503" bestFit="1" customWidth="1"/>
    <col min="7693" max="7694" width="14" style="503" customWidth="1"/>
    <col min="7695" max="7695" width="15.42578125" style="503" bestFit="1" customWidth="1"/>
    <col min="7696" max="7696" width="15" style="503" bestFit="1" customWidth="1"/>
    <col min="7697" max="7697" width="31.140625" style="503" customWidth="1"/>
    <col min="7698" max="7698" width="17.28515625" style="503" customWidth="1"/>
    <col min="7699" max="7699" width="15.28515625" style="503" bestFit="1" customWidth="1"/>
    <col min="7700" max="7700" width="14.85546875" style="503" bestFit="1" customWidth="1"/>
    <col min="7701" max="7701" width="12.85546875" style="503" bestFit="1" customWidth="1"/>
    <col min="7702" max="7702" width="13" style="503" bestFit="1" customWidth="1"/>
    <col min="7703" max="7703" width="12.85546875" style="503" bestFit="1" customWidth="1"/>
    <col min="7704" max="7705" width="12.85546875" style="503" customWidth="1"/>
    <col min="7706" max="7706" width="13.42578125" style="503" bestFit="1" customWidth="1"/>
    <col min="7707" max="7930" width="11.42578125" style="503"/>
    <col min="7931" max="7931" width="7" style="503" customWidth="1"/>
    <col min="7932" max="7932" width="35.5703125" style="503" customWidth="1"/>
    <col min="7933" max="7933" width="16.7109375" style="503" bestFit="1" customWidth="1"/>
    <col min="7934" max="7934" width="15.42578125" style="503" bestFit="1" customWidth="1"/>
    <col min="7935" max="7935" width="15" style="503" bestFit="1" customWidth="1"/>
    <col min="7936" max="7936" width="13.140625" style="503" bestFit="1" customWidth="1"/>
    <col min="7937" max="7940" width="14.28515625" style="503" bestFit="1" customWidth="1"/>
    <col min="7941" max="7941" width="13.5703125" style="503" bestFit="1" customWidth="1"/>
    <col min="7942" max="7942" width="13.42578125" style="503" bestFit="1" customWidth="1"/>
    <col min="7943" max="7943" width="38.85546875" style="503" bestFit="1" customWidth="1"/>
    <col min="7944" max="7945" width="15" style="503" bestFit="1" customWidth="1"/>
    <col min="7946" max="7946" width="15.42578125" style="503" bestFit="1" customWidth="1"/>
    <col min="7947" max="7948" width="14" style="503" bestFit="1" customWidth="1"/>
    <col min="7949" max="7950" width="14" style="503" customWidth="1"/>
    <col min="7951" max="7951" width="15.42578125" style="503" bestFit="1" customWidth="1"/>
    <col min="7952" max="7952" width="15" style="503" bestFit="1" customWidth="1"/>
    <col min="7953" max="7953" width="31.140625" style="503" customWidth="1"/>
    <col min="7954" max="7954" width="17.28515625" style="503" customWidth="1"/>
    <col min="7955" max="7955" width="15.28515625" style="503" bestFit="1" customWidth="1"/>
    <col min="7956" max="7956" width="14.85546875" style="503" bestFit="1" customWidth="1"/>
    <col min="7957" max="7957" width="12.85546875" style="503" bestFit="1" customWidth="1"/>
    <col min="7958" max="7958" width="13" style="503" bestFit="1" customWidth="1"/>
    <col min="7959" max="7959" width="12.85546875" style="503" bestFit="1" customWidth="1"/>
    <col min="7960" max="7961" width="12.85546875" style="503" customWidth="1"/>
    <col min="7962" max="7962" width="13.42578125" style="503" bestFit="1" customWidth="1"/>
    <col min="7963" max="8186" width="11.42578125" style="503"/>
    <col min="8187" max="8187" width="7" style="503" customWidth="1"/>
    <col min="8188" max="8188" width="35.5703125" style="503" customWidth="1"/>
    <col min="8189" max="8189" width="16.7109375" style="503" bestFit="1" customWidth="1"/>
    <col min="8190" max="8190" width="15.42578125" style="503" bestFit="1" customWidth="1"/>
    <col min="8191" max="8191" width="15" style="503" bestFit="1" customWidth="1"/>
    <col min="8192" max="8192" width="13.140625" style="503" bestFit="1" customWidth="1"/>
    <col min="8193" max="8196" width="14.28515625" style="503" bestFit="1" customWidth="1"/>
    <col min="8197" max="8197" width="13.5703125" style="503" bestFit="1" customWidth="1"/>
    <col min="8198" max="8198" width="13.42578125" style="503" bestFit="1" customWidth="1"/>
    <col min="8199" max="8199" width="38.85546875" style="503" bestFit="1" customWidth="1"/>
    <col min="8200" max="8201" width="15" style="503" bestFit="1" customWidth="1"/>
    <col min="8202" max="8202" width="15.42578125" style="503" bestFit="1" customWidth="1"/>
    <col min="8203" max="8204" width="14" style="503" bestFit="1" customWidth="1"/>
    <col min="8205" max="8206" width="14" style="503" customWidth="1"/>
    <col min="8207" max="8207" width="15.42578125" style="503" bestFit="1" customWidth="1"/>
    <col min="8208" max="8208" width="15" style="503" bestFit="1" customWidth="1"/>
    <col min="8209" max="8209" width="31.140625" style="503" customWidth="1"/>
    <col min="8210" max="8210" width="17.28515625" style="503" customWidth="1"/>
    <col min="8211" max="8211" width="15.28515625" style="503" bestFit="1" customWidth="1"/>
    <col min="8212" max="8212" width="14.85546875" style="503" bestFit="1" customWidth="1"/>
    <col min="8213" max="8213" width="12.85546875" style="503" bestFit="1" customWidth="1"/>
    <col min="8214" max="8214" width="13" style="503" bestFit="1" customWidth="1"/>
    <col min="8215" max="8215" width="12.85546875" style="503" bestFit="1" customWidth="1"/>
    <col min="8216" max="8217" width="12.85546875" style="503" customWidth="1"/>
    <col min="8218" max="8218" width="13.42578125" style="503" bestFit="1" customWidth="1"/>
    <col min="8219" max="8442" width="11.42578125" style="503"/>
    <col min="8443" max="8443" width="7" style="503" customWidth="1"/>
    <col min="8444" max="8444" width="35.5703125" style="503" customWidth="1"/>
    <col min="8445" max="8445" width="16.7109375" style="503" bestFit="1" customWidth="1"/>
    <col min="8446" max="8446" width="15.42578125" style="503" bestFit="1" customWidth="1"/>
    <col min="8447" max="8447" width="15" style="503" bestFit="1" customWidth="1"/>
    <col min="8448" max="8448" width="13.140625" style="503" bestFit="1" customWidth="1"/>
    <col min="8449" max="8452" width="14.28515625" style="503" bestFit="1" customWidth="1"/>
    <col min="8453" max="8453" width="13.5703125" style="503" bestFit="1" customWidth="1"/>
    <col min="8454" max="8454" width="13.42578125" style="503" bestFit="1" customWidth="1"/>
    <col min="8455" max="8455" width="38.85546875" style="503" bestFit="1" customWidth="1"/>
    <col min="8456" max="8457" width="15" style="503" bestFit="1" customWidth="1"/>
    <col min="8458" max="8458" width="15.42578125" style="503" bestFit="1" customWidth="1"/>
    <col min="8459" max="8460" width="14" style="503" bestFit="1" customWidth="1"/>
    <col min="8461" max="8462" width="14" style="503" customWidth="1"/>
    <col min="8463" max="8463" width="15.42578125" style="503" bestFit="1" customWidth="1"/>
    <col min="8464" max="8464" width="15" style="503" bestFit="1" customWidth="1"/>
    <col min="8465" max="8465" width="31.140625" style="503" customWidth="1"/>
    <col min="8466" max="8466" width="17.28515625" style="503" customWidth="1"/>
    <col min="8467" max="8467" width="15.28515625" style="503" bestFit="1" customWidth="1"/>
    <col min="8468" max="8468" width="14.85546875" style="503" bestFit="1" customWidth="1"/>
    <col min="8469" max="8469" width="12.85546875" style="503" bestFit="1" customWidth="1"/>
    <col min="8470" max="8470" width="13" style="503" bestFit="1" customWidth="1"/>
    <col min="8471" max="8471" width="12.85546875" style="503" bestFit="1" customWidth="1"/>
    <col min="8472" max="8473" width="12.85546875" style="503" customWidth="1"/>
    <col min="8474" max="8474" width="13.42578125" style="503" bestFit="1" customWidth="1"/>
    <col min="8475" max="8698" width="11.42578125" style="503"/>
    <col min="8699" max="8699" width="7" style="503" customWidth="1"/>
    <col min="8700" max="8700" width="35.5703125" style="503" customWidth="1"/>
    <col min="8701" max="8701" width="16.7109375" style="503" bestFit="1" customWidth="1"/>
    <col min="8702" max="8702" width="15.42578125" style="503" bestFit="1" customWidth="1"/>
    <col min="8703" max="8703" width="15" style="503" bestFit="1" customWidth="1"/>
    <col min="8704" max="8704" width="13.140625" style="503" bestFit="1" customWidth="1"/>
    <col min="8705" max="8708" width="14.28515625" style="503" bestFit="1" customWidth="1"/>
    <col min="8709" max="8709" width="13.5703125" style="503" bestFit="1" customWidth="1"/>
    <col min="8710" max="8710" width="13.42578125" style="503" bestFit="1" customWidth="1"/>
    <col min="8711" max="8711" width="38.85546875" style="503" bestFit="1" customWidth="1"/>
    <col min="8712" max="8713" width="15" style="503" bestFit="1" customWidth="1"/>
    <col min="8714" max="8714" width="15.42578125" style="503" bestFit="1" customWidth="1"/>
    <col min="8715" max="8716" width="14" style="503" bestFit="1" customWidth="1"/>
    <col min="8717" max="8718" width="14" style="503" customWidth="1"/>
    <col min="8719" max="8719" width="15.42578125" style="503" bestFit="1" customWidth="1"/>
    <col min="8720" max="8720" width="15" style="503" bestFit="1" customWidth="1"/>
    <col min="8721" max="8721" width="31.140625" style="503" customWidth="1"/>
    <col min="8722" max="8722" width="17.28515625" style="503" customWidth="1"/>
    <col min="8723" max="8723" width="15.28515625" style="503" bestFit="1" customWidth="1"/>
    <col min="8724" max="8724" width="14.85546875" style="503" bestFit="1" customWidth="1"/>
    <col min="8725" max="8725" width="12.85546875" style="503" bestFit="1" customWidth="1"/>
    <col min="8726" max="8726" width="13" style="503" bestFit="1" customWidth="1"/>
    <col min="8727" max="8727" width="12.85546875" style="503" bestFit="1" customWidth="1"/>
    <col min="8728" max="8729" width="12.85546875" style="503" customWidth="1"/>
    <col min="8730" max="8730" width="13.42578125" style="503" bestFit="1" customWidth="1"/>
    <col min="8731" max="8954" width="11.42578125" style="503"/>
    <col min="8955" max="8955" width="7" style="503" customWidth="1"/>
    <col min="8956" max="8956" width="35.5703125" style="503" customWidth="1"/>
    <col min="8957" max="8957" width="16.7109375" style="503" bestFit="1" customWidth="1"/>
    <col min="8958" max="8958" width="15.42578125" style="503" bestFit="1" customWidth="1"/>
    <col min="8959" max="8959" width="15" style="503" bestFit="1" customWidth="1"/>
    <col min="8960" max="8960" width="13.140625" style="503" bestFit="1" customWidth="1"/>
    <col min="8961" max="8964" width="14.28515625" style="503" bestFit="1" customWidth="1"/>
    <col min="8965" max="8965" width="13.5703125" style="503" bestFit="1" customWidth="1"/>
    <col min="8966" max="8966" width="13.42578125" style="503" bestFit="1" customWidth="1"/>
    <col min="8967" max="8967" width="38.85546875" style="503" bestFit="1" customWidth="1"/>
    <col min="8968" max="8969" width="15" style="503" bestFit="1" customWidth="1"/>
    <col min="8970" max="8970" width="15.42578125" style="503" bestFit="1" customWidth="1"/>
    <col min="8971" max="8972" width="14" style="503" bestFit="1" customWidth="1"/>
    <col min="8973" max="8974" width="14" style="503" customWidth="1"/>
    <col min="8975" max="8975" width="15.42578125" style="503" bestFit="1" customWidth="1"/>
    <col min="8976" max="8976" width="15" style="503" bestFit="1" customWidth="1"/>
    <col min="8977" max="8977" width="31.140625" style="503" customWidth="1"/>
    <col min="8978" max="8978" width="17.28515625" style="503" customWidth="1"/>
    <col min="8979" max="8979" width="15.28515625" style="503" bestFit="1" customWidth="1"/>
    <col min="8980" max="8980" width="14.85546875" style="503" bestFit="1" customWidth="1"/>
    <col min="8981" max="8981" width="12.85546875" style="503" bestFit="1" customWidth="1"/>
    <col min="8982" max="8982" width="13" style="503" bestFit="1" customWidth="1"/>
    <col min="8983" max="8983" width="12.85546875" style="503" bestFit="1" customWidth="1"/>
    <col min="8984" max="8985" width="12.85546875" style="503" customWidth="1"/>
    <col min="8986" max="8986" width="13.42578125" style="503" bestFit="1" customWidth="1"/>
    <col min="8987" max="9210" width="11.42578125" style="503"/>
    <col min="9211" max="9211" width="7" style="503" customWidth="1"/>
    <col min="9212" max="9212" width="35.5703125" style="503" customWidth="1"/>
    <col min="9213" max="9213" width="16.7109375" style="503" bestFit="1" customWidth="1"/>
    <col min="9214" max="9214" width="15.42578125" style="503" bestFit="1" customWidth="1"/>
    <col min="9215" max="9215" width="15" style="503" bestFit="1" customWidth="1"/>
    <col min="9216" max="9216" width="13.140625" style="503" bestFit="1" customWidth="1"/>
    <col min="9217" max="9220" width="14.28515625" style="503" bestFit="1" customWidth="1"/>
    <col min="9221" max="9221" width="13.5703125" style="503" bestFit="1" customWidth="1"/>
    <col min="9222" max="9222" width="13.42578125" style="503" bestFit="1" customWidth="1"/>
    <col min="9223" max="9223" width="38.85546875" style="503" bestFit="1" customWidth="1"/>
    <col min="9224" max="9225" width="15" style="503" bestFit="1" customWidth="1"/>
    <col min="9226" max="9226" width="15.42578125" style="503" bestFit="1" customWidth="1"/>
    <col min="9227" max="9228" width="14" style="503" bestFit="1" customWidth="1"/>
    <col min="9229" max="9230" width="14" style="503" customWidth="1"/>
    <col min="9231" max="9231" width="15.42578125" style="503" bestFit="1" customWidth="1"/>
    <col min="9232" max="9232" width="15" style="503" bestFit="1" customWidth="1"/>
    <col min="9233" max="9233" width="31.140625" style="503" customWidth="1"/>
    <col min="9234" max="9234" width="17.28515625" style="503" customWidth="1"/>
    <col min="9235" max="9235" width="15.28515625" style="503" bestFit="1" customWidth="1"/>
    <col min="9236" max="9236" width="14.85546875" style="503" bestFit="1" customWidth="1"/>
    <col min="9237" max="9237" width="12.85546875" style="503" bestFit="1" customWidth="1"/>
    <col min="9238" max="9238" width="13" style="503" bestFit="1" customWidth="1"/>
    <col min="9239" max="9239" width="12.85546875" style="503" bestFit="1" customWidth="1"/>
    <col min="9240" max="9241" width="12.85546875" style="503" customWidth="1"/>
    <col min="9242" max="9242" width="13.42578125" style="503" bestFit="1" customWidth="1"/>
    <col min="9243" max="9466" width="11.42578125" style="503"/>
    <col min="9467" max="9467" width="7" style="503" customWidth="1"/>
    <col min="9468" max="9468" width="35.5703125" style="503" customWidth="1"/>
    <col min="9469" max="9469" width="16.7109375" style="503" bestFit="1" customWidth="1"/>
    <col min="9470" max="9470" width="15.42578125" style="503" bestFit="1" customWidth="1"/>
    <col min="9471" max="9471" width="15" style="503" bestFit="1" customWidth="1"/>
    <col min="9472" max="9472" width="13.140625" style="503" bestFit="1" customWidth="1"/>
    <col min="9473" max="9476" width="14.28515625" style="503" bestFit="1" customWidth="1"/>
    <col min="9477" max="9477" width="13.5703125" style="503" bestFit="1" customWidth="1"/>
    <col min="9478" max="9478" width="13.42578125" style="503" bestFit="1" customWidth="1"/>
    <col min="9479" max="9479" width="38.85546875" style="503" bestFit="1" customWidth="1"/>
    <col min="9480" max="9481" width="15" style="503" bestFit="1" customWidth="1"/>
    <col min="9482" max="9482" width="15.42578125" style="503" bestFit="1" customWidth="1"/>
    <col min="9483" max="9484" width="14" style="503" bestFit="1" customWidth="1"/>
    <col min="9485" max="9486" width="14" style="503" customWidth="1"/>
    <col min="9487" max="9487" width="15.42578125" style="503" bestFit="1" customWidth="1"/>
    <col min="9488" max="9488" width="15" style="503" bestFit="1" customWidth="1"/>
    <col min="9489" max="9489" width="31.140625" style="503" customWidth="1"/>
    <col min="9490" max="9490" width="17.28515625" style="503" customWidth="1"/>
    <col min="9491" max="9491" width="15.28515625" style="503" bestFit="1" customWidth="1"/>
    <col min="9492" max="9492" width="14.85546875" style="503" bestFit="1" customWidth="1"/>
    <col min="9493" max="9493" width="12.85546875" style="503" bestFit="1" customWidth="1"/>
    <col min="9494" max="9494" width="13" style="503" bestFit="1" customWidth="1"/>
    <col min="9495" max="9495" width="12.85546875" style="503" bestFit="1" customWidth="1"/>
    <col min="9496" max="9497" width="12.85546875" style="503" customWidth="1"/>
    <col min="9498" max="9498" width="13.42578125" style="503" bestFit="1" customWidth="1"/>
    <col min="9499" max="9722" width="11.42578125" style="503"/>
    <col min="9723" max="9723" width="7" style="503" customWidth="1"/>
    <col min="9724" max="9724" width="35.5703125" style="503" customWidth="1"/>
    <col min="9725" max="9725" width="16.7109375" style="503" bestFit="1" customWidth="1"/>
    <col min="9726" max="9726" width="15.42578125" style="503" bestFit="1" customWidth="1"/>
    <col min="9727" max="9727" width="15" style="503" bestFit="1" customWidth="1"/>
    <col min="9728" max="9728" width="13.140625" style="503" bestFit="1" customWidth="1"/>
    <col min="9729" max="9732" width="14.28515625" style="503" bestFit="1" customWidth="1"/>
    <col min="9733" max="9733" width="13.5703125" style="503" bestFit="1" customWidth="1"/>
    <col min="9734" max="9734" width="13.42578125" style="503" bestFit="1" customWidth="1"/>
    <col min="9735" max="9735" width="38.85546875" style="503" bestFit="1" customWidth="1"/>
    <col min="9736" max="9737" width="15" style="503" bestFit="1" customWidth="1"/>
    <col min="9738" max="9738" width="15.42578125" style="503" bestFit="1" customWidth="1"/>
    <col min="9739" max="9740" width="14" style="503" bestFit="1" customWidth="1"/>
    <col min="9741" max="9742" width="14" style="503" customWidth="1"/>
    <col min="9743" max="9743" width="15.42578125" style="503" bestFit="1" customWidth="1"/>
    <col min="9744" max="9744" width="15" style="503" bestFit="1" customWidth="1"/>
    <col min="9745" max="9745" width="31.140625" style="503" customWidth="1"/>
    <col min="9746" max="9746" width="17.28515625" style="503" customWidth="1"/>
    <col min="9747" max="9747" width="15.28515625" style="503" bestFit="1" customWidth="1"/>
    <col min="9748" max="9748" width="14.85546875" style="503" bestFit="1" customWidth="1"/>
    <col min="9749" max="9749" width="12.85546875" style="503" bestFit="1" customWidth="1"/>
    <col min="9750" max="9750" width="13" style="503" bestFit="1" customWidth="1"/>
    <col min="9751" max="9751" width="12.85546875" style="503" bestFit="1" customWidth="1"/>
    <col min="9752" max="9753" width="12.85546875" style="503" customWidth="1"/>
    <col min="9754" max="9754" width="13.42578125" style="503" bestFit="1" customWidth="1"/>
    <col min="9755" max="9978" width="11.42578125" style="503"/>
    <col min="9979" max="9979" width="7" style="503" customWidth="1"/>
    <col min="9980" max="9980" width="35.5703125" style="503" customWidth="1"/>
    <col min="9981" max="9981" width="16.7109375" style="503" bestFit="1" customWidth="1"/>
    <col min="9982" max="9982" width="15.42578125" style="503" bestFit="1" customWidth="1"/>
    <col min="9983" max="9983" width="15" style="503" bestFit="1" customWidth="1"/>
    <col min="9984" max="9984" width="13.140625" style="503" bestFit="1" customWidth="1"/>
    <col min="9985" max="9988" width="14.28515625" style="503" bestFit="1" customWidth="1"/>
    <col min="9989" max="9989" width="13.5703125" style="503" bestFit="1" customWidth="1"/>
    <col min="9990" max="9990" width="13.42578125" style="503" bestFit="1" customWidth="1"/>
    <col min="9991" max="9991" width="38.85546875" style="503" bestFit="1" customWidth="1"/>
    <col min="9992" max="9993" width="15" style="503" bestFit="1" customWidth="1"/>
    <col min="9994" max="9994" width="15.42578125" style="503" bestFit="1" customWidth="1"/>
    <col min="9995" max="9996" width="14" style="503" bestFit="1" customWidth="1"/>
    <col min="9997" max="9998" width="14" style="503" customWidth="1"/>
    <col min="9999" max="9999" width="15.42578125" style="503" bestFit="1" customWidth="1"/>
    <col min="10000" max="10000" width="15" style="503" bestFit="1" customWidth="1"/>
    <col min="10001" max="10001" width="31.140625" style="503" customWidth="1"/>
    <col min="10002" max="10002" width="17.28515625" style="503" customWidth="1"/>
    <col min="10003" max="10003" width="15.28515625" style="503" bestFit="1" customWidth="1"/>
    <col min="10004" max="10004" width="14.85546875" style="503" bestFit="1" customWidth="1"/>
    <col min="10005" max="10005" width="12.85546875" style="503" bestFit="1" customWidth="1"/>
    <col min="10006" max="10006" width="13" style="503" bestFit="1" customWidth="1"/>
    <col min="10007" max="10007" width="12.85546875" style="503" bestFit="1" customWidth="1"/>
    <col min="10008" max="10009" width="12.85546875" style="503" customWidth="1"/>
    <col min="10010" max="10010" width="13.42578125" style="503" bestFit="1" customWidth="1"/>
    <col min="10011" max="10234" width="11.42578125" style="503"/>
    <col min="10235" max="10235" width="7" style="503" customWidth="1"/>
    <col min="10236" max="10236" width="35.5703125" style="503" customWidth="1"/>
    <col min="10237" max="10237" width="16.7109375" style="503" bestFit="1" customWidth="1"/>
    <col min="10238" max="10238" width="15.42578125" style="503" bestFit="1" customWidth="1"/>
    <col min="10239" max="10239" width="15" style="503" bestFit="1" customWidth="1"/>
    <col min="10240" max="10240" width="13.140625" style="503" bestFit="1" customWidth="1"/>
    <col min="10241" max="10244" width="14.28515625" style="503" bestFit="1" customWidth="1"/>
    <col min="10245" max="10245" width="13.5703125" style="503" bestFit="1" customWidth="1"/>
    <col min="10246" max="10246" width="13.42578125" style="503" bestFit="1" customWidth="1"/>
    <col min="10247" max="10247" width="38.85546875" style="503" bestFit="1" customWidth="1"/>
    <col min="10248" max="10249" width="15" style="503" bestFit="1" customWidth="1"/>
    <col min="10250" max="10250" width="15.42578125" style="503" bestFit="1" customWidth="1"/>
    <col min="10251" max="10252" width="14" style="503" bestFit="1" customWidth="1"/>
    <col min="10253" max="10254" width="14" style="503" customWidth="1"/>
    <col min="10255" max="10255" width="15.42578125" style="503" bestFit="1" customWidth="1"/>
    <col min="10256" max="10256" width="15" style="503" bestFit="1" customWidth="1"/>
    <col min="10257" max="10257" width="31.140625" style="503" customWidth="1"/>
    <col min="10258" max="10258" width="17.28515625" style="503" customWidth="1"/>
    <col min="10259" max="10259" width="15.28515625" style="503" bestFit="1" customWidth="1"/>
    <col min="10260" max="10260" width="14.85546875" style="503" bestFit="1" customWidth="1"/>
    <col min="10261" max="10261" width="12.85546875" style="503" bestFit="1" customWidth="1"/>
    <col min="10262" max="10262" width="13" style="503" bestFit="1" customWidth="1"/>
    <col min="10263" max="10263" width="12.85546875" style="503" bestFit="1" customWidth="1"/>
    <col min="10264" max="10265" width="12.85546875" style="503" customWidth="1"/>
    <col min="10266" max="10266" width="13.42578125" style="503" bestFit="1" customWidth="1"/>
    <col min="10267" max="10490" width="11.42578125" style="503"/>
    <col min="10491" max="10491" width="7" style="503" customWidth="1"/>
    <col min="10492" max="10492" width="35.5703125" style="503" customWidth="1"/>
    <col min="10493" max="10493" width="16.7109375" style="503" bestFit="1" customWidth="1"/>
    <col min="10494" max="10494" width="15.42578125" style="503" bestFit="1" customWidth="1"/>
    <col min="10495" max="10495" width="15" style="503" bestFit="1" customWidth="1"/>
    <col min="10496" max="10496" width="13.140625" style="503" bestFit="1" customWidth="1"/>
    <col min="10497" max="10500" width="14.28515625" style="503" bestFit="1" customWidth="1"/>
    <col min="10501" max="10501" width="13.5703125" style="503" bestFit="1" customWidth="1"/>
    <col min="10502" max="10502" width="13.42578125" style="503" bestFit="1" customWidth="1"/>
    <col min="10503" max="10503" width="38.85546875" style="503" bestFit="1" customWidth="1"/>
    <col min="10504" max="10505" width="15" style="503" bestFit="1" customWidth="1"/>
    <col min="10506" max="10506" width="15.42578125" style="503" bestFit="1" customWidth="1"/>
    <col min="10507" max="10508" width="14" style="503" bestFit="1" customWidth="1"/>
    <col min="10509" max="10510" width="14" style="503" customWidth="1"/>
    <col min="10511" max="10511" width="15.42578125" style="503" bestFit="1" customWidth="1"/>
    <col min="10512" max="10512" width="15" style="503" bestFit="1" customWidth="1"/>
    <col min="10513" max="10513" width="31.140625" style="503" customWidth="1"/>
    <col min="10514" max="10514" width="17.28515625" style="503" customWidth="1"/>
    <col min="10515" max="10515" width="15.28515625" style="503" bestFit="1" customWidth="1"/>
    <col min="10516" max="10516" width="14.85546875" style="503" bestFit="1" customWidth="1"/>
    <col min="10517" max="10517" width="12.85546875" style="503" bestFit="1" customWidth="1"/>
    <col min="10518" max="10518" width="13" style="503" bestFit="1" customWidth="1"/>
    <col min="10519" max="10519" width="12.85546875" style="503" bestFit="1" customWidth="1"/>
    <col min="10520" max="10521" width="12.85546875" style="503" customWidth="1"/>
    <col min="10522" max="10522" width="13.42578125" style="503" bestFit="1" customWidth="1"/>
    <col min="10523" max="10746" width="11.42578125" style="503"/>
    <col min="10747" max="10747" width="7" style="503" customWidth="1"/>
    <col min="10748" max="10748" width="35.5703125" style="503" customWidth="1"/>
    <col min="10749" max="10749" width="16.7109375" style="503" bestFit="1" customWidth="1"/>
    <col min="10750" max="10750" width="15.42578125" style="503" bestFit="1" customWidth="1"/>
    <col min="10751" max="10751" width="15" style="503" bestFit="1" customWidth="1"/>
    <col min="10752" max="10752" width="13.140625" style="503" bestFit="1" customWidth="1"/>
    <col min="10753" max="10756" width="14.28515625" style="503" bestFit="1" customWidth="1"/>
    <col min="10757" max="10757" width="13.5703125" style="503" bestFit="1" customWidth="1"/>
    <col min="10758" max="10758" width="13.42578125" style="503" bestFit="1" customWidth="1"/>
    <col min="10759" max="10759" width="38.85546875" style="503" bestFit="1" customWidth="1"/>
    <col min="10760" max="10761" width="15" style="503" bestFit="1" customWidth="1"/>
    <col min="10762" max="10762" width="15.42578125" style="503" bestFit="1" customWidth="1"/>
    <col min="10763" max="10764" width="14" style="503" bestFit="1" customWidth="1"/>
    <col min="10765" max="10766" width="14" style="503" customWidth="1"/>
    <col min="10767" max="10767" width="15.42578125" style="503" bestFit="1" customWidth="1"/>
    <col min="10768" max="10768" width="15" style="503" bestFit="1" customWidth="1"/>
    <col min="10769" max="10769" width="31.140625" style="503" customWidth="1"/>
    <col min="10770" max="10770" width="17.28515625" style="503" customWidth="1"/>
    <col min="10771" max="10771" width="15.28515625" style="503" bestFit="1" customWidth="1"/>
    <col min="10772" max="10772" width="14.85546875" style="503" bestFit="1" customWidth="1"/>
    <col min="10773" max="10773" width="12.85546875" style="503" bestFit="1" customWidth="1"/>
    <col min="10774" max="10774" width="13" style="503" bestFit="1" customWidth="1"/>
    <col min="10775" max="10775" width="12.85546875" style="503" bestFit="1" customWidth="1"/>
    <col min="10776" max="10777" width="12.85546875" style="503" customWidth="1"/>
    <col min="10778" max="10778" width="13.42578125" style="503" bestFit="1" customWidth="1"/>
    <col min="10779" max="11002" width="11.42578125" style="503"/>
    <col min="11003" max="11003" width="7" style="503" customWidth="1"/>
    <col min="11004" max="11004" width="35.5703125" style="503" customWidth="1"/>
    <col min="11005" max="11005" width="16.7109375" style="503" bestFit="1" customWidth="1"/>
    <col min="11006" max="11006" width="15.42578125" style="503" bestFit="1" customWidth="1"/>
    <col min="11007" max="11007" width="15" style="503" bestFit="1" customWidth="1"/>
    <col min="11008" max="11008" width="13.140625" style="503" bestFit="1" customWidth="1"/>
    <col min="11009" max="11012" width="14.28515625" style="503" bestFit="1" customWidth="1"/>
    <col min="11013" max="11013" width="13.5703125" style="503" bestFit="1" customWidth="1"/>
    <col min="11014" max="11014" width="13.42578125" style="503" bestFit="1" customWidth="1"/>
    <col min="11015" max="11015" width="38.85546875" style="503" bestFit="1" customWidth="1"/>
    <col min="11016" max="11017" width="15" style="503" bestFit="1" customWidth="1"/>
    <col min="11018" max="11018" width="15.42578125" style="503" bestFit="1" customWidth="1"/>
    <col min="11019" max="11020" width="14" style="503" bestFit="1" customWidth="1"/>
    <col min="11021" max="11022" width="14" style="503" customWidth="1"/>
    <col min="11023" max="11023" width="15.42578125" style="503" bestFit="1" customWidth="1"/>
    <col min="11024" max="11024" width="15" style="503" bestFit="1" customWidth="1"/>
    <col min="11025" max="11025" width="31.140625" style="503" customWidth="1"/>
    <col min="11026" max="11026" width="17.28515625" style="503" customWidth="1"/>
    <col min="11027" max="11027" width="15.28515625" style="503" bestFit="1" customWidth="1"/>
    <col min="11028" max="11028" width="14.85546875" style="503" bestFit="1" customWidth="1"/>
    <col min="11029" max="11029" width="12.85546875" style="503" bestFit="1" customWidth="1"/>
    <col min="11030" max="11030" width="13" style="503" bestFit="1" customWidth="1"/>
    <col min="11031" max="11031" width="12.85546875" style="503" bestFit="1" customWidth="1"/>
    <col min="11032" max="11033" width="12.85546875" style="503" customWidth="1"/>
    <col min="11034" max="11034" width="13.42578125" style="503" bestFit="1" customWidth="1"/>
    <col min="11035" max="11258" width="11.42578125" style="503"/>
    <col min="11259" max="11259" width="7" style="503" customWidth="1"/>
    <col min="11260" max="11260" width="35.5703125" style="503" customWidth="1"/>
    <col min="11261" max="11261" width="16.7109375" style="503" bestFit="1" customWidth="1"/>
    <col min="11262" max="11262" width="15.42578125" style="503" bestFit="1" customWidth="1"/>
    <col min="11263" max="11263" width="15" style="503" bestFit="1" customWidth="1"/>
    <col min="11264" max="11264" width="13.140625" style="503" bestFit="1" customWidth="1"/>
    <col min="11265" max="11268" width="14.28515625" style="503" bestFit="1" customWidth="1"/>
    <col min="11269" max="11269" width="13.5703125" style="503" bestFit="1" customWidth="1"/>
    <col min="11270" max="11270" width="13.42578125" style="503" bestFit="1" customWidth="1"/>
    <col min="11271" max="11271" width="38.85546875" style="503" bestFit="1" customWidth="1"/>
    <col min="11272" max="11273" width="15" style="503" bestFit="1" customWidth="1"/>
    <col min="11274" max="11274" width="15.42578125" style="503" bestFit="1" customWidth="1"/>
    <col min="11275" max="11276" width="14" style="503" bestFit="1" customWidth="1"/>
    <col min="11277" max="11278" width="14" style="503" customWidth="1"/>
    <col min="11279" max="11279" width="15.42578125" style="503" bestFit="1" customWidth="1"/>
    <col min="11280" max="11280" width="15" style="503" bestFit="1" customWidth="1"/>
    <col min="11281" max="11281" width="31.140625" style="503" customWidth="1"/>
    <col min="11282" max="11282" width="17.28515625" style="503" customWidth="1"/>
    <col min="11283" max="11283" width="15.28515625" style="503" bestFit="1" customWidth="1"/>
    <col min="11284" max="11284" width="14.85546875" style="503" bestFit="1" customWidth="1"/>
    <col min="11285" max="11285" width="12.85546875" style="503" bestFit="1" customWidth="1"/>
    <col min="11286" max="11286" width="13" style="503" bestFit="1" customWidth="1"/>
    <col min="11287" max="11287" width="12.85546875" style="503" bestFit="1" customWidth="1"/>
    <col min="11288" max="11289" width="12.85546875" style="503" customWidth="1"/>
    <col min="11290" max="11290" width="13.42578125" style="503" bestFit="1" customWidth="1"/>
    <col min="11291" max="11514" width="11.42578125" style="503"/>
    <col min="11515" max="11515" width="7" style="503" customWidth="1"/>
    <col min="11516" max="11516" width="35.5703125" style="503" customWidth="1"/>
    <col min="11517" max="11517" width="16.7109375" style="503" bestFit="1" customWidth="1"/>
    <col min="11518" max="11518" width="15.42578125" style="503" bestFit="1" customWidth="1"/>
    <col min="11519" max="11519" width="15" style="503" bestFit="1" customWidth="1"/>
    <col min="11520" max="11520" width="13.140625" style="503" bestFit="1" customWidth="1"/>
    <col min="11521" max="11524" width="14.28515625" style="503" bestFit="1" customWidth="1"/>
    <col min="11525" max="11525" width="13.5703125" style="503" bestFit="1" customWidth="1"/>
    <col min="11526" max="11526" width="13.42578125" style="503" bestFit="1" customWidth="1"/>
    <col min="11527" max="11527" width="38.85546875" style="503" bestFit="1" customWidth="1"/>
    <col min="11528" max="11529" width="15" style="503" bestFit="1" customWidth="1"/>
    <col min="11530" max="11530" width="15.42578125" style="503" bestFit="1" customWidth="1"/>
    <col min="11531" max="11532" width="14" style="503" bestFit="1" customWidth="1"/>
    <col min="11533" max="11534" width="14" style="503" customWidth="1"/>
    <col min="11535" max="11535" width="15.42578125" style="503" bestFit="1" customWidth="1"/>
    <col min="11536" max="11536" width="15" style="503" bestFit="1" customWidth="1"/>
    <col min="11537" max="11537" width="31.140625" style="503" customWidth="1"/>
    <col min="11538" max="11538" width="17.28515625" style="503" customWidth="1"/>
    <col min="11539" max="11539" width="15.28515625" style="503" bestFit="1" customWidth="1"/>
    <col min="11540" max="11540" width="14.85546875" style="503" bestFit="1" customWidth="1"/>
    <col min="11541" max="11541" width="12.85546875" style="503" bestFit="1" customWidth="1"/>
    <col min="11542" max="11542" width="13" style="503" bestFit="1" customWidth="1"/>
    <col min="11543" max="11543" width="12.85546875" style="503" bestFit="1" customWidth="1"/>
    <col min="11544" max="11545" width="12.85546875" style="503" customWidth="1"/>
    <col min="11546" max="11546" width="13.42578125" style="503" bestFit="1" customWidth="1"/>
    <col min="11547" max="11770" width="11.42578125" style="503"/>
    <col min="11771" max="11771" width="7" style="503" customWidth="1"/>
    <col min="11772" max="11772" width="35.5703125" style="503" customWidth="1"/>
    <col min="11773" max="11773" width="16.7109375" style="503" bestFit="1" customWidth="1"/>
    <col min="11774" max="11774" width="15.42578125" style="503" bestFit="1" customWidth="1"/>
    <col min="11775" max="11775" width="15" style="503" bestFit="1" customWidth="1"/>
    <col min="11776" max="11776" width="13.140625" style="503" bestFit="1" customWidth="1"/>
    <col min="11777" max="11780" width="14.28515625" style="503" bestFit="1" customWidth="1"/>
    <col min="11781" max="11781" width="13.5703125" style="503" bestFit="1" customWidth="1"/>
    <col min="11782" max="11782" width="13.42578125" style="503" bestFit="1" customWidth="1"/>
    <col min="11783" max="11783" width="38.85546875" style="503" bestFit="1" customWidth="1"/>
    <col min="11784" max="11785" width="15" style="503" bestFit="1" customWidth="1"/>
    <col min="11786" max="11786" width="15.42578125" style="503" bestFit="1" customWidth="1"/>
    <col min="11787" max="11788" width="14" style="503" bestFit="1" customWidth="1"/>
    <col min="11789" max="11790" width="14" style="503" customWidth="1"/>
    <col min="11791" max="11791" width="15.42578125" style="503" bestFit="1" customWidth="1"/>
    <col min="11792" max="11792" width="15" style="503" bestFit="1" customWidth="1"/>
    <col min="11793" max="11793" width="31.140625" style="503" customWidth="1"/>
    <col min="11794" max="11794" width="17.28515625" style="503" customWidth="1"/>
    <col min="11795" max="11795" width="15.28515625" style="503" bestFit="1" customWidth="1"/>
    <col min="11796" max="11796" width="14.85546875" style="503" bestFit="1" customWidth="1"/>
    <col min="11797" max="11797" width="12.85546875" style="503" bestFit="1" customWidth="1"/>
    <col min="11798" max="11798" width="13" style="503" bestFit="1" customWidth="1"/>
    <col min="11799" max="11799" width="12.85546875" style="503" bestFit="1" customWidth="1"/>
    <col min="11800" max="11801" width="12.85546875" style="503" customWidth="1"/>
    <col min="11802" max="11802" width="13.42578125" style="503" bestFit="1" customWidth="1"/>
    <col min="11803" max="12026" width="11.42578125" style="503"/>
    <col min="12027" max="12027" width="7" style="503" customWidth="1"/>
    <col min="12028" max="12028" width="35.5703125" style="503" customWidth="1"/>
    <col min="12029" max="12029" width="16.7109375" style="503" bestFit="1" customWidth="1"/>
    <col min="12030" max="12030" width="15.42578125" style="503" bestFit="1" customWidth="1"/>
    <col min="12031" max="12031" width="15" style="503" bestFit="1" customWidth="1"/>
    <col min="12032" max="12032" width="13.140625" style="503" bestFit="1" customWidth="1"/>
    <col min="12033" max="12036" width="14.28515625" style="503" bestFit="1" customWidth="1"/>
    <col min="12037" max="12037" width="13.5703125" style="503" bestFit="1" customWidth="1"/>
    <col min="12038" max="12038" width="13.42578125" style="503" bestFit="1" customWidth="1"/>
    <col min="12039" max="12039" width="38.85546875" style="503" bestFit="1" customWidth="1"/>
    <col min="12040" max="12041" width="15" style="503" bestFit="1" customWidth="1"/>
    <col min="12042" max="12042" width="15.42578125" style="503" bestFit="1" customWidth="1"/>
    <col min="12043" max="12044" width="14" style="503" bestFit="1" customWidth="1"/>
    <col min="12045" max="12046" width="14" style="503" customWidth="1"/>
    <col min="12047" max="12047" width="15.42578125" style="503" bestFit="1" customWidth="1"/>
    <col min="12048" max="12048" width="15" style="503" bestFit="1" customWidth="1"/>
    <col min="12049" max="12049" width="31.140625" style="503" customWidth="1"/>
    <col min="12050" max="12050" width="17.28515625" style="503" customWidth="1"/>
    <col min="12051" max="12051" width="15.28515625" style="503" bestFit="1" customWidth="1"/>
    <col min="12052" max="12052" width="14.85546875" style="503" bestFit="1" customWidth="1"/>
    <col min="12053" max="12053" width="12.85546875" style="503" bestFit="1" customWidth="1"/>
    <col min="12054" max="12054" width="13" style="503" bestFit="1" customWidth="1"/>
    <col min="12055" max="12055" width="12.85546875" style="503" bestFit="1" customWidth="1"/>
    <col min="12056" max="12057" width="12.85546875" style="503" customWidth="1"/>
    <col min="12058" max="12058" width="13.42578125" style="503" bestFit="1" customWidth="1"/>
    <col min="12059" max="12282" width="11.42578125" style="503"/>
    <col min="12283" max="12283" width="7" style="503" customWidth="1"/>
    <col min="12284" max="12284" width="35.5703125" style="503" customWidth="1"/>
    <col min="12285" max="12285" width="16.7109375" style="503" bestFit="1" customWidth="1"/>
    <col min="12286" max="12286" width="15.42578125" style="503" bestFit="1" customWidth="1"/>
    <col min="12287" max="12287" width="15" style="503" bestFit="1" customWidth="1"/>
    <col min="12288" max="12288" width="13.140625" style="503" bestFit="1" customWidth="1"/>
    <col min="12289" max="12292" width="14.28515625" style="503" bestFit="1" customWidth="1"/>
    <col min="12293" max="12293" width="13.5703125" style="503" bestFit="1" customWidth="1"/>
    <col min="12294" max="12294" width="13.42578125" style="503" bestFit="1" customWidth="1"/>
    <col min="12295" max="12295" width="38.85546875" style="503" bestFit="1" customWidth="1"/>
    <col min="12296" max="12297" width="15" style="503" bestFit="1" customWidth="1"/>
    <col min="12298" max="12298" width="15.42578125" style="503" bestFit="1" customWidth="1"/>
    <col min="12299" max="12300" width="14" style="503" bestFit="1" customWidth="1"/>
    <col min="12301" max="12302" width="14" style="503" customWidth="1"/>
    <col min="12303" max="12303" width="15.42578125" style="503" bestFit="1" customWidth="1"/>
    <col min="12304" max="12304" width="15" style="503" bestFit="1" customWidth="1"/>
    <col min="12305" max="12305" width="31.140625" style="503" customWidth="1"/>
    <col min="12306" max="12306" width="17.28515625" style="503" customWidth="1"/>
    <col min="12307" max="12307" width="15.28515625" style="503" bestFit="1" customWidth="1"/>
    <col min="12308" max="12308" width="14.85546875" style="503" bestFit="1" customWidth="1"/>
    <col min="12309" max="12309" width="12.85546875" style="503" bestFit="1" customWidth="1"/>
    <col min="12310" max="12310" width="13" style="503" bestFit="1" customWidth="1"/>
    <col min="12311" max="12311" width="12.85546875" style="503" bestFit="1" customWidth="1"/>
    <col min="12312" max="12313" width="12.85546875" style="503" customWidth="1"/>
    <col min="12314" max="12314" width="13.42578125" style="503" bestFit="1" customWidth="1"/>
    <col min="12315" max="12538" width="11.42578125" style="503"/>
    <col min="12539" max="12539" width="7" style="503" customWidth="1"/>
    <col min="12540" max="12540" width="35.5703125" style="503" customWidth="1"/>
    <col min="12541" max="12541" width="16.7109375" style="503" bestFit="1" customWidth="1"/>
    <col min="12542" max="12542" width="15.42578125" style="503" bestFit="1" customWidth="1"/>
    <col min="12543" max="12543" width="15" style="503" bestFit="1" customWidth="1"/>
    <col min="12544" max="12544" width="13.140625" style="503" bestFit="1" customWidth="1"/>
    <col min="12545" max="12548" width="14.28515625" style="503" bestFit="1" customWidth="1"/>
    <col min="12549" max="12549" width="13.5703125" style="503" bestFit="1" customWidth="1"/>
    <col min="12550" max="12550" width="13.42578125" style="503" bestFit="1" customWidth="1"/>
    <col min="12551" max="12551" width="38.85546875" style="503" bestFit="1" customWidth="1"/>
    <col min="12552" max="12553" width="15" style="503" bestFit="1" customWidth="1"/>
    <col min="12554" max="12554" width="15.42578125" style="503" bestFit="1" customWidth="1"/>
    <col min="12555" max="12556" width="14" style="503" bestFit="1" customWidth="1"/>
    <col min="12557" max="12558" width="14" style="503" customWidth="1"/>
    <col min="12559" max="12559" width="15.42578125" style="503" bestFit="1" customWidth="1"/>
    <col min="12560" max="12560" width="15" style="503" bestFit="1" customWidth="1"/>
    <col min="12561" max="12561" width="31.140625" style="503" customWidth="1"/>
    <col min="12562" max="12562" width="17.28515625" style="503" customWidth="1"/>
    <col min="12563" max="12563" width="15.28515625" style="503" bestFit="1" customWidth="1"/>
    <col min="12564" max="12564" width="14.85546875" style="503" bestFit="1" customWidth="1"/>
    <col min="12565" max="12565" width="12.85546875" style="503" bestFit="1" customWidth="1"/>
    <col min="12566" max="12566" width="13" style="503" bestFit="1" customWidth="1"/>
    <col min="12567" max="12567" width="12.85546875" style="503" bestFit="1" customWidth="1"/>
    <col min="12568" max="12569" width="12.85546875" style="503" customWidth="1"/>
    <col min="12570" max="12570" width="13.42578125" style="503" bestFit="1" customWidth="1"/>
    <col min="12571" max="12794" width="11.42578125" style="503"/>
    <col min="12795" max="12795" width="7" style="503" customWidth="1"/>
    <col min="12796" max="12796" width="35.5703125" style="503" customWidth="1"/>
    <col min="12797" max="12797" width="16.7109375" style="503" bestFit="1" customWidth="1"/>
    <col min="12798" max="12798" width="15.42578125" style="503" bestFit="1" customWidth="1"/>
    <col min="12799" max="12799" width="15" style="503" bestFit="1" customWidth="1"/>
    <col min="12800" max="12800" width="13.140625" style="503" bestFit="1" customWidth="1"/>
    <col min="12801" max="12804" width="14.28515625" style="503" bestFit="1" customWidth="1"/>
    <col min="12805" max="12805" width="13.5703125" style="503" bestFit="1" customWidth="1"/>
    <col min="12806" max="12806" width="13.42578125" style="503" bestFit="1" customWidth="1"/>
    <col min="12807" max="12807" width="38.85546875" style="503" bestFit="1" customWidth="1"/>
    <col min="12808" max="12809" width="15" style="503" bestFit="1" customWidth="1"/>
    <col min="12810" max="12810" width="15.42578125" style="503" bestFit="1" customWidth="1"/>
    <col min="12811" max="12812" width="14" style="503" bestFit="1" customWidth="1"/>
    <col min="12813" max="12814" width="14" style="503" customWidth="1"/>
    <col min="12815" max="12815" width="15.42578125" style="503" bestFit="1" customWidth="1"/>
    <col min="12816" max="12816" width="15" style="503" bestFit="1" customWidth="1"/>
    <col min="12817" max="12817" width="31.140625" style="503" customWidth="1"/>
    <col min="12818" max="12818" width="17.28515625" style="503" customWidth="1"/>
    <col min="12819" max="12819" width="15.28515625" style="503" bestFit="1" customWidth="1"/>
    <col min="12820" max="12820" width="14.85546875" style="503" bestFit="1" customWidth="1"/>
    <col min="12821" max="12821" width="12.85546875" style="503" bestFit="1" customWidth="1"/>
    <col min="12822" max="12822" width="13" style="503" bestFit="1" customWidth="1"/>
    <col min="12823" max="12823" width="12.85546875" style="503" bestFit="1" customWidth="1"/>
    <col min="12824" max="12825" width="12.85546875" style="503" customWidth="1"/>
    <col min="12826" max="12826" width="13.42578125" style="503" bestFit="1" customWidth="1"/>
    <col min="12827" max="13050" width="11.42578125" style="503"/>
    <col min="13051" max="13051" width="7" style="503" customWidth="1"/>
    <col min="13052" max="13052" width="35.5703125" style="503" customWidth="1"/>
    <col min="13053" max="13053" width="16.7109375" style="503" bestFit="1" customWidth="1"/>
    <col min="13054" max="13054" width="15.42578125" style="503" bestFit="1" customWidth="1"/>
    <col min="13055" max="13055" width="15" style="503" bestFit="1" customWidth="1"/>
    <col min="13056" max="13056" width="13.140625" style="503" bestFit="1" customWidth="1"/>
    <col min="13057" max="13060" width="14.28515625" style="503" bestFit="1" customWidth="1"/>
    <col min="13061" max="13061" width="13.5703125" style="503" bestFit="1" customWidth="1"/>
    <col min="13062" max="13062" width="13.42578125" style="503" bestFit="1" customWidth="1"/>
    <col min="13063" max="13063" width="38.85546875" style="503" bestFit="1" customWidth="1"/>
    <col min="13064" max="13065" width="15" style="503" bestFit="1" customWidth="1"/>
    <col min="13066" max="13066" width="15.42578125" style="503" bestFit="1" customWidth="1"/>
    <col min="13067" max="13068" width="14" style="503" bestFit="1" customWidth="1"/>
    <col min="13069" max="13070" width="14" style="503" customWidth="1"/>
    <col min="13071" max="13071" width="15.42578125" style="503" bestFit="1" customWidth="1"/>
    <col min="13072" max="13072" width="15" style="503" bestFit="1" customWidth="1"/>
    <col min="13073" max="13073" width="31.140625" style="503" customWidth="1"/>
    <col min="13074" max="13074" width="17.28515625" style="503" customWidth="1"/>
    <col min="13075" max="13075" width="15.28515625" style="503" bestFit="1" customWidth="1"/>
    <col min="13076" max="13076" width="14.85546875" style="503" bestFit="1" customWidth="1"/>
    <col min="13077" max="13077" width="12.85546875" style="503" bestFit="1" customWidth="1"/>
    <col min="13078" max="13078" width="13" style="503" bestFit="1" customWidth="1"/>
    <col min="13079" max="13079" width="12.85546875" style="503" bestFit="1" customWidth="1"/>
    <col min="13080" max="13081" width="12.85546875" style="503" customWidth="1"/>
    <col min="13082" max="13082" width="13.42578125" style="503" bestFit="1" customWidth="1"/>
    <col min="13083" max="13306" width="11.42578125" style="503"/>
    <col min="13307" max="13307" width="7" style="503" customWidth="1"/>
    <col min="13308" max="13308" width="35.5703125" style="503" customWidth="1"/>
    <col min="13309" max="13309" width="16.7109375" style="503" bestFit="1" customWidth="1"/>
    <col min="13310" max="13310" width="15.42578125" style="503" bestFit="1" customWidth="1"/>
    <col min="13311" max="13311" width="15" style="503" bestFit="1" customWidth="1"/>
    <col min="13312" max="13312" width="13.140625" style="503" bestFit="1" customWidth="1"/>
    <col min="13313" max="13316" width="14.28515625" style="503" bestFit="1" customWidth="1"/>
    <col min="13317" max="13317" width="13.5703125" style="503" bestFit="1" customWidth="1"/>
    <col min="13318" max="13318" width="13.42578125" style="503" bestFit="1" customWidth="1"/>
    <col min="13319" max="13319" width="38.85546875" style="503" bestFit="1" customWidth="1"/>
    <col min="13320" max="13321" width="15" style="503" bestFit="1" customWidth="1"/>
    <col min="13322" max="13322" width="15.42578125" style="503" bestFit="1" customWidth="1"/>
    <col min="13323" max="13324" width="14" style="503" bestFit="1" customWidth="1"/>
    <col min="13325" max="13326" width="14" style="503" customWidth="1"/>
    <col min="13327" max="13327" width="15.42578125" style="503" bestFit="1" customWidth="1"/>
    <col min="13328" max="13328" width="15" style="503" bestFit="1" customWidth="1"/>
    <col min="13329" max="13329" width="31.140625" style="503" customWidth="1"/>
    <col min="13330" max="13330" width="17.28515625" style="503" customWidth="1"/>
    <col min="13331" max="13331" width="15.28515625" style="503" bestFit="1" customWidth="1"/>
    <col min="13332" max="13332" width="14.85546875" style="503" bestFit="1" customWidth="1"/>
    <col min="13333" max="13333" width="12.85546875" style="503" bestFit="1" customWidth="1"/>
    <col min="13334" max="13334" width="13" style="503" bestFit="1" customWidth="1"/>
    <col min="13335" max="13335" width="12.85546875" style="503" bestFit="1" customWidth="1"/>
    <col min="13336" max="13337" width="12.85546875" style="503" customWidth="1"/>
    <col min="13338" max="13338" width="13.42578125" style="503" bestFit="1" customWidth="1"/>
    <col min="13339" max="13562" width="11.42578125" style="503"/>
    <col min="13563" max="13563" width="7" style="503" customWidth="1"/>
    <col min="13564" max="13564" width="35.5703125" style="503" customWidth="1"/>
    <col min="13565" max="13565" width="16.7109375" style="503" bestFit="1" customWidth="1"/>
    <col min="13566" max="13566" width="15.42578125" style="503" bestFit="1" customWidth="1"/>
    <col min="13567" max="13567" width="15" style="503" bestFit="1" customWidth="1"/>
    <col min="13568" max="13568" width="13.140625" style="503" bestFit="1" customWidth="1"/>
    <col min="13569" max="13572" width="14.28515625" style="503" bestFit="1" customWidth="1"/>
    <col min="13573" max="13573" width="13.5703125" style="503" bestFit="1" customWidth="1"/>
    <col min="13574" max="13574" width="13.42578125" style="503" bestFit="1" customWidth="1"/>
    <col min="13575" max="13575" width="38.85546875" style="503" bestFit="1" customWidth="1"/>
    <col min="13576" max="13577" width="15" style="503" bestFit="1" customWidth="1"/>
    <col min="13578" max="13578" width="15.42578125" style="503" bestFit="1" customWidth="1"/>
    <col min="13579" max="13580" width="14" style="503" bestFit="1" customWidth="1"/>
    <col min="13581" max="13582" width="14" style="503" customWidth="1"/>
    <col min="13583" max="13583" width="15.42578125" style="503" bestFit="1" customWidth="1"/>
    <col min="13584" max="13584" width="15" style="503" bestFit="1" customWidth="1"/>
    <col min="13585" max="13585" width="31.140625" style="503" customWidth="1"/>
    <col min="13586" max="13586" width="17.28515625" style="503" customWidth="1"/>
    <col min="13587" max="13587" width="15.28515625" style="503" bestFit="1" customWidth="1"/>
    <col min="13588" max="13588" width="14.85546875" style="503" bestFit="1" customWidth="1"/>
    <col min="13589" max="13589" width="12.85546875" style="503" bestFit="1" customWidth="1"/>
    <col min="13590" max="13590" width="13" style="503" bestFit="1" customWidth="1"/>
    <col min="13591" max="13591" width="12.85546875" style="503" bestFit="1" customWidth="1"/>
    <col min="13592" max="13593" width="12.85546875" style="503" customWidth="1"/>
    <col min="13594" max="13594" width="13.42578125" style="503" bestFit="1" customWidth="1"/>
    <col min="13595" max="13818" width="11.42578125" style="503"/>
    <col min="13819" max="13819" width="7" style="503" customWidth="1"/>
    <col min="13820" max="13820" width="35.5703125" style="503" customWidth="1"/>
    <col min="13821" max="13821" width="16.7109375" style="503" bestFit="1" customWidth="1"/>
    <col min="13822" max="13822" width="15.42578125" style="503" bestFit="1" customWidth="1"/>
    <col min="13823" max="13823" width="15" style="503" bestFit="1" customWidth="1"/>
    <col min="13824" max="13824" width="13.140625" style="503" bestFit="1" customWidth="1"/>
    <col min="13825" max="13828" width="14.28515625" style="503" bestFit="1" customWidth="1"/>
    <col min="13829" max="13829" width="13.5703125" style="503" bestFit="1" customWidth="1"/>
    <col min="13830" max="13830" width="13.42578125" style="503" bestFit="1" customWidth="1"/>
    <col min="13831" max="13831" width="38.85546875" style="503" bestFit="1" customWidth="1"/>
    <col min="13832" max="13833" width="15" style="503" bestFit="1" customWidth="1"/>
    <col min="13834" max="13834" width="15.42578125" style="503" bestFit="1" customWidth="1"/>
    <col min="13835" max="13836" width="14" style="503" bestFit="1" customWidth="1"/>
    <col min="13837" max="13838" width="14" style="503" customWidth="1"/>
    <col min="13839" max="13839" width="15.42578125" style="503" bestFit="1" customWidth="1"/>
    <col min="13840" max="13840" width="15" style="503" bestFit="1" customWidth="1"/>
    <col min="13841" max="13841" width="31.140625" style="503" customWidth="1"/>
    <col min="13842" max="13842" width="17.28515625" style="503" customWidth="1"/>
    <col min="13843" max="13843" width="15.28515625" style="503" bestFit="1" customWidth="1"/>
    <col min="13844" max="13844" width="14.85546875" style="503" bestFit="1" customWidth="1"/>
    <col min="13845" max="13845" width="12.85546875" style="503" bestFit="1" customWidth="1"/>
    <col min="13846" max="13846" width="13" style="503" bestFit="1" customWidth="1"/>
    <col min="13847" max="13847" width="12.85546875" style="503" bestFit="1" customWidth="1"/>
    <col min="13848" max="13849" width="12.85546875" style="503" customWidth="1"/>
    <col min="13850" max="13850" width="13.42578125" style="503" bestFit="1" customWidth="1"/>
    <col min="13851" max="14074" width="11.42578125" style="503"/>
    <col min="14075" max="14075" width="7" style="503" customWidth="1"/>
    <col min="14076" max="14076" width="35.5703125" style="503" customWidth="1"/>
    <col min="14077" max="14077" width="16.7109375" style="503" bestFit="1" customWidth="1"/>
    <col min="14078" max="14078" width="15.42578125" style="503" bestFit="1" customWidth="1"/>
    <col min="14079" max="14079" width="15" style="503" bestFit="1" customWidth="1"/>
    <col min="14080" max="14080" width="13.140625" style="503" bestFit="1" customWidth="1"/>
    <col min="14081" max="14084" width="14.28515625" style="503" bestFit="1" customWidth="1"/>
    <col min="14085" max="14085" width="13.5703125" style="503" bestFit="1" customWidth="1"/>
    <col min="14086" max="14086" width="13.42578125" style="503" bestFit="1" customWidth="1"/>
    <col min="14087" max="14087" width="38.85546875" style="503" bestFit="1" customWidth="1"/>
    <col min="14088" max="14089" width="15" style="503" bestFit="1" customWidth="1"/>
    <col min="14090" max="14090" width="15.42578125" style="503" bestFit="1" customWidth="1"/>
    <col min="14091" max="14092" width="14" style="503" bestFit="1" customWidth="1"/>
    <col min="14093" max="14094" width="14" style="503" customWidth="1"/>
    <col min="14095" max="14095" width="15.42578125" style="503" bestFit="1" customWidth="1"/>
    <col min="14096" max="14096" width="15" style="503" bestFit="1" customWidth="1"/>
    <col min="14097" max="14097" width="31.140625" style="503" customWidth="1"/>
    <col min="14098" max="14098" width="17.28515625" style="503" customWidth="1"/>
    <col min="14099" max="14099" width="15.28515625" style="503" bestFit="1" customWidth="1"/>
    <col min="14100" max="14100" width="14.85546875" style="503" bestFit="1" customWidth="1"/>
    <col min="14101" max="14101" width="12.85546875" style="503" bestFit="1" customWidth="1"/>
    <col min="14102" max="14102" width="13" style="503" bestFit="1" customWidth="1"/>
    <col min="14103" max="14103" width="12.85546875" style="503" bestFit="1" customWidth="1"/>
    <col min="14104" max="14105" width="12.85546875" style="503" customWidth="1"/>
    <col min="14106" max="14106" width="13.42578125" style="503" bestFit="1" customWidth="1"/>
    <col min="14107" max="14330" width="11.42578125" style="503"/>
    <col min="14331" max="14331" width="7" style="503" customWidth="1"/>
    <col min="14332" max="14332" width="35.5703125" style="503" customWidth="1"/>
    <col min="14333" max="14333" width="16.7109375" style="503" bestFit="1" customWidth="1"/>
    <col min="14334" max="14334" width="15.42578125" style="503" bestFit="1" customWidth="1"/>
    <col min="14335" max="14335" width="15" style="503" bestFit="1" customWidth="1"/>
    <col min="14336" max="14336" width="13.140625" style="503" bestFit="1" customWidth="1"/>
    <col min="14337" max="14340" width="14.28515625" style="503" bestFit="1" customWidth="1"/>
    <col min="14341" max="14341" width="13.5703125" style="503" bestFit="1" customWidth="1"/>
    <col min="14342" max="14342" width="13.42578125" style="503" bestFit="1" customWidth="1"/>
    <col min="14343" max="14343" width="38.85546875" style="503" bestFit="1" customWidth="1"/>
    <col min="14344" max="14345" width="15" style="503" bestFit="1" customWidth="1"/>
    <col min="14346" max="14346" width="15.42578125" style="503" bestFit="1" customWidth="1"/>
    <col min="14347" max="14348" width="14" style="503" bestFit="1" customWidth="1"/>
    <col min="14349" max="14350" width="14" style="503" customWidth="1"/>
    <col min="14351" max="14351" width="15.42578125" style="503" bestFit="1" customWidth="1"/>
    <col min="14352" max="14352" width="15" style="503" bestFit="1" customWidth="1"/>
    <col min="14353" max="14353" width="31.140625" style="503" customWidth="1"/>
    <col min="14354" max="14354" width="17.28515625" style="503" customWidth="1"/>
    <col min="14355" max="14355" width="15.28515625" style="503" bestFit="1" customWidth="1"/>
    <col min="14356" max="14356" width="14.85546875" style="503" bestFit="1" customWidth="1"/>
    <col min="14357" max="14357" width="12.85546875" style="503" bestFit="1" customWidth="1"/>
    <col min="14358" max="14358" width="13" style="503" bestFit="1" customWidth="1"/>
    <col min="14359" max="14359" width="12.85546875" style="503" bestFit="1" customWidth="1"/>
    <col min="14360" max="14361" width="12.85546875" style="503" customWidth="1"/>
    <col min="14362" max="14362" width="13.42578125" style="503" bestFit="1" customWidth="1"/>
    <col min="14363" max="14586" width="11.42578125" style="503"/>
    <col min="14587" max="14587" width="7" style="503" customWidth="1"/>
    <col min="14588" max="14588" width="35.5703125" style="503" customWidth="1"/>
    <col min="14589" max="14589" width="16.7109375" style="503" bestFit="1" customWidth="1"/>
    <col min="14590" max="14590" width="15.42578125" style="503" bestFit="1" customWidth="1"/>
    <col min="14591" max="14591" width="15" style="503" bestFit="1" customWidth="1"/>
    <col min="14592" max="14592" width="13.140625" style="503" bestFit="1" customWidth="1"/>
    <col min="14593" max="14596" width="14.28515625" style="503" bestFit="1" customWidth="1"/>
    <col min="14597" max="14597" width="13.5703125" style="503" bestFit="1" customWidth="1"/>
    <col min="14598" max="14598" width="13.42578125" style="503" bestFit="1" customWidth="1"/>
    <col min="14599" max="14599" width="38.85546875" style="503" bestFit="1" customWidth="1"/>
    <col min="14600" max="14601" width="15" style="503" bestFit="1" customWidth="1"/>
    <col min="14602" max="14602" width="15.42578125" style="503" bestFit="1" customWidth="1"/>
    <col min="14603" max="14604" width="14" style="503" bestFit="1" customWidth="1"/>
    <col min="14605" max="14606" width="14" style="503" customWidth="1"/>
    <col min="14607" max="14607" width="15.42578125" style="503" bestFit="1" customWidth="1"/>
    <col min="14608" max="14608" width="15" style="503" bestFit="1" customWidth="1"/>
    <col min="14609" max="14609" width="31.140625" style="503" customWidth="1"/>
    <col min="14610" max="14610" width="17.28515625" style="503" customWidth="1"/>
    <col min="14611" max="14611" width="15.28515625" style="503" bestFit="1" customWidth="1"/>
    <col min="14612" max="14612" width="14.85546875" style="503" bestFit="1" customWidth="1"/>
    <col min="14613" max="14613" width="12.85546875" style="503" bestFit="1" customWidth="1"/>
    <col min="14614" max="14614" width="13" style="503" bestFit="1" customWidth="1"/>
    <col min="14615" max="14615" width="12.85546875" style="503" bestFit="1" customWidth="1"/>
    <col min="14616" max="14617" width="12.85546875" style="503" customWidth="1"/>
    <col min="14618" max="14618" width="13.42578125" style="503" bestFit="1" customWidth="1"/>
    <col min="14619" max="14842" width="11.42578125" style="503"/>
    <col min="14843" max="14843" width="7" style="503" customWidth="1"/>
    <col min="14844" max="14844" width="35.5703125" style="503" customWidth="1"/>
    <col min="14845" max="14845" width="16.7109375" style="503" bestFit="1" customWidth="1"/>
    <col min="14846" max="14846" width="15.42578125" style="503" bestFit="1" customWidth="1"/>
    <col min="14847" max="14847" width="15" style="503" bestFit="1" customWidth="1"/>
    <col min="14848" max="14848" width="13.140625" style="503" bestFit="1" customWidth="1"/>
    <col min="14849" max="14852" width="14.28515625" style="503" bestFit="1" customWidth="1"/>
    <col min="14853" max="14853" width="13.5703125" style="503" bestFit="1" customWidth="1"/>
    <col min="14854" max="14854" width="13.42578125" style="503" bestFit="1" customWidth="1"/>
    <col min="14855" max="14855" width="38.85546875" style="503" bestFit="1" customWidth="1"/>
    <col min="14856" max="14857" width="15" style="503" bestFit="1" customWidth="1"/>
    <col min="14858" max="14858" width="15.42578125" style="503" bestFit="1" customWidth="1"/>
    <col min="14859" max="14860" width="14" style="503" bestFit="1" customWidth="1"/>
    <col min="14861" max="14862" width="14" style="503" customWidth="1"/>
    <col min="14863" max="14863" width="15.42578125" style="503" bestFit="1" customWidth="1"/>
    <col min="14864" max="14864" width="15" style="503" bestFit="1" customWidth="1"/>
    <col min="14865" max="14865" width="31.140625" style="503" customWidth="1"/>
    <col min="14866" max="14866" width="17.28515625" style="503" customWidth="1"/>
    <col min="14867" max="14867" width="15.28515625" style="503" bestFit="1" customWidth="1"/>
    <col min="14868" max="14868" width="14.85546875" style="503" bestFit="1" customWidth="1"/>
    <col min="14869" max="14869" width="12.85546875" style="503" bestFit="1" customWidth="1"/>
    <col min="14870" max="14870" width="13" style="503" bestFit="1" customWidth="1"/>
    <col min="14871" max="14871" width="12.85546875" style="503" bestFit="1" customWidth="1"/>
    <col min="14872" max="14873" width="12.85546875" style="503" customWidth="1"/>
    <col min="14874" max="14874" width="13.42578125" style="503" bestFit="1" customWidth="1"/>
    <col min="14875" max="15098" width="11.42578125" style="503"/>
    <col min="15099" max="15099" width="7" style="503" customWidth="1"/>
    <col min="15100" max="15100" width="35.5703125" style="503" customWidth="1"/>
    <col min="15101" max="15101" width="16.7109375" style="503" bestFit="1" customWidth="1"/>
    <col min="15102" max="15102" width="15.42578125" style="503" bestFit="1" customWidth="1"/>
    <col min="15103" max="15103" width="15" style="503" bestFit="1" customWidth="1"/>
    <col min="15104" max="15104" width="13.140625" style="503" bestFit="1" customWidth="1"/>
    <col min="15105" max="15108" width="14.28515625" style="503" bestFit="1" customWidth="1"/>
    <col min="15109" max="15109" width="13.5703125" style="503" bestFit="1" customWidth="1"/>
    <col min="15110" max="15110" width="13.42578125" style="503" bestFit="1" customWidth="1"/>
    <col min="15111" max="15111" width="38.85546875" style="503" bestFit="1" customWidth="1"/>
    <col min="15112" max="15113" width="15" style="503" bestFit="1" customWidth="1"/>
    <col min="15114" max="15114" width="15.42578125" style="503" bestFit="1" customWidth="1"/>
    <col min="15115" max="15116" width="14" style="503" bestFit="1" customWidth="1"/>
    <col min="15117" max="15118" width="14" style="503" customWidth="1"/>
    <col min="15119" max="15119" width="15.42578125" style="503" bestFit="1" customWidth="1"/>
    <col min="15120" max="15120" width="15" style="503" bestFit="1" customWidth="1"/>
    <col min="15121" max="15121" width="31.140625" style="503" customWidth="1"/>
    <col min="15122" max="15122" width="17.28515625" style="503" customWidth="1"/>
    <col min="15123" max="15123" width="15.28515625" style="503" bestFit="1" customWidth="1"/>
    <col min="15124" max="15124" width="14.85546875" style="503" bestFit="1" customWidth="1"/>
    <col min="15125" max="15125" width="12.85546875" style="503" bestFit="1" customWidth="1"/>
    <col min="15126" max="15126" width="13" style="503" bestFit="1" customWidth="1"/>
    <col min="15127" max="15127" width="12.85546875" style="503" bestFit="1" customWidth="1"/>
    <col min="15128" max="15129" width="12.85546875" style="503" customWidth="1"/>
    <col min="15130" max="15130" width="13.42578125" style="503" bestFit="1" customWidth="1"/>
    <col min="15131" max="15354" width="11.42578125" style="503"/>
    <col min="15355" max="15355" width="7" style="503" customWidth="1"/>
    <col min="15356" max="15356" width="35.5703125" style="503" customWidth="1"/>
    <col min="15357" max="15357" width="16.7109375" style="503" bestFit="1" customWidth="1"/>
    <col min="15358" max="15358" width="15.42578125" style="503" bestFit="1" customWidth="1"/>
    <col min="15359" max="15359" width="15" style="503" bestFit="1" customWidth="1"/>
    <col min="15360" max="15360" width="13.140625" style="503" bestFit="1" customWidth="1"/>
    <col min="15361" max="15364" width="14.28515625" style="503" bestFit="1" customWidth="1"/>
    <col min="15365" max="15365" width="13.5703125" style="503" bestFit="1" customWidth="1"/>
    <col min="15366" max="15366" width="13.42578125" style="503" bestFit="1" customWidth="1"/>
    <col min="15367" max="15367" width="38.85546875" style="503" bestFit="1" customWidth="1"/>
    <col min="15368" max="15369" width="15" style="503" bestFit="1" customWidth="1"/>
    <col min="15370" max="15370" width="15.42578125" style="503" bestFit="1" customWidth="1"/>
    <col min="15371" max="15372" width="14" style="503" bestFit="1" customWidth="1"/>
    <col min="15373" max="15374" width="14" style="503" customWidth="1"/>
    <col min="15375" max="15375" width="15.42578125" style="503" bestFit="1" customWidth="1"/>
    <col min="15376" max="15376" width="15" style="503" bestFit="1" customWidth="1"/>
    <col min="15377" max="15377" width="31.140625" style="503" customWidth="1"/>
    <col min="15378" max="15378" width="17.28515625" style="503" customWidth="1"/>
    <col min="15379" max="15379" width="15.28515625" style="503" bestFit="1" customWidth="1"/>
    <col min="15380" max="15380" width="14.85546875" style="503" bestFit="1" customWidth="1"/>
    <col min="15381" max="15381" width="12.85546875" style="503" bestFit="1" customWidth="1"/>
    <col min="15382" max="15382" width="13" style="503" bestFit="1" customWidth="1"/>
    <col min="15383" max="15383" width="12.85546875" style="503" bestFit="1" customWidth="1"/>
    <col min="15384" max="15385" width="12.85546875" style="503" customWidth="1"/>
    <col min="15386" max="15386" width="13.42578125" style="503" bestFit="1" customWidth="1"/>
    <col min="15387" max="15610" width="11.42578125" style="503"/>
    <col min="15611" max="15611" width="7" style="503" customWidth="1"/>
    <col min="15612" max="15612" width="35.5703125" style="503" customWidth="1"/>
    <col min="15613" max="15613" width="16.7109375" style="503" bestFit="1" customWidth="1"/>
    <col min="15614" max="15614" width="15.42578125" style="503" bestFit="1" customWidth="1"/>
    <col min="15615" max="15615" width="15" style="503" bestFit="1" customWidth="1"/>
    <col min="15616" max="15616" width="13.140625" style="503" bestFit="1" customWidth="1"/>
    <col min="15617" max="15620" width="14.28515625" style="503" bestFit="1" customWidth="1"/>
    <col min="15621" max="15621" width="13.5703125" style="503" bestFit="1" customWidth="1"/>
    <col min="15622" max="15622" width="13.42578125" style="503" bestFit="1" customWidth="1"/>
    <col min="15623" max="15623" width="38.85546875" style="503" bestFit="1" customWidth="1"/>
    <col min="15624" max="15625" width="15" style="503" bestFit="1" customWidth="1"/>
    <col min="15626" max="15626" width="15.42578125" style="503" bestFit="1" customWidth="1"/>
    <col min="15627" max="15628" width="14" style="503" bestFit="1" customWidth="1"/>
    <col min="15629" max="15630" width="14" style="503" customWidth="1"/>
    <col min="15631" max="15631" width="15.42578125" style="503" bestFit="1" customWidth="1"/>
    <col min="15632" max="15632" width="15" style="503" bestFit="1" customWidth="1"/>
    <col min="15633" max="15633" width="31.140625" style="503" customWidth="1"/>
    <col min="15634" max="15634" width="17.28515625" style="503" customWidth="1"/>
    <col min="15635" max="15635" width="15.28515625" style="503" bestFit="1" customWidth="1"/>
    <col min="15636" max="15636" width="14.85546875" style="503" bestFit="1" customWidth="1"/>
    <col min="15637" max="15637" width="12.85546875" style="503" bestFit="1" customWidth="1"/>
    <col min="15638" max="15638" width="13" style="503" bestFit="1" customWidth="1"/>
    <col min="15639" max="15639" width="12.85546875" style="503" bestFit="1" customWidth="1"/>
    <col min="15640" max="15641" width="12.85546875" style="503" customWidth="1"/>
    <col min="15642" max="15642" width="13.42578125" style="503" bestFit="1" customWidth="1"/>
    <col min="15643" max="15866" width="11.42578125" style="503"/>
    <col min="15867" max="15867" width="7" style="503" customWidth="1"/>
    <col min="15868" max="15868" width="35.5703125" style="503" customWidth="1"/>
    <col min="15869" max="15869" width="16.7109375" style="503" bestFit="1" customWidth="1"/>
    <col min="15870" max="15870" width="15.42578125" style="503" bestFit="1" customWidth="1"/>
    <col min="15871" max="15871" width="15" style="503" bestFit="1" customWidth="1"/>
    <col min="15872" max="15872" width="13.140625" style="503" bestFit="1" customWidth="1"/>
    <col min="15873" max="15876" width="14.28515625" style="503" bestFit="1" customWidth="1"/>
    <col min="15877" max="15877" width="13.5703125" style="503" bestFit="1" customWidth="1"/>
    <col min="15878" max="15878" width="13.42578125" style="503" bestFit="1" customWidth="1"/>
    <col min="15879" max="15879" width="38.85546875" style="503" bestFit="1" customWidth="1"/>
    <col min="15880" max="15881" width="15" style="503" bestFit="1" customWidth="1"/>
    <col min="15882" max="15882" width="15.42578125" style="503" bestFit="1" customWidth="1"/>
    <col min="15883" max="15884" width="14" style="503" bestFit="1" customWidth="1"/>
    <col min="15885" max="15886" width="14" style="503" customWidth="1"/>
    <col min="15887" max="15887" width="15.42578125" style="503" bestFit="1" customWidth="1"/>
    <col min="15888" max="15888" width="15" style="503" bestFit="1" customWidth="1"/>
    <col min="15889" max="15889" width="31.140625" style="503" customWidth="1"/>
    <col min="15890" max="15890" width="17.28515625" style="503" customWidth="1"/>
    <col min="15891" max="15891" width="15.28515625" style="503" bestFit="1" customWidth="1"/>
    <col min="15892" max="15892" width="14.85546875" style="503" bestFit="1" customWidth="1"/>
    <col min="15893" max="15893" width="12.85546875" style="503" bestFit="1" customWidth="1"/>
    <col min="15894" max="15894" width="13" style="503" bestFit="1" customWidth="1"/>
    <col min="15895" max="15895" width="12.85546875" style="503" bestFit="1" customWidth="1"/>
    <col min="15896" max="15897" width="12.85546875" style="503" customWidth="1"/>
    <col min="15898" max="15898" width="13.42578125" style="503" bestFit="1" customWidth="1"/>
    <col min="15899" max="16122" width="11.42578125" style="503"/>
    <col min="16123" max="16123" width="7" style="503" customWidth="1"/>
    <col min="16124" max="16124" width="35.5703125" style="503" customWidth="1"/>
    <col min="16125" max="16125" width="16.7109375" style="503" bestFit="1" customWidth="1"/>
    <col min="16126" max="16126" width="15.42578125" style="503" bestFit="1" customWidth="1"/>
    <col min="16127" max="16127" width="15" style="503" bestFit="1" customWidth="1"/>
    <col min="16128" max="16128" width="13.140625" style="503" bestFit="1" customWidth="1"/>
    <col min="16129" max="16132" width="14.28515625" style="503" bestFit="1" customWidth="1"/>
    <col min="16133" max="16133" width="13.5703125" style="503" bestFit="1" customWidth="1"/>
    <col min="16134" max="16134" width="13.42578125" style="503" bestFit="1" customWidth="1"/>
    <col min="16135" max="16135" width="38.85546875" style="503" bestFit="1" customWidth="1"/>
    <col min="16136" max="16137" width="15" style="503" bestFit="1" customWidth="1"/>
    <col min="16138" max="16138" width="15.42578125" style="503" bestFit="1" customWidth="1"/>
    <col min="16139" max="16140" width="14" style="503" bestFit="1" customWidth="1"/>
    <col min="16141" max="16142" width="14" style="503" customWidth="1"/>
    <col min="16143" max="16143" width="15.42578125" style="503" bestFit="1" customWidth="1"/>
    <col min="16144" max="16144" width="15" style="503" bestFit="1" customWidth="1"/>
    <col min="16145" max="16145" width="31.140625" style="503" customWidth="1"/>
    <col min="16146" max="16146" width="17.28515625" style="503" customWidth="1"/>
    <col min="16147" max="16147" width="15.28515625" style="503" bestFit="1" customWidth="1"/>
    <col min="16148" max="16148" width="14.85546875" style="503" bestFit="1" customWidth="1"/>
    <col min="16149" max="16149" width="12.85546875" style="503" bestFit="1" customWidth="1"/>
    <col min="16150" max="16150" width="13" style="503" bestFit="1" customWidth="1"/>
    <col min="16151" max="16151" width="12.85546875" style="503" bestFit="1" customWidth="1"/>
    <col min="16152" max="16153" width="12.85546875" style="503" customWidth="1"/>
    <col min="16154" max="16154" width="13.42578125" style="503" bestFit="1" customWidth="1"/>
    <col min="16155" max="16384" width="11.42578125" style="503"/>
  </cols>
  <sheetData>
    <row r="2" spans="2:26" x14ac:dyDescent="0.2">
      <c r="B2" s="811" t="s">
        <v>651</v>
      </c>
      <c r="C2" s="699"/>
      <c r="D2" s="812"/>
      <c r="E2" s="813"/>
      <c r="F2" s="813"/>
      <c r="G2" s="813"/>
      <c r="H2" s="813"/>
      <c r="I2" s="814"/>
      <c r="K2" s="811" t="s">
        <v>652</v>
      </c>
      <c r="L2" s="826"/>
      <c r="M2" s="826"/>
      <c r="N2" s="826"/>
      <c r="O2" s="826"/>
      <c r="P2" s="826"/>
      <c r="Q2" s="827"/>
      <c r="S2" s="501" t="s">
        <v>653</v>
      </c>
      <c r="T2" s="576"/>
      <c r="U2" s="576"/>
      <c r="V2" s="576"/>
      <c r="W2" s="576"/>
      <c r="X2" s="576"/>
      <c r="Y2" s="576"/>
      <c r="Z2" s="603"/>
    </row>
    <row r="3" spans="2:26" ht="12.75" customHeight="1" x14ac:dyDescent="0.2">
      <c r="B3" s="671" t="s">
        <v>20</v>
      </c>
      <c r="C3" s="815"/>
      <c r="D3" s="816"/>
      <c r="E3" s="817"/>
      <c r="F3" s="817"/>
      <c r="G3" s="817"/>
      <c r="H3" s="817"/>
      <c r="I3" s="818"/>
      <c r="J3" s="507"/>
      <c r="K3" s="671" t="s">
        <v>20</v>
      </c>
      <c r="L3" s="828"/>
      <c r="M3" s="828"/>
      <c r="N3" s="828"/>
      <c r="O3" s="828"/>
      <c r="P3" s="828"/>
      <c r="Q3" s="829"/>
      <c r="S3" s="9" t="s">
        <v>20</v>
      </c>
      <c r="T3" s="722"/>
      <c r="U3" s="724"/>
      <c r="V3" s="724"/>
      <c r="W3" s="724"/>
      <c r="X3" s="724"/>
      <c r="Y3" s="724"/>
      <c r="Z3" s="725"/>
    </row>
    <row r="4" spans="2:26" ht="12.75" customHeight="1" x14ac:dyDescent="0.2">
      <c r="B4" s="819" t="s">
        <v>654</v>
      </c>
      <c r="C4" s="815"/>
      <c r="D4" s="816"/>
      <c r="E4" s="817"/>
      <c r="F4" s="820"/>
      <c r="G4" s="817"/>
      <c r="H4" s="817"/>
      <c r="I4" s="818"/>
      <c r="J4" s="507"/>
      <c r="K4" s="819" t="s">
        <v>654</v>
      </c>
      <c r="L4" s="828"/>
      <c r="M4" s="828"/>
      <c r="N4" s="828"/>
      <c r="O4" s="828"/>
      <c r="P4" s="828"/>
      <c r="Q4" s="829"/>
      <c r="S4" s="505" t="s">
        <v>655</v>
      </c>
      <c r="T4" s="722"/>
      <c r="U4" s="724"/>
      <c r="V4" s="724"/>
      <c r="W4" s="724"/>
      <c r="X4" s="724"/>
      <c r="Y4" s="724"/>
      <c r="Z4" s="725"/>
    </row>
    <row r="5" spans="2:26" ht="12.75" customHeight="1" x14ac:dyDescent="0.2">
      <c r="B5" s="819" t="s">
        <v>33</v>
      </c>
      <c r="C5" s="815"/>
      <c r="D5" s="816"/>
      <c r="E5" s="817"/>
      <c r="F5" s="817"/>
      <c r="G5" s="817"/>
      <c r="H5" s="817"/>
      <c r="I5" s="818"/>
      <c r="J5" s="507"/>
      <c r="K5" s="819" t="s">
        <v>2</v>
      </c>
      <c r="L5" s="828"/>
      <c r="M5" s="828"/>
      <c r="N5" s="828"/>
      <c r="O5" s="828"/>
      <c r="P5" s="828"/>
      <c r="Q5" s="829"/>
      <c r="S5" s="505" t="s">
        <v>2</v>
      </c>
      <c r="T5" s="722"/>
      <c r="U5" s="724"/>
      <c r="V5" s="724"/>
      <c r="W5" s="724"/>
      <c r="X5" s="724"/>
      <c r="Y5" s="724"/>
      <c r="Z5" s="725"/>
    </row>
    <row r="6" spans="2:26" ht="12.75" customHeight="1" x14ac:dyDescent="0.2">
      <c r="B6" s="821"/>
      <c r="C6" s="822"/>
      <c r="D6" s="823"/>
      <c r="E6" s="824"/>
      <c r="F6" s="824"/>
      <c r="G6" s="824"/>
      <c r="H6" s="824"/>
      <c r="I6" s="825"/>
      <c r="J6" s="507"/>
      <c r="K6" s="821"/>
      <c r="L6" s="830"/>
      <c r="M6" s="830"/>
      <c r="N6" s="830"/>
      <c r="O6" s="830"/>
      <c r="P6" s="830"/>
      <c r="Q6" s="831"/>
      <c r="S6" s="723"/>
      <c r="T6" s="616"/>
      <c r="U6" s="726"/>
      <c r="V6" s="726"/>
      <c r="W6" s="726"/>
      <c r="X6" s="726"/>
      <c r="Y6" s="726"/>
      <c r="Z6" s="727"/>
    </row>
    <row r="7" spans="2:26" ht="12.75" customHeight="1" x14ac:dyDescent="0.2">
      <c r="B7" s="515"/>
      <c r="D7" s="517"/>
      <c r="E7" s="516"/>
      <c r="F7" s="516"/>
      <c r="G7" s="516"/>
      <c r="H7" s="516"/>
      <c r="I7" s="517"/>
      <c r="J7" s="507"/>
      <c r="K7" s="507"/>
      <c r="S7" s="507"/>
    </row>
    <row r="8" spans="2:26" ht="12.75" customHeight="1" x14ac:dyDescent="0.2">
      <c r="B8" s="519" t="s">
        <v>34</v>
      </c>
      <c r="C8" s="520" t="s">
        <v>656</v>
      </c>
      <c r="D8" s="521" t="s">
        <v>38</v>
      </c>
      <c r="E8" s="521" t="s">
        <v>39</v>
      </c>
      <c r="F8" s="521" t="s">
        <v>40</v>
      </c>
      <c r="G8" s="521" t="s">
        <v>121</v>
      </c>
      <c r="H8" s="521" t="s">
        <v>122</v>
      </c>
      <c r="I8" s="521" t="s">
        <v>633</v>
      </c>
      <c r="J8" s="507"/>
      <c r="K8" s="522" t="s">
        <v>34</v>
      </c>
      <c r="L8" s="521" t="s">
        <v>38</v>
      </c>
      <c r="M8" s="521" t="s">
        <v>39</v>
      </c>
      <c r="N8" s="521" t="s">
        <v>40</v>
      </c>
      <c r="O8" s="521" t="s">
        <v>121</v>
      </c>
      <c r="P8" s="521" t="s">
        <v>122</v>
      </c>
      <c r="Q8" s="521" t="s">
        <v>633</v>
      </c>
      <c r="S8" s="522" t="s">
        <v>34</v>
      </c>
      <c r="T8" s="520" t="s">
        <v>656</v>
      </c>
      <c r="U8" s="521" t="s">
        <v>38</v>
      </c>
      <c r="V8" s="521" t="s">
        <v>39</v>
      </c>
      <c r="W8" s="521" t="s">
        <v>40</v>
      </c>
      <c r="X8" s="521" t="s">
        <v>121</v>
      </c>
      <c r="Y8" s="521" t="s">
        <v>122</v>
      </c>
      <c r="Z8" s="521" t="s">
        <v>633</v>
      </c>
    </row>
    <row r="9" spans="2:26" ht="12.75" customHeight="1" x14ac:dyDescent="0.2">
      <c r="B9" s="698" t="s">
        <v>21</v>
      </c>
      <c r="C9" s="699"/>
      <c r="D9" s="700"/>
      <c r="E9" s="701"/>
      <c r="F9" s="701"/>
      <c r="G9" s="701"/>
      <c r="H9" s="701"/>
      <c r="I9" s="702"/>
      <c r="J9" s="507"/>
      <c r="K9" s="698" t="s">
        <v>21</v>
      </c>
      <c r="L9" s="703"/>
      <c r="M9" s="704"/>
      <c r="N9" s="704"/>
      <c r="O9" s="704"/>
      <c r="P9" s="704"/>
      <c r="Q9" s="705"/>
      <c r="S9" s="523" t="s">
        <v>250</v>
      </c>
      <c r="T9" s="524"/>
      <c r="U9" s="525"/>
      <c r="V9" s="525"/>
      <c r="W9" s="525"/>
      <c r="X9" s="525"/>
      <c r="Y9" s="525"/>
      <c r="Z9" s="526"/>
    </row>
    <row r="10" spans="2:26" ht="12.75" customHeight="1" x14ac:dyDescent="0.2">
      <c r="B10" s="523" t="s">
        <v>657</v>
      </c>
      <c r="C10" s="526"/>
      <c r="D10" s="527">
        <f t="shared" ref="D10" si="0">SUM(D11:D14)</f>
        <v>24782</v>
      </c>
      <c r="E10" s="527">
        <f t="shared" ref="E10:I10" si="1">SUM(E11:E14)</f>
        <v>28499</v>
      </c>
      <c r="F10" s="527">
        <f t="shared" si="1"/>
        <v>34199</v>
      </c>
      <c r="G10" s="527">
        <f t="shared" si="1"/>
        <v>41038.799999999996</v>
      </c>
      <c r="H10" s="527">
        <f t="shared" si="1"/>
        <v>51161.999999999993</v>
      </c>
      <c r="I10" s="527">
        <f t="shared" si="1"/>
        <v>63946.999999999993</v>
      </c>
      <c r="J10" s="507"/>
      <c r="K10" s="523" t="s">
        <v>657</v>
      </c>
      <c r="L10" s="529">
        <f t="shared" ref="L10:Q10" si="2">SUM(L11:L14)</f>
        <v>24782</v>
      </c>
      <c r="M10" s="529">
        <f t="shared" si="2"/>
        <v>28499</v>
      </c>
      <c r="N10" s="529">
        <f t="shared" si="2"/>
        <v>34199</v>
      </c>
      <c r="O10" s="529">
        <f t="shared" si="2"/>
        <v>41038.799999999996</v>
      </c>
      <c r="P10" s="529">
        <f t="shared" si="2"/>
        <v>51161.999999999993</v>
      </c>
      <c r="Q10" s="529">
        <f t="shared" si="2"/>
        <v>63946.999999999993</v>
      </c>
      <c r="S10" s="523" t="s">
        <v>658</v>
      </c>
      <c r="T10" s="524"/>
    </row>
    <row r="11" spans="2:26" s="533" customFormat="1" ht="12.75" customHeight="1" x14ac:dyDescent="0.2">
      <c r="B11" s="530" t="s">
        <v>56</v>
      </c>
      <c r="C11" s="731" t="s">
        <v>247</v>
      </c>
      <c r="D11" s="532">
        <f>'Pres Produc'!C69</f>
        <v>8370</v>
      </c>
      <c r="E11" s="532">
        <f>'Pres Produc'!D69</f>
        <v>9626</v>
      </c>
      <c r="F11" s="532">
        <f>'Pres Produc'!E69</f>
        <v>11550.545960777983</v>
      </c>
      <c r="G11" s="532">
        <f>'Pres Produc'!F69</f>
        <v>13860.655152933577</v>
      </c>
      <c r="H11" s="532">
        <f>'Pres Produc'!G69</f>
        <v>17279.716729884592</v>
      </c>
      <c r="I11" s="532">
        <f>'Pres Produc'!H69</f>
        <v>21597.78831409894</v>
      </c>
      <c r="K11" s="530" t="s">
        <v>56</v>
      </c>
      <c r="L11" s="534">
        <f>'Pres Produc'!C69</f>
        <v>8370</v>
      </c>
      <c r="M11" s="534">
        <f>'Pres Produc'!D69</f>
        <v>9626</v>
      </c>
      <c r="N11" s="534">
        <f>'Pres Produc'!E69</f>
        <v>11550.545960777983</v>
      </c>
      <c r="O11" s="534">
        <f>'Pres Produc'!F69</f>
        <v>13860.655152933577</v>
      </c>
      <c r="P11" s="534">
        <f>'Pres Produc'!G69</f>
        <v>17279.716729884592</v>
      </c>
      <c r="Q11" s="534">
        <f>'Pres Produc'!H69</f>
        <v>21597.78831409894</v>
      </c>
      <c r="S11" s="530" t="s">
        <v>56</v>
      </c>
      <c r="T11" s="731" t="s">
        <v>267</v>
      </c>
      <c r="U11" s="535">
        <f>((L18+L54)/(D18+D54))</f>
        <v>1.1599999999999999</v>
      </c>
      <c r="V11" s="535">
        <f t="shared" ref="V11:Z14" si="3">((M18+M54)/(E18+E54))</f>
        <v>1.2142063551926923</v>
      </c>
      <c r="W11" s="535">
        <f t="shared" si="3"/>
        <v>1.2748097070472524</v>
      </c>
      <c r="X11" s="535">
        <f t="shared" si="3"/>
        <v>1.3385496738290075</v>
      </c>
      <c r="Y11" s="535">
        <f t="shared" si="3"/>
        <v>1.4057267770167823</v>
      </c>
      <c r="Z11" s="535">
        <f t="shared" si="3"/>
        <v>1.476055798224795</v>
      </c>
    </row>
    <row r="12" spans="2:26" s="533" customFormat="1" ht="12.75" customHeight="1" x14ac:dyDescent="0.2">
      <c r="B12" s="530" t="s">
        <v>73</v>
      </c>
      <c r="C12" s="731" t="s">
        <v>247</v>
      </c>
      <c r="D12" s="532">
        <f>'Pres Produc'!C85</f>
        <v>7969</v>
      </c>
      <c r="E12" s="532">
        <f>'Pres Produc'!D85</f>
        <v>9164</v>
      </c>
      <c r="F12" s="532">
        <f>'Pres Produc'!E85</f>
        <v>10997.168549753853</v>
      </c>
      <c r="G12" s="532">
        <f>'Pres Produc'!F85</f>
        <v>13196.602259704623</v>
      </c>
      <c r="H12" s="532">
        <f>'Pres Produc'!G85</f>
        <v>16451.859333387136</v>
      </c>
      <c r="I12" s="532">
        <f>'Pres Produc'!H85</f>
        <v>20563.055564522638</v>
      </c>
      <c r="K12" s="530" t="s">
        <v>73</v>
      </c>
      <c r="L12" s="534">
        <f>'Pres Produc'!C85</f>
        <v>7969</v>
      </c>
      <c r="M12" s="534">
        <f>'Pres Produc'!D85</f>
        <v>9164</v>
      </c>
      <c r="N12" s="534">
        <f>'Pres Produc'!E85</f>
        <v>10997.168549753853</v>
      </c>
      <c r="O12" s="534">
        <f>'Pres Produc'!F85</f>
        <v>13196.602259704623</v>
      </c>
      <c r="P12" s="534">
        <f>'Pres Produc'!G85</f>
        <v>16451.859333387136</v>
      </c>
      <c r="Q12" s="534">
        <f>'Pres Produc'!H85</f>
        <v>20563.055564522638</v>
      </c>
      <c r="S12" s="530" t="s">
        <v>73</v>
      </c>
      <c r="T12" s="731" t="s">
        <v>267</v>
      </c>
      <c r="U12" s="535">
        <f t="shared" ref="U12:U14" si="4">((L19+L55)/(D19+D55))</f>
        <v>1.1599999999999999</v>
      </c>
      <c r="V12" s="535">
        <f t="shared" si="3"/>
        <v>1.214198708320817</v>
      </c>
      <c r="W12" s="535">
        <f t="shared" si="3"/>
        <v>1.2748165051861151</v>
      </c>
      <c r="X12" s="535">
        <f t="shared" si="3"/>
        <v>1.3385485190533803</v>
      </c>
      <c r="Y12" s="535">
        <f t="shared" si="3"/>
        <v>1.4057343956946271</v>
      </c>
      <c r="Z12" s="535">
        <f t="shared" si="3"/>
        <v>1.4760511987251856</v>
      </c>
    </row>
    <row r="13" spans="2:26" s="533" customFormat="1" ht="12.75" customHeight="1" x14ac:dyDescent="0.2">
      <c r="B13" s="530" t="s">
        <v>57</v>
      </c>
      <c r="C13" s="731" t="s">
        <v>247</v>
      </c>
      <c r="D13" s="532">
        <f>'Pres Produc'!C101</f>
        <v>2742</v>
      </c>
      <c r="E13" s="532">
        <f>'Pres Produc'!D101</f>
        <v>3153</v>
      </c>
      <c r="F13" s="532">
        <f>'Pres Produc'!E101</f>
        <v>3783.9422968283429</v>
      </c>
      <c r="G13" s="532">
        <f>'Pres Produc'!F101</f>
        <v>4540.7307561940115</v>
      </c>
      <c r="H13" s="532">
        <f>'Pres Produc'!G101</f>
        <v>5660.8104269227661</v>
      </c>
      <c r="I13" s="532">
        <f>'Pres Produc'!H101</f>
        <v>7075.4044871277538</v>
      </c>
      <c r="K13" s="530" t="s">
        <v>57</v>
      </c>
      <c r="L13" s="534">
        <f>'Pres Produc'!C101</f>
        <v>2742</v>
      </c>
      <c r="M13" s="534">
        <f>'Pres Produc'!D101</f>
        <v>3153</v>
      </c>
      <c r="N13" s="534">
        <f>'Pres Produc'!E101</f>
        <v>3783.9422968283429</v>
      </c>
      <c r="O13" s="534">
        <f>'Pres Produc'!F101</f>
        <v>4540.7307561940115</v>
      </c>
      <c r="P13" s="534">
        <f>'Pres Produc'!G101</f>
        <v>5660.8104269227661</v>
      </c>
      <c r="Q13" s="534">
        <f>'Pres Produc'!H101</f>
        <v>7075.4044871277538</v>
      </c>
      <c r="S13" s="530" t="s">
        <v>57</v>
      </c>
      <c r="T13" s="731" t="s">
        <v>267</v>
      </c>
      <c r="U13" s="535">
        <f t="shared" si="4"/>
        <v>1.1599999999999999</v>
      </c>
      <c r="V13" s="535">
        <f t="shared" si="3"/>
        <v>1.214216813526438</v>
      </c>
      <c r="W13" s="535">
        <f t="shared" si="3"/>
        <v>1.2748160102079746</v>
      </c>
      <c r="X13" s="535">
        <f t="shared" si="3"/>
        <v>1.3385299056326208</v>
      </c>
      <c r="Y13" s="535">
        <f t="shared" si="3"/>
        <v>1.4057236089469181</v>
      </c>
      <c r="Z13" s="535">
        <f t="shared" si="3"/>
        <v>1.4760458652790571</v>
      </c>
    </row>
    <row r="14" spans="2:26" s="533" customFormat="1" ht="12.75" customHeight="1" x14ac:dyDescent="0.2">
      <c r="B14" s="530" t="s">
        <v>74</v>
      </c>
      <c r="C14" s="731" t="s">
        <v>247</v>
      </c>
      <c r="D14" s="532">
        <f>'Pres Produc'!C117</f>
        <v>5701</v>
      </c>
      <c r="E14" s="532">
        <f>'Pres Produc'!D117</f>
        <v>6556</v>
      </c>
      <c r="F14" s="532">
        <f>'Pres Produc'!E117</f>
        <v>7867.3431926398198</v>
      </c>
      <c r="G14" s="532">
        <f>'Pres Produc'!F117</f>
        <v>9440.8118311677827</v>
      </c>
      <c r="H14" s="532">
        <f>'Pres Produc'!G117</f>
        <v>11769.613509805504</v>
      </c>
      <c r="I14" s="532">
        <f>'Pres Produc'!H117</f>
        <v>14710.751634250666</v>
      </c>
      <c r="K14" s="530" t="s">
        <v>74</v>
      </c>
      <c r="L14" s="534">
        <f>'Pres Produc'!C117</f>
        <v>5701</v>
      </c>
      <c r="M14" s="534">
        <f>'Pres Produc'!D117</f>
        <v>6556</v>
      </c>
      <c r="N14" s="534">
        <f>'Pres Produc'!E117</f>
        <v>7867.3431926398198</v>
      </c>
      <c r="O14" s="534">
        <f>'Pres Produc'!F117</f>
        <v>9440.8118311677827</v>
      </c>
      <c r="P14" s="534">
        <f>'Pres Produc'!G117</f>
        <v>11769.613509805504</v>
      </c>
      <c r="Q14" s="534">
        <f>'Pres Produc'!H117</f>
        <v>14710.751634250666</v>
      </c>
      <c r="S14" s="530" t="s">
        <v>74</v>
      </c>
      <c r="T14" s="731" t="s">
        <v>267</v>
      </c>
      <c r="U14" s="535">
        <f t="shared" si="4"/>
        <v>0.74</v>
      </c>
      <c r="V14" s="535">
        <f t="shared" si="3"/>
        <v>0.77613340563991329</v>
      </c>
      <c r="W14" s="535">
        <f t="shared" si="3"/>
        <v>0.81502833397415553</v>
      </c>
      <c r="X14" s="535">
        <f t="shared" si="3"/>
        <v>0.85579231427829094</v>
      </c>
      <c r="Y14" s="535">
        <f t="shared" si="3"/>
        <v>0.89874504222790297</v>
      </c>
      <c r="Z14" s="535">
        <f t="shared" si="3"/>
        <v>0.94370848868967527</v>
      </c>
    </row>
    <row r="15" spans="2:26" s="533" customFormat="1" ht="12.75" customHeight="1" x14ac:dyDescent="0.2">
      <c r="B15" s="682" t="s">
        <v>129</v>
      </c>
      <c r="C15" s="732"/>
      <c r="D15" s="537"/>
      <c r="E15" s="536"/>
      <c r="F15" s="536"/>
      <c r="G15" s="536"/>
      <c r="H15" s="536"/>
      <c r="I15" s="538"/>
      <c r="K15" s="682" t="s">
        <v>129</v>
      </c>
      <c r="L15" s="539"/>
      <c r="M15" s="539"/>
      <c r="N15" s="539"/>
      <c r="O15" s="539"/>
      <c r="P15" s="539"/>
      <c r="Q15" s="540"/>
      <c r="S15" s="541" t="s">
        <v>260</v>
      </c>
      <c r="T15" s="542"/>
    </row>
    <row r="16" spans="2:26" s="533" customFormat="1" ht="12.75" customHeight="1" x14ac:dyDescent="0.2">
      <c r="B16" s="523" t="s">
        <v>250</v>
      </c>
      <c r="C16" s="732"/>
      <c r="D16" s="537"/>
      <c r="E16" s="536"/>
      <c r="F16" s="536"/>
      <c r="G16" s="536"/>
      <c r="H16" s="536"/>
      <c r="I16" s="538"/>
      <c r="K16" s="523" t="s">
        <v>250</v>
      </c>
      <c r="L16" s="543"/>
      <c r="M16" s="543"/>
      <c r="N16" s="543"/>
      <c r="O16" s="543"/>
      <c r="P16" s="543"/>
      <c r="Q16" s="544"/>
      <c r="S16" s="530" t="s">
        <v>56</v>
      </c>
      <c r="T16" s="731" t="s">
        <v>267</v>
      </c>
      <c r="U16" s="535">
        <f>((L24+L60)/(D24+D60))</f>
        <v>1.37</v>
      </c>
      <c r="V16" s="535">
        <f t="shared" ref="V16:Z19" si="5">((M24+M60)/(E24+E60))</f>
        <v>1.4332369565520415</v>
      </c>
      <c r="W16" s="535">
        <f t="shared" si="5"/>
        <v>1.5047090204768774</v>
      </c>
      <c r="X16" s="535">
        <f t="shared" si="5"/>
        <v>1.579927367694907</v>
      </c>
      <c r="Y16" s="535">
        <f t="shared" si="5"/>
        <v>1.659219551228436</v>
      </c>
      <c r="Z16" s="535">
        <f t="shared" si="5"/>
        <v>1.7422282301798753</v>
      </c>
    </row>
    <row r="17" spans="2:26" s="533" customFormat="1" ht="12.75" customHeight="1" x14ac:dyDescent="0.2">
      <c r="B17" s="523" t="s">
        <v>658</v>
      </c>
      <c r="C17" s="732"/>
      <c r="D17" s="537"/>
      <c r="E17" s="536"/>
      <c r="F17" s="536"/>
      <c r="G17" s="536"/>
      <c r="H17" s="536"/>
      <c r="I17" s="538"/>
      <c r="K17" s="523" t="s">
        <v>658</v>
      </c>
      <c r="L17" s="545"/>
      <c r="M17" s="545"/>
      <c r="N17" s="545"/>
      <c r="O17" s="545"/>
      <c r="P17" s="545"/>
      <c r="Q17" s="546"/>
      <c r="S17" s="530" t="s">
        <v>73</v>
      </c>
      <c r="T17" s="731" t="s">
        <v>267</v>
      </c>
      <c r="U17" s="535">
        <f t="shared" ref="U17:U19" si="6">((L25+L61)/(D25+D61))</f>
        <v>1.37</v>
      </c>
      <c r="V17" s="535">
        <f t="shared" si="5"/>
        <v>1.4332393858773971</v>
      </c>
      <c r="W17" s="535">
        <f t="shared" si="5"/>
        <v>1.5047060183204013</v>
      </c>
      <c r="X17" s="535">
        <f t="shared" si="5"/>
        <v>1.5799268628855423</v>
      </c>
      <c r="Y17" s="535">
        <f t="shared" si="5"/>
        <v>1.6592195775439289</v>
      </c>
      <c r="Z17" s="535">
        <f t="shared" si="5"/>
        <v>1.7422269532513055</v>
      </c>
    </row>
    <row r="18" spans="2:26" s="533" customFormat="1" ht="12.75" customHeight="1" x14ac:dyDescent="0.2">
      <c r="B18" s="530" t="s">
        <v>56</v>
      </c>
      <c r="C18" s="731" t="s">
        <v>267</v>
      </c>
      <c r="D18" s="532">
        <v>0</v>
      </c>
      <c r="E18" s="532">
        <f t="shared" ref="E18:E21" si="7">+D126</f>
        <v>429</v>
      </c>
      <c r="F18" s="532">
        <f t="shared" ref="F18:F21" si="8">+E126</f>
        <v>494</v>
      </c>
      <c r="G18" s="532">
        <f t="shared" ref="G18:G21" si="9">+F126</f>
        <v>592</v>
      </c>
      <c r="H18" s="532">
        <f t="shared" ref="H18:H21" si="10">+G126</f>
        <v>711</v>
      </c>
      <c r="I18" s="532">
        <f t="shared" ref="I18:I21" si="11">+H126</f>
        <v>886</v>
      </c>
      <c r="K18" s="530" t="s">
        <v>56</v>
      </c>
      <c r="L18" s="534">
        <v>0</v>
      </c>
      <c r="M18" s="534">
        <f t="shared" ref="M18:M21" si="12">+L126</f>
        <v>497.63999999999987</v>
      </c>
      <c r="N18" s="534">
        <f t="shared" ref="N18:N21" si="13">+M126</f>
        <v>599.81793946518974</v>
      </c>
      <c r="O18" s="534">
        <f t="shared" ref="O18:O21" si="14">+N126</f>
        <v>754.68734657197365</v>
      </c>
      <c r="P18" s="534">
        <f t="shared" ref="P18:P21" si="15">+O126</f>
        <v>951.70881809242474</v>
      </c>
      <c r="Q18" s="534">
        <f t="shared" ref="Q18:Q21" si="16">+P126</f>
        <v>1245.4739244368684</v>
      </c>
      <c r="S18" s="530" t="s">
        <v>57</v>
      </c>
      <c r="T18" s="731" t="s">
        <v>267</v>
      </c>
      <c r="U18" s="535">
        <f t="shared" si="6"/>
        <v>1.37</v>
      </c>
      <c r="V18" s="535">
        <f t="shared" si="5"/>
        <v>1.4332279186581414</v>
      </c>
      <c r="W18" s="535">
        <f t="shared" si="5"/>
        <v>1.5047029187055272</v>
      </c>
      <c r="X18" s="535">
        <f t="shared" si="5"/>
        <v>1.5799278331820821</v>
      </c>
      <c r="Y18" s="535">
        <f t="shared" si="5"/>
        <v>1.6592292766311008</v>
      </c>
      <c r="Z18" s="535">
        <f t="shared" si="5"/>
        <v>1.7422261668380761</v>
      </c>
    </row>
    <row r="19" spans="2:26" s="533" customFormat="1" ht="12.75" customHeight="1" x14ac:dyDescent="0.2">
      <c r="B19" s="530" t="s">
        <v>73</v>
      </c>
      <c r="C19" s="731" t="s">
        <v>267</v>
      </c>
      <c r="D19" s="532">
        <v>0</v>
      </c>
      <c r="E19" s="532">
        <f t="shared" si="7"/>
        <v>309</v>
      </c>
      <c r="F19" s="532">
        <f t="shared" si="8"/>
        <v>355</v>
      </c>
      <c r="G19" s="532">
        <f t="shared" si="9"/>
        <v>426</v>
      </c>
      <c r="H19" s="532">
        <f t="shared" si="10"/>
        <v>511</v>
      </c>
      <c r="I19" s="532">
        <f t="shared" si="11"/>
        <v>638</v>
      </c>
      <c r="K19" s="530" t="s">
        <v>73</v>
      </c>
      <c r="L19" s="534">
        <v>0</v>
      </c>
      <c r="M19" s="534">
        <f t="shared" si="12"/>
        <v>358.44000000000005</v>
      </c>
      <c r="N19" s="534">
        <f t="shared" si="13"/>
        <v>431.04054145389046</v>
      </c>
      <c r="O19" s="534">
        <f t="shared" si="14"/>
        <v>543.07183120928494</v>
      </c>
      <c r="P19" s="534">
        <f t="shared" si="15"/>
        <v>683.99829323627819</v>
      </c>
      <c r="Q19" s="534">
        <f t="shared" si="16"/>
        <v>896.85854445317273</v>
      </c>
      <c r="S19" s="530" t="s">
        <v>74</v>
      </c>
      <c r="T19" s="731" t="s">
        <v>267</v>
      </c>
      <c r="U19" s="535">
        <f t="shared" si="6"/>
        <v>0.94199999999999995</v>
      </c>
      <c r="V19" s="535">
        <f t="shared" si="5"/>
        <v>0.98536302623550942</v>
      </c>
      <c r="W19" s="535">
        <f t="shared" si="5"/>
        <v>1.0344874549763923</v>
      </c>
      <c r="X19" s="535">
        <f t="shared" si="5"/>
        <v>1.0861978845194074</v>
      </c>
      <c r="Y19" s="535">
        <f t="shared" si="5"/>
        <v>1.1407148565807264</v>
      </c>
      <c r="Z19" s="535">
        <f t="shared" si="5"/>
        <v>1.1977838506106919</v>
      </c>
    </row>
    <row r="20" spans="2:26" s="533" customFormat="1" ht="12.75" customHeight="1" x14ac:dyDescent="0.2">
      <c r="B20" s="530" t="s">
        <v>57</v>
      </c>
      <c r="C20" s="731" t="s">
        <v>267</v>
      </c>
      <c r="D20" s="532">
        <v>0</v>
      </c>
      <c r="E20" s="532">
        <f t="shared" si="7"/>
        <v>124</v>
      </c>
      <c r="F20" s="532">
        <f t="shared" si="8"/>
        <v>143</v>
      </c>
      <c r="G20" s="532">
        <f t="shared" si="9"/>
        <v>172</v>
      </c>
      <c r="H20" s="532">
        <f t="shared" si="10"/>
        <v>206</v>
      </c>
      <c r="I20" s="532">
        <f t="shared" si="11"/>
        <v>257</v>
      </c>
      <c r="K20" s="530" t="s">
        <v>57</v>
      </c>
      <c r="L20" s="534">
        <v>0</v>
      </c>
      <c r="M20" s="534">
        <f t="shared" si="12"/>
        <v>143.84000000000015</v>
      </c>
      <c r="N20" s="534">
        <f t="shared" si="13"/>
        <v>173.63300433428071</v>
      </c>
      <c r="O20" s="534">
        <f t="shared" si="14"/>
        <v>219.26835375577161</v>
      </c>
      <c r="P20" s="534">
        <f t="shared" si="15"/>
        <v>275.73716056031981</v>
      </c>
      <c r="Q20" s="534">
        <f t="shared" si="16"/>
        <v>361.27096749935799</v>
      </c>
      <c r="S20" s="541" t="s">
        <v>714</v>
      </c>
      <c r="T20" s="542"/>
      <c r="U20" s="547"/>
      <c r="V20" s="547"/>
      <c r="W20" s="547"/>
      <c r="X20" s="547"/>
      <c r="Y20" s="547"/>
      <c r="Z20" s="547"/>
    </row>
    <row r="21" spans="2:26" s="533" customFormat="1" ht="12.75" customHeight="1" x14ac:dyDescent="0.2">
      <c r="B21" s="530" t="s">
        <v>74</v>
      </c>
      <c r="C21" s="731" t="s">
        <v>267</v>
      </c>
      <c r="D21" s="532">
        <v>0</v>
      </c>
      <c r="E21" s="532">
        <f t="shared" si="7"/>
        <v>713</v>
      </c>
      <c r="F21" s="532">
        <f t="shared" si="8"/>
        <v>820</v>
      </c>
      <c r="G21" s="532">
        <f t="shared" si="9"/>
        <v>983</v>
      </c>
      <c r="H21" s="532">
        <f t="shared" si="10"/>
        <v>1180</v>
      </c>
      <c r="I21" s="532">
        <f t="shared" si="11"/>
        <v>1471</v>
      </c>
      <c r="K21" s="530" t="s">
        <v>74</v>
      </c>
      <c r="L21" s="534">
        <v>0</v>
      </c>
      <c r="M21" s="534">
        <f t="shared" si="12"/>
        <v>527.61999999999989</v>
      </c>
      <c r="N21" s="534">
        <f t="shared" si="13"/>
        <v>636.42939262472828</v>
      </c>
      <c r="O21" s="534">
        <f t="shared" si="14"/>
        <v>801.1728522965941</v>
      </c>
      <c r="P21" s="534">
        <f t="shared" si="15"/>
        <v>1009.834930848383</v>
      </c>
      <c r="Q21" s="534">
        <f t="shared" si="16"/>
        <v>1322.0539571172449</v>
      </c>
      <c r="S21" s="530" t="s">
        <v>56</v>
      </c>
      <c r="T21" s="731" t="s">
        <v>267</v>
      </c>
      <c r="U21" s="548">
        <f>((L30+L66)/(D30+D66))</f>
        <v>1.0760000000000001</v>
      </c>
      <c r="V21" s="548">
        <f t="shared" ref="V21:Z24" si="17">((M30+M66)/(E30+E66))</f>
        <v>1.1247803066061934</v>
      </c>
      <c r="W21" s="548">
        <f t="shared" si="17"/>
        <v>1.1807900468078101</v>
      </c>
      <c r="X21" s="548">
        <f t="shared" si="17"/>
        <v>1.2398009236762362</v>
      </c>
      <c r="Y21" s="548">
        <f t="shared" si="17"/>
        <v>1.3020249455874986</v>
      </c>
      <c r="Z21" s="548">
        <f t="shared" si="17"/>
        <v>1.3671661847330763</v>
      </c>
    </row>
    <row r="22" spans="2:26" s="533" customFormat="1" ht="12.75" customHeight="1" x14ac:dyDescent="0.2">
      <c r="B22" s="549" t="s">
        <v>659</v>
      </c>
      <c r="C22" s="733"/>
      <c r="D22" s="551">
        <f t="shared" ref="D22:E22" si="18">SUM(D18:D21)</f>
        <v>0</v>
      </c>
      <c r="E22" s="551">
        <f t="shared" si="18"/>
        <v>1575</v>
      </c>
      <c r="F22" s="551">
        <f t="shared" ref="F22:I22" si="19">SUM(F18:F21)</f>
        <v>1812</v>
      </c>
      <c r="G22" s="551">
        <f t="shared" si="19"/>
        <v>2173</v>
      </c>
      <c r="H22" s="551">
        <f t="shared" si="19"/>
        <v>2608</v>
      </c>
      <c r="I22" s="551">
        <f t="shared" si="19"/>
        <v>3252</v>
      </c>
      <c r="K22" s="549" t="s">
        <v>659</v>
      </c>
      <c r="L22" s="552">
        <f t="shared" ref="L22:Q22" si="20">SUM(L18:L21)</f>
        <v>0</v>
      </c>
      <c r="M22" s="552">
        <f t="shared" si="20"/>
        <v>1527.54</v>
      </c>
      <c r="N22" s="552">
        <f t="shared" si="20"/>
        <v>1840.9208778780892</v>
      </c>
      <c r="O22" s="552">
        <f t="shared" si="20"/>
        <v>2318.2003838336241</v>
      </c>
      <c r="P22" s="552">
        <f t="shared" si="20"/>
        <v>2921.2792027374057</v>
      </c>
      <c r="Q22" s="552">
        <f t="shared" si="20"/>
        <v>3825.657393506644</v>
      </c>
      <c r="S22" s="530" t="s">
        <v>73</v>
      </c>
      <c r="T22" s="731" t="s">
        <v>267</v>
      </c>
      <c r="U22" s="548">
        <f t="shared" ref="U22:U24" si="21">((L31+L67)/(D31+D67))</f>
        <v>1.0760000000000001</v>
      </c>
      <c r="V22" s="548">
        <f t="shared" si="17"/>
        <v>1.1247880492773303</v>
      </c>
      <c r="W22" s="548">
        <f t="shared" si="17"/>
        <v>1.180788779425102</v>
      </c>
      <c r="X22" s="548">
        <f t="shared" si="17"/>
        <v>1.2398017495803944</v>
      </c>
      <c r="Y22" s="548">
        <f t="shared" si="17"/>
        <v>1.3020255933595728</v>
      </c>
      <c r="Z22" s="548">
        <f t="shared" si="17"/>
        <v>1.3671707509028888</v>
      </c>
    </row>
    <row r="23" spans="2:26" s="533" customFormat="1" ht="12.75" customHeight="1" x14ac:dyDescent="0.2">
      <c r="B23" s="541" t="s">
        <v>260</v>
      </c>
      <c r="C23" s="734"/>
      <c r="D23" s="553"/>
      <c r="E23" s="536"/>
      <c r="F23" s="536"/>
      <c r="G23" s="536"/>
      <c r="H23" s="536"/>
      <c r="I23" s="538"/>
      <c r="K23" s="541" t="s">
        <v>260</v>
      </c>
      <c r="L23" s="554"/>
      <c r="M23" s="554"/>
      <c r="N23" s="554"/>
      <c r="O23" s="554"/>
      <c r="P23" s="554"/>
      <c r="Q23" s="555"/>
      <c r="S23" s="530" t="s">
        <v>57</v>
      </c>
      <c r="T23" s="731" t="s">
        <v>267</v>
      </c>
      <c r="U23" s="548">
        <f t="shared" si="21"/>
        <v>1.0760000000000001</v>
      </c>
      <c r="V23" s="548">
        <f t="shared" si="17"/>
        <v>1.1247698087904252</v>
      </c>
      <c r="W23" s="548">
        <f t="shared" si="17"/>
        <v>1.180807275541619</v>
      </c>
      <c r="X23" s="548">
        <f t="shared" si="17"/>
        <v>1.239819492211689</v>
      </c>
      <c r="Y23" s="548">
        <f t="shared" si="17"/>
        <v>1.3020476379056278</v>
      </c>
      <c r="Z23" s="548">
        <f t="shared" si="17"/>
        <v>1.3671506517345315</v>
      </c>
    </row>
    <row r="24" spans="2:26" s="533" customFormat="1" ht="12.75" customHeight="1" x14ac:dyDescent="0.2">
      <c r="B24" s="530" t="s">
        <v>56</v>
      </c>
      <c r="C24" s="731" t="s">
        <v>267</v>
      </c>
      <c r="D24" s="532">
        <v>0</v>
      </c>
      <c r="E24" s="532">
        <f t="shared" ref="E24:E27" si="22">+D132</f>
        <v>1109</v>
      </c>
      <c r="F24" s="532">
        <f t="shared" ref="F24:F27" si="23">+E132</f>
        <v>1275</v>
      </c>
      <c r="G24" s="532">
        <f t="shared" ref="G24:G27" si="24">+F132</f>
        <v>1530</v>
      </c>
      <c r="H24" s="532">
        <f t="shared" ref="H24:H27" si="25">+G132</f>
        <v>1837</v>
      </c>
      <c r="I24" s="532">
        <f t="shared" ref="I24:I27" si="26">+H132</f>
        <v>2290</v>
      </c>
      <c r="K24" s="530" t="s">
        <v>56</v>
      </c>
      <c r="L24" s="534">
        <v>0</v>
      </c>
      <c r="M24" s="534">
        <f t="shared" ref="M24:M27" si="27">+L132</f>
        <v>1519.33</v>
      </c>
      <c r="N24" s="534">
        <f t="shared" ref="N24:N27" si="28">+M132</f>
        <v>1827.3771196038524</v>
      </c>
      <c r="O24" s="534">
        <f t="shared" ref="O24:O27" si="29">+N132</f>
        <v>2302.2048013296226</v>
      </c>
      <c r="P24" s="534">
        <f t="shared" ref="P24:P27" si="30">+O132</f>
        <v>2902.3265744555465</v>
      </c>
      <c r="Q24" s="534">
        <f t="shared" ref="Q24:Q27" si="31">+P132</f>
        <v>3799.6127723131212</v>
      </c>
      <c r="S24" s="530" t="s">
        <v>74</v>
      </c>
      <c r="T24" s="731" t="s">
        <v>267</v>
      </c>
      <c r="U24" s="548">
        <f t="shared" si="21"/>
        <v>0.40899999999999997</v>
      </c>
      <c r="V24" s="548">
        <f t="shared" si="17"/>
        <v>0.42797080357949918</v>
      </c>
      <c r="W24" s="548">
        <f t="shared" si="17"/>
        <v>0.44932183261615199</v>
      </c>
      <c r="X24" s="548">
        <f t="shared" si="17"/>
        <v>0.47178321524935718</v>
      </c>
      <c r="Y24" s="548">
        <f t="shared" si="17"/>
        <v>0.49546209308949718</v>
      </c>
      <c r="Z24" s="548">
        <f t="shared" si="17"/>
        <v>0.52024896212962846</v>
      </c>
    </row>
    <row r="25" spans="2:26" s="533" customFormat="1" ht="12.75" customHeight="1" x14ac:dyDescent="0.2">
      <c r="B25" s="530" t="s">
        <v>73</v>
      </c>
      <c r="C25" s="731" t="s">
        <v>267</v>
      </c>
      <c r="D25" s="532">
        <v>0</v>
      </c>
      <c r="E25" s="532">
        <f t="shared" si="22"/>
        <v>697</v>
      </c>
      <c r="F25" s="532">
        <f t="shared" si="23"/>
        <v>802</v>
      </c>
      <c r="G25" s="532">
        <f t="shared" si="24"/>
        <v>962</v>
      </c>
      <c r="H25" s="532">
        <f t="shared" si="25"/>
        <v>1155</v>
      </c>
      <c r="I25" s="532">
        <f t="shared" si="26"/>
        <v>1440</v>
      </c>
      <c r="K25" s="530" t="s">
        <v>73</v>
      </c>
      <c r="L25" s="534">
        <v>0</v>
      </c>
      <c r="M25" s="534">
        <f t="shared" si="27"/>
        <v>954.89000000000033</v>
      </c>
      <c r="N25" s="534">
        <f t="shared" si="28"/>
        <v>1149.4579874736719</v>
      </c>
      <c r="O25" s="534">
        <f t="shared" si="29"/>
        <v>1447.5271896242266</v>
      </c>
      <c r="P25" s="534">
        <f t="shared" si="30"/>
        <v>1824.8155266328013</v>
      </c>
      <c r="Q25" s="534">
        <f t="shared" si="31"/>
        <v>2389.2761916632589</v>
      </c>
      <c r="S25" s="523" t="s">
        <v>248</v>
      </c>
      <c r="T25" s="524"/>
      <c r="U25" s="556"/>
      <c r="V25" s="556"/>
      <c r="W25" s="556"/>
      <c r="X25" s="556"/>
      <c r="Y25" s="556"/>
      <c r="Z25" s="557"/>
    </row>
    <row r="26" spans="2:26" s="533" customFormat="1" ht="12.75" customHeight="1" x14ac:dyDescent="0.2">
      <c r="B26" s="530" t="s">
        <v>57</v>
      </c>
      <c r="C26" s="731" t="s">
        <v>267</v>
      </c>
      <c r="D26" s="532">
        <v>0</v>
      </c>
      <c r="E26" s="532">
        <f t="shared" si="22"/>
        <v>302</v>
      </c>
      <c r="F26" s="532">
        <f t="shared" si="23"/>
        <v>347</v>
      </c>
      <c r="G26" s="532">
        <f t="shared" si="24"/>
        <v>416</v>
      </c>
      <c r="H26" s="532">
        <f t="shared" si="25"/>
        <v>499</v>
      </c>
      <c r="I26" s="532">
        <f t="shared" si="26"/>
        <v>623</v>
      </c>
      <c r="K26" s="530" t="s">
        <v>57</v>
      </c>
      <c r="L26" s="534">
        <v>0</v>
      </c>
      <c r="M26" s="534">
        <f t="shared" si="27"/>
        <v>413.73999999999978</v>
      </c>
      <c r="N26" s="534">
        <f t="shared" si="28"/>
        <v>497.33008777437499</v>
      </c>
      <c r="O26" s="534">
        <f t="shared" si="29"/>
        <v>625.95641418149989</v>
      </c>
      <c r="P26" s="534">
        <f t="shared" si="30"/>
        <v>788.38398875785879</v>
      </c>
      <c r="Q26" s="534">
        <f t="shared" si="31"/>
        <v>1033.6998393411759</v>
      </c>
      <c r="S26" s="523" t="s">
        <v>741</v>
      </c>
      <c r="T26" s="524"/>
      <c r="U26" s="556"/>
      <c r="V26" s="556"/>
      <c r="W26" s="556"/>
      <c r="X26" s="556"/>
      <c r="Y26" s="556"/>
      <c r="Z26" s="557"/>
    </row>
    <row r="27" spans="2:26" s="533" customFormat="1" ht="12.75" customHeight="1" x14ac:dyDescent="0.2">
      <c r="B27" s="530" t="s">
        <v>74</v>
      </c>
      <c r="C27" s="731" t="s">
        <v>267</v>
      </c>
      <c r="D27" s="532">
        <v>0</v>
      </c>
      <c r="E27" s="532">
        <f t="shared" si="22"/>
        <v>1425</v>
      </c>
      <c r="F27" s="532">
        <f t="shared" si="23"/>
        <v>1639</v>
      </c>
      <c r="G27" s="532">
        <f t="shared" si="24"/>
        <v>1967</v>
      </c>
      <c r="H27" s="532">
        <f t="shared" si="25"/>
        <v>2360</v>
      </c>
      <c r="I27" s="532">
        <f t="shared" si="26"/>
        <v>2942</v>
      </c>
      <c r="K27" s="530" t="s">
        <v>74</v>
      </c>
      <c r="L27" s="534">
        <v>0</v>
      </c>
      <c r="M27" s="534">
        <f t="shared" si="27"/>
        <v>1342.3500000000004</v>
      </c>
      <c r="N27" s="534">
        <f t="shared" si="28"/>
        <v>1615.0100000000002</v>
      </c>
      <c r="O27" s="534">
        <f t="shared" si="29"/>
        <v>2034.83682393856</v>
      </c>
      <c r="P27" s="534">
        <f t="shared" si="30"/>
        <v>2563.4270074657979</v>
      </c>
      <c r="Q27" s="534">
        <f t="shared" si="31"/>
        <v>3355.9831080604963</v>
      </c>
      <c r="S27" s="530" t="s">
        <v>56</v>
      </c>
      <c r="T27" s="731" t="s">
        <v>247</v>
      </c>
      <c r="U27" s="535">
        <f>((L38+L74)/(D38+D74))</f>
        <v>4.1000000000000002E-2</v>
      </c>
      <c r="V27" s="535">
        <f t="shared" ref="V27:Z30" si="32">((M38+M74)/(E38+E74))</f>
        <v>4.3710222550558689E-2</v>
      </c>
      <c r="W27" s="535">
        <f t="shared" si="32"/>
        <v>4.5969503122254639E-2</v>
      </c>
      <c r="X27" s="535">
        <f t="shared" si="32"/>
        <v>4.8274745503508569E-2</v>
      </c>
      <c r="Y27" s="535">
        <f t="shared" si="32"/>
        <v>5.069830068241267E-2</v>
      </c>
      <c r="Z27" s="535">
        <f t="shared" si="32"/>
        <v>5.3234788090975475E-2</v>
      </c>
    </row>
    <row r="28" spans="2:26" s="533" customFormat="1" ht="12.75" customHeight="1" x14ac:dyDescent="0.2">
      <c r="B28" s="558" t="s">
        <v>660</v>
      </c>
      <c r="C28" s="735"/>
      <c r="D28" s="551">
        <f t="shared" ref="D28:E28" si="33">SUM(D24:D27)</f>
        <v>0</v>
      </c>
      <c r="E28" s="551">
        <f t="shared" si="33"/>
        <v>3533</v>
      </c>
      <c r="F28" s="551">
        <f t="shared" ref="F28:I28" si="34">SUM(F24:F27)</f>
        <v>4063</v>
      </c>
      <c r="G28" s="551">
        <f t="shared" si="34"/>
        <v>4875</v>
      </c>
      <c r="H28" s="551">
        <f t="shared" si="34"/>
        <v>5851</v>
      </c>
      <c r="I28" s="551">
        <f t="shared" si="34"/>
        <v>7295</v>
      </c>
      <c r="K28" s="558" t="s">
        <v>660</v>
      </c>
      <c r="L28" s="552">
        <f t="shared" ref="L28:Q28" si="35">SUM(L24:L27)</f>
        <v>0</v>
      </c>
      <c r="M28" s="552">
        <f t="shared" si="35"/>
        <v>4230.3100000000004</v>
      </c>
      <c r="N28" s="552">
        <f t="shared" si="35"/>
        <v>5089.1751948518995</v>
      </c>
      <c r="O28" s="552">
        <f t="shared" si="35"/>
        <v>6410.525229073909</v>
      </c>
      <c r="P28" s="552">
        <f t="shared" si="35"/>
        <v>8078.9530973120045</v>
      </c>
      <c r="Q28" s="552">
        <f t="shared" si="35"/>
        <v>10578.571911378052</v>
      </c>
      <c r="S28" s="530" t="s">
        <v>73</v>
      </c>
      <c r="T28" s="731" t="s">
        <v>247</v>
      </c>
      <c r="U28" s="535">
        <f t="shared" ref="U28:U30" si="36">((L39+L75)/(D39+D75))</f>
        <v>2.1999999999999999E-2</v>
      </c>
      <c r="V28" s="535">
        <f t="shared" si="32"/>
        <v>2.3806789524733269E-2</v>
      </c>
      <c r="W28" s="535">
        <f t="shared" si="32"/>
        <v>2.5070950739295626E-2</v>
      </c>
      <c r="X28" s="535">
        <f t="shared" si="32"/>
        <v>2.6331354893189784E-2</v>
      </c>
      <c r="Y28" s="535">
        <f t="shared" si="32"/>
        <v>2.7653583929611134E-2</v>
      </c>
      <c r="Z28" s="535">
        <f t="shared" si="32"/>
        <v>2.9037184178817795E-2</v>
      </c>
    </row>
    <row r="29" spans="2:26" s="533" customFormat="1" ht="12.75" customHeight="1" x14ac:dyDescent="0.2">
      <c r="B29" s="541" t="s">
        <v>714</v>
      </c>
      <c r="C29" s="734"/>
      <c r="D29" s="553"/>
      <c r="E29" s="536"/>
      <c r="F29" s="536"/>
      <c r="G29" s="536"/>
      <c r="H29" s="536"/>
      <c r="I29" s="538"/>
      <c r="K29" s="541" t="s">
        <v>714</v>
      </c>
      <c r="L29" s="554"/>
      <c r="M29" s="554"/>
      <c r="N29" s="554"/>
      <c r="O29" s="554"/>
      <c r="P29" s="554"/>
      <c r="Q29" s="555"/>
      <c r="S29" s="530" t="s">
        <v>57</v>
      </c>
      <c r="T29" s="731" t="s">
        <v>247</v>
      </c>
      <c r="U29" s="535">
        <f t="shared" si="36"/>
        <v>4.1000000000000002E-2</v>
      </c>
      <c r="V29" s="535">
        <f t="shared" si="32"/>
        <v>4.370989568649563E-2</v>
      </c>
      <c r="W29" s="535">
        <f t="shared" si="32"/>
        <v>4.5969529152356206E-2</v>
      </c>
      <c r="X29" s="535">
        <f t="shared" si="32"/>
        <v>4.8274786447303257E-2</v>
      </c>
      <c r="Y29" s="535">
        <f t="shared" si="32"/>
        <v>5.0698205246878889E-2</v>
      </c>
      <c r="Z29" s="535">
        <f t="shared" si="32"/>
        <v>5.3234628158028659E-2</v>
      </c>
    </row>
    <row r="30" spans="2:26" s="533" customFormat="1" ht="12.75" customHeight="1" x14ac:dyDescent="0.2">
      <c r="B30" s="530" t="s">
        <v>56</v>
      </c>
      <c r="C30" s="731" t="s">
        <v>267</v>
      </c>
      <c r="D30" s="532">
        <v>0</v>
      </c>
      <c r="E30" s="532">
        <f t="shared" ref="E30:E33" si="37">+D138</f>
        <v>471</v>
      </c>
      <c r="F30" s="532">
        <f t="shared" ref="F30:F33" si="38">+E138</f>
        <v>541</v>
      </c>
      <c r="G30" s="532">
        <f t="shared" ref="G30:G33" si="39">+F138</f>
        <v>650</v>
      </c>
      <c r="H30" s="532">
        <f t="shared" ref="H30:H33" si="40">+G138</f>
        <v>780</v>
      </c>
      <c r="I30" s="532">
        <f t="shared" ref="I30:I33" si="41">+H138</f>
        <v>972</v>
      </c>
      <c r="K30" s="530" t="s">
        <v>56</v>
      </c>
      <c r="L30" s="534">
        <v>0</v>
      </c>
      <c r="M30" s="534">
        <f t="shared" ref="M30:M33" si="42">+L138</f>
        <v>506.79599999999982</v>
      </c>
      <c r="N30" s="534">
        <f t="shared" ref="N30:N33" si="43">+M138</f>
        <v>608.50614587395103</v>
      </c>
      <c r="O30" s="534">
        <f t="shared" ref="O30:O33" si="44">+N138</f>
        <v>767.51353042507617</v>
      </c>
      <c r="P30" s="534">
        <f t="shared" ref="P30:P33" si="45">+O138</f>
        <v>967.04472046746469</v>
      </c>
      <c r="Q30" s="534">
        <f t="shared" ref="Q30:Q33" si="46">+P138</f>
        <v>1265.5682471110485</v>
      </c>
      <c r="S30" s="530" t="s">
        <v>74</v>
      </c>
      <c r="T30" s="731" t="s">
        <v>247</v>
      </c>
      <c r="U30" s="535">
        <f t="shared" si="36"/>
        <v>0.16499999999999998</v>
      </c>
      <c r="V30" s="535">
        <f t="shared" si="32"/>
        <v>0.17313001626898047</v>
      </c>
      <c r="W30" s="535">
        <f t="shared" si="32"/>
        <v>0.18181332402725783</v>
      </c>
      <c r="X30" s="535">
        <f t="shared" si="32"/>
        <v>0.19090745249818888</v>
      </c>
      <c r="Y30" s="535">
        <f t="shared" si="32"/>
        <v>0.20048927296821861</v>
      </c>
      <c r="Z30" s="535">
        <f t="shared" si="32"/>
        <v>0.21051958543337465</v>
      </c>
    </row>
    <row r="31" spans="2:26" s="533" customFormat="1" ht="12.75" customHeight="1" x14ac:dyDescent="0.2">
      <c r="B31" s="530" t="s">
        <v>73</v>
      </c>
      <c r="C31" s="731" t="s">
        <v>267</v>
      </c>
      <c r="D31" s="532">
        <v>0</v>
      </c>
      <c r="E31" s="532">
        <f t="shared" si="37"/>
        <v>199</v>
      </c>
      <c r="F31" s="532">
        <f t="shared" si="38"/>
        <v>229</v>
      </c>
      <c r="G31" s="532">
        <f t="shared" si="39"/>
        <v>275</v>
      </c>
      <c r="H31" s="532">
        <f t="shared" si="40"/>
        <v>330</v>
      </c>
      <c r="I31" s="532">
        <f t="shared" si="41"/>
        <v>411</v>
      </c>
      <c r="K31" s="530" t="s">
        <v>73</v>
      </c>
      <c r="L31" s="534">
        <v>0</v>
      </c>
      <c r="M31" s="534">
        <f t="shared" si="42"/>
        <v>214.12400000000002</v>
      </c>
      <c r="N31" s="534">
        <f t="shared" si="43"/>
        <v>257.57646328450846</v>
      </c>
      <c r="O31" s="534">
        <f t="shared" si="44"/>
        <v>324.71691434190325</v>
      </c>
      <c r="P31" s="534">
        <f t="shared" si="45"/>
        <v>409.13457736153032</v>
      </c>
      <c r="Q31" s="534">
        <f t="shared" si="46"/>
        <v>535.13251887078513</v>
      </c>
      <c r="S31" s="541" t="s">
        <v>266</v>
      </c>
      <c r="T31" s="542"/>
      <c r="U31" s="547"/>
      <c r="V31" s="547"/>
      <c r="W31" s="560"/>
      <c r="Y31" s="547"/>
      <c r="Z31" s="547"/>
    </row>
    <row r="32" spans="2:26" s="533" customFormat="1" ht="12.75" customHeight="1" x14ac:dyDescent="0.2">
      <c r="B32" s="530" t="s">
        <v>57</v>
      </c>
      <c r="C32" s="731" t="s">
        <v>267</v>
      </c>
      <c r="D32" s="532">
        <v>0</v>
      </c>
      <c r="E32" s="532">
        <f t="shared" si="37"/>
        <v>91</v>
      </c>
      <c r="F32" s="532">
        <f t="shared" si="38"/>
        <v>104</v>
      </c>
      <c r="G32" s="532">
        <f t="shared" si="39"/>
        <v>125</v>
      </c>
      <c r="H32" s="532">
        <f t="shared" si="40"/>
        <v>150</v>
      </c>
      <c r="I32" s="532">
        <f t="shared" si="41"/>
        <v>188</v>
      </c>
      <c r="K32" s="530" t="s">
        <v>57</v>
      </c>
      <c r="L32" s="534">
        <v>0</v>
      </c>
      <c r="M32" s="534">
        <f t="shared" si="42"/>
        <v>97.916000000000054</v>
      </c>
      <c r="N32" s="534">
        <f t="shared" si="43"/>
        <v>116.97606011420419</v>
      </c>
      <c r="O32" s="534">
        <f t="shared" si="44"/>
        <v>147.60090944270246</v>
      </c>
      <c r="P32" s="534">
        <f t="shared" si="45"/>
        <v>185.97292383175341</v>
      </c>
      <c r="Q32" s="534">
        <f t="shared" si="46"/>
        <v>244.78495592625791</v>
      </c>
      <c r="S32" s="530" t="s">
        <v>56</v>
      </c>
      <c r="T32" s="731" t="s">
        <v>247</v>
      </c>
      <c r="U32" s="535">
        <f>((L44+L80)/(D44+D80))</f>
        <v>0.11</v>
      </c>
      <c r="V32" s="535">
        <f t="shared" ref="V32:Z35" si="47">((M44+M80)/(E44+E80))</f>
        <v>0.11496874134269092</v>
      </c>
      <c r="W32" s="535">
        <f t="shared" si="47"/>
        <v>0.12069118359058939</v>
      </c>
      <c r="X32" s="535">
        <f t="shared" si="47"/>
        <v>0.12672317361325511</v>
      </c>
      <c r="Y32" s="535">
        <f t="shared" si="47"/>
        <v>0.13308321461452186</v>
      </c>
      <c r="Z32" s="535">
        <f t="shared" si="47"/>
        <v>0.13974133432451263</v>
      </c>
    </row>
    <row r="33" spans="2:26" s="533" customFormat="1" ht="12.75" customHeight="1" x14ac:dyDescent="0.2">
      <c r="B33" s="530" t="s">
        <v>74</v>
      </c>
      <c r="C33" s="731" t="s">
        <v>267</v>
      </c>
      <c r="D33" s="532">
        <v>0</v>
      </c>
      <c r="E33" s="532">
        <f t="shared" si="37"/>
        <v>1069</v>
      </c>
      <c r="F33" s="532">
        <f t="shared" si="38"/>
        <v>1229</v>
      </c>
      <c r="G33" s="532">
        <f t="shared" si="39"/>
        <v>1475</v>
      </c>
      <c r="H33" s="532">
        <f t="shared" si="40"/>
        <v>1770</v>
      </c>
      <c r="I33" s="532">
        <f t="shared" si="41"/>
        <v>2207</v>
      </c>
      <c r="K33" s="530" t="s">
        <v>74</v>
      </c>
      <c r="L33" s="534">
        <v>0</v>
      </c>
      <c r="M33" s="534">
        <f t="shared" si="42"/>
        <v>437.221</v>
      </c>
      <c r="N33" s="534">
        <f t="shared" si="43"/>
        <v>525.97611759920437</v>
      </c>
      <c r="O33" s="534">
        <f t="shared" si="44"/>
        <v>662.74970310882418</v>
      </c>
      <c r="P33" s="534">
        <f t="shared" si="45"/>
        <v>835.0562909913624</v>
      </c>
      <c r="Q33" s="534">
        <f t="shared" si="46"/>
        <v>1093.4848394485198</v>
      </c>
      <c r="S33" s="530" t="s">
        <v>73</v>
      </c>
      <c r="T33" s="731" t="s">
        <v>247</v>
      </c>
      <c r="U33" s="535">
        <f t="shared" ref="U33:U35" si="48">((L45+L81)/(D45+D81))</f>
        <v>0.11</v>
      </c>
      <c r="V33" s="535">
        <f t="shared" si="47"/>
        <v>0.11496867119301649</v>
      </c>
      <c r="W33" s="535">
        <f t="shared" si="47"/>
        <v>0.12069086207917069</v>
      </c>
      <c r="X33" s="535">
        <f t="shared" si="47"/>
        <v>0.12672306395067748</v>
      </c>
      <c r="Y33" s="535">
        <f t="shared" si="47"/>
        <v>0.13308317742744946</v>
      </c>
      <c r="Z33" s="535">
        <f t="shared" si="47"/>
        <v>0.13974147594731087</v>
      </c>
    </row>
    <row r="34" spans="2:26" s="533" customFormat="1" ht="12.75" customHeight="1" x14ac:dyDescent="0.2">
      <c r="B34" s="561" t="s">
        <v>739</v>
      </c>
      <c r="C34" s="731" t="s">
        <v>267</v>
      </c>
      <c r="D34" s="551">
        <f t="shared" ref="D34:E34" si="49">SUM(D30:D33)</f>
        <v>0</v>
      </c>
      <c r="E34" s="551">
        <f t="shared" si="49"/>
        <v>1830</v>
      </c>
      <c r="F34" s="551">
        <f t="shared" ref="F34:I34" si="50">SUM(F30:F33)</f>
        <v>2103</v>
      </c>
      <c r="G34" s="551">
        <f t="shared" si="50"/>
        <v>2525</v>
      </c>
      <c r="H34" s="551">
        <f t="shared" si="50"/>
        <v>3030</v>
      </c>
      <c r="I34" s="551">
        <f t="shared" si="50"/>
        <v>3778</v>
      </c>
      <c r="K34" s="561" t="s">
        <v>739</v>
      </c>
      <c r="L34" s="552">
        <f t="shared" ref="L34:Q34" si="51">SUM(L30:L33)</f>
        <v>0</v>
      </c>
      <c r="M34" s="552">
        <f t="shared" si="51"/>
        <v>1256.0569999999998</v>
      </c>
      <c r="N34" s="552">
        <f t="shared" si="51"/>
        <v>1509.0347868718682</v>
      </c>
      <c r="O34" s="552">
        <f t="shared" si="51"/>
        <v>1902.5810573185061</v>
      </c>
      <c r="P34" s="552">
        <f t="shared" si="51"/>
        <v>2397.2085126521106</v>
      </c>
      <c r="Q34" s="552">
        <f t="shared" si="51"/>
        <v>3138.9705613566111</v>
      </c>
      <c r="S34" s="530" t="s">
        <v>57</v>
      </c>
      <c r="T34" s="731" t="s">
        <v>247</v>
      </c>
      <c r="U34" s="535">
        <f t="shared" si="48"/>
        <v>0.11</v>
      </c>
      <c r="V34" s="535">
        <f t="shared" si="47"/>
        <v>0.11496814209190867</v>
      </c>
      <c r="W34" s="535">
        <f t="shared" si="47"/>
        <v>0.12069127068385695</v>
      </c>
      <c r="X34" s="535">
        <f t="shared" si="47"/>
        <v>0.12672328250590209</v>
      </c>
      <c r="Y34" s="535">
        <f t="shared" si="47"/>
        <v>0.13308296429569763</v>
      </c>
      <c r="Z34" s="535">
        <f t="shared" si="47"/>
        <v>0.13974091452780604</v>
      </c>
    </row>
    <row r="35" spans="2:26" s="533" customFormat="1" ht="12.75" customHeight="1" x14ac:dyDescent="0.2">
      <c r="B35" s="562" t="s">
        <v>661</v>
      </c>
      <c r="C35" s="735"/>
      <c r="D35" s="563">
        <f t="shared" ref="D35:E35" si="52">+D22+D28+D34</f>
        <v>0</v>
      </c>
      <c r="E35" s="563">
        <f t="shared" si="52"/>
        <v>6938</v>
      </c>
      <c r="F35" s="563">
        <f t="shared" ref="F35:I35" si="53">+F22+F28+F34</f>
        <v>7978</v>
      </c>
      <c r="G35" s="563">
        <f t="shared" si="53"/>
        <v>9573</v>
      </c>
      <c r="H35" s="563">
        <f t="shared" si="53"/>
        <v>11489</v>
      </c>
      <c r="I35" s="563">
        <f t="shared" si="53"/>
        <v>14325</v>
      </c>
      <c r="K35" s="562" t="s">
        <v>661</v>
      </c>
      <c r="L35" s="564">
        <f t="shared" ref="L35:Q35" si="54">+L22+L28+L34</f>
        <v>0</v>
      </c>
      <c r="M35" s="564">
        <f t="shared" si="54"/>
        <v>7013.9070000000002</v>
      </c>
      <c r="N35" s="564">
        <f t="shared" si="54"/>
        <v>8439.1308596018571</v>
      </c>
      <c r="O35" s="564">
        <f t="shared" si="54"/>
        <v>10631.306670226038</v>
      </c>
      <c r="P35" s="564">
        <f t="shared" si="54"/>
        <v>13397.440812701521</v>
      </c>
      <c r="Q35" s="564">
        <f t="shared" si="54"/>
        <v>17543.19986624131</v>
      </c>
      <c r="S35" s="530" t="s">
        <v>74</v>
      </c>
      <c r="T35" s="731" t="s">
        <v>247</v>
      </c>
      <c r="U35" s="535">
        <f t="shared" si="48"/>
        <v>0.11000000000000001</v>
      </c>
      <c r="V35" s="535">
        <f t="shared" si="47"/>
        <v>0.11496854379463074</v>
      </c>
      <c r="W35" s="535">
        <f t="shared" si="47"/>
        <v>0.12069119267531669</v>
      </c>
      <c r="X35" s="535">
        <f t="shared" si="47"/>
        <v>0.12672328248146039</v>
      </c>
      <c r="Y35" s="535">
        <f t="shared" si="47"/>
        <v>0.13308343306310177</v>
      </c>
      <c r="Z35" s="535">
        <f t="shared" si="47"/>
        <v>0.13974129191386345</v>
      </c>
    </row>
    <row r="36" spans="2:26" s="533" customFormat="1" ht="12.75" customHeight="1" x14ac:dyDescent="0.2">
      <c r="B36" s="523" t="s">
        <v>248</v>
      </c>
      <c r="C36" s="732"/>
      <c r="D36" s="565"/>
      <c r="E36" s="536"/>
      <c r="F36" s="536"/>
      <c r="G36" s="536"/>
      <c r="H36" s="536"/>
      <c r="I36" s="538"/>
      <c r="K36" s="523" t="s">
        <v>248</v>
      </c>
      <c r="L36" s="566"/>
      <c r="M36" s="566"/>
      <c r="N36" s="566"/>
      <c r="O36" s="566"/>
      <c r="P36" s="566"/>
      <c r="Q36" s="567"/>
      <c r="U36" s="547"/>
      <c r="V36" s="547"/>
      <c r="W36" s="547"/>
      <c r="X36" s="547"/>
      <c r="Y36" s="547"/>
      <c r="Z36" s="547"/>
    </row>
    <row r="37" spans="2:26" s="533" customFormat="1" ht="12.75" customHeight="1" x14ac:dyDescent="0.2">
      <c r="B37" s="523" t="s">
        <v>736</v>
      </c>
      <c r="C37" s="732"/>
      <c r="D37" s="537"/>
      <c r="E37" s="536"/>
      <c r="F37" s="536"/>
      <c r="G37" s="536"/>
      <c r="H37" s="536"/>
      <c r="I37" s="538"/>
      <c r="K37" s="523" t="s">
        <v>736</v>
      </c>
      <c r="L37" s="545"/>
      <c r="M37" s="545"/>
      <c r="N37" s="545"/>
      <c r="O37" s="545"/>
      <c r="P37" s="545"/>
      <c r="Q37" s="546"/>
      <c r="U37" s="547"/>
      <c r="V37" s="547"/>
      <c r="W37" s="547"/>
      <c r="X37" s="547"/>
      <c r="Y37" s="547"/>
      <c r="Z37" s="547"/>
    </row>
    <row r="38" spans="2:26" s="533" customFormat="1" ht="12.75" customHeight="1" x14ac:dyDescent="0.2">
      <c r="B38" s="530" t="s">
        <v>56</v>
      </c>
      <c r="C38" s="731" t="s">
        <v>247</v>
      </c>
      <c r="D38" s="532">
        <v>0</v>
      </c>
      <c r="E38" s="532">
        <f t="shared" ref="E38:E41" si="55">+D146</f>
        <v>1046</v>
      </c>
      <c r="F38" s="532">
        <f t="shared" ref="F38:F41" si="56">+E146</f>
        <v>1203</v>
      </c>
      <c r="G38" s="532">
        <f t="shared" ref="G38:G41" si="57">+F146</f>
        <v>1444</v>
      </c>
      <c r="H38" s="532">
        <f t="shared" ref="H38:H41" si="58">+G146</f>
        <v>1733</v>
      </c>
      <c r="I38" s="532">
        <f t="shared" ref="I38:I41" si="59">+H146</f>
        <v>2160</v>
      </c>
      <c r="K38" s="530" t="s">
        <v>56</v>
      </c>
      <c r="L38" s="534">
        <v>0</v>
      </c>
      <c r="M38" s="534">
        <f t="shared" ref="M38:M41" si="60">+L146</f>
        <v>42.886000000000024</v>
      </c>
      <c r="N38" s="534">
        <f t="shared" ref="N38:N41" si="61">+M146</f>
        <v>52.583397728322097</v>
      </c>
      <c r="O38" s="534">
        <f t="shared" ref="O38:O41" si="62">+N146</f>
        <v>66.379962508535641</v>
      </c>
      <c r="P38" s="534">
        <f t="shared" ref="P38:P41" si="63">+O146</f>
        <v>83.660133957580342</v>
      </c>
      <c r="Q38" s="534">
        <f t="shared" ref="Q38:Q41" si="64">+P146</f>
        <v>109.50832947401136</v>
      </c>
      <c r="U38" s="547"/>
      <c r="V38" s="547"/>
      <c r="W38" s="547"/>
      <c r="X38" s="547"/>
      <c r="Y38" s="547"/>
      <c r="Z38" s="547"/>
    </row>
    <row r="39" spans="2:26" s="533" customFormat="1" ht="12.75" customHeight="1" x14ac:dyDescent="0.2">
      <c r="B39" s="530" t="s">
        <v>73</v>
      </c>
      <c r="C39" s="731" t="s">
        <v>247</v>
      </c>
      <c r="D39" s="532">
        <v>0</v>
      </c>
      <c r="E39" s="532">
        <f t="shared" si="55"/>
        <v>996</v>
      </c>
      <c r="F39" s="532">
        <f t="shared" si="56"/>
        <v>1146</v>
      </c>
      <c r="G39" s="532">
        <f t="shared" si="57"/>
        <v>1375</v>
      </c>
      <c r="H39" s="532">
        <f t="shared" si="58"/>
        <v>1650</v>
      </c>
      <c r="I39" s="532">
        <f t="shared" si="59"/>
        <v>2056</v>
      </c>
      <c r="K39" s="530" t="s">
        <v>73</v>
      </c>
      <c r="L39" s="534">
        <v>0</v>
      </c>
      <c r="M39" s="534">
        <f t="shared" si="60"/>
        <v>21.912000000000006</v>
      </c>
      <c r="N39" s="534">
        <f t="shared" si="61"/>
        <v>27.28258079534433</v>
      </c>
      <c r="O39" s="534">
        <f t="shared" si="62"/>
        <v>34.47255726653151</v>
      </c>
      <c r="P39" s="534">
        <f t="shared" si="63"/>
        <v>43.446735573763135</v>
      </c>
      <c r="Q39" s="534">
        <f t="shared" si="64"/>
        <v>56.855768559280534</v>
      </c>
      <c r="U39" s="547"/>
      <c r="V39" s="547"/>
      <c r="W39" s="547"/>
      <c r="X39" s="547"/>
      <c r="Y39" s="547"/>
      <c r="Z39" s="547"/>
    </row>
    <row r="40" spans="2:26" s="533" customFormat="1" ht="12.75" customHeight="1" x14ac:dyDescent="0.2">
      <c r="B40" s="530" t="s">
        <v>57</v>
      </c>
      <c r="C40" s="731" t="s">
        <v>247</v>
      </c>
      <c r="D40" s="532">
        <v>0</v>
      </c>
      <c r="E40" s="532">
        <f t="shared" si="55"/>
        <v>343</v>
      </c>
      <c r="F40" s="532">
        <f t="shared" si="56"/>
        <v>394</v>
      </c>
      <c r="G40" s="532">
        <f t="shared" si="57"/>
        <v>473</v>
      </c>
      <c r="H40" s="532">
        <f t="shared" si="58"/>
        <v>568</v>
      </c>
      <c r="I40" s="532">
        <f t="shared" si="59"/>
        <v>708</v>
      </c>
      <c r="K40" s="530" t="s">
        <v>57</v>
      </c>
      <c r="L40" s="534">
        <v>0</v>
      </c>
      <c r="M40" s="534">
        <f t="shared" si="60"/>
        <v>14.062999999999988</v>
      </c>
      <c r="N40" s="534">
        <f t="shared" si="61"/>
        <v>17.221698900479254</v>
      </c>
      <c r="O40" s="534">
        <f t="shared" si="62"/>
        <v>21.743587289064493</v>
      </c>
      <c r="P40" s="534">
        <f t="shared" si="63"/>
        <v>27.420078702068224</v>
      </c>
      <c r="Q40" s="534">
        <f t="shared" si="64"/>
        <v>35.894329314790241</v>
      </c>
      <c r="U40" s="547"/>
      <c r="V40" s="547"/>
      <c r="W40" s="547"/>
      <c r="X40" s="547"/>
      <c r="Y40" s="547"/>
      <c r="Z40" s="547"/>
    </row>
    <row r="41" spans="2:26" s="533" customFormat="1" ht="12.75" customHeight="1" x14ac:dyDescent="0.2">
      <c r="B41" s="530" t="s">
        <v>74</v>
      </c>
      <c r="C41" s="731" t="s">
        <v>247</v>
      </c>
      <c r="D41" s="532">
        <v>0</v>
      </c>
      <c r="E41" s="532">
        <f t="shared" si="55"/>
        <v>713</v>
      </c>
      <c r="F41" s="532">
        <f t="shared" si="56"/>
        <v>820</v>
      </c>
      <c r="G41" s="532">
        <f t="shared" si="57"/>
        <v>983</v>
      </c>
      <c r="H41" s="532">
        <f t="shared" si="58"/>
        <v>1180</v>
      </c>
      <c r="I41" s="532">
        <f t="shared" si="59"/>
        <v>1471</v>
      </c>
      <c r="K41" s="530" t="s">
        <v>74</v>
      </c>
      <c r="L41" s="534">
        <v>0</v>
      </c>
      <c r="M41" s="534">
        <f t="shared" si="60"/>
        <v>117.6450000000001</v>
      </c>
      <c r="N41" s="534">
        <f t="shared" si="61"/>
        <v>141.96661334056398</v>
      </c>
      <c r="O41" s="534">
        <f t="shared" si="62"/>
        <v>178.72249751879417</v>
      </c>
      <c r="P41" s="534">
        <f t="shared" si="63"/>
        <v>225.27079394786278</v>
      </c>
      <c r="Q41" s="534">
        <f t="shared" si="64"/>
        <v>294.91972053624932</v>
      </c>
      <c r="U41" s="547"/>
      <c r="V41" s="547"/>
      <c r="W41" s="547"/>
      <c r="X41" s="547"/>
      <c r="Y41" s="547"/>
      <c r="Z41" s="547"/>
    </row>
    <row r="42" spans="2:26" s="533" customFormat="1" ht="12.75" customHeight="1" x14ac:dyDescent="0.2">
      <c r="B42" s="549" t="s">
        <v>740</v>
      </c>
      <c r="C42" s="733"/>
      <c r="D42" s="551">
        <f t="shared" ref="D42:E42" si="65">SUM(D38:D41)</f>
        <v>0</v>
      </c>
      <c r="E42" s="551">
        <f t="shared" si="65"/>
        <v>3098</v>
      </c>
      <c r="F42" s="551">
        <f t="shared" ref="F42:I42" si="66">SUM(F38:F41)</f>
        <v>3563</v>
      </c>
      <c r="G42" s="551">
        <f t="shared" si="66"/>
        <v>4275</v>
      </c>
      <c r="H42" s="551">
        <f t="shared" si="66"/>
        <v>5131</v>
      </c>
      <c r="I42" s="551">
        <f t="shared" si="66"/>
        <v>6395</v>
      </c>
      <c r="K42" s="549" t="s">
        <v>740</v>
      </c>
      <c r="L42" s="552">
        <f t="shared" ref="L42:Q42" si="67">SUM(L38:L41)</f>
        <v>0</v>
      </c>
      <c r="M42" s="552">
        <f t="shared" si="67"/>
        <v>196.50600000000011</v>
      </c>
      <c r="N42" s="552">
        <f t="shared" si="67"/>
        <v>239.05429076470966</v>
      </c>
      <c r="O42" s="552">
        <f t="shared" si="67"/>
        <v>301.31860458292579</v>
      </c>
      <c r="P42" s="552">
        <f t="shared" si="67"/>
        <v>379.79774218127449</v>
      </c>
      <c r="Q42" s="552">
        <f t="shared" si="67"/>
        <v>497.17814788433145</v>
      </c>
      <c r="U42" s="547"/>
      <c r="V42" s="547"/>
      <c r="W42" s="547"/>
      <c r="X42" s="547"/>
      <c r="Y42" s="547"/>
      <c r="Z42" s="547"/>
    </row>
    <row r="43" spans="2:26" s="533" customFormat="1" ht="12.75" customHeight="1" x14ac:dyDescent="0.2">
      <c r="B43" s="541" t="s">
        <v>266</v>
      </c>
      <c r="C43" s="734"/>
      <c r="D43" s="553"/>
      <c r="E43" s="536"/>
      <c r="F43" s="536"/>
      <c r="G43" s="536"/>
      <c r="H43" s="536"/>
      <c r="I43" s="538"/>
      <c r="K43" s="541" t="s">
        <v>266</v>
      </c>
      <c r="L43" s="554"/>
      <c r="M43" s="554"/>
      <c r="N43" s="554"/>
      <c r="O43" s="554"/>
      <c r="P43" s="554"/>
      <c r="Q43" s="555"/>
      <c r="U43" s="547"/>
      <c r="V43" s="547"/>
      <c r="W43" s="547"/>
      <c r="X43" s="547"/>
      <c r="Y43" s="547"/>
      <c r="Z43" s="547"/>
    </row>
    <row r="44" spans="2:26" s="533" customFormat="1" ht="12.75" customHeight="1" x14ac:dyDescent="0.2">
      <c r="B44" s="530" t="s">
        <v>56</v>
      </c>
      <c r="C44" s="731" t="s">
        <v>247</v>
      </c>
      <c r="D44" s="532">
        <v>0</v>
      </c>
      <c r="E44" s="532">
        <f t="shared" ref="E44:E47" si="68">+D152</f>
        <v>1046</v>
      </c>
      <c r="F44" s="532">
        <f t="shared" ref="F44:F47" si="69">+E152</f>
        <v>1203</v>
      </c>
      <c r="G44" s="532">
        <f t="shared" ref="G44:G47" si="70">+F152</f>
        <v>1444</v>
      </c>
      <c r="H44" s="532">
        <f t="shared" ref="H44:H47" si="71">+G152</f>
        <v>1733</v>
      </c>
      <c r="I44" s="532">
        <f t="shared" ref="I44:I47" si="72">+H152</f>
        <v>2160</v>
      </c>
      <c r="K44" s="530" t="s">
        <v>56</v>
      </c>
      <c r="L44" s="534">
        <v>0</v>
      </c>
      <c r="M44" s="534">
        <f t="shared" ref="M44:M47" si="73">+L152</f>
        <v>115.05999999999995</v>
      </c>
      <c r="N44" s="534">
        <f t="shared" ref="N44:N47" si="74">+M152</f>
        <v>138.30739583525724</v>
      </c>
      <c r="O44" s="534">
        <f t="shared" ref="O44:O47" si="75">+N152</f>
        <v>174.27806910481104</v>
      </c>
      <c r="P44" s="534">
        <f t="shared" ref="P44:P47" si="76">+O152</f>
        <v>219.61125987177093</v>
      </c>
      <c r="Q44" s="534">
        <f t="shared" ref="Q44:Q47" si="77">+P152</f>
        <v>287.45974356736724</v>
      </c>
      <c r="U44" s="547"/>
      <c r="V44" s="547"/>
      <c r="W44" s="547"/>
      <c r="X44" s="547"/>
      <c r="Y44" s="547"/>
      <c r="Z44" s="547"/>
    </row>
    <row r="45" spans="2:26" s="533" customFormat="1" ht="12.75" customHeight="1" x14ac:dyDescent="0.2">
      <c r="B45" s="530" t="s">
        <v>73</v>
      </c>
      <c r="C45" s="731" t="s">
        <v>247</v>
      </c>
      <c r="D45" s="532">
        <v>0</v>
      </c>
      <c r="E45" s="532">
        <f t="shared" si="68"/>
        <v>996</v>
      </c>
      <c r="F45" s="532">
        <f t="shared" si="69"/>
        <v>1146</v>
      </c>
      <c r="G45" s="532">
        <f t="shared" si="70"/>
        <v>1375</v>
      </c>
      <c r="H45" s="532">
        <f t="shared" si="71"/>
        <v>1650</v>
      </c>
      <c r="I45" s="532">
        <f t="shared" si="72"/>
        <v>2056</v>
      </c>
      <c r="K45" s="530" t="s">
        <v>73</v>
      </c>
      <c r="L45" s="534">
        <v>0</v>
      </c>
      <c r="M45" s="534">
        <f t="shared" si="73"/>
        <v>109.55999999999995</v>
      </c>
      <c r="N45" s="534">
        <f t="shared" si="74"/>
        <v>131.75409718719698</v>
      </c>
      <c r="O45" s="534">
        <f t="shared" si="75"/>
        <v>165.94993535885965</v>
      </c>
      <c r="P45" s="534">
        <f t="shared" si="76"/>
        <v>209.0930555186178</v>
      </c>
      <c r="Q45" s="534">
        <f t="shared" si="77"/>
        <v>273.61901279083577</v>
      </c>
      <c r="U45" s="547"/>
      <c r="V45" s="547"/>
      <c r="W45" s="547"/>
      <c r="X45" s="547"/>
      <c r="Y45" s="547"/>
      <c r="Z45" s="547"/>
    </row>
    <row r="46" spans="2:26" s="533" customFormat="1" ht="12.75" customHeight="1" x14ac:dyDescent="0.2">
      <c r="B46" s="530" t="s">
        <v>57</v>
      </c>
      <c r="C46" s="731" t="s">
        <v>247</v>
      </c>
      <c r="D46" s="532">
        <v>0</v>
      </c>
      <c r="E46" s="532">
        <f t="shared" si="68"/>
        <v>343</v>
      </c>
      <c r="F46" s="532">
        <f t="shared" si="69"/>
        <v>394</v>
      </c>
      <c r="G46" s="532">
        <f t="shared" si="70"/>
        <v>473</v>
      </c>
      <c r="H46" s="532">
        <f t="shared" si="71"/>
        <v>568</v>
      </c>
      <c r="I46" s="532">
        <f t="shared" si="72"/>
        <v>708</v>
      </c>
      <c r="K46" s="530" t="s">
        <v>57</v>
      </c>
      <c r="L46" s="534">
        <v>0</v>
      </c>
      <c r="M46" s="534">
        <f t="shared" si="73"/>
        <v>37.730000000000018</v>
      </c>
      <c r="N46" s="534">
        <f t="shared" si="74"/>
        <v>45.297447984211999</v>
      </c>
      <c r="O46" s="534">
        <f t="shared" si="75"/>
        <v>57.086971033464408</v>
      </c>
      <c r="P46" s="534">
        <f t="shared" si="76"/>
        <v>71.978824463352339</v>
      </c>
      <c r="Q46" s="534">
        <f t="shared" si="77"/>
        <v>94.222738721353949</v>
      </c>
    </row>
    <row r="47" spans="2:26" s="533" customFormat="1" ht="12.75" customHeight="1" x14ac:dyDescent="0.2">
      <c r="B47" s="530" t="s">
        <v>74</v>
      </c>
      <c r="C47" s="731" t="s">
        <v>247</v>
      </c>
      <c r="D47" s="532">
        <v>0</v>
      </c>
      <c r="E47" s="532">
        <f t="shared" si="68"/>
        <v>1069</v>
      </c>
      <c r="F47" s="532">
        <f t="shared" si="69"/>
        <v>1229</v>
      </c>
      <c r="G47" s="532">
        <f t="shared" si="70"/>
        <v>1475</v>
      </c>
      <c r="H47" s="532">
        <f t="shared" si="71"/>
        <v>1770</v>
      </c>
      <c r="I47" s="532">
        <f t="shared" si="72"/>
        <v>2207</v>
      </c>
      <c r="K47" s="530" t="s">
        <v>74</v>
      </c>
      <c r="L47" s="534">
        <v>0</v>
      </c>
      <c r="M47" s="534">
        <f t="shared" si="73"/>
        <v>117.59000000000003</v>
      </c>
      <c r="N47" s="534">
        <f t="shared" si="74"/>
        <v>141.29634032360127</v>
      </c>
      <c r="O47" s="534">
        <f t="shared" si="75"/>
        <v>178.01950919609226</v>
      </c>
      <c r="P47" s="534">
        <f t="shared" si="76"/>
        <v>224.30020999218459</v>
      </c>
      <c r="Q47" s="534">
        <f t="shared" si="77"/>
        <v>293.71513677026542</v>
      </c>
      <c r="S47" s="568"/>
      <c r="U47" s="547"/>
      <c r="V47" s="547"/>
      <c r="W47" s="547"/>
      <c r="X47" s="547"/>
      <c r="Y47" s="547"/>
      <c r="Z47" s="547"/>
    </row>
    <row r="48" spans="2:26" s="533" customFormat="1" ht="12.75" customHeight="1" x14ac:dyDescent="0.2">
      <c r="B48" s="561" t="s">
        <v>662</v>
      </c>
      <c r="C48" s="735"/>
      <c r="D48" s="551">
        <f t="shared" ref="D48:E48" si="78">SUM(D44:D47)</f>
        <v>0</v>
      </c>
      <c r="E48" s="551">
        <f t="shared" si="78"/>
        <v>3454</v>
      </c>
      <c r="F48" s="551">
        <f t="shared" ref="F48:I48" si="79">SUM(F44:F47)</f>
        <v>3972</v>
      </c>
      <c r="G48" s="551">
        <f t="shared" si="79"/>
        <v>4767</v>
      </c>
      <c r="H48" s="551">
        <f t="shared" si="79"/>
        <v>5721</v>
      </c>
      <c r="I48" s="551">
        <f t="shared" si="79"/>
        <v>7131</v>
      </c>
      <c r="K48" s="561" t="s">
        <v>662</v>
      </c>
      <c r="L48" s="552">
        <f t="shared" ref="L48:Q48" si="80">SUM(L44:L47)</f>
        <v>0</v>
      </c>
      <c r="M48" s="552">
        <f t="shared" si="80"/>
        <v>379.93999999999994</v>
      </c>
      <c r="N48" s="552">
        <f t="shared" si="80"/>
        <v>456.65528133026748</v>
      </c>
      <c r="O48" s="552">
        <f t="shared" si="80"/>
        <v>575.3344846932273</v>
      </c>
      <c r="P48" s="552">
        <f t="shared" si="80"/>
        <v>724.98334984592566</v>
      </c>
      <c r="Q48" s="552">
        <f t="shared" si="80"/>
        <v>949.01663184982237</v>
      </c>
      <c r="S48" s="568"/>
      <c r="U48" s="547"/>
      <c r="V48" s="547"/>
      <c r="W48" s="547"/>
      <c r="X48" s="547"/>
      <c r="Y48" s="547"/>
      <c r="Z48" s="547"/>
    </row>
    <row r="49" spans="2:26" s="533" customFormat="1" ht="12.75" customHeight="1" x14ac:dyDescent="0.2">
      <c r="B49" s="562" t="s">
        <v>663</v>
      </c>
      <c r="C49" s="731"/>
      <c r="D49" s="563">
        <f t="shared" ref="D49:E49" si="81">+D42+D48</f>
        <v>0</v>
      </c>
      <c r="E49" s="563">
        <f t="shared" si="81"/>
        <v>6552</v>
      </c>
      <c r="F49" s="563">
        <f t="shared" ref="F49:I49" si="82">+F42+F48</f>
        <v>7535</v>
      </c>
      <c r="G49" s="563">
        <f t="shared" si="82"/>
        <v>9042</v>
      </c>
      <c r="H49" s="563">
        <f t="shared" si="82"/>
        <v>10852</v>
      </c>
      <c r="I49" s="563">
        <f t="shared" si="82"/>
        <v>13526</v>
      </c>
      <c r="K49" s="562" t="s">
        <v>663</v>
      </c>
      <c r="L49" s="564">
        <f t="shared" ref="L49:Q49" si="83">+L42+L48</f>
        <v>0</v>
      </c>
      <c r="M49" s="564">
        <f t="shared" si="83"/>
        <v>576.44600000000003</v>
      </c>
      <c r="N49" s="564">
        <f t="shared" si="83"/>
        <v>695.70957209497715</v>
      </c>
      <c r="O49" s="564">
        <f t="shared" si="83"/>
        <v>876.65308927615308</v>
      </c>
      <c r="P49" s="564">
        <f t="shared" si="83"/>
        <v>1104.7810920272002</v>
      </c>
      <c r="Q49" s="564">
        <f t="shared" si="83"/>
        <v>1446.1947797341538</v>
      </c>
      <c r="S49" s="568"/>
      <c r="U49" s="547"/>
      <c r="V49" s="547"/>
      <c r="W49" s="547"/>
      <c r="X49" s="547"/>
      <c r="Y49" s="547"/>
      <c r="Z49" s="547"/>
    </row>
    <row r="50" spans="2:26" s="533" customFormat="1" ht="12.75" customHeight="1" x14ac:dyDescent="0.2">
      <c r="B50" s="562" t="s">
        <v>664</v>
      </c>
      <c r="C50" s="731"/>
      <c r="D50" s="563">
        <f t="shared" ref="D50:E50" si="84">+D35+D49</f>
        <v>0</v>
      </c>
      <c r="E50" s="563">
        <f t="shared" si="84"/>
        <v>13490</v>
      </c>
      <c r="F50" s="563">
        <f t="shared" ref="F50:I50" si="85">+F35+F49</f>
        <v>15513</v>
      </c>
      <c r="G50" s="563">
        <f t="shared" si="85"/>
        <v>18615</v>
      </c>
      <c r="H50" s="563">
        <f t="shared" si="85"/>
        <v>22341</v>
      </c>
      <c r="I50" s="563">
        <f t="shared" si="85"/>
        <v>27851</v>
      </c>
      <c r="K50" s="562" t="s">
        <v>664</v>
      </c>
      <c r="L50" s="564">
        <f t="shared" ref="L50:Q50" si="86">+L35+L49</f>
        <v>0</v>
      </c>
      <c r="M50" s="564">
        <f t="shared" si="86"/>
        <v>7590.3530000000001</v>
      </c>
      <c r="N50" s="564">
        <f t="shared" si="86"/>
        <v>9134.8404316968335</v>
      </c>
      <c r="O50" s="564">
        <f t="shared" si="86"/>
        <v>11507.959759502191</v>
      </c>
      <c r="P50" s="564">
        <f t="shared" si="86"/>
        <v>14502.221904728722</v>
      </c>
      <c r="Q50" s="564">
        <f t="shared" si="86"/>
        <v>18989.394645975462</v>
      </c>
      <c r="S50" s="568"/>
      <c r="U50" s="547"/>
      <c r="V50" s="547"/>
      <c r="W50" s="547"/>
      <c r="X50" s="547"/>
      <c r="Y50" s="547"/>
      <c r="Z50" s="547"/>
    </row>
    <row r="51" spans="2:26" s="533" customFormat="1" ht="12.75" customHeight="1" x14ac:dyDescent="0.2">
      <c r="B51" s="683" t="s">
        <v>665</v>
      </c>
      <c r="C51" s="732"/>
      <c r="D51" s="537"/>
      <c r="E51" s="536"/>
      <c r="F51" s="536"/>
      <c r="G51" s="536"/>
      <c r="H51" s="536"/>
      <c r="I51" s="538"/>
      <c r="K51" s="683" t="s">
        <v>665</v>
      </c>
      <c r="L51" s="566"/>
      <c r="M51" s="566"/>
      <c r="N51" s="566"/>
      <c r="O51" s="566"/>
      <c r="P51" s="566"/>
      <c r="Q51" s="567"/>
      <c r="S51" s="568"/>
      <c r="U51" s="547"/>
      <c r="V51" s="547"/>
      <c r="W51" s="547"/>
      <c r="X51" s="547"/>
      <c r="Y51" s="547"/>
      <c r="Z51" s="547"/>
    </row>
    <row r="52" spans="2:26" s="533" customFormat="1" ht="12.75" customHeight="1" x14ac:dyDescent="0.2">
      <c r="B52" s="523" t="s">
        <v>250</v>
      </c>
      <c r="C52" s="732"/>
      <c r="D52" s="537"/>
      <c r="E52" s="536"/>
      <c r="F52" s="536"/>
      <c r="G52" s="536"/>
      <c r="H52" s="536"/>
      <c r="I52" s="538"/>
      <c r="K52" s="523" t="s">
        <v>250</v>
      </c>
      <c r="L52" s="566"/>
      <c r="M52" s="566"/>
      <c r="N52" s="566"/>
      <c r="O52" s="566"/>
      <c r="P52" s="566"/>
      <c r="Q52" s="567"/>
      <c r="S52" s="568"/>
      <c r="U52" s="547"/>
      <c r="V52" s="547"/>
      <c r="W52" s="547"/>
      <c r="X52" s="547"/>
      <c r="Y52" s="547"/>
      <c r="Z52" s="547"/>
    </row>
    <row r="53" spans="2:26" s="533" customFormat="1" ht="12.75" customHeight="1" x14ac:dyDescent="0.2">
      <c r="B53" s="523" t="s">
        <v>658</v>
      </c>
      <c r="C53" s="732"/>
      <c r="D53" s="570"/>
      <c r="E53" s="569"/>
      <c r="F53" s="569"/>
      <c r="G53" s="569"/>
      <c r="H53" s="569"/>
      <c r="I53" s="571"/>
      <c r="K53" s="523" t="s">
        <v>658</v>
      </c>
      <c r="L53" s="545"/>
      <c r="M53" s="545"/>
      <c r="N53" s="545"/>
      <c r="O53" s="545"/>
      <c r="P53" s="545"/>
      <c r="Q53" s="546"/>
      <c r="S53" s="568"/>
      <c r="U53" s="547"/>
      <c r="V53" s="547"/>
      <c r="W53" s="547"/>
      <c r="X53" s="547"/>
      <c r="Y53" s="547"/>
      <c r="Z53" s="547"/>
    </row>
    <row r="54" spans="2:26" s="533" customFormat="1" ht="12.75" customHeight="1" x14ac:dyDescent="0.2">
      <c r="B54" s="530" t="s">
        <v>56</v>
      </c>
      <c r="C54" s="731" t="s">
        <v>267</v>
      </c>
      <c r="D54" s="532">
        <f>+D126+D90-D18</f>
        <v>3862.5599999999995</v>
      </c>
      <c r="E54" s="532">
        <f t="shared" ref="E54:E57" si="87">+E126+E90-E18</f>
        <v>4013.7991111111105</v>
      </c>
      <c r="F54" s="532">
        <f t="shared" ref="F54:I54" si="88">+F126+F90-F18</f>
        <v>4836.2906319102567</v>
      </c>
      <c r="G54" s="532">
        <f t="shared" si="88"/>
        <v>5804.9487582923066</v>
      </c>
      <c r="H54" s="532">
        <f t="shared" si="88"/>
        <v>7263.5237963037671</v>
      </c>
      <c r="I54" s="532">
        <f t="shared" si="88"/>
        <v>9080.8927172948079</v>
      </c>
      <c r="K54" s="530" t="s">
        <v>56</v>
      </c>
      <c r="L54" s="534">
        <f>D54*'estand mp'!F13</f>
        <v>4480.5695999999989</v>
      </c>
      <c r="M54" s="534">
        <f>E54*'estand mp'!G13</f>
        <v>4896.8349155555543</v>
      </c>
      <c r="N54" s="534">
        <f>F54*'estand mp'!H13</f>
        <v>6195.2882994770389</v>
      </c>
      <c r="O54" s="534">
        <f>G54*'estand mp'!I13</f>
        <v>7807.9463273410674</v>
      </c>
      <c r="P54" s="534">
        <f>H54*'estand mp'!J13</f>
        <v>10258.292816329304</v>
      </c>
      <c r="Q54" s="534">
        <f>I54*'estand mp'!K13</f>
        <v>13466.215861210616</v>
      </c>
      <c r="U54" s="547"/>
      <c r="V54" s="547"/>
      <c r="W54" s="547"/>
      <c r="X54" s="547"/>
      <c r="Y54" s="547"/>
      <c r="Z54" s="547"/>
    </row>
    <row r="55" spans="2:26" s="533" customFormat="1" ht="12.75" customHeight="1" x14ac:dyDescent="0.2">
      <c r="B55" s="530" t="s">
        <v>73</v>
      </c>
      <c r="C55" s="731" t="s">
        <v>267</v>
      </c>
      <c r="D55" s="532">
        <f t="shared" ref="D55:D57" si="89">+D127+D91-D19</f>
        <v>2779.39</v>
      </c>
      <c r="E55" s="532">
        <f t="shared" si="87"/>
        <v>2886.84</v>
      </c>
      <c r="F55" s="532">
        <f t="shared" ref="F55:I55" si="90">+F127+F91-F19</f>
        <v>3480.1222504236944</v>
      </c>
      <c r="G55" s="532">
        <f t="shared" si="90"/>
        <v>4175.9467005084334</v>
      </c>
      <c r="H55" s="532">
        <f t="shared" si="90"/>
        <v>5227.076393350012</v>
      </c>
      <c r="I55" s="532">
        <f t="shared" si="90"/>
        <v>6533.5472250020175</v>
      </c>
      <c r="K55" s="530" t="s">
        <v>73</v>
      </c>
      <c r="L55" s="534">
        <f>D55*'estand mp'!F23</f>
        <v>3224.0923999999995</v>
      </c>
      <c r="M55" s="534">
        <f>E55*'estand mp'!G23</f>
        <v>3521.9448000000002</v>
      </c>
      <c r="N55" s="534">
        <f>F55*'estand mp'!H23</f>
        <v>4458.0366027927521</v>
      </c>
      <c r="O55" s="534">
        <f>G55*'estand mp'!I23</f>
        <v>5616.857109518869</v>
      </c>
      <c r="P55" s="534">
        <f>H55*'estand mp'!J23</f>
        <v>7382.213058019207</v>
      </c>
      <c r="Q55" s="534">
        <f>I55*'estand mp'!K23</f>
        <v>9688.7123337253342</v>
      </c>
      <c r="U55" s="547"/>
      <c r="V55" s="547"/>
      <c r="W55" s="547"/>
      <c r="X55" s="547"/>
      <c r="Y55" s="547"/>
      <c r="Z55" s="547"/>
    </row>
    <row r="56" spans="2:26" s="533" customFormat="1" ht="12.75" customHeight="1" x14ac:dyDescent="0.2">
      <c r="B56" s="530" t="s">
        <v>57</v>
      </c>
      <c r="C56" s="731" t="s">
        <v>267</v>
      </c>
      <c r="D56" s="532">
        <f t="shared" si="89"/>
        <v>1118.432</v>
      </c>
      <c r="E56" s="532">
        <f t="shared" si="87"/>
        <v>1162.4880000000001</v>
      </c>
      <c r="F56" s="532">
        <f t="shared" ref="F56:I56" si="91">+F128+F92-F20</f>
        <v>1401.3097396497458</v>
      </c>
      <c r="G56" s="532">
        <f t="shared" si="91"/>
        <v>1680.771687579695</v>
      </c>
      <c r="H56" s="532">
        <f t="shared" si="91"/>
        <v>2103.98724816399</v>
      </c>
      <c r="I56" s="532">
        <f t="shared" si="91"/>
        <v>2630.0133606649988</v>
      </c>
      <c r="K56" s="530" t="s">
        <v>57</v>
      </c>
      <c r="L56" s="534">
        <f>D56*'estand mp'!F33</f>
        <v>1297.38112</v>
      </c>
      <c r="M56" s="534">
        <f>E56*'estand mp'!G33</f>
        <v>1418.2353600000001</v>
      </c>
      <c r="N56" s="534">
        <f>F56*'estand mp'!H33</f>
        <v>1795.0777764913241</v>
      </c>
      <c r="O56" s="534">
        <f>G56*'estand mp'!I33</f>
        <v>2260.7219583790688</v>
      </c>
      <c r="P56" s="534">
        <f>H56*'estand mp'!J33</f>
        <v>2971.4664505501241</v>
      </c>
      <c r="Q56" s="534">
        <f>I56*'estand mp'!K33</f>
        <v>3900.093166515609</v>
      </c>
      <c r="U56" s="547"/>
      <c r="V56" s="547"/>
      <c r="W56" s="547"/>
      <c r="X56" s="547"/>
      <c r="Y56" s="547"/>
      <c r="Z56" s="547"/>
    </row>
    <row r="57" spans="2:26" s="533" customFormat="1" ht="12.75" customHeight="1" x14ac:dyDescent="0.2">
      <c r="B57" s="530" t="s">
        <v>74</v>
      </c>
      <c r="C57" s="731" t="s">
        <v>267</v>
      </c>
      <c r="D57" s="532">
        <f t="shared" si="89"/>
        <v>6414</v>
      </c>
      <c r="E57" s="532">
        <f t="shared" si="87"/>
        <v>6663</v>
      </c>
      <c r="F57" s="532">
        <f t="shared" ref="F57:I57" si="92">+F129+F93-F21</f>
        <v>8030.3431926398189</v>
      </c>
      <c r="G57" s="532">
        <f t="shared" si="92"/>
        <v>9637.8118311677827</v>
      </c>
      <c r="H57" s="532">
        <f t="shared" si="92"/>
        <v>12060.613509805504</v>
      </c>
      <c r="I57" s="532">
        <f t="shared" si="92"/>
        <v>15078.751634250664</v>
      </c>
      <c r="K57" s="530" t="s">
        <v>74</v>
      </c>
      <c r="L57" s="534">
        <f>D57*'estand mp'!F43</f>
        <v>4746.3599999999997</v>
      </c>
      <c r="M57" s="534">
        <f>E57*'estand mp'!G43</f>
        <v>5197.1400000000003</v>
      </c>
      <c r="N57" s="534">
        <f>F57*'estand mp'!H43</f>
        <v>6576.851074772012</v>
      </c>
      <c r="O57" s="534">
        <f>G57*'estand mp'!I43</f>
        <v>8288.0362842127361</v>
      </c>
      <c r="P57" s="534">
        <f>H57*'estand mp'!J43</f>
        <v>10890.100817145107</v>
      </c>
      <c r="Q57" s="534">
        <f>I57*'estand mp'!K43</f>
        <v>14296.087145830932</v>
      </c>
      <c r="U57" s="547"/>
      <c r="V57" s="547"/>
      <c r="W57" s="547"/>
      <c r="X57" s="547"/>
      <c r="Y57" s="547"/>
      <c r="Z57" s="547"/>
    </row>
    <row r="58" spans="2:26" s="533" customFormat="1" ht="12.75" customHeight="1" x14ac:dyDescent="0.2">
      <c r="B58" s="549" t="s">
        <v>659</v>
      </c>
      <c r="C58" s="733"/>
      <c r="D58" s="572">
        <f t="shared" ref="D58:E58" si="93">SUM(D54:D57)</f>
        <v>14174.381999999998</v>
      </c>
      <c r="E58" s="572">
        <f t="shared" si="93"/>
        <v>14726.127111111111</v>
      </c>
      <c r="F58" s="572">
        <f t="shared" ref="F58:I58" si="94">SUM(F54:F57)</f>
        <v>17748.065814623515</v>
      </c>
      <c r="G58" s="572">
        <f t="shared" si="94"/>
        <v>21299.478977548217</v>
      </c>
      <c r="H58" s="572">
        <f t="shared" si="94"/>
        <v>26655.200947623271</v>
      </c>
      <c r="I58" s="572">
        <f t="shared" si="94"/>
        <v>33323.204937212489</v>
      </c>
      <c r="K58" s="549" t="s">
        <v>659</v>
      </c>
      <c r="L58" s="552">
        <f t="shared" ref="L58:Q58" si="95">SUM(L54:L57)</f>
        <v>13748.403119999999</v>
      </c>
      <c r="M58" s="552">
        <f t="shared" si="95"/>
        <v>15034.155075555555</v>
      </c>
      <c r="N58" s="552">
        <f t="shared" si="95"/>
        <v>19025.253753533128</v>
      </c>
      <c r="O58" s="552">
        <f t="shared" si="95"/>
        <v>23973.561679451741</v>
      </c>
      <c r="P58" s="552">
        <f t="shared" si="95"/>
        <v>31502.073142043741</v>
      </c>
      <c r="Q58" s="552">
        <f t="shared" si="95"/>
        <v>41351.108507282494</v>
      </c>
      <c r="U58" s="547"/>
      <c r="V58" s="547"/>
      <c r="W58" s="547"/>
      <c r="X58" s="547"/>
      <c r="Y58" s="547"/>
      <c r="Z58" s="547"/>
    </row>
    <row r="59" spans="2:26" s="533" customFormat="1" ht="12.75" customHeight="1" x14ac:dyDescent="0.2">
      <c r="B59" s="541" t="s">
        <v>260</v>
      </c>
      <c r="C59" s="734"/>
      <c r="D59" s="524"/>
      <c r="E59" s="524"/>
      <c r="F59" s="524"/>
      <c r="G59" s="524"/>
      <c r="H59" s="524"/>
      <c r="I59" s="573"/>
      <c r="K59" s="541" t="s">
        <v>260</v>
      </c>
      <c r="L59" s="554"/>
      <c r="M59" s="554"/>
      <c r="N59" s="554"/>
      <c r="O59" s="554"/>
      <c r="P59" s="554"/>
      <c r="Q59" s="555"/>
      <c r="U59" s="547"/>
      <c r="V59" s="547"/>
      <c r="W59" s="547"/>
      <c r="X59" s="547"/>
      <c r="Y59" s="547"/>
      <c r="Z59" s="547"/>
    </row>
    <row r="60" spans="2:26" s="533" customFormat="1" ht="12.75" customHeight="1" x14ac:dyDescent="0.2">
      <c r="B60" s="530" t="s">
        <v>56</v>
      </c>
      <c r="C60" s="731" t="s">
        <v>267</v>
      </c>
      <c r="D60" s="532">
        <f>+D132+D96-D24</f>
        <v>9981.2000000000007</v>
      </c>
      <c r="E60" s="532">
        <f t="shared" ref="E60:E63" si="96">+E132+E96-E24</f>
        <v>10369.560000000001</v>
      </c>
      <c r="F60" s="532">
        <f t="shared" ref="F60:I60" si="97">+F132+F96-F24</f>
        <v>12498.578718424662</v>
      </c>
      <c r="G60" s="532">
        <f t="shared" si="97"/>
        <v>14999.294462109592</v>
      </c>
      <c r="H60" s="532">
        <f t="shared" si="97"/>
        <v>18769.499733677669</v>
      </c>
      <c r="I60" s="532">
        <f t="shared" si="97"/>
        <v>23465.655612944876</v>
      </c>
      <c r="K60" s="530" t="s">
        <v>56</v>
      </c>
      <c r="L60" s="534">
        <f>D60*'estand mp'!F14</f>
        <v>13674.244000000002</v>
      </c>
      <c r="M60" s="534">
        <f>E60*'estand mp'!G14</f>
        <v>14932.166400000002</v>
      </c>
      <c r="N60" s="534">
        <f>F60*'estand mp'!H14</f>
        <v>18897.851022258088</v>
      </c>
      <c r="O60" s="534">
        <f>G60*'estand mp'!I14</f>
        <v>23812.87988804519</v>
      </c>
      <c r="P60" s="534">
        <f>H60*'estand mp'!J14</f>
        <v>31288.380666046003</v>
      </c>
      <c r="Q60" s="534">
        <f>I60*'estand mp'!K14</f>
        <v>41072.6175233502</v>
      </c>
      <c r="U60" s="547"/>
      <c r="V60" s="547"/>
      <c r="W60" s="547"/>
      <c r="X60" s="547"/>
      <c r="Y60" s="547"/>
      <c r="Z60" s="547"/>
    </row>
    <row r="61" spans="2:26" s="533" customFormat="1" ht="12.75" customHeight="1" x14ac:dyDescent="0.2">
      <c r="B61" s="530" t="s">
        <v>73</v>
      </c>
      <c r="C61" s="731" t="s">
        <v>267</v>
      </c>
      <c r="D61" s="532">
        <f t="shared" ref="D61:D63" si="98">+D133+D97-D25</f>
        <v>6275.2999999999993</v>
      </c>
      <c r="E61" s="532">
        <f t="shared" si="96"/>
        <v>6519.7999999999993</v>
      </c>
      <c r="F61" s="532">
        <f t="shared" ref="F61:I61" si="99">+F133+F97-F25</f>
        <v>7858.0179848276966</v>
      </c>
      <c r="G61" s="532">
        <f t="shared" si="99"/>
        <v>9430.6215817932352</v>
      </c>
      <c r="H61" s="532">
        <f t="shared" si="99"/>
        <v>11801.301533370994</v>
      </c>
      <c r="I61" s="532">
        <f t="shared" si="99"/>
        <v>14753.138895165845</v>
      </c>
      <c r="K61" s="530" t="s">
        <v>73</v>
      </c>
      <c r="L61" s="534">
        <f>D61*'estand mp'!F24</f>
        <v>8597.1610000000001</v>
      </c>
      <c r="M61" s="534">
        <f>E61*'estand mp'!G24</f>
        <v>9388.5119999999988</v>
      </c>
      <c r="N61" s="534">
        <f>F61*'estand mp'!H24</f>
        <v>11881.323193059477</v>
      </c>
      <c r="O61" s="534">
        <f>G61*'estand mp'!I24</f>
        <v>14972.054823254941</v>
      </c>
      <c r="P61" s="534">
        <f>H61*'estand mp'!J24</f>
        <v>19672.53363009878</v>
      </c>
      <c r="Q61" s="534">
        <f>I61*'estand mp'!K24</f>
        <v>25822.846849236743</v>
      </c>
      <c r="U61" s="547"/>
      <c r="V61" s="547"/>
      <c r="W61" s="547"/>
      <c r="X61" s="547"/>
      <c r="Y61" s="547"/>
      <c r="Z61" s="547"/>
    </row>
    <row r="62" spans="2:26" s="533" customFormat="1" ht="12.75" customHeight="1" x14ac:dyDescent="0.2">
      <c r="B62" s="530" t="s">
        <v>57</v>
      </c>
      <c r="C62" s="731" t="s">
        <v>267</v>
      </c>
      <c r="D62" s="532">
        <f t="shared" si="98"/>
        <v>2714.96</v>
      </c>
      <c r="E62" s="532">
        <f t="shared" si="96"/>
        <v>2819.64</v>
      </c>
      <c r="F62" s="532">
        <f t="shared" ref="F62:I62" si="100">+F134+F98-F26</f>
        <v>3398.8692212089418</v>
      </c>
      <c r="G62" s="532">
        <f t="shared" si="100"/>
        <v>4078.8430654507301</v>
      </c>
      <c r="H62" s="532">
        <f t="shared" si="100"/>
        <v>5105.5131756920346</v>
      </c>
      <c r="I62" s="532">
        <f t="shared" si="100"/>
        <v>6381.3559486724234</v>
      </c>
      <c r="K62" s="530" t="s">
        <v>57</v>
      </c>
      <c r="L62" s="534">
        <f>D62*'estand mp'!F34</f>
        <v>3719.4952000000003</v>
      </c>
      <c r="M62" s="534">
        <f>E62*'estand mp'!G34</f>
        <v>4060.2815999999998</v>
      </c>
      <c r="N62" s="534">
        <f>F62*'estand mp'!H34</f>
        <v>5139.0902624679202</v>
      </c>
      <c r="O62" s="534">
        <f>G62*'estand mp'!I34</f>
        <v>6475.5712507095795</v>
      </c>
      <c r="P62" s="534">
        <f>H62*'estand mp'!J34</f>
        <v>8510.7883536151076</v>
      </c>
      <c r="Q62" s="534">
        <f>I62*'estand mp'!K34</f>
        <v>11169.472376283857</v>
      </c>
      <c r="U62" s="547"/>
      <c r="V62" s="547"/>
      <c r="W62" s="547"/>
      <c r="X62" s="547"/>
      <c r="Y62" s="547"/>
      <c r="Z62" s="547"/>
    </row>
    <row r="63" spans="2:26" s="533" customFormat="1" ht="12.75" customHeight="1" x14ac:dyDescent="0.2">
      <c r="B63" s="530" t="s">
        <v>74</v>
      </c>
      <c r="C63" s="731" t="s">
        <v>267</v>
      </c>
      <c r="D63" s="532">
        <f t="shared" si="98"/>
        <v>12827</v>
      </c>
      <c r="E63" s="532">
        <f t="shared" si="96"/>
        <v>13326</v>
      </c>
      <c r="F63" s="532">
        <f t="shared" ref="F63:I63" si="101">+F135+F99-F27</f>
        <v>16062.686385279638</v>
      </c>
      <c r="G63" s="532">
        <f t="shared" si="101"/>
        <v>19274.623662335565</v>
      </c>
      <c r="H63" s="532">
        <f t="shared" si="101"/>
        <v>24121.227019611008</v>
      </c>
      <c r="I63" s="532">
        <f t="shared" si="101"/>
        <v>30157.503268501328</v>
      </c>
      <c r="K63" s="530" t="s">
        <v>74</v>
      </c>
      <c r="L63" s="534">
        <f>D63*'estand mp'!F44</f>
        <v>12083.034</v>
      </c>
      <c r="M63" s="534">
        <f>E63*'estand mp'!G44</f>
        <v>13192.74</v>
      </c>
      <c r="N63" s="534">
        <f>F63*'estand mp'!H44</f>
        <v>16697.162497498186</v>
      </c>
      <c r="O63" s="534">
        <f>G63*'estand mp'!I44</f>
        <v>21037.769861847715</v>
      </c>
      <c r="P63" s="534">
        <f>H63*'estand mp'!J44</f>
        <v>27644.102074291426</v>
      </c>
      <c r="Q63" s="534">
        <f>I63*'estand mp'!K44</f>
        <v>36290.067370186211</v>
      </c>
      <c r="U63" s="547"/>
      <c r="V63" s="547"/>
      <c r="W63" s="547"/>
      <c r="X63" s="547"/>
      <c r="Y63" s="547"/>
      <c r="Z63" s="547"/>
    </row>
    <row r="64" spans="2:26" s="533" customFormat="1" ht="12.75" customHeight="1" x14ac:dyDescent="0.2">
      <c r="B64" s="558" t="s">
        <v>660</v>
      </c>
      <c r="C64" s="735"/>
      <c r="D64" s="572">
        <f t="shared" ref="D64:E64" si="102">SUM(D60:D63)</f>
        <v>31798.46</v>
      </c>
      <c r="E64" s="572">
        <f t="shared" si="102"/>
        <v>33035</v>
      </c>
      <c r="F64" s="572">
        <f t="shared" ref="F64:I64" si="103">SUM(F60:F63)</f>
        <v>39818.152309740937</v>
      </c>
      <c r="G64" s="572">
        <f t="shared" si="103"/>
        <v>47783.382771689125</v>
      </c>
      <c r="H64" s="572">
        <f t="shared" si="103"/>
        <v>59797.541462351699</v>
      </c>
      <c r="I64" s="572">
        <f t="shared" si="103"/>
        <v>74757.653725284472</v>
      </c>
      <c r="K64" s="558" t="s">
        <v>660</v>
      </c>
      <c r="L64" s="552">
        <f t="shared" ref="L64:Q64" si="104">SUM(L60:L63)</f>
        <v>38073.934200000003</v>
      </c>
      <c r="M64" s="552">
        <f t="shared" si="104"/>
        <v>41573.699999999997</v>
      </c>
      <c r="N64" s="552">
        <f t="shared" si="104"/>
        <v>52615.42697528367</v>
      </c>
      <c r="O64" s="552">
        <f t="shared" si="104"/>
        <v>66298.275823857432</v>
      </c>
      <c r="P64" s="552">
        <f t="shared" si="104"/>
        <v>87115.804724051311</v>
      </c>
      <c r="Q64" s="552">
        <f t="shared" si="104"/>
        <v>114355.004119057</v>
      </c>
      <c r="U64" s="547"/>
      <c r="V64" s="547"/>
      <c r="W64" s="547"/>
      <c r="X64" s="547"/>
      <c r="Y64" s="547"/>
      <c r="Z64" s="547"/>
    </row>
    <row r="65" spans="2:26" s="533" customFormat="1" ht="12.75" customHeight="1" x14ac:dyDescent="0.2">
      <c r="B65" s="541" t="s">
        <v>714</v>
      </c>
      <c r="C65" s="734"/>
      <c r="D65" s="524"/>
      <c r="E65" s="524"/>
      <c r="F65" s="524"/>
      <c r="G65" s="524"/>
      <c r="H65" s="524"/>
      <c r="I65" s="573"/>
      <c r="K65" s="541" t="s">
        <v>714</v>
      </c>
      <c r="L65" s="554"/>
      <c r="M65" s="554"/>
      <c r="N65" s="554"/>
      <c r="O65" s="554"/>
      <c r="P65" s="554"/>
      <c r="Q65" s="555"/>
      <c r="U65" s="547"/>
      <c r="V65" s="547"/>
      <c r="W65" s="547"/>
      <c r="X65" s="547"/>
      <c r="Y65" s="547"/>
      <c r="Z65" s="547"/>
    </row>
    <row r="66" spans="2:26" s="533" customFormat="1" ht="12.75" customHeight="1" x14ac:dyDescent="0.2">
      <c r="B66" s="530" t="s">
        <v>56</v>
      </c>
      <c r="C66" s="731" t="s">
        <v>267</v>
      </c>
      <c r="D66" s="532">
        <f>+D138+D102-D30</f>
        <v>4237.5</v>
      </c>
      <c r="E66" s="532">
        <f t="shared" ref="E66:E69" si="105">+E138+E102-E30</f>
        <v>4401.7</v>
      </c>
      <c r="F66" s="532">
        <f t="shared" ref="F66:I66" si="106">+F138+F102-F30</f>
        <v>5306.7456823500925</v>
      </c>
      <c r="G66" s="532">
        <f t="shared" si="106"/>
        <v>6367.2948188201099</v>
      </c>
      <c r="H66" s="532">
        <f t="shared" si="106"/>
        <v>7967.8725284480679</v>
      </c>
      <c r="I66" s="532">
        <f t="shared" si="106"/>
        <v>9962.0047413445227</v>
      </c>
      <c r="K66" s="530" t="s">
        <v>56</v>
      </c>
      <c r="L66" s="534">
        <f>D66*'estand mp'!F15</f>
        <v>4559.55</v>
      </c>
      <c r="M66" s="534">
        <f>E66*'estand mp'!G15</f>
        <v>4973.9209999999994</v>
      </c>
      <c r="N66" s="534">
        <f>F66*'estand mp'!H15</f>
        <v>6296.4537521083839</v>
      </c>
      <c r="O66" s="534">
        <f>G66*'estand mp'!I15</f>
        <v>7932.5350676565631</v>
      </c>
      <c r="P66" s="534">
        <f>H66*'estand mp'!J15</f>
        <v>10422.903532391505</v>
      </c>
      <c r="Q66" s="534">
        <f>I66*'estand mp'!K15</f>
        <v>13683.033298966309</v>
      </c>
      <c r="U66" s="547"/>
      <c r="V66" s="547"/>
      <c r="W66" s="547"/>
      <c r="X66" s="547"/>
      <c r="Y66" s="547"/>
      <c r="Z66" s="547"/>
    </row>
    <row r="67" spans="2:26" s="533" customFormat="1" ht="12.75" customHeight="1" x14ac:dyDescent="0.2">
      <c r="B67" s="530" t="s">
        <v>73</v>
      </c>
      <c r="C67" s="731" t="s">
        <v>267</v>
      </c>
      <c r="D67" s="532">
        <f t="shared" ref="D67:D69" si="107">+D139+D103-D31</f>
        <v>1792.8000000000002</v>
      </c>
      <c r="E67" s="532">
        <f t="shared" si="105"/>
        <v>1862.8000000000002</v>
      </c>
      <c r="F67" s="532">
        <f t="shared" ref="F67:I67" si="108">+F139+F103-F31</f>
        <v>2245.4337099507707</v>
      </c>
      <c r="G67" s="532">
        <f t="shared" si="108"/>
        <v>2694.3204519409246</v>
      </c>
      <c r="H67" s="532">
        <f t="shared" si="108"/>
        <v>3371.3718666774275</v>
      </c>
      <c r="I67" s="532">
        <f t="shared" si="108"/>
        <v>4215.6111129045275</v>
      </c>
      <c r="K67" s="530" t="s">
        <v>73</v>
      </c>
      <c r="L67" s="534">
        <f>D67*'estand mp'!F25</f>
        <v>1929.0528000000004</v>
      </c>
      <c r="M67" s="534">
        <f>E67*'estand mp'!G25</f>
        <v>2104.9639999999999</v>
      </c>
      <c r="N67" s="534">
        <f>F67*'estand mp'!H25</f>
        <v>2664.207096856589</v>
      </c>
      <c r="O67" s="534">
        <f>G67*'estand mp'!I25</f>
        <v>3356.6517770393025</v>
      </c>
      <c r="P67" s="534">
        <f>H67*'estand mp'!J25</f>
        <v>4410.1463235935771</v>
      </c>
      <c r="Q67" s="534">
        <f>I67*'estand mp'!K25</f>
        <v>5790.234870494548</v>
      </c>
    </row>
    <row r="68" spans="2:26" s="533" customFormat="1" ht="12.75" customHeight="1" x14ac:dyDescent="0.2">
      <c r="B68" s="530" t="s">
        <v>57</v>
      </c>
      <c r="C68" s="731" t="s">
        <v>267</v>
      </c>
      <c r="D68" s="532">
        <f t="shared" si="107"/>
        <v>817.63</v>
      </c>
      <c r="E68" s="532">
        <f t="shared" si="105"/>
        <v>848.54500000000007</v>
      </c>
      <c r="F68" s="532">
        <f t="shared" ref="F68:I68" si="109">+F140+F104-F32</f>
        <v>1023.7447086595109</v>
      </c>
      <c r="G68" s="532">
        <f t="shared" si="109"/>
        <v>1228.2936503914132</v>
      </c>
      <c r="H68" s="532">
        <f t="shared" si="109"/>
        <v>1538.1147631345332</v>
      </c>
      <c r="I68" s="532">
        <f t="shared" si="109"/>
        <v>1920.9821890888547</v>
      </c>
      <c r="K68" s="530" t="s">
        <v>57</v>
      </c>
      <c r="L68" s="534">
        <f>D68*'estand mp'!F35</f>
        <v>879.76988000000006</v>
      </c>
      <c r="M68" s="534">
        <f>E68*'estand mp'!G35</f>
        <v>958.85585000000003</v>
      </c>
      <c r="N68" s="534">
        <f>F68*'estand mp'!H35</f>
        <v>1214.6730968245097</v>
      </c>
      <c r="O68" s="534">
        <f>G68*'estand mp'!I35</f>
        <v>1530.2389369988823</v>
      </c>
      <c r="P68" s="534">
        <f>H68*'estand mp'!J35</f>
        <v>2012.0329160211838</v>
      </c>
      <c r="Q68" s="534">
        <f>I68*'estand mp'!K35</f>
        <v>2638.5114183830892</v>
      </c>
      <c r="S68" s="568"/>
      <c r="U68" s="547"/>
      <c r="V68" s="547"/>
      <c r="W68" s="547"/>
      <c r="X68" s="547"/>
      <c r="Y68" s="547"/>
      <c r="Z68" s="547"/>
    </row>
    <row r="69" spans="2:26" s="533" customFormat="1" ht="12.75" customHeight="1" x14ac:dyDescent="0.2">
      <c r="B69" s="530" t="s">
        <v>74</v>
      </c>
      <c r="C69" s="731" t="s">
        <v>267</v>
      </c>
      <c r="D69" s="532">
        <f t="shared" si="107"/>
        <v>9620.5</v>
      </c>
      <c r="E69" s="532">
        <f t="shared" si="105"/>
        <v>9994</v>
      </c>
      <c r="F69" s="532">
        <f t="shared" ref="F69:I69" si="110">+F141+F105-F33</f>
        <v>12047.01478895973</v>
      </c>
      <c r="G69" s="532">
        <f t="shared" si="110"/>
        <v>14456.217746751674</v>
      </c>
      <c r="H69" s="532">
        <f t="shared" si="110"/>
        <v>18091.420264708257</v>
      </c>
      <c r="I69" s="532">
        <f t="shared" si="110"/>
        <v>22617.127451376</v>
      </c>
      <c r="K69" s="530" t="s">
        <v>74</v>
      </c>
      <c r="L69" s="534">
        <f>D69*'estand mp'!F45</f>
        <v>3934.7844999999998</v>
      </c>
      <c r="M69" s="534">
        <f>E69*'estand mp'!G45</f>
        <v>4297.42</v>
      </c>
      <c r="N69" s="534">
        <f>F69*'estand mp'!H45</f>
        <v>5439.2271772153181</v>
      </c>
      <c r="O69" s="534">
        <f>G69*'estand mp'!I45</f>
        <v>6853.3314282912997</v>
      </c>
      <c r="P69" s="534">
        <f>H69*'estand mp'!J45</f>
        <v>9005.5245650911456</v>
      </c>
      <c r="Q69" s="534">
        <f>I69*'estand mp'!K45</f>
        <v>11821.241702903464</v>
      </c>
      <c r="S69" s="568"/>
      <c r="U69" s="547"/>
      <c r="V69" s="547"/>
      <c r="W69" s="547"/>
      <c r="X69" s="547"/>
      <c r="Y69" s="547"/>
      <c r="Z69" s="547"/>
    </row>
    <row r="70" spans="2:26" s="533" customFormat="1" ht="12.75" customHeight="1" x14ac:dyDescent="0.2">
      <c r="B70" s="561" t="s">
        <v>739</v>
      </c>
      <c r="C70" s="731"/>
      <c r="D70" s="572">
        <f t="shared" ref="D70:E70" si="111">SUM(D66:D69)</f>
        <v>16468.43</v>
      </c>
      <c r="E70" s="572">
        <f t="shared" si="111"/>
        <v>17107.044999999998</v>
      </c>
      <c r="F70" s="572">
        <f t="shared" ref="F70:I70" si="112">SUM(F66:F69)</f>
        <v>20622.938889920104</v>
      </c>
      <c r="G70" s="572">
        <f t="shared" si="112"/>
        <v>24746.126667904122</v>
      </c>
      <c r="H70" s="572">
        <f t="shared" si="112"/>
        <v>30968.779422968284</v>
      </c>
      <c r="I70" s="572">
        <f t="shared" si="112"/>
        <v>38715.725494713901</v>
      </c>
      <c r="K70" s="561" t="s">
        <v>739</v>
      </c>
      <c r="L70" s="552">
        <f t="shared" ref="L70:Q70" si="113">SUM(L66:L69)</f>
        <v>11303.15718</v>
      </c>
      <c r="M70" s="552">
        <f t="shared" si="113"/>
        <v>12335.16085</v>
      </c>
      <c r="N70" s="552">
        <f t="shared" si="113"/>
        <v>15614.561123004802</v>
      </c>
      <c r="O70" s="552">
        <f t="shared" si="113"/>
        <v>19672.757209986048</v>
      </c>
      <c r="P70" s="552">
        <f t="shared" si="113"/>
        <v>25850.607337097412</v>
      </c>
      <c r="Q70" s="552">
        <f t="shared" si="113"/>
        <v>33933.021290747412</v>
      </c>
      <c r="S70" s="568"/>
      <c r="U70" s="547"/>
      <c r="V70" s="547"/>
      <c r="W70" s="547"/>
      <c r="X70" s="547"/>
      <c r="Y70" s="547"/>
      <c r="Z70" s="547"/>
    </row>
    <row r="71" spans="2:26" s="533" customFormat="1" ht="12.75" customHeight="1" x14ac:dyDescent="0.2">
      <c r="B71" s="562" t="s">
        <v>661</v>
      </c>
      <c r="C71" s="735"/>
      <c r="D71" s="572">
        <f t="shared" ref="D71:E71" si="114">+D58+D64+D70</f>
        <v>62441.271999999997</v>
      </c>
      <c r="E71" s="572">
        <f t="shared" si="114"/>
        <v>64868.172111111111</v>
      </c>
      <c r="F71" s="572">
        <f t="shared" ref="F71:I71" si="115">+F58+F64+F70</f>
        <v>78189.157014284559</v>
      </c>
      <c r="G71" s="572">
        <f t="shared" si="115"/>
        <v>93828.98841714146</v>
      </c>
      <c r="H71" s="572">
        <f t="shared" si="115"/>
        <v>117421.52183294325</v>
      </c>
      <c r="I71" s="572">
        <f t="shared" si="115"/>
        <v>146796.58415721086</v>
      </c>
      <c r="K71" s="562" t="s">
        <v>661</v>
      </c>
      <c r="L71" s="564">
        <f t="shared" ref="L71:Q71" si="116">+L58+L64+L70</f>
        <v>63125.494500000008</v>
      </c>
      <c r="M71" s="564">
        <f t="shared" si="116"/>
        <v>68943.015925555548</v>
      </c>
      <c r="N71" s="564">
        <f t="shared" si="116"/>
        <v>87255.2418518216</v>
      </c>
      <c r="O71" s="564">
        <f t="shared" si="116"/>
        <v>109944.59471329523</v>
      </c>
      <c r="P71" s="564">
        <f t="shared" si="116"/>
        <v>144468.48520319245</v>
      </c>
      <c r="Q71" s="564">
        <f t="shared" si="116"/>
        <v>189639.1339170869</v>
      </c>
      <c r="S71" s="568"/>
      <c r="U71" s="547"/>
      <c r="V71" s="547"/>
      <c r="W71" s="547"/>
      <c r="X71" s="547"/>
      <c r="Y71" s="547"/>
      <c r="Z71" s="547"/>
    </row>
    <row r="72" spans="2:26" s="533" customFormat="1" ht="12.75" customHeight="1" x14ac:dyDescent="0.2">
      <c r="B72" s="523" t="s">
        <v>248</v>
      </c>
      <c r="C72" s="732"/>
      <c r="D72" s="524"/>
      <c r="E72" s="524"/>
      <c r="F72" s="524"/>
      <c r="G72" s="524"/>
      <c r="H72" s="524"/>
      <c r="I72" s="524"/>
      <c r="K72" s="523" t="s">
        <v>248</v>
      </c>
      <c r="L72" s="566"/>
      <c r="M72" s="566"/>
      <c r="N72" s="566"/>
      <c r="O72" s="566"/>
      <c r="P72" s="566"/>
      <c r="Q72" s="567"/>
      <c r="S72" s="568"/>
      <c r="U72" s="547"/>
      <c r="V72" s="547"/>
      <c r="W72" s="547"/>
      <c r="X72" s="547"/>
      <c r="Y72" s="547"/>
      <c r="Z72" s="547"/>
    </row>
    <row r="73" spans="2:26" s="533" customFormat="1" ht="12.75" customHeight="1" x14ac:dyDescent="0.2">
      <c r="B73" s="523" t="s">
        <v>736</v>
      </c>
      <c r="C73" s="732"/>
      <c r="D73" s="524"/>
      <c r="E73" s="524"/>
      <c r="F73" s="524"/>
      <c r="G73" s="524"/>
      <c r="H73" s="524"/>
      <c r="I73" s="573"/>
      <c r="K73" s="523" t="s">
        <v>736</v>
      </c>
      <c r="L73" s="545"/>
      <c r="M73" s="545"/>
      <c r="N73" s="545"/>
      <c r="O73" s="545"/>
      <c r="P73" s="545"/>
      <c r="Q73" s="546"/>
      <c r="S73" s="568"/>
      <c r="U73" s="547"/>
      <c r="V73" s="547"/>
      <c r="W73" s="547"/>
      <c r="X73" s="547"/>
      <c r="Y73" s="547"/>
      <c r="Z73" s="547"/>
    </row>
    <row r="74" spans="2:26" s="533" customFormat="1" ht="12.75" customHeight="1" x14ac:dyDescent="0.2">
      <c r="B74" s="530" t="s">
        <v>56</v>
      </c>
      <c r="C74" s="731" t="s">
        <v>247</v>
      </c>
      <c r="D74" s="532">
        <f>+D146+D110-D38</f>
        <v>9416</v>
      </c>
      <c r="E74" s="532">
        <f t="shared" ref="D74:E77" si="117">+E146+E110-E38</f>
        <v>9783</v>
      </c>
      <c r="F74" s="532">
        <f t="shared" ref="F74:I74" si="118">+F146+F110-F38</f>
        <v>11791.545960777983</v>
      </c>
      <c r="G74" s="532">
        <f t="shared" si="118"/>
        <v>14149.655152933577</v>
      </c>
      <c r="H74" s="532">
        <f t="shared" si="118"/>
        <v>17706.716729884592</v>
      </c>
      <c r="I74" s="532">
        <f t="shared" si="118"/>
        <v>22137.78831409894</v>
      </c>
      <c r="K74" s="530" t="s">
        <v>56</v>
      </c>
      <c r="L74" s="534">
        <f>D74*'estand mp'!F18</f>
        <v>386.05600000000004</v>
      </c>
      <c r="M74" s="534">
        <f>E74*'estand mp'!G18</f>
        <v>430.452</v>
      </c>
      <c r="N74" s="534">
        <f>F74*'estand mp'!H18</f>
        <v>544.76942338794277</v>
      </c>
      <c r="O74" s="534">
        <f>G74*'estand mp'!I18</f>
        <v>686.39977146880778</v>
      </c>
      <c r="P74" s="534">
        <f>H74*'estand mp'!J18</f>
        <v>901.9004699950367</v>
      </c>
      <c r="Q74" s="534">
        <f>I74*'estand mp'!K18</f>
        <v>1183.979282506426</v>
      </c>
      <c r="U74" s="547"/>
      <c r="V74" s="547"/>
      <c r="W74" s="547"/>
      <c r="X74" s="547"/>
      <c r="Y74" s="547"/>
      <c r="Z74" s="547"/>
    </row>
    <row r="75" spans="2:26" s="533" customFormat="1" ht="12.75" customHeight="1" x14ac:dyDescent="0.2">
      <c r="B75" s="530" t="s">
        <v>73</v>
      </c>
      <c r="C75" s="731" t="s">
        <v>247</v>
      </c>
      <c r="D75" s="532">
        <f t="shared" si="117"/>
        <v>8965</v>
      </c>
      <c r="E75" s="532">
        <f t="shared" si="117"/>
        <v>9314</v>
      </c>
      <c r="F75" s="532">
        <f t="shared" ref="F75:I75" si="119">+F147+F111-F39</f>
        <v>11226.168549753853</v>
      </c>
      <c r="G75" s="532">
        <f t="shared" si="119"/>
        <v>13471.602259704623</v>
      </c>
      <c r="H75" s="532">
        <f t="shared" si="119"/>
        <v>16857.859333387136</v>
      </c>
      <c r="I75" s="532">
        <f t="shared" si="119"/>
        <v>21077.055564522638</v>
      </c>
      <c r="K75" s="530" t="s">
        <v>73</v>
      </c>
      <c r="L75" s="534">
        <f>D75*'estand mp'!F28</f>
        <v>197.23</v>
      </c>
      <c r="M75" s="534">
        <f>E75*'estand mp'!G28</f>
        <v>223.536</v>
      </c>
      <c r="N75" s="534">
        <f>F75*'estand mp'!H28</f>
        <v>282.89944745379711</v>
      </c>
      <c r="O75" s="534">
        <f>G75*'estand mp'!I28</f>
        <v>356.45859579178432</v>
      </c>
      <c r="P75" s="534">
        <f>H75*'estand mp'!J28</f>
        <v>468.36190585949481</v>
      </c>
      <c r="Q75" s="534">
        <f>I75*'estand mp'!K28</f>
        <v>614.86302648658921</v>
      </c>
      <c r="U75" s="547"/>
      <c r="V75" s="547"/>
      <c r="W75" s="547"/>
      <c r="X75" s="547"/>
      <c r="Y75" s="547"/>
      <c r="Z75" s="547"/>
    </row>
    <row r="76" spans="2:26" s="533" customFormat="1" ht="12.75" customHeight="1" x14ac:dyDescent="0.2">
      <c r="B76" s="530" t="s">
        <v>57</v>
      </c>
      <c r="C76" s="731" t="s">
        <v>247</v>
      </c>
      <c r="D76" s="532">
        <f t="shared" si="117"/>
        <v>3085</v>
      </c>
      <c r="E76" s="532">
        <f t="shared" si="117"/>
        <v>3204</v>
      </c>
      <c r="F76" s="532">
        <f t="shared" ref="F76:I76" si="120">+F148+F112-F40</f>
        <v>3862.9422968283434</v>
      </c>
      <c r="G76" s="532">
        <f t="shared" si="120"/>
        <v>4635.7307561940115</v>
      </c>
      <c r="H76" s="532">
        <f t="shared" si="120"/>
        <v>5800.8104269227661</v>
      </c>
      <c r="I76" s="532">
        <f t="shared" si="120"/>
        <v>7251.4044871277538</v>
      </c>
      <c r="K76" s="530" t="s">
        <v>57</v>
      </c>
      <c r="L76" s="534">
        <f>D76*'estand mp'!F38</f>
        <v>126.485</v>
      </c>
      <c r="M76" s="534">
        <f>E76*'estand mp'!G38</f>
        <v>140.976</v>
      </c>
      <c r="N76" s="534">
        <f>F76*'estand mp'!H38</f>
        <v>178.46793411346945</v>
      </c>
      <c r="O76" s="534">
        <f>G76*'estand mp'!I38</f>
        <v>224.87929898297148</v>
      </c>
      <c r="P76" s="534">
        <f>H76*'estand mp'!J38</f>
        <v>295.46717950052454</v>
      </c>
      <c r="Q76" s="534">
        <f>I76*'estand mp'!K38</f>
        <v>387.82160891680053</v>
      </c>
      <c r="U76" s="547"/>
      <c r="V76" s="547"/>
      <c r="W76" s="547"/>
      <c r="X76" s="547"/>
      <c r="Y76" s="547"/>
      <c r="Z76" s="547"/>
    </row>
    <row r="77" spans="2:26" s="533" customFormat="1" ht="12.75" customHeight="1" x14ac:dyDescent="0.2">
      <c r="B77" s="530" t="s">
        <v>74</v>
      </c>
      <c r="C77" s="731" t="s">
        <v>247</v>
      </c>
      <c r="D77" s="532">
        <f t="shared" si="117"/>
        <v>6414</v>
      </c>
      <c r="E77" s="532">
        <f t="shared" si="117"/>
        <v>6663</v>
      </c>
      <c r="F77" s="532">
        <f t="shared" ref="F77:I77" si="121">+F149+F113-F41</f>
        <v>8030.3431926398189</v>
      </c>
      <c r="G77" s="532">
        <f t="shared" si="121"/>
        <v>9637.8118311677827</v>
      </c>
      <c r="H77" s="532">
        <f t="shared" si="121"/>
        <v>12060.613509805504</v>
      </c>
      <c r="I77" s="532">
        <f t="shared" si="121"/>
        <v>15078.751634250664</v>
      </c>
      <c r="K77" s="530" t="s">
        <v>74</v>
      </c>
      <c r="L77" s="534">
        <f>D77*'estand mp'!F48</f>
        <v>1058.31</v>
      </c>
      <c r="M77" s="534">
        <f>E77*'estand mp'!G48</f>
        <v>1159.3619999999999</v>
      </c>
      <c r="N77" s="534">
        <f>F77*'estand mp'!H48</f>
        <v>1467.1437012952949</v>
      </c>
      <c r="O77" s="534">
        <f>G77*'estand mp'!I48</f>
        <v>1848.8696326320717</v>
      </c>
      <c r="P77" s="534">
        <f>H77*'estand mp'!J48</f>
        <v>2429.3301822862159</v>
      </c>
      <c r="Q77" s="534">
        <f>I77*'estand mp'!K48</f>
        <v>3189.1271325315151</v>
      </c>
      <c r="U77" s="547"/>
      <c r="V77" s="547"/>
      <c r="W77" s="547"/>
      <c r="X77" s="547"/>
      <c r="Y77" s="547"/>
      <c r="Z77" s="547"/>
    </row>
    <row r="78" spans="2:26" s="533" customFormat="1" ht="12.75" customHeight="1" x14ac:dyDescent="0.2">
      <c r="B78" s="549" t="s">
        <v>740</v>
      </c>
      <c r="C78" s="733"/>
      <c r="D78" s="572">
        <f t="shared" ref="D78:E78" si="122">SUM(D74:D77)</f>
        <v>27880</v>
      </c>
      <c r="E78" s="572">
        <f t="shared" si="122"/>
        <v>28964</v>
      </c>
      <c r="F78" s="572">
        <f t="shared" ref="F78:I78" si="123">SUM(F74:F77)</f>
        <v>34911</v>
      </c>
      <c r="G78" s="572">
        <f t="shared" si="123"/>
        <v>41894.799999999996</v>
      </c>
      <c r="H78" s="572">
        <f t="shared" si="123"/>
        <v>52425.999999999993</v>
      </c>
      <c r="I78" s="572">
        <f t="shared" si="123"/>
        <v>65545</v>
      </c>
      <c r="K78" s="549" t="s">
        <v>740</v>
      </c>
      <c r="L78" s="552">
        <f t="shared" ref="L78:Q78" si="124">SUM(L74:L77)</f>
        <v>1768.0810000000001</v>
      </c>
      <c r="M78" s="552">
        <f t="shared" si="124"/>
        <v>1954.326</v>
      </c>
      <c r="N78" s="552">
        <f t="shared" si="124"/>
        <v>2473.280506250504</v>
      </c>
      <c r="O78" s="552">
        <f t="shared" si="124"/>
        <v>3116.607298875635</v>
      </c>
      <c r="P78" s="552">
        <f t="shared" si="124"/>
        <v>4095.0597376412716</v>
      </c>
      <c r="Q78" s="552">
        <f t="shared" si="124"/>
        <v>5375.7910504413303</v>
      </c>
      <c r="U78" s="547"/>
      <c r="V78" s="547"/>
      <c r="W78" s="547"/>
      <c r="X78" s="547"/>
      <c r="Y78" s="547"/>
      <c r="Z78" s="547"/>
    </row>
    <row r="79" spans="2:26" s="533" customFormat="1" ht="12.75" customHeight="1" x14ac:dyDescent="0.2">
      <c r="B79" s="541" t="s">
        <v>266</v>
      </c>
      <c r="C79" s="734"/>
      <c r="D79" s="524"/>
      <c r="E79" s="524"/>
      <c r="F79" s="524"/>
      <c r="G79" s="524"/>
      <c r="H79" s="524"/>
      <c r="I79" s="573"/>
      <c r="K79" s="541" t="s">
        <v>266</v>
      </c>
      <c r="L79" s="554"/>
      <c r="M79" s="554"/>
      <c r="N79" s="554"/>
      <c r="O79" s="554"/>
      <c r="P79" s="554"/>
      <c r="Q79" s="555"/>
      <c r="U79" s="547"/>
      <c r="V79" s="547"/>
      <c r="W79" s="547"/>
      <c r="X79" s="547"/>
      <c r="Y79" s="547"/>
      <c r="Z79" s="547"/>
    </row>
    <row r="80" spans="2:26" s="533" customFormat="1" ht="12.75" customHeight="1" x14ac:dyDescent="0.2">
      <c r="B80" s="530" t="s">
        <v>56</v>
      </c>
      <c r="C80" s="731" t="s">
        <v>247</v>
      </c>
      <c r="D80" s="532">
        <f>+D152+D116-D44</f>
        <v>9416</v>
      </c>
      <c r="E80" s="532">
        <f t="shared" ref="E80:I80" si="125">+E152+E116-E44</f>
        <v>9783</v>
      </c>
      <c r="F80" s="532">
        <f t="shared" si="125"/>
        <v>11791.545960777983</v>
      </c>
      <c r="G80" s="532">
        <f t="shared" si="125"/>
        <v>14149.655152933577</v>
      </c>
      <c r="H80" s="532">
        <f t="shared" si="125"/>
        <v>17706.716729884592</v>
      </c>
      <c r="I80" s="532">
        <f t="shared" si="125"/>
        <v>22137.78831409894</v>
      </c>
      <c r="K80" s="530" t="s">
        <v>56</v>
      </c>
      <c r="L80" s="534">
        <f>D80*'estand mp'!F19</f>
        <v>1035.76</v>
      </c>
      <c r="M80" s="534">
        <f>E80*'estand mp'!G19</f>
        <v>1129.9365</v>
      </c>
      <c r="N80" s="534">
        <f>F80*'estand mp'!H19</f>
        <v>1430.0197363933501</v>
      </c>
      <c r="O80" s="534">
        <f>G80*'estand mp'!I19</f>
        <v>1801.7994001056206</v>
      </c>
      <c r="P80" s="534">
        <f>H80*'estand mp'!J19</f>
        <v>2367.4887337369714</v>
      </c>
      <c r="Q80" s="534">
        <f>I80*'estand mp'!K19</f>
        <v>3107.9456165793686</v>
      </c>
      <c r="U80" s="547"/>
      <c r="V80" s="547"/>
      <c r="W80" s="547"/>
      <c r="X80" s="547"/>
      <c r="Y80" s="547"/>
      <c r="Z80" s="547"/>
    </row>
    <row r="81" spans="2:26" s="533" customFormat="1" ht="12.75" customHeight="1" x14ac:dyDescent="0.2">
      <c r="B81" s="530" t="s">
        <v>73</v>
      </c>
      <c r="C81" s="731" t="s">
        <v>247</v>
      </c>
      <c r="D81" s="532">
        <f t="shared" ref="D81:I83" si="126">+D153+D117-D45</f>
        <v>8965</v>
      </c>
      <c r="E81" s="532">
        <f t="shared" si="126"/>
        <v>9314</v>
      </c>
      <c r="F81" s="532">
        <f t="shared" si="126"/>
        <v>11226.168549753853</v>
      </c>
      <c r="G81" s="532">
        <f t="shared" si="126"/>
        <v>13471.602259704623</v>
      </c>
      <c r="H81" s="532">
        <f t="shared" si="126"/>
        <v>16857.859333387136</v>
      </c>
      <c r="I81" s="532">
        <f t="shared" si="126"/>
        <v>21077.055564522638</v>
      </c>
      <c r="K81" s="530" t="s">
        <v>73</v>
      </c>
      <c r="L81" s="534">
        <f>D81*'estand mp'!F29</f>
        <v>986.15</v>
      </c>
      <c r="M81" s="534">
        <f>E81*'estand mp'!G29</f>
        <v>1075.7670000000001</v>
      </c>
      <c r="N81" s="534">
        <f>F81*'estand mp'!H29</f>
        <v>1361.4535908713985</v>
      </c>
      <c r="O81" s="534">
        <f>G81*'estand mp'!I29</f>
        <v>1715.456992247962</v>
      </c>
      <c r="P81" s="534">
        <f>H81*'estand mp'!J29</f>
        <v>2253.9916719488187</v>
      </c>
      <c r="Q81" s="534">
        <f>I81*'estand mp'!K29</f>
        <v>2959.0283149667102</v>
      </c>
    </row>
    <row r="82" spans="2:26" s="533" customFormat="1" ht="12.75" customHeight="1" x14ac:dyDescent="0.2">
      <c r="B82" s="530" t="s">
        <v>57</v>
      </c>
      <c r="C82" s="731" t="s">
        <v>247</v>
      </c>
      <c r="D82" s="532">
        <f t="shared" si="126"/>
        <v>3085</v>
      </c>
      <c r="E82" s="532">
        <f t="shared" si="126"/>
        <v>3204</v>
      </c>
      <c r="F82" s="532">
        <f t="shared" si="126"/>
        <v>3862.9422968283434</v>
      </c>
      <c r="G82" s="532">
        <f t="shared" si="126"/>
        <v>4635.7307561940115</v>
      </c>
      <c r="H82" s="532">
        <f t="shared" si="126"/>
        <v>5800.8104269227661</v>
      </c>
      <c r="I82" s="532">
        <f t="shared" si="126"/>
        <v>7251.4044871277538</v>
      </c>
      <c r="K82" s="530" t="s">
        <v>57</v>
      </c>
      <c r="L82" s="534">
        <f>D82*'estand mp'!F39</f>
        <v>339.35</v>
      </c>
      <c r="M82" s="534">
        <f>E82*'estand mp'!G39</f>
        <v>370.06200000000001</v>
      </c>
      <c r="N82" s="534">
        <f>F82*'estand mp'!H39</f>
        <v>468.47832704785736</v>
      </c>
      <c r="O82" s="534">
        <f>G82*'estand mp'!I39</f>
        <v>590.30815983030016</v>
      </c>
      <c r="P82" s="534">
        <f>H82*'estand mp'!J39</f>
        <v>775.60134618887696</v>
      </c>
      <c r="Q82" s="534">
        <f>I82*'estand mp'!K39</f>
        <v>1018.0317234066014</v>
      </c>
    </row>
    <row r="83" spans="2:26" s="533" customFormat="1" ht="12.75" customHeight="1" x14ac:dyDescent="0.2">
      <c r="B83" s="530" t="s">
        <v>74</v>
      </c>
      <c r="C83" s="731" t="s">
        <v>247</v>
      </c>
      <c r="D83" s="532">
        <f t="shared" si="126"/>
        <v>9620.5</v>
      </c>
      <c r="E83" s="532">
        <f t="shared" si="126"/>
        <v>9994</v>
      </c>
      <c r="F83" s="532">
        <f t="shared" si="126"/>
        <v>12047.01478895973</v>
      </c>
      <c r="G83" s="532">
        <f t="shared" si="126"/>
        <v>14456.217746751674</v>
      </c>
      <c r="H83" s="532">
        <f t="shared" si="126"/>
        <v>18091.420264708257</v>
      </c>
      <c r="I83" s="532">
        <f t="shared" si="126"/>
        <v>22617.127451376</v>
      </c>
      <c r="K83" s="530" t="s">
        <v>74</v>
      </c>
      <c r="L83" s="534">
        <f>D83*'estand mp'!F49</f>
        <v>1058.2550000000001</v>
      </c>
      <c r="M83" s="534">
        <f>E83*'estand mp'!G49</f>
        <v>1154.307</v>
      </c>
      <c r="N83" s="534">
        <f>F83*'estand mp'!H49</f>
        <v>1461.0017185310915</v>
      </c>
      <c r="O83" s="534">
        <f>G83*'estand mp'!I49</f>
        <v>1840.8366975991748</v>
      </c>
      <c r="P83" s="534">
        <f>H83*'estand mp'!J49</f>
        <v>2418.9257843442497</v>
      </c>
      <c r="Q83" s="534">
        <f>I83*'estand mp'!K49</f>
        <v>3175.2405039194191</v>
      </c>
      <c r="S83" s="568"/>
      <c r="U83" s="547"/>
      <c r="V83" s="547"/>
      <c r="W83" s="547"/>
      <c r="X83" s="547"/>
      <c r="Y83" s="547"/>
      <c r="Z83" s="547"/>
    </row>
    <row r="84" spans="2:26" s="533" customFormat="1" ht="12.75" customHeight="1" x14ac:dyDescent="0.2">
      <c r="B84" s="561" t="s">
        <v>662</v>
      </c>
      <c r="C84" s="734"/>
      <c r="D84" s="575">
        <f t="shared" ref="D84" si="127">SUM(D80:D83)</f>
        <v>31086.5</v>
      </c>
      <c r="E84" s="575">
        <f t="shared" ref="E84:I84" si="128">SUM(E80:E83)</f>
        <v>32295</v>
      </c>
      <c r="F84" s="575">
        <f t="shared" si="128"/>
        <v>38927.671596319909</v>
      </c>
      <c r="G84" s="575">
        <f t="shared" si="128"/>
        <v>46713.205915583887</v>
      </c>
      <c r="H84" s="575">
        <f t="shared" si="128"/>
        <v>58456.806754902747</v>
      </c>
      <c r="I84" s="575">
        <f t="shared" si="128"/>
        <v>73083.375817125328</v>
      </c>
      <c r="K84" s="561" t="s">
        <v>662</v>
      </c>
      <c r="L84" s="552">
        <f>SUM(L80:L83)</f>
        <v>3419.5149999999999</v>
      </c>
      <c r="M84" s="552">
        <f t="shared" ref="M84:Q84" si="129">SUM(M80:M83)</f>
        <v>3730.0725000000002</v>
      </c>
      <c r="N84" s="552">
        <f t="shared" si="129"/>
        <v>4720.9533728436973</v>
      </c>
      <c r="O84" s="552">
        <f t="shared" si="129"/>
        <v>5948.4012497830581</v>
      </c>
      <c r="P84" s="552">
        <f t="shared" si="129"/>
        <v>7816.0075362189164</v>
      </c>
      <c r="Q84" s="552">
        <f t="shared" si="129"/>
        <v>10260.2461588721</v>
      </c>
      <c r="S84" s="568"/>
      <c r="U84" s="547"/>
      <c r="V84" s="547"/>
      <c r="W84" s="547"/>
      <c r="X84" s="547"/>
      <c r="Y84" s="547"/>
      <c r="Z84" s="547"/>
    </row>
    <row r="85" spans="2:26" s="533" customFormat="1" ht="12.75" customHeight="1" x14ac:dyDescent="0.2">
      <c r="B85" s="562" t="s">
        <v>663</v>
      </c>
      <c r="C85" s="728"/>
      <c r="D85" s="575">
        <f t="shared" ref="D85" si="130">+D78+D84</f>
        <v>58966.5</v>
      </c>
      <c r="E85" s="575">
        <f t="shared" ref="E85:I85" si="131">+E78+E84</f>
        <v>61259</v>
      </c>
      <c r="F85" s="575">
        <f t="shared" si="131"/>
        <v>73838.671596319909</v>
      </c>
      <c r="G85" s="575">
        <f t="shared" si="131"/>
        <v>88608.005915583883</v>
      </c>
      <c r="H85" s="575">
        <f t="shared" si="131"/>
        <v>110882.80675490273</v>
      </c>
      <c r="I85" s="575">
        <f t="shared" si="131"/>
        <v>138628.37581712531</v>
      </c>
      <c r="K85" s="562" t="s">
        <v>663</v>
      </c>
      <c r="L85" s="564">
        <f t="shared" ref="L85:Q85" si="132">+L78+L84</f>
        <v>5187.5959999999995</v>
      </c>
      <c r="M85" s="564">
        <f t="shared" si="132"/>
        <v>5684.3985000000002</v>
      </c>
      <c r="N85" s="564">
        <f t="shared" si="132"/>
        <v>7194.2338790942013</v>
      </c>
      <c r="O85" s="564">
        <f t="shared" si="132"/>
        <v>9065.0085486586941</v>
      </c>
      <c r="P85" s="564">
        <f t="shared" si="132"/>
        <v>11911.067273860188</v>
      </c>
      <c r="Q85" s="564">
        <f t="shared" si="132"/>
        <v>15636.03720931343</v>
      </c>
      <c r="S85" s="568"/>
      <c r="U85" s="547"/>
      <c r="V85" s="547"/>
      <c r="W85" s="547"/>
      <c r="X85" s="547"/>
      <c r="Y85" s="547"/>
      <c r="Z85" s="547"/>
    </row>
    <row r="86" spans="2:26" s="533" customFormat="1" ht="12.75" customHeight="1" x14ac:dyDescent="0.2">
      <c r="B86" s="577" t="s">
        <v>666</v>
      </c>
      <c r="C86" s="728"/>
      <c r="D86" s="575">
        <f t="shared" ref="D86" si="133">+D71+D85</f>
        <v>121407.772</v>
      </c>
      <c r="E86" s="575">
        <f t="shared" ref="E86:I86" si="134">+E71+E85</f>
        <v>126127.17211111111</v>
      </c>
      <c r="F86" s="575">
        <f t="shared" si="134"/>
        <v>152027.82861060445</v>
      </c>
      <c r="G86" s="575">
        <f t="shared" si="134"/>
        <v>182436.99433272536</v>
      </c>
      <c r="H86" s="575">
        <f t="shared" si="134"/>
        <v>228304.32858784599</v>
      </c>
      <c r="I86" s="575">
        <f t="shared" si="134"/>
        <v>285424.95997433621</v>
      </c>
      <c r="K86" s="577" t="s">
        <v>666</v>
      </c>
      <c r="L86" s="578">
        <f t="shared" ref="L86:Q86" si="135">+L71+L85</f>
        <v>68313.090500000006</v>
      </c>
      <c r="M86" s="578">
        <f t="shared" si="135"/>
        <v>74627.414425555544</v>
      </c>
      <c r="N86" s="578">
        <f t="shared" si="135"/>
        <v>94449.475730915801</v>
      </c>
      <c r="O86" s="578">
        <f t="shared" si="135"/>
        <v>119009.60326195392</v>
      </c>
      <c r="P86" s="578">
        <f t="shared" si="135"/>
        <v>156379.55247705264</v>
      </c>
      <c r="Q86" s="578">
        <f t="shared" si="135"/>
        <v>205275.17112640032</v>
      </c>
      <c r="S86" s="568"/>
      <c r="U86" s="547"/>
      <c r="V86" s="547"/>
      <c r="W86" s="547"/>
      <c r="X86" s="547"/>
      <c r="Y86" s="547"/>
      <c r="Z86" s="547"/>
    </row>
    <row r="87" spans="2:26" s="533" customFormat="1" ht="12.75" customHeight="1" x14ac:dyDescent="0.2">
      <c r="B87" s="684" t="s">
        <v>667</v>
      </c>
      <c r="C87" s="732"/>
      <c r="D87" s="580"/>
      <c r="E87" s="579"/>
      <c r="F87" s="579"/>
      <c r="G87" s="579"/>
      <c r="H87" s="579"/>
      <c r="I87" s="581"/>
      <c r="J87" s="582"/>
      <c r="K87" s="684" t="s">
        <v>667</v>
      </c>
      <c r="L87" s="566"/>
      <c r="M87" s="566"/>
      <c r="N87" s="566"/>
      <c r="O87" s="566"/>
      <c r="P87" s="566"/>
      <c r="Q87" s="567"/>
      <c r="S87" s="568"/>
      <c r="U87" s="547"/>
      <c r="V87" s="547"/>
      <c r="W87" s="547"/>
      <c r="X87" s="547"/>
      <c r="Y87" s="547"/>
      <c r="Z87" s="547"/>
    </row>
    <row r="88" spans="2:26" s="574" customFormat="1" ht="12.75" customHeight="1" x14ac:dyDescent="0.2">
      <c r="B88" s="523" t="s">
        <v>250</v>
      </c>
      <c r="C88" s="583"/>
      <c r="D88" s="584"/>
      <c r="E88" s="585"/>
      <c r="F88" s="585"/>
      <c r="G88" s="585"/>
      <c r="H88" s="585"/>
      <c r="I88" s="586"/>
      <c r="J88" s="587"/>
      <c r="K88" s="523" t="s">
        <v>250</v>
      </c>
      <c r="L88" s="566"/>
      <c r="M88" s="566"/>
      <c r="N88" s="566"/>
      <c r="O88" s="566"/>
      <c r="P88" s="566"/>
      <c r="Q88" s="567"/>
      <c r="S88" s="568"/>
      <c r="T88" s="533"/>
      <c r="U88" s="547"/>
      <c r="V88" s="547"/>
      <c r="W88" s="547"/>
      <c r="X88" s="547"/>
      <c r="Y88" s="547"/>
      <c r="Z88" s="547"/>
    </row>
    <row r="89" spans="2:26" s="533" customFormat="1" ht="12.75" customHeight="1" x14ac:dyDescent="0.2">
      <c r="B89" s="523" t="s">
        <v>658</v>
      </c>
      <c r="C89" s="732"/>
      <c r="D89" s="537"/>
      <c r="E89" s="536"/>
      <c r="F89" s="536"/>
      <c r="G89" s="536"/>
      <c r="H89" s="536"/>
      <c r="I89" s="538"/>
      <c r="K89" s="523" t="s">
        <v>658</v>
      </c>
      <c r="L89" s="545"/>
      <c r="M89" s="545"/>
      <c r="N89" s="545"/>
      <c r="O89" s="545"/>
      <c r="P89" s="545"/>
      <c r="Q89" s="546"/>
      <c r="S89" s="568"/>
      <c r="U89" s="547"/>
      <c r="V89" s="547"/>
      <c r="W89" s="547"/>
      <c r="X89" s="547"/>
      <c r="Y89" s="547"/>
      <c r="Z89" s="547"/>
    </row>
    <row r="90" spans="2:26" s="533" customFormat="1" ht="12.75" customHeight="1" x14ac:dyDescent="0.2">
      <c r="B90" s="530" t="s">
        <v>56</v>
      </c>
      <c r="C90" s="731" t="s">
        <v>267</v>
      </c>
      <c r="D90" s="532">
        <f>D11*'estand mp'!$D$13</f>
        <v>3433.5599999999995</v>
      </c>
      <c r="E90" s="532">
        <f>E11*'estand mp'!$D$13</f>
        <v>3948.7991111111105</v>
      </c>
      <c r="F90" s="532">
        <f>F11*'estand mp'!$D$13</f>
        <v>4738.2906319102567</v>
      </c>
      <c r="G90" s="532">
        <f>G11*'estand mp'!$D$13</f>
        <v>5685.9487582923066</v>
      </c>
      <c r="H90" s="532">
        <f>H11*'estand mp'!$D$13</f>
        <v>7088.5237963037671</v>
      </c>
      <c r="I90" s="532">
        <f>I11*'estand mp'!$D$13</f>
        <v>8859.8927172948079</v>
      </c>
      <c r="K90" s="530" t="s">
        <v>56</v>
      </c>
      <c r="L90" s="534">
        <f t="shared" ref="L90:L93" si="136">+D90*U11</f>
        <v>3982.929599999999</v>
      </c>
      <c r="M90" s="534">
        <f t="shared" ref="M90:M93" si="137">+E90*V11</f>
        <v>4794.6569760903649</v>
      </c>
      <c r="N90" s="534">
        <f t="shared" ref="N90:N93" si="138">+F90*W11</f>
        <v>6040.418892370255</v>
      </c>
      <c r="O90" s="534">
        <f t="shared" ref="O90:O93" si="139">+G90*X11</f>
        <v>7610.9248558206173</v>
      </c>
      <c r="P90" s="534">
        <f t="shared" ref="P90:P93" si="140">+H90*Y11</f>
        <v>9964.5277099848608</v>
      </c>
      <c r="Q90" s="534">
        <f t="shared" ref="Q90:Q93" si="141">+I90*Z11</f>
        <v>13077.696017012637</v>
      </c>
      <c r="U90" s="547"/>
      <c r="V90" s="547"/>
      <c r="W90" s="547"/>
      <c r="X90" s="547"/>
      <c r="Y90" s="547"/>
      <c r="Z90" s="547"/>
    </row>
    <row r="91" spans="2:26" s="533" customFormat="1" ht="12.75" customHeight="1" x14ac:dyDescent="0.2">
      <c r="B91" s="530" t="s">
        <v>73</v>
      </c>
      <c r="C91" s="731" t="s">
        <v>267</v>
      </c>
      <c r="D91" s="532">
        <f>D12*'estand mp'!$D$23</f>
        <v>2470.39</v>
      </c>
      <c r="E91" s="532">
        <f>E12*'estand mp'!$D$23</f>
        <v>2840.84</v>
      </c>
      <c r="F91" s="532">
        <f>F12*'estand mp'!$D$23</f>
        <v>3409.1222504236944</v>
      </c>
      <c r="G91" s="532">
        <f>G12*'estand mp'!$D$23</f>
        <v>4090.946700508433</v>
      </c>
      <c r="H91" s="532">
        <f>H12*'estand mp'!$D$23</f>
        <v>5100.076393350012</v>
      </c>
      <c r="I91" s="532">
        <f>I12*'estand mp'!$D$23</f>
        <v>6374.5472250020175</v>
      </c>
      <c r="K91" s="530" t="s">
        <v>73</v>
      </c>
      <c r="L91" s="534">
        <f t="shared" si="136"/>
        <v>2865.6523999999995</v>
      </c>
      <c r="M91" s="534">
        <f t="shared" si="137"/>
        <v>3449.3442585461098</v>
      </c>
      <c r="N91" s="534">
        <f t="shared" si="138"/>
        <v>4346.0053130373581</v>
      </c>
      <c r="O91" s="534">
        <f t="shared" si="139"/>
        <v>5475.9306474918758</v>
      </c>
      <c r="P91" s="534">
        <f t="shared" si="140"/>
        <v>7169.3528068023124</v>
      </c>
      <c r="Q91" s="534">
        <f t="shared" si="141"/>
        <v>9409.1580727945329</v>
      </c>
      <c r="U91" s="547"/>
      <c r="V91" s="547"/>
      <c r="W91" s="547"/>
      <c r="X91" s="547"/>
      <c r="Y91" s="547"/>
      <c r="Z91" s="547"/>
    </row>
    <row r="92" spans="2:26" s="533" customFormat="1" ht="12.75" customHeight="1" x14ac:dyDescent="0.2">
      <c r="B92" s="530" t="s">
        <v>57</v>
      </c>
      <c r="C92" s="731" t="s">
        <v>267</v>
      </c>
      <c r="D92" s="532">
        <f>D13*'estand mp'!$D$33</f>
        <v>994.43200000000002</v>
      </c>
      <c r="E92" s="532">
        <f>E13*'estand mp'!$D$33</f>
        <v>1143.4880000000001</v>
      </c>
      <c r="F92" s="532">
        <f>F13*'estand mp'!$D$33</f>
        <v>1372.3097396497458</v>
      </c>
      <c r="G92" s="532">
        <f>G13*'estand mp'!$D$33</f>
        <v>1646.771687579695</v>
      </c>
      <c r="H92" s="532">
        <f>H13*'estand mp'!$D$33</f>
        <v>2052.98724816399</v>
      </c>
      <c r="I92" s="532">
        <f>I13*'estand mp'!$D$33</f>
        <v>2566.0133606649988</v>
      </c>
      <c r="K92" s="530" t="s">
        <v>57</v>
      </c>
      <c r="L92" s="534">
        <f t="shared" si="136"/>
        <v>1153.5411199999999</v>
      </c>
      <c r="M92" s="534">
        <f t="shared" si="137"/>
        <v>1388.4423556657196</v>
      </c>
      <c r="N92" s="534">
        <f t="shared" si="138"/>
        <v>1749.4424270698332</v>
      </c>
      <c r="O92" s="534">
        <f t="shared" si="139"/>
        <v>2204.2531515745209</v>
      </c>
      <c r="P92" s="534">
        <f t="shared" si="140"/>
        <v>2885.932643611086</v>
      </c>
      <c r="Q92" s="534">
        <f t="shared" si="141"/>
        <v>3787.5534112603896</v>
      </c>
      <c r="U92" s="547"/>
      <c r="V92" s="547"/>
      <c r="W92" s="547"/>
      <c r="X92" s="547"/>
      <c r="Y92" s="547"/>
      <c r="Z92" s="547"/>
    </row>
    <row r="93" spans="2:26" s="533" customFormat="1" ht="12.75" customHeight="1" x14ac:dyDescent="0.2">
      <c r="B93" s="530" t="s">
        <v>74</v>
      </c>
      <c r="C93" s="731" t="s">
        <v>267</v>
      </c>
      <c r="D93" s="532">
        <f>D14*'estand mp'!$D$43</f>
        <v>5701</v>
      </c>
      <c r="E93" s="532">
        <f>E14*'estand mp'!$D$43</f>
        <v>6556</v>
      </c>
      <c r="F93" s="532">
        <f>F14*'estand mp'!$D$43</f>
        <v>7867.3431926398198</v>
      </c>
      <c r="G93" s="532">
        <f>G14*'estand mp'!$D$43</f>
        <v>9440.8118311677827</v>
      </c>
      <c r="H93" s="532">
        <f>H14*'estand mp'!$D$43</f>
        <v>11769.613509805504</v>
      </c>
      <c r="I93" s="532">
        <f>I14*'estand mp'!$D$43</f>
        <v>14710.751634250666</v>
      </c>
      <c r="K93" s="530" t="s">
        <v>74</v>
      </c>
      <c r="L93" s="534">
        <f t="shared" si="136"/>
        <v>4218.74</v>
      </c>
      <c r="M93" s="534">
        <f t="shared" si="137"/>
        <v>5088.3306073752719</v>
      </c>
      <c r="N93" s="534">
        <f t="shared" si="138"/>
        <v>6412.1076151001462</v>
      </c>
      <c r="O93" s="534">
        <f t="shared" si="139"/>
        <v>8079.3742056609462</v>
      </c>
      <c r="P93" s="534">
        <f t="shared" si="140"/>
        <v>10577.881790876245</v>
      </c>
      <c r="Q93" s="534">
        <f t="shared" si="141"/>
        <v>13882.661192247866</v>
      </c>
      <c r="U93" s="547"/>
      <c r="V93" s="547"/>
      <c r="W93" s="547"/>
      <c r="X93" s="547"/>
      <c r="Y93" s="547"/>
      <c r="Z93" s="547"/>
    </row>
    <row r="94" spans="2:26" s="533" customFormat="1" ht="12.75" customHeight="1" x14ac:dyDescent="0.2">
      <c r="B94" s="549" t="s">
        <v>659</v>
      </c>
      <c r="C94" s="733"/>
      <c r="D94" s="572">
        <f t="shared" ref="D94" si="142">SUM(D90:D93)</f>
        <v>12599.381999999998</v>
      </c>
      <c r="E94" s="572">
        <f t="shared" ref="E94:I94" si="143">SUM(E90:E93)</f>
        <v>14489.127111111111</v>
      </c>
      <c r="F94" s="572">
        <f t="shared" si="143"/>
        <v>17387.065814623515</v>
      </c>
      <c r="G94" s="572">
        <f t="shared" si="143"/>
        <v>20864.478977548217</v>
      </c>
      <c r="H94" s="572">
        <f t="shared" si="143"/>
        <v>26011.200947623271</v>
      </c>
      <c r="I94" s="572">
        <f t="shared" si="143"/>
        <v>32511.204937212489</v>
      </c>
      <c r="K94" s="549" t="s">
        <v>659</v>
      </c>
      <c r="L94" s="552">
        <f t="shared" ref="L94:Q94" si="144">SUM(L90:L93)</f>
        <v>12220.863119999998</v>
      </c>
      <c r="M94" s="552">
        <f t="shared" si="144"/>
        <v>14720.774197677467</v>
      </c>
      <c r="N94" s="552">
        <f t="shared" si="144"/>
        <v>18547.974247577593</v>
      </c>
      <c r="O94" s="552">
        <f t="shared" si="144"/>
        <v>23370.482860547963</v>
      </c>
      <c r="P94" s="552">
        <f t="shared" si="144"/>
        <v>30597.694951274505</v>
      </c>
      <c r="Q94" s="552">
        <f t="shared" si="144"/>
        <v>40157.068693315421</v>
      </c>
      <c r="U94" s="547"/>
      <c r="V94" s="547"/>
      <c r="W94" s="547"/>
      <c r="X94" s="547"/>
      <c r="Y94" s="547"/>
      <c r="Z94" s="547"/>
    </row>
    <row r="95" spans="2:26" s="533" customFormat="1" ht="12.75" customHeight="1" x14ac:dyDescent="0.2">
      <c r="B95" s="541" t="s">
        <v>260</v>
      </c>
      <c r="C95" s="734"/>
      <c r="D95" s="553"/>
      <c r="E95" s="536"/>
      <c r="F95" s="536"/>
      <c r="G95" s="536"/>
      <c r="H95" s="536"/>
      <c r="I95" s="538"/>
      <c r="K95" s="541" t="s">
        <v>260</v>
      </c>
      <c r="L95" s="554"/>
      <c r="M95" s="554"/>
      <c r="N95" s="554"/>
      <c r="O95" s="554"/>
      <c r="P95" s="554"/>
      <c r="Q95" s="555"/>
      <c r="U95" s="547"/>
      <c r="V95" s="547"/>
      <c r="W95" s="547"/>
      <c r="X95" s="547"/>
      <c r="Y95" s="547"/>
      <c r="Z95" s="547"/>
    </row>
    <row r="96" spans="2:26" s="533" customFormat="1" ht="12.75" customHeight="1" x14ac:dyDescent="0.2">
      <c r="B96" s="530" t="s">
        <v>56</v>
      </c>
      <c r="C96" s="731" t="s">
        <v>267</v>
      </c>
      <c r="D96" s="588">
        <f>D11*'estand mp'!$D$14</f>
        <v>8872.2000000000007</v>
      </c>
      <c r="E96" s="588">
        <f>E11*'estand mp'!$D$14</f>
        <v>10203.560000000001</v>
      </c>
      <c r="F96" s="588">
        <f>F11*'estand mp'!$D$14</f>
        <v>12243.578718424662</v>
      </c>
      <c r="G96" s="588">
        <f>G11*'estand mp'!$D$14</f>
        <v>14692.294462109592</v>
      </c>
      <c r="H96" s="588">
        <f>H11*'estand mp'!$D$14</f>
        <v>18316.499733677669</v>
      </c>
      <c r="I96" s="588">
        <f>I11*'estand mp'!$D$14</f>
        <v>22893.655612944876</v>
      </c>
      <c r="K96" s="530" t="s">
        <v>56</v>
      </c>
      <c r="L96" s="589">
        <f t="shared" ref="L96:L99" si="145">+D96*U16</f>
        <v>12154.914000000002</v>
      </c>
      <c r="M96" s="589">
        <f t="shared" ref="M96:M99" si="146">+E96*V16</f>
        <v>14624.119280396151</v>
      </c>
      <c r="N96" s="589">
        <f t="shared" ref="N96:N99" si="147">+F96*W16</f>
        <v>18423.023340532316</v>
      </c>
      <c r="O96" s="589">
        <f t="shared" ref="O96:O99" si="148">+G96*X16</f>
        <v>23212.758114919267</v>
      </c>
      <c r="P96" s="589">
        <f t="shared" ref="P96:P99" si="149">+H96*Y16</f>
        <v>30391.094468188428</v>
      </c>
      <c r="Q96" s="589">
        <f t="shared" ref="Q96:Q99" si="150">+I96*Z16</f>
        <v>39885.973100888521</v>
      </c>
      <c r="U96" s="547"/>
      <c r="V96" s="547"/>
      <c r="W96" s="547"/>
      <c r="X96" s="547"/>
      <c r="Y96" s="547"/>
      <c r="Z96" s="547"/>
    </row>
    <row r="97" spans="2:26" s="533" customFormat="1" ht="12.75" customHeight="1" x14ac:dyDescent="0.2">
      <c r="B97" s="530" t="s">
        <v>73</v>
      </c>
      <c r="C97" s="731" t="s">
        <v>267</v>
      </c>
      <c r="D97" s="588">
        <f>D12*'estand mp'!$D$24</f>
        <v>5578.2999999999993</v>
      </c>
      <c r="E97" s="588">
        <f>E12*'estand mp'!$D$24</f>
        <v>6414.7999999999993</v>
      </c>
      <c r="F97" s="588">
        <f>F12*'estand mp'!$D$24</f>
        <v>7698.0179848276966</v>
      </c>
      <c r="G97" s="588">
        <f>G12*'estand mp'!$D$24</f>
        <v>9237.6215817932352</v>
      </c>
      <c r="H97" s="588">
        <f>H12*'estand mp'!$D$24</f>
        <v>11516.301533370994</v>
      </c>
      <c r="I97" s="588">
        <f>I12*'estand mp'!$D$24</f>
        <v>14394.138895165845</v>
      </c>
      <c r="K97" s="530" t="s">
        <v>73</v>
      </c>
      <c r="L97" s="589">
        <f t="shared" si="145"/>
        <v>7642.2709999999997</v>
      </c>
      <c r="M97" s="589">
        <f t="shared" si="146"/>
        <v>9193.9440125263263</v>
      </c>
      <c r="N97" s="589">
        <f t="shared" si="147"/>
        <v>11583.253990908923</v>
      </c>
      <c r="O97" s="589">
        <f t="shared" si="148"/>
        <v>14594.766486246366</v>
      </c>
      <c r="P97" s="589">
        <f t="shared" si="149"/>
        <v>19108.072965068321</v>
      </c>
      <c r="Q97" s="589">
        <f t="shared" si="150"/>
        <v>25077.856752000902</v>
      </c>
      <c r="U97" s="547"/>
      <c r="V97" s="547"/>
      <c r="W97" s="547"/>
      <c r="X97" s="547"/>
      <c r="Y97" s="547"/>
      <c r="Z97" s="547"/>
    </row>
    <row r="98" spans="2:26" s="533" customFormat="1" ht="12.75" customHeight="1" x14ac:dyDescent="0.2">
      <c r="B98" s="530" t="s">
        <v>57</v>
      </c>
      <c r="C98" s="731" t="s">
        <v>267</v>
      </c>
      <c r="D98" s="588">
        <f>D13*'estand mp'!$D$34</f>
        <v>2412.96</v>
      </c>
      <c r="E98" s="588">
        <f>E13*'estand mp'!$D$34</f>
        <v>2774.64</v>
      </c>
      <c r="F98" s="588">
        <f>F13*'estand mp'!$D$34</f>
        <v>3329.8692212089418</v>
      </c>
      <c r="G98" s="588">
        <f>G13*'estand mp'!$D$34</f>
        <v>3995.8430654507301</v>
      </c>
      <c r="H98" s="588">
        <f>H13*'estand mp'!$D$34</f>
        <v>4981.5131756920346</v>
      </c>
      <c r="I98" s="588">
        <f>I13*'estand mp'!$D$34</f>
        <v>6226.3559486724234</v>
      </c>
      <c r="K98" s="530" t="s">
        <v>57</v>
      </c>
      <c r="L98" s="589">
        <f t="shared" si="145"/>
        <v>3305.7552000000005</v>
      </c>
      <c r="M98" s="589">
        <f t="shared" si="146"/>
        <v>3976.691512225625</v>
      </c>
      <c r="N98" s="589">
        <f t="shared" si="147"/>
        <v>5010.4639360607953</v>
      </c>
      <c r="O98" s="589">
        <f t="shared" si="148"/>
        <v>6313.1436761332207</v>
      </c>
      <c r="P98" s="589">
        <f t="shared" si="149"/>
        <v>8265.4725030317913</v>
      </c>
      <c r="Q98" s="589">
        <f t="shared" si="150"/>
        <v>10847.720257825009</v>
      </c>
      <c r="U98" s="547"/>
      <c r="V98" s="547"/>
      <c r="W98" s="547"/>
      <c r="X98" s="547"/>
      <c r="Y98" s="547"/>
      <c r="Z98" s="547"/>
    </row>
    <row r="99" spans="2:26" s="533" customFormat="1" ht="12.75" customHeight="1" x14ac:dyDescent="0.2">
      <c r="B99" s="530" t="s">
        <v>74</v>
      </c>
      <c r="C99" s="731" t="s">
        <v>267</v>
      </c>
      <c r="D99" s="588">
        <f>D14*'estand mp'!$D$44</f>
        <v>11402</v>
      </c>
      <c r="E99" s="588">
        <f>E14*'estand mp'!$D$44</f>
        <v>13112</v>
      </c>
      <c r="F99" s="588">
        <f>F14*'estand mp'!$D$44</f>
        <v>15734.68638527964</v>
      </c>
      <c r="G99" s="588">
        <f>G14*'estand mp'!$D$44</f>
        <v>18881.623662335565</v>
      </c>
      <c r="H99" s="588">
        <f>H14*'estand mp'!$D$44</f>
        <v>23539.227019611008</v>
      </c>
      <c r="I99" s="588">
        <f>I14*'estand mp'!$D$44</f>
        <v>29421.503268501332</v>
      </c>
      <c r="K99" s="530" t="s">
        <v>74</v>
      </c>
      <c r="L99" s="589">
        <f t="shared" si="145"/>
        <v>10740.683999999999</v>
      </c>
      <c r="M99" s="589">
        <f t="shared" si="146"/>
        <v>12920.08</v>
      </c>
      <c r="N99" s="589">
        <f t="shared" si="147"/>
        <v>16277.335673559624</v>
      </c>
      <c r="O99" s="589">
        <f t="shared" si="148"/>
        <v>20509.179678320477</v>
      </c>
      <c r="P99" s="589">
        <f t="shared" si="149"/>
        <v>26851.545973696728</v>
      </c>
      <c r="Q99" s="589">
        <f t="shared" si="150"/>
        <v>35240.601475700583</v>
      </c>
      <c r="U99" s="547"/>
      <c r="V99" s="547"/>
      <c r="W99" s="547"/>
      <c r="X99" s="547"/>
      <c r="Y99" s="547"/>
      <c r="Z99" s="547"/>
    </row>
    <row r="100" spans="2:26" s="533" customFormat="1" ht="12.75" customHeight="1" x14ac:dyDescent="0.2">
      <c r="B100" s="558" t="s">
        <v>660</v>
      </c>
      <c r="C100" s="735"/>
      <c r="D100" s="575">
        <f t="shared" ref="D100" si="151">SUM(D96:D99)</f>
        <v>28265.46</v>
      </c>
      <c r="E100" s="575">
        <f t="shared" ref="E100:I100" si="152">SUM(E96:E99)</f>
        <v>32505</v>
      </c>
      <c r="F100" s="575">
        <f t="shared" si="152"/>
        <v>39006.152309740937</v>
      </c>
      <c r="G100" s="575">
        <f t="shared" si="152"/>
        <v>46807.382771689125</v>
      </c>
      <c r="H100" s="575">
        <f t="shared" si="152"/>
        <v>58353.541462351699</v>
      </c>
      <c r="I100" s="575">
        <f t="shared" si="152"/>
        <v>72935.653725284472</v>
      </c>
      <c r="K100" s="558" t="s">
        <v>660</v>
      </c>
      <c r="L100" s="552">
        <f t="shared" ref="L100:Q100" si="153">SUM(L96:L99)</f>
        <v>33843.624199999998</v>
      </c>
      <c r="M100" s="552">
        <f t="shared" si="153"/>
        <v>40714.834805148101</v>
      </c>
      <c r="N100" s="552">
        <f t="shared" si="153"/>
        <v>51294.076941061663</v>
      </c>
      <c r="O100" s="552">
        <f t="shared" si="153"/>
        <v>64629.847955619334</v>
      </c>
      <c r="P100" s="552">
        <f t="shared" si="153"/>
        <v>84616.185909985274</v>
      </c>
      <c r="Q100" s="552">
        <f t="shared" si="153"/>
        <v>111052.15158641501</v>
      </c>
      <c r="U100" s="547"/>
      <c r="V100" s="547"/>
      <c r="W100" s="547"/>
      <c r="X100" s="547"/>
      <c r="Y100" s="547"/>
      <c r="Z100" s="547"/>
    </row>
    <row r="101" spans="2:26" s="533" customFormat="1" ht="12.75" customHeight="1" x14ac:dyDescent="0.2">
      <c r="B101" s="541" t="s">
        <v>714</v>
      </c>
      <c r="C101" s="734"/>
      <c r="D101" s="553"/>
      <c r="E101" s="536"/>
      <c r="F101" s="536"/>
      <c r="G101" s="536"/>
      <c r="H101" s="536"/>
      <c r="I101" s="538"/>
      <c r="K101" s="541" t="s">
        <v>714</v>
      </c>
      <c r="L101" s="554"/>
      <c r="M101" s="554"/>
      <c r="N101" s="554"/>
      <c r="O101" s="554"/>
      <c r="P101" s="554"/>
      <c r="Q101" s="555"/>
      <c r="U101" s="547"/>
      <c r="V101" s="547"/>
      <c r="W101" s="547"/>
      <c r="X101" s="547"/>
      <c r="Y101" s="547"/>
      <c r="Z101" s="547"/>
    </row>
    <row r="102" spans="2:26" s="533" customFormat="1" ht="12.75" customHeight="1" x14ac:dyDescent="0.2">
      <c r="B102" s="530" t="s">
        <v>56</v>
      </c>
      <c r="C102" s="731" t="s">
        <v>267</v>
      </c>
      <c r="D102" s="588">
        <f>D11*'estand mp'!$D$15</f>
        <v>3766.5</v>
      </c>
      <c r="E102" s="588">
        <f>E11*'estand mp'!$D$15</f>
        <v>4331.7</v>
      </c>
      <c r="F102" s="588">
        <f>F11*'estand mp'!$D$15</f>
        <v>5197.7456823500925</v>
      </c>
      <c r="G102" s="588">
        <f>G11*'estand mp'!$D$15</f>
        <v>6237.2948188201099</v>
      </c>
      <c r="H102" s="588">
        <f>H11*'estand mp'!$D$15</f>
        <v>7775.872528448067</v>
      </c>
      <c r="I102" s="588">
        <f>I11*'estand mp'!$D$15</f>
        <v>9719.0047413445227</v>
      </c>
      <c r="K102" s="530" t="s">
        <v>56</v>
      </c>
      <c r="L102" s="590">
        <f>D102*U21</f>
        <v>4052.7540000000004</v>
      </c>
      <c r="M102" s="590">
        <f t="shared" ref="M102:Q105" si="154">E102*V21</f>
        <v>4872.2108541260477</v>
      </c>
      <c r="N102" s="590">
        <f t="shared" si="154"/>
        <v>6137.4463675572588</v>
      </c>
      <c r="O102" s="590">
        <f t="shared" si="154"/>
        <v>7733.0038776141746</v>
      </c>
      <c r="P102" s="590">
        <f t="shared" si="154"/>
        <v>10124.38000574792</v>
      </c>
      <c r="Q102" s="590">
        <f t="shared" si="154"/>
        <v>13287.494631626671</v>
      </c>
      <c r="U102" s="547"/>
      <c r="V102" s="547"/>
      <c r="W102" s="547"/>
      <c r="X102" s="547"/>
      <c r="Y102" s="547"/>
      <c r="Z102" s="547"/>
    </row>
    <row r="103" spans="2:26" s="533" customFormat="1" ht="12.75" customHeight="1" x14ac:dyDescent="0.2">
      <c r="B103" s="530" t="s">
        <v>73</v>
      </c>
      <c r="C103" s="731" t="s">
        <v>267</v>
      </c>
      <c r="D103" s="588">
        <f>D12*'estand mp'!$D$25</f>
        <v>1593.8000000000002</v>
      </c>
      <c r="E103" s="588">
        <f>E12*'estand mp'!$D$25</f>
        <v>1832.8000000000002</v>
      </c>
      <c r="F103" s="588">
        <f>F12*'estand mp'!$D$25</f>
        <v>2199.4337099507707</v>
      </c>
      <c r="G103" s="588">
        <f>G12*'estand mp'!$D$25</f>
        <v>2639.3204519409246</v>
      </c>
      <c r="H103" s="588">
        <f>H12*'estand mp'!$D$25</f>
        <v>3290.3718666774275</v>
      </c>
      <c r="I103" s="588">
        <f>I12*'estand mp'!$D$25</f>
        <v>4112.6111129045275</v>
      </c>
      <c r="K103" s="530" t="s">
        <v>73</v>
      </c>
      <c r="L103" s="590">
        <f t="shared" ref="L103:L105" si="155">D103*U22</f>
        <v>1714.9288000000004</v>
      </c>
      <c r="M103" s="590">
        <f t="shared" si="154"/>
        <v>2061.5115367154913</v>
      </c>
      <c r="N103" s="590">
        <f t="shared" si="154"/>
        <v>2597.0666457991942</v>
      </c>
      <c r="O103" s="590">
        <f t="shared" si="154"/>
        <v>3272.2341140196754</v>
      </c>
      <c r="P103" s="590">
        <f t="shared" si="154"/>
        <v>4284.1483820843223</v>
      </c>
      <c r="Q103" s="590">
        <f t="shared" si="154"/>
        <v>5622.6416234012477</v>
      </c>
      <c r="S103" s="574"/>
      <c r="T103" s="574"/>
      <c r="U103" s="574"/>
      <c r="V103" s="574"/>
      <c r="W103" s="574"/>
      <c r="X103" s="574"/>
      <c r="Y103" s="574"/>
      <c r="Z103" s="574"/>
    </row>
    <row r="104" spans="2:26" s="533" customFormat="1" ht="12.75" customHeight="1" x14ac:dyDescent="0.2">
      <c r="B104" s="530" t="s">
        <v>57</v>
      </c>
      <c r="C104" s="731" t="s">
        <v>267</v>
      </c>
      <c r="D104" s="588">
        <f>D13*'estand mp'!$D$35</f>
        <v>726.63</v>
      </c>
      <c r="E104" s="588">
        <f>E13*'estand mp'!$D$35</f>
        <v>835.54500000000007</v>
      </c>
      <c r="F104" s="588">
        <f>F13*'estand mp'!$D$35</f>
        <v>1002.7447086595109</v>
      </c>
      <c r="G104" s="588">
        <f>G13*'estand mp'!$D$35</f>
        <v>1203.2936503914132</v>
      </c>
      <c r="H104" s="588">
        <f>H13*'estand mp'!$D$35</f>
        <v>1500.1147631345332</v>
      </c>
      <c r="I104" s="588">
        <f>I13*'estand mp'!$D$35</f>
        <v>1874.9821890888547</v>
      </c>
      <c r="K104" s="530" t="s">
        <v>57</v>
      </c>
      <c r="L104" s="590">
        <f t="shared" si="155"/>
        <v>781.85388</v>
      </c>
      <c r="M104" s="590">
        <f t="shared" si="154"/>
        <v>939.7957898857959</v>
      </c>
      <c r="N104" s="590">
        <f t="shared" si="154"/>
        <v>1184.0482474960115</v>
      </c>
      <c r="O104" s="590">
        <f t="shared" si="154"/>
        <v>1491.8669226098314</v>
      </c>
      <c r="P104" s="590">
        <f t="shared" si="154"/>
        <v>1953.2208839266793</v>
      </c>
      <c r="Q104" s="590">
        <f t="shared" si="154"/>
        <v>2563.3831218034666</v>
      </c>
      <c r="S104" s="568"/>
      <c r="U104" s="547"/>
      <c r="V104" s="547"/>
      <c r="W104" s="547"/>
      <c r="X104" s="547"/>
      <c r="Y104" s="547"/>
      <c r="Z104" s="547"/>
    </row>
    <row r="105" spans="2:26" s="533" customFormat="1" ht="12.75" customHeight="1" x14ac:dyDescent="0.2">
      <c r="B105" s="530" t="s">
        <v>74</v>
      </c>
      <c r="C105" s="731" t="s">
        <v>267</v>
      </c>
      <c r="D105" s="588">
        <f>D14*'estand mp'!$D$45</f>
        <v>8551.5</v>
      </c>
      <c r="E105" s="588">
        <f>E14*'estand mp'!$D$45</f>
        <v>9834</v>
      </c>
      <c r="F105" s="588">
        <f>F14*'estand mp'!$D$45</f>
        <v>11801.01478895973</v>
      </c>
      <c r="G105" s="588">
        <f>G14*'estand mp'!$D$45</f>
        <v>14161.217746751674</v>
      </c>
      <c r="H105" s="588">
        <f>H14*'estand mp'!$D$45</f>
        <v>17654.420264708257</v>
      </c>
      <c r="I105" s="588">
        <f>I14*'estand mp'!$D$45</f>
        <v>22066.127451376</v>
      </c>
      <c r="K105" s="530" t="s">
        <v>74</v>
      </c>
      <c r="L105" s="590">
        <f t="shared" si="155"/>
        <v>3497.5634999999997</v>
      </c>
      <c r="M105" s="590">
        <f t="shared" si="154"/>
        <v>4208.6648824007952</v>
      </c>
      <c r="N105" s="590">
        <f t="shared" si="154"/>
        <v>5302.4535917056983</v>
      </c>
      <c r="O105" s="590">
        <f t="shared" si="154"/>
        <v>6681.0248404087615</v>
      </c>
      <c r="P105" s="590">
        <f t="shared" si="154"/>
        <v>8747.0960166339883</v>
      </c>
      <c r="Q105" s="590">
        <f t="shared" si="154"/>
        <v>11479.879904798467</v>
      </c>
      <c r="S105" s="568"/>
      <c r="U105" s="547"/>
      <c r="V105" s="547"/>
      <c r="W105" s="547"/>
      <c r="X105" s="547"/>
      <c r="Y105" s="547"/>
      <c r="Z105" s="547"/>
    </row>
    <row r="106" spans="2:26" s="533" customFormat="1" ht="12.75" customHeight="1" x14ac:dyDescent="0.2">
      <c r="B106" s="561" t="s">
        <v>739</v>
      </c>
      <c r="C106" s="731"/>
      <c r="D106" s="575">
        <f t="shared" ref="D106" si="156">SUM(D102:D105)</f>
        <v>14638.43</v>
      </c>
      <c r="E106" s="575">
        <f t="shared" ref="E106:I106" si="157">SUM(E102:E105)</f>
        <v>16834.044999999998</v>
      </c>
      <c r="F106" s="575">
        <f t="shared" si="157"/>
        <v>20200.938889920104</v>
      </c>
      <c r="G106" s="575">
        <f t="shared" si="157"/>
        <v>24241.126667904122</v>
      </c>
      <c r="H106" s="575">
        <f t="shared" si="157"/>
        <v>30220.779422968284</v>
      </c>
      <c r="I106" s="575">
        <f t="shared" si="157"/>
        <v>37772.725494713901</v>
      </c>
      <c r="K106" s="561" t="s">
        <v>739</v>
      </c>
      <c r="L106" s="552">
        <f t="shared" ref="L106:Q106" si="158">SUM(L102:L105)</f>
        <v>10047.100179999999</v>
      </c>
      <c r="M106" s="552">
        <f t="shared" si="158"/>
        <v>12082.18306312813</v>
      </c>
      <c r="N106" s="552">
        <f t="shared" si="158"/>
        <v>15221.014852558163</v>
      </c>
      <c r="O106" s="552">
        <f t="shared" si="158"/>
        <v>19178.129754652444</v>
      </c>
      <c r="P106" s="552">
        <f t="shared" si="158"/>
        <v>25108.845288392909</v>
      </c>
      <c r="Q106" s="552">
        <f t="shared" si="158"/>
        <v>32953.399281629849</v>
      </c>
      <c r="S106" s="568"/>
      <c r="U106" s="547"/>
      <c r="V106" s="547"/>
      <c r="W106" s="547"/>
      <c r="X106" s="547"/>
      <c r="Y106" s="547"/>
      <c r="Z106" s="547"/>
    </row>
    <row r="107" spans="2:26" s="533" customFormat="1" ht="12.75" customHeight="1" x14ac:dyDescent="0.2">
      <c r="B107" s="562" t="s">
        <v>661</v>
      </c>
      <c r="C107" s="735"/>
      <c r="D107" s="575">
        <f t="shared" ref="D107" si="159">+D94+D100+D106</f>
        <v>55503.271999999997</v>
      </c>
      <c r="E107" s="575">
        <f t="shared" ref="E107:I107" si="160">+E94+E100+E106</f>
        <v>63828.172111111111</v>
      </c>
      <c r="F107" s="575">
        <f t="shared" si="160"/>
        <v>76594.157014284559</v>
      </c>
      <c r="G107" s="575">
        <f t="shared" si="160"/>
        <v>91912.98841714146</v>
      </c>
      <c r="H107" s="575">
        <f t="shared" si="160"/>
        <v>114585.52183294325</v>
      </c>
      <c r="I107" s="575">
        <f t="shared" si="160"/>
        <v>143219.58415721086</v>
      </c>
      <c r="K107" s="562" t="s">
        <v>661</v>
      </c>
      <c r="L107" s="564">
        <f t="shared" ref="L107:Q107" si="161">+L94+L100+L106</f>
        <v>56111.587500000001</v>
      </c>
      <c r="M107" s="564">
        <f t="shared" si="161"/>
        <v>67517.792065953705</v>
      </c>
      <c r="N107" s="564">
        <f t="shared" si="161"/>
        <v>85063.06604119741</v>
      </c>
      <c r="O107" s="564">
        <f t="shared" si="161"/>
        <v>107178.46057081973</v>
      </c>
      <c r="P107" s="564">
        <f t="shared" si="161"/>
        <v>140322.72614965268</v>
      </c>
      <c r="Q107" s="564">
        <f t="shared" si="161"/>
        <v>184162.6195613603</v>
      </c>
      <c r="S107" s="568"/>
      <c r="U107" s="547"/>
      <c r="V107" s="547"/>
      <c r="W107" s="547"/>
      <c r="X107" s="547"/>
      <c r="Y107" s="547"/>
      <c r="Z107" s="547"/>
    </row>
    <row r="108" spans="2:26" s="574" customFormat="1" ht="12.75" customHeight="1" x14ac:dyDescent="0.2">
      <c r="B108" s="523" t="s">
        <v>248</v>
      </c>
      <c r="C108" s="732"/>
      <c r="D108" s="565"/>
      <c r="E108" s="536"/>
      <c r="F108" s="536"/>
      <c r="G108" s="536"/>
      <c r="H108" s="536"/>
      <c r="I108" s="538"/>
      <c r="J108" s="591"/>
      <c r="K108" s="523" t="s">
        <v>248</v>
      </c>
      <c r="L108" s="566"/>
      <c r="M108" s="566"/>
      <c r="N108" s="566"/>
      <c r="O108" s="566"/>
      <c r="P108" s="566"/>
      <c r="Q108" s="567"/>
      <c r="S108" s="568"/>
      <c r="T108" s="533"/>
      <c r="U108" s="547"/>
      <c r="V108" s="547"/>
      <c r="W108" s="547"/>
      <c r="X108" s="547"/>
      <c r="Y108" s="547"/>
      <c r="Z108" s="547"/>
    </row>
    <row r="109" spans="2:26" s="533" customFormat="1" ht="12.75" customHeight="1" x14ac:dyDescent="0.2">
      <c r="B109" s="523" t="s">
        <v>736</v>
      </c>
      <c r="C109" s="732"/>
      <c r="D109" s="537"/>
      <c r="E109" s="536"/>
      <c r="F109" s="536"/>
      <c r="G109" s="536"/>
      <c r="H109" s="536"/>
      <c r="I109" s="538"/>
      <c r="K109" s="523" t="s">
        <v>736</v>
      </c>
      <c r="L109" s="545"/>
      <c r="M109" s="545"/>
      <c r="N109" s="545"/>
      <c r="O109" s="545"/>
      <c r="P109" s="545"/>
      <c r="Q109" s="546"/>
      <c r="S109" s="568"/>
      <c r="U109" s="547"/>
      <c r="V109" s="547"/>
      <c r="W109" s="547"/>
      <c r="X109" s="547"/>
      <c r="Y109" s="547"/>
      <c r="Z109" s="547"/>
    </row>
    <row r="110" spans="2:26" s="533" customFormat="1" ht="12.75" customHeight="1" x14ac:dyDescent="0.2">
      <c r="B110" s="530" t="s">
        <v>56</v>
      </c>
      <c r="C110" s="731" t="s">
        <v>247</v>
      </c>
      <c r="D110" s="532">
        <f>D11*'estand mp'!$D$18</f>
        <v>8370</v>
      </c>
      <c r="E110" s="532">
        <f>E11*'estand mp'!$D$18</f>
        <v>9626</v>
      </c>
      <c r="F110" s="532">
        <f>F11*'estand mp'!$D$18</f>
        <v>11550.545960777983</v>
      </c>
      <c r="G110" s="532">
        <f>G11*'estand mp'!$D$18</f>
        <v>13860.655152933577</v>
      </c>
      <c r="H110" s="532">
        <f>H11*'estand mp'!$D$18</f>
        <v>17279.716729884592</v>
      </c>
      <c r="I110" s="532">
        <f>I11*'estand mp'!$D$18</f>
        <v>21597.78831409894</v>
      </c>
      <c r="K110" s="530" t="s">
        <v>56</v>
      </c>
      <c r="L110" s="534">
        <f>D110*U27</f>
        <v>343.17</v>
      </c>
      <c r="M110" s="534">
        <f t="shared" ref="M110:Q113" si="162">E110*V27</f>
        <v>420.75460227167792</v>
      </c>
      <c r="N110" s="534">
        <f t="shared" si="162"/>
        <v>530.97285860772922</v>
      </c>
      <c r="O110" s="534">
        <f t="shared" si="162"/>
        <v>669.11960001976308</v>
      </c>
      <c r="P110" s="534">
        <f t="shared" si="162"/>
        <v>876.05227447860568</v>
      </c>
      <c r="Q110" s="534">
        <f t="shared" si="162"/>
        <v>1149.7536841348035</v>
      </c>
      <c r="U110" s="547"/>
      <c r="V110" s="547"/>
      <c r="W110" s="547"/>
      <c r="X110" s="547"/>
      <c r="Y110" s="547"/>
      <c r="Z110" s="547"/>
    </row>
    <row r="111" spans="2:26" s="533" customFormat="1" ht="12.75" customHeight="1" x14ac:dyDescent="0.2">
      <c r="B111" s="530" t="s">
        <v>73</v>
      </c>
      <c r="C111" s="731" t="s">
        <v>247</v>
      </c>
      <c r="D111" s="532">
        <f>D12*'estand mp'!$D$28</f>
        <v>7969</v>
      </c>
      <c r="E111" s="532">
        <f>E12*'estand mp'!$D$28</f>
        <v>9164</v>
      </c>
      <c r="F111" s="532">
        <f>F12*'estand mp'!$D$28</f>
        <v>10997.168549753853</v>
      </c>
      <c r="G111" s="532">
        <f>G12*'estand mp'!$D$28</f>
        <v>13196.602259704623</v>
      </c>
      <c r="H111" s="532">
        <f>H12*'estand mp'!$D$28</f>
        <v>16451.859333387136</v>
      </c>
      <c r="I111" s="532">
        <f>I12*'estand mp'!$D$28</f>
        <v>20563.055564522638</v>
      </c>
      <c r="K111" s="530" t="s">
        <v>73</v>
      </c>
      <c r="L111" s="534">
        <f t="shared" ref="L111:L113" si="163">D111*U28</f>
        <v>175.31799999999998</v>
      </c>
      <c r="M111" s="534">
        <f t="shared" si="162"/>
        <v>218.16541920465568</v>
      </c>
      <c r="N111" s="534">
        <f t="shared" si="162"/>
        <v>275.70947098260996</v>
      </c>
      <c r="O111" s="534">
        <f t="shared" si="162"/>
        <v>347.48441748455269</v>
      </c>
      <c r="P111" s="534">
        <f t="shared" si="162"/>
        <v>454.95287287397741</v>
      </c>
      <c r="Q111" s="534">
        <f t="shared" si="162"/>
        <v>597.09323170630796</v>
      </c>
      <c r="U111" s="547"/>
      <c r="V111" s="547"/>
      <c r="W111" s="547"/>
      <c r="X111" s="547"/>
      <c r="Y111" s="547"/>
      <c r="Z111" s="547"/>
    </row>
    <row r="112" spans="2:26" s="533" customFormat="1" ht="12.75" customHeight="1" x14ac:dyDescent="0.2">
      <c r="B112" s="530" t="s">
        <v>57</v>
      </c>
      <c r="C112" s="731" t="s">
        <v>247</v>
      </c>
      <c r="D112" s="532">
        <f>D13*'estand mp'!$D$38</f>
        <v>2742</v>
      </c>
      <c r="E112" s="532">
        <f>E13*'estand mp'!$D$38</f>
        <v>3153</v>
      </c>
      <c r="F112" s="532">
        <f>F13*'estand mp'!$D$38</f>
        <v>3783.9422968283429</v>
      </c>
      <c r="G112" s="532">
        <f>G13*'estand mp'!$D$38</f>
        <v>4540.7307561940115</v>
      </c>
      <c r="H112" s="532">
        <f>H13*'estand mp'!$D$38</f>
        <v>5660.8104269227661</v>
      </c>
      <c r="I112" s="532">
        <f>I13*'estand mp'!$D$38</f>
        <v>7075.4044871277538</v>
      </c>
      <c r="K112" s="530" t="s">
        <v>57</v>
      </c>
      <c r="L112" s="534">
        <f t="shared" si="163"/>
        <v>112.42200000000001</v>
      </c>
      <c r="M112" s="534">
        <f t="shared" si="162"/>
        <v>137.81730109952073</v>
      </c>
      <c r="N112" s="534">
        <f t="shared" si="162"/>
        <v>173.94604572488421</v>
      </c>
      <c r="O112" s="534">
        <f t="shared" si="162"/>
        <v>219.20280756996775</v>
      </c>
      <c r="P112" s="534">
        <f t="shared" si="162"/>
        <v>286.99292888780252</v>
      </c>
      <c r="Q112" s="534">
        <f t="shared" si="162"/>
        <v>376.65652693989347</v>
      </c>
      <c r="U112" s="547"/>
      <c r="V112" s="547"/>
      <c r="W112" s="547"/>
      <c r="X112" s="547"/>
      <c r="Y112" s="547"/>
      <c r="Z112" s="547"/>
    </row>
    <row r="113" spans="2:26" s="533" customFormat="1" ht="12.75" customHeight="1" x14ac:dyDescent="0.2">
      <c r="B113" s="530" t="s">
        <v>74</v>
      </c>
      <c r="C113" s="731" t="s">
        <v>247</v>
      </c>
      <c r="D113" s="532">
        <f>D14*'estand mp'!$D$48</f>
        <v>5701</v>
      </c>
      <c r="E113" s="532">
        <f>E14*'estand mp'!$D$48</f>
        <v>6556</v>
      </c>
      <c r="F113" s="532">
        <f>F14*'estand mp'!$D$48</f>
        <v>7867.3431926398198</v>
      </c>
      <c r="G113" s="532">
        <f>G14*'estand mp'!$D$48</f>
        <v>9440.8118311677827</v>
      </c>
      <c r="H113" s="532">
        <f>H14*'estand mp'!$D$48</f>
        <v>11769.613509805504</v>
      </c>
      <c r="I113" s="532">
        <f>I14*'estand mp'!$D$48</f>
        <v>14710.751634250666</v>
      </c>
      <c r="K113" s="530" t="s">
        <v>74</v>
      </c>
      <c r="L113" s="534">
        <f t="shared" si="163"/>
        <v>940.66499999999985</v>
      </c>
      <c r="M113" s="534">
        <f t="shared" si="162"/>
        <v>1135.0403866594361</v>
      </c>
      <c r="N113" s="534">
        <f t="shared" si="162"/>
        <v>1430.3878171170647</v>
      </c>
      <c r="O113" s="534">
        <f t="shared" si="162"/>
        <v>1802.3213362030031</v>
      </c>
      <c r="P113" s="534">
        <f t="shared" si="162"/>
        <v>2359.6812556978293</v>
      </c>
      <c r="Q113" s="534">
        <f t="shared" si="162"/>
        <v>3096.9013354557887</v>
      </c>
      <c r="U113" s="547"/>
      <c r="V113" s="547"/>
      <c r="W113" s="547"/>
      <c r="X113" s="547"/>
      <c r="Y113" s="547"/>
      <c r="Z113" s="547"/>
    </row>
    <row r="114" spans="2:26" s="533" customFormat="1" ht="12.75" customHeight="1" x14ac:dyDescent="0.2">
      <c r="B114" s="549" t="s">
        <v>740</v>
      </c>
      <c r="C114" s="733"/>
      <c r="D114" s="572">
        <f t="shared" ref="D114" si="164">SUM(D110:D113)</f>
        <v>24782</v>
      </c>
      <c r="E114" s="572">
        <f t="shared" ref="E114:I114" si="165">SUM(E110:E113)</f>
        <v>28499</v>
      </c>
      <c r="F114" s="572">
        <f t="shared" si="165"/>
        <v>34199</v>
      </c>
      <c r="G114" s="572">
        <f t="shared" si="165"/>
        <v>41038.799999999996</v>
      </c>
      <c r="H114" s="572">
        <f t="shared" si="165"/>
        <v>51161.999999999993</v>
      </c>
      <c r="I114" s="572">
        <f t="shared" si="165"/>
        <v>63946.999999999993</v>
      </c>
      <c r="K114" s="549" t="s">
        <v>740</v>
      </c>
      <c r="L114" s="552">
        <f t="shared" ref="L114:Q114" si="166">SUM(L110:L113)</f>
        <v>1571.5749999999998</v>
      </c>
      <c r="M114" s="552">
        <f t="shared" si="166"/>
        <v>1911.7777092352903</v>
      </c>
      <c r="N114" s="552">
        <f t="shared" si="166"/>
        <v>2411.0161924322883</v>
      </c>
      <c r="O114" s="552">
        <f t="shared" si="166"/>
        <v>3038.1281612772864</v>
      </c>
      <c r="P114" s="552">
        <f t="shared" si="166"/>
        <v>3977.679331938215</v>
      </c>
      <c r="Q114" s="552">
        <f t="shared" si="166"/>
        <v>5220.4047782367943</v>
      </c>
      <c r="U114" s="547"/>
      <c r="V114" s="547"/>
      <c r="W114" s="547"/>
      <c r="X114" s="547"/>
      <c r="Y114" s="547"/>
      <c r="Z114" s="547"/>
    </row>
    <row r="115" spans="2:26" s="533" customFormat="1" ht="12.75" customHeight="1" x14ac:dyDescent="0.2">
      <c r="B115" s="541" t="s">
        <v>266</v>
      </c>
      <c r="C115" s="734"/>
      <c r="D115" s="553"/>
      <c r="E115" s="553"/>
      <c r="F115" s="553"/>
      <c r="G115" s="553"/>
      <c r="H115" s="553"/>
      <c r="I115" s="553"/>
      <c r="K115" s="541" t="s">
        <v>266</v>
      </c>
      <c r="L115" s="554"/>
      <c r="M115" s="554"/>
      <c r="N115" s="554"/>
      <c r="O115" s="554"/>
      <c r="P115" s="554"/>
      <c r="Q115" s="555"/>
      <c r="U115" s="547"/>
      <c r="V115" s="547"/>
      <c r="W115" s="547"/>
      <c r="X115" s="547"/>
      <c r="Y115" s="547"/>
      <c r="Z115" s="547"/>
    </row>
    <row r="116" spans="2:26" s="533" customFormat="1" ht="12.75" customHeight="1" x14ac:dyDescent="0.2">
      <c r="B116" s="530" t="s">
        <v>56</v>
      </c>
      <c r="C116" s="731" t="s">
        <v>247</v>
      </c>
      <c r="D116" s="588">
        <f>D11*'estand mp'!$D$19</f>
        <v>8370</v>
      </c>
      <c r="E116" s="588">
        <f>E11*'estand mp'!$D$19</f>
        <v>9626</v>
      </c>
      <c r="F116" s="588">
        <f>F11*'estand mp'!$D$19</f>
        <v>11550.545960777983</v>
      </c>
      <c r="G116" s="588">
        <f>G11*'estand mp'!$D$19</f>
        <v>13860.655152933577</v>
      </c>
      <c r="H116" s="588">
        <f>H11*'estand mp'!$D$19</f>
        <v>17279.716729884592</v>
      </c>
      <c r="I116" s="588">
        <f>I11*'estand mp'!$D$19</f>
        <v>21597.78831409894</v>
      </c>
      <c r="K116" s="530" t="s">
        <v>56</v>
      </c>
      <c r="L116" s="590">
        <f>D116*U32</f>
        <v>920.7</v>
      </c>
      <c r="M116" s="590">
        <f t="shared" ref="M116:Q119" si="167">E116*V32</f>
        <v>1106.6891041647427</v>
      </c>
      <c r="N116" s="590">
        <f t="shared" si="167"/>
        <v>1394.0490631237963</v>
      </c>
      <c r="O116" s="590">
        <f t="shared" si="167"/>
        <v>1756.4662093386607</v>
      </c>
      <c r="P116" s="590">
        <f t="shared" si="167"/>
        <v>2299.6402500413751</v>
      </c>
      <c r="Q116" s="590">
        <f t="shared" si="167"/>
        <v>3018.103757470552</v>
      </c>
      <c r="U116" s="547"/>
      <c r="V116" s="547"/>
      <c r="W116" s="547"/>
      <c r="X116" s="547"/>
      <c r="Y116" s="547"/>
      <c r="Z116" s="547"/>
    </row>
    <row r="117" spans="2:26" s="533" customFormat="1" ht="12.75" customHeight="1" x14ac:dyDescent="0.2">
      <c r="B117" s="530" t="s">
        <v>73</v>
      </c>
      <c r="C117" s="731" t="s">
        <v>247</v>
      </c>
      <c r="D117" s="588">
        <f>D12*'estand mp'!$D$29</f>
        <v>7969</v>
      </c>
      <c r="E117" s="588">
        <f>E12*'estand mp'!$D$29</f>
        <v>9164</v>
      </c>
      <c r="F117" s="588">
        <f>F12*'estand mp'!$D$29</f>
        <v>10997.168549753853</v>
      </c>
      <c r="G117" s="588">
        <f>G12*'estand mp'!$D$29</f>
        <v>13196.602259704623</v>
      </c>
      <c r="H117" s="588">
        <f>H12*'estand mp'!$D$29</f>
        <v>16451.859333387136</v>
      </c>
      <c r="I117" s="588">
        <f>I12*'estand mp'!$D$29</f>
        <v>20563.055564522638</v>
      </c>
      <c r="K117" s="530" t="s">
        <v>73</v>
      </c>
      <c r="L117" s="590">
        <f t="shared" ref="L117:L119" si="168">D117*U33</f>
        <v>876.59</v>
      </c>
      <c r="M117" s="590">
        <f t="shared" si="167"/>
        <v>1053.572902812803</v>
      </c>
      <c r="N117" s="590">
        <f t="shared" si="167"/>
        <v>1327.2577526997359</v>
      </c>
      <c r="O117" s="590">
        <f t="shared" si="167"/>
        <v>1672.3138720882039</v>
      </c>
      <c r="P117" s="590">
        <f t="shared" si="167"/>
        <v>2189.4657146766008</v>
      </c>
      <c r="Q117" s="590">
        <f t="shared" si="167"/>
        <v>2873.5117345729573</v>
      </c>
      <c r="S117" s="574"/>
      <c r="T117" s="574"/>
      <c r="U117" s="574"/>
      <c r="V117" s="574"/>
      <c r="W117" s="574"/>
      <c r="X117" s="574"/>
      <c r="Y117" s="574"/>
      <c r="Z117" s="574"/>
    </row>
    <row r="118" spans="2:26" s="533" customFormat="1" ht="12.75" customHeight="1" x14ac:dyDescent="0.2">
      <c r="B118" s="530" t="s">
        <v>57</v>
      </c>
      <c r="C118" s="731" t="s">
        <v>247</v>
      </c>
      <c r="D118" s="588">
        <f>D13*'estand mp'!$D$39</f>
        <v>2742</v>
      </c>
      <c r="E118" s="588">
        <f>E13*'estand mp'!$D$39</f>
        <v>3153</v>
      </c>
      <c r="F118" s="588">
        <f>F13*'estand mp'!$D$39</f>
        <v>3783.9422968283429</v>
      </c>
      <c r="G118" s="588">
        <f>G13*'estand mp'!$D$39</f>
        <v>4540.7307561940115</v>
      </c>
      <c r="H118" s="588">
        <f>H13*'estand mp'!$D$39</f>
        <v>5660.8104269227661</v>
      </c>
      <c r="I118" s="588">
        <f>I13*'estand mp'!$D$39</f>
        <v>7075.4044871277538</v>
      </c>
      <c r="K118" s="530" t="s">
        <v>57</v>
      </c>
      <c r="L118" s="590">
        <f t="shared" si="168"/>
        <v>301.62</v>
      </c>
      <c r="M118" s="590">
        <f t="shared" si="167"/>
        <v>362.49455201578803</v>
      </c>
      <c r="N118" s="590">
        <f t="shared" si="167"/>
        <v>456.6888039986049</v>
      </c>
      <c r="O118" s="590">
        <f t="shared" si="167"/>
        <v>575.41630640041217</v>
      </c>
      <c r="P118" s="590">
        <f t="shared" si="167"/>
        <v>753.35743193087535</v>
      </c>
      <c r="Q118" s="590">
        <f t="shared" si="167"/>
        <v>988.72349368537482</v>
      </c>
      <c r="S118" s="574"/>
      <c r="T118" s="574"/>
      <c r="U118" s="574"/>
      <c r="V118" s="574"/>
      <c r="W118" s="574"/>
      <c r="X118" s="574"/>
      <c r="Y118" s="574"/>
      <c r="Z118" s="574"/>
    </row>
    <row r="119" spans="2:26" s="533" customFormat="1" ht="12.75" customHeight="1" x14ac:dyDescent="0.2">
      <c r="B119" s="530" t="s">
        <v>74</v>
      </c>
      <c r="C119" s="731" t="s">
        <v>247</v>
      </c>
      <c r="D119" s="588">
        <f>D14*'estand mp'!$D$49</f>
        <v>8551.5</v>
      </c>
      <c r="E119" s="588">
        <f>E14*'estand mp'!$D$49</f>
        <v>9834</v>
      </c>
      <c r="F119" s="588">
        <f>F14*'estand mp'!$D$49</f>
        <v>11801.01478895973</v>
      </c>
      <c r="G119" s="588">
        <f>G14*'estand mp'!$D$49</f>
        <v>14161.217746751674</v>
      </c>
      <c r="H119" s="588">
        <f>H14*'estand mp'!$D$49</f>
        <v>17654.420264708257</v>
      </c>
      <c r="I119" s="588">
        <f>I14*'estand mp'!$D$49</f>
        <v>22066.127451376</v>
      </c>
      <c r="K119" s="530" t="s">
        <v>74</v>
      </c>
      <c r="L119" s="590">
        <f t="shared" si="168"/>
        <v>940.66500000000008</v>
      </c>
      <c r="M119" s="590">
        <f t="shared" si="167"/>
        <v>1130.6006596763987</v>
      </c>
      <c r="N119" s="590">
        <f t="shared" si="167"/>
        <v>1424.2785496586005</v>
      </c>
      <c r="O119" s="590">
        <f t="shared" si="167"/>
        <v>1794.5559968030825</v>
      </c>
      <c r="P119" s="590">
        <f t="shared" si="167"/>
        <v>2349.5108575661689</v>
      </c>
      <c r="Q119" s="590">
        <f t="shared" si="167"/>
        <v>3083.5491575912492</v>
      </c>
      <c r="S119" s="568"/>
      <c r="U119" s="547"/>
      <c r="V119" s="547"/>
      <c r="W119" s="547"/>
      <c r="X119" s="547"/>
      <c r="Y119" s="547"/>
      <c r="Z119" s="547"/>
    </row>
    <row r="120" spans="2:26" s="533" customFormat="1" ht="12.75" customHeight="1" x14ac:dyDescent="0.2">
      <c r="B120" s="561" t="s">
        <v>662</v>
      </c>
      <c r="C120" s="734"/>
      <c r="D120" s="575">
        <f t="shared" ref="D120" si="169">SUM(D116:D119)</f>
        <v>27632.5</v>
      </c>
      <c r="E120" s="575">
        <f t="shared" ref="E120:I120" si="170">SUM(E116:E119)</f>
        <v>31777</v>
      </c>
      <c r="F120" s="575">
        <f t="shared" si="170"/>
        <v>38132.671596319909</v>
      </c>
      <c r="G120" s="575">
        <f t="shared" si="170"/>
        <v>45759.205915583887</v>
      </c>
      <c r="H120" s="575">
        <f t="shared" si="170"/>
        <v>57046.806754902747</v>
      </c>
      <c r="I120" s="575">
        <f t="shared" si="170"/>
        <v>71302.375817125328</v>
      </c>
      <c r="K120" s="561" t="s">
        <v>662</v>
      </c>
      <c r="L120" s="552">
        <f t="shared" ref="L120:Q120" si="171">SUM(L116:L119)</f>
        <v>3039.5749999999998</v>
      </c>
      <c r="M120" s="552">
        <f t="shared" si="171"/>
        <v>3653.3572186697324</v>
      </c>
      <c r="N120" s="552">
        <f t="shared" si="171"/>
        <v>4602.2741694807373</v>
      </c>
      <c r="O120" s="552">
        <f t="shared" si="171"/>
        <v>5798.7523846303593</v>
      </c>
      <c r="P120" s="552">
        <f t="shared" si="171"/>
        <v>7591.9742542150198</v>
      </c>
      <c r="Q120" s="552">
        <f t="shared" si="171"/>
        <v>9963.8881433201332</v>
      </c>
      <c r="S120" s="568"/>
      <c r="U120" s="547"/>
      <c r="V120" s="547"/>
      <c r="W120" s="547"/>
      <c r="X120" s="547"/>
      <c r="Y120" s="547"/>
      <c r="Z120" s="547"/>
    </row>
    <row r="121" spans="2:26" s="533" customFormat="1" ht="12.75" customHeight="1" x14ac:dyDescent="0.2">
      <c r="B121" s="562" t="s">
        <v>663</v>
      </c>
      <c r="C121" s="728"/>
      <c r="D121" s="575">
        <f t="shared" ref="D121" si="172">+D114+D120</f>
        <v>52414.5</v>
      </c>
      <c r="E121" s="575">
        <f t="shared" ref="E121:I121" si="173">+E114+E120</f>
        <v>60276</v>
      </c>
      <c r="F121" s="575">
        <f t="shared" si="173"/>
        <v>72331.671596319909</v>
      </c>
      <c r="G121" s="575">
        <f t="shared" si="173"/>
        <v>86798.005915583883</v>
      </c>
      <c r="H121" s="575">
        <f t="shared" si="173"/>
        <v>108208.80675490273</v>
      </c>
      <c r="I121" s="575">
        <f t="shared" si="173"/>
        <v>135249.37581712531</v>
      </c>
      <c r="K121" s="562" t="s">
        <v>663</v>
      </c>
      <c r="L121" s="564">
        <f t="shared" ref="L121:Q121" si="174">+L114+L120</f>
        <v>4611.1499999999996</v>
      </c>
      <c r="M121" s="564">
        <f t="shared" si="174"/>
        <v>5565.1349279050228</v>
      </c>
      <c r="N121" s="564">
        <f t="shared" si="174"/>
        <v>7013.2903619130257</v>
      </c>
      <c r="O121" s="564">
        <f t="shared" si="174"/>
        <v>8836.8805459076466</v>
      </c>
      <c r="P121" s="564">
        <f t="shared" si="174"/>
        <v>11569.653586153236</v>
      </c>
      <c r="Q121" s="564">
        <f t="shared" si="174"/>
        <v>15184.292921556927</v>
      </c>
      <c r="S121" s="568"/>
      <c r="U121" s="547"/>
      <c r="V121" s="547"/>
      <c r="W121" s="547"/>
      <c r="X121" s="547"/>
      <c r="Y121" s="547"/>
      <c r="Z121" s="547"/>
    </row>
    <row r="122" spans="2:26" s="574" customFormat="1" ht="12.75" customHeight="1" x14ac:dyDescent="0.2">
      <c r="B122" s="577" t="s">
        <v>668</v>
      </c>
      <c r="C122" s="728"/>
      <c r="D122" s="959">
        <f t="shared" ref="D122" si="175">+D107+D121</f>
        <v>107917.772</v>
      </c>
      <c r="E122" s="959">
        <f t="shared" ref="E122:I122" si="176">+E107+E121</f>
        <v>124104.17211111111</v>
      </c>
      <c r="F122" s="959">
        <f t="shared" si="176"/>
        <v>148925.82861060445</v>
      </c>
      <c r="G122" s="959">
        <f t="shared" si="176"/>
        <v>178710.99433272536</v>
      </c>
      <c r="H122" s="959">
        <f t="shared" si="176"/>
        <v>222794.32858784599</v>
      </c>
      <c r="I122" s="959">
        <f t="shared" si="176"/>
        <v>278468.95997433621</v>
      </c>
      <c r="J122" s="587"/>
      <c r="K122" s="577" t="s">
        <v>668</v>
      </c>
      <c r="L122" s="578">
        <f t="shared" ref="L122:Q122" si="177">+L107+L121</f>
        <v>60722.737500000003</v>
      </c>
      <c r="M122" s="578">
        <f t="shared" si="177"/>
        <v>73082.926993858724</v>
      </c>
      <c r="N122" s="578">
        <f t="shared" si="177"/>
        <v>92076.356403110432</v>
      </c>
      <c r="O122" s="578">
        <f t="shared" si="177"/>
        <v>116015.34111672739</v>
      </c>
      <c r="P122" s="578">
        <f t="shared" si="177"/>
        <v>151892.37973580591</v>
      </c>
      <c r="Q122" s="578">
        <f t="shared" si="177"/>
        <v>199346.91248291722</v>
      </c>
      <c r="S122" s="568"/>
      <c r="T122" s="533"/>
      <c r="U122" s="547"/>
      <c r="V122" s="547"/>
      <c r="W122" s="547"/>
      <c r="X122" s="547"/>
      <c r="Y122" s="547"/>
      <c r="Z122" s="547"/>
    </row>
    <row r="123" spans="2:26" s="574" customFormat="1" ht="12.75" customHeight="1" x14ac:dyDescent="0.2">
      <c r="B123" s="682" t="s">
        <v>135</v>
      </c>
      <c r="C123" s="732"/>
      <c r="D123" s="565"/>
      <c r="E123" s="565"/>
      <c r="F123" s="565"/>
      <c r="G123" s="565"/>
      <c r="H123" s="565"/>
      <c r="I123" s="565"/>
      <c r="J123" s="587"/>
      <c r="K123" s="682" t="s">
        <v>135</v>
      </c>
      <c r="L123" s="566"/>
      <c r="M123" s="566"/>
      <c r="N123" s="566"/>
      <c r="O123" s="566"/>
      <c r="P123" s="566"/>
      <c r="Q123" s="567"/>
      <c r="S123" s="568"/>
      <c r="T123" s="533"/>
      <c r="U123" s="547"/>
      <c r="V123" s="547"/>
      <c r="W123" s="547"/>
      <c r="X123" s="547"/>
      <c r="Y123" s="547"/>
      <c r="Z123" s="547"/>
    </row>
    <row r="124" spans="2:26" s="574" customFormat="1" ht="12.75" customHeight="1" x14ac:dyDescent="0.2">
      <c r="B124" s="592" t="s">
        <v>250</v>
      </c>
      <c r="C124" s="729"/>
      <c r="D124" s="593"/>
      <c r="E124" s="593"/>
      <c r="F124" s="593"/>
      <c r="G124" s="593"/>
      <c r="H124" s="593"/>
      <c r="I124" s="593"/>
      <c r="J124" s="587"/>
      <c r="K124" s="592" t="s">
        <v>250</v>
      </c>
      <c r="L124" s="566"/>
      <c r="M124" s="566"/>
      <c r="N124" s="566"/>
      <c r="O124" s="566"/>
      <c r="P124" s="566"/>
      <c r="Q124" s="567"/>
      <c r="S124" s="568"/>
      <c r="T124" s="533"/>
      <c r="U124" s="547"/>
      <c r="V124" s="547"/>
      <c r="W124" s="547"/>
      <c r="X124" s="547"/>
      <c r="Y124" s="547"/>
      <c r="Z124" s="547"/>
    </row>
    <row r="125" spans="2:26" s="533" customFormat="1" ht="12.75" customHeight="1" x14ac:dyDescent="0.2">
      <c r="B125" s="523" t="s">
        <v>658</v>
      </c>
      <c r="C125" s="732"/>
      <c r="D125" s="537"/>
      <c r="E125" s="537"/>
      <c r="F125" s="537"/>
      <c r="G125" s="537"/>
      <c r="H125" s="537"/>
      <c r="I125" s="537"/>
      <c r="K125" s="523" t="s">
        <v>658</v>
      </c>
      <c r="L125" s="545"/>
      <c r="M125" s="545"/>
      <c r="N125" s="545"/>
      <c r="O125" s="545"/>
      <c r="P125" s="545"/>
      <c r="Q125" s="546"/>
      <c r="S125" s="568"/>
      <c r="U125" s="547"/>
      <c r="V125" s="547"/>
      <c r="W125" s="547"/>
      <c r="X125" s="547"/>
      <c r="Y125" s="547"/>
      <c r="Z125" s="547"/>
    </row>
    <row r="126" spans="2:26" s="533" customFormat="1" ht="12.75" customHeight="1" x14ac:dyDescent="0.2">
      <c r="B126" s="530" t="s">
        <v>56</v>
      </c>
      <c r="C126" s="731" t="s">
        <v>267</v>
      </c>
      <c r="D126" s="532">
        <f t="shared" ref="D126:D129" si="178">ROUND((($C$159*D90)/240),0)</f>
        <v>429</v>
      </c>
      <c r="E126" s="532">
        <f t="shared" ref="E126:I126" si="179">ROUND((($C$159*E90)/240),0)</f>
        <v>494</v>
      </c>
      <c r="F126" s="532">
        <f t="shared" si="179"/>
        <v>592</v>
      </c>
      <c r="G126" s="532">
        <f t="shared" si="179"/>
        <v>711</v>
      </c>
      <c r="H126" s="532">
        <f t="shared" si="179"/>
        <v>886</v>
      </c>
      <c r="I126" s="532">
        <f t="shared" si="179"/>
        <v>1107</v>
      </c>
      <c r="K126" s="530" t="s">
        <v>56</v>
      </c>
      <c r="L126" s="534">
        <f>+L18+L54-L90</f>
        <v>497.63999999999987</v>
      </c>
      <c r="M126" s="534">
        <f t="shared" ref="M126:Q126" si="180">+M18+M54-M90</f>
        <v>599.81793946518974</v>
      </c>
      <c r="N126" s="534">
        <f t="shared" si="180"/>
        <v>754.68734657197365</v>
      </c>
      <c r="O126" s="534">
        <f t="shared" si="180"/>
        <v>951.70881809242474</v>
      </c>
      <c r="P126" s="534">
        <f t="shared" si="180"/>
        <v>1245.4739244368684</v>
      </c>
      <c r="Q126" s="534">
        <f t="shared" si="180"/>
        <v>1633.9937686348476</v>
      </c>
      <c r="U126" s="547"/>
      <c r="V126" s="547"/>
      <c r="W126" s="547"/>
      <c r="X126" s="547"/>
      <c r="Y126" s="547"/>
      <c r="Z126" s="547"/>
    </row>
    <row r="127" spans="2:26" s="533" customFormat="1" ht="12.75" customHeight="1" x14ac:dyDescent="0.2">
      <c r="B127" s="530" t="s">
        <v>73</v>
      </c>
      <c r="C127" s="731" t="s">
        <v>267</v>
      </c>
      <c r="D127" s="532">
        <f t="shared" si="178"/>
        <v>309</v>
      </c>
      <c r="E127" s="532">
        <f t="shared" ref="E127:I127" si="181">ROUND((($C$159*E91)/240),0)</f>
        <v>355</v>
      </c>
      <c r="F127" s="532">
        <f t="shared" si="181"/>
        <v>426</v>
      </c>
      <c r="G127" s="532">
        <f t="shared" si="181"/>
        <v>511</v>
      </c>
      <c r="H127" s="532">
        <f t="shared" si="181"/>
        <v>638</v>
      </c>
      <c r="I127" s="532">
        <f t="shared" si="181"/>
        <v>797</v>
      </c>
      <c r="K127" s="530" t="s">
        <v>73</v>
      </c>
      <c r="L127" s="534">
        <f t="shared" ref="L127:Q129" si="182">+L19+L55-L91</f>
        <v>358.44000000000005</v>
      </c>
      <c r="M127" s="534">
        <f t="shared" si="182"/>
        <v>431.04054145389046</v>
      </c>
      <c r="N127" s="534">
        <f t="shared" si="182"/>
        <v>543.07183120928494</v>
      </c>
      <c r="O127" s="534">
        <f t="shared" si="182"/>
        <v>683.99829323627819</v>
      </c>
      <c r="P127" s="534">
        <f t="shared" si="182"/>
        <v>896.85854445317273</v>
      </c>
      <c r="Q127" s="534">
        <f t="shared" si="182"/>
        <v>1176.412805383974</v>
      </c>
      <c r="U127" s="547"/>
      <c r="V127" s="547"/>
      <c r="W127" s="547"/>
      <c r="X127" s="547"/>
      <c r="Y127" s="547"/>
      <c r="Z127" s="547"/>
    </row>
    <row r="128" spans="2:26" s="533" customFormat="1" ht="12.75" customHeight="1" x14ac:dyDescent="0.2">
      <c r="B128" s="530" t="s">
        <v>57</v>
      </c>
      <c r="C128" s="731" t="s">
        <v>267</v>
      </c>
      <c r="D128" s="532">
        <f t="shared" si="178"/>
        <v>124</v>
      </c>
      <c r="E128" s="532">
        <f t="shared" ref="E128:I128" si="183">ROUND((($C$159*E92)/240),0)</f>
        <v>143</v>
      </c>
      <c r="F128" s="532">
        <f t="shared" si="183"/>
        <v>172</v>
      </c>
      <c r="G128" s="532">
        <f t="shared" si="183"/>
        <v>206</v>
      </c>
      <c r="H128" s="532">
        <f t="shared" si="183"/>
        <v>257</v>
      </c>
      <c r="I128" s="532">
        <f t="shared" si="183"/>
        <v>321</v>
      </c>
      <c r="K128" s="530" t="s">
        <v>57</v>
      </c>
      <c r="L128" s="534">
        <f t="shared" si="182"/>
        <v>143.84000000000015</v>
      </c>
      <c r="M128" s="534">
        <f t="shared" si="182"/>
        <v>173.63300433428071</v>
      </c>
      <c r="N128" s="534">
        <f t="shared" si="182"/>
        <v>219.26835375577161</v>
      </c>
      <c r="O128" s="534">
        <f t="shared" si="182"/>
        <v>275.73716056031981</v>
      </c>
      <c r="P128" s="534">
        <f t="shared" si="182"/>
        <v>361.27096749935799</v>
      </c>
      <c r="Q128" s="534">
        <f t="shared" si="182"/>
        <v>473.81072275457745</v>
      </c>
      <c r="U128" s="547"/>
      <c r="V128" s="547"/>
      <c r="W128" s="547"/>
      <c r="X128" s="547"/>
      <c r="Y128" s="547"/>
      <c r="Z128" s="547"/>
    </row>
    <row r="129" spans="2:26" s="533" customFormat="1" ht="12.75" customHeight="1" x14ac:dyDescent="0.2">
      <c r="B129" s="530" t="s">
        <v>74</v>
      </c>
      <c r="C129" s="731" t="s">
        <v>267</v>
      </c>
      <c r="D129" s="532">
        <f t="shared" si="178"/>
        <v>713</v>
      </c>
      <c r="E129" s="532">
        <f t="shared" ref="E129:I129" si="184">ROUND((($C$159*E93)/240),0)</f>
        <v>820</v>
      </c>
      <c r="F129" s="532">
        <f t="shared" si="184"/>
        <v>983</v>
      </c>
      <c r="G129" s="532">
        <f t="shared" si="184"/>
        <v>1180</v>
      </c>
      <c r="H129" s="532">
        <f t="shared" si="184"/>
        <v>1471</v>
      </c>
      <c r="I129" s="532">
        <f t="shared" si="184"/>
        <v>1839</v>
      </c>
      <c r="K129" s="530" t="s">
        <v>74</v>
      </c>
      <c r="L129" s="534">
        <f t="shared" si="182"/>
        <v>527.61999999999989</v>
      </c>
      <c r="M129" s="534">
        <f t="shared" si="182"/>
        <v>636.42939262472828</v>
      </c>
      <c r="N129" s="534">
        <f t="shared" si="182"/>
        <v>801.1728522965941</v>
      </c>
      <c r="O129" s="534">
        <f t="shared" si="182"/>
        <v>1009.834930848383</v>
      </c>
      <c r="P129" s="534">
        <f t="shared" si="182"/>
        <v>1322.0539571172449</v>
      </c>
      <c r="Q129" s="534">
        <f t="shared" si="182"/>
        <v>1735.4799107003109</v>
      </c>
      <c r="U129" s="547"/>
      <c r="V129" s="547"/>
      <c r="W129" s="547"/>
      <c r="X129" s="547"/>
      <c r="Y129" s="547"/>
      <c r="Z129" s="547"/>
    </row>
    <row r="130" spans="2:26" s="533" customFormat="1" ht="12.75" customHeight="1" x14ac:dyDescent="0.2">
      <c r="B130" s="549" t="s">
        <v>659</v>
      </c>
      <c r="C130" s="733"/>
      <c r="D130" s="551">
        <f t="shared" ref="D130" si="185">SUM(D126:D129)</f>
        <v>1575</v>
      </c>
      <c r="E130" s="551">
        <f t="shared" ref="E130:I130" si="186">SUM(E126:E129)</f>
        <v>1812</v>
      </c>
      <c r="F130" s="551">
        <f t="shared" si="186"/>
        <v>2173</v>
      </c>
      <c r="G130" s="551">
        <f t="shared" si="186"/>
        <v>2608</v>
      </c>
      <c r="H130" s="551">
        <f t="shared" si="186"/>
        <v>3252</v>
      </c>
      <c r="I130" s="551">
        <f t="shared" si="186"/>
        <v>4064</v>
      </c>
      <c r="K130" s="549" t="s">
        <v>659</v>
      </c>
      <c r="L130" s="552">
        <f t="shared" ref="L130:Q130" si="187">SUM(L126:L129)</f>
        <v>1527.54</v>
      </c>
      <c r="M130" s="552">
        <f t="shared" si="187"/>
        <v>1840.9208778780892</v>
      </c>
      <c r="N130" s="552">
        <f t="shared" si="187"/>
        <v>2318.2003838336241</v>
      </c>
      <c r="O130" s="552">
        <f t="shared" si="187"/>
        <v>2921.2792027374057</v>
      </c>
      <c r="P130" s="552">
        <f t="shared" si="187"/>
        <v>3825.657393506644</v>
      </c>
      <c r="Q130" s="552">
        <f t="shared" si="187"/>
        <v>5019.6972074737096</v>
      </c>
      <c r="U130" s="547"/>
      <c r="V130" s="547"/>
      <c r="W130" s="547"/>
      <c r="X130" s="547"/>
      <c r="Y130" s="547"/>
      <c r="Z130" s="547"/>
    </row>
    <row r="131" spans="2:26" s="533" customFormat="1" ht="12.75" customHeight="1" x14ac:dyDescent="0.2">
      <c r="B131" s="541" t="s">
        <v>260</v>
      </c>
      <c r="C131" s="734"/>
      <c r="D131" s="553"/>
      <c r="E131" s="553"/>
      <c r="F131" s="553"/>
      <c r="G131" s="553"/>
      <c r="H131" s="553"/>
      <c r="I131" s="553"/>
      <c r="K131" s="541" t="s">
        <v>260</v>
      </c>
      <c r="L131" s="554"/>
      <c r="M131" s="554"/>
      <c r="N131" s="554"/>
      <c r="O131" s="554"/>
      <c r="P131" s="554"/>
      <c r="Q131" s="555"/>
      <c r="U131" s="547"/>
      <c r="V131" s="547"/>
      <c r="W131" s="547"/>
      <c r="X131" s="547"/>
      <c r="Y131" s="547"/>
      <c r="Z131" s="547"/>
    </row>
    <row r="132" spans="2:26" s="533" customFormat="1" ht="12.75" customHeight="1" x14ac:dyDescent="0.2">
      <c r="B132" s="530" t="s">
        <v>56</v>
      </c>
      <c r="C132" s="731" t="s">
        <v>267</v>
      </c>
      <c r="D132" s="532">
        <f t="shared" ref="D132:D135" si="188">ROUND((($C$159*D96)/240),0)</f>
        <v>1109</v>
      </c>
      <c r="E132" s="532">
        <f t="shared" ref="E132:I132" si="189">ROUND((($C$159*E96)/240),0)</f>
        <v>1275</v>
      </c>
      <c r="F132" s="532">
        <f t="shared" si="189"/>
        <v>1530</v>
      </c>
      <c r="G132" s="532">
        <f t="shared" si="189"/>
        <v>1837</v>
      </c>
      <c r="H132" s="532">
        <f t="shared" si="189"/>
        <v>2290</v>
      </c>
      <c r="I132" s="532">
        <f t="shared" si="189"/>
        <v>2862</v>
      </c>
      <c r="K132" s="530" t="s">
        <v>56</v>
      </c>
      <c r="L132" s="534">
        <f t="shared" ref="L132:Q135" si="190">+L24+L60-L96</f>
        <v>1519.33</v>
      </c>
      <c r="M132" s="534">
        <f t="shared" si="190"/>
        <v>1827.3771196038524</v>
      </c>
      <c r="N132" s="534">
        <f t="shared" si="190"/>
        <v>2302.2048013296226</v>
      </c>
      <c r="O132" s="534">
        <f t="shared" si="190"/>
        <v>2902.3265744555465</v>
      </c>
      <c r="P132" s="534">
        <f t="shared" si="190"/>
        <v>3799.6127723131212</v>
      </c>
      <c r="Q132" s="534">
        <f t="shared" si="190"/>
        <v>4986.2571947748002</v>
      </c>
      <c r="U132" s="547"/>
      <c r="V132" s="547"/>
      <c r="W132" s="547"/>
      <c r="X132" s="547"/>
      <c r="Y132" s="547"/>
      <c r="Z132" s="547"/>
    </row>
    <row r="133" spans="2:26" s="533" customFormat="1" ht="12.75" customHeight="1" x14ac:dyDescent="0.2">
      <c r="B133" s="530" t="s">
        <v>73</v>
      </c>
      <c r="C133" s="731" t="s">
        <v>267</v>
      </c>
      <c r="D133" s="532">
        <f t="shared" si="188"/>
        <v>697</v>
      </c>
      <c r="E133" s="532">
        <f t="shared" ref="E133:I133" si="191">ROUND((($C$159*E97)/240),0)</f>
        <v>802</v>
      </c>
      <c r="F133" s="532">
        <f t="shared" si="191"/>
        <v>962</v>
      </c>
      <c r="G133" s="532">
        <f t="shared" si="191"/>
        <v>1155</v>
      </c>
      <c r="H133" s="532">
        <f t="shared" si="191"/>
        <v>1440</v>
      </c>
      <c r="I133" s="532">
        <f t="shared" si="191"/>
        <v>1799</v>
      </c>
      <c r="K133" s="530" t="s">
        <v>73</v>
      </c>
      <c r="L133" s="534">
        <f t="shared" si="190"/>
        <v>954.89000000000033</v>
      </c>
      <c r="M133" s="534">
        <f t="shared" si="190"/>
        <v>1149.4579874736719</v>
      </c>
      <c r="N133" s="534">
        <f t="shared" si="190"/>
        <v>1447.5271896242266</v>
      </c>
      <c r="O133" s="534">
        <f t="shared" si="190"/>
        <v>1824.8155266328013</v>
      </c>
      <c r="P133" s="534">
        <f t="shared" si="190"/>
        <v>2389.2761916632589</v>
      </c>
      <c r="Q133" s="534">
        <f t="shared" si="190"/>
        <v>3134.2662888990999</v>
      </c>
      <c r="U133" s="547"/>
      <c r="V133" s="547"/>
      <c r="W133" s="547"/>
      <c r="X133" s="547"/>
      <c r="Y133" s="547"/>
      <c r="Z133" s="547"/>
    </row>
    <row r="134" spans="2:26" s="533" customFormat="1" ht="12.75" customHeight="1" x14ac:dyDescent="0.2">
      <c r="B134" s="530" t="s">
        <v>57</v>
      </c>
      <c r="C134" s="731" t="s">
        <v>267</v>
      </c>
      <c r="D134" s="532">
        <f t="shared" si="188"/>
        <v>302</v>
      </c>
      <c r="E134" s="532">
        <f t="shared" ref="E134:I134" si="192">ROUND((($C$159*E98)/240),0)</f>
        <v>347</v>
      </c>
      <c r="F134" s="532">
        <f t="shared" si="192"/>
        <v>416</v>
      </c>
      <c r="G134" s="532">
        <f t="shared" si="192"/>
        <v>499</v>
      </c>
      <c r="H134" s="532">
        <f t="shared" si="192"/>
        <v>623</v>
      </c>
      <c r="I134" s="532">
        <f t="shared" si="192"/>
        <v>778</v>
      </c>
      <c r="K134" s="530" t="s">
        <v>57</v>
      </c>
      <c r="L134" s="534">
        <f t="shared" si="190"/>
        <v>413.73999999999978</v>
      </c>
      <c r="M134" s="534">
        <f t="shared" si="190"/>
        <v>497.33008777437499</v>
      </c>
      <c r="N134" s="534">
        <f t="shared" si="190"/>
        <v>625.95641418149989</v>
      </c>
      <c r="O134" s="534">
        <f t="shared" si="190"/>
        <v>788.38398875785879</v>
      </c>
      <c r="P134" s="534">
        <f t="shared" si="190"/>
        <v>1033.6998393411759</v>
      </c>
      <c r="Q134" s="534">
        <f t="shared" si="190"/>
        <v>1355.4519578000236</v>
      </c>
      <c r="U134" s="547"/>
      <c r="V134" s="547"/>
      <c r="W134" s="547"/>
      <c r="X134" s="547"/>
      <c r="Y134" s="547"/>
      <c r="Z134" s="547"/>
    </row>
    <row r="135" spans="2:26" s="533" customFormat="1" ht="12.75" customHeight="1" x14ac:dyDescent="0.2">
      <c r="B135" s="530" t="s">
        <v>74</v>
      </c>
      <c r="C135" s="731" t="s">
        <v>267</v>
      </c>
      <c r="D135" s="532">
        <f t="shared" si="188"/>
        <v>1425</v>
      </c>
      <c r="E135" s="532">
        <f t="shared" ref="E135:I135" si="193">ROUND((($C$159*E99)/240),0)</f>
        <v>1639</v>
      </c>
      <c r="F135" s="532">
        <f t="shared" si="193"/>
        <v>1967</v>
      </c>
      <c r="G135" s="532">
        <f t="shared" si="193"/>
        <v>2360</v>
      </c>
      <c r="H135" s="532">
        <f t="shared" si="193"/>
        <v>2942</v>
      </c>
      <c r="I135" s="532">
        <f t="shared" si="193"/>
        <v>3678</v>
      </c>
      <c r="K135" s="530" t="s">
        <v>74</v>
      </c>
      <c r="L135" s="534">
        <f t="shared" si="190"/>
        <v>1342.3500000000004</v>
      </c>
      <c r="M135" s="534">
        <f t="shared" si="190"/>
        <v>1615.0100000000002</v>
      </c>
      <c r="N135" s="534">
        <f t="shared" si="190"/>
        <v>2034.83682393856</v>
      </c>
      <c r="O135" s="534">
        <f t="shared" si="190"/>
        <v>2563.4270074657979</v>
      </c>
      <c r="P135" s="534">
        <f t="shared" si="190"/>
        <v>3355.9831080604963</v>
      </c>
      <c r="Q135" s="534">
        <f t="shared" si="190"/>
        <v>4405.44900254612</v>
      </c>
      <c r="U135" s="547"/>
      <c r="V135" s="547"/>
      <c r="W135" s="547"/>
      <c r="X135" s="547"/>
      <c r="Y135" s="547"/>
      <c r="Z135" s="547"/>
    </row>
    <row r="136" spans="2:26" s="533" customFormat="1" ht="12.75" customHeight="1" x14ac:dyDescent="0.2">
      <c r="B136" s="558" t="s">
        <v>660</v>
      </c>
      <c r="C136" s="735"/>
      <c r="D136" s="551">
        <f t="shared" ref="D136" si="194">SUM(D132:D135)</f>
        <v>3533</v>
      </c>
      <c r="E136" s="551">
        <f t="shared" ref="E136:I136" si="195">SUM(E132:E135)</f>
        <v>4063</v>
      </c>
      <c r="F136" s="551">
        <f t="shared" si="195"/>
        <v>4875</v>
      </c>
      <c r="G136" s="551">
        <f t="shared" si="195"/>
        <v>5851</v>
      </c>
      <c r="H136" s="551">
        <f t="shared" si="195"/>
        <v>7295</v>
      </c>
      <c r="I136" s="551">
        <f t="shared" si="195"/>
        <v>9117</v>
      </c>
      <c r="K136" s="558" t="s">
        <v>660</v>
      </c>
      <c r="L136" s="552">
        <f t="shared" ref="L136:Q136" si="196">SUM(L132:L135)</f>
        <v>4230.3100000000004</v>
      </c>
      <c r="M136" s="552">
        <f t="shared" si="196"/>
        <v>5089.1751948518995</v>
      </c>
      <c r="N136" s="552">
        <f t="shared" si="196"/>
        <v>6410.525229073909</v>
      </c>
      <c r="O136" s="552">
        <f t="shared" si="196"/>
        <v>8078.9530973120045</v>
      </c>
      <c r="P136" s="552">
        <f t="shared" si="196"/>
        <v>10578.571911378052</v>
      </c>
      <c r="Q136" s="552">
        <f t="shared" si="196"/>
        <v>13881.424444020044</v>
      </c>
      <c r="U136" s="547"/>
      <c r="V136" s="547"/>
      <c r="W136" s="547"/>
      <c r="X136" s="547"/>
      <c r="Y136" s="547"/>
      <c r="Z136" s="547"/>
    </row>
    <row r="137" spans="2:26" s="533" customFormat="1" ht="12.75" customHeight="1" x14ac:dyDescent="0.2">
      <c r="B137" s="541" t="s">
        <v>714</v>
      </c>
      <c r="C137" s="734"/>
      <c r="D137" s="553"/>
      <c r="E137" s="553"/>
      <c r="F137" s="553"/>
      <c r="G137" s="553"/>
      <c r="H137" s="553"/>
      <c r="I137" s="553"/>
      <c r="K137" s="541" t="s">
        <v>714</v>
      </c>
      <c r="L137" s="554"/>
      <c r="M137" s="554"/>
      <c r="N137" s="554"/>
      <c r="O137" s="554"/>
      <c r="P137" s="554"/>
      <c r="Q137" s="555"/>
      <c r="U137" s="547"/>
      <c r="V137" s="547"/>
      <c r="W137" s="547"/>
      <c r="X137" s="547"/>
      <c r="Y137" s="547"/>
      <c r="Z137" s="547"/>
    </row>
    <row r="138" spans="2:26" s="533" customFormat="1" ht="12.75" customHeight="1" x14ac:dyDescent="0.2">
      <c r="B138" s="530" t="s">
        <v>56</v>
      </c>
      <c r="C138" s="731" t="s">
        <v>267</v>
      </c>
      <c r="D138" s="532">
        <f t="shared" ref="D138:D141" si="197">ROUND((($C$159*D102)/240),0)</f>
        <v>471</v>
      </c>
      <c r="E138" s="532">
        <f t="shared" ref="E138:I138" si="198">ROUND((($C$159*E102)/240),0)</f>
        <v>541</v>
      </c>
      <c r="F138" s="532">
        <f t="shared" si="198"/>
        <v>650</v>
      </c>
      <c r="G138" s="532">
        <f t="shared" si="198"/>
        <v>780</v>
      </c>
      <c r="H138" s="532">
        <f t="shared" si="198"/>
        <v>972</v>
      </c>
      <c r="I138" s="532">
        <f t="shared" si="198"/>
        <v>1215</v>
      </c>
      <c r="K138" s="530" t="s">
        <v>56</v>
      </c>
      <c r="L138" s="534">
        <f t="shared" ref="L138:Q141" si="199">+L30+L66-L102</f>
        <v>506.79599999999982</v>
      </c>
      <c r="M138" s="534">
        <f t="shared" si="199"/>
        <v>608.50614587395103</v>
      </c>
      <c r="N138" s="534">
        <f t="shared" si="199"/>
        <v>767.51353042507617</v>
      </c>
      <c r="O138" s="534">
        <f t="shared" si="199"/>
        <v>967.04472046746469</v>
      </c>
      <c r="P138" s="534">
        <f t="shared" si="199"/>
        <v>1265.5682471110485</v>
      </c>
      <c r="Q138" s="534">
        <f t="shared" si="199"/>
        <v>1661.1069144506873</v>
      </c>
      <c r="U138" s="547"/>
      <c r="V138" s="547"/>
      <c r="W138" s="547"/>
      <c r="X138" s="547"/>
      <c r="Y138" s="547"/>
      <c r="Z138" s="547"/>
    </row>
    <row r="139" spans="2:26" s="533" customFormat="1" ht="12.75" customHeight="1" x14ac:dyDescent="0.2">
      <c r="B139" s="530" t="s">
        <v>73</v>
      </c>
      <c r="C139" s="731" t="s">
        <v>267</v>
      </c>
      <c r="D139" s="532">
        <f t="shared" si="197"/>
        <v>199</v>
      </c>
      <c r="E139" s="532">
        <f t="shared" ref="E139:I139" si="200">ROUND((($C$159*E103)/240),0)</f>
        <v>229</v>
      </c>
      <c r="F139" s="532">
        <f t="shared" si="200"/>
        <v>275</v>
      </c>
      <c r="G139" s="532">
        <f t="shared" si="200"/>
        <v>330</v>
      </c>
      <c r="H139" s="532">
        <f t="shared" si="200"/>
        <v>411</v>
      </c>
      <c r="I139" s="532">
        <f t="shared" si="200"/>
        <v>514</v>
      </c>
      <c r="K139" s="530" t="s">
        <v>73</v>
      </c>
      <c r="L139" s="534">
        <f t="shared" si="199"/>
        <v>214.12400000000002</v>
      </c>
      <c r="M139" s="534">
        <f t="shared" si="199"/>
        <v>257.57646328450846</v>
      </c>
      <c r="N139" s="534">
        <f t="shared" si="199"/>
        <v>324.71691434190325</v>
      </c>
      <c r="O139" s="534">
        <f t="shared" si="199"/>
        <v>409.13457736153032</v>
      </c>
      <c r="P139" s="534">
        <f t="shared" si="199"/>
        <v>535.13251887078513</v>
      </c>
      <c r="Q139" s="534">
        <f t="shared" si="199"/>
        <v>702.72576596408544</v>
      </c>
      <c r="S139" s="574"/>
      <c r="T139" s="574"/>
      <c r="U139" s="574"/>
      <c r="V139" s="574"/>
      <c r="W139" s="574"/>
      <c r="X139" s="574"/>
      <c r="Y139" s="574"/>
      <c r="Z139" s="574"/>
    </row>
    <row r="140" spans="2:26" s="533" customFormat="1" ht="12.75" customHeight="1" x14ac:dyDescent="0.2">
      <c r="B140" s="530" t="s">
        <v>57</v>
      </c>
      <c r="C140" s="731" t="s">
        <v>267</v>
      </c>
      <c r="D140" s="532">
        <f t="shared" si="197"/>
        <v>91</v>
      </c>
      <c r="E140" s="532">
        <f t="shared" ref="E140:I140" si="201">ROUND((($C$159*E104)/240),0)</f>
        <v>104</v>
      </c>
      <c r="F140" s="532">
        <f t="shared" si="201"/>
        <v>125</v>
      </c>
      <c r="G140" s="532">
        <f t="shared" si="201"/>
        <v>150</v>
      </c>
      <c r="H140" s="532">
        <f t="shared" si="201"/>
        <v>188</v>
      </c>
      <c r="I140" s="532">
        <f t="shared" si="201"/>
        <v>234</v>
      </c>
      <c r="K140" s="530" t="s">
        <v>57</v>
      </c>
      <c r="L140" s="534">
        <f t="shared" si="199"/>
        <v>97.916000000000054</v>
      </c>
      <c r="M140" s="534">
        <f t="shared" si="199"/>
        <v>116.97606011420419</v>
      </c>
      <c r="N140" s="534">
        <f t="shared" si="199"/>
        <v>147.60090944270246</v>
      </c>
      <c r="O140" s="534">
        <f t="shared" si="199"/>
        <v>185.97292383175341</v>
      </c>
      <c r="P140" s="534">
        <f t="shared" si="199"/>
        <v>244.78495592625791</v>
      </c>
      <c r="Q140" s="534">
        <f t="shared" si="199"/>
        <v>319.91325250588034</v>
      </c>
      <c r="S140" s="568"/>
      <c r="U140" s="547"/>
      <c r="V140" s="547"/>
      <c r="W140" s="547"/>
      <c r="X140" s="547"/>
      <c r="Y140" s="547"/>
      <c r="Z140" s="547"/>
    </row>
    <row r="141" spans="2:26" s="533" customFormat="1" ht="12.75" customHeight="1" x14ac:dyDescent="0.2">
      <c r="B141" s="530" t="s">
        <v>74</v>
      </c>
      <c r="C141" s="731" t="s">
        <v>267</v>
      </c>
      <c r="D141" s="532">
        <f t="shared" si="197"/>
        <v>1069</v>
      </c>
      <c r="E141" s="532">
        <f t="shared" ref="E141:I141" si="202">ROUND((($C$159*E105)/240),0)</f>
        <v>1229</v>
      </c>
      <c r="F141" s="532">
        <f t="shared" si="202"/>
        <v>1475</v>
      </c>
      <c r="G141" s="532">
        <f t="shared" si="202"/>
        <v>1770</v>
      </c>
      <c r="H141" s="532">
        <f t="shared" si="202"/>
        <v>2207</v>
      </c>
      <c r="I141" s="532">
        <f t="shared" si="202"/>
        <v>2758</v>
      </c>
      <c r="K141" s="530" t="s">
        <v>74</v>
      </c>
      <c r="L141" s="534">
        <f t="shared" si="199"/>
        <v>437.221</v>
      </c>
      <c r="M141" s="534">
        <f t="shared" si="199"/>
        <v>525.97611759920437</v>
      </c>
      <c r="N141" s="534">
        <f t="shared" si="199"/>
        <v>662.74970310882418</v>
      </c>
      <c r="O141" s="534">
        <f t="shared" si="199"/>
        <v>835.0562909913624</v>
      </c>
      <c r="P141" s="534">
        <f t="shared" si="199"/>
        <v>1093.4848394485198</v>
      </c>
      <c r="Q141" s="534">
        <f t="shared" si="199"/>
        <v>1434.8466375535172</v>
      </c>
      <c r="S141" s="568"/>
      <c r="U141" s="547"/>
      <c r="V141" s="547"/>
      <c r="W141" s="547"/>
      <c r="X141" s="547"/>
      <c r="Y141" s="547"/>
      <c r="Z141" s="547"/>
    </row>
    <row r="142" spans="2:26" s="533" customFormat="1" ht="12.75" customHeight="1" x14ac:dyDescent="0.2">
      <c r="B142" s="561" t="s">
        <v>739</v>
      </c>
      <c r="C142" s="731"/>
      <c r="D142" s="551">
        <f t="shared" ref="D142" si="203">SUM(D138:D141)</f>
        <v>1830</v>
      </c>
      <c r="E142" s="551">
        <f t="shared" ref="E142:I142" si="204">SUM(E138:E141)</f>
        <v>2103</v>
      </c>
      <c r="F142" s="551">
        <f t="shared" si="204"/>
        <v>2525</v>
      </c>
      <c r="G142" s="551">
        <f t="shared" si="204"/>
        <v>3030</v>
      </c>
      <c r="H142" s="551">
        <f t="shared" si="204"/>
        <v>3778</v>
      </c>
      <c r="I142" s="551">
        <f t="shared" si="204"/>
        <v>4721</v>
      </c>
      <c r="K142" s="561" t="s">
        <v>739</v>
      </c>
      <c r="L142" s="552">
        <f t="shared" ref="L142:Q142" si="205">SUM(L138:L141)</f>
        <v>1256.0569999999998</v>
      </c>
      <c r="M142" s="552">
        <f t="shared" si="205"/>
        <v>1509.0347868718682</v>
      </c>
      <c r="N142" s="552">
        <f t="shared" si="205"/>
        <v>1902.5810573185061</v>
      </c>
      <c r="O142" s="552">
        <f t="shared" si="205"/>
        <v>2397.2085126521106</v>
      </c>
      <c r="P142" s="552">
        <f t="shared" si="205"/>
        <v>3138.9705613566111</v>
      </c>
      <c r="Q142" s="552">
        <f t="shared" si="205"/>
        <v>4118.5925704741703</v>
      </c>
      <c r="S142" s="568"/>
      <c r="U142" s="547"/>
      <c r="V142" s="547"/>
      <c r="W142" s="547"/>
      <c r="X142" s="547"/>
      <c r="Y142" s="547"/>
      <c r="Z142" s="547"/>
    </row>
    <row r="143" spans="2:26" s="533" customFormat="1" ht="12.75" customHeight="1" x14ac:dyDescent="0.2">
      <c r="B143" s="562" t="s">
        <v>661</v>
      </c>
      <c r="C143" s="735"/>
      <c r="D143" s="563">
        <f t="shared" ref="D143" si="206">+D130+D136+D142</f>
        <v>6938</v>
      </c>
      <c r="E143" s="563">
        <f t="shared" ref="E143:I143" si="207">+E130+E136+E142</f>
        <v>7978</v>
      </c>
      <c r="F143" s="563">
        <f t="shared" si="207"/>
        <v>9573</v>
      </c>
      <c r="G143" s="563">
        <f t="shared" si="207"/>
        <v>11489</v>
      </c>
      <c r="H143" s="563">
        <f t="shared" si="207"/>
        <v>14325</v>
      </c>
      <c r="I143" s="563">
        <f t="shared" si="207"/>
        <v>17902</v>
      </c>
      <c r="K143" s="562" t="s">
        <v>661</v>
      </c>
      <c r="L143" s="564">
        <f t="shared" ref="L143:Q143" si="208">+L130+L136+L142</f>
        <v>7013.9070000000002</v>
      </c>
      <c r="M143" s="564">
        <f t="shared" si="208"/>
        <v>8439.1308596018571</v>
      </c>
      <c r="N143" s="564">
        <f t="shared" si="208"/>
        <v>10631.306670226038</v>
      </c>
      <c r="O143" s="564">
        <f t="shared" si="208"/>
        <v>13397.440812701521</v>
      </c>
      <c r="P143" s="564">
        <f t="shared" si="208"/>
        <v>17543.19986624131</v>
      </c>
      <c r="Q143" s="564">
        <f t="shared" si="208"/>
        <v>23019.714221967926</v>
      </c>
      <c r="S143" s="568"/>
      <c r="U143" s="547"/>
      <c r="V143" s="547"/>
      <c r="W143" s="547"/>
      <c r="X143" s="547"/>
      <c r="Y143" s="547"/>
      <c r="Z143" s="547"/>
    </row>
    <row r="144" spans="2:26" s="574" customFormat="1" ht="12.75" customHeight="1" x14ac:dyDescent="0.2">
      <c r="B144" s="523" t="s">
        <v>248</v>
      </c>
      <c r="C144" s="732"/>
      <c r="D144" s="565"/>
      <c r="E144" s="565"/>
      <c r="F144" s="565"/>
      <c r="G144" s="565"/>
      <c r="H144" s="565"/>
      <c r="I144" s="565"/>
      <c r="J144" s="587"/>
      <c r="K144" s="523" t="s">
        <v>248</v>
      </c>
      <c r="L144" s="566"/>
      <c r="M144" s="566"/>
      <c r="N144" s="566"/>
      <c r="O144" s="566"/>
      <c r="P144" s="566"/>
      <c r="Q144" s="567"/>
      <c r="S144" s="568"/>
      <c r="T144" s="533"/>
      <c r="U144" s="547"/>
      <c r="V144" s="547"/>
      <c r="W144" s="547"/>
      <c r="X144" s="547"/>
      <c r="Y144" s="547"/>
      <c r="Z144" s="547"/>
    </row>
    <row r="145" spans="2:26" s="533" customFormat="1" ht="12.75" customHeight="1" x14ac:dyDescent="0.2">
      <c r="B145" s="523" t="s">
        <v>736</v>
      </c>
      <c r="C145" s="732"/>
      <c r="D145" s="537"/>
      <c r="E145" s="537"/>
      <c r="F145" s="537"/>
      <c r="G145" s="537"/>
      <c r="H145" s="537"/>
      <c r="I145" s="537"/>
      <c r="K145" s="523" t="s">
        <v>736</v>
      </c>
      <c r="L145" s="545"/>
      <c r="M145" s="545"/>
      <c r="N145" s="545"/>
      <c r="O145" s="545"/>
      <c r="P145" s="545"/>
      <c r="Q145" s="546"/>
      <c r="S145" s="568"/>
      <c r="U145" s="547"/>
      <c r="V145" s="547"/>
      <c r="W145" s="547"/>
      <c r="X145" s="547"/>
      <c r="Y145" s="547"/>
      <c r="Z145" s="547"/>
    </row>
    <row r="146" spans="2:26" s="533" customFormat="1" ht="12.75" customHeight="1" x14ac:dyDescent="0.2">
      <c r="B146" s="530" t="s">
        <v>56</v>
      </c>
      <c r="C146" s="731" t="s">
        <v>247</v>
      </c>
      <c r="D146" s="532">
        <f t="shared" ref="D146:D149" si="209">ROUND((($C$159*D110)/240),0)</f>
        <v>1046</v>
      </c>
      <c r="E146" s="532">
        <f t="shared" ref="E146:I146" si="210">ROUND((($C$159*E110)/240),0)</f>
        <v>1203</v>
      </c>
      <c r="F146" s="532">
        <f t="shared" si="210"/>
        <v>1444</v>
      </c>
      <c r="G146" s="532">
        <f t="shared" si="210"/>
        <v>1733</v>
      </c>
      <c r="H146" s="532">
        <f t="shared" si="210"/>
        <v>2160</v>
      </c>
      <c r="I146" s="532">
        <f t="shared" si="210"/>
        <v>2700</v>
      </c>
      <c r="K146" s="530" t="s">
        <v>56</v>
      </c>
      <c r="L146" s="534">
        <f t="shared" ref="L146:Q149" si="211">+L38+L74-L110</f>
        <v>42.886000000000024</v>
      </c>
      <c r="M146" s="534">
        <f t="shared" si="211"/>
        <v>52.583397728322097</v>
      </c>
      <c r="N146" s="534">
        <f t="shared" si="211"/>
        <v>66.379962508535641</v>
      </c>
      <c r="O146" s="534">
        <f t="shared" si="211"/>
        <v>83.660133957580342</v>
      </c>
      <c r="P146" s="534">
        <f t="shared" si="211"/>
        <v>109.50832947401136</v>
      </c>
      <c r="Q146" s="534">
        <f t="shared" si="211"/>
        <v>143.73392784563384</v>
      </c>
      <c r="U146" s="547"/>
      <c r="V146" s="547"/>
      <c r="W146" s="547"/>
      <c r="X146" s="547"/>
      <c r="Y146" s="547"/>
      <c r="Z146" s="547"/>
    </row>
    <row r="147" spans="2:26" s="533" customFormat="1" ht="12.75" customHeight="1" x14ac:dyDescent="0.2">
      <c r="B147" s="530" t="s">
        <v>73</v>
      </c>
      <c r="C147" s="731" t="s">
        <v>247</v>
      </c>
      <c r="D147" s="532">
        <f t="shared" si="209"/>
        <v>996</v>
      </c>
      <c r="E147" s="532">
        <f t="shared" ref="E147:I147" si="212">ROUND((($C$159*E111)/240),0)</f>
        <v>1146</v>
      </c>
      <c r="F147" s="532">
        <f t="shared" si="212"/>
        <v>1375</v>
      </c>
      <c r="G147" s="532">
        <f t="shared" si="212"/>
        <v>1650</v>
      </c>
      <c r="H147" s="532">
        <f t="shared" si="212"/>
        <v>2056</v>
      </c>
      <c r="I147" s="532">
        <f t="shared" si="212"/>
        <v>2570</v>
      </c>
      <c r="K147" s="530" t="s">
        <v>73</v>
      </c>
      <c r="L147" s="534">
        <f t="shared" si="211"/>
        <v>21.912000000000006</v>
      </c>
      <c r="M147" s="534">
        <f t="shared" si="211"/>
        <v>27.28258079534433</v>
      </c>
      <c r="N147" s="534">
        <f t="shared" si="211"/>
        <v>34.47255726653151</v>
      </c>
      <c r="O147" s="534">
        <f t="shared" si="211"/>
        <v>43.446735573763135</v>
      </c>
      <c r="P147" s="534">
        <f t="shared" si="211"/>
        <v>56.855768559280534</v>
      </c>
      <c r="Q147" s="534">
        <f t="shared" si="211"/>
        <v>74.625563339561722</v>
      </c>
      <c r="U147" s="547"/>
      <c r="V147" s="547"/>
      <c r="W147" s="547"/>
      <c r="X147" s="547"/>
      <c r="Y147" s="547"/>
      <c r="Z147" s="547"/>
    </row>
    <row r="148" spans="2:26" s="533" customFormat="1" ht="12.75" customHeight="1" x14ac:dyDescent="0.2">
      <c r="B148" s="530" t="s">
        <v>57</v>
      </c>
      <c r="C148" s="731" t="s">
        <v>247</v>
      </c>
      <c r="D148" s="532">
        <f t="shared" si="209"/>
        <v>343</v>
      </c>
      <c r="E148" s="532">
        <f t="shared" ref="E148:I148" si="213">ROUND((($C$159*E112)/240),0)</f>
        <v>394</v>
      </c>
      <c r="F148" s="532">
        <f t="shared" si="213"/>
        <v>473</v>
      </c>
      <c r="G148" s="532">
        <f t="shared" si="213"/>
        <v>568</v>
      </c>
      <c r="H148" s="532">
        <f t="shared" si="213"/>
        <v>708</v>
      </c>
      <c r="I148" s="532">
        <f t="shared" si="213"/>
        <v>884</v>
      </c>
      <c r="K148" s="530" t="s">
        <v>57</v>
      </c>
      <c r="L148" s="534">
        <f t="shared" si="211"/>
        <v>14.062999999999988</v>
      </c>
      <c r="M148" s="534">
        <f t="shared" si="211"/>
        <v>17.221698900479254</v>
      </c>
      <c r="N148" s="534">
        <f t="shared" si="211"/>
        <v>21.743587289064493</v>
      </c>
      <c r="O148" s="534">
        <f t="shared" si="211"/>
        <v>27.420078702068224</v>
      </c>
      <c r="P148" s="534">
        <f t="shared" si="211"/>
        <v>35.894329314790241</v>
      </c>
      <c r="Q148" s="534">
        <f t="shared" si="211"/>
        <v>47.059411291697302</v>
      </c>
      <c r="U148" s="547"/>
      <c r="V148" s="547"/>
      <c r="W148" s="547"/>
      <c r="X148" s="547"/>
      <c r="Y148" s="547"/>
      <c r="Z148" s="547"/>
    </row>
    <row r="149" spans="2:26" s="533" customFormat="1" ht="12.75" customHeight="1" x14ac:dyDescent="0.2">
      <c r="B149" s="530" t="s">
        <v>74</v>
      </c>
      <c r="C149" s="731" t="s">
        <v>247</v>
      </c>
      <c r="D149" s="532">
        <f t="shared" si="209"/>
        <v>713</v>
      </c>
      <c r="E149" s="532">
        <f t="shared" ref="E149:I149" si="214">ROUND((($C$159*E113)/240),0)</f>
        <v>820</v>
      </c>
      <c r="F149" s="532">
        <f t="shared" si="214"/>
        <v>983</v>
      </c>
      <c r="G149" s="532">
        <f t="shared" si="214"/>
        <v>1180</v>
      </c>
      <c r="H149" s="532">
        <f t="shared" si="214"/>
        <v>1471</v>
      </c>
      <c r="I149" s="532">
        <f t="shared" si="214"/>
        <v>1839</v>
      </c>
      <c r="K149" s="530" t="s">
        <v>74</v>
      </c>
      <c r="L149" s="534">
        <f t="shared" si="211"/>
        <v>117.6450000000001</v>
      </c>
      <c r="M149" s="534">
        <f t="shared" si="211"/>
        <v>141.96661334056398</v>
      </c>
      <c r="N149" s="534">
        <f t="shared" si="211"/>
        <v>178.72249751879417</v>
      </c>
      <c r="O149" s="534">
        <f t="shared" si="211"/>
        <v>225.27079394786278</v>
      </c>
      <c r="P149" s="534">
        <f t="shared" si="211"/>
        <v>294.91972053624932</v>
      </c>
      <c r="Q149" s="534">
        <f t="shared" si="211"/>
        <v>387.14551761197572</v>
      </c>
      <c r="U149" s="547"/>
      <c r="V149" s="547"/>
      <c r="W149" s="547"/>
      <c r="X149" s="547"/>
      <c r="Y149" s="547"/>
      <c r="Z149" s="547"/>
    </row>
    <row r="150" spans="2:26" s="533" customFormat="1" ht="12.75" customHeight="1" x14ac:dyDescent="0.2">
      <c r="B150" s="549" t="s">
        <v>740</v>
      </c>
      <c r="C150" s="733"/>
      <c r="D150" s="551">
        <f t="shared" ref="D150" si="215">SUM(D146:D149)</f>
        <v>3098</v>
      </c>
      <c r="E150" s="551">
        <f t="shared" ref="E150:I150" si="216">SUM(E146:E149)</f>
        <v>3563</v>
      </c>
      <c r="F150" s="551">
        <f t="shared" si="216"/>
        <v>4275</v>
      </c>
      <c r="G150" s="551">
        <f t="shared" si="216"/>
        <v>5131</v>
      </c>
      <c r="H150" s="551">
        <f t="shared" si="216"/>
        <v>6395</v>
      </c>
      <c r="I150" s="551">
        <f t="shared" si="216"/>
        <v>7993</v>
      </c>
      <c r="K150" s="549" t="s">
        <v>740</v>
      </c>
      <c r="L150" s="552">
        <f t="shared" ref="L150:Q150" si="217">SUM(L146:L149)</f>
        <v>196.50600000000011</v>
      </c>
      <c r="M150" s="552">
        <f t="shared" si="217"/>
        <v>239.05429076470966</v>
      </c>
      <c r="N150" s="552">
        <f t="shared" si="217"/>
        <v>301.31860458292579</v>
      </c>
      <c r="O150" s="552">
        <f t="shared" si="217"/>
        <v>379.79774218127449</v>
      </c>
      <c r="P150" s="552">
        <f t="shared" si="217"/>
        <v>497.17814788433145</v>
      </c>
      <c r="Q150" s="552">
        <f t="shared" si="217"/>
        <v>652.56442008886859</v>
      </c>
      <c r="U150" s="547"/>
      <c r="V150" s="547"/>
      <c r="W150" s="547"/>
      <c r="X150" s="547"/>
      <c r="Y150" s="547"/>
      <c r="Z150" s="547"/>
    </row>
    <row r="151" spans="2:26" s="533" customFormat="1" ht="12.75" customHeight="1" x14ac:dyDescent="0.2">
      <c r="B151" s="541" t="s">
        <v>266</v>
      </c>
      <c r="C151" s="734"/>
      <c r="D151" s="553"/>
      <c r="E151" s="553"/>
      <c r="F151" s="553"/>
      <c r="G151" s="553"/>
      <c r="H151" s="553"/>
      <c r="I151" s="553"/>
      <c r="K151" s="541" t="s">
        <v>266</v>
      </c>
      <c r="L151" s="554"/>
      <c r="M151" s="554"/>
      <c r="N151" s="554"/>
      <c r="O151" s="554"/>
      <c r="P151" s="554"/>
      <c r="Q151" s="555"/>
      <c r="U151" s="547"/>
      <c r="V151" s="547"/>
      <c r="W151" s="547"/>
      <c r="X151" s="547"/>
      <c r="Y151" s="547"/>
      <c r="Z151" s="547"/>
    </row>
    <row r="152" spans="2:26" s="533" customFormat="1" ht="12.75" customHeight="1" x14ac:dyDescent="0.2">
      <c r="B152" s="530" t="s">
        <v>56</v>
      </c>
      <c r="C152" s="731" t="s">
        <v>247</v>
      </c>
      <c r="D152" s="532">
        <f t="shared" ref="D152:D155" si="218">ROUND((($C$159*D116)/240),0)</f>
        <v>1046</v>
      </c>
      <c r="E152" s="532">
        <f t="shared" ref="E152:I152" si="219">ROUND((($C$159*E116)/240),0)</f>
        <v>1203</v>
      </c>
      <c r="F152" s="532">
        <f t="shared" si="219"/>
        <v>1444</v>
      </c>
      <c r="G152" s="532">
        <f t="shared" si="219"/>
        <v>1733</v>
      </c>
      <c r="H152" s="532">
        <f t="shared" si="219"/>
        <v>2160</v>
      </c>
      <c r="I152" s="532">
        <f t="shared" si="219"/>
        <v>2700</v>
      </c>
      <c r="K152" s="530" t="s">
        <v>56</v>
      </c>
      <c r="L152" s="534">
        <f t="shared" ref="L152:Q155" si="220">+L44+L80-L116</f>
        <v>115.05999999999995</v>
      </c>
      <c r="M152" s="534">
        <f t="shared" si="220"/>
        <v>138.30739583525724</v>
      </c>
      <c r="N152" s="534">
        <f t="shared" si="220"/>
        <v>174.27806910481104</v>
      </c>
      <c r="O152" s="534">
        <f t="shared" si="220"/>
        <v>219.61125987177093</v>
      </c>
      <c r="P152" s="534">
        <f t="shared" si="220"/>
        <v>287.45974356736724</v>
      </c>
      <c r="Q152" s="534">
        <f t="shared" si="220"/>
        <v>377.30160267618385</v>
      </c>
      <c r="U152" s="547"/>
      <c r="V152" s="547"/>
      <c r="W152" s="547"/>
      <c r="X152" s="547"/>
      <c r="Y152" s="547"/>
      <c r="Z152" s="547"/>
    </row>
    <row r="153" spans="2:26" s="533" customFormat="1" ht="12.75" customHeight="1" x14ac:dyDescent="0.2">
      <c r="B153" s="530" t="s">
        <v>73</v>
      </c>
      <c r="C153" s="731" t="s">
        <v>247</v>
      </c>
      <c r="D153" s="532">
        <f t="shared" si="218"/>
        <v>996</v>
      </c>
      <c r="E153" s="532">
        <f t="shared" ref="E153:I153" si="221">ROUND((($C$159*E117)/240),0)</f>
        <v>1146</v>
      </c>
      <c r="F153" s="532">
        <f t="shared" si="221"/>
        <v>1375</v>
      </c>
      <c r="G153" s="532">
        <f t="shared" si="221"/>
        <v>1650</v>
      </c>
      <c r="H153" s="532">
        <f t="shared" si="221"/>
        <v>2056</v>
      </c>
      <c r="I153" s="532">
        <f t="shared" si="221"/>
        <v>2570</v>
      </c>
      <c r="K153" s="530" t="s">
        <v>73</v>
      </c>
      <c r="L153" s="534">
        <f t="shared" si="220"/>
        <v>109.55999999999995</v>
      </c>
      <c r="M153" s="534">
        <f t="shared" si="220"/>
        <v>131.75409718719698</v>
      </c>
      <c r="N153" s="534">
        <f t="shared" si="220"/>
        <v>165.94993535885965</v>
      </c>
      <c r="O153" s="534">
        <f t="shared" si="220"/>
        <v>209.0930555186178</v>
      </c>
      <c r="P153" s="534">
        <f t="shared" si="220"/>
        <v>273.61901279083577</v>
      </c>
      <c r="Q153" s="534">
        <f t="shared" si="220"/>
        <v>359.13559318458874</v>
      </c>
    </row>
    <row r="154" spans="2:26" s="533" customFormat="1" ht="12.75" customHeight="1" x14ac:dyDescent="0.2">
      <c r="B154" s="530" t="s">
        <v>57</v>
      </c>
      <c r="C154" s="731" t="s">
        <v>247</v>
      </c>
      <c r="D154" s="532">
        <f t="shared" si="218"/>
        <v>343</v>
      </c>
      <c r="E154" s="532">
        <f t="shared" ref="E154:I154" si="222">ROUND((($C$159*E118)/240),0)</f>
        <v>394</v>
      </c>
      <c r="F154" s="532">
        <f t="shared" si="222"/>
        <v>473</v>
      </c>
      <c r="G154" s="532">
        <f t="shared" si="222"/>
        <v>568</v>
      </c>
      <c r="H154" s="532">
        <f t="shared" si="222"/>
        <v>708</v>
      </c>
      <c r="I154" s="532">
        <f t="shared" si="222"/>
        <v>884</v>
      </c>
      <c r="K154" s="530" t="s">
        <v>57</v>
      </c>
      <c r="L154" s="534">
        <f t="shared" si="220"/>
        <v>37.730000000000018</v>
      </c>
      <c r="M154" s="534">
        <f t="shared" si="220"/>
        <v>45.297447984211999</v>
      </c>
      <c r="N154" s="534">
        <f t="shared" si="220"/>
        <v>57.086971033464408</v>
      </c>
      <c r="O154" s="534">
        <f t="shared" si="220"/>
        <v>71.978824463352339</v>
      </c>
      <c r="P154" s="534">
        <f t="shared" si="220"/>
        <v>94.222738721353949</v>
      </c>
      <c r="Q154" s="534">
        <f t="shared" si="220"/>
        <v>123.5309684425805</v>
      </c>
    </row>
    <row r="155" spans="2:26" s="533" customFormat="1" ht="12.75" customHeight="1" x14ac:dyDescent="0.2">
      <c r="B155" s="530" t="s">
        <v>74</v>
      </c>
      <c r="C155" s="731" t="s">
        <v>247</v>
      </c>
      <c r="D155" s="532">
        <f t="shared" si="218"/>
        <v>1069</v>
      </c>
      <c r="E155" s="532">
        <f t="shared" ref="E155:I155" si="223">ROUND((($C$159*E119)/240),0)</f>
        <v>1229</v>
      </c>
      <c r="F155" s="532">
        <f t="shared" si="223"/>
        <v>1475</v>
      </c>
      <c r="G155" s="532">
        <f t="shared" si="223"/>
        <v>1770</v>
      </c>
      <c r="H155" s="532">
        <f t="shared" si="223"/>
        <v>2207</v>
      </c>
      <c r="I155" s="532">
        <f t="shared" si="223"/>
        <v>2758</v>
      </c>
      <c r="K155" s="530" t="s">
        <v>74</v>
      </c>
      <c r="L155" s="534">
        <f t="shared" si="220"/>
        <v>117.59000000000003</v>
      </c>
      <c r="M155" s="534">
        <f t="shared" si="220"/>
        <v>141.29634032360127</v>
      </c>
      <c r="N155" s="534">
        <f t="shared" si="220"/>
        <v>178.01950919609226</v>
      </c>
      <c r="O155" s="534">
        <f t="shared" si="220"/>
        <v>224.30020999218459</v>
      </c>
      <c r="P155" s="534">
        <f t="shared" si="220"/>
        <v>293.71513677026542</v>
      </c>
      <c r="Q155" s="534">
        <f t="shared" si="220"/>
        <v>385.40648309843527</v>
      </c>
      <c r="S155" s="503"/>
      <c r="T155" s="503"/>
      <c r="U155" s="503"/>
      <c r="V155" s="503"/>
      <c r="W155" s="503"/>
      <c r="X155" s="503"/>
      <c r="Y155" s="503"/>
      <c r="Z155" s="503"/>
    </row>
    <row r="156" spans="2:26" s="533" customFormat="1" ht="12.75" customHeight="1" x14ac:dyDescent="0.2">
      <c r="B156" s="561" t="s">
        <v>662</v>
      </c>
      <c r="C156" s="735"/>
      <c r="D156" s="551">
        <f t="shared" ref="D156" si="224">SUM(D152:D155)</f>
        <v>3454</v>
      </c>
      <c r="E156" s="551">
        <f t="shared" ref="E156:I156" si="225">SUM(E152:E155)</f>
        <v>3972</v>
      </c>
      <c r="F156" s="551">
        <f t="shared" si="225"/>
        <v>4767</v>
      </c>
      <c r="G156" s="551">
        <f t="shared" si="225"/>
        <v>5721</v>
      </c>
      <c r="H156" s="551">
        <f t="shared" si="225"/>
        <v>7131</v>
      </c>
      <c r="I156" s="551">
        <f t="shared" si="225"/>
        <v>8912</v>
      </c>
      <c r="K156" s="561" t="s">
        <v>662</v>
      </c>
      <c r="L156" s="552">
        <f t="shared" ref="L156:Q156" si="226">SUM(L152:L155)</f>
        <v>379.93999999999994</v>
      </c>
      <c r="M156" s="552">
        <f t="shared" si="226"/>
        <v>456.65528133026748</v>
      </c>
      <c r="N156" s="552">
        <f t="shared" si="226"/>
        <v>575.3344846932273</v>
      </c>
      <c r="O156" s="552">
        <f t="shared" si="226"/>
        <v>724.98334984592566</v>
      </c>
      <c r="P156" s="552">
        <f t="shared" si="226"/>
        <v>949.01663184982237</v>
      </c>
      <c r="Q156" s="552">
        <f t="shared" si="226"/>
        <v>1245.3746474017885</v>
      </c>
      <c r="S156" s="503"/>
      <c r="T156" s="503"/>
      <c r="U156" s="503"/>
      <c r="V156" s="503"/>
      <c r="W156" s="503"/>
      <c r="X156" s="503"/>
      <c r="Y156" s="503"/>
      <c r="Z156" s="503"/>
    </row>
    <row r="157" spans="2:26" s="533" customFormat="1" ht="12.75" customHeight="1" x14ac:dyDescent="0.2">
      <c r="B157" s="562" t="s">
        <v>663</v>
      </c>
      <c r="C157" s="731"/>
      <c r="D157" s="563">
        <f t="shared" ref="D157" si="227">+D150+D156</f>
        <v>6552</v>
      </c>
      <c r="E157" s="563">
        <f t="shared" ref="E157:I157" si="228">+E150+E156</f>
        <v>7535</v>
      </c>
      <c r="F157" s="563">
        <f t="shared" si="228"/>
        <v>9042</v>
      </c>
      <c r="G157" s="563">
        <f t="shared" si="228"/>
        <v>10852</v>
      </c>
      <c r="H157" s="563">
        <f t="shared" si="228"/>
        <v>13526</v>
      </c>
      <c r="I157" s="563">
        <f t="shared" si="228"/>
        <v>16905</v>
      </c>
      <c r="K157" s="562" t="s">
        <v>663</v>
      </c>
      <c r="L157" s="564">
        <f t="shared" ref="L157:Q157" si="229">+L150+L156</f>
        <v>576.44600000000003</v>
      </c>
      <c r="M157" s="564">
        <f t="shared" si="229"/>
        <v>695.70957209497715</v>
      </c>
      <c r="N157" s="564">
        <f t="shared" si="229"/>
        <v>876.65308927615308</v>
      </c>
      <c r="O157" s="564">
        <f t="shared" si="229"/>
        <v>1104.7810920272002</v>
      </c>
      <c r="P157" s="564">
        <f t="shared" si="229"/>
        <v>1446.1947797341538</v>
      </c>
      <c r="Q157" s="564">
        <f t="shared" si="229"/>
        <v>1897.9390674906572</v>
      </c>
      <c r="S157" s="503"/>
      <c r="T157" s="503"/>
      <c r="U157" s="503"/>
      <c r="V157" s="503"/>
      <c r="W157" s="503"/>
      <c r="X157" s="503"/>
      <c r="Y157" s="503"/>
      <c r="Z157" s="503"/>
    </row>
    <row r="158" spans="2:26" s="533" customFormat="1" ht="12.75" customHeight="1" x14ac:dyDescent="0.2">
      <c r="B158" s="541" t="s">
        <v>669</v>
      </c>
      <c r="C158" s="736"/>
      <c r="D158" s="594">
        <f t="shared" ref="D158" si="230">+D143+D157</f>
        <v>13490</v>
      </c>
      <c r="E158" s="594">
        <f t="shared" ref="E158:I158" si="231">+E143+E157</f>
        <v>15513</v>
      </c>
      <c r="F158" s="594">
        <f t="shared" si="231"/>
        <v>18615</v>
      </c>
      <c r="G158" s="594">
        <f t="shared" si="231"/>
        <v>22341</v>
      </c>
      <c r="H158" s="594">
        <f t="shared" si="231"/>
        <v>27851</v>
      </c>
      <c r="I158" s="594">
        <f t="shared" si="231"/>
        <v>34807</v>
      </c>
      <c r="J158" s="595"/>
      <c r="K158" s="541" t="s">
        <v>669</v>
      </c>
      <c r="L158" s="596">
        <f t="shared" ref="L158:Q158" si="232">+L143+L157</f>
        <v>7590.3530000000001</v>
      </c>
      <c r="M158" s="596">
        <f t="shared" si="232"/>
        <v>9134.8404316968335</v>
      </c>
      <c r="N158" s="596">
        <f t="shared" si="232"/>
        <v>11507.959759502191</v>
      </c>
      <c r="O158" s="596">
        <f t="shared" si="232"/>
        <v>14502.221904728722</v>
      </c>
      <c r="P158" s="596">
        <f t="shared" si="232"/>
        <v>18989.394645975462</v>
      </c>
      <c r="Q158" s="596">
        <f t="shared" si="232"/>
        <v>24917.653289458583</v>
      </c>
      <c r="S158" s="503"/>
      <c r="T158" s="503"/>
      <c r="U158" s="503"/>
      <c r="V158" s="503"/>
      <c r="W158" s="503"/>
      <c r="X158" s="503"/>
      <c r="Y158" s="503"/>
      <c r="Z158" s="503"/>
    </row>
    <row r="159" spans="2:26" s="533" customFormat="1" ht="12.75" customHeight="1" x14ac:dyDescent="0.2">
      <c r="B159" s="562" t="s">
        <v>670</v>
      </c>
      <c r="C159" s="737">
        <v>30</v>
      </c>
      <c r="D159" s="598"/>
      <c r="E159" s="597"/>
      <c r="F159" s="597"/>
      <c r="G159" s="597"/>
      <c r="H159" s="597"/>
      <c r="I159" s="598"/>
      <c r="J159" s="595"/>
      <c r="K159" s="599"/>
      <c r="L159" s="600"/>
      <c r="M159" s="600"/>
      <c r="N159" s="600"/>
      <c r="O159" s="600"/>
      <c r="P159" s="600"/>
      <c r="Q159" s="600"/>
      <c r="S159" s="503"/>
      <c r="T159" s="503"/>
      <c r="U159" s="503"/>
      <c r="V159" s="503"/>
      <c r="W159" s="503"/>
      <c r="X159" s="503"/>
      <c r="Y159" s="503"/>
      <c r="Z159" s="503"/>
    </row>
    <row r="160" spans="2:26" s="533" customFormat="1" ht="12.75" customHeight="1" x14ac:dyDescent="0.2">
      <c r="B160" s="601"/>
      <c r="C160" s="601"/>
      <c r="D160" s="598"/>
      <c r="E160" s="597"/>
      <c r="F160" s="597"/>
      <c r="G160" s="597"/>
      <c r="H160" s="597"/>
      <c r="I160" s="598"/>
      <c r="J160" s="595"/>
      <c r="K160" s="601"/>
      <c r="L160" s="602"/>
      <c r="M160" s="602"/>
      <c r="N160" s="602"/>
      <c r="O160" s="602"/>
      <c r="P160" s="602"/>
      <c r="Q160" s="602"/>
      <c r="S160" s="503"/>
      <c r="T160" s="503"/>
      <c r="U160" s="503"/>
      <c r="V160" s="503"/>
      <c r="W160" s="503"/>
      <c r="X160" s="503"/>
      <c r="Y160" s="503"/>
      <c r="Z160" s="503"/>
    </row>
    <row r="161" spans="2:26" s="533" customFormat="1" ht="12.75" customHeight="1" x14ac:dyDescent="0.2">
      <c r="B161" s="601"/>
      <c r="C161" s="601"/>
      <c r="D161" s="598"/>
      <c r="E161" s="597"/>
      <c r="F161" s="597"/>
      <c r="G161" s="597"/>
      <c r="H161" s="597"/>
      <c r="I161" s="598"/>
      <c r="J161" s="595"/>
      <c r="K161" s="601"/>
      <c r="L161" s="602"/>
      <c r="M161" s="602"/>
      <c r="N161" s="602"/>
      <c r="O161" s="602"/>
      <c r="P161" s="602"/>
      <c r="Q161" s="602"/>
      <c r="S161" s="503"/>
      <c r="T161" s="503"/>
      <c r="U161" s="503"/>
      <c r="V161" s="503"/>
      <c r="W161" s="503"/>
      <c r="X161" s="503"/>
      <c r="Y161" s="503"/>
      <c r="Z161" s="503"/>
    </row>
    <row r="162" spans="2:26" s="533" customFormat="1" ht="12.75" customHeight="1" x14ac:dyDescent="0.2">
      <c r="B162" s="601"/>
      <c r="C162" s="601"/>
      <c r="D162" s="598"/>
      <c r="E162" s="597"/>
      <c r="F162" s="597"/>
      <c r="G162" s="597"/>
      <c r="H162" s="597"/>
      <c r="I162" s="598"/>
      <c r="J162" s="595"/>
      <c r="K162" s="601"/>
      <c r="L162" s="602"/>
      <c r="M162" s="602"/>
      <c r="N162" s="602"/>
      <c r="O162" s="602"/>
      <c r="P162" s="602"/>
      <c r="Q162" s="602"/>
      <c r="S162" s="503"/>
      <c r="T162" s="503"/>
      <c r="U162" s="503"/>
      <c r="V162" s="503"/>
      <c r="W162" s="503"/>
      <c r="X162" s="503"/>
      <c r="Y162" s="503"/>
      <c r="Z162" s="503"/>
    </row>
    <row r="163" spans="2:26" s="533" customFormat="1" ht="12.75" customHeight="1" x14ac:dyDescent="0.2">
      <c r="B163" s="601"/>
      <c r="C163" s="601"/>
      <c r="D163" s="598"/>
      <c r="E163" s="597"/>
      <c r="F163" s="597"/>
      <c r="G163" s="597"/>
      <c r="H163" s="597"/>
      <c r="I163" s="598"/>
      <c r="J163" s="595"/>
      <c r="K163" s="601"/>
      <c r="L163" s="602"/>
      <c r="M163" s="602"/>
      <c r="N163" s="602"/>
      <c r="O163" s="602"/>
      <c r="P163" s="602"/>
      <c r="Q163" s="602"/>
      <c r="S163" s="503"/>
      <c r="T163" s="503"/>
      <c r="U163" s="503"/>
      <c r="V163" s="503"/>
      <c r="W163" s="503"/>
      <c r="X163" s="503"/>
      <c r="Y163" s="503"/>
      <c r="Z163" s="503"/>
    </row>
    <row r="164" spans="2:26" x14ac:dyDescent="0.2">
      <c r="B164" s="811" t="s">
        <v>671</v>
      </c>
      <c r="C164" s="699"/>
      <c r="D164" s="812"/>
      <c r="E164" s="813"/>
      <c r="F164" s="813"/>
      <c r="G164" s="813"/>
      <c r="H164" s="813"/>
      <c r="I164" s="814"/>
      <c r="K164" s="811" t="s">
        <v>672</v>
      </c>
      <c r="L164" s="826"/>
      <c r="M164" s="826"/>
      <c r="N164" s="826"/>
      <c r="O164" s="826"/>
      <c r="P164" s="826"/>
      <c r="Q164" s="827"/>
      <c r="S164" s="501" t="s">
        <v>953</v>
      </c>
      <c r="T164" s="502"/>
      <c r="U164" s="502"/>
      <c r="V164" s="502"/>
      <c r="W164" s="502"/>
      <c r="X164" s="502"/>
      <c r="Y164" s="502"/>
      <c r="Z164" s="504"/>
    </row>
    <row r="165" spans="2:26" ht="12.75" customHeight="1" x14ac:dyDescent="0.2">
      <c r="B165" s="671" t="s">
        <v>20</v>
      </c>
      <c r="C165" s="815"/>
      <c r="D165" s="816"/>
      <c r="E165" s="817"/>
      <c r="F165" s="817"/>
      <c r="G165" s="817"/>
      <c r="H165" s="817"/>
      <c r="I165" s="818"/>
      <c r="J165" s="507"/>
      <c r="K165" s="671" t="s">
        <v>20</v>
      </c>
      <c r="L165" s="828"/>
      <c r="M165" s="828"/>
      <c r="N165" s="828"/>
      <c r="O165" s="828"/>
      <c r="P165" s="828"/>
      <c r="Q165" s="829"/>
      <c r="S165" s="9" t="s">
        <v>20</v>
      </c>
      <c r="T165" s="506"/>
      <c r="U165" s="508"/>
      <c r="V165" s="508"/>
      <c r="W165" s="508"/>
      <c r="X165" s="508"/>
      <c r="Y165" s="508"/>
      <c r="Z165" s="509"/>
    </row>
    <row r="166" spans="2:26" ht="12.75" customHeight="1" x14ac:dyDescent="0.2">
      <c r="B166" s="819" t="s">
        <v>772</v>
      </c>
      <c r="C166" s="815"/>
      <c r="D166" s="816"/>
      <c r="E166" s="817"/>
      <c r="F166" s="817"/>
      <c r="G166" s="817"/>
      <c r="H166" s="817"/>
      <c r="I166" s="818"/>
      <c r="J166" s="507"/>
      <c r="K166" s="819" t="s">
        <v>772</v>
      </c>
      <c r="L166" s="828"/>
      <c r="M166" s="828"/>
      <c r="N166" s="828"/>
      <c r="O166" s="828"/>
      <c r="P166" s="828"/>
      <c r="Q166" s="829"/>
      <c r="S166" s="510" t="s">
        <v>655</v>
      </c>
      <c r="T166" s="506"/>
      <c r="U166" s="508"/>
      <c r="V166" s="508"/>
      <c r="W166" s="508"/>
      <c r="X166" s="508"/>
      <c r="Y166" s="508"/>
      <c r="Z166" s="509"/>
    </row>
    <row r="167" spans="2:26" ht="12.75" customHeight="1" x14ac:dyDescent="0.2">
      <c r="B167" s="819" t="s">
        <v>33</v>
      </c>
      <c r="C167" s="815"/>
      <c r="D167" s="816"/>
      <c r="E167" s="817"/>
      <c r="F167" s="817"/>
      <c r="G167" s="817"/>
      <c r="H167" s="817"/>
      <c r="I167" s="818"/>
      <c r="J167" s="507"/>
      <c r="K167" s="819" t="s">
        <v>2</v>
      </c>
      <c r="L167" s="828"/>
      <c r="M167" s="828"/>
      <c r="N167" s="828"/>
      <c r="O167" s="828"/>
      <c r="P167" s="828"/>
      <c r="Q167" s="829"/>
      <c r="S167" s="510" t="s">
        <v>2</v>
      </c>
      <c r="T167" s="506"/>
      <c r="U167" s="508"/>
      <c r="V167" s="508"/>
      <c r="W167" s="508"/>
      <c r="X167" s="508"/>
      <c r="Y167" s="508"/>
      <c r="Z167" s="509"/>
    </row>
    <row r="168" spans="2:26" ht="12.75" customHeight="1" x14ac:dyDescent="0.2">
      <c r="B168" s="821"/>
      <c r="C168" s="822"/>
      <c r="D168" s="823"/>
      <c r="E168" s="824"/>
      <c r="F168" s="824"/>
      <c r="G168" s="824"/>
      <c r="H168" s="824"/>
      <c r="I168" s="825"/>
      <c r="J168" s="507"/>
      <c r="K168" s="821"/>
      <c r="L168" s="830"/>
      <c r="M168" s="830"/>
      <c r="N168" s="830"/>
      <c r="O168" s="830"/>
      <c r="P168" s="830"/>
      <c r="Q168" s="831"/>
      <c r="S168" s="511"/>
      <c r="T168" s="512"/>
      <c r="U168" s="513"/>
      <c r="V168" s="513"/>
      <c r="W168" s="513"/>
      <c r="X168" s="513"/>
      <c r="Y168" s="513"/>
      <c r="Z168" s="514"/>
    </row>
    <row r="169" spans="2:26" ht="12.75" customHeight="1" x14ac:dyDescent="0.2">
      <c r="B169" s="515"/>
      <c r="D169" s="517"/>
      <c r="E169" s="516"/>
      <c r="F169" s="516"/>
      <c r="G169" s="516"/>
      <c r="H169" s="516"/>
      <c r="I169" s="517"/>
      <c r="J169" s="507"/>
      <c r="K169" s="507"/>
      <c r="S169" s="507"/>
    </row>
    <row r="170" spans="2:26" ht="12.75" customHeight="1" x14ac:dyDescent="0.2">
      <c r="B170" s="519" t="s">
        <v>34</v>
      </c>
      <c r="C170" s="520" t="s">
        <v>656</v>
      </c>
      <c r="D170" s="521" t="s">
        <v>38</v>
      </c>
      <c r="E170" s="521" t="s">
        <v>39</v>
      </c>
      <c r="F170" s="521" t="s">
        <v>40</v>
      </c>
      <c r="G170" s="521" t="s">
        <v>121</v>
      </c>
      <c r="H170" s="521" t="s">
        <v>122</v>
      </c>
      <c r="I170" s="521" t="s">
        <v>633</v>
      </c>
      <c r="J170" s="507"/>
      <c r="K170" s="519" t="s">
        <v>34</v>
      </c>
      <c r="L170" s="521" t="s">
        <v>38</v>
      </c>
      <c r="M170" s="521" t="s">
        <v>39</v>
      </c>
      <c r="N170" s="521" t="s">
        <v>40</v>
      </c>
      <c r="O170" s="521" t="s">
        <v>121</v>
      </c>
      <c r="P170" s="521" t="s">
        <v>122</v>
      </c>
      <c r="Q170" s="521" t="s">
        <v>633</v>
      </c>
      <c r="S170" s="522" t="s">
        <v>34</v>
      </c>
      <c r="T170" s="520" t="s">
        <v>656</v>
      </c>
      <c r="U170" s="521" t="s">
        <v>38</v>
      </c>
      <c r="V170" s="521" t="s">
        <v>39</v>
      </c>
      <c r="W170" s="521" t="s">
        <v>40</v>
      </c>
      <c r="X170" s="521" t="s">
        <v>121</v>
      </c>
      <c r="Y170" s="521" t="s">
        <v>122</v>
      </c>
      <c r="Z170" s="521" t="s">
        <v>633</v>
      </c>
    </row>
    <row r="171" spans="2:26" ht="12.75" customHeight="1" x14ac:dyDescent="0.2">
      <c r="B171" s="698" t="s">
        <v>22</v>
      </c>
      <c r="C171" s="699"/>
      <c r="D171" s="700"/>
      <c r="E171" s="701"/>
      <c r="F171" s="701"/>
      <c r="G171" s="701"/>
      <c r="H171" s="701"/>
      <c r="I171" s="702"/>
      <c r="J171" s="507"/>
      <c r="K171" s="698" t="s">
        <v>22</v>
      </c>
      <c r="L171" s="703"/>
      <c r="M171" s="704"/>
      <c r="N171" s="704"/>
      <c r="O171" s="704"/>
      <c r="P171" s="704"/>
      <c r="Q171" s="705"/>
      <c r="S171" s="501" t="s">
        <v>250</v>
      </c>
      <c r="T171" s="576"/>
      <c r="U171" s="502"/>
      <c r="V171" s="502"/>
      <c r="W171" s="502"/>
      <c r="X171" s="502"/>
      <c r="Y171" s="502"/>
      <c r="Z171" s="504"/>
    </row>
    <row r="172" spans="2:26" ht="12.75" customHeight="1" x14ac:dyDescent="0.2">
      <c r="B172" s="523" t="s">
        <v>657</v>
      </c>
      <c r="C172" s="526"/>
      <c r="D172" s="527">
        <f>SUM(D173:D185)</f>
        <v>11492</v>
      </c>
      <c r="E172" s="527">
        <f t="shared" ref="E172:I172" si="233">SUM(E173:E185)</f>
        <v>12417</v>
      </c>
      <c r="F172" s="527">
        <f t="shared" si="233"/>
        <v>14881.000000000002</v>
      </c>
      <c r="G172" s="527">
        <f t="shared" si="233"/>
        <v>17857.399999999998</v>
      </c>
      <c r="H172" s="527">
        <f t="shared" si="233"/>
        <v>22638</v>
      </c>
      <c r="I172" s="527">
        <f t="shared" si="233"/>
        <v>28629</v>
      </c>
      <c r="J172" s="507"/>
      <c r="K172" s="523" t="s">
        <v>657</v>
      </c>
      <c r="L172" s="527">
        <f>SUM(L173:L185)</f>
        <v>11492</v>
      </c>
      <c r="M172" s="527">
        <f t="shared" ref="M172" si="234">SUM(M173:M185)</f>
        <v>12417</v>
      </c>
      <c r="N172" s="527">
        <f t="shared" ref="N172" si="235">SUM(N173:N185)</f>
        <v>14881.000000000002</v>
      </c>
      <c r="O172" s="527">
        <f t="shared" ref="O172" si="236">SUM(O173:O185)</f>
        <v>17857.399999999998</v>
      </c>
      <c r="P172" s="527">
        <f t="shared" ref="P172" si="237">SUM(P173:P185)</f>
        <v>22638</v>
      </c>
      <c r="Q172" s="527">
        <f t="shared" ref="Q172" si="238">SUM(Q173:Q185)</f>
        <v>28629</v>
      </c>
      <c r="S172" s="523" t="s">
        <v>775</v>
      </c>
      <c r="T172" s="524"/>
      <c r="U172" s="764"/>
      <c r="V172" s="764"/>
      <c r="W172" s="764"/>
      <c r="X172" s="764"/>
      <c r="Y172" s="764"/>
      <c r="Z172" s="765"/>
    </row>
    <row r="173" spans="2:26" s="533" customFormat="1" ht="12.75" customHeight="1" x14ac:dyDescent="0.2">
      <c r="B173" s="87" t="s">
        <v>75</v>
      </c>
      <c r="C173" s="731" t="s">
        <v>247</v>
      </c>
      <c r="D173" s="532">
        <f>'Pres Produc'!C150</f>
        <v>52</v>
      </c>
      <c r="E173" s="532">
        <f>'Pres Produc'!D150</f>
        <v>56</v>
      </c>
      <c r="F173" s="532">
        <f>'Pres Produc'!E150</f>
        <v>67.239277652370191</v>
      </c>
      <c r="G173" s="532">
        <f>'Pres Produc'!F150</f>
        <v>80.487133182844232</v>
      </c>
      <c r="H173" s="532">
        <f>'Pres Produc'!G150</f>
        <v>102.40632054176072</v>
      </c>
      <c r="I173" s="532">
        <f>'Pres Produc'!H150</f>
        <v>129.96613995485325</v>
      </c>
      <c r="K173" s="87" t="s">
        <v>75</v>
      </c>
      <c r="L173" s="532">
        <f>'Pres Produc'!C150</f>
        <v>52</v>
      </c>
      <c r="M173" s="532">
        <f>'Pres Produc'!D150</f>
        <v>56</v>
      </c>
      <c r="N173" s="532">
        <f>'Pres Produc'!E150</f>
        <v>67.239277652370191</v>
      </c>
      <c r="O173" s="532">
        <f>'Pres Produc'!F150</f>
        <v>80.487133182844232</v>
      </c>
      <c r="P173" s="532">
        <f>'Pres Produc'!G150</f>
        <v>102.40632054176072</v>
      </c>
      <c r="Q173" s="532">
        <f>'Pres Produc'!H150</f>
        <v>129.96613995485325</v>
      </c>
      <c r="S173" s="87" t="s">
        <v>75</v>
      </c>
      <c r="T173" s="731" t="s">
        <v>267</v>
      </c>
      <c r="U173" s="535">
        <f>(L189+L263)/(D189+D263)</f>
        <v>3.6</v>
      </c>
      <c r="V173" s="535">
        <f t="shared" ref="V173:Z176" si="239">(M189+M263)/(E189+E263)</f>
        <v>3.7344903988183158</v>
      </c>
      <c r="W173" s="535">
        <f t="shared" si="239"/>
        <v>3.9187680812145027</v>
      </c>
      <c r="X173" s="535">
        <f t="shared" si="239"/>
        <v>4.1144265154250466</v>
      </c>
      <c r="Y173" s="535">
        <f t="shared" si="239"/>
        <v>4.321417265479405</v>
      </c>
      <c r="Z173" s="535">
        <f t="shared" si="239"/>
        <v>4.5374437808676493</v>
      </c>
    </row>
    <row r="174" spans="2:26" s="533" customFormat="1" ht="12.75" customHeight="1" x14ac:dyDescent="0.2">
      <c r="B174" s="87" t="s">
        <v>76</v>
      </c>
      <c r="C174" s="731" t="s">
        <v>247</v>
      </c>
      <c r="D174" s="532">
        <f>'Pres Produc'!C166</f>
        <v>730</v>
      </c>
      <c r="E174" s="532">
        <f>'Pres Produc'!D166</f>
        <v>800</v>
      </c>
      <c r="F174" s="532">
        <f>'Pres Produc'!E166</f>
        <v>949.62979683972901</v>
      </c>
      <c r="G174" s="532">
        <f>'Pres Produc'!F166</f>
        <v>1139.7557562076747</v>
      </c>
      <c r="H174" s="532">
        <f>'Pres Produc'!G166</f>
        <v>1445.23927765237</v>
      </c>
      <c r="I174" s="532">
        <f>'Pres Produc'!H166</f>
        <v>1827.3967268623023</v>
      </c>
      <c r="K174" s="87" t="s">
        <v>76</v>
      </c>
      <c r="L174" s="532">
        <f>'Pres Produc'!C166</f>
        <v>730</v>
      </c>
      <c r="M174" s="532">
        <f>'Pres Produc'!D166</f>
        <v>800</v>
      </c>
      <c r="N174" s="532">
        <f>'Pres Produc'!E166</f>
        <v>949.62979683972901</v>
      </c>
      <c r="O174" s="532">
        <f>'Pres Produc'!F166</f>
        <v>1139.7557562076747</v>
      </c>
      <c r="P174" s="532">
        <f>'Pres Produc'!G166</f>
        <v>1445.23927765237</v>
      </c>
      <c r="Q174" s="532">
        <f>'Pres Produc'!H166</f>
        <v>1827.3967268623023</v>
      </c>
      <c r="S174" s="87" t="s">
        <v>76</v>
      </c>
      <c r="T174" s="731" t="s">
        <v>267</v>
      </c>
      <c r="U174" s="535">
        <f t="shared" ref="U174:U176" si="240">(L190+L264)/(D190+D264)</f>
        <v>3.6</v>
      </c>
      <c r="V174" s="535">
        <f t="shared" si="239"/>
        <v>3.7347975077881626</v>
      </c>
      <c r="W174" s="535">
        <f t="shared" si="239"/>
        <v>3.9185260755855515</v>
      </c>
      <c r="X174" s="535">
        <f t="shared" si="239"/>
        <v>4.1143939219700432</v>
      </c>
      <c r="Y174" s="535">
        <f t="shared" si="239"/>
        <v>4.3212357582159449</v>
      </c>
      <c r="Z174" s="535">
        <f t="shared" si="239"/>
        <v>4.5373189561193232</v>
      </c>
    </row>
    <row r="175" spans="2:26" s="533" customFormat="1" ht="12.75" customHeight="1" x14ac:dyDescent="0.2">
      <c r="B175" s="87" t="s">
        <v>77</v>
      </c>
      <c r="C175" s="731" t="s">
        <v>247</v>
      </c>
      <c r="D175" s="532">
        <f>'Pres Produc'!C182</f>
        <v>192</v>
      </c>
      <c r="E175" s="532">
        <f>'Pres Produc'!D182</f>
        <v>214</v>
      </c>
      <c r="F175" s="532">
        <f>'Pres Produc'!E182</f>
        <v>252.39729119638832</v>
      </c>
      <c r="G175" s="532">
        <f>'Pres Produc'!F182</f>
        <v>302.07674943566587</v>
      </c>
      <c r="H175" s="532">
        <f>'Pres Produc'!G182</f>
        <v>384.52370203160274</v>
      </c>
      <c r="I175" s="532">
        <f>'Pres Produc'!H182</f>
        <v>485.12302483069982</v>
      </c>
      <c r="K175" s="87" t="s">
        <v>77</v>
      </c>
      <c r="L175" s="532">
        <f>'Pres Produc'!C182</f>
        <v>192</v>
      </c>
      <c r="M175" s="532">
        <f>'Pres Produc'!D182</f>
        <v>214</v>
      </c>
      <c r="N175" s="532">
        <f>'Pres Produc'!E182</f>
        <v>252.39729119638832</v>
      </c>
      <c r="O175" s="532">
        <f>'Pres Produc'!F182</f>
        <v>302.07674943566587</v>
      </c>
      <c r="P175" s="532">
        <f>'Pres Produc'!G182</f>
        <v>384.52370203160274</v>
      </c>
      <c r="Q175" s="532">
        <f>'Pres Produc'!H182</f>
        <v>485.12302483069982</v>
      </c>
      <c r="S175" s="87" t="s">
        <v>77</v>
      </c>
      <c r="T175" s="731" t="s">
        <v>267</v>
      </c>
      <c r="U175" s="535">
        <f t="shared" si="240"/>
        <v>3.6</v>
      </c>
      <c r="V175" s="535">
        <f t="shared" si="239"/>
        <v>3.7350841679096525</v>
      </c>
      <c r="W175" s="535">
        <f t="shared" si="239"/>
        <v>3.9184952387754342</v>
      </c>
      <c r="X175" s="535">
        <f t="shared" si="239"/>
        <v>4.1142870910233791</v>
      </c>
      <c r="Y175" s="535">
        <f t="shared" si="239"/>
        <v>4.3212854150739259</v>
      </c>
      <c r="Z175" s="535">
        <f t="shared" si="239"/>
        <v>4.5373031067721383</v>
      </c>
    </row>
    <row r="176" spans="2:26" s="533" customFormat="1" ht="12.75" customHeight="1" x14ac:dyDescent="0.2">
      <c r="B176" s="87" t="s">
        <v>78</v>
      </c>
      <c r="C176" s="731" t="s">
        <v>247</v>
      </c>
      <c r="D176" s="532">
        <f>'Pres Produc'!C198</f>
        <v>64</v>
      </c>
      <c r="E176" s="532">
        <f>'Pres Produc'!D198</f>
        <v>69</v>
      </c>
      <c r="F176" s="532">
        <f>'Pres Produc'!E198</f>
        <v>82.4191121143717</v>
      </c>
      <c r="G176" s="532">
        <f>'Pres Produc'!F198</f>
        <v>99.702934537246037</v>
      </c>
      <c r="H176" s="532">
        <f>'Pres Produc'!G198</f>
        <v>125.41610233258089</v>
      </c>
      <c r="I176" s="532">
        <f>'Pres Produc'!H198</f>
        <v>159.06254702784048</v>
      </c>
      <c r="K176" s="87" t="s">
        <v>78</v>
      </c>
      <c r="L176" s="532">
        <f>'Pres Produc'!C198</f>
        <v>64</v>
      </c>
      <c r="M176" s="532">
        <f>'Pres Produc'!D198</f>
        <v>69</v>
      </c>
      <c r="N176" s="532">
        <f>'Pres Produc'!E198</f>
        <v>82.4191121143717</v>
      </c>
      <c r="O176" s="532">
        <f>'Pres Produc'!F198</f>
        <v>99.702934537246037</v>
      </c>
      <c r="P176" s="532">
        <f>'Pres Produc'!G198</f>
        <v>125.41610233258089</v>
      </c>
      <c r="Q176" s="532">
        <f>'Pres Produc'!H198</f>
        <v>159.06254702784048</v>
      </c>
      <c r="S176" s="87" t="s">
        <v>78</v>
      </c>
      <c r="T176" s="731" t="s">
        <v>267</v>
      </c>
      <c r="U176" s="535">
        <f t="shared" si="240"/>
        <v>3.6</v>
      </c>
      <c r="V176" s="535">
        <f t="shared" si="239"/>
        <v>3.7346110800223835</v>
      </c>
      <c r="W176" s="535">
        <f t="shared" si="239"/>
        <v>3.9184700018067211</v>
      </c>
      <c r="X176" s="535">
        <f t="shared" si="239"/>
        <v>4.1145684880113356</v>
      </c>
      <c r="Y176" s="535">
        <f t="shared" si="239"/>
        <v>4.3210796234155531</v>
      </c>
      <c r="Z176" s="535">
        <f t="shared" si="239"/>
        <v>4.5374090473943616</v>
      </c>
    </row>
    <row r="177" spans="2:26" s="533" customFormat="1" ht="12.75" customHeight="1" x14ac:dyDescent="0.2">
      <c r="B177" s="87" t="s">
        <v>79</v>
      </c>
      <c r="C177" s="731" t="s">
        <v>247</v>
      </c>
      <c r="D177" s="532">
        <f>'Pres Produc'!C214</f>
        <v>425</v>
      </c>
      <c r="E177" s="532">
        <f>'Pres Produc'!D214</f>
        <v>459</v>
      </c>
      <c r="F177" s="532">
        <f>'Pres Produc'!E214</f>
        <v>549.95410082769001</v>
      </c>
      <c r="G177" s="532">
        <f>'Pres Produc'!F214</f>
        <v>659.14492099322786</v>
      </c>
      <c r="H177" s="532">
        <f>'Pres Produc'!G214</f>
        <v>834.9849510910459</v>
      </c>
      <c r="I177" s="532">
        <f>'Pres Produc'!H214</f>
        <v>1056.8901429646351</v>
      </c>
      <c r="K177" s="87" t="s">
        <v>79</v>
      </c>
      <c r="L177" s="532">
        <f>'Pres Produc'!C214</f>
        <v>425</v>
      </c>
      <c r="M177" s="532">
        <f>'Pres Produc'!D214</f>
        <v>459</v>
      </c>
      <c r="N177" s="532">
        <f>'Pres Produc'!E214</f>
        <v>549.95410082769001</v>
      </c>
      <c r="O177" s="532">
        <f>'Pres Produc'!F214</f>
        <v>659.14492099322786</v>
      </c>
      <c r="P177" s="532">
        <f>'Pres Produc'!G214</f>
        <v>834.9849510910459</v>
      </c>
      <c r="Q177" s="532">
        <f>'Pres Produc'!H214</f>
        <v>1056.8901429646351</v>
      </c>
      <c r="S177" s="766" t="s">
        <v>776</v>
      </c>
      <c r="T177" s="730"/>
      <c r="U177" s="547"/>
      <c r="V177" s="547"/>
      <c r="W177" s="547"/>
      <c r="X177" s="547"/>
      <c r="Y177" s="547"/>
      <c r="Z177" s="770"/>
    </row>
    <row r="178" spans="2:26" s="533" customFormat="1" ht="12.75" customHeight="1" x14ac:dyDescent="0.2">
      <c r="B178" s="87" t="s">
        <v>80</v>
      </c>
      <c r="C178" s="731" t="s">
        <v>247</v>
      </c>
      <c r="D178" s="532">
        <f>'Pres Produc'!C230</f>
        <v>2588</v>
      </c>
      <c r="E178" s="532">
        <f>'Pres Produc'!D230</f>
        <v>2798</v>
      </c>
      <c r="F178" s="532">
        <f>'Pres Produc'!E230</f>
        <v>3345.4040632054175</v>
      </c>
      <c r="G178" s="532">
        <f>'Pres Produc'!F230</f>
        <v>4014.4848758465005</v>
      </c>
      <c r="H178" s="532">
        <f>'Pres Produc'!G230</f>
        <v>5091.2144469525956</v>
      </c>
      <c r="I178" s="532">
        <f>'Pres Produc'!H230</f>
        <v>6437.5654627539498</v>
      </c>
      <c r="K178" s="87" t="s">
        <v>80</v>
      </c>
      <c r="L178" s="532">
        <f>'Pres Produc'!C230</f>
        <v>2588</v>
      </c>
      <c r="M178" s="532">
        <f>'Pres Produc'!D230</f>
        <v>2798</v>
      </c>
      <c r="N178" s="532">
        <f>'Pres Produc'!E230</f>
        <v>3345.4040632054175</v>
      </c>
      <c r="O178" s="532">
        <f>'Pres Produc'!F230</f>
        <v>4014.4848758465005</v>
      </c>
      <c r="P178" s="532">
        <f>'Pres Produc'!G230</f>
        <v>5091.2144469525956</v>
      </c>
      <c r="Q178" s="532">
        <f>'Pres Produc'!H230</f>
        <v>6437.5654627539498</v>
      </c>
      <c r="S178" s="126" t="s">
        <v>79</v>
      </c>
      <c r="T178" s="738" t="s">
        <v>267</v>
      </c>
      <c r="U178" s="535">
        <f>(L195+L269)/(D195+D269)</f>
        <v>2.61</v>
      </c>
      <c r="V178" s="535">
        <f t="shared" ref="V178:Z181" si="241">(M195+M269)/(E195+E269)</f>
        <v>2.7311395055613095</v>
      </c>
      <c r="W178" s="535">
        <f t="shared" si="241"/>
        <v>2.8682225439025024</v>
      </c>
      <c r="X178" s="535">
        <f t="shared" si="241"/>
        <v>3.0116809810159331</v>
      </c>
      <c r="Y178" s="535">
        <f t="shared" si="241"/>
        <v>3.1631330781881175</v>
      </c>
      <c r="Z178" s="535">
        <f t="shared" si="241"/>
        <v>3.3213335883104627</v>
      </c>
    </row>
    <row r="179" spans="2:26" s="533" customFormat="1" ht="12.75" customHeight="1" x14ac:dyDescent="0.2">
      <c r="B179" s="87" t="s">
        <v>81</v>
      </c>
      <c r="C179" s="731" t="s">
        <v>247</v>
      </c>
      <c r="D179" s="532">
        <f>'Pres Produc'!C246</f>
        <v>395</v>
      </c>
      <c r="E179" s="532">
        <f>'Pres Produc'!D246</f>
        <v>429</v>
      </c>
      <c r="F179" s="532">
        <f>'Pres Produc'!E246</f>
        <v>510.69450714823188</v>
      </c>
      <c r="G179" s="532">
        <f>'Pres Produc'!F246</f>
        <v>613.43340857787803</v>
      </c>
      <c r="H179" s="532">
        <f>'Pres Produc'!G246</f>
        <v>778.50639578630557</v>
      </c>
      <c r="I179" s="532">
        <f>'Pres Produc'!H246</f>
        <v>984.47168924003017</v>
      </c>
      <c r="K179" s="87" t="s">
        <v>81</v>
      </c>
      <c r="L179" s="532">
        <f>'Pres Produc'!C246</f>
        <v>395</v>
      </c>
      <c r="M179" s="532">
        <f>'Pres Produc'!D246</f>
        <v>429</v>
      </c>
      <c r="N179" s="532">
        <f>'Pres Produc'!E246</f>
        <v>510.69450714823188</v>
      </c>
      <c r="O179" s="532">
        <f>'Pres Produc'!F246</f>
        <v>613.43340857787803</v>
      </c>
      <c r="P179" s="532">
        <f>'Pres Produc'!G246</f>
        <v>778.50639578630557</v>
      </c>
      <c r="Q179" s="532">
        <f>'Pres Produc'!H246</f>
        <v>984.47168924003017</v>
      </c>
      <c r="S179" s="87" t="s">
        <v>80</v>
      </c>
      <c r="T179" s="731" t="s">
        <v>267</v>
      </c>
      <c r="U179" s="535">
        <f t="shared" ref="U179:U181" si="242">(L196+L270)/(D196+D270)</f>
        <v>2.61</v>
      </c>
      <c r="V179" s="535">
        <f t="shared" si="241"/>
        <v>2.7311234657339836</v>
      </c>
      <c r="W179" s="535">
        <f t="shared" si="241"/>
        <v>2.8682068420617419</v>
      </c>
      <c r="X179" s="535">
        <f t="shared" si="241"/>
        <v>3.0117202116024582</v>
      </c>
      <c r="Y179" s="535">
        <f t="shared" si="241"/>
        <v>3.1631388454952774</v>
      </c>
      <c r="Z179" s="535">
        <f t="shared" si="241"/>
        <v>3.3213239794524885</v>
      </c>
    </row>
    <row r="180" spans="2:26" s="533" customFormat="1" ht="12.75" customHeight="1" x14ac:dyDescent="0.2">
      <c r="B180" s="87" t="s">
        <v>82</v>
      </c>
      <c r="C180" s="731" t="s">
        <v>247</v>
      </c>
      <c r="D180" s="532">
        <f>'Pres Produc'!C262</f>
        <v>150</v>
      </c>
      <c r="E180" s="532">
        <f>'Pres Produc'!D262</f>
        <v>156</v>
      </c>
      <c r="F180" s="532">
        <f>'Pres Produc'!E262</f>
        <v>190.67795334838226</v>
      </c>
      <c r="G180" s="532">
        <f>'Pres Produc'!F262</f>
        <v>229.21354401805868</v>
      </c>
      <c r="H180" s="532">
        <f>'Pres Produc'!G262</f>
        <v>289.48457486832206</v>
      </c>
      <c r="I180" s="532">
        <f>'Pres Produc'!H262</f>
        <v>366.73739653875094</v>
      </c>
      <c r="K180" s="87" t="s">
        <v>82</v>
      </c>
      <c r="L180" s="532">
        <f>'Pres Produc'!C262</f>
        <v>150</v>
      </c>
      <c r="M180" s="532">
        <f>'Pres Produc'!D262</f>
        <v>156</v>
      </c>
      <c r="N180" s="532">
        <f>'Pres Produc'!E262</f>
        <v>190.67795334838226</v>
      </c>
      <c r="O180" s="532">
        <f>'Pres Produc'!F262</f>
        <v>229.21354401805868</v>
      </c>
      <c r="P180" s="532">
        <f>'Pres Produc'!G262</f>
        <v>289.48457486832206</v>
      </c>
      <c r="Q180" s="532">
        <f>'Pres Produc'!H262</f>
        <v>366.73739653875094</v>
      </c>
      <c r="S180" s="87" t="s">
        <v>81</v>
      </c>
      <c r="T180" s="731" t="s">
        <v>267</v>
      </c>
      <c r="U180" s="535">
        <f t="shared" si="242"/>
        <v>2.61</v>
      </c>
      <c r="V180" s="535">
        <f t="shared" si="241"/>
        <v>2.73118277761054</v>
      </c>
      <c r="W180" s="535">
        <f t="shared" si="241"/>
        <v>2.868134772965067</v>
      </c>
      <c r="X180" s="535">
        <f t="shared" si="241"/>
        <v>3.0117451146694774</v>
      </c>
      <c r="Y180" s="535">
        <f t="shared" si="241"/>
        <v>3.1631381249095933</v>
      </c>
      <c r="Z180" s="535">
        <f t="shared" si="241"/>
        <v>3.321334332296864</v>
      </c>
    </row>
    <row r="181" spans="2:26" s="533" customFormat="1" ht="12.75" customHeight="1" x14ac:dyDescent="0.2">
      <c r="B181" s="87" t="s">
        <v>83</v>
      </c>
      <c r="C181" s="731" t="s">
        <v>247</v>
      </c>
      <c r="D181" s="532">
        <f>'Pres Produc'!C278</f>
        <v>2475</v>
      </c>
      <c r="E181" s="532">
        <f>'Pres Produc'!D278</f>
        <v>2656</v>
      </c>
      <c r="F181" s="532">
        <f>'Pres Produc'!E278</f>
        <v>3187.4657637321297</v>
      </c>
      <c r="G181" s="532">
        <f>'Pres Produc'!F278</f>
        <v>3824.3589164785553</v>
      </c>
      <c r="H181" s="532">
        <f>'Pres Produc'!G278</f>
        <v>4849.8412340105342</v>
      </c>
      <c r="I181" s="532">
        <f>'Pres Produc'!H278</f>
        <v>6133.6660082769004</v>
      </c>
      <c r="K181" s="87" t="s">
        <v>83</v>
      </c>
      <c r="L181" s="532">
        <f>'Pres Produc'!C278</f>
        <v>2475</v>
      </c>
      <c r="M181" s="532">
        <f>'Pres Produc'!D278</f>
        <v>2656</v>
      </c>
      <c r="N181" s="532">
        <f>'Pres Produc'!E278</f>
        <v>3187.4657637321297</v>
      </c>
      <c r="O181" s="532">
        <f>'Pres Produc'!F278</f>
        <v>3824.3589164785553</v>
      </c>
      <c r="P181" s="532">
        <f>'Pres Produc'!G278</f>
        <v>4849.8412340105342</v>
      </c>
      <c r="Q181" s="532">
        <f>'Pres Produc'!H278</f>
        <v>6133.6660082769004</v>
      </c>
      <c r="S181" s="220" t="s">
        <v>82</v>
      </c>
      <c r="T181" s="733" t="s">
        <v>267</v>
      </c>
      <c r="U181" s="535">
        <f t="shared" si="242"/>
        <v>2.61</v>
      </c>
      <c r="V181" s="535">
        <f t="shared" si="241"/>
        <v>2.730624071322437</v>
      </c>
      <c r="W181" s="535">
        <f t="shared" si="241"/>
        <v>2.8684162455900863</v>
      </c>
      <c r="X181" s="535">
        <f t="shared" si="241"/>
        <v>3.0118066604143903</v>
      </c>
      <c r="Y181" s="535">
        <f t="shared" si="241"/>
        <v>3.1630671123511549</v>
      </c>
      <c r="Z181" s="535">
        <f t="shared" si="241"/>
        <v>3.3213267963242399</v>
      </c>
    </row>
    <row r="182" spans="2:26" s="533" customFormat="1" ht="12.75" customHeight="1" x14ac:dyDescent="0.2">
      <c r="B182" s="87" t="s">
        <v>84</v>
      </c>
      <c r="C182" s="731" t="s">
        <v>247</v>
      </c>
      <c r="D182" s="532">
        <f>'Pres Produc'!C294</f>
        <v>1878</v>
      </c>
      <c r="E182" s="532">
        <f>'Pres Produc'!D294</f>
        <v>2019</v>
      </c>
      <c r="F182" s="532">
        <f>'Pres Produc'!E294</f>
        <v>2421.6139954853275</v>
      </c>
      <c r="G182" s="532">
        <f>'Pres Produc'!F294</f>
        <v>2904.5367945823923</v>
      </c>
      <c r="H182" s="532">
        <f>'Pres Produc'!G294</f>
        <v>3683.6275395033858</v>
      </c>
      <c r="I182" s="532">
        <f>'Pres Produc'!H294</f>
        <v>4658.7810383747174</v>
      </c>
      <c r="K182" s="87" t="s">
        <v>84</v>
      </c>
      <c r="L182" s="532">
        <f>'Pres Produc'!C294</f>
        <v>1878</v>
      </c>
      <c r="M182" s="532">
        <f>'Pres Produc'!D294</f>
        <v>2019</v>
      </c>
      <c r="N182" s="532">
        <f>'Pres Produc'!E294</f>
        <v>2421.6139954853275</v>
      </c>
      <c r="O182" s="532">
        <f>'Pres Produc'!F294</f>
        <v>2904.5367945823923</v>
      </c>
      <c r="P182" s="532">
        <f>'Pres Produc'!G294</f>
        <v>3683.6275395033858</v>
      </c>
      <c r="Q182" s="532">
        <f>'Pres Produc'!H294</f>
        <v>4658.7810383747174</v>
      </c>
      <c r="S182" s="356" t="s">
        <v>777</v>
      </c>
      <c r="T182" s="732"/>
      <c r="U182" s="764"/>
      <c r="V182" s="764"/>
      <c r="W182" s="764"/>
      <c r="X182" s="764"/>
      <c r="Y182" s="764"/>
      <c r="Z182" s="765"/>
    </row>
    <row r="183" spans="2:26" s="533" customFormat="1" ht="12.75" customHeight="1" x14ac:dyDescent="0.2">
      <c r="B183" s="87" t="s">
        <v>85</v>
      </c>
      <c r="C183" s="731" t="s">
        <v>247</v>
      </c>
      <c r="D183" s="532">
        <f>'Pres Produc'!C310</f>
        <v>236</v>
      </c>
      <c r="E183" s="532">
        <f>'Pres Produc'!D310</f>
        <v>251</v>
      </c>
      <c r="F183" s="532">
        <f>'Pres Produc'!E310</f>
        <v>302.07674943566593</v>
      </c>
      <c r="G183" s="532">
        <f>'Pres Produc'!F310</f>
        <v>363.69209932279904</v>
      </c>
      <c r="H183" s="532">
        <f>'Pres Produc'!G310</f>
        <v>459.82844243792323</v>
      </c>
      <c r="I183" s="532">
        <f>'Pres Produc'!H310</f>
        <v>582.34762979683967</v>
      </c>
      <c r="K183" s="87" t="s">
        <v>85</v>
      </c>
      <c r="L183" s="532">
        <f>'Pres Produc'!C310</f>
        <v>236</v>
      </c>
      <c r="M183" s="532">
        <f>'Pres Produc'!D310</f>
        <v>251</v>
      </c>
      <c r="N183" s="532">
        <f>'Pres Produc'!E310</f>
        <v>302.07674943566593</v>
      </c>
      <c r="O183" s="532">
        <f>'Pres Produc'!F310</f>
        <v>363.69209932279904</v>
      </c>
      <c r="P183" s="532">
        <f>'Pres Produc'!G310</f>
        <v>459.82844243792323</v>
      </c>
      <c r="Q183" s="532">
        <f>'Pres Produc'!H310</f>
        <v>582.34762979683967</v>
      </c>
      <c r="S183" s="87" t="s">
        <v>83</v>
      </c>
      <c r="T183" s="731" t="s">
        <v>267</v>
      </c>
      <c r="U183" s="771">
        <f>(L201+L275)/(D201+D275)</f>
        <v>2.65</v>
      </c>
      <c r="V183" s="771">
        <f t="shared" ref="V183:Z183" si="243">(M201+M275)/(E201+E275)</f>
        <v>2.7755083743228939</v>
      </c>
      <c r="W183" s="771">
        <f t="shared" si="243"/>
        <v>2.9152384671114326</v>
      </c>
      <c r="X183" s="771">
        <f t="shared" si="243"/>
        <v>3.0610922638977138</v>
      </c>
      <c r="Y183" s="771">
        <f t="shared" si="243"/>
        <v>3.2149915819358914</v>
      </c>
      <c r="Z183" s="771">
        <f t="shared" si="243"/>
        <v>3.3757750494565424</v>
      </c>
    </row>
    <row r="184" spans="2:26" s="533" customFormat="1" ht="12.75" customHeight="1" x14ac:dyDescent="0.2">
      <c r="B184" s="87" t="s">
        <v>86</v>
      </c>
      <c r="C184" s="731" t="s">
        <v>247</v>
      </c>
      <c r="D184" s="532">
        <f>'Pres Produc'!C326</f>
        <v>1630</v>
      </c>
      <c r="E184" s="532">
        <f>'Pres Produc'!D326</f>
        <v>1731</v>
      </c>
      <c r="F184" s="532">
        <f>'Pres Produc'!E326</f>
        <v>2087.1775771256584</v>
      </c>
      <c r="G184" s="532">
        <f>'Pres Produc'!F326</f>
        <v>2505.4130925507898</v>
      </c>
      <c r="H184" s="532">
        <f>'Pres Produc'!G326</f>
        <v>3176.7795334838224</v>
      </c>
      <c r="I184" s="532">
        <f>'Pres Produc'!H326</f>
        <v>4016.2405944319034</v>
      </c>
      <c r="K184" s="87" t="s">
        <v>86</v>
      </c>
      <c r="L184" s="532">
        <f>'Pres Produc'!C326</f>
        <v>1630</v>
      </c>
      <c r="M184" s="532">
        <f>'Pres Produc'!D326</f>
        <v>1731</v>
      </c>
      <c r="N184" s="532">
        <f>'Pres Produc'!E326</f>
        <v>2087.1775771256584</v>
      </c>
      <c r="O184" s="532">
        <f>'Pres Produc'!F326</f>
        <v>2505.4130925507898</v>
      </c>
      <c r="P184" s="532">
        <f>'Pres Produc'!G326</f>
        <v>3176.7795334838224</v>
      </c>
      <c r="Q184" s="532">
        <f>'Pres Produc'!H326</f>
        <v>4016.2405944319034</v>
      </c>
      <c r="S184" s="220" t="s">
        <v>84</v>
      </c>
      <c r="T184" s="733" t="s">
        <v>267</v>
      </c>
      <c r="U184" s="771">
        <f>(L202+L276)/(D202+D276)</f>
        <v>2.65</v>
      </c>
      <c r="V184" s="771">
        <f t="shared" ref="V184:Z184" si="244">(M202+M276)/(E202+E276)</f>
        <v>2.775528884805329</v>
      </c>
      <c r="W184" s="771">
        <f t="shared" si="244"/>
        <v>2.9152350242613077</v>
      </c>
      <c r="X184" s="771">
        <f t="shared" si="244"/>
        <v>3.0610889649722748</v>
      </c>
      <c r="Y184" s="771">
        <f t="shared" si="244"/>
        <v>3.214996001422382</v>
      </c>
      <c r="Z184" s="771">
        <f t="shared" si="244"/>
        <v>3.3757775053379624</v>
      </c>
    </row>
    <row r="185" spans="2:26" s="533" customFormat="1" ht="12.75" customHeight="1" x14ac:dyDescent="0.2">
      <c r="B185" s="87" t="s">
        <v>87</v>
      </c>
      <c r="C185" s="731" t="s">
        <v>247</v>
      </c>
      <c r="D185" s="532">
        <f>'Pres Produc'!C342</f>
        <v>677</v>
      </c>
      <c r="E185" s="532">
        <f>'Pres Produc'!D342</f>
        <v>779</v>
      </c>
      <c r="F185" s="532">
        <f>'Pres Produc'!E342</f>
        <v>934.24981188863796</v>
      </c>
      <c r="G185" s="532">
        <f>'Pres Produc'!F342</f>
        <v>1121.0997742663656</v>
      </c>
      <c r="H185" s="532">
        <f>'Pres Produc'!G342</f>
        <v>1416.14747930775</v>
      </c>
      <c r="I185" s="532">
        <f>'Pres Produc'!H342</f>
        <v>1790.7515989465762</v>
      </c>
      <c r="K185" s="87" t="s">
        <v>87</v>
      </c>
      <c r="L185" s="532">
        <f>'Pres Produc'!C342</f>
        <v>677</v>
      </c>
      <c r="M185" s="532">
        <f>'Pres Produc'!D342</f>
        <v>779</v>
      </c>
      <c r="N185" s="532">
        <f>'Pres Produc'!E342</f>
        <v>934.24981188863796</v>
      </c>
      <c r="O185" s="532">
        <f>'Pres Produc'!F342</f>
        <v>1121.0997742663656</v>
      </c>
      <c r="P185" s="532">
        <f>'Pres Produc'!G342</f>
        <v>1416.14747930775</v>
      </c>
      <c r="Q185" s="532">
        <f>'Pres Produc'!H342</f>
        <v>1790.7515989465762</v>
      </c>
      <c r="S185" s="750" t="s">
        <v>778</v>
      </c>
      <c r="T185" s="525"/>
      <c r="U185" s="764"/>
      <c r="V185" s="764"/>
      <c r="W185" s="764"/>
      <c r="X185" s="764"/>
      <c r="Y185" s="764"/>
      <c r="Z185" s="765"/>
    </row>
    <row r="186" spans="2:26" s="533" customFormat="1" ht="12.75" customHeight="1" x14ac:dyDescent="0.2">
      <c r="B186" s="682" t="s">
        <v>129</v>
      </c>
      <c r="C186" s="732"/>
      <c r="D186" s="537"/>
      <c r="E186" s="536"/>
      <c r="F186" s="536"/>
      <c r="G186" s="536"/>
      <c r="H186" s="536"/>
      <c r="I186" s="538"/>
      <c r="K186" s="682" t="s">
        <v>129</v>
      </c>
      <c r="L186" s="537"/>
      <c r="M186" s="536"/>
      <c r="N186" s="536"/>
      <c r="O186" s="536"/>
      <c r="P186" s="536"/>
      <c r="Q186" s="538"/>
      <c r="S186" s="87" t="s">
        <v>85</v>
      </c>
      <c r="T186" s="731" t="s">
        <v>267</v>
      </c>
      <c r="U186" s="771">
        <f>(L205+L279)/(D205+D279)</f>
        <v>1</v>
      </c>
      <c r="V186" s="771">
        <f t="shared" ref="V186:Z186" si="245">(M205+M279)/(E205+E279)</f>
        <v>1.0447706497570617</v>
      </c>
      <c r="W186" s="771">
        <f t="shared" si="245"/>
        <v>1.0971654102781263</v>
      </c>
      <c r="X186" s="771">
        <f t="shared" si="245"/>
        <v>1.1520564133662059</v>
      </c>
      <c r="Y186" s="771">
        <f t="shared" si="245"/>
        <v>1.2099436335182221</v>
      </c>
      <c r="Z186" s="771">
        <f t="shared" si="245"/>
        <v>1.2704651205360196</v>
      </c>
    </row>
    <row r="187" spans="2:26" s="533" customFormat="1" ht="12.75" customHeight="1" x14ac:dyDescent="0.2">
      <c r="B187" s="523" t="s">
        <v>250</v>
      </c>
      <c r="C187" s="732"/>
      <c r="D187" s="537"/>
      <c r="E187" s="536"/>
      <c r="F187" s="536"/>
      <c r="G187" s="536"/>
      <c r="H187" s="536"/>
      <c r="I187" s="538"/>
      <c r="K187" s="523" t="s">
        <v>250</v>
      </c>
      <c r="L187" s="537"/>
      <c r="M187" s="536"/>
      <c r="N187" s="536"/>
      <c r="O187" s="536"/>
      <c r="P187" s="536"/>
      <c r="Q187" s="538"/>
      <c r="S187" s="87" t="s">
        <v>86</v>
      </c>
      <c r="T187" s="731" t="s">
        <v>267</v>
      </c>
      <c r="U187" s="771">
        <f>(L206+L280)/(D206+D280)</f>
        <v>1</v>
      </c>
      <c r="V187" s="771">
        <f t="shared" ref="V187:Z187" si="246">(M206+M280)/(E206+E280)</f>
        <v>1.1343094132356881</v>
      </c>
      <c r="W187" s="771">
        <f t="shared" si="246"/>
        <v>1.2007576131664608</v>
      </c>
      <c r="X187" s="771">
        <f t="shared" si="246"/>
        <v>1.2616632551309168</v>
      </c>
      <c r="Y187" s="771">
        <f t="shared" si="246"/>
        <v>1.3251677533934569</v>
      </c>
      <c r="Z187" s="771">
        <f t="shared" si="246"/>
        <v>1.3914445915427784</v>
      </c>
    </row>
    <row r="188" spans="2:26" s="533" customFormat="1" ht="12.75" customHeight="1" x14ac:dyDescent="0.2">
      <c r="B188" s="523" t="s">
        <v>775</v>
      </c>
      <c r="C188" s="732"/>
      <c r="D188" s="537"/>
      <c r="E188" s="536"/>
      <c r="F188" s="536"/>
      <c r="G188" s="536"/>
      <c r="H188" s="536"/>
      <c r="I188" s="538"/>
      <c r="K188" s="523" t="s">
        <v>775</v>
      </c>
      <c r="L188" s="537"/>
      <c r="M188" s="536"/>
      <c r="N188" s="536"/>
      <c r="O188" s="536"/>
      <c r="P188" s="536"/>
      <c r="Q188" s="538"/>
      <c r="S188" s="750" t="s">
        <v>779</v>
      </c>
      <c r="T188" s="525"/>
      <c r="U188" s="605"/>
      <c r="V188" s="605"/>
      <c r="W188" s="605"/>
      <c r="X188" s="605"/>
      <c r="Y188" s="605"/>
      <c r="Z188" s="606"/>
    </row>
    <row r="189" spans="2:26" s="533" customFormat="1" ht="12.75" customHeight="1" x14ac:dyDescent="0.2">
      <c r="B189" s="87" t="s">
        <v>75</v>
      </c>
      <c r="C189" s="731" t="s">
        <v>267</v>
      </c>
      <c r="D189" s="532">
        <v>0</v>
      </c>
      <c r="E189" s="532">
        <f>D411</f>
        <v>28</v>
      </c>
      <c r="F189" s="532">
        <f t="shared" ref="F189:I192" si="247">E411</f>
        <v>30</v>
      </c>
      <c r="G189" s="532">
        <f t="shared" si="247"/>
        <v>36</v>
      </c>
      <c r="H189" s="532">
        <f t="shared" si="247"/>
        <v>43</v>
      </c>
      <c r="I189" s="532">
        <f t="shared" si="247"/>
        <v>55</v>
      </c>
      <c r="K189" s="87" t="s">
        <v>75</v>
      </c>
      <c r="L189" s="532">
        <v>0</v>
      </c>
      <c r="M189" s="532">
        <f>L411</f>
        <v>100.79999999999995</v>
      </c>
      <c r="N189" s="532">
        <f t="shared" ref="N189:Q192" si="248">M411</f>
        <v>112.03471196454939</v>
      </c>
      <c r="O189" s="532">
        <f t="shared" si="248"/>
        <v>141.07565092372215</v>
      </c>
      <c r="P189" s="532">
        <f t="shared" si="248"/>
        <v>176.92034016327716</v>
      </c>
      <c r="Q189" s="532">
        <f t="shared" si="248"/>
        <v>237.67794960136712</v>
      </c>
      <c r="S189" s="768" t="s">
        <v>87</v>
      </c>
      <c r="T189" s="769" t="s">
        <v>267</v>
      </c>
      <c r="U189" s="767">
        <f>(L209+L283)/(D209+D283)</f>
        <v>2.85</v>
      </c>
      <c r="V189" s="767">
        <f t="shared" ref="V189:Z189" si="249">(M209+M283)/(E209+E283)</f>
        <v>2.9855072463768115</v>
      </c>
      <c r="W189" s="767">
        <f t="shared" si="249"/>
        <v>3.1347493773464743</v>
      </c>
      <c r="X189" s="767">
        <f t="shared" si="249"/>
        <v>3.2915017899604684</v>
      </c>
      <c r="Y189" s="767">
        <f t="shared" si="249"/>
        <v>3.4569125733229837</v>
      </c>
      <c r="Z189" s="767">
        <f t="shared" si="249"/>
        <v>3.6298580542961467</v>
      </c>
    </row>
    <row r="190" spans="2:26" s="533" customFormat="1" ht="12.75" customHeight="1" x14ac:dyDescent="0.2">
      <c r="B190" s="87" t="s">
        <v>76</v>
      </c>
      <c r="C190" s="731" t="s">
        <v>267</v>
      </c>
      <c r="D190" s="532">
        <v>0</v>
      </c>
      <c r="E190" s="532">
        <f t="shared" ref="E190:E192" si="250">D412</f>
        <v>488</v>
      </c>
      <c r="F190" s="532">
        <f t="shared" si="247"/>
        <v>535</v>
      </c>
      <c r="G190" s="532">
        <f t="shared" si="247"/>
        <v>635</v>
      </c>
      <c r="H190" s="532">
        <f t="shared" si="247"/>
        <v>762</v>
      </c>
      <c r="I190" s="532">
        <f t="shared" si="247"/>
        <v>967</v>
      </c>
      <c r="K190" s="87" t="s">
        <v>76</v>
      </c>
      <c r="L190" s="532">
        <v>0</v>
      </c>
      <c r="M190" s="532">
        <f t="shared" ref="M190" si="251">L412</f>
        <v>1756.8000000000011</v>
      </c>
      <c r="N190" s="532">
        <f t="shared" si="248"/>
        <v>1998.1166666666668</v>
      </c>
      <c r="O190" s="532">
        <f t="shared" si="248"/>
        <v>2488.2640579968247</v>
      </c>
      <c r="P190" s="532">
        <f t="shared" si="248"/>
        <v>3135.168168541175</v>
      </c>
      <c r="Q190" s="532">
        <f t="shared" si="248"/>
        <v>4178.6349781948156</v>
      </c>
      <c r="S190" s="750" t="s">
        <v>257</v>
      </c>
      <c r="T190" s="525"/>
      <c r="U190" s="764"/>
      <c r="V190" s="764"/>
      <c r="W190" s="764"/>
      <c r="X190" s="764"/>
      <c r="Y190" s="764"/>
      <c r="Z190" s="765"/>
    </row>
    <row r="191" spans="2:26" s="533" customFormat="1" ht="12.75" customHeight="1" x14ac:dyDescent="0.2">
      <c r="B191" s="87" t="s">
        <v>77</v>
      </c>
      <c r="C191" s="731" t="s">
        <v>267</v>
      </c>
      <c r="D191" s="532">
        <v>0</v>
      </c>
      <c r="E191" s="532">
        <f t="shared" si="250"/>
        <v>140</v>
      </c>
      <c r="F191" s="532">
        <f t="shared" si="247"/>
        <v>156</v>
      </c>
      <c r="G191" s="532">
        <f t="shared" si="247"/>
        <v>185</v>
      </c>
      <c r="H191" s="532">
        <f t="shared" si="247"/>
        <v>221</v>
      </c>
      <c r="I191" s="532">
        <f t="shared" si="247"/>
        <v>281</v>
      </c>
      <c r="K191" s="87" t="s">
        <v>77</v>
      </c>
      <c r="L191" s="532">
        <v>0</v>
      </c>
      <c r="M191" s="532">
        <f t="shared" ref="M191" si="252">L413</f>
        <v>504</v>
      </c>
      <c r="N191" s="532">
        <f t="shared" si="248"/>
        <v>582.67313019390531</v>
      </c>
      <c r="O191" s="532">
        <f t="shared" si="248"/>
        <v>724.92161917345584</v>
      </c>
      <c r="P191" s="532">
        <f t="shared" si="248"/>
        <v>909.25744711616699</v>
      </c>
      <c r="Q191" s="532">
        <f t="shared" si="248"/>
        <v>1214.281201635773</v>
      </c>
      <c r="S191" s="126" t="s">
        <v>75</v>
      </c>
      <c r="T191" s="738" t="s">
        <v>267</v>
      </c>
      <c r="U191" s="535">
        <f>(L212+L286)/(D212+D286)</f>
        <v>1</v>
      </c>
      <c r="V191" s="535">
        <f t="shared" ref="V191:Z203" si="253">(M212+M286)/(E212+E286)</f>
        <v>1.0376718878812861</v>
      </c>
      <c r="W191" s="535">
        <f t="shared" si="253"/>
        <v>1.0888620839468266</v>
      </c>
      <c r="X191" s="535">
        <f t="shared" si="253"/>
        <v>1.1433068394284314</v>
      </c>
      <c r="Y191" s="535">
        <f t="shared" si="253"/>
        <v>1.2007077009044842</v>
      </c>
      <c r="Z191" s="535">
        <f t="shared" si="253"/>
        <v>1.2608301169397724</v>
      </c>
    </row>
    <row r="192" spans="2:26" s="533" customFormat="1" ht="12.75" customHeight="1" x14ac:dyDescent="0.2">
      <c r="B192" s="87" t="s">
        <v>78</v>
      </c>
      <c r="C192" s="731" t="s">
        <v>267</v>
      </c>
      <c r="D192" s="532">
        <v>0</v>
      </c>
      <c r="E192" s="532">
        <f t="shared" si="250"/>
        <v>55</v>
      </c>
      <c r="F192" s="532">
        <f t="shared" si="247"/>
        <v>60</v>
      </c>
      <c r="G192" s="532">
        <f t="shared" si="247"/>
        <v>71</v>
      </c>
      <c r="H192" s="532">
        <f t="shared" si="247"/>
        <v>86</v>
      </c>
      <c r="I192" s="532">
        <f t="shared" si="247"/>
        <v>108</v>
      </c>
      <c r="K192" s="87" t="s">
        <v>78</v>
      </c>
      <c r="L192" s="532">
        <v>0</v>
      </c>
      <c r="M192" s="532">
        <f t="shared" ref="M192" si="254">L414</f>
        <v>198</v>
      </c>
      <c r="N192" s="532">
        <f t="shared" si="248"/>
        <v>224.07666480134321</v>
      </c>
      <c r="O192" s="532">
        <f t="shared" si="248"/>
        <v>278.21137012827739</v>
      </c>
      <c r="P192" s="532">
        <f t="shared" si="248"/>
        <v>353.85288996897498</v>
      </c>
      <c r="Q192" s="532">
        <f t="shared" si="248"/>
        <v>466.67659932888</v>
      </c>
      <c r="S192" s="87" t="s">
        <v>76</v>
      </c>
      <c r="T192" s="731" t="s">
        <v>267</v>
      </c>
      <c r="U192" s="535">
        <f t="shared" ref="U192:U203" si="255">(L213+L287)/(D213+D287)</f>
        <v>1</v>
      </c>
      <c r="V192" s="535">
        <f t="shared" si="253"/>
        <v>1.0377457364341085</v>
      </c>
      <c r="W192" s="535">
        <f t="shared" si="253"/>
        <v>1.0888245416330407</v>
      </c>
      <c r="X192" s="535">
        <f t="shared" si="253"/>
        <v>1.1432572465483557</v>
      </c>
      <c r="Y192" s="535">
        <f t="shared" si="253"/>
        <v>1.2007226172966556</v>
      </c>
      <c r="Z192" s="535">
        <f t="shared" si="253"/>
        <v>1.2607707662745664</v>
      </c>
    </row>
    <row r="193" spans="2:26" s="533" customFormat="1" ht="12.75" customHeight="1" x14ac:dyDescent="0.2">
      <c r="B193" s="501" t="s">
        <v>780</v>
      </c>
      <c r="C193" s="733"/>
      <c r="D193" s="551">
        <f>SUM(D189:D192)</f>
        <v>0</v>
      </c>
      <c r="E193" s="551">
        <f t="shared" ref="E193" si="256">SUM(E189:E192)</f>
        <v>711</v>
      </c>
      <c r="F193" s="551">
        <f t="shared" ref="F193:I193" si="257">SUM(F189:F192)</f>
        <v>781</v>
      </c>
      <c r="G193" s="551">
        <f t="shared" si="257"/>
        <v>927</v>
      </c>
      <c r="H193" s="551">
        <f t="shared" si="257"/>
        <v>1112</v>
      </c>
      <c r="I193" s="551">
        <f t="shared" si="257"/>
        <v>1411</v>
      </c>
      <c r="K193" s="501" t="s">
        <v>780</v>
      </c>
      <c r="L193" s="551">
        <f>SUM(L189:L192)</f>
        <v>0</v>
      </c>
      <c r="M193" s="551">
        <f t="shared" ref="M193:Q193" si="258">SUM(M189:M192)</f>
        <v>2559.6000000000013</v>
      </c>
      <c r="N193" s="551">
        <f t="shared" si="258"/>
        <v>2916.9011736264647</v>
      </c>
      <c r="O193" s="551">
        <f t="shared" si="258"/>
        <v>3632.4726982222801</v>
      </c>
      <c r="P193" s="551">
        <f t="shared" si="258"/>
        <v>4575.198845789595</v>
      </c>
      <c r="Q193" s="551">
        <f t="shared" si="258"/>
        <v>6097.2707287608355</v>
      </c>
      <c r="S193" s="87" t="s">
        <v>77</v>
      </c>
      <c r="T193" s="731" t="s">
        <v>267</v>
      </c>
      <c r="U193" s="535">
        <f t="shared" si="255"/>
        <v>1</v>
      </c>
      <c r="V193" s="535">
        <f t="shared" si="253"/>
        <v>1.0377966222857653</v>
      </c>
      <c r="W193" s="535">
        <f t="shared" si="253"/>
        <v>1.0888134876310778</v>
      </c>
      <c r="X193" s="535">
        <f t="shared" si="253"/>
        <v>1.1432258307301784</v>
      </c>
      <c r="Y193" s="535">
        <f t="shared" si="253"/>
        <v>1.2007327133844132</v>
      </c>
      <c r="Z193" s="535">
        <f t="shared" si="253"/>
        <v>1.2607475090318481</v>
      </c>
    </row>
    <row r="194" spans="2:26" s="533" customFormat="1" ht="12.75" customHeight="1" x14ac:dyDescent="0.2">
      <c r="B194" s="356" t="s">
        <v>776</v>
      </c>
      <c r="C194" s="732"/>
      <c r="D194" s="536"/>
      <c r="E194" s="536"/>
      <c r="F194" s="536"/>
      <c r="G194" s="536"/>
      <c r="H194" s="536"/>
      <c r="I194" s="536"/>
      <c r="K194" s="356" t="s">
        <v>776</v>
      </c>
      <c r="L194" s="536"/>
      <c r="M194" s="536"/>
      <c r="N194" s="536"/>
      <c r="O194" s="536"/>
      <c r="P194" s="536"/>
      <c r="Q194" s="747"/>
      <c r="S194" s="87" t="s">
        <v>78</v>
      </c>
      <c r="T194" s="731" t="s">
        <v>267</v>
      </c>
      <c r="U194" s="535">
        <f t="shared" si="255"/>
        <v>1</v>
      </c>
      <c r="V194" s="535">
        <f t="shared" si="253"/>
        <v>1.0376932892787969</v>
      </c>
      <c r="W194" s="535">
        <f t="shared" si="253"/>
        <v>1.0888219824149838</v>
      </c>
      <c r="X194" s="535">
        <f t="shared" si="253"/>
        <v>1.1433117164469797</v>
      </c>
      <c r="Y194" s="535">
        <f t="shared" si="253"/>
        <v>1.2007220028259948</v>
      </c>
      <c r="Z194" s="535">
        <f t="shared" si="253"/>
        <v>1.2607602030075622</v>
      </c>
    </row>
    <row r="195" spans="2:26" s="533" customFormat="1" ht="12.75" customHeight="1" x14ac:dyDescent="0.2">
      <c r="B195" s="126" t="s">
        <v>79</v>
      </c>
      <c r="C195" s="738" t="s">
        <v>267</v>
      </c>
      <c r="D195" s="607">
        <v>0</v>
      </c>
      <c r="E195" s="607">
        <f>D417</f>
        <v>228</v>
      </c>
      <c r="F195" s="607">
        <f t="shared" ref="F195:I198" si="259">E417</f>
        <v>247</v>
      </c>
      <c r="G195" s="607">
        <f t="shared" si="259"/>
        <v>296</v>
      </c>
      <c r="H195" s="607">
        <f t="shared" si="259"/>
        <v>354</v>
      </c>
      <c r="I195" s="607">
        <f t="shared" si="259"/>
        <v>449</v>
      </c>
      <c r="K195" s="126" t="s">
        <v>79</v>
      </c>
      <c r="L195" s="607">
        <v>0</v>
      </c>
      <c r="M195" s="607">
        <f>L417</f>
        <v>595.07999999999993</v>
      </c>
      <c r="N195" s="607">
        <f t="shared" ref="N195:Q198" si="260">M417</f>
        <v>674.59145787364378</v>
      </c>
      <c r="O195" s="607">
        <f t="shared" si="260"/>
        <v>848.99387299514092</v>
      </c>
      <c r="P195" s="607">
        <f t="shared" si="260"/>
        <v>1066.1350672796398</v>
      </c>
      <c r="Q195" s="607">
        <f t="shared" si="260"/>
        <v>1420.2467521064646</v>
      </c>
      <c r="S195" s="87" t="s">
        <v>79</v>
      </c>
      <c r="T195" s="731" t="s">
        <v>267</v>
      </c>
      <c r="U195" s="535">
        <f t="shared" si="255"/>
        <v>1</v>
      </c>
      <c r="V195" s="535">
        <f t="shared" si="253"/>
        <v>1.0376693408445037</v>
      </c>
      <c r="W195" s="535">
        <f t="shared" si="253"/>
        <v>1.0888651203616209</v>
      </c>
      <c r="X195" s="535">
        <f t="shared" si="253"/>
        <v>1.143240834276005</v>
      </c>
      <c r="Y195" s="535">
        <f t="shared" si="253"/>
        <v>1.2007229662545833</v>
      </c>
      <c r="Z195" s="535">
        <f t="shared" si="253"/>
        <v>1.2607765314574644</v>
      </c>
    </row>
    <row r="196" spans="2:26" s="533" customFormat="1" ht="12.75" customHeight="1" x14ac:dyDescent="0.2">
      <c r="B196" s="87" t="s">
        <v>80</v>
      </c>
      <c r="C196" s="731" t="s">
        <v>267</v>
      </c>
      <c r="D196" s="532">
        <v>0</v>
      </c>
      <c r="E196" s="532">
        <f t="shared" ref="E196:E198" si="261">D418</f>
        <v>1731</v>
      </c>
      <c r="F196" s="532">
        <f t="shared" si="259"/>
        <v>1871</v>
      </c>
      <c r="G196" s="532">
        <f t="shared" si="259"/>
        <v>2237</v>
      </c>
      <c r="H196" s="532">
        <f t="shared" si="259"/>
        <v>2685</v>
      </c>
      <c r="I196" s="532">
        <f t="shared" si="259"/>
        <v>3405</v>
      </c>
      <c r="K196" s="87" t="s">
        <v>80</v>
      </c>
      <c r="L196" s="532">
        <v>0</v>
      </c>
      <c r="M196" s="532">
        <f t="shared" ref="M196" si="262">L418</f>
        <v>4517.9100000000035</v>
      </c>
      <c r="N196" s="532">
        <f t="shared" si="260"/>
        <v>5109.9320043882835</v>
      </c>
      <c r="O196" s="532">
        <f t="shared" si="260"/>
        <v>6416.1787056921166</v>
      </c>
      <c r="P196" s="532">
        <f t="shared" si="260"/>
        <v>8086.4687681525975</v>
      </c>
      <c r="Q196" s="532">
        <f t="shared" si="260"/>
        <v>10770.487768911422</v>
      </c>
      <c r="S196" s="87" t="s">
        <v>80</v>
      </c>
      <c r="T196" s="731" t="s">
        <v>267</v>
      </c>
      <c r="U196" s="535">
        <f t="shared" si="255"/>
        <v>1</v>
      </c>
      <c r="V196" s="535">
        <f t="shared" si="253"/>
        <v>1.0376837625781286</v>
      </c>
      <c r="W196" s="535">
        <f t="shared" si="253"/>
        <v>1.0888569192363124</v>
      </c>
      <c r="X196" s="535">
        <f t="shared" si="253"/>
        <v>1.1432547905462749</v>
      </c>
      <c r="Y196" s="535">
        <f t="shared" si="253"/>
        <v>1.2007260577645178</v>
      </c>
      <c r="Z196" s="535">
        <f t="shared" si="253"/>
        <v>1.26077164767605</v>
      </c>
    </row>
    <row r="197" spans="2:26" s="533" customFormat="1" ht="12.75" customHeight="1" x14ac:dyDescent="0.2">
      <c r="B197" s="87" t="s">
        <v>81</v>
      </c>
      <c r="C197" s="731" t="s">
        <v>267</v>
      </c>
      <c r="D197" s="532">
        <v>0</v>
      </c>
      <c r="E197" s="532">
        <f t="shared" si="261"/>
        <v>289</v>
      </c>
      <c r="F197" s="532">
        <f t="shared" si="259"/>
        <v>314</v>
      </c>
      <c r="G197" s="532">
        <f t="shared" si="259"/>
        <v>373</v>
      </c>
      <c r="H197" s="532">
        <f t="shared" si="259"/>
        <v>449</v>
      </c>
      <c r="I197" s="532">
        <f t="shared" si="259"/>
        <v>569</v>
      </c>
      <c r="K197" s="87" t="s">
        <v>81</v>
      </c>
      <c r="L197" s="532">
        <v>0</v>
      </c>
      <c r="M197" s="532">
        <f t="shared" ref="M197" si="263">L419</f>
        <v>754.29</v>
      </c>
      <c r="N197" s="532">
        <f t="shared" si="260"/>
        <v>857.59139216970925</v>
      </c>
      <c r="O197" s="532">
        <f t="shared" si="260"/>
        <v>1069.8142703159701</v>
      </c>
      <c r="P197" s="532">
        <f t="shared" si="260"/>
        <v>1352.2735564865943</v>
      </c>
      <c r="Q197" s="532">
        <f t="shared" si="260"/>
        <v>1799.8255930735595</v>
      </c>
      <c r="S197" s="87" t="s">
        <v>81</v>
      </c>
      <c r="T197" s="731" t="s">
        <v>267</v>
      </c>
      <c r="U197" s="535">
        <f t="shared" si="255"/>
        <v>1</v>
      </c>
      <c r="V197" s="535">
        <f t="shared" si="253"/>
        <v>1.0376948993916704</v>
      </c>
      <c r="W197" s="535">
        <f t="shared" si="253"/>
        <v>1.0888431540988699</v>
      </c>
      <c r="X197" s="535">
        <f t="shared" si="253"/>
        <v>1.1432562040819318</v>
      </c>
      <c r="Y197" s="535">
        <f t="shared" si="253"/>
        <v>1.2007243103549543</v>
      </c>
      <c r="Z197" s="535">
        <f t="shared" si="253"/>
        <v>1.2607665149752263</v>
      </c>
    </row>
    <row r="198" spans="2:26" s="533" customFormat="1" ht="12.75" customHeight="1" x14ac:dyDescent="0.2">
      <c r="B198" s="87" t="s">
        <v>82</v>
      </c>
      <c r="C198" s="731" t="s">
        <v>267</v>
      </c>
      <c r="D198" s="532">
        <v>0</v>
      </c>
      <c r="E198" s="532">
        <f t="shared" si="261"/>
        <v>129</v>
      </c>
      <c r="F198" s="532">
        <f t="shared" si="259"/>
        <v>135</v>
      </c>
      <c r="G198" s="532">
        <f t="shared" si="259"/>
        <v>164</v>
      </c>
      <c r="H198" s="532">
        <f t="shared" si="259"/>
        <v>198</v>
      </c>
      <c r="I198" s="532">
        <f t="shared" si="259"/>
        <v>250</v>
      </c>
      <c r="K198" s="87" t="s">
        <v>82</v>
      </c>
      <c r="L198" s="532">
        <v>0</v>
      </c>
      <c r="M198" s="532">
        <f t="shared" ref="M198" si="264">L420</f>
        <v>336.69000000000005</v>
      </c>
      <c r="N198" s="532">
        <f t="shared" si="260"/>
        <v>368.63424962852923</v>
      </c>
      <c r="O198" s="532">
        <f t="shared" si="260"/>
        <v>470.42026427677456</v>
      </c>
      <c r="P198" s="532">
        <f t="shared" si="260"/>
        <v>596.33771876204901</v>
      </c>
      <c r="Q198" s="532">
        <f t="shared" si="260"/>
        <v>790.76677808778913</v>
      </c>
      <c r="S198" s="87" t="s">
        <v>82</v>
      </c>
      <c r="T198" s="731" t="s">
        <v>267</v>
      </c>
      <c r="U198" s="535">
        <f t="shared" si="255"/>
        <v>1</v>
      </c>
      <c r="V198" s="535">
        <f t="shared" si="253"/>
        <v>1.0375093806737945</v>
      </c>
      <c r="W198" s="535">
        <f t="shared" si="253"/>
        <v>1.0889652875990863</v>
      </c>
      <c r="X198" s="535">
        <f t="shared" si="253"/>
        <v>1.1432606981539755</v>
      </c>
      <c r="Y198" s="535">
        <f t="shared" si="253"/>
        <v>1.2006986285597052</v>
      </c>
      <c r="Z198" s="535">
        <f t="shared" si="253"/>
        <v>1.2607939645567705</v>
      </c>
    </row>
    <row r="199" spans="2:26" s="533" customFormat="1" ht="12.75" customHeight="1" x14ac:dyDescent="0.2">
      <c r="B199" s="748" t="s">
        <v>781</v>
      </c>
      <c r="C199" s="733"/>
      <c r="D199" s="551">
        <f>SUM(D195:D198)</f>
        <v>0</v>
      </c>
      <c r="E199" s="551">
        <f t="shared" ref="E199" si="265">SUM(E195:E198)</f>
        <v>2377</v>
      </c>
      <c r="F199" s="551">
        <f t="shared" ref="F199:I199" si="266">SUM(F195:F198)</f>
        <v>2567</v>
      </c>
      <c r="G199" s="551">
        <f t="shared" si="266"/>
        <v>3070</v>
      </c>
      <c r="H199" s="551">
        <f t="shared" si="266"/>
        <v>3686</v>
      </c>
      <c r="I199" s="551">
        <f t="shared" si="266"/>
        <v>4673</v>
      </c>
      <c r="K199" s="748" t="s">
        <v>781</v>
      </c>
      <c r="L199" s="551">
        <f>SUM(L195:L198)</f>
        <v>0</v>
      </c>
      <c r="M199" s="551">
        <f t="shared" ref="M199:Q199" si="267">SUM(M195:M198)</f>
        <v>6203.970000000003</v>
      </c>
      <c r="N199" s="551">
        <f t="shared" si="267"/>
        <v>7010.7491040601653</v>
      </c>
      <c r="O199" s="551">
        <f t="shared" si="267"/>
        <v>8805.4071132800018</v>
      </c>
      <c r="P199" s="551">
        <f t="shared" si="267"/>
        <v>11101.215110680881</v>
      </c>
      <c r="Q199" s="551">
        <f t="shared" si="267"/>
        <v>14781.326892179235</v>
      </c>
      <c r="S199" s="87" t="s">
        <v>83</v>
      </c>
      <c r="T199" s="731" t="s">
        <v>267</v>
      </c>
      <c r="U199" s="535">
        <f t="shared" si="255"/>
        <v>1</v>
      </c>
      <c r="V199" s="535">
        <f t="shared" si="253"/>
        <v>1.0376514184801184</v>
      </c>
      <c r="W199" s="535">
        <f t="shared" si="253"/>
        <v>1.0888751678122042</v>
      </c>
      <c r="X199" s="535">
        <f t="shared" si="253"/>
        <v>1.1432540444149095</v>
      </c>
      <c r="Y199" s="535">
        <f t="shared" si="253"/>
        <v>1.2007256213267259</v>
      </c>
      <c r="Z199" s="535">
        <f t="shared" si="253"/>
        <v>1.260774528826935</v>
      </c>
    </row>
    <row r="200" spans="2:26" s="533" customFormat="1" ht="12.75" customHeight="1" x14ac:dyDescent="0.2">
      <c r="B200" s="356" t="s">
        <v>777</v>
      </c>
      <c r="C200" s="732"/>
      <c r="D200" s="536"/>
      <c r="E200" s="536"/>
      <c r="F200" s="536"/>
      <c r="G200" s="536"/>
      <c r="H200" s="536"/>
      <c r="I200" s="536"/>
      <c r="K200" s="356" t="s">
        <v>777</v>
      </c>
      <c r="L200" s="536"/>
      <c r="M200" s="536"/>
      <c r="N200" s="536"/>
      <c r="O200" s="536"/>
      <c r="P200" s="536"/>
      <c r="Q200" s="747"/>
      <c r="S200" s="87" t="s">
        <v>84</v>
      </c>
      <c r="T200" s="731" t="s">
        <v>267</v>
      </c>
      <c r="U200" s="535">
        <f t="shared" si="255"/>
        <v>1</v>
      </c>
      <c r="V200" s="535">
        <f t="shared" si="253"/>
        <v>1.0376583604825218</v>
      </c>
      <c r="W200" s="535">
        <f t="shared" si="253"/>
        <v>1.0888710333899991</v>
      </c>
      <c r="X200" s="535">
        <f t="shared" si="253"/>
        <v>1.1432509676415588</v>
      </c>
      <c r="Y200" s="535">
        <f t="shared" si="253"/>
        <v>1.2007272064353438</v>
      </c>
      <c r="Z200" s="535">
        <f t="shared" si="253"/>
        <v>1.2607747943129624</v>
      </c>
    </row>
    <row r="201" spans="2:26" s="533" customFormat="1" ht="12.75" customHeight="1" x14ac:dyDescent="0.2">
      <c r="B201" s="126" t="s">
        <v>83</v>
      </c>
      <c r="C201" s="738" t="s">
        <v>267</v>
      </c>
      <c r="D201" s="607">
        <v>0</v>
      </c>
      <c r="E201" s="607">
        <f>D423</f>
        <v>1330</v>
      </c>
      <c r="F201" s="607">
        <f t="shared" ref="F201:I201" si="268">E423</f>
        <v>1428</v>
      </c>
      <c r="G201" s="607">
        <f t="shared" si="268"/>
        <v>1713</v>
      </c>
      <c r="H201" s="607">
        <f t="shared" si="268"/>
        <v>2056</v>
      </c>
      <c r="I201" s="607">
        <f t="shared" si="268"/>
        <v>2607</v>
      </c>
      <c r="K201" s="126" t="s">
        <v>83</v>
      </c>
      <c r="L201" s="607">
        <v>0</v>
      </c>
      <c r="M201" s="607">
        <f>L423</f>
        <v>3524.5</v>
      </c>
      <c r="N201" s="607">
        <f t="shared" ref="N201:Q201" si="269">M423</f>
        <v>3963.4259585330947</v>
      </c>
      <c r="O201" s="607">
        <f t="shared" si="269"/>
        <v>4993.8034941618826</v>
      </c>
      <c r="P201" s="607">
        <f t="shared" si="269"/>
        <v>6293.6056945737</v>
      </c>
      <c r="Q201" s="607">
        <f t="shared" si="269"/>
        <v>8381.4830541068659</v>
      </c>
      <c r="S201" s="87" t="s">
        <v>85</v>
      </c>
      <c r="T201" s="731" t="s">
        <v>267</v>
      </c>
      <c r="U201" s="535">
        <f t="shared" si="255"/>
        <v>1</v>
      </c>
      <c r="V201" s="535">
        <f t="shared" si="253"/>
        <v>1.0376301619650328</v>
      </c>
      <c r="W201" s="535">
        <f t="shared" si="253"/>
        <v>1.0888650345225535</v>
      </c>
      <c r="X201" s="535">
        <f t="shared" si="253"/>
        <v>1.143255759240571</v>
      </c>
      <c r="Y201" s="535">
        <f t="shared" si="253"/>
        <v>1.2007115518375049</v>
      </c>
      <c r="Z201" s="535">
        <f t="shared" si="253"/>
        <v>1.2607701879454511</v>
      </c>
    </row>
    <row r="202" spans="2:26" s="533" customFormat="1" ht="12.75" customHeight="1" x14ac:dyDescent="0.2">
      <c r="B202" s="87" t="s">
        <v>84</v>
      </c>
      <c r="C202" s="731" t="s">
        <v>267</v>
      </c>
      <c r="D202" s="532">
        <v>0</v>
      </c>
      <c r="E202" s="532">
        <f>D424</f>
        <v>1080</v>
      </c>
      <c r="F202" s="532">
        <f t="shared" ref="F202:I202" si="270">E424</f>
        <v>1161</v>
      </c>
      <c r="G202" s="532">
        <f t="shared" si="270"/>
        <v>1392</v>
      </c>
      <c r="H202" s="532">
        <f t="shared" si="270"/>
        <v>1670</v>
      </c>
      <c r="I202" s="532">
        <f t="shared" si="270"/>
        <v>2118</v>
      </c>
      <c r="K202" s="87" t="s">
        <v>84</v>
      </c>
      <c r="L202" s="532">
        <v>0</v>
      </c>
      <c r="M202" s="532">
        <f>L424</f>
        <v>2862</v>
      </c>
      <c r="N202" s="532">
        <f t="shared" ref="N202:Q202" si="271">M424</f>
        <v>3222.3890352589879</v>
      </c>
      <c r="O202" s="532">
        <f t="shared" si="271"/>
        <v>4058.0071537717376</v>
      </c>
      <c r="P202" s="532">
        <f t="shared" si="271"/>
        <v>5112.0185715037005</v>
      </c>
      <c r="Q202" s="532">
        <f t="shared" si="271"/>
        <v>6809.3615310126042</v>
      </c>
      <c r="S202" s="87" t="s">
        <v>86</v>
      </c>
      <c r="T202" s="731" t="s">
        <v>267</v>
      </c>
      <c r="U202" s="535">
        <f t="shared" si="255"/>
        <v>1</v>
      </c>
      <c r="V202" s="535">
        <f t="shared" si="253"/>
        <v>1.0376036287508723</v>
      </c>
      <c r="W202" s="535">
        <f t="shared" si="253"/>
        <v>1.088892729482984</v>
      </c>
      <c r="X202" s="535">
        <f t="shared" si="253"/>
        <v>1.1432618628557372</v>
      </c>
      <c r="Y202" s="535">
        <f t="shared" si="253"/>
        <v>1.2007279385428506</v>
      </c>
      <c r="Z202" s="535">
        <f t="shared" si="253"/>
        <v>1.2607707777913306</v>
      </c>
    </row>
    <row r="203" spans="2:26" s="533" customFormat="1" ht="12.75" customHeight="1" x14ac:dyDescent="0.2">
      <c r="B203" s="748" t="s">
        <v>782</v>
      </c>
      <c r="C203" s="733"/>
      <c r="D203" s="551">
        <f>SUM(D201:D202)</f>
        <v>0</v>
      </c>
      <c r="E203" s="551">
        <f t="shared" ref="E203" si="272">SUM(E201:E202)</f>
        <v>2410</v>
      </c>
      <c r="F203" s="551">
        <f t="shared" ref="F203:I203" si="273">SUM(F201:F202)</f>
        <v>2589</v>
      </c>
      <c r="G203" s="551">
        <f t="shared" si="273"/>
        <v>3105</v>
      </c>
      <c r="H203" s="551">
        <f t="shared" si="273"/>
        <v>3726</v>
      </c>
      <c r="I203" s="551">
        <f t="shared" si="273"/>
        <v>4725</v>
      </c>
      <c r="K203" s="748" t="s">
        <v>782</v>
      </c>
      <c r="L203" s="551">
        <f>SUM(L201:L202)</f>
        <v>0</v>
      </c>
      <c r="M203" s="551">
        <f t="shared" ref="M203:Q203" si="274">SUM(M201:M202)</f>
        <v>6386.5</v>
      </c>
      <c r="N203" s="551">
        <f t="shared" si="274"/>
        <v>7185.8149937920825</v>
      </c>
      <c r="O203" s="551">
        <f t="shared" si="274"/>
        <v>9051.8106479336202</v>
      </c>
      <c r="P203" s="551">
        <f t="shared" si="274"/>
        <v>11405.624266077401</v>
      </c>
      <c r="Q203" s="551">
        <f t="shared" si="274"/>
        <v>15190.84458511947</v>
      </c>
      <c r="S203" s="220" t="s">
        <v>87</v>
      </c>
      <c r="T203" s="733" t="s">
        <v>267</v>
      </c>
      <c r="U203" s="535">
        <f t="shared" si="255"/>
        <v>1</v>
      </c>
      <c r="V203" s="535">
        <f t="shared" si="253"/>
        <v>1.0379431067044385</v>
      </c>
      <c r="W203" s="535">
        <f t="shared" si="253"/>
        <v>1.0888948700481444</v>
      </c>
      <c r="X203" s="535">
        <f t="shared" si="253"/>
        <v>1.1432606311173992</v>
      </c>
      <c r="Y203" s="535">
        <f t="shared" si="253"/>
        <v>1.2007038145664846</v>
      </c>
      <c r="Z203" s="535">
        <f t="shared" si="253"/>
        <v>1.2607692834501754</v>
      </c>
    </row>
    <row r="204" spans="2:26" x14ac:dyDescent="0.2">
      <c r="B204" s="750" t="s">
        <v>778</v>
      </c>
      <c r="C204" s="525"/>
      <c r="D204" s="537"/>
      <c r="E204" s="751"/>
      <c r="F204" s="751"/>
      <c r="G204" s="751"/>
      <c r="H204" s="751"/>
      <c r="I204" s="751"/>
      <c r="K204" s="750" t="s">
        <v>778</v>
      </c>
      <c r="L204" s="537"/>
      <c r="M204" s="751"/>
      <c r="N204" s="751"/>
      <c r="O204" s="751"/>
      <c r="P204" s="751"/>
      <c r="Q204" s="752"/>
      <c r="S204" s="523" t="s">
        <v>248</v>
      </c>
      <c r="T204" s="732"/>
      <c r="U204" s="525"/>
      <c r="V204" s="525"/>
      <c r="W204" s="525"/>
      <c r="X204" s="525"/>
      <c r="Y204" s="525"/>
      <c r="Z204" s="526"/>
    </row>
    <row r="205" spans="2:26" x14ac:dyDescent="0.2">
      <c r="B205" s="126" t="s">
        <v>85</v>
      </c>
      <c r="C205" s="738" t="s">
        <v>267</v>
      </c>
      <c r="D205" s="607">
        <v>0</v>
      </c>
      <c r="E205" s="749">
        <f>D427</f>
        <v>127</v>
      </c>
      <c r="F205" s="749">
        <f t="shared" ref="F205:I205" si="275">E427</f>
        <v>135</v>
      </c>
      <c r="G205" s="749">
        <f t="shared" si="275"/>
        <v>162</v>
      </c>
      <c r="H205" s="749">
        <f t="shared" si="275"/>
        <v>195</v>
      </c>
      <c r="I205" s="749">
        <f t="shared" si="275"/>
        <v>247</v>
      </c>
      <c r="K205" s="126" t="s">
        <v>85</v>
      </c>
      <c r="L205" s="607">
        <v>0</v>
      </c>
      <c r="M205" s="749">
        <f>L427</f>
        <v>127</v>
      </c>
      <c r="N205" s="749">
        <f t="shared" ref="N205:Q205" si="276">M427</f>
        <v>141.04403771720331</v>
      </c>
      <c r="O205" s="749">
        <f t="shared" si="276"/>
        <v>177.74079646505629</v>
      </c>
      <c r="P205" s="749">
        <f t="shared" si="276"/>
        <v>224.65100060640998</v>
      </c>
      <c r="Q205" s="749">
        <f t="shared" si="276"/>
        <v>298.85607747900121</v>
      </c>
      <c r="S205" s="18" t="s">
        <v>785</v>
      </c>
      <c r="T205" s="732"/>
      <c r="U205" s="525"/>
      <c r="V205" s="525"/>
      <c r="W205" s="525"/>
      <c r="X205" s="525"/>
      <c r="Y205" s="525"/>
      <c r="Z205" s="526"/>
    </row>
    <row r="206" spans="2:26" x14ac:dyDescent="0.2">
      <c r="B206" s="87" t="s">
        <v>86</v>
      </c>
      <c r="C206" s="731" t="s">
        <v>267</v>
      </c>
      <c r="D206" s="532">
        <v>0</v>
      </c>
      <c r="E206" s="612">
        <f>D428</f>
        <v>937</v>
      </c>
      <c r="F206" s="612">
        <f t="shared" ref="F206:I206" si="277">E428</f>
        <v>995</v>
      </c>
      <c r="G206" s="612">
        <f t="shared" si="277"/>
        <v>1200</v>
      </c>
      <c r="H206" s="612">
        <f t="shared" si="277"/>
        <v>1441</v>
      </c>
      <c r="I206" s="612">
        <f t="shared" si="277"/>
        <v>1827</v>
      </c>
      <c r="K206" s="87" t="s">
        <v>86</v>
      </c>
      <c r="L206" s="532">
        <v>0</v>
      </c>
      <c r="M206" s="612">
        <f>L428</f>
        <v>937.00000000000091</v>
      </c>
      <c r="N206" s="612">
        <f t="shared" ref="N206:Q206" si="278">M428</f>
        <v>1128.6378661695089</v>
      </c>
      <c r="O206" s="612">
        <f t="shared" si="278"/>
        <v>1440.9091357997531</v>
      </c>
      <c r="P206" s="612">
        <f t="shared" si="278"/>
        <v>1818.056750643651</v>
      </c>
      <c r="Q206" s="612">
        <f t="shared" si="278"/>
        <v>2421.0814854498458</v>
      </c>
      <c r="S206" s="126" t="s">
        <v>75</v>
      </c>
      <c r="T206" s="738" t="s">
        <v>247</v>
      </c>
      <c r="U206" s="772">
        <f>(L229+L303)/(D229+D303)</f>
        <v>0.52</v>
      </c>
      <c r="V206" s="772">
        <f t="shared" ref="V206:Z218" si="279">(M229+M303)/(E229+E303)</f>
        <v>0.54222222222222227</v>
      </c>
      <c r="W206" s="772">
        <f t="shared" si="279"/>
        <v>0.56945632027575255</v>
      </c>
      <c r="X206" s="772">
        <f t="shared" si="279"/>
        <v>0.59808586835131816</v>
      </c>
      <c r="Y206" s="772">
        <f t="shared" si="279"/>
        <v>0.62806178104980637</v>
      </c>
      <c r="Z206" s="772">
        <f t="shared" si="279"/>
        <v>0.65938815054692557</v>
      </c>
    </row>
    <row r="207" spans="2:26" x14ac:dyDescent="0.2">
      <c r="B207" s="753" t="s">
        <v>783</v>
      </c>
      <c r="C207" s="754"/>
      <c r="D207" s="551">
        <f>SUM(D205:D206)</f>
        <v>0</v>
      </c>
      <c r="E207" s="755">
        <f t="shared" ref="E207" si="280">SUM(E205:E206)</f>
        <v>1064</v>
      </c>
      <c r="F207" s="755">
        <f t="shared" ref="F207:I207" si="281">SUM(F205:F206)</f>
        <v>1130</v>
      </c>
      <c r="G207" s="755">
        <f t="shared" si="281"/>
        <v>1362</v>
      </c>
      <c r="H207" s="755">
        <f t="shared" si="281"/>
        <v>1636</v>
      </c>
      <c r="I207" s="755">
        <f t="shared" si="281"/>
        <v>2074</v>
      </c>
      <c r="K207" s="753" t="s">
        <v>783</v>
      </c>
      <c r="L207" s="551">
        <f>SUM(L205:L206)</f>
        <v>0</v>
      </c>
      <c r="M207" s="755">
        <f t="shared" ref="M207:Q207" si="282">SUM(M205:M206)</f>
        <v>1064.0000000000009</v>
      </c>
      <c r="N207" s="755">
        <f t="shared" si="282"/>
        <v>1269.6819038867122</v>
      </c>
      <c r="O207" s="755">
        <f t="shared" si="282"/>
        <v>1618.6499322648094</v>
      </c>
      <c r="P207" s="755">
        <f t="shared" si="282"/>
        <v>2042.7077512500609</v>
      </c>
      <c r="Q207" s="755">
        <f t="shared" si="282"/>
        <v>2719.937562928847</v>
      </c>
      <c r="S207" s="87" t="s">
        <v>76</v>
      </c>
      <c r="T207" s="731" t="s">
        <v>247</v>
      </c>
      <c r="U207" s="772">
        <f t="shared" ref="U207:U218" si="283">(L230+L304)/(D230+D304)</f>
        <v>0.49519999999999997</v>
      </c>
      <c r="V207" s="772">
        <f t="shared" si="279"/>
        <v>0.51749244444444442</v>
      </c>
      <c r="W207" s="772">
        <f t="shared" si="279"/>
        <v>0.54333232634539474</v>
      </c>
      <c r="X207" s="772">
        <f t="shared" si="279"/>
        <v>0.5705177591966123</v>
      </c>
      <c r="Y207" s="772">
        <f t="shared" si="279"/>
        <v>0.59921908907812926</v>
      </c>
      <c r="Z207" s="772">
        <f t="shared" si="279"/>
        <v>0.62917096499771064</v>
      </c>
    </row>
    <row r="208" spans="2:26" x14ac:dyDescent="0.2">
      <c r="B208" s="750" t="s">
        <v>779</v>
      </c>
      <c r="C208" s="525"/>
      <c r="D208" s="537"/>
      <c r="E208" s="751"/>
      <c r="F208" s="751"/>
      <c r="G208" s="751"/>
      <c r="H208" s="751"/>
      <c r="I208" s="751"/>
      <c r="K208" s="750" t="s">
        <v>779</v>
      </c>
      <c r="L208" s="537"/>
      <c r="M208" s="751"/>
      <c r="N208" s="751"/>
      <c r="O208" s="751"/>
      <c r="P208" s="751"/>
      <c r="Q208" s="752"/>
      <c r="S208" s="87" t="s">
        <v>77</v>
      </c>
      <c r="T208" s="731" t="s">
        <v>247</v>
      </c>
      <c r="U208" s="772">
        <f t="shared" si="283"/>
        <v>0.49520000000000003</v>
      </c>
      <c r="V208" s="772">
        <f t="shared" si="279"/>
        <v>0.51753029045643151</v>
      </c>
      <c r="W208" s="772">
        <f t="shared" si="279"/>
        <v>0.54329715373011223</v>
      </c>
      <c r="X208" s="772">
        <f t="shared" si="279"/>
        <v>0.57047683998618071</v>
      </c>
      <c r="Y208" s="772">
        <f t="shared" si="279"/>
        <v>0.59919856182584963</v>
      </c>
      <c r="Z208" s="772">
        <f t="shared" si="279"/>
        <v>0.62917469749326715</v>
      </c>
    </row>
    <row r="209" spans="2:26" x14ac:dyDescent="0.2">
      <c r="B209" s="126" t="s">
        <v>87</v>
      </c>
      <c r="C209" s="738" t="s">
        <v>267</v>
      </c>
      <c r="D209" s="607">
        <v>0</v>
      </c>
      <c r="E209" s="749">
        <f>D431</f>
        <v>398</v>
      </c>
      <c r="F209" s="749">
        <f t="shared" ref="F209:I209" si="284">E431</f>
        <v>458</v>
      </c>
      <c r="G209" s="749">
        <f t="shared" si="284"/>
        <v>549</v>
      </c>
      <c r="H209" s="749">
        <f t="shared" si="284"/>
        <v>659</v>
      </c>
      <c r="I209" s="749">
        <f t="shared" si="284"/>
        <v>832</v>
      </c>
      <c r="K209" s="126" t="s">
        <v>87</v>
      </c>
      <c r="L209" s="607">
        <v>0</v>
      </c>
      <c r="M209" s="749">
        <f>L431</f>
        <v>1134.2999999999993</v>
      </c>
      <c r="N209" s="749">
        <f t="shared" ref="N209:Q209" si="285">M431</f>
        <v>1367.36231884058</v>
      </c>
      <c r="O209" s="749">
        <f t="shared" si="285"/>
        <v>1720.9774081632149</v>
      </c>
      <c r="P209" s="749">
        <f t="shared" si="285"/>
        <v>2169.0996795839492</v>
      </c>
      <c r="Q209" s="749">
        <f t="shared" si="285"/>
        <v>2876.1512610047212</v>
      </c>
      <c r="S209" s="87" t="s">
        <v>78</v>
      </c>
      <c r="T209" s="731" t="s">
        <v>247</v>
      </c>
      <c r="U209" s="772">
        <f t="shared" si="283"/>
        <v>0.49519999999999992</v>
      </c>
      <c r="V209" s="772">
        <f t="shared" si="279"/>
        <v>0.63412307692307701</v>
      </c>
      <c r="W209" s="772">
        <f t="shared" si="279"/>
        <v>0.67778893647935623</v>
      </c>
      <c r="X209" s="772">
        <f t="shared" si="279"/>
        <v>0.7131482727607803</v>
      </c>
      <c r="Y209" s="772">
        <f t="shared" si="279"/>
        <v>0.74912073361190668</v>
      </c>
      <c r="Z209" s="772">
        <f t="shared" si="279"/>
        <v>0.78641926164780096</v>
      </c>
    </row>
    <row r="210" spans="2:26" x14ac:dyDescent="0.2">
      <c r="B210" s="753" t="s">
        <v>784</v>
      </c>
      <c r="C210" s="754"/>
      <c r="D210" s="551">
        <f>SUM(D209)</f>
        <v>0</v>
      </c>
      <c r="E210" s="755">
        <f t="shared" ref="E210" si="286">SUM(E209)</f>
        <v>398</v>
      </c>
      <c r="F210" s="755">
        <f t="shared" ref="F210:I210" si="287">SUM(F209)</f>
        <v>458</v>
      </c>
      <c r="G210" s="755">
        <f t="shared" si="287"/>
        <v>549</v>
      </c>
      <c r="H210" s="755">
        <f t="shared" si="287"/>
        <v>659</v>
      </c>
      <c r="I210" s="755">
        <f t="shared" si="287"/>
        <v>832</v>
      </c>
      <c r="K210" s="753" t="s">
        <v>784</v>
      </c>
      <c r="L210" s="551">
        <f>SUM(L209)</f>
        <v>0</v>
      </c>
      <c r="M210" s="755">
        <f t="shared" ref="M210:Q210" si="288">SUM(M209)</f>
        <v>1134.2999999999993</v>
      </c>
      <c r="N210" s="755">
        <f t="shared" si="288"/>
        <v>1367.36231884058</v>
      </c>
      <c r="O210" s="755">
        <f t="shared" si="288"/>
        <v>1720.9774081632149</v>
      </c>
      <c r="P210" s="755">
        <f t="shared" si="288"/>
        <v>2169.0996795839492</v>
      </c>
      <c r="Q210" s="755">
        <f t="shared" si="288"/>
        <v>2876.1512610047212</v>
      </c>
      <c r="S210" s="87" t="s">
        <v>79</v>
      </c>
      <c r="T210" s="731" t="s">
        <v>247</v>
      </c>
      <c r="U210" s="772">
        <f t="shared" si="283"/>
        <v>0.55199999999999994</v>
      </c>
      <c r="V210" s="772">
        <f t="shared" si="279"/>
        <v>0.57712403100775189</v>
      </c>
      <c r="W210" s="772">
        <f t="shared" si="279"/>
        <v>0.60606451539762241</v>
      </c>
      <c r="X210" s="772">
        <f t="shared" si="279"/>
        <v>0.63634183805715494</v>
      </c>
      <c r="Y210" s="772">
        <f t="shared" si="279"/>
        <v>0.66835896391673189</v>
      </c>
      <c r="Z210" s="772">
        <f t="shared" si="279"/>
        <v>0.70178895148562548</v>
      </c>
    </row>
    <row r="211" spans="2:26" x14ac:dyDescent="0.2">
      <c r="B211" s="750" t="s">
        <v>257</v>
      </c>
      <c r="C211" s="525"/>
      <c r="D211" s="537"/>
      <c r="E211" s="751"/>
      <c r="F211" s="751"/>
      <c r="G211" s="751"/>
      <c r="H211" s="751"/>
      <c r="I211" s="751"/>
      <c r="K211" s="750" t="s">
        <v>257</v>
      </c>
      <c r="L211" s="537"/>
      <c r="M211" s="751"/>
      <c r="N211" s="751"/>
      <c r="O211" s="751"/>
      <c r="P211" s="751"/>
      <c r="Q211" s="752"/>
      <c r="S211" s="87" t="s">
        <v>80</v>
      </c>
      <c r="T211" s="731" t="s">
        <v>247</v>
      </c>
      <c r="U211" s="772">
        <f t="shared" si="283"/>
        <v>0.55200000000000005</v>
      </c>
      <c r="V211" s="772">
        <f t="shared" si="279"/>
        <v>0.59505972045743327</v>
      </c>
      <c r="W211" s="772">
        <f t="shared" si="279"/>
        <v>0.62675052223080119</v>
      </c>
      <c r="X211" s="772">
        <f t="shared" si="279"/>
        <v>0.6582839410278547</v>
      </c>
      <c r="Y211" s="772">
        <f t="shared" si="279"/>
        <v>0.69139402750931389</v>
      </c>
      <c r="Z211" s="772">
        <f t="shared" si="279"/>
        <v>0.72597473852912453</v>
      </c>
    </row>
    <row r="212" spans="2:26" x14ac:dyDescent="0.2">
      <c r="B212" s="126" t="s">
        <v>75</v>
      </c>
      <c r="C212" s="738" t="s">
        <v>267</v>
      </c>
      <c r="D212" s="607">
        <v>0</v>
      </c>
      <c r="E212" s="749">
        <f>D434</f>
        <v>25</v>
      </c>
      <c r="F212" s="749">
        <f t="shared" ref="F212:I224" si="289">E434</f>
        <v>27</v>
      </c>
      <c r="G212" s="749">
        <f t="shared" si="289"/>
        <v>32</v>
      </c>
      <c r="H212" s="749">
        <f t="shared" si="289"/>
        <v>39</v>
      </c>
      <c r="I212" s="749">
        <f t="shared" si="289"/>
        <v>49</v>
      </c>
      <c r="K212" s="126" t="s">
        <v>75</v>
      </c>
      <c r="L212" s="607">
        <v>0</v>
      </c>
      <c r="M212" s="749">
        <f>L434</f>
        <v>25</v>
      </c>
      <c r="N212" s="749">
        <f t="shared" ref="N212:Q224" si="290">M434</f>
        <v>28.017140972794749</v>
      </c>
      <c r="O212" s="749">
        <f t="shared" si="290"/>
        <v>34.843586686298465</v>
      </c>
      <c r="P212" s="749">
        <f t="shared" si="290"/>
        <v>44.588966737708859</v>
      </c>
      <c r="Q212" s="749">
        <f t="shared" si="290"/>
        <v>58.834677344319743</v>
      </c>
      <c r="S212" s="87" t="s">
        <v>81</v>
      </c>
      <c r="T212" s="731" t="s">
        <v>247</v>
      </c>
      <c r="U212" s="772">
        <f t="shared" si="283"/>
        <v>0.55200000000000005</v>
      </c>
      <c r="V212" s="772">
        <f t="shared" si="279"/>
        <v>0.57715942028985501</v>
      </c>
      <c r="W212" s="772">
        <f t="shared" si="279"/>
        <v>0.60600816471540697</v>
      </c>
      <c r="X212" s="772">
        <f t="shared" si="279"/>
        <v>0.63635009574910006</v>
      </c>
      <c r="Y212" s="772">
        <f t="shared" si="279"/>
        <v>0.66833791359341654</v>
      </c>
      <c r="Z212" s="772">
        <f t="shared" si="279"/>
        <v>0.70178306527103906</v>
      </c>
    </row>
    <row r="213" spans="2:26" x14ac:dyDescent="0.2">
      <c r="B213" s="87" t="s">
        <v>76</v>
      </c>
      <c r="C213" s="731" t="s">
        <v>267</v>
      </c>
      <c r="D213" s="532">
        <v>0</v>
      </c>
      <c r="E213" s="612">
        <f t="shared" ref="E213:E224" si="291">D435</f>
        <v>392</v>
      </c>
      <c r="F213" s="612">
        <f t="shared" si="289"/>
        <v>430</v>
      </c>
      <c r="G213" s="612">
        <f t="shared" si="289"/>
        <v>510</v>
      </c>
      <c r="H213" s="612">
        <f t="shared" si="289"/>
        <v>613</v>
      </c>
      <c r="I213" s="612">
        <f t="shared" si="289"/>
        <v>777</v>
      </c>
      <c r="K213" s="87" t="s">
        <v>76</v>
      </c>
      <c r="L213" s="532">
        <v>0</v>
      </c>
      <c r="M213" s="612">
        <f t="shared" ref="M213" si="292">L435</f>
        <v>392</v>
      </c>
      <c r="N213" s="612">
        <f t="shared" si="290"/>
        <v>446.23066666666682</v>
      </c>
      <c r="O213" s="612">
        <f t="shared" si="290"/>
        <v>555.3005162328509</v>
      </c>
      <c r="P213" s="612">
        <f t="shared" si="290"/>
        <v>700.8166921341417</v>
      </c>
      <c r="Q213" s="612">
        <f t="shared" si="290"/>
        <v>932.96147363950149</v>
      </c>
      <c r="S213" s="87" t="s">
        <v>82</v>
      </c>
      <c r="T213" s="731" t="s">
        <v>247</v>
      </c>
      <c r="U213" s="772">
        <f t="shared" si="283"/>
        <v>0.02</v>
      </c>
      <c r="V213" s="772">
        <f t="shared" si="279"/>
        <v>0.51954545454545442</v>
      </c>
      <c r="W213" s="772">
        <f t="shared" si="279"/>
        <v>0.60066616375279325</v>
      </c>
      <c r="X213" s="772">
        <f t="shared" si="279"/>
        <v>0.63584518494867226</v>
      </c>
      <c r="Y213" s="772">
        <f t="shared" si="279"/>
        <v>0.66825263507811883</v>
      </c>
      <c r="Z213" s="772">
        <f t="shared" si="279"/>
        <v>0.70178898290001157</v>
      </c>
    </row>
    <row r="214" spans="2:26" x14ac:dyDescent="0.2">
      <c r="B214" s="87" t="s">
        <v>77</v>
      </c>
      <c r="C214" s="731" t="s">
        <v>267</v>
      </c>
      <c r="D214" s="532">
        <v>0</v>
      </c>
      <c r="E214" s="612">
        <f t="shared" si="291"/>
        <v>112</v>
      </c>
      <c r="F214" s="612">
        <f t="shared" si="289"/>
        <v>124</v>
      </c>
      <c r="G214" s="612">
        <f t="shared" si="289"/>
        <v>147</v>
      </c>
      <c r="H214" s="612">
        <f t="shared" si="289"/>
        <v>176</v>
      </c>
      <c r="I214" s="612">
        <f t="shared" si="289"/>
        <v>224</v>
      </c>
      <c r="K214" s="87" t="s">
        <v>77</v>
      </c>
      <c r="L214" s="532">
        <v>0</v>
      </c>
      <c r="M214" s="612">
        <f t="shared" ref="M214" si="293">L436</f>
        <v>112</v>
      </c>
      <c r="N214" s="612">
        <f t="shared" si="290"/>
        <v>128.68678116343472</v>
      </c>
      <c r="O214" s="612">
        <f t="shared" si="290"/>
        <v>160.05558268176856</v>
      </c>
      <c r="P214" s="612">
        <f t="shared" si="290"/>
        <v>201.20774620851125</v>
      </c>
      <c r="Q214" s="612">
        <f t="shared" si="290"/>
        <v>268.96412779810862</v>
      </c>
      <c r="S214" s="87" t="s">
        <v>83</v>
      </c>
      <c r="T214" s="731" t="s">
        <v>247</v>
      </c>
      <c r="U214" s="772">
        <f t="shared" si="283"/>
        <v>0.315</v>
      </c>
      <c r="V214" s="772">
        <f t="shared" si="279"/>
        <v>0.3284487951807229</v>
      </c>
      <c r="W214" s="772">
        <f t="shared" si="279"/>
        <v>0.34482852957051757</v>
      </c>
      <c r="X214" s="772">
        <f t="shared" si="279"/>
        <v>0.36206768607577672</v>
      </c>
      <c r="Y214" s="772">
        <f t="shared" si="279"/>
        <v>0.38026850604140816</v>
      </c>
      <c r="Z214" s="772">
        <f t="shared" si="279"/>
        <v>0.39928619208854232</v>
      </c>
    </row>
    <row r="215" spans="2:26" x14ac:dyDescent="0.2">
      <c r="B215" s="87" t="s">
        <v>78</v>
      </c>
      <c r="C215" s="731" t="s">
        <v>267</v>
      </c>
      <c r="D215" s="532">
        <v>0</v>
      </c>
      <c r="E215" s="612">
        <f t="shared" si="291"/>
        <v>45</v>
      </c>
      <c r="F215" s="612">
        <f t="shared" si="289"/>
        <v>49</v>
      </c>
      <c r="G215" s="612">
        <f t="shared" si="289"/>
        <v>58</v>
      </c>
      <c r="H215" s="612">
        <f t="shared" si="289"/>
        <v>70</v>
      </c>
      <c r="I215" s="612">
        <f t="shared" si="289"/>
        <v>89</v>
      </c>
      <c r="K215" s="87" t="s">
        <v>78</v>
      </c>
      <c r="L215" s="532">
        <v>0</v>
      </c>
      <c r="M215" s="612">
        <f t="shared" ref="M215" si="294">L437</f>
        <v>45</v>
      </c>
      <c r="N215" s="612">
        <f t="shared" si="290"/>
        <v>50.846971174661007</v>
      </c>
      <c r="O215" s="612">
        <f t="shared" si="290"/>
        <v>63.151674980069117</v>
      </c>
      <c r="P215" s="612">
        <f t="shared" si="290"/>
        <v>80.031820151288571</v>
      </c>
      <c r="Q215" s="612">
        <f t="shared" si="290"/>
        <v>106.86425825151355</v>
      </c>
      <c r="S215" s="87" t="s">
        <v>84</v>
      </c>
      <c r="T215" s="731" t="s">
        <v>247</v>
      </c>
      <c r="U215" s="772">
        <f t="shared" si="283"/>
        <v>0.315</v>
      </c>
      <c r="V215" s="772">
        <f t="shared" si="279"/>
        <v>0.32844782034346104</v>
      </c>
      <c r="W215" s="772">
        <f t="shared" si="279"/>
        <v>0.34483035091173075</v>
      </c>
      <c r="X215" s="772">
        <f t="shared" si="279"/>
        <v>0.36206361855716884</v>
      </c>
      <c r="Y215" s="772">
        <f t="shared" si="279"/>
        <v>0.38026831171532116</v>
      </c>
      <c r="Z215" s="772">
        <f t="shared" si="279"/>
        <v>0.3992871014139085</v>
      </c>
    </row>
    <row r="216" spans="2:26" x14ac:dyDescent="0.2">
      <c r="B216" s="87" t="s">
        <v>79</v>
      </c>
      <c r="C216" s="731" t="s">
        <v>267</v>
      </c>
      <c r="D216" s="532">
        <v>0</v>
      </c>
      <c r="E216" s="612">
        <f t="shared" si="291"/>
        <v>205</v>
      </c>
      <c r="F216" s="612">
        <f t="shared" si="289"/>
        <v>221</v>
      </c>
      <c r="G216" s="612">
        <f t="shared" si="289"/>
        <v>265</v>
      </c>
      <c r="H216" s="612">
        <f t="shared" si="289"/>
        <v>317</v>
      </c>
      <c r="I216" s="612">
        <f t="shared" si="289"/>
        <v>402</v>
      </c>
      <c r="K216" s="87" t="s">
        <v>79</v>
      </c>
      <c r="L216" s="532">
        <v>0</v>
      </c>
      <c r="M216" s="612">
        <f t="shared" ref="M216" si="295">L438</f>
        <v>205</v>
      </c>
      <c r="N216" s="612">
        <f t="shared" si="290"/>
        <v>229.32492432663526</v>
      </c>
      <c r="O216" s="612">
        <f t="shared" si="290"/>
        <v>288.54925689582979</v>
      </c>
      <c r="P216" s="612">
        <f t="shared" si="290"/>
        <v>362.40734446549322</v>
      </c>
      <c r="Q216" s="612">
        <f t="shared" si="290"/>
        <v>482.69063243434221</v>
      </c>
      <c r="S216" s="87" t="s">
        <v>85</v>
      </c>
      <c r="T216" s="731" t="s">
        <v>247</v>
      </c>
      <c r="U216" s="772">
        <f t="shared" si="283"/>
        <v>0.25</v>
      </c>
      <c r="V216" s="772">
        <f t="shared" si="279"/>
        <v>0.25893617021276594</v>
      </c>
      <c r="W216" s="772">
        <f t="shared" si="279"/>
        <v>0.27171799902778498</v>
      </c>
      <c r="X216" s="772">
        <f t="shared" si="279"/>
        <v>0.28526162954242479</v>
      </c>
      <c r="Y216" s="772">
        <f t="shared" si="279"/>
        <v>0.29961369148928063</v>
      </c>
      <c r="Z216" s="772">
        <f t="shared" si="279"/>
        <v>0.31460364667588353</v>
      </c>
    </row>
    <row r="217" spans="2:26" x14ac:dyDescent="0.2">
      <c r="B217" s="87" t="s">
        <v>80</v>
      </c>
      <c r="C217" s="731" t="s">
        <v>267</v>
      </c>
      <c r="D217" s="532">
        <v>0</v>
      </c>
      <c r="E217" s="612">
        <f t="shared" si="291"/>
        <v>1391</v>
      </c>
      <c r="F217" s="612">
        <f t="shared" si="289"/>
        <v>1504</v>
      </c>
      <c r="G217" s="612">
        <f t="shared" si="289"/>
        <v>1798</v>
      </c>
      <c r="H217" s="612">
        <f t="shared" si="289"/>
        <v>2158</v>
      </c>
      <c r="I217" s="612">
        <f t="shared" si="289"/>
        <v>2737</v>
      </c>
      <c r="K217" s="87" t="s">
        <v>80</v>
      </c>
      <c r="L217" s="532">
        <v>0</v>
      </c>
      <c r="M217" s="612">
        <f t="shared" ref="M217" si="296">L439</f>
        <v>1391</v>
      </c>
      <c r="N217" s="612">
        <f t="shared" si="290"/>
        <v>1560.6763789175038</v>
      </c>
      <c r="O217" s="612">
        <f t="shared" si="290"/>
        <v>1957.7647407868917</v>
      </c>
      <c r="P217" s="612">
        <f t="shared" si="290"/>
        <v>2467.1438379988613</v>
      </c>
      <c r="Q217" s="612">
        <f t="shared" si="290"/>
        <v>3286.3872201014819</v>
      </c>
      <c r="S217" s="87" t="s">
        <v>86</v>
      </c>
      <c r="T217" s="731" t="s">
        <v>247</v>
      </c>
      <c r="U217" s="772">
        <f t="shared" si="283"/>
        <v>0.25</v>
      </c>
      <c r="V217" s="772">
        <f t="shared" si="279"/>
        <v>0.25895223420647151</v>
      </c>
      <c r="W217" s="772">
        <f t="shared" si="279"/>
        <v>0.27170779900082503</v>
      </c>
      <c r="X217" s="772">
        <f t="shared" si="279"/>
        <v>0.28526627294058055</v>
      </c>
      <c r="Y217" s="772">
        <f t="shared" si="279"/>
        <v>0.29960603594464658</v>
      </c>
      <c r="Z217" s="772">
        <f t="shared" si="279"/>
        <v>0.3145883732034907</v>
      </c>
    </row>
    <row r="218" spans="2:26" x14ac:dyDescent="0.2">
      <c r="B218" s="87" t="s">
        <v>81</v>
      </c>
      <c r="C218" s="731" t="s">
        <v>267</v>
      </c>
      <c r="D218" s="532">
        <v>0</v>
      </c>
      <c r="E218" s="612">
        <f t="shared" si="291"/>
        <v>230</v>
      </c>
      <c r="F218" s="612">
        <f t="shared" si="289"/>
        <v>249</v>
      </c>
      <c r="G218" s="612">
        <f t="shared" si="289"/>
        <v>297</v>
      </c>
      <c r="H218" s="612">
        <f t="shared" si="289"/>
        <v>357</v>
      </c>
      <c r="I218" s="612">
        <f t="shared" si="289"/>
        <v>453</v>
      </c>
      <c r="K218" s="87" t="s">
        <v>81</v>
      </c>
      <c r="L218" s="532">
        <v>0</v>
      </c>
      <c r="M218" s="612">
        <f t="shared" ref="M218" si="297">L440</f>
        <v>229.99999999999977</v>
      </c>
      <c r="N218" s="612">
        <f t="shared" si="290"/>
        <v>258.38602994852636</v>
      </c>
      <c r="O218" s="612">
        <f t="shared" si="290"/>
        <v>323.38641676736461</v>
      </c>
      <c r="P218" s="612">
        <f t="shared" si="290"/>
        <v>408.14246485724971</v>
      </c>
      <c r="Q218" s="612">
        <f t="shared" si="290"/>
        <v>543.92811259079463</v>
      </c>
      <c r="S218" s="87" t="s">
        <v>87</v>
      </c>
      <c r="T218" s="731" t="s">
        <v>247</v>
      </c>
      <c r="U218" s="772">
        <f t="shared" si="283"/>
        <v>0.254</v>
      </c>
      <c r="V218" s="772">
        <f t="shared" si="279"/>
        <v>0.26573858447488585</v>
      </c>
      <c r="W218" s="772">
        <f t="shared" si="279"/>
        <v>0.27900178829055888</v>
      </c>
      <c r="X218" s="772">
        <f t="shared" si="279"/>
        <v>0.29294192820410431</v>
      </c>
      <c r="Y218" s="772">
        <f t="shared" si="279"/>
        <v>0.30766720373398049</v>
      </c>
      <c r="Z218" s="772">
        <f t="shared" si="279"/>
        <v>0.32305784467124166</v>
      </c>
    </row>
    <row r="219" spans="2:26" x14ac:dyDescent="0.2">
      <c r="B219" s="87" t="s">
        <v>82</v>
      </c>
      <c r="C219" s="731" t="s">
        <v>267</v>
      </c>
      <c r="D219" s="532">
        <v>0</v>
      </c>
      <c r="E219" s="612">
        <f t="shared" si="291"/>
        <v>106</v>
      </c>
      <c r="F219" s="612">
        <f t="shared" si="289"/>
        <v>110</v>
      </c>
      <c r="G219" s="612">
        <f t="shared" si="289"/>
        <v>135</v>
      </c>
      <c r="H219" s="612">
        <f t="shared" si="289"/>
        <v>162</v>
      </c>
      <c r="I219" s="612">
        <f t="shared" si="289"/>
        <v>204</v>
      </c>
      <c r="K219" s="87" t="s">
        <v>82</v>
      </c>
      <c r="L219" s="532">
        <v>0</v>
      </c>
      <c r="M219" s="612">
        <f t="shared" ref="M219" si="298">L441</f>
        <v>106</v>
      </c>
      <c r="N219" s="612">
        <f t="shared" si="290"/>
        <v>114.12603187411742</v>
      </c>
      <c r="O219" s="612">
        <f t="shared" si="290"/>
        <v>147.01031382587666</v>
      </c>
      <c r="P219" s="612">
        <f t="shared" si="290"/>
        <v>185.2082331009442</v>
      </c>
      <c r="Q219" s="612">
        <f t="shared" si="290"/>
        <v>244.94252022618002</v>
      </c>
      <c r="S219" s="523" t="s">
        <v>788</v>
      </c>
      <c r="T219" s="732"/>
      <c r="U219" s="773"/>
      <c r="V219" s="773"/>
      <c r="W219" s="773"/>
      <c r="X219" s="773"/>
      <c r="Y219" s="773"/>
      <c r="Z219" s="774"/>
    </row>
    <row r="220" spans="2:26" x14ac:dyDescent="0.2">
      <c r="B220" s="87" t="s">
        <v>83</v>
      </c>
      <c r="C220" s="731" t="s">
        <v>267</v>
      </c>
      <c r="D220" s="532">
        <v>0</v>
      </c>
      <c r="E220" s="612">
        <f t="shared" si="291"/>
        <v>1454</v>
      </c>
      <c r="F220" s="612">
        <f t="shared" si="289"/>
        <v>1560</v>
      </c>
      <c r="G220" s="612">
        <f t="shared" si="289"/>
        <v>1873</v>
      </c>
      <c r="H220" s="612">
        <f t="shared" si="289"/>
        <v>2247</v>
      </c>
      <c r="I220" s="612">
        <f t="shared" si="289"/>
        <v>2849</v>
      </c>
      <c r="K220" s="87" t="s">
        <v>83</v>
      </c>
      <c r="L220" s="532">
        <v>0</v>
      </c>
      <c r="M220" s="612">
        <f t="shared" ref="M220" si="299">L442</f>
        <v>1454</v>
      </c>
      <c r="N220" s="612">
        <f t="shared" si="290"/>
        <v>1618.736212828986</v>
      </c>
      <c r="O220" s="612">
        <f t="shared" si="290"/>
        <v>2039.4631893122623</v>
      </c>
      <c r="P220" s="612">
        <f t="shared" si="290"/>
        <v>2568.8918378003036</v>
      </c>
      <c r="Q220" s="612">
        <f t="shared" si="290"/>
        <v>3420.8672951598419</v>
      </c>
      <c r="S220" s="87" t="s">
        <v>75</v>
      </c>
      <c r="T220" s="731" t="s">
        <v>247</v>
      </c>
      <c r="U220" s="775">
        <f>(L244+L318)/(D244+D318)</f>
        <v>1.1419999999999999</v>
      </c>
      <c r="V220" s="775">
        <f t="shared" ref="V220:Z232" si="300">(M244+M318)/(E244+E318)</f>
        <v>1.1935555555555559</v>
      </c>
      <c r="W220" s="775">
        <f t="shared" si="300"/>
        <v>1.2538182406101759</v>
      </c>
      <c r="X220" s="775">
        <f t="shared" si="300"/>
        <v>1.3168836157622517</v>
      </c>
      <c r="Y220" s="775">
        <f t="shared" si="300"/>
        <v>1.3828880913022354</v>
      </c>
      <c r="Z220" s="775">
        <f t="shared" si="300"/>
        <v>1.4518637968824459</v>
      </c>
    </row>
    <row r="221" spans="2:26" x14ac:dyDescent="0.2">
      <c r="B221" s="87" t="s">
        <v>84</v>
      </c>
      <c r="C221" s="731" t="s">
        <v>267</v>
      </c>
      <c r="D221" s="532">
        <v>0</v>
      </c>
      <c r="E221" s="612">
        <f t="shared" si="291"/>
        <v>1174</v>
      </c>
      <c r="F221" s="612">
        <f t="shared" si="289"/>
        <v>1262</v>
      </c>
      <c r="G221" s="612">
        <f t="shared" si="289"/>
        <v>1514</v>
      </c>
      <c r="H221" s="612">
        <f t="shared" si="289"/>
        <v>1815</v>
      </c>
      <c r="I221" s="612">
        <f t="shared" si="289"/>
        <v>2302</v>
      </c>
      <c r="K221" s="87" t="s">
        <v>84</v>
      </c>
      <c r="L221" s="532">
        <v>0</v>
      </c>
      <c r="M221" s="612">
        <f t="shared" ref="M221" si="301">L443</f>
        <v>1174</v>
      </c>
      <c r="N221" s="612">
        <f t="shared" si="290"/>
        <v>1309.5248509289413</v>
      </c>
      <c r="O221" s="612">
        <f t="shared" si="290"/>
        <v>1648.5507445524599</v>
      </c>
      <c r="P221" s="612">
        <f t="shared" si="290"/>
        <v>2075.000506269429</v>
      </c>
      <c r="Q221" s="612">
        <f t="shared" si="290"/>
        <v>2764.0740292141636</v>
      </c>
      <c r="S221" s="87" t="s">
        <v>76</v>
      </c>
      <c r="T221" s="731" t="s">
        <v>247</v>
      </c>
      <c r="U221" s="775">
        <f t="shared" ref="U221:U232" si="302">(L245+L319)/(D245+D319)</f>
        <v>1.28</v>
      </c>
      <c r="V221" s="775">
        <f t="shared" si="300"/>
        <v>1.3878666666666666</v>
      </c>
      <c r="W221" s="775">
        <f t="shared" si="300"/>
        <v>1.4623141453124153</v>
      </c>
      <c r="X221" s="775">
        <f t="shared" si="300"/>
        <v>1.5359625915186785</v>
      </c>
      <c r="Y221" s="775">
        <f t="shared" si="300"/>
        <v>1.6132780798974964</v>
      </c>
      <c r="Z221" s="775">
        <f t="shared" si="300"/>
        <v>1.6939214692870512</v>
      </c>
    </row>
    <row r="222" spans="2:26" x14ac:dyDescent="0.2">
      <c r="B222" s="87" t="s">
        <v>85</v>
      </c>
      <c r="C222" s="731" t="s">
        <v>267</v>
      </c>
      <c r="D222" s="532">
        <v>0</v>
      </c>
      <c r="E222" s="612">
        <f t="shared" si="291"/>
        <v>97</v>
      </c>
      <c r="F222" s="612">
        <f t="shared" si="289"/>
        <v>104</v>
      </c>
      <c r="G222" s="612">
        <f t="shared" si="289"/>
        <v>125</v>
      </c>
      <c r="H222" s="612">
        <f t="shared" si="289"/>
        <v>150</v>
      </c>
      <c r="I222" s="612">
        <f t="shared" si="289"/>
        <v>190</v>
      </c>
      <c r="K222" s="87" t="s">
        <v>85</v>
      </c>
      <c r="L222" s="532">
        <v>0</v>
      </c>
      <c r="M222" s="612">
        <f t="shared" ref="M222" si="303">L444</f>
        <v>97</v>
      </c>
      <c r="N222" s="612">
        <f t="shared" si="290"/>
        <v>107.91353684436342</v>
      </c>
      <c r="O222" s="612">
        <f t="shared" si="290"/>
        <v>136.10812931531927</v>
      </c>
      <c r="P222" s="612">
        <f t="shared" si="290"/>
        <v>171.48836388608584</v>
      </c>
      <c r="Q222" s="612">
        <f t="shared" si="290"/>
        <v>228.13519484912604</v>
      </c>
      <c r="S222" s="87" t="s">
        <v>77</v>
      </c>
      <c r="T222" s="731" t="s">
        <v>247</v>
      </c>
      <c r="U222" s="775">
        <f t="shared" si="302"/>
        <v>1.28</v>
      </c>
      <c r="V222" s="775">
        <f t="shared" si="300"/>
        <v>1.3880497925311202</v>
      </c>
      <c r="W222" s="775">
        <f t="shared" si="300"/>
        <v>1.4622198429093622</v>
      </c>
      <c r="X222" s="775">
        <f t="shared" si="300"/>
        <v>1.5358518293114229</v>
      </c>
      <c r="Y222" s="775">
        <f t="shared" si="300"/>
        <v>1.6132227367574867</v>
      </c>
      <c r="Z222" s="775">
        <f t="shared" si="300"/>
        <v>1.6939315121936334</v>
      </c>
    </row>
    <row r="223" spans="2:26" x14ac:dyDescent="0.2">
      <c r="B223" s="87" t="s">
        <v>86</v>
      </c>
      <c r="C223" s="731" t="s">
        <v>267</v>
      </c>
      <c r="D223" s="532">
        <v>0</v>
      </c>
      <c r="E223" s="612">
        <f t="shared" si="291"/>
        <v>795</v>
      </c>
      <c r="F223" s="612">
        <f t="shared" si="289"/>
        <v>844</v>
      </c>
      <c r="G223" s="612">
        <f t="shared" si="289"/>
        <v>1017</v>
      </c>
      <c r="H223" s="612">
        <f t="shared" si="289"/>
        <v>1221</v>
      </c>
      <c r="I223" s="612">
        <f t="shared" si="289"/>
        <v>1549</v>
      </c>
      <c r="K223" s="87" t="s">
        <v>86</v>
      </c>
      <c r="L223" s="532">
        <v>0</v>
      </c>
      <c r="M223" s="612">
        <f t="shared" ref="M223" si="304">L445</f>
        <v>795</v>
      </c>
      <c r="N223" s="612">
        <f t="shared" si="290"/>
        <v>875.73746266573653</v>
      </c>
      <c r="O223" s="612">
        <f t="shared" si="290"/>
        <v>1107.4039058841954</v>
      </c>
      <c r="P223" s="612">
        <f t="shared" si="290"/>
        <v>1395.9227345468553</v>
      </c>
      <c r="Q223" s="612">
        <f t="shared" si="290"/>
        <v>1859.9275768028747</v>
      </c>
      <c r="S223" s="87" t="s">
        <v>78</v>
      </c>
      <c r="T223" s="731" t="s">
        <v>247</v>
      </c>
      <c r="U223" s="775">
        <f t="shared" si="302"/>
        <v>1.35</v>
      </c>
      <c r="V223" s="775">
        <f t="shared" si="300"/>
        <v>1.5743589743589743</v>
      </c>
      <c r="W223" s="775">
        <f t="shared" si="300"/>
        <v>1.6697124176047848</v>
      </c>
      <c r="X223" s="775">
        <f t="shared" si="300"/>
        <v>1.7555590774059948</v>
      </c>
      <c r="Y223" s="775">
        <f t="shared" si="300"/>
        <v>1.8439994411386003</v>
      </c>
      <c r="Z223" s="775">
        <f t="shared" si="300"/>
        <v>1.9358021478915879</v>
      </c>
    </row>
    <row r="224" spans="2:26" x14ac:dyDescent="0.2">
      <c r="B224" s="87" t="s">
        <v>87</v>
      </c>
      <c r="C224" s="731" t="s">
        <v>267</v>
      </c>
      <c r="D224" s="532">
        <v>0</v>
      </c>
      <c r="E224" s="612">
        <f t="shared" si="291"/>
        <v>491</v>
      </c>
      <c r="F224" s="612">
        <f t="shared" si="289"/>
        <v>565</v>
      </c>
      <c r="G224" s="612">
        <f t="shared" si="289"/>
        <v>677</v>
      </c>
      <c r="H224" s="612">
        <f t="shared" si="289"/>
        <v>813</v>
      </c>
      <c r="I224" s="612">
        <f t="shared" si="289"/>
        <v>1027</v>
      </c>
      <c r="K224" s="87" t="s">
        <v>87</v>
      </c>
      <c r="L224" s="532">
        <v>0</v>
      </c>
      <c r="M224" s="612">
        <f t="shared" ref="M224" si="305">L446</f>
        <v>491.00000000000045</v>
      </c>
      <c r="N224" s="612">
        <f t="shared" si="290"/>
        <v>586.43785528800709</v>
      </c>
      <c r="O224" s="612">
        <f t="shared" si="290"/>
        <v>737.18182702259401</v>
      </c>
      <c r="P224" s="612">
        <f t="shared" si="290"/>
        <v>929.47089309844614</v>
      </c>
      <c r="Q224" s="612">
        <f t="shared" si="290"/>
        <v>1233.1228175597789</v>
      </c>
      <c r="S224" s="87" t="s">
        <v>79</v>
      </c>
      <c r="T224" s="731" t="s">
        <v>247</v>
      </c>
      <c r="U224" s="775">
        <f t="shared" si="302"/>
        <v>1.1399999999999999</v>
      </c>
      <c r="V224" s="775">
        <f t="shared" si="300"/>
        <v>1.1938372093023255</v>
      </c>
      <c r="W224" s="775">
        <f t="shared" si="300"/>
        <v>1.2539070133557169</v>
      </c>
      <c r="X224" s="775">
        <f t="shared" si="300"/>
        <v>1.3165674981458868</v>
      </c>
      <c r="Y224" s="775">
        <f t="shared" si="300"/>
        <v>1.3828114903730657</v>
      </c>
      <c r="Z224" s="775">
        <f t="shared" si="300"/>
        <v>1.4519771270863648</v>
      </c>
    </row>
    <row r="225" spans="2:26" x14ac:dyDescent="0.2">
      <c r="B225" s="743" t="s">
        <v>678</v>
      </c>
      <c r="C225" s="611"/>
      <c r="D225" s="572">
        <f>SUM(D212:D224)</f>
        <v>0</v>
      </c>
      <c r="E225" s="620">
        <f t="shared" ref="E225:I225" si="306">SUM(E212:E224)</f>
        <v>6517</v>
      </c>
      <c r="F225" s="620">
        <f t="shared" si="306"/>
        <v>7049</v>
      </c>
      <c r="G225" s="620">
        <f t="shared" si="306"/>
        <v>8448</v>
      </c>
      <c r="H225" s="620">
        <f t="shared" si="306"/>
        <v>10138</v>
      </c>
      <c r="I225" s="620">
        <f t="shared" si="306"/>
        <v>12852</v>
      </c>
      <c r="K225" s="743" t="s">
        <v>678</v>
      </c>
      <c r="L225" s="572">
        <f>SUM(L212:L224)</f>
        <v>0</v>
      </c>
      <c r="M225" s="620">
        <f t="shared" ref="M225" si="307">SUM(M212:M224)</f>
        <v>6517</v>
      </c>
      <c r="N225" s="620">
        <f t="shared" ref="N225:Q225" si="308">SUM(N212:N224)</f>
        <v>7314.6448436003739</v>
      </c>
      <c r="O225" s="620">
        <f t="shared" si="308"/>
        <v>9198.769884943782</v>
      </c>
      <c r="P225" s="620">
        <f t="shared" si="308"/>
        <v>11590.321441255321</v>
      </c>
      <c r="Q225" s="620">
        <f t="shared" si="308"/>
        <v>15431.699935972027</v>
      </c>
      <c r="S225" s="87" t="s">
        <v>80</v>
      </c>
      <c r="T225" s="731" t="s">
        <v>247</v>
      </c>
      <c r="U225" s="775">
        <f t="shared" si="302"/>
        <v>1.1399999999999999</v>
      </c>
      <c r="V225" s="775">
        <f t="shared" si="300"/>
        <v>1.1938246505717915</v>
      </c>
      <c r="W225" s="775">
        <f t="shared" si="300"/>
        <v>1.2538456323289013</v>
      </c>
      <c r="X225" s="775">
        <f t="shared" si="300"/>
        <v>1.3165997736113086</v>
      </c>
      <c r="Y225" s="775">
        <f t="shared" si="300"/>
        <v>1.3827908503672321</v>
      </c>
      <c r="Z225" s="775">
        <f t="shared" si="300"/>
        <v>1.4519497225295146</v>
      </c>
    </row>
    <row r="226" spans="2:26" s="533" customFormat="1" ht="12.75" customHeight="1" x14ac:dyDescent="0.2">
      <c r="B226" s="562" t="s">
        <v>661</v>
      </c>
      <c r="C226" s="735"/>
      <c r="D226" s="563">
        <f>D225+D210+D207+D203+D199+D193</f>
        <v>0</v>
      </c>
      <c r="E226" s="563">
        <f t="shared" ref="E226" si="309">E225+E210+E207+E203+E199+E193</f>
        <v>13477</v>
      </c>
      <c r="F226" s="563">
        <f t="shared" ref="F226:I226" si="310">F225+F210+F207+F203+F199+F193</f>
        <v>14574</v>
      </c>
      <c r="G226" s="563">
        <f t="shared" si="310"/>
        <v>17461</v>
      </c>
      <c r="H226" s="563">
        <f t="shared" si="310"/>
        <v>20957</v>
      </c>
      <c r="I226" s="563">
        <f t="shared" si="310"/>
        <v>26567</v>
      </c>
      <c r="K226" s="562" t="s">
        <v>661</v>
      </c>
      <c r="L226" s="563">
        <f>L225+L210+L207+L203+L199+L193</f>
        <v>0</v>
      </c>
      <c r="M226" s="563">
        <f t="shared" ref="M226" si="311">M225+M210+M207+M203+M199+M193</f>
        <v>23865.370000000006</v>
      </c>
      <c r="N226" s="563">
        <f t="shared" ref="N226:Q226" si="312">N225+N210+N207+N203+N199+N193</f>
        <v>27065.15433780638</v>
      </c>
      <c r="O226" s="563">
        <f t="shared" si="312"/>
        <v>34028.08768480771</v>
      </c>
      <c r="P226" s="563">
        <f t="shared" si="312"/>
        <v>42884.167094637203</v>
      </c>
      <c r="Q226" s="563">
        <f t="shared" si="312"/>
        <v>57097.230965965136</v>
      </c>
      <c r="S226" s="87" t="s">
        <v>81</v>
      </c>
      <c r="T226" s="731" t="s">
        <v>247</v>
      </c>
      <c r="U226" s="775">
        <f t="shared" si="302"/>
        <v>1.3500000000000003</v>
      </c>
      <c r="V226" s="775">
        <f t="shared" si="300"/>
        <v>1.3949275362318838</v>
      </c>
      <c r="W226" s="775">
        <f t="shared" si="300"/>
        <v>1.4629459686963171</v>
      </c>
      <c r="X226" s="775">
        <f t="shared" si="300"/>
        <v>1.5360330119612049</v>
      </c>
      <c r="Y226" s="775">
        <f t="shared" si="300"/>
        <v>1.6132308132866251</v>
      </c>
      <c r="Z226" s="775">
        <f t="shared" si="300"/>
        <v>1.6939592427714345</v>
      </c>
    </row>
    <row r="227" spans="2:26" s="533" customFormat="1" ht="12.75" customHeight="1" x14ac:dyDescent="0.2">
      <c r="B227" s="501" t="s">
        <v>248</v>
      </c>
      <c r="C227" s="728"/>
      <c r="D227" s="756"/>
      <c r="E227" s="569"/>
      <c r="F227" s="569"/>
      <c r="G227" s="569"/>
      <c r="H227" s="569"/>
      <c r="I227" s="569"/>
      <c r="K227" s="501" t="s">
        <v>248</v>
      </c>
      <c r="L227" s="756"/>
      <c r="M227" s="569"/>
      <c r="N227" s="569"/>
      <c r="O227" s="569"/>
      <c r="P227" s="569"/>
      <c r="Q227" s="571"/>
      <c r="S227" s="87" t="s">
        <v>82</v>
      </c>
      <c r="T227" s="731" t="s">
        <v>247</v>
      </c>
      <c r="U227" s="775">
        <f t="shared" si="302"/>
        <v>1.35</v>
      </c>
      <c r="V227" s="775">
        <f t="shared" si="300"/>
        <v>1.3946022727272727</v>
      </c>
      <c r="W227" s="775">
        <f t="shared" si="300"/>
        <v>1.4629757363439764</v>
      </c>
      <c r="X227" s="775">
        <f t="shared" si="300"/>
        <v>1.5360155656141363</v>
      </c>
      <c r="Y227" s="775">
        <f t="shared" si="300"/>
        <v>1.613132020127042</v>
      </c>
      <c r="Z227" s="775">
        <f t="shared" si="300"/>
        <v>1.6939828635109933</v>
      </c>
    </row>
    <row r="228" spans="2:26" s="533" customFormat="1" ht="12.75" customHeight="1" x14ac:dyDescent="0.2">
      <c r="B228" s="18" t="s">
        <v>785</v>
      </c>
      <c r="C228" s="732"/>
      <c r="D228" s="537"/>
      <c r="E228" s="536"/>
      <c r="F228" s="536"/>
      <c r="G228" s="536"/>
      <c r="H228" s="536"/>
      <c r="I228" s="536"/>
      <c r="K228" s="18" t="s">
        <v>785</v>
      </c>
      <c r="L228" s="537"/>
      <c r="M228" s="536"/>
      <c r="N228" s="536"/>
      <c r="O228" s="536"/>
      <c r="P228" s="536"/>
      <c r="Q228" s="538"/>
      <c r="S228" s="87" t="s">
        <v>83</v>
      </c>
      <c r="T228" s="731" t="s">
        <v>247</v>
      </c>
      <c r="U228" s="775">
        <f t="shared" si="302"/>
        <v>1.1399999999999999</v>
      </c>
      <c r="V228" s="775">
        <f t="shared" si="300"/>
        <v>1.1937951807228915</v>
      </c>
      <c r="W228" s="775">
        <f t="shared" si="300"/>
        <v>1.2538696946370724</v>
      </c>
      <c r="X228" s="775">
        <f t="shared" si="300"/>
        <v>1.3166049357878853</v>
      </c>
      <c r="Y228" s="775">
        <f t="shared" si="300"/>
        <v>1.3827941441005975</v>
      </c>
      <c r="Z228" s="775">
        <f t="shared" si="300"/>
        <v>1.451949752237693</v>
      </c>
    </row>
    <row r="229" spans="2:26" s="533" customFormat="1" ht="12.75" customHeight="1" x14ac:dyDescent="0.2">
      <c r="B229" s="126" t="s">
        <v>75</v>
      </c>
      <c r="C229" s="738" t="s">
        <v>247</v>
      </c>
      <c r="D229" s="607">
        <v>0</v>
      </c>
      <c r="E229" s="607">
        <f>D451</f>
        <v>7</v>
      </c>
      <c r="F229" s="607">
        <f t="shared" ref="F229:I241" si="313">E451</f>
        <v>7</v>
      </c>
      <c r="G229" s="607">
        <f t="shared" si="313"/>
        <v>8</v>
      </c>
      <c r="H229" s="607">
        <f t="shared" si="313"/>
        <v>10</v>
      </c>
      <c r="I229" s="607">
        <f t="shared" si="313"/>
        <v>13</v>
      </c>
      <c r="K229" s="126" t="s">
        <v>75</v>
      </c>
      <c r="L229" s="607">
        <v>0</v>
      </c>
      <c r="M229" s="607">
        <f>L451</f>
        <v>3.6400000000000006</v>
      </c>
      <c r="N229" s="607">
        <f t="shared" ref="N229:Q241" si="314">M451</f>
        <v>3.7955555555555556</v>
      </c>
      <c r="O229" s="607">
        <f t="shared" si="314"/>
        <v>4.5556505622060257</v>
      </c>
      <c r="P229" s="607">
        <f t="shared" si="314"/>
        <v>5.9808586835131834</v>
      </c>
      <c r="Q229" s="607">
        <f t="shared" si="314"/>
        <v>8.1648031536474832</v>
      </c>
      <c r="S229" s="87" t="s">
        <v>84</v>
      </c>
      <c r="T229" s="731" t="s">
        <v>247</v>
      </c>
      <c r="U229" s="775">
        <f t="shared" si="302"/>
        <v>1.1399999999999999</v>
      </c>
      <c r="V229" s="775">
        <f t="shared" si="300"/>
        <v>1.193791281373844</v>
      </c>
      <c r="W229" s="775">
        <f t="shared" si="300"/>
        <v>1.253876344641319</v>
      </c>
      <c r="X229" s="775">
        <f t="shared" si="300"/>
        <v>1.3165901356616991</v>
      </c>
      <c r="Y229" s="775">
        <f t="shared" si="300"/>
        <v>1.3827934366979908</v>
      </c>
      <c r="Z229" s="775">
        <f t="shared" si="300"/>
        <v>1.4519530588272895</v>
      </c>
    </row>
    <row r="230" spans="2:26" s="533" customFormat="1" ht="12.75" customHeight="1" x14ac:dyDescent="0.2">
      <c r="B230" s="87" t="s">
        <v>76</v>
      </c>
      <c r="C230" s="731" t="s">
        <v>247</v>
      </c>
      <c r="D230" s="532">
        <v>0</v>
      </c>
      <c r="E230" s="532">
        <f t="shared" ref="E230:E241" si="315">D452</f>
        <v>91</v>
      </c>
      <c r="F230" s="532">
        <f t="shared" si="313"/>
        <v>100</v>
      </c>
      <c r="G230" s="532">
        <f t="shared" si="313"/>
        <v>119</v>
      </c>
      <c r="H230" s="532">
        <f t="shared" si="313"/>
        <v>142</v>
      </c>
      <c r="I230" s="532">
        <f t="shared" si="313"/>
        <v>181</v>
      </c>
      <c r="K230" s="87" t="s">
        <v>76</v>
      </c>
      <c r="L230" s="532">
        <v>0</v>
      </c>
      <c r="M230" s="532">
        <f t="shared" ref="M230" si="316">L452</f>
        <v>45.063199999999995</v>
      </c>
      <c r="N230" s="532">
        <f t="shared" si="314"/>
        <v>51.749244444444457</v>
      </c>
      <c r="O230" s="532">
        <f t="shared" si="314"/>
        <v>64.656546835101949</v>
      </c>
      <c r="P230" s="532">
        <f t="shared" si="314"/>
        <v>81.013521805919027</v>
      </c>
      <c r="Q230" s="532">
        <f t="shared" si="314"/>
        <v>108.4586551231414</v>
      </c>
      <c r="S230" s="87" t="s">
        <v>85</v>
      </c>
      <c r="T230" s="731" t="s">
        <v>247</v>
      </c>
      <c r="U230" s="775">
        <f t="shared" si="302"/>
        <v>1.1399999999999999</v>
      </c>
      <c r="V230" s="775">
        <f t="shared" si="300"/>
        <v>1.1936170212765955</v>
      </c>
      <c r="W230" s="775">
        <f t="shared" si="300"/>
        <v>1.2539488002521773</v>
      </c>
      <c r="X230" s="775">
        <f t="shared" si="300"/>
        <v>1.3165796517848889</v>
      </c>
      <c r="Y230" s="775">
        <f t="shared" si="300"/>
        <v>1.3828313352332637</v>
      </c>
      <c r="Z230" s="775">
        <f t="shared" si="300"/>
        <v>1.4520167362658845</v>
      </c>
    </row>
    <row r="231" spans="2:26" s="533" customFormat="1" ht="12.75" customHeight="1" x14ac:dyDescent="0.2">
      <c r="B231" s="87" t="s">
        <v>77</v>
      </c>
      <c r="C231" s="731" t="s">
        <v>247</v>
      </c>
      <c r="D231" s="532">
        <v>0</v>
      </c>
      <c r="E231" s="532">
        <f t="shared" si="315"/>
        <v>24</v>
      </c>
      <c r="F231" s="532">
        <f t="shared" si="313"/>
        <v>27</v>
      </c>
      <c r="G231" s="532">
        <f t="shared" si="313"/>
        <v>32</v>
      </c>
      <c r="H231" s="532">
        <f t="shared" si="313"/>
        <v>38</v>
      </c>
      <c r="I231" s="532">
        <f t="shared" si="313"/>
        <v>48</v>
      </c>
      <c r="K231" s="87" t="s">
        <v>77</v>
      </c>
      <c r="L231" s="532">
        <v>0</v>
      </c>
      <c r="M231" s="532">
        <f t="shared" ref="M231" si="317">L453</f>
        <v>11.884799999999998</v>
      </c>
      <c r="N231" s="532">
        <f t="shared" si="314"/>
        <v>13.973317842323652</v>
      </c>
      <c r="O231" s="532">
        <f t="shared" si="314"/>
        <v>17.385508919363588</v>
      </c>
      <c r="P231" s="532">
        <f t="shared" si="314"/>
        <v>21.678119919474881</v>
      </c>
      <c r="Q231" s="532">
        <f t="shared" si="314"/>
        <v>28.761530967640766</v>
      </c>
      <c r="S231" s="87" t="s">
        <v>86</v>
      </c>
      <c r="T231" s="731" t="s">
        <v>247</v>
      </c>
      <c r="U231" s="775">
        <f t="shared" si="302"/>
        <v>1.1399999999999999</v>
      </c>
      <c r="V231" s="775">
        <f t="shared" si="300"/>
        <v>1.193713405238829</v>
      </c>
      <c r="W231" s="775">
        <f t="shared" si="300"/>
        <v>1.2539025461243272</v>
      </c>
      <c r="X231" s="775">
        <f t="shared" si="300"/>
        <v>1.3166012093084525</v>
      </c>
      <c r="Y231" s="775">
        <f t="shared" si="300"/>
        <v>1.3827960066230451</v>
      </c>
      <c r="Z231" s="775">
        <f t="shared" si="300"/>
        <v>1.4519462427602374</v>
      </c>
    </row>
    <row r="232" spans="2:26" s="533" customFormat="1" ht="12.75" customHeight="1" x14ac:dyDescent="0.2">
      <c r="B232" s="87" t="s">
        <v>78</v>
      </c>
      <c r="C232" s="731" t="s">
        <v>247</v>
      </c>
      <c r="D232" s="532">
        <v>0</v>
      </c>
      <c r="E232" s="532">
        <f t="shared" si="315"/>
        <v>8</v>
      </c>
      <c r="F232" s="532">
        <f t="shared" si="313"/>
        <v>9</v>
      </c>
      <c r="G232" s="532">
        <f t="shared" si="313"/>
        <v>10</v>
      </c>
      <c r="H232" s="532">
        <f t="shared" si="313"/>
        <v>12</v>
      </c>
      <c r="I232" s="532">
        <f t="shared" si="313"/>
        <v>16</v>
      </c>
      <c r="K232" s="87" t="s">
        <v>78</v>
      </c>
      <c r="L232" s="532">
        <v>0</v>
      </c>
      <c r="M232" s="532">
        <f t="shared" ref="M232" si="318">L454</f>
        <v>3.9616000000000007</v>
      </c>
      <c r="N232" s="532">
        <f t="shared" si="314"/>
        <v>5.7071076923076873</v>
      </c>
      <c r="O232" s="532">
        <f t="shared" si="314"/>
        <v>6.7778893647935661</v>
      </c>
      <c r="P232" s="532">
        <f t="shared" si="314"/>
        <v>8.5577792731293556</v>
      </c>
      <c r="Q232" s="532">
        <f t="shared" si="314"/>
        <v>11.985931737790494</v>
      </c>
      <c r="S232" s="87" t="s">
        <v>87</v>
      </c>
      <c r="T232" s="731" t="s">
        <v>247</v>
      </c>
      <c r="U232" s="775">
        <f t="shared" si="302"/>
        <v>1.35</v>
      </c>
      <c r="V232" s="775">
        <f t="shared" si="300"/>
        <v>1.3951484018264839</v>
      </c>
      <c r="W232" s="775">
        <f t="shared" si="300"/>
        <v>1.4630933590277777</v>
      </c>
      <c r="X232" s="775">
        <f t="shared" si="300"/>
        <v>1.5360401802571706</v>
      </c>
      <c r="Y232" s="775">
        <f t="shared" si="300"/>
        <v>1.6132376001874327</v>
      </c>
      <c r="Z232" s="775">
        <f t="shared" si="300"/>
        <v>1.693936380679131</v>
      </c>
    </row>
    <row r="233" spans="2:26" s="533" customFormat="1" ht="12.75" customHeight="1" x14ac:dyDescent="0.2">
      <c r="B233" s="87" t="s">
        <v>79</v>
      </c>
      <c r="C233" s="731" t="s">
        <v>247</v>
      </c>
      <c r="D233" s="532">
        <v>0</v>
      </c>
      <c r="E233" s="532">
        <f t="shared" si="315"/>
        <v>53</v>
      </c>
      <c r="F233" s="532">
        <f t="shared" si="313"/>
        <v>57</v>
      </c>
      <c r="G233" s="532">
        <f t="shared" si="313"/>
        <v>69</v>
      </c>
      <c r="H233" s="532">
        <f t="shared" si="313"/>
        <v>82</v>
      </c>
      <c r="I233" s="532">
        <f t="shared" si="313"/>
        <v>104</v>
      </c>
      <c r="K233" s="87" t="s">
        <v>79</v>
      </c>
      <c r="L233" s="532">
        <v>0</v>
      </c>
      <c r="M233" s="532">
        <f t="shared" ref="M233" si="319">L455</f>
        <v>29.256000000000029</v>
      </c>
      <c r="N233" s="532">
        <f t="shared" si="314"/>
        <v>32.896069767441873</v>
      </c>
      <c r="O233" s="532">
        <f t="shared" si="314"/>
        <v>41.818451562435996</v>
      </c>
      <c r="P233" s="532">
        <f t="shared" si="314"/>
        <v>52.180030720686716</v>
      </c>
      <c r="Q233" s="532">
        <f t="shared" si="314"/>
        <v>69.509332247340126</v>
      </c>
    </row>
    <row r="234" spans="2:26" s="533" customFormat="1" ht="12.75" customHeight="1" x14ac:dyDescent="0.2">
      <c r="B234" s="87" t="s">
        <v>80</v>
      </c>
      <c r="C234" s="731" t="s">
        <v>247</v>
      </c>
      <c r="D234" s="532">
        <v>0</v>
      </c>
      <c r="E234" s="532">
        <f t="shared" si="315"/>
        <v>324</v>
      </c>
      <c r="F234" s="532">
        <f t="shared" si="313"/>
        <v>350</v>
      </c>
      <c r="G234" s="532">
        <f t="shared" si="313"/>
        <v>418</v>
      </c>
      <c r="H234" s="532">
        <f t="shared" si="313"/>
        <v>502</v>
      </c>
      <c r="I234" s="532">
        <f t="shared" si="313"/>
        <v>636</v>
      </c>
      <c r="K234" s="87" t="s">
        <v>80</v>
      </c>
      <c r="L234" s="532">
        <v>0</v>
      </c>
      <c r="M234" s="532">
        <f t="shared" ref="M234" si="320">L456</f>
        <v>178.84800000000018</v>
      </c>
      <c r="N234" s="532">
        <f t="shared" si="314"/>
        <v>208.27090216010174</v>
      </c>
      <c r="O234" s="532">
        <f t="shared" si="314"/>
        <v>261.98171829247485</v>
      </c>
      <c r="P234" s="532">
        <f t="shared" si="314"/>
        <v>330.45853839598294</v>
      </c>
      <c r="Q234" s="532">
        <f t="shared" si="314"/>
        <v>439.72660149592366</v>
      </c>
    </row>
    <row r="235" spans="2:26" s="533" customFormat="1" ht="12.75" customHeight="1" x14ac:dyDescent="0.2">
      <c r="B235" s="87" t="s">
        <v>81</v>
      </c>
      <c r="C235" s="731" t="s">
        <v>247</v>
      </c>
      <c r="D235" s="532">
        <v>0</v>
      </c>
      <c r="E235" s="532">
        <f t="shared" si="315"/>
        <v>49</v>
      </c>
      <c r="F235" s="532">
        <f t="shared" si="313"/>
        <v>54</v>
      </c>
      <c r="G235" s="532">
        <f t="shared" si="313"/>
        <v>64</v>
      </c>
      <c r="H235" s="532">
        <f t="shared" si="313"/>
        <v>77</v>
      </c>
      <c r="I235" s="532">
        <f t="shared" si="313"/>
        <v>97</v>
      </c>
      <c r="K235" s="87" t="s">
        <v>81</v>
      </c>
      <c r="L235" s="532">
        <v>0</v>
      </c>
      <c r="M235" s="532">
        <f t="shared" ref="M235" si="321">L457</f>
        <v>27.048000000000002</v>
      </c>
      <c r="N235" s="532">
        <f t="shared" si="314"/>
        <v>31.166608695652172</v>
      </c>
      <c r="O235" s="532">
        <f t="shared" si="314"/>
        <v>38.784522541786089</v>
      </c>
      <c r="P235" s="532">
        <f t="shared" si="314"/>
        <v>48.998957372680707</v>
      </c>
      <c r="Q235" s="532">
        <f t="shared" si="314"/>
        <v>64.828777618561503</v>
      </c>
    </row>
    <row r="236" spans="2:26" s="533" customFormat="1" ht="12.75" customHeight="1" x14ac:dyDescent="0.2">
      <c r="B236" s="87" t="s">
        <v>82</v>
      </c>
      <c r="C236" s="731" t="s">
        <v>247</v>
      </c>
      <c r="D236" s="532">
        <v>0</v>
      </c>
      <c r="E236" s="532">
        <f t="shared" si="315"/>
        <v>19</v>
      </c>
      <c r="F236" s="532">
        <f t="shared" si="313"/>
        <v>20</v>
      </c>
      <c r="G236" s="532">
        <f t="shared" si="313"/>
        <v>24</v>
      </c>
      <c r="H236" s="532">
        <f t="shared" si="313"/>
        <v>29</v>
      </c>
      <c r="I236" s="532">
        <f t="shared" si="313"/>
        <v>36</v>
      </c>
      <c r="K236" s="87" t="s">
        <v>82</v>
      </c>
      <c r="L236" s="532">
        <v>0</v>
      </c>
      <c r="M236" s="532">
        <f t="shared" ref="M236" si="322">L458</f>
        <v>0.37999999999999989</v>
      </c>
      <c r="N236" s="532">
        <f t="shared" si="314"/>
        <v>10.390909090909091</v>
      </c>
      <c r="O236" s="532">
        <f t="shared" si="314"/>
        <v>14.415987930067047</v>
      </c>
      <c r="P236" s="532">
        <f t="shared" si="314"/>
        <v>18.439510363511488</v>
      </c>
      <c r="Q236" s="532">
        <f t="shared" si="314"/>
        <v>24.057094862812278</v>
      </c>
    </row>
    <row r="237" spans="2:26" s="533" customFormat="1" ht="12.75" customHeight="1" x14ac:dyDescent="0.2">
      <c r="B237" s="87" t="s">
        <v>83</v>
      </c>
      <c r="C237" s="731" t="s">
        <v>247</v>
      </c>
      <c r="D237" s="532">
        <v>0</v>
      </c>
      <c r="E237" s="532">
        <f t="shared" si="315"/>
        <v>309</v>
      </c>
      <c r="F237" s="532">
        <f t="shared" si="313"/>
        <v>332</v>
      </c>
      <c r="G237" s="532">
        <f t="shared" si="313"/>
        <v>398</v>
      </c>
      <c r="H237" s="532">
        <f t="shared" si="313"/>
        <v>478</v>
      </c>
      <c r="I237" s="532">
        <f t="shared" si="313"/>
        <v>606</v>
      </c>
      <c r="K237" s="87" t="s">
        <v>83</v>
      </c>
      <c r="L237" s="532">
        <v>0</v>
      </c>
      <c r="M237" s="532">
        <f t="shared" ref="M237" si="323">L459</f>
        <v>97.335000000000036</v>
      </c>
      <c r="N237" s="532">
        <f t="shared" si="314"/>
        <v>109.04500000000007</v>
      </c>
      <c r="O237" s="532">
        <f t="shared" si="314"/>
        <v>137.24175476906589</v>
      </c>
      <c r="P237" s="532">
        <f t="shared" si="314"/>
        <v>173.06835394422137</v>
      </c>
      <c r="Q237" s="532">
        <f t="shared" si="314"/>
        <v>230.44271466109331</v>
      </c>
    </row>
    <row r="238" spans="2:26" s="533" customFormat="1" ht="12.75" customHeight="1" x14ac:dyDescent="0.2">
      <c r="B238" s="87" t="s">
        <v>84</v>
      </c>
      <c r="C238" s="731" t="s">
        <v>247</v>
      </c>
      <c r="D238" s="532">
        <v>0</v>
      </c>
      <c r="E238" s="532">
        <f t="shared" si="315"/>
        <v>235</v>
      </c>
      <c r="F238" s="532">
        <f t="shared" si="313"/>
        <v>252</v>
      </c>
      <c r="G238" s="532">
        <f t="shared" si="313"/>
        <v>303</v>
      </c>
      <c r="H238" s="532">
        <f t="shared" si="313"/>
        <v>363</v>
      </c>
      <c r="I238" s="532">
        <f t="shared" si="313"/>
        <v>460</v>
      </c>
      <c r="K238" s="87" t="s">
        <v>84</v>
      </c>
      <c r="L238" s="532">
        <v>0</v>
      </c>
      <c r="M238" s="532">
        <f t="shared" ref="M238" si="324">L460</f>
        <v>74.024999999999977</v>
      </c>
      <c r="N238" s="532">
        <f t="shared" si="314"/>
        <v>82.768850726552159</v>
      </c>
      <c r="O238" s="532">
        <f t="shared" si="314"/>
        <v>104.48359632625443</v>
      </c>
      <c r="P238" s="532">
        <f t="shared" si="314"/>
        <v>131.42909353625237</v>
      </c>
      <c r="Q238" s="532">
        <f t="shared" si="314"/>
        <v>174.92342338904791</v>
      </c>
    </row>
    <row r="239" spans="2:26" s="533" customFormat="1" ht="12.75" customHeight="1" x14ac:dyDescent="0.2">
      <c r="B239" s="87" t="s">
        <v>85</v>
      </c>
      <c r="C239" s="731" t="s">
        <v>247</v>
      </c>
      <c r="D239" s="532">
        <v>0</v>
      </c>
      <c r="E239" s="532">
        <f t="shared" si="315"/>
        <v>30</v>
      </c>
      <c r="F239" s="532">
        <f t="shared" si="313"/>
        <v>31</v>
      </c>
      <c r="G239" s="532">
        <f t="shared" si="313"/>
        <v>38</v>
      </c>
      <c r="H239" s="532">
        <f t="shared" si="313"/>
        <v>45</v>
      </c>
      <c r="I239" s="532">
        <f t="shared" si="313"/>
        <v>57</v>
      </c>
      <c r="K239" s="87" t="s">
        <v>85</v>
      </c>
      <c r="L239" s="532">
        <v>0</v>
      </c>
      <c r="M239" s="532">
        <f t="shared" ref="M239" si="325">L461</f>
        <v>7.5</v>
      </c>
      <c r="N239" s="532">
        <f t="shared" si="314"/>
        <v>8.0270212765957467</v>
      </c>
      <c r="O239" s="532">
        <f t="shared" si="314"/>
        <v>10.325283963055824</v>
      </c>
      <c r="P239" s="532">
        <f t="shared" si="314"/>
        <v>12.836773329409112</v>
      </c>
      <c r="Q239" s="532">
        <f t="shared" si="314"/>
        <v>17.077980414888998</v>
      </c>
    </row>
    <row r="240" spans="2:26" s="533" customFormat="1" ht="12.75" customHeight="1" x14ac:dyDescent="0.2">
      <c r="B240" s="87" t="s">
        <v>86</v>
      </c>
      <c r="C240" s="731" t="s">
        <v>247</v>
      </c>
      <c r="D240" s="532">
        <v>0</v>
      </c>
      <c r="E240" s="532">
        <f t="shared" si="315"/>
        <v>204</v>
      </c>
      <c r="F240" s="532">
        <f t="shared" si="313"/>
        <v>216</v>
      </c>
      <c r="G240" s="532">
        <f t="shared" si="313"/>
        <v>261</v>
      </c>
      <c r="H240" s="532">
        <f t="shared" si="313"/>
        <v>313</v>
      </c>
      <c r="I240" s="532">
        <f t="shared" si="313"/>
        <v>397</v>
      </c>
      <c r="K240" s="87" t="s">
        <v>86</v>
      </c>
      <c r="L240" s="532">
        <v>0</v>
      </c>
      <c r="M240" s="532">
        <f t="shared" ref="M240" si="326">L462</f>
        <v>51</v>
      </c>
      <c r="N240" s="532">
        <f t="shared" si="314"/>
        <v>55.933682588597833</v>
      </c>
      <c r="O240" s="532">
        <f t="shared" si="314"/>
        <v>70.915735539215348</v>
      </c>
      <c r="P240" s="532">
        <f t="shared" si="314"/>
        <v>89.28834343040171</v>
      </c>
      <c r="Q240" s="532">
        <f t="shared" si="314"/>
        <v>118.94359627002473</v>
      </c>
    </row>
    <row r="241" spans="2:26" s="533" customFormat="1" ht="12.75" customHeight="1" x14ac:dyDescent="0.2">
      <c r="B241" s="87" t="s">
        <v>87</v>
      </c>
      <c r="C241" s="731" t="s">
        <v>247</v>
      </c>
      <c r="D241" s="532">
        <v>0</v>
      </c>
      <c r="E241" s="532">
        <f t="shared" si="315"/>
        <v>85</v>
      </c>
      <c r="F241" s="532">
        <f t="shared" si="313"/>
        <v>97</v>
      </c>
      <c r="G241" s="532">
        <f t="shared" si="313"/>
        <v>117</v>
      </c>
      <c r="H241" s="532">
        <f t="shared" si="313"/>
        <v>140</v>
      </c>
      <c r="I241" s="532">
        <f t="shared" si="313"/>
        <v>177</v>
      </c>
      <c r="K241" s="87" t="s">
        <v>87</v>
      </c>
      <c r="L241" s="532">
        <v>0</v>
      </c>
      <c r="M241" s="532">
        <f t="shared" ref="M241" si="327">L463</f>
        <v>21.590000000000003</v>
      </c>
      <c r="N241" s="532">
        <f t="shared" si="314"/>
        <v>25.776642694063923</v>
      </c>
      <c r="O241" s="532">
        <f t="shared" si="314"/>
        <v>32.643209229995364</v>
      </c>
      <c r="P241" s="532">
        <f t="shared" si="314"/>
        <v>41.011869948574599</v>
      </c>
      <c r="Q241" s="532">
        <f t="shared" si="314"/>
        <v>54.457095060914526</v>
      </c>
      <c r="U241" s="547"/>
      <c r="V241" s="547"/>
      <c r="W241" s="547"/>
      <c r="X241" s="547"/>
      <c r="Y241" s="547"/>
      <c r="Z241" s="547"/>
    </row>
    <row r="242" spans="2:26" s="533" customFormat="1" ht="12.75" customHeight="1" x14ac:dyDescent="0.2">
      <c r="B242" s="28" t="s">
        <v>786</v>
      </c>
      <c r="C242" s="733"/>
      <c r="D242" s="551">
        <f t="shared" ref="D242:E242" si="328">SUM(D229:D241)</f>
        <v>0</v>
      </c>
      <c r="E242" s="551">
        <f t="shared" si="328"/>
        <v>1438</v>
      </c>
      <c r="F242" s="551">
        <f t="shared" ref="F242:I242" si="329">SUM(F229:F241)</f>
        <v>1552</v>
      </c>
      <c r="G242" s="551">
        <f t="shared" si="329"/>
        <v>1861</v>
      </c>
      <c r="H242" s="551">
        <f t="shared" si="329"/>
        <v>2231</v>
      </c>
      <c r="I242" s="551">
        <f t="shared" si="329"/>
        <v>2828</v>
      </c>
      <c r="K242" s="28" t="s">
        <v>786</v>
      </c>
      <c r="L242" s="551">
        <f t="shared" ref="L242:M242" si="330">SUM(L229:L241)</f>
        <v>0</v>
      </c>
      <c r="M242" s="551">
        <f t="shared" si="330"/>
        <v>551.53160000000025</v>
      </c>
      <c r="N242" s="551">
        <f t="shared" ref="N242:Q242" si="331">SUM(N229:N241)</f>
        <v>639.50091253454593</v>
      </c>
      <c r="O242" s="551">
        <f t="shared" si="331"/>
        <v>805.98585583581598</v>
      </c>
      <c r="P242" s="551">
        <f t="shared" si="331"/>
        <v>1014.9417507237574</v>
      </c>
      <c r="Q242" s="551">
        <f t="shared" si="331"/>
        <v>1351.337537002827</v>
      </c>
      <c r="U242" s="547"/>
      <c r="V242" s="547"/>
      <c r="W242" s="547"/>
      <c r="X242" s="547"/>
      <c r="Y242" s="547"/>
      <c r="Z242" s="547"/>
    </row>
    <row r="243" spans="2:26" s="533" customFormat="1" ht="12.75" customHeight="1" x14ac:dyDescent="0.2">
      <c r="B243" s="523" t="s">
        <v>788</v>
      </c>
      <c r="C243" s="732"/>
      <c r="D243" s="537"/>
      <c r="E243" s="536"/>
      <c r="F243" s="536"/>
      <c r="G243" s="536"/>
      <c r="H243" s="536"/>
      <c r="I243" s="536"/>
      <c r="K243" s="523" t="s">
        <v>788</v>
      </c>
      <c r="L243" s="537"/>
      <c r="M243" s="536"/>
      <c r="N243" s="536"/>
      <c r="O243" s="536"/>
      <c r="P243" s="536"/>
      <c r="Q243" s="538"/>
      <c r="U243" s="547"/>
      <c r="V243" s="547"/>
      <c r="W243" s="547"/>
      <c r="X243" s="547"/>
      <c r="Y243" s="547"/>
      <c r="Z243" s="547"/>
    </row>
    <row r="244" spans="2:26" s="533" customFormat="1" ht="12.75" customHeight="1" x14ac:dyDescent="0.2">
      <c r="B244" s="126" t="s">
        <v>75</v>
      </c>
      <c r="C244" s="738" t="s">
        <v>247</v>
      </c>
      <c r="D244" s="607">
        <v>0</v>
      </c>
      <c r="E244" s="607">
        <f>D466</f>
        <v>7</v>
      </c>
      <c r="F244" s="607">
        <f t="shared" ref="F244:I256" si="332">E466</f>
        <v>7</v>
      </c>
      <c r="G244" s="607">
        <f t="shared" si="332"/>
        <v>8</v>
      </c>
      <c r="H244" s="607">
        <f t="shared" si="332"/>
        <v>10</v>
      </c>
      <c r="I244" s="607">
        <f t="shared" si="332"/>
        <v>13</v>
      </c>
      <c r="K244" s="126" t="s">
        <v>75</v>
      </c>
      <c r="L244" s="607">
        <v>0</v>
      </c>
      <c r="M244" s="607">
        <f>L466</f>
        <v>7.9940000000000069</v>
      </c>
      <c r="N244" s="607">
        <f t="shared" ref="N244:Q256" si="333">M466</f>
        <v>8.3548888888888797</v>
      </c>
      <c r="O244" s="607">
        <f t="shared" si="333"/>
        <v>10.030545924881409</v>
      </c>
      <c r="P244" s="607">
        <f t="shared" si="333"/>
        <v>13.168836157622522</v>
      </c>
      <c r="Q244" s="607">
        <f t="shared" si="333"/>
        <v>17.977545186929063</v>
      </c>
      <c r="U244" s="547"/>
      <c r="V244" s="547"/>
      <c r="W244" s="547"/>
      <c r="X244" s="547"/>
      <c r="Y244" s="547"/>
      <c r="Z244" s="547"/>
    </row>
    <row r="245" spans="2:26" s="533" customFormat="1" ht="12.75" customHeight="1" x14ac:dyDescent="0.2">
      <c r="B245" s="87" t="s">
        <v>76</v>
      </c>
      <c r="C245" s="731" t="s">
        <v>247</v>
      </c>
      <c r="D245" s="532">
        <v>0</v>
      </c>
      <c r="E245" s="532">
        <f t="shared" ref="E245:E256" si="334">D467</f>
        <v>91</v>
      </c>
      <c r="F245" s="532">
        <f t="shared" si="332"/>
        <v>100</v>
      </c>
      <c r="G245" s="532">
        <f t="shared" si="332"/>
        <v>119</v>
      </c>
      <c r="H245" s="532">
        <f t="shared" si="332"/>
        <v>142</v>
      </c>
      <c r="I245" s="532">
        <f t="shared" si="332"/>
        <v>181</v>
      </c>
      <c r="K245" s="87" t="s">
        <v>76</v>
      </c>
      <c r="L245" s="532">
        <v>0</v>
      </c>
      <c r="M245" s="532">
        <f t="shared" ref="M245" si="335">L467</f>
        <v>116.48000000000013</v>
      </c>
      <c r="N245" s="532">
        <f t="shared" si="333"/>
        <v>138.78666666666663</v>
      </c>
      <c r="O245" s="532">
        <f t="shared" si="333"/>
        <v>174.01538329217738</v>
      </c>
      <c r="P245" s="532">
        <f t="shared" si="333"/>
        <v>218.10668799565224</v>
      </c>
      <c r="Q245" s="532">
        <f t="shared" si="333"/>
        <v>292.00333246144692</v>
      </c>
      <c r="U245" s="547"/>
      <c r="V245" s="547"/>
      <c r="W245" s="547"/>
      <c r="X245" s="547"/>
      <c r="Y245" s="547"/>
      <c r="Z245" s="547"/>
    </row>
    <row r="246" spans="2:26" s="533" customFormat="1" ht="12.75" customHeight="1" x14ac:dyDescent="0.2">
      <c r="B246" s="87" t="s">
        <v>77</v>
      </c>
      <c r="C246" s="731" t="s">
        <v>247</v>
      </c>
      <c r="D246" s="532">
        <v>0</v>
      </c>
      <c r="E246" s="532">
        <f t="shared" si="334"/>
        <v>24</v>
      </c>
      <c r="F246" s="532">
        <f t="shared" si="332"/>
        <v>27</v>
      </c>
      <c r="G246" s="532">
        <f t="shared" si="332"/>
        <v>32</v>
      </c>
      <c r="H246" s="532">
        <f t="shared" si="332"/>
        <v>38</v>
      </c>
      <c r="I246" s="532">
        <f t="shared" si="332"/>
        <v>48</v>
      </c>
      <c r="K246" s="87" t="s">
        <v>77</v>
      </c>
      <c r="L246" s="532">
        <v>0</v>
      </c>
      <c r="M246" s="532">
        <f t="shared" ref="M246" si="336">L468</f>
        <v>30.720000000000027</v>
      </c>
      <c r="N246" s="532">
        <f t="shared" si="333"/>
        <v>37.477344398340279</v>
      </c>
      <c r="O246" s="532">
        <f t="shared" si="333"/>
        <v>46.791034973099613</v>
      </c>
      <c r="P246" s="532">
        <f t="shared" si="333"/>
        <v>58.362369513834039</v>
      </c>
      <c r="Q246" s="532">
        <f t="shared" si="333"/>
        <v>77.43469136435931</v>
      </c>
      <c r="U246" s="547"/>
      <c r="V246" s="547"/>
      <c r="W246" s="547"/>
      <c r="X246" s="547"/>
      <c r="Y246" s="547"/>
      <c r="Z246" s="547"/>
    </row>
    <row r="247" spans="2:26" s="533" customFormat="1" ht="12.75" customHeight="1" x14ac:dyDescent="0.2">
      <c r="B247" s="87" t="s">
        <v>78</v>
      </c>
      <c r="C247" s="731" t="s">
        <v>247</v>
      </c>
      <c r="D247" s="532">
        <v>0</v>
      </c>
      <c r="E247" s="532">
        <f t="shared" si="334"/>
        <v>8</v>
      </c>
      <c r="F247" s="532">
        <f t="shared" si="332"/>
        <v>9</v>
      </c>
      <c r="G247" s="532">
        <f t="shared" si="332"/>
        <v>10</v>
      </c>
      <c r="H247" s="532">
        <f t="shared" si="332"/>
        <v>12</v>
      </c>
      <c r="I247" s="532">
        <f t="shared" si="332"/>
        <v>16</v>
      </c>
      <c r="K247" s="87" t="s">
        <v>78</v>
      </c>
      <c r="L247" s="532">
        <v>0</v>
      </c>
      <c r="M247" s="532">
        <f t="shared" ref="M247" si="337">L469</f>
        <v>10.799999999999997</v>
      </c>
      <c r="N247" s="532">
        <f t="shared" si="333"/>
        <v>14.169230769230765</v>
      </c>
      <c r="O247" s="532">
        <f t="shared" si="333"/>
        <v>16.697124176047851</v>
      </c>
      <c r="P247" s="532">
        <f t="shared" si="333"/>
        <v>21.066708928871918</v>
      </c>
      <c r="Q247" s="532">
        <f t="shared" si="333"/>
        <v>29.503991058217593</v>
      </c>
      <c r="S247" s="568"/>
      <c r="U247" s="547"/>
      <c r="V247" s="547"/>
      <c r="W247" s="547"/>
      <c r="X247" s="547"/>
      <c r="Y247" s="547"/>
      <c r="Z247" s="547"/>
    </row>
    <row r="248" spans="2:26" s="533" customFormat="1" ht="12.75" customHeight="1" x14ac:dyDescent="0.2">
      <c r="B248" s="87" t="s">
        <v>79</v>
      </c>
      <c r="C248" s="731" t="s">
        <v>247</v>
      </c>
      <c r="D248" s="532">
        <v>0</v>
      </c>
      <c r="E248" s="532">
        <f t="shared" si="334"/>
        <v>53</v>
      </c>
      <c r="F248" s="532">
        <f t="shared" si="332"/>
        <v>57</v>
      </c>
      <c r="G248" s="532">
        <f t="shared" si="332"/>
        <v>69</v>
      </c>
      <c r="H248" s="532">
        <f t="shared" si="332"/>
        <v>82</v>
      </c>
      <c r="I248" s="532">
        <f t="shared" si="332"/>
        <v>104</v>
      </c>
      <c r="K248" s="87" t="s">
        <v>79</v>
      </c>
      <c r="L248" s="532">
        <v>0</v>
      </c>
      <c r="M248" s="532">
        <f t="shared" ref="M248" si="338">L470</f>
        <v>60.420000000000016</v>
      </c>
      <c r="N248" s="532">
        <f t="shared" si="333"/>
        <v>68.048720930232548</v>
      </c>
      <c r="O248" s="532">
        <f t="shared" si="333"/>
        <v>86.519583921544381</v>
      </c>
      <c r="P248" s="532">
        <f t="shared" si="333"/>
        <v>107.95853484796282</v>
      </c>
      <c r="Q248" s="532">
        <f t="shared" si="333"/>
        <v>143.81239499879894</v>
      </c>
      <c r="S248" s="568"/>
      <c r="U248" s="547"/>
      <c r="V248" s="547"/>
      <c r="W248" s="547"/>
      <c r="X248" s="547"/>
      <c r="Y248" s="547"/>
      <c r="Z248" s="547"/>
    </row>
    <row r="249" spans="2:26" s="533" customFormat="1" ht="12.75" customHeight="1" x14ac:dyDescent="0.2">
      <c r="B249" s="87" t="s">
        <v>80</v>
      </c>
      <c r="C249" s="731" t="s">
        <v>247</v>
      </c>
      <c r="D249" s="532">
        <v>0</v>
      </c>
      <c r="E249" s="532">
        <f t="shared" si="334"/>
        <v>324</v>
      </c>
      <c r="F249" s="532">
        <f t="shared" si="332"/>
        <v>350</v>
      </c>
      <c r="G249" s="532">
        <f t="shared" si="332"/>
        <v>418</v>
      </c>
      <c r="H249" s="532">
        <f t="shared" si="332"/>
        <v>502</v>
      </c>
      <c r="I249" s="532">
        <f t="shared" si="332"/>
        <v>636</v>
      </c>
      <c r="K249" s="87" t="s">
        <v>80</v>
      </c>
      <c r="L249" s="532">
        <v>0</v>
      </c>
      <c r="M249" s="532">
        <f t="shared" ref="M249" si="339">L471</f>
        <v>369.36000000000013</v>
      </c>
      <c r="N249" s="532">
        <f t="shared" si="333"/>
        <v>417.83862770012729</v>
      </c>
      <c r="O249" s="532">
        <f t="shared" si="333"/>
        <v>524.10747431348045</v>
      </c>
      <c r="P249" s="532">
        <f t="shared" si="333"/>
        <v>660.93308635287667</v>
      </c>
      <c r="Q249" s="532">
        <f t="shared" si="333"/>
        <v>879.45498083355869</v>
      </c>
      <c r="U249" s="547"/>
      <c r="V249" s="547"/>
      <c r="W249" s="547"/>
      <c r="X249" s="547"/>
      <c r="Y249" s="547"/>
      <c r="Z249" s="547"/>
    </row>
    <row r="250" spans="2:26" s="533" customFormat="1" ht="12.75" customHeight="1" x14ac:dyDescent="0.2">
      <c r="B250" s="87" t="s">
        <v>81</v>
      </c>
      <c r="C250" s="731" t="s">
        <v>247</v>
      </c>
      <c r="D250" s="532">
        <v>0</v>
      </c>
      <c r="E250" s="532">
        <f t="shared" si="334"/>
        <v>49</v>
      </c>
      <c r="F250" s="532">
        <f t="shared" si="332"/>
        <v>54</v>
      </c>
      <c r="G250" s="532">
        <f t="shared" si="332"/>
        <v>64</v>
      </c>
      <c r="H250" s="532">
        <f t="shared" si="332"/>
        <v>77</v>
      </c>
      <c r="I250" s="532">
        <f t="shared" si="332"/>
        <v>97</v>
      </c>
      <c r="K250" s="87" t="s">
        <v>81</v>
      </c>
      <c r="L250" s="532">
        <v>0</v>
      </c>
      <c r="M250" s="532">
        <f t="shared" ref="M250" si="340">L472</f>
        <v>66.149999999999977</v>
      </c>
      <c r="N250" s="532">
        <f t="shared" si="333"/>
        <v>75.326086956521749</v>
      </c>
      <c r="O250" s="532">
        <f t="shared" si="333"/>
        <v>93.628541996564309</v>
      </c>
      <c r="P250" s="532">
        <f t="shared" si="333"/>
        <v>118.27454192101277</v>
      </c>
      <c r="Q250" s="532">
        <f t="shared" si="333"/>
        <v>156.48338888880266</v>
      </c>
      <c r="U250" s="547"/>
      <c r="V250" s="547"/>
      <c r="W250" s="547"/>
      <c r="X250" s="547"/>
      <c r="Y250" s="547"/>
      <c r="Z250" s="547"/>
    </row>
    <row r="251" spans="2:26" s="533" customFormat="1" ht="12.75" customHeight="1" x14ac:dyDescent="0.2">
      <c r="B251" s="87" t="s">
        <v>82</v>
      </c>
      <c r="C251" s="731" t="s">
        <v>247</v>
      </c>
      <c r="D251" s="532">
        <v>0</v>
      </c>
      <c r="E251" s="532">
        <f t="shared" si="334"/>
        <v>19</v>
      </c>
      <c r="F251" s="532">
        <f t="shared" si="332"/>
        <v>20</v>
      </c>
      <c r="G251" s="532">
        <f t="shared" si="332"/>
        <v>24</v>
      </c>
      <c r="H251" s="532">
        <f t="shared" si="332"/>
        <v>29</v>
      </c>
      <c r="I251" s="532">
        <f t="shared" si="332"/>
        <v>36</v>
      </c>
      <c r="K251" s="87" t="s">
        <v>82</v>
      </c>
      <c r="L251" s="532">
        <v>0</v>
      </c>
      <c r="M251" s="532">
        <f t="shared" ref="M251" si="341">L473</f>
        <v>25.650000000000006</v>
      </c>
      <c r="N251" s="532">
        <f t="shared" si="333"/>
        <v>27.892045454545439</v>
      </c>
      <c r="O251" s="532">
        <f t="shared" si="333"/>
        <v>35.11141767225547</v>
      </c>
      <c r="P251" s="532">
        <f t="shared" si="333"/>
        <v>44.544451402809898</v>
      </c>
      <c r="Q251" s="532">
        <f t="shared" si="333"/>
        <v>58.07275272457349</v>
      </c>
      <c r="U251" s="547"/>
      <c r="V251" s="547"/>
      <c r="W251" s="547"/>
      <c r="X251" s="547"/>
      <c r="Y251" s="547"/>
      <c r="Z251" s="547"/>
    </row>
    <row r="252" spans="2:26" s="533" customFormat="1" ht="12.75" customHeight="1" x14ac:dyDescent="0.2">
      <c r="B252" s="87" t="s">
        <v>83</v>
      </c>
      <c r="C252" s="731" t="s">
        <v>247</v>
      </c>
      <c r="D252" s="532">
        <v>0</v>
      </c>
      <c r="E252" s="532">
        <f t="shared" si="334"/>
        <v>309</v>
      </c>
      <c r="F252" s="532">
        <f t="shared" si="332"/>
        <v>332</v>
      </c>
      <c r="G252" s="532">
        <f t="shared" si="332"/>
        <v>398</v>
      </c>
      <c r="H252" s="532">
        <f t="shared" si="332"/>
        <v>478</v>
      </c>
      <c r="I252" s="532">
        <f t="shared" si="332"/>
        <v>606</v>
      </c>
      <c r="K252" s="87" t="s">
        <v>83</v>
      </c>
      <c r="L252" s="532">
        <v>0</v>
      </c>
      <c r="M252" s="532">
        <f t="shared" ref="M252" si="342">L474</f>
        <v>352.26000000000022</v>
      </c>
      <c r="N252" s="532">
        <f t="shared" si="333"/>
        <v>396.34000000000015</v>
      </c>
      <c r="O252" s="532">
        <f t="shared" si="333"/>
        <v>499.04013846555517</v>
      </c>
      <c r="P252" s="532">
        <f t="shared" si="333"/>
        <v>629.33715930660946</v>
      </c>
      <c r="Q252" s="532">
        <f t="shared" si="333"/>
        <v>837.9732513249628</v>
      </c>
      <c r="U252" s="547"/>
      <c r="V252" s="547"/>
      <c r="W252" s="547"/>
      <c r="X252" s="547"/>
      <c r="Y252" s="547"/>
      <c r="Z252" s="547"/>
    </row>
    <row r="253" spans="2:26" s="533" customFormat="1" ht="12.75" customHeight="1" x14ac:dyDescent="0.2">
      <c r="B253" s="87" t="s">
        <v>84</v>
      </c>
      <c r="C253" s="731" t="s">
        <v>247</v>
      </c>
      <c r="D253" s="532">
        <v>0</v>
      </c>
      <c r="E253" s="532">
        <f t="shared" si="334"/>
        <v>235</v>
      </c>
      <c r="F253" s="532">
        <f t="shared" si="332"/>
        <v>252</v>
      </c>
      <c r="G253" s="532">
        <f t="shared" si="332"/>
        <v>303</v>
      </c>
      <c r="H253" s="532">
        <f t="shared" si="332"/>
        <v>363</v>
      </c>
      <c r="I253" s="532">
        <f t="shared" si="332"/>
        <v>460</v>
      </c>
      <c r="K253" s="87" t="s">
        <v>84</v>
      </c>
      <c r="L253" s="532">
        <v>0</v>
      </c>
      <c r="M253" s="532">
        <f t="shared" ref="M253" si="343">L475</f>
        <v>267.90000000000009</v>
      </c>
      <c r="N253" s="532">
        <f t="shared" si="333"/>
        <v>300.83540290620886</v>
      </c>
      <c r="O253" s="532">
        <f t="shared" si="333"/>
        <v>379.92453242631973</v>
      </c>
      <c r="P253" s="532">
        <f t="shared" si="333"/>
        <v>477.92221924519663</v>
      </c>
      <c r="Q253" s="532">
        <f t="shared" si="333"/>
        <v>636.08498088107717</v>
      </c>
      <c r="U253" s="547"/>
      <c r="V253" s="547"/>
      <c r="W253" s="547"/>
      <c r="X253" s="547"/>
      <c r="Y253" s="547"/>
      <c r="Z253" s="547"/>
    </row>
    <row r="254" spans="2:26" s="533" customFormat="1" ht="12.75" customHeight="1" x14ac:dyDescent="0.2">
      <c r="B254" s="87" t="s">
        <v>85</v>
      </c>
      <c r="C254" s="731" t="s">
        <v>247</v>
      </c>
      <c r="D254" s="532">
        <v>0</v>
      </c>
      <c r="E254" s="532">
        <f t="shared" si="334"/>
        <v>30</v>
      </c>
      <c r="F254" s="532">
        <f t="shared" si="332"/>
        <v>31</v>
      </c>
      <c r="G254" s="532">
        <f t="shared" si="332"/>
        <v>38</v>
      </c>
      <c r="H254" s="532">
        <f t="shared" si="332"/>
        <v>45</v>
      </c>
      <c r="I254" s="532">
        <f t="shared" si="332"/>
        <v>57</v>
      </c>
      <c r="K254" s="87" t="s">
        <v>85</v>
      </c>
      <c r="L254" s="532">
        <v>0</v>
      </c>
      <c r="M254" s="532">
        <f t="shared" ref="M254" si="344">L476</f>
        <v>34.199999999999989</v>
      </c>
      <c r="N254" s="532">
        <f t="shared" si="333"/>
        <v>37.002127659574512</v>
      </c>
      <c r="O254" s="532">
        <f t="shared" si="333"/>
        <v>47.650054409582765</v>
      </c>
      <c r="P254" s="532">
        <f t="shared" si="333"/>
        <v>59.246084330320002</v>
      </c>
      <c r="Q254" s="532">
        <f t="shared" si="333"/>
        <v>78.82138610829611</v>
      </c>
      <c r="U254" s="547"/>
      <c r="V254" s="547"/>
      <c r="W254" s="547"/>
      <c r="X254" s="547"/>
      <c r="Y254" s="547"/>
      <c r="Z254" s="547"/>
    </row>
    <row r="255" spans="2:26" s="533" customFormat="1" ht="12.75" customHeight="1" x14ac:dyDescent="0.2">
      <c r="B255" s="87" t="s">
        <v>86</v>
      </c>
      <c r="C255" s="731" t="s">
        <v>247</v>
      </c>
      <c r="D255" s="532">
        <v>0</v>
      </c>
      <c r="E255" s="532">
        <f t="shared" si="334"/>
        <v>204</v>
      </c>
      <c r="F255" s="532">
        <f t="shared" si="332"/>
        <v>216</v>
      </c>
      <c r="G255" s="532">
        <f t="shared" si="332"/>
        <v>261</v>
      </c>
      <c r="H255" s="532">
        <f t="shared" si="332"/>
        <v>313</v>
      </c>
      <c r="I255" s="532">
        <f t="shared" si="332"/>
        <v>397</v>
      </c>
      <c r="K255" s="87" t="s">
        <v>86</v>
      </c>
      <c r="L255" s="532">
        <v>0</v>
      </c>
      <c r="M255" s="532">
        <f t="shared" ref="M255" si="345">L477</f>
        <v>232.55999999999995</v>
      </c>
      <c r="N255" s="532">
        <f t="shared" si="333"/>
        <v>257.84209553158689</v>
      </c>
      <c r="O255" s="532">
        <f t="shared" si="333"/>
        <v>327.26856453844948</v>
      </c>
      <c r="P255" s="532">
        <f t="shared" si="333"/>
        <v>412.09617851354551</v>
      </c>
      <c r="Q255" s="532">
        <f t="shared" si="333"/>
        <v>548.97001462934895</v>
      </c>
    </row>
    <row r="256" spans="2:26" s="533" customFormat="1" ht="12.75" customHeight="1" x14ac:dyDescent="0.2">
      <c r="B256" s="87" t="s">
        <v>87</v>
      </c>
      <c r="C256" s="731" t="s">
        <v>247</v>
      </c>
      <c r="D256" s="532">
        <v>0</v>
      </c>
      <c r="E256" s="532">
        <f t="shared" si="334"/>
        <v>85</v>
      </c>
      <c r="F256" s="532">
        <f t="shared" si="332"/>
        <v>97</v>
      </c>
      <c r="G256" s="532">
        <f t="shared" si="332"/>
        <v>117</v>
      </c>
      <c r="H256" s="532">
        <f t="shared" si="332"/>
        <v>140</v>
      </c>
      <c r="I256" s="532">
        <f t="shared" si="332"/>
        <v>177</v>
      </c>
      <c r="K256" s="87" t="s">
        <v>87</v>
      </c>
      <c r="L256" s="532">
        <v>0</v>
      </c>
      <c r="M256" s="532">
        <f t="shared" ref="M256" si="346">L478</f>
        <v>114.75</v>
      </c>
      <c r="N256" s="532">
        <f t="shared" si="333"/>
        <v>135.32939497716893</v>
      </c>
      <c r="O256" s="532">
        <f t="shared" si="333"/>
        <v>171.18192300624992</v>
      </c>
      <c r="P256" s="532">
        <f t="shared" si="333"/>
        <v>215.04562523600384</v>
      </c>
      <c r="Q256" s="532">
        <f t="shared" si="333"/>
        <v>285.54305523317544</v>
      </c>
      <c r="U256" s="547"/>
      <c r="V256" s="547"/>
      <c r="W256" s="547"/>
      <c r="X256" s="547"/>
      <c r="Y256" s="547"/>
      <c r="Z256" s="547"/>
    </row>
    <row r="257" spans="2:26" s="533" customFormat="1" ht="12.75" customHeight="1" x14ac:dyDescent="0.2">
      <c r="B257" s="549" t="s">
        <v>789</v>
      </c>
      <c r="C257" s="733"/>
      <c r="D257" s="551">
        <f t="shared" ref="D257:E257" si="347">SUM(D244:D256)</f>
        <v>0</v>
      </c>
      <c r="E257" s="551">
        <f t="shared" si="347"/>
        <v>1438</v>
      </c>
      <c r="F257" s="551">
        <f t="shared" ref="F257:I257" si="348">SUM(F244:F256)</f>
        <v>1552</v>
      </c>
      <c r="G257" s="551">
        <f t="shared" si="348"/>
        <v>1861</v>
      </c>
      <c r="H257" s="551">
        <f t="shared" si="348"/>
        <v>2231</v>
      </c>
      <c r="I257" s="551">
        <f t="shared" si="348"/>
        <v>2828</v>
      </c>
      <c r="K257" s="549" t="s">
        <v>789</v>
      </c>
      <c r="L257" s="551">
        <f t="shared" ref="L257:M257" si="349">SUM(L244:L256)</f>
        <v>0</v>
      </c>
      <c r="M257" s="551">
        <f t="shared" si="349"/>
        <v>1689.2440000000006</v>
      </c>
      <c r="N257" s="551">
        <f t="shared" ref="N257:Q257" si="350">SUM(N244:N256)</f>
        <v>1915.2426328390927</v>
      </c>
      <c r="O257" s="551">
        <f t="shared" si="350"/>
        <v>2411.9663191162081</v>
      </c>
      <c r="P257" s="551">
        <f t="shared" si="350"/>
        <v>3036.0624837523183</v>
      </c>
      <c r="Q257" s="551">
        <f t="shared" si="350"/>
        <v>4042.135765693547</v>
      </c>
      <c r="U257" s="547"/>
      <c r="V257" s="547"/>
      <c r="W257" s="547"/>
      <c r="X257" s="547"/>
      <c r="Y257" s="547"/>
      <c r="Z257" s="547"/>
    </row>
    <row r="258" spans="2:26" s="533" customFormat="1" ht="12.75" customHeight="1" x14ac:dyDescent="0.2">
      <c r="B258" s="758" t="s">
        <v>663</v>
      </c>
      <c r="C258" s="733"/>
      <c r="D258" s="563">
        <f>D257+D242</f>
        <v>0</v>
      </c>
      <c r="E258" s="563">
        <f t="shared" ref="E258" si="351">E257+E242</f>
        <v>2876</v>
      </c>
      <c r="F258" s="563">
        <f t="shared" ref="F258:I258" si="352">F257+F242</f>
        <v>3104</v>
      </c>
      <c r="G258" s="563">
        <f t="shared" si="352"/>
        <v>3722</v>
      </c>
      <c r="H258" s="563">
        <f t="shared" si="352"/>
        <v>4462</v>
      </c>
      <c r="I258" s="563">
        <f t="shared" si="352"/>
        <v>5656</v>
      </c>
      <c r="K258" s="758" t="s">
        <v>663</v>
      </c>
      <c r="L258" s="563">
        <f>L257+L242</f>
        <v>0</v>
      </c>
      <c r="M258" s="563">
        <f t="shared" ref="M258" si="353">M257+M242</f>
        <v>2240.7756000000008</v>
      </c>
      <c r="N258" s="563">
        <f t="shared" ref="N258:Q258" si="354">N257+N242</f>
        <v>2554.7435453736389</v>
      </c>
      <c r="O258" s="563">
        <f t="shared" si="354"/>
        <v>3217.9521749520241</v>
      </c>
      <c r="P258" s="563">
        <f t="shared" si="354"/>
        <v>4051.0042344760759</v>
      </c>
      <c r="Q258" s="563">
        <f t="shared" si="354"/>
        <v>5393.473302696374</v>
      </c>
      <c r="U258" s="547"/>
      <c r="V258" s="547"/>
      <c r="W258" s="547"/>
      <c r="X258" s="547"/>
      <c r="Y258" s="547"/>
      <c r="Z258" s="547"/>
    </row>
    <row r="259" spans="2:26" s="533" customFormat="1" ht="12.75" customHeight="1" x14ac:dyDescent="0.2">
      <c r="B259" s="541" t="s">
        <v>664</v>
      </c>
      <c r="C259" s="736"/>
      <c r="D259" s="757">
        <f>+D226+D258</f>
        <v>0</v>
      </c>
      <c r="E259" s="563">
        <f t="shared" ref="E259" si="355">+E226+E258</f>
        <v>16353</v>
      </c>
      <c r="F259" s="563">
        <f t="shared" ref="F259:I259" si="356">+F226+F258</f>
        <v>17678</v>
      </c>
      <c r="G259" s="563">
        <f t="shared" si="356"/>
        <v>21183</v>
      </c>
      <c r="H259" s="563">
        <f t="shared" si="356"/>
        <v>25419</v>
      </c>
      <c r="I259" s="563">
        <f t="shared" si="356"/>
        <v>32223</v>
      </c>
      <c r="K259" s="541" t="s">
        <v>664</v>
      </c>
      <c r="L259" s="757">
        <f>+L226+L258</f>
        <v>0</v>
      </c>
      <c r="M259" s="563">
        <f t="shared" ref="M259" si="357">+M226+M258</f>
        <v>26106.145600000007</v>
      </c>
      <c r="N259" s="563">
        <f t="shared" ref="N259:Q259" si="358">+N226+N258</f>
        <v>29619.89788318002</v>
      </c>
      <c r="O259" s="563">
        <f t="shared" si="358"/>
        <v>37246.03985975973</v>
      </c>
      <c r="P259" s="563">
        <f t="shared" si="358"/>
        <v>46935.171329113276</v>
      </c>
      <c r="Q259" s="563">
        <f t="shared" si="358"/>
        <v>62490.70426866151</v>
      </c>
      <c r="U259" s="547"/>
      <c r="V259" s="547"/>
      <c r="W259" s="547"/>
      <c r="X259" s="547"/>
      <c r="Y259" s="547"/>
      <c r="Z259" s="547"/>
    </row>
    <row r="260" spans="2:26" s="533" customFormat="1" ht="12.75" customHeight="1" x14ac:dyDescent="0.2">
      <c r="B260" s="759" t="s">
        <v>665</v>
      </c>
      <c r="C260" s="730"/>
      <c r="D260" s="537"/>
      <c r="E260" s="536"/>
      <c r="F260" s="536"/>
      <c r="G260" s="536"/>
      <c r="H260" s="536"/>
      <c r="I260" s="538"/>
      <c r="K260" s="759" t="s">
        <v>665</v>
      </c>
      <c r="L260" s="537"/>
      <c r="M260" s="536"/>
      <c r="N260" s="536"/>
      <c r="O260" s="536"/>
      <c r="P260" s="536"/>
      <c r="Q260" s="538"/>
      <c r="U260" s="547"/>
      <c r="V260" s="547"/>
      <c r="W260" s="547"/>
      <c r="X260" s="547"/>
      <c r="Y260" s="547"/>
      <c r="Z260" s="547"/>
    </row>
    <row r="261" spans="2:26" s="533" customFormat="1" ht="12.75" customHeight="1" x14ac:dyDescent="0.2">
      <c r="B261" s="523" t="s">
        <v>250</v>
      </c>
      <c r="C261" s="732"/>
      <c r="D261" s="537"/>
      <c r="E261" s="536"/>
      <c r="F261" s="536"/>
      <c r="G261" s="536"/>
      <c r="H261" s="536"/>
      <c r="I261" s="538"/>
      <c r="K261" s="523" t="s">
        <v>250</v>
      </c>
      <c r="L261" s="537"/>
      <c r="M261" s="536"/>
      <c r="N261" s="536"/>
      <c r="O261" s="536"/>
      <c r="P261" s="536"/>
      <c r="Q261" s="538"/>
      <c r="U261" s="547"/>
      <c r="V261" s="547"/>
      <c r="W261" s="547"/>
      <c r="X261" s="547"/>
      <c r="Y261" s="547"/>
      <c r="Z261" s="547"/>
    </row>
    <row r="262" spans="2:26" s="533" customFormat="1" ht="12.75" customHeight="1" x14ac:dyDescent="0.2">
      <c r="B262" s="523" t="s">
        <v>775</v>
      </c>
      <c r="C262" s="732"/>
      <c r="D262" s="537"/>
      <c r="E262" s="536"/>
      <c r="F262" s="536"/>
      <c r="G262" s="536"/>
      <c r="H262" s="536"/>
      <c r="I262" s="538"/>
      <c r="K262" s="523" t="s">
        <v>775</v>
      </c>
      <c r="L262" s="537"/>
      <c r="M262" s="536"/>
      <c r="N262" s="536"/>
      <c r="O262" s="536"/>
      <c r="P262" s="536"/>
      <c r="Q262" s="538"/>
      <c r="U262" s="547"/>
      <c r="V262" s="547"/>
      <c r="W262" s="547"/>
      <c r="X262" s="547"/>
      <c r="Y262" s="547"/>
      <c r="Z262" s="547"/>
    </row>
    <row r="263" spans="2:26" s="533" customFormat="1" ht="12.75" customHeight="1" x14ac:dyDescent="0.2">
      <c r="B263" s="87" t="s">
        <v>75</v>
      </c>
      <c r="C263" s="731" t="s">
        <v>267</v>
      </c>
      <c r="D263" s="532">
        <f>D337+D411-D189</f>
        <v>251.6</v>
      </c>
      <c r="E263" s="532">
        <f t="shared" ref="E263:I263" si="359">E337+E411-E189</f>
        <v>242.79999999999995</v>
      </c>
      <c r="F263" s="532">
        <f t="shared" si="359"/>
        <v>295.12889390519183</v>
      </c>
      <c r="G263" s="532">
        <f t="shared" si="359"/>
        <v>353.09467268623018</v>
      </c>
      <c r="H263" s="532">
        <f t="shared" si="359"/>
        <v>452.34717832957108</v>
      </c>
      <c r="I263" s="532">
        <f t="shared" si="359"/>
        <v>573.85440180586897</v>
      </c>
      <c r="K263" s="87" t="s">
        <v>75</v>
      </c>
      <c r="L263" s="532">
        <f>D263*'estand mp'!F65</f>
        <v>905.76</v>
      </c>
      <c r="M263" s="532">
        <f>E263*'estand mp'!G65</f>
        <v>910.49999999999977</v>
      </c>
      <c r="N263" s="532">
        <f>F263*'estand mp'!H65</f>
        <v>1162.0700197516928</v>
      </c>
      <c r="O263" s="532">
        <f>G263*'estand mp'!I65</f>
        <v>1459.825787387133</v>
      </c>
      <c r="P263" s="532">
        <f>H263*'estand mp'!J65</f>
        <v>1963.6815086766367</v>
      </c>
      <c r="Q263" s="532">
        <f>I263*'estand mp'!K65</f>
        <v>2615.7135449439193</v>
      </c>
      <c r="U263" s="547"/>
      <c r="V263" s="547"/>
      <c r="W263" s="547"/>
      <c r="X263" s="547"/>
      <c r="Y263" s="547"/>
      <c r="Z263" s="547"/>
    </row>
    <row r="264" spans="2:26" s="533" customFormat="1" ht="12.75" customHeight="1" x14ac:dyDescent="0.2">
      <c r="B264" s="87" t="s">
        <v>76</v>
      </c>
      <c r="C264" s="731" t="s">
        <v>267</v>
      </c>
      <c r="D264" s="532">
        <f t="shared" ref="D264:D266" si="360">D338+D412-D190</f>
        <v>4393.5</v>
      </c>
      <c r="E264" s="532">
        <f t="shared" ref="E264:I264" si="361">E338+E412-E190</f>
        <v>4327</v>
      </c>
      <c r="F264" s="532">
        <f t="shared" si="361"/>
        <v>5180.5194130925502</v>
      </c>
      <c r="G264" s="532">
        <f t="shared" si="361"/>
        <v>6224.6932957110594</v>
      </c>
      <c r="H264" s="532">
        <f t="shared" si="361"/>
        <v>7937.0301354401781</v>
      </c>
      <c r="I264" s="532">
        <f t="shared" si="361"/>
        <v>10031.572488713316</v>
      </c>
      <c r="K264" s="87" t="s">
        <v>76</v>
      </c>
      <c r="L264" s="532">
        <f>D264*'estand mp'!F74</f>
        <v>15816.6</v>
      </c>
      <c r="M264" s="532">
        <f>E264*'estand mp'!G74</f>
        <v>16226.25</v>
      </c>
      <c r="N264" s="532">
        <f>F264*'estand mp'!H74</f>
        <v>20398.295189051918</v>
      </c>
      <c r="O264" s="532">
        <f>G264*'estand mp'!I74</f>
        <v>25735.216344455413</v>
      </c>
      <c r="P264" s="532">
        <f>H264*'estand mp'!J74</f>
        <v>34455.391914521017</v>
      </c>
      <c r="Q264" s="532">
        <f>I264*'estand mp'!K74</f>
        <v>45725.396465096601</v>
      </c>
      <c r="U264" s="547"/>
      <c r="V264" s="547"/>
      <c r="W264" s="547"/>
      <c r="X264" s="547"/>
      <c r="Y264" s="547"/>
      <c r="Z264" s="547"/>
    </row>
    <row r="265" spans="2:26" s="533" customFormat="1" ht="12.75" customHeight="1" x14ac:dyDescent="0.2">
      <c r="B265" s="87" t="s">
        <v>77</v>
      </c>
      <c r="C265" s="731" t="s">
        <v>267</v>
      </c>
      <c r="D265" s="532">
        <f t="shared" si="360"/>
        <v>1263.1999999999998</v>
      </c>
      <c r="E265" s="532">
        <f t="shared" ref="E265:I265" si="362">E339+E413-E191</f>
        <v>1267.8999999999999</v>
      </c>
      <c r="F265" s="532">
        <f t="shared" si="362"/>
        <v>1505.5241534988716</v>
      </c>
      <c r="G265" s="532">
        <f t="shared" si="362"/>
        <v>1803.1489841986452</v>
      </c>
      <c r="H265" s="532">
        <f t="shared" si="362"/>
        <v>2309.4636568848759</v>
      </c>
      <c r="I265" s="532">
        <f t="shared" si="362"/>
        <v>2911.9696952595937</v>
      </c>
      <c r="K265" s="87" t="s">
        <v>77</v>
      </c>
      <c r="L265" s="532">
        <f>D265*'estand mp'!F83</f>
        <v>4547.5199999999995</v>
      </c>
      <c r="M265" s="532">
        <f>E265*'estand mp'!G83</f>
        <v>4754.6249999999991</v>
      </c>
      <c r="N265" s="532">
        <f>F265*'estand mp'!H83</f>
        <v>5928.0013544018066</v>
      </c>
      <c r="O265" s="532">
        <f>G265*'estand mp'!I83</f>
        <v>7454.8940815462738</v>
      </c>
      <c r="P265" s="532">
        <f>H265*'estand mp'!J83</f>
        <v>10025.59824675508</v>
      </c>
      <c r="Q265" s="532">
        <f>I265*'estand mp'!K83</f>
        <v>13273.19011649487</v>
      </c>
      <c r="U265" s="547"/>
      <c r="V265" s="547"/>
      <c r="W265" s="547"/>
      <c r="X265" s="547"/>
      <c r="Y265" s="547"/>
      <c r="Z265" s="547"/>
    </row>
    <row r="266" spans="2:26" s="533" customFormat="1" ht="12.75" customHeight="1" x14ac:dyDescent="0.2">
      <c r="B266" s="87" t="s">
        <v>78</v>
      </c>
      <c r="C266" s="731" t="s">
        <v>267</v>
      </c>
      <c r="D266" s="532">
        <f t="shared" si="360"/>
        <v>496.6</v>
      </c>
      <c r="E266" s="532">
        <f t="shared" ref="E266:I266" si="363">E340+E414-E192</f>
        <v>481.1</v>
      </c>
      <c r="F266" s="532">
        <f t="shared" si="363"/>
        <v>579.69187358916474</v>
      </c>
      <c r="G266" s="532">
        <f t="shared" si="363"/>
        <v>702.95024830699765</v>
      </c>
      <c r="H266" s="532">
        <f t="shared" si="363"/>
        <v>887.37110609480817</v>
      </c>
      <c r="I266" s="532">
        <f t="shared" si="363"/>
        <v>1126.5315744920995</v>
      </c>
      <c r="K266" s="87" t="s">
        <v>78</v>
      </c>
      <c r="L266" s="532">
        <f>D266*'estand mp'!F92</f>
        <v>1787.7600000000002</v>
      </c>
      <c r="M266" s="532">
        <f>E266*'estand mp'!G92</f>
        <v>1804.125</v>
      </c>
      <c r="N266" s="532">
        <f>F266*'estand mp'!H92</f>
        <v>2282.536752257336</v>
      </c>
      <c r="O266" s="532">
        <f>G266*'estand mp'!I92</f>
        <v>2906.2599328442438</v>
      </c>
      <c r="P266" s="532">
        <f>H266*'estand mp'!J92</f>
        <v>3852.1611625987593</v>
      </c>
      <c r="Q266" s="532">
        <f>I266*'estand mp'!K92</f>
        <v>5134.8981360655789</v>
      </c>
      <c r="U266" s="547"/>
      <c r="V266" s="547"/>
      <c r="W266" s="547"/>
      <c r="X266" s="547"/>
      <c r="Y266" s="547"/>
      <c r="Z266" s="547"/>
    </row>
    <row r="267" spans="2:26" s="533" customFormat="1" ht="12.75" customHeight="1" x14ac:dyDescent="0.2">
      <c r="B267" s="501" t="s">
        <v>780</v>
      </c>
      <c r="C267" s="733"/>
      <c r="D267" s="551">
        <f t="shared" ref="D267" si="364">SUM(D263:D266)</f>
        <v>6404.9000000000005</v>
      </c>
      <c r="E267" s="551">
        <f t="shared" ref="E267:I267" si="365">SUM(E263:E266)</f>
        <v>6318.8</v>
      </c>
      <c r="F267" s="551">
        <f t="shared" si="365"/>
        <v>7560.8643340857789</v>
      </c>
      <c r="G267" s="551">
        <f t="shared" si="365"/>
        <v>9083.8872009029328</v>
      </c>
      <c r="H267" s="551">
        <f t="shared" si="365"/>
        <v>11586.212076749434</v>
      </c>
      <c r="I267" s="551">
        <f t="shared" si="365"/>
        <v>14643.928160270878</v>
      </c>
      <c r="K267" s="501" t="s">
        <v>780</v>
      </c>
      <c r="L267" s="551">
        <f t="shared" ref="L267" si="366">SUM(L263:L266)</f>
        <v>23057.64</v>
      </c>
      <c r="M267" s="551">
        <f t="shared" ref="M267:Q267" si="367">SUM(M263:M266)</f>
        <v>23695.5</v>
      </c>
      <c r="N267" s="551">
        <f t="shared" si="367"/>
        <v>29770.903315462754</v>
      </c>
      <c r="O267" s="551">
        <f t="shared" si="367"/>
        <v>37556.196146233066</v>
      </c>
      <c r="P267" s="551">
        <f t="shared" si="367"/>
        <v>50296.832832551489</v>
      </c>
      <c r="Q267" s="551">
        <f t="shared" si="367"/>
        <v>66749.19826260097</v>
      </c>
      <c r="U267" s="547"/>
      <c r="V267" s="547"/>
      <c r="W267" s="547"/>
      <c r="X267" s="547"/>
      <c r="Y267" s="547"/>
      <c r="Z267" s="547"/>
    </row>
    <row r="268" spans="2:26" s="533" customFormat="1" ht="12.75" customHeight="1" x14ac:dyDescent="0.2">
      <c r="B268" s="356" t="s">
        <v>776</v>
      </c>
      <c r="C268" s="732"/>
      <c r="D268" s="536"/>
      <c r="E268" s="536"/>
      <c r="F268" s="536"/>
      <c r="G268" s="536"/>
      <c r="H268" s="536"/>
      <c r="I268" s="536"/>
      <c r="K268" s="356" t="s">
        <v>776</v>
      </c>
      <c r="L268" s="536"/>
      <c r="M268" s="536"/>
      <c r="N268" s="536"/>
      <c r="O268" s="536"/>
      <c r="P268" s="536"/>
      <c r="Q268" s="747"/>
      <c r="U268" s="547"/>
      <c r="V268" s="547"/>
      <c r="W268" s="547"/>
      <c r="X268" s="547"/>
      <c r="Y268" s="547"/>
      <c r="Z268" s="547"/>
    </row>
    <row r="269" spans="2:26" s="533" customFormat="1" ht="12.75" customHeight="1" x14ac:dyDescent="0.2">
      <c r="B269" s="126" t="s">
        <v>79</v>
      </c>
      <c r="C269" s="738" t="s">
        <v>267</v>
      </c>
      <c r="D269" s="607">
        <f>D343+D417-D195</f>
        <v>2055.5</v>
      </c>
      <c r="E269" s="607">
        <f t="shared" ref="E269:I269" si="368">E343+E417-E195</f>
        <v>1992.6999999999998</v>
      </c>
      <c r="F269" s="607">
        <f t="shared" si="368"/>
        <v>2413.8026335590671</v>
      </c>
      <c r="G269" s="607">
        <f t="shared" si="368"/>
        <v>2892.3231602708797</v>
      </c>
      <c r="H269" s="607">
        <f t="shared" si="368"/>
        <v>3685.435289691497</v>
      </c>
      <c r="I269" s="607">
        <f t="shared" si="368"/>
        <v>4663.6276147479302</v>
      </c>
      <c r="K269" s="126" t="s">
        <v>79</v>
      </c>
      <c r="L269" s="607">
        <f>D269*'estand mp'!F101</f>
        <v>5364.8549999999996</v>
      </c>
      <c r="M269" s="607">
        <f>E269*'estand mp'!G101</f>
        <v>5469.9614999999994</v>
      </c>
      <c r="N269" s="607">
        <f>F269*'estand mp'!H101</f>
        <v>6957.1826405756219</v>
      </c>
      <c r="O269" s="607">
        <f>G269*'estand mp'!I101</f>
        <v>8753.2183501252821</v>
      </c>
      <c r="P269" s="607">
        <f>H269*'estand mp'!J101</f>
        <v>11711.136314743935</v>
      </c>
      <c r="Q269" s="607">
        <f>I269*'estand mp'!K101</f>
        <v>15560.495069279441</v>
      </c>
      <c r="U269" s="547"/>
      <c r="V269" s="547"/>
      <c r="W269" s="547"/>
      <c r="X269" s="547"/>
      <c r="Y269" s="547"/>
      <c r="Z269" s="547"/>
    </row>
    <row r="270" spans="2:26" s="533" customFormat="1" ht="12.75" customHeight="1" x14ac:dyDescent="0.2">
      <c r="B270" s="87" t="s">
        <v>80</v>
      </c>
      <c r="C270" s="731" t="s">
        <v>267</v>
      </c>
      <c r="D270" s="532">
        <f t="shared" ref="D270:D272" si="369">D344+D418-D196</f>
        <v>15576.8</v>
      </c>
      <c r="E270" s="532">
        <f t="shared" ref="E270:I270" si="370">E344+E418-E196</f>
        <v>15109.3</v>
      </c>
      <c r="F270" s="532">
        <f t="shared" si="370"/>
        <v>18263.911738148981</v>
      </c>
      <c r="G270" s="532">
        <f t="shared" si="370"/>
        <v>21925.494085778777</v>
      </c>
      <c r="H270" s="532">
        <f t="shared" si="370"/>
        <v>27957.997291196385</v>
      </c>
      <c r="I270" s="532">
        <f t="shared" si="370"/>
        <v>35340.975225733629</v>
      </c>
      <c r="K270" s="87" t="s">
        <v>80</v>
      </c>
      <c r="L270" s="532">
        <f>D270*'estand mp'!F110</f>
        <v>40655.447999999997</v>
      </c>
      <c r="M270" s="532">
        <f>E270*'estand mp'!G110</f>
        <v>41475.0285</v>
      </c>
      <c r="N270" s="532">
        <f>F270*'estand mp'!H110</f>
        <v>52641.159607279908</v>
      </c>
      <c r="O270" s="532">
        <f>G270*'estand mp'!I110</f>
        <v>66354.493095172686</v>
      </c>
      <c r="P270" s="532">
        <f>H270*'estand mp'!J110</f>
        <v>88841.58630603725</v>
      </c>
      <c r="Q270" s="532">
        <f>I270*'estand mp'!K110</f>
        <v>117917.44885558973</v>
      </c>
      <c r="U270" s="547"/>
      <c r="V270" s="547"/>
      <c r="W270" s="547"/>
      <c r="X270" s="547"/>
      <c r="Y270" s="547"/>
      <c r="Z270" s="547"/>
    </row>
    <row r="271" spans="2:26" s="533" customFormat="1" ht="12.75" customHeight="1" x14ac:dyDescent="0.2">
      <c r="B271" s="87" t="s">
        <v>81</v>
      </c>
      <c r="C271" s="731" t="s">
        <v>267</v>
      </c>
      <c r="D271" s="532">
        <f t="shared" si="369"/>
        <v>2599.75</v>
      </c>
      <c r="E271" s="532">
        <f t="shared" ref="E271:I271" si="371">E345+E419-E197</f>
        <v>2534.6499999999996</v>
      </c>
      <c r="F271" s="532">
        <f t="shared" si="371"/>
        <v>3046.5628668171562</v>
      </c>
      <c r="G271" s="532">
        <f t="shared" si="371"/>
        <v>3664.5854401805864</v>
      </c>
      <c r="H271" s="532">
        <f t="shared" si="371"/>
        <v>4674.2624153498873</v>
      </c>
      <c r="I271" s="532">
        <f t="shared" si="371"/>
        <v>5910.1593820541766</v>
      </c>
      <c r="K271" s="87" t="s">
        <v>81</v>
      </c>
      <c r="L271" s="532">
        <f>D271*'estand mp'!F119</f>
        <v>6785.3474999999999</v>
      </c>
      <c r="M271" s="532">
        <f>E271*'estand mp'!G119</f>
        <v>6957.6142499999996</v>
      </c>
      <c r="N271" s="532">
        <f>F271*'estand mp'!H119</f>
        <v>8780.9558228837504</v>
      </c>
      <c r="O271" s="532">
        <f>G271*'estand mp'!I119</f>
        <v>11090.363954208522</v>
      </c>
      <c r="P271" s="532">
        <f>H271*'estand mp'!J119</f>
        <v>14853.313113423043</v>
      </c>
      <c r="Q271" s="532">
        <f>I271*'estand mp'!K119</f>
        <v>19719.628906966314</v>
      </c>
      <c r="U271" s="547"/>
      <c r="V271" s="547"/>
      <c r="W271" s="547"/>
      <c r="X271" s="547"/>
      <c r="Y271" s="547"/>
      <c r="Z271" s="547"/>
    </row>
    <row r="272" spans="2:26" s="533" customFormat="1" ht="12.75" customHeight="1" x14ac:dyDescent="0.2">
      <c r="B272" s="87" t="s">
        <v>82</v>
      </c>
      <c r="C272" s="731" t="s">
        <v>267</v>
      </c>
      <c r="D272" s="532">
        <f t="shared" si="369"/>
        <v>1164</v>
      </c>
      <c r="E272" s="532">
        <f t="shared" ref="E272:I272" si="372">E346+E420-E198</f>
        <v>1082.4000000000001</v>
      </c>
      <c r="F272" s="532">
        <f t="shared" si="372"/>
        <v>1344.6778781038377</v>
      </c>
      <c r="G272" s="532">
        <f t="shared" si="372"/>
        <v>1615.5734537246051</v>
      </c>
      <c r="H272" s="532">
        <f t="shared" si="372"/>
        <v>2049.4435665914225</v>
      </c>
      <c r="I272" s="532">
        <f t="shared" si="372"/>
        <v>2596.4880361173819</v>
      </c>
      <c r="K272" s="87" t="s">
        <v>82</v>
      </c>
      <c r="L272" s="532">
        <f>D272*'estand mp'!F128</f>
        <v>3038.04</v>
      </c>
      <c r="M272" s="532">
        <f>E272*'estand mp'!G128</f>
        <v>2971.1880000000006</v>
      </c>
      <c r="N272" s="532">
        <f>F272*'estand mp'!H128</f>
        <v>3875.6978141647865</v>
      </c>
      <c r="O272" s="532">
        <f>G272*'estand mp'!I128</f>
        <v>4889.3109163476311</v>
      </c>
      <c r="P272" s="532">
        <f>H272*'estand mp'!J128</f>
        <v>6512.4771135884621</v>
      </c>
      <c r="Q272" s="532">
        <f>I272*'estand mp'!K128</f>
        <v>8663.3502116852324</v>
      </c>
      <c r="U272" s="547"/>
      <c r="V272" s="547"/>
      <c r="W272" s="547"/>
      <c r="X272" s="547"/>
      <c r="Y272" s="547"/>
      <c r="Z272" s="547"/>
    </row>
    <row r="273" spans="2:26" s="533" customFormat="1" ht="12.75" customHeight="1" x14ac:dyDescent="0.2">
      <c r="B273" s="748" t="s">
        <v>781</v>
      </c>
      <c r="C273" s="733"/>
      <c r="D273" s="551">
        <f>SUM(D269:D272)</f>
        <v>21396.05</v>
      </c>
      <c r="E273" s="551">
        <f t="shared" ref="E273:I273" si="373">SUM(E269:E272)</f>
        <v>20719.050000000003</v>
      </c>
      <c r="F273" s="551">
        <f t="shared" si="373"/>
        <v>25068.95511662904</v>
      </c>
      <c r="G273" s="551">
        <f t="shared" si="373"/>
        <v>30097.976139954848</v>
      </c>
      <c r="H273" s="551">
        <f t="shared" si="373"/>
        <v>38367.13856282919</v>
      </c>
      <c r="I273" s="551">
        <f t="shared" si="373"/>
        <v>48511.250258653119</v>
      </c>
      <c r="K273" s="748" t="s">
        <v>781</v>
      </c>
      <c r="L273" s="551">
        <f>SUM(L269:L272)</f>
        <v>55843.690500000004</v>
      </c>
      <c r="M273" s="551">
        <f t="shared" ref="M273:Q273" si="374">SUM(M269:M272)</f>
        <v>56873.792249999999</v>
      </c>
      <c r="N273" s="551">
        <f t="shared" si="374"/>
        <v>72254.99588490407</v>
      </c>
      <c r="O273" s="551">
        <f t="shared" si="374"/>
        <v>91087.386315854121</v>
      </c>
      <c r="P273" s="551">
        <f t="shared" si="374"/>
        <v>121918.51284779269</v>
      </c>
      <c r="Q273" s="551">
        <f t="shared" si="374"/>
        <v>161860.92304352071</v>
      </c>
      <c r="U273" s="547"/>
      <c r="V273" s="547"/>
      <c r="W273" s="547"/>
      <c r="X273" s="547"/>
      <c r="Y273" s="547"/>
      <c r="Z273" s="547"/>
    </row>
    <row r="274" spans="2:26" s="533" customFormat="1" ht="12.75" customHeight="1" x14ac:dyDescent="0.2">
      <c r="B274" s="356" t="s">
        <v>777</v>
      </c>
      <c r="C274" s="732"/>
      <c r="D274" s="536"/>
      <c r="E274" s="536"/>
      <c r="F274" s="536"/>
      <c r="G274" s="536"/>
      <c r="H274" s="536"/>
      <c r="I274" s="536"/>
      <c r="K274" s="356" t="s">
        <v>777</v>
      </c>
      <c r="L274" s="536"/>
      <c r="M274" s="536"/>
      <c r="N274" s="536"/>
      <c r="O274" s="536"/>
      <c r="P274" s="536"/>
      <c r="Q274" s="747"/>
      <c r="U274" s="547"/>
      <c r="V274" s="547"/>
      <c r="W274" s="547"/>
      <c r="X274" s="547"/>
      <c r="Y274" s="547"/>
      <c r="Z274" s="547"/>
    </row>
    <row r="275" spans="2:26" s="533" customFormat="1" ht="12.75" customHeight="1" x14ac:dyDescent="0.2">
      <c r="B275" s="126" t="s">
        <v>83</v>
      </c>
      <c r="C275" s="738" t="s">
        <v>267</v>
      </c>
      <c r="D275" s="607">
        <f>D349+D423-D201</f>
        <v>11972.5</v>
      </c>
      <c r="E275" s="607">
        <f t="shared" ref="E275:I275" si="375">E349+E423-E201</f>
        <v>11518.8</v>
      </c>
      <c r="F275" s="607">
        <f t="shared" si="375"/>
        <v>13991.102784048157</v>
      </c>
      <c r="G275" s="607">
        <f t="shared" si="375"/>
        <v>16787.743340857789</v>
      </c>
      <c r="H275" s="607">
        <f t="shared" si="375"/>
        <v>21405.317306245295</v>
      </c>
      <c r="I275" s="607">
        <f t="shared" si="375"/>
        <v>27064.763835590671</v>
      </c>
      <c r="K275" s="126" t="s">
        <v>83</v>
      </c>
      <c r="L275" s="607">
        <f>D275*'estand mp'!F137</f>
        <v>31727.125</v>
      </c>
      <c r="M275" s="607">
        <f>E275*'estand mp'!G137</f>
        <v>32137.451999999997</v>
      </c>
      <c r="N275" s="607">
        <f>F275*'estand mp'!H137</f>
        <v>40986.935605869076</v>
      </c>
      <c r="O275" s="607">
        <f>G275*'estand mp'!I137</f>
        <v>51638.678822895039</v>
      </c>
      <c r="P275" s="607">
        <f>H275*'estand mp'!J137</f>
        <v>69134.331946131773</v>
      </c>
      <c r="Q275" s="607">
        <f>I275*'estand mp'!K137</f>
        <v>91783.716975447081</v>
      </c>
      <c r="U275" s="547"/>
      <c r="V275" s="547"/>
      <c r="W275" s="547"/>
      <c r="X275" s="547"/>
      <c r="Y275" s="547"/>
      <c r="Z275" s="547"/>
    </row>
    <row r="276" spans="2:26" s="533" customFormat="1" ht="12.75" customHeight="1" x14ac:dyDescent="0.2">
      <c r="B276" s="87" t="s">
        <v>84</v>
      </c>
      <c r="C276" s="731" t="s">
        <v>267</v>
      </c>
      <c r="D276" s="532">
        <f>D350+D424-D202</f>
        <v>9718.7999999999993</v>
      </c>
      <c r="E276" s="532">
        <f t="shared" ref="E276:I276" si="376">E350+E424-E202</f>
        <v>9368.4</v>
      </c>
      <c r="F276" s="532">
        <f t="shared" si="376"/>
        <v>11370.424379232505</v>
      </c>
      <c r="G276" s="532">
        <f t="shared" si="376"/>
        <v>13638.869255079004</v>
      </c>
      <c r="H276" s="532">
        <f t="shared" si="376"/>
        <v>17392.686681715575</v>
      </c>
      <c r="I276" s="532">
        <f t="shared" si="376"/>
        <v>21991.392776523699</v>
      </c>
      <c r="K276" s="87" t="s">
        <v>84</v>
      </c>
      <c r="L276" s="532">
        <f>D276*'estand mp'!F146</f>
        <v>25754.819999999996</v>
      </c>
      <c r="M276" s="532">
        <f>E276*'estand mp'!G146</f>
        <v>26137.835999999999</v>
      </c>
      <c r="N276" s="532">
        <f>F276*'estand mp'!H146</f>
        <v>33309.658218961624</v>
      </c>
      <c r="O276" s="532">
        <f>G276*'estand mp'!I146</f>
        <v>41952.820856891638</v>
      </c>
      <c r="P276" s="532">
        <f>H276*'estand mp'!J146</f>
        <v>56174.442886579571</v>
      </c>
      <c r="Q276" s="532">
        <f>I276*'estand mp'!K146</f>
        <v>74578.584271333661</v>
      </c>
      <c r="U276" s="547"/>
      <c r="V276" s="547"/>
      <c r="W276" s="547"/>
      <c r="X276" s="547"/>
      <c r="Y276" s="547"/>
      <c r="Z276" s="547"/>
    </row>
    <row r="277" spans="2:26" s="533" customFormat="1" ht="12.75" customHeight="1" x14ac:dyDescent="0.2">
      <c r="B277" s="748" t="s">
        <v>782</v>
      </c>
      <c r="C277" s="733"/>
      <c r="D277" s="551">
        <f>SUM(D275:D276)</f>
        <v>21691.3</v>
      </c>
      <c r="E277" s="551">
        <f t="shared" ref="E277:I277" si="377">SUM(E275:E276)</f>
        <v>20887.199999999997</v>
      </c>
      <c r="F277" s="551">
        <f t="shared" si="377"/>
        <v>25361.527163280662</v>
      </c>
      <c r="G277" s="551">
        <f t="shared" si="377"/>
        <v>30426.612595936793</v>
      </c>
      <c r="H277" s="551">
        <f t="shared" si="377"/>
        <v>38798.003987960867</v>
      </c>
      <c r="I277" s="551">
        <f t="shared" si="377"/>
        <v>49056.15661211437</v>
      </c>
      <c r="K277" s="748" t="s">
        <v>782</v>
      </c>
      <c r="L277" s="551">
        <f>SUM(L275:L276)</f>
        <v>57481.944999999992</v>
      </c>
      <c r="M277" s="551">
        <f t="shared" ref="M277:Q277" si="378">SUM(M275:M276)</f>
        <v>58275.288</v>
      </c>
      <c r="N277" s="551">
        <f t="shared" si="378"/>
        <v>74296.593824830692</v>
      </c>
      <c r="O277" s="551">
        <f t="shared" si="378"/>
        <v>93591.499679786677</v>
      </c>
      <c r="P277" s="551">
        <f t="shared" si="378"/>
        <v>125308.77483271135</v>
      </c>
      <c r="Q277" s="551">
        <f t="shared" si="378"/>
        <v>166362.30124678073</v>
      </c>
      <c r="U277" s="547"/>
      <c r="V277" s="547"/>
      <c r="W277" s="547"/>
      <c r="X277" s="547"/>
      <c r="Y277" s="547"/>
      <c r="Z277" s="547"/>
    </row>
    <row r="278" spans="2:26" s="533" customFormat="1" ht="12.75" customHeight="1" x14ac:dyDescent="0.2">
      <c r="B278" s="750" t="s">
        <v>778</v>
      </c>
      <c r="C278" s="525"/>
      <c r="D278" s="537"/>
      <c r="E278" s="537"/>
      <c r="F278" s="537"/>
      <c r="G278" s="537"/>
      <c r="H278" s="537"/>
      <c r="I278" s="537"/>
      <c r="K278" s="750" t="s">
        <v>778</v>
      </c>
      <c r="L278" s="537"/>
      <c r="M278" s="751"/>
      <c r="N278" s="751"/>
      <c r="O278" s="751"/>
      <c r="P278" s="751"/>
      <c r="Q278" s="752"/>
      <c r="U278" s="547"/>
      <c r="V278" s="547"/>
      <c r="W278" s="547"/>
      <c r="X278" s="547"/>
      <c r="Y278" s="547"/>
      <c r="Z278" s="547"/>
    </row>
    <row r="279" spans="2:26" s="533" customFormat="1" ht="12.75" customHeight="1" x14ac:dyDescent="0.2">
      <c r="B279" s="126" t="s">
        <v>85</v>
      </c>
      <c r="C279" s="738" t="s">
        <v>267</v>
      </c>
      <c r="D279" s="607">
        <f>D353+D427-D205</f>
        <v>1141.8</v>
      </c>
      <c r="E279" s="607">
        <f t="shared" ref="E279:I279" si="379">E353+E427-E205</f>
        <v>1087.3</v>
      </c>
      <c r="F279" s="607">
        <f t="shared" si="379"/>
        <v>1325.9300225733634</v>
      </c>
      <c r="G279" s="607">
        <f t="shared" si="379"/>
        <v>1596.8760270880357</v>
      </c>
      <c r="H279" s="607">
        <f t="shared" si="379"/>
        <v>2029.26230248307</v>
      </c>
      <c r="I279" s="607">
        <f t="shared" si="379"/>
        <v>2570.0948081264105</v>
      </c>
      <c r="K279" s="126" t="s">
        <v>85</v>
      </c>
      <c r="L279" s="607">
        <f>D279*'estand mp'!F155</f>
        <v>1141.8</v>
      </c>
      <c r="M279" s="607">
        <f>E279*'estand mp'!G155</f>
        <v>1141.665</v>
      </c>
      <c r="N279" s="607">
        <f>F279*'estand mp'!H155</f>
        <v>1461.8378498871332</v>
      </c>
      <c r="O279" s="607">
        <f>G279*'estand mp'!I155</f>
        <v>1848.5836108577876</v>
      </c>
      <c r="P279" s="607">
        <f>H279*'estand mp'!J155</f>
        <v>2466.5810115575628</v>
      </c>
      <c r="Q279" s="607">
        <f>I279*'estand mp'!K155</f>
        <v>3280.1646174887137</v>
      </c>
      <c r="U279" s="547"/>
      <c r="V279" s="547"/>
      <c r="W279" s="547"/>
      <c r="X279" s="547"/>
      <c r="Y279" s="547"/>
      <c r="Z279" s="547"/>
    </row>
    <row r="280" spans="2:26" s="533" customFormat="1" ht="12.75" customHeight="1" x14ac:dyDescent="0.2">
      <c r="B280" s="87" t="s">
        <v>86</v>
      </c>
      <c r="C280" s="731" t="s">
        <v>267</v>
      </c>
      <c r="D280" s="532">
        <f>D354+D428-D206</f>
        <v>8435</v>
      </c>
      <c r="E280" s="532">
        <f t="shared" ref="E280:I280" si="380">E354+E428-E206</f>
        <v>8020.5999999999985</v>
      </c>
      <c r="F280" s="532">
        <f t="shared" si="380"/>
        <v>9806.0168547780286</v>
      </c>
      <c r="G280" s="532">
        <f t="shared" si="380"/>
        <v>11765.900225733632</v>
      </c>
      <c r="H280" s="532">
        <f t="shared" si="380"/>
        <v>14999.185854025582</v>
      </c>
      <c r="I280" s="532">
        <f t="shared" si="380"/>
        <v>18956.706734386753</v>
      </c>
      <c r="K280" s="87" t="s">
        <v>86</v>
      </c>
      <c r="L280" s="532">
        <f>+D280*'estand mp'!F164</f>
        <v>8435</v>
      </c>
      <c r="M280" s="532">
        <f>+E280*'estand mp'!G164</f>
        <v>9223.6899999999969</v>
      </c>
      <c r="N280" s="532">
        <f>+F280*'estand mp'!H164</f>
        <v>11840.76535214447</v>
      </c>
      <c r="O280" s="532">
        <f>+G280*'estand mp'!I164</f>
        <v>14917.690748702031</v>
      </c>
      <c r="P280" s="532">
        <f>+H280*'estand mp'!J164</f>
        <v>19967.94740290632</v>
      </c>
      <c r="Q280" s="532">
        <f>+I280*'estand mp'!K164</f>
        <v>26498.294842323823</v>
      </c>
      <c r="U280" s="547"/>
      <c r="V280" s="547"/>
      <c r="W280" s="547"/>
      <c r="X280" s="547"/>
      <c r="Y280" s="547"/>
      <c r="Z280" s="547"/>
    </row>
    <row r="281" spans="2:26" s="533" customFormat="1" ht="12.75" customHeight="1" x14ac:dyDescent="0.2">
      <c r="B281" s="743" t="s">
        <v>783</v>
      </c>
      <c r="C281" s="611"/>
      <c r="D281" s="572">
        <f>SUM(D279:D280)</f>
        <v>9576.7999999999993</v>
      </c>
      <c r="E281" s="572">
        <f t="shared" ref="E281:I281" si="381">SUM(E279:E280)</f>
        <v>9107.8999999999978</v>
      </c>
      <c r="F281" s="572">
        <f t="shared" si="381"/>
        <v>11131.946877351393</v>
      </c>
      <c r="G281" s="572">
        <f t="shared" si="381"/>
        <v>13362.776252821668</v>
      </c>
      <c r="H281" s="572">
        <f t="shared" si="381"/>
        <v>17028.448156508653</v>
      </c>
      <c r="I281" s="572">
        <f t="shared" si="381"/>
        <v>21526.801542513163</v>
      </c>
      <c r="K281" s="743" t="s">
        <v>783</v>
      </c>
      <c r="L281" s="572">
        <f>SUM(L279:L280)</f>
        <v>9576.7999999999993</v>
      </c>
      <c r="M281" s="572">
        <f t="shared" ref="M281:Q281" si="382">SUM(M279:M280)</f>
        <v>10365.354999999996</v>
      </c>
      <c r="N281" s="572">
        <f t="shared" si="382"/>
        <v>13302.603202031603</v>
      </c>
      <c r="O281" s="572">
        <f t="shared" si="382"/>
        <v>16766.274359559819</v>
      </c>
      <c r="P281" s="572">
        <f t="shared" si="382"/>
        <v>22434.528414463883</v>
      </c>
      <c r="Q281" s="572">
        <f t="shared" si="382"/>
        <v>29778.459459812537</v>
      </c>
      <c r="U281" s="547"/>
      <c r="V281" s="547"/>
      <c r="W281" s="547"/>
      <c r="X281" s="547"/>
      <c r="Y281" s="547"/>
      <c r="Z281" s="547"/>
    </row>
    <row r="282" spans="2:26" s="533" customFormat="1" ht="12.75" customHeight="1" x14ac:dyDescent="0.2">
      <c r="B282" s="750" t="s">
        <v>779</v>
      </c>
      <c r="C282" s="525"/>
      <c r="D282" s="537"/>
      <c r="E282" s="537"/>
      <c r="F282" s="537"/>
      <c r="G282" s="537"/>
      <c r="H282" s="537"/>
      <c r="I282" s="537"/>
      <c r="K282" s="750" t="s">
        <v>779</v>
      </c>
      <c r="L282" s="537"/>
      <c r="M282" s="751"/>
      <c r="N282" s="751"/>
      <c r="O282" s="751"/>
      <c r="P282" s="751"/>
      <c r="Q282" s="752"/>
      <c r="U282" s="547"/>
      <c r="V282" s="547"/>
      <c r="W282" s="547"/>
      <c r="X282" s="547"/>
      <c r="Y282" s="547"/>
      <c r="Z282" s="547"/>
    </row>
    <row r="283" spans="2:26" s="533" customFormat="1" ht="12.75" customHeight="1" x14ac:dyDescent="0.2">
      <c r="B283" s="87" t="s">
        <v>87</v>
      </c>
      <c r="C283" s="731" t="s">
        <v>267</v>
      </c>
      <c r="D283" s="532">
        <f>D357+D431-D209</f>
        <v>3579.9</v>
      </c>
      <c r="E283" s="532">
        <f t="shared" ref="E283:I283" si="383">E357+E431-E209</f>
        <v>3721.3</v>
      </c>
      <c r="F283" s="532">
        <f t="shared" si="383"/>
        <v>4481.9741158765983</v>
      </c>
      <c r="G283" s="532">
        <f t="shared" si="383"/>
        <v>5379.1689390519186</v>
      </c>
      <c r="H283" s="532">
        <f t="shared" si="383"/>
        <v>6828.8931527464256</v>
      </c>
      <c r="I283" s="532">
        <f t="shared" si="383"/>
        <v>8636.532515048908</v>
      </c>
      <c r="K283" s="87" t="s">
        <v>87</v>
      </c>
      <c r="L283" s="532">
        <f>D283*'estand mp'!F173</f>
        <v>10202.715</v>
      </c>
      <c r="M283" s="532">
        <f>E283*'estand mp'!G173</f>
        <v>11163.900000000001</v>
      </c>
      <c r="N283" s="532">
        <f>F283*'estand mp'!H173</f>
        <v>14118.218465011287</v>
      </c>
      <c r="O283" s="532">
        <f>G283*'estand mp'!I173</f>
        <v>17791.601265914225</v>
      </c>
      <c r="P283" s="532">
        <f>H283*'estand mp'!J173</f>
        <v>23715.892307844246</v>
      </c>
      <c r="Q283" s="532">
        <f>I283*'estand mp'!K173</f>
        <v>31493.277751110505</v>
      </c>
      <c r="U283" s="547"/>
      <c r="V283" s="547"/>
      <c r="W283" s="547"/>
      <c r="X283" s="547"/>
      <c r="Y283" s="547"/>
      <c r="Z283" s="547"/>
    </row>
    <row r="284" spans="2:26" s="533" customFormat="1" ht="12.75" customHeight="1" x14ac:dyDescent="0.2">
      <c r="B284" s="743" t="s">
        <v>784</v>
      </c>
      <c r="C284" s="611"/>
      <c r="D284" s="572">
        <f>SUM(D283)</f>
        <v>3579.9</v>
      </c>
      <c r="E284" s="572">
        <f t="shared" ref="E284:I284" si="384">SUM(E283)</f>
        <v>3721.3</v>
      </c>
      <c r="F284" s="572">
        <f t="shared" si="384"/>
        <v>4481.9741158765983</v>
      </c>
      <c r="G284" s="572">
        <f t="shared" si="384"/>
        <v>5379.1689390519186</v>
      </c>
      <c r="H284" s="572">
        <f t="shared" si="384"/>
        <v>6828.8931527464256</v>
      </c>
      <c r="I284" s="572">
        <f t="shared" si="384"/>
        <v>8636.532515048908</v>
      </c>
      <c r="K284" s="743" t="s">
        <v>784</v>
      </c>
      <c r="L284" s="572">
        <f>SUM(L283)</f>
        <v>10202.715</v>
      </c>
      <c r="M284" s="572">
        <f t="shared" ref="M284:Q284" si="385">SUM(M283)</f>
        <v>11163.900000000001</v>
      </c>
      <c r="N284" s="572">
        <f t="shared" si="385"/>
        <v>14118.218465011287</v>
      </c>
      <c r="O284" s="572">
        <f t="shared" si="385"/>
        <v>17791.601265914225</v>
      </c>
      <c r="P284" s="572">
        <f t="shared" si="385"/>
        <v>23715.892307844246</v>
      </c>
      <c r="Q284" s="572">
        <f t="shared" si="385"/>
        <v>31493.277751110505</v>
      </c>
      <c r="U284" s="547"/>
      <c r="V284" s="547"/>
      <c r="W284" s="547"/>
      <c r="X284" s="547"/>
      <c r="Y284" s="547"/>
      <c r="Z284" s="547"/>
    </row>
    <row r="285" spans="2:26" s="533" customFormat="1" ht="12.75" customHeight="1" x14ac:dyDescent="0.2">
      <c r="B285" s="750" t="s">
        <v>257</v>
      </c>
      <c r="C285" s="525"/>
      <c r="D285" s="537"/>
      <c r="E285" s="537"/>
      <c r="F285" s="537"/>
      <c r="G285" s="537"/>
      <c r="H285" s="537"/>
      <c r="I285" s="537"/>
      <c r="K285" s="750" t="s">
        <v>257</v>
      </c>
      <c r="L285" s="537"/>
      <c r="M285" s="751"/>
      <c r="N285" s="751"/>
      <c r="O285" s="751"/>
      <c r="P285" s="751"/>
      <c r="Q285" s="752"/>
      <c r="U285" s="547"/>
      <c r="V285" s="547"/>
      <c r="W285" s="547"/>
      <c r="X285" s="547"/>
      <c r="Y285" s="547"/>
      <c r="Z285" s="547"/>
    </row>
    <row r="286" spans="2:26" s="533" customFormat="1" ht="12.75" customHeight="1" x14ac:dyDescent="0.2">
      <c r="B286" s="87" t="s">
        <v>75</v>
      </c>
      <c r="C286" s="731" t="s">
        <v>267</v>
      </c>
      <c r="D286" s="532">
        <f>D360+D434-D212</f>
        <v>225.20000000000002</v>
      </c>
      <c r="E286" s="532">
        <f t="shared" ref="E286:I286" si="386">E360+E434-E212</f>
        <v>217.6</v>
      </c>
      <c r="F286" s="532">
        <f t="shared" si="386"/>
        <v>263.87121896162523</v>
      </c>
      <c r="G286" s="532">
        <f t="shared" si="386"/>
        <v>316.87546275395027</v>
      </c>
      <c r="H286" s="532">
        <f t="shared" si="386"/>
        <v>404.26433408577878</v>
      </c>
      <c r="I286" s="532">
        <f t="shared" si="386"/>
        <v>514.369638826185</v>
      </c>
      <c r="K286" s="87" t="s">
        <v>75</v>
      </c>
      <c r="L286" s="532">
        <f>D286*'estand mp'!F66</f>
        <v>225.20000000000002</v>
      </c>
      <c r="M286" s="532">
        <f>E286*'estand mp'!G66</f>
        <v>226.73920000000001</v>
      </c>
      <c r="N286" s="532">
        <f>F286*'estand mp'!H66</f>
        <v>288.70150066591418</v>
      </c>
      <c r="O286" s="532">
        <f>G286*'estand mp'!I66</f>
        <v>364.02811598905186</v>
      </c>
      <c r="P286" s="532">
        <f>H286*'estand mp'!J66</f>
        <v>487.64193273538376</v>
      </c>
      <c r="Q286" s="532">
        <f>I286*'estand mp'!K66</f>
        <v>651.4787302572164</v>
      </c>
      <c r="U286" s="547"/>
      <c r="V286" s="547"/>
      <c r="W286" s="547"/>
      <c r="X286" s="547"/>
      <c r="Y286" s="547"/>
      <c r="Z286" s="547"/>
    </row>
    <row r="287" spans="2:26" s="533" customFormat="1" ht="12.75" customHeight="1" x14ac:dyDescent="0.2">
      <c r="B287" s="87" t="s">
        <v>76</v>
      </c>
      <c r="C287" s="731" t="s">
        <v>267</v>
      </c>
      <c r="D287" s="532">
        <f t="shared" ref="D287:D298" si="387">D361+D435-D213</f>
        <v>3531</v>
      </c>
      <c r="E287" s="532">
        <f t="shared" ref="E287:I287" si="388">E361+E435-E213</f>
        <v>3478</v>
      </c>
      <c r="F287" s="532">
        <f t="shared" si="388"/>
        <v>4163.4081264108345</v>
      </c>
      <c r="G287" s="532">
        <f t="shared" si="388"/>
        <v>5003.9497516930014</v>
      </c>
      <c r="H287" s="532">
        <f t="shared" si="388"/>
        <v>6378.5288939051907</v>
      </c>
      <c r="I287" s="532">
        <f t="shared" si="388"/>
        <v>8062.8059255078988</v>
      </c>
      <c r="K287" s="87" t="s">
        <v>76</v>
      </c>
      <c r="L287" s="532">
        <f>D287*'estand mp'!F75</f>
        <v>3531</v>
      </c>
      <c r="M287" s="532">
        <f>E287*'estand mp'!G75</f>
        <v>3624.076</v>
      </c>
      <c r="N287" s="532">
        <f>F287*'estand mp'!H75</f>
        <v>4555.184831106094</v>
      </c>
      <c r="O287" s="532">
        <f>G287*'estand mp'!I75</f>
        <v>5748.562494493679</v>
      </c>
      <c r="P287" s="532">
        <f>H287*'estand mp'!J75</f>
        <v>7694.0701802608901</v>
      </c>
      <c r="Q287" s="532">
        <f>I287*'estand mp'!K75</f>
        <v>10212.007416781546</v>
      </c>
      <c r="U287" s="547"/>
      <c r="V287" s="547"/>
      <c r="W287" s="547"/>
      <c r="X287" s="547"/>
      <c r="Y287" s="547"/>
      <c r="Z287" s="547"/>
    </row>
    <row r="288" spans="2:26" s="533" customFormat="1" ht="12.75" customHeight="1" x14ac:dyDescent="0.2">
      <c r="B288" s="87" t="s">
        <v>77</v>
      </c>
      <c r="C288" s="731" t="s">
        <v>267</v>
      </c>
      <c r="D288" s="532">
        <f t="shared" si="387"/>
        <v>1004.8000000000001</v>
      </c>
      <c r="E288" s="532">
        <f t="shared" ref="E288:I288" si="389">E362+E436-E214</f>
        <v>1007.0999999999999</v>
      </c>
      <c r="F288" s="532">
        <f t="shared" si="389"/>
        <v>1196.6474040632058</v>
      </c>
      <c r="G288" s="532">
        <f t="shared" si="389"/>
        <v>1433.6568848758463</v>
      </c>
      <c r="H288" s="532">
        <f t="shared" si="389"/>
        <v>1836.035214446953</v>
      </c>
      <c r="I288" s="532">
        <f t="shared" si="389"/>
        <v>2313.8220654627544</v>
      </c>
      <c r="K288" s="87" t="s">
        <v>77</v>
      </c>
      <c r="L288" s="532">
        <f>D288*'estand mp'!F84</f>
        <v>1004.8000000000001</v>
      </c>
      <c r="M288" s="532">
        <f>E288*'estand mp'!G84</f>
        <v>1049.3981999999999</v>
      </c>
      <c r="N288" s="532">
        <f>F288*'estand mp'!H84</f>
        <v>1309.2519247855537</v>
      </c>
      <c r="O288" s="532">
        <f>G288*'estand mp'!I84</f>
        <v>1646.9921976297967</v>
      </c>
      <c r="P288" s="532">
        <f>H288*'estand mp'!J84</f>
        <v>2214.7087562593683</v>
      </c>
      <c r="Q288" s="532">
        <f>I288*'estand mp'!K84</f>
        <v>2930.5887196001186</v>
      </c>
      <c r="U288" s="547"/>
      <c r="V288" s="547"/>
      <c r="W288" s="547"/>
      <c r="X288" s="547"/>
      <c r="Y288" s="547"/>
      <c r="Z288" s="547"/>
    </row>
    <row r="289" spans="2:26" s="533" customFormat="1" ht="12.75" customHeight="1" x14ac:dyDescent="0.2">
      <c r="B289" s="87" t="s">
        <v>78</v>
      </c>
      <c r="C289" s="731" t="s">
        <v>267</v>
      </c>
      <c r="D289" s="532">
        <f t="shared" si="387"/>
        <v>406.6</v>
      </c>
      <c r="E289" s="532">
        <f t="shared" ref="E289:I289" si="390">E363+E437-E215</f>
        <v>393.85</v>
      </c>
      <c r="F289" s="532">
        <f t="shared" si="390"/>
        <v>474.6679834462002</v>
      </c>
      <c r="G289" s="532">
        <f t="shared" si="390"/>
        <v>575.32158013544017</v>
      </c>
      <c r="H289" s="532">
        <f t="shared" si="390"/>
        <v>727.60097817908206</v>
      </c>
      <c r="I289" s="532">
        <f t="shared" si="390"/>
        <v>921.70339070729881</v>
      </c>
      <c r="K289" s="87" t="s">
        <v>78</v>
      </c>
      <c r="L289" s="532">
        <f>D289*'estand mp'!F93</f>
        <v>406.6</v>
      </c>
      <c r="M289" s="532">
        <f>E289*'estand mp'!G93</f>
        <v>410.39170000000001</v>
      </c>
      <c r="N289" s="532">
        <f>F289*'estand mp'!H93</f>
        <v>519.33424068848763</v>
      </c>
      <c r="O289" s="532">
        <f>G289*'estand mp'!I93</f>
        <v>660.93230786749439</v>
      </c>
      <c r="P289" s="532">
        <f>H289*'estand mp'!J93</f>
        <v>877.66522382387143</v>
      </c>
      <c r="Q289" s="532">
        <f>I289*'estand mp'!K93</f>
        <v>1167.3903537970521</v>
      </c>
      <c r="U289" s="547"/>
      <c r="V289" s="547"/>
      <c r="W289" s="547"/>
      <c r="X289" s="547"/>
      <c r="Y289" s="547"/>
      <c r="Z289" s="547"/>
    </row>
    <row r="290" spans="2:26" s="533" customFormat="1" ht="12.75" customHeight="1" x14ac:dyDescent="0.2">
      <c r="B290" s="87" t="s">
        <v>79</v>
      </c>
      <c r="C290" s="731" t="s">
        <v>267</v>
      </c>
      <c r="D290" s="532">
        <f t="shared" si="387"/>
        <v>1841.25</v>
      </c>
      <c r="E290" s="532">
        <f t="shared" ref="E290:I290" si="391">E364+E438-E216</f>
        <v>1783.15</v>
      </c>
      <c r="F290" s="532">
        <f t="shared" si="391"/>
        <v>2161.3232881866065</v>
      </c>
      <c r="G290" s="532">
        <f t="shared" si="391"/>
        <v>2589.7079458239273</v>
      </c>
      <c r="H290" s="532">
        <f t="shared" si="391"/>
        <v>3299.6920617005267</v>
      </c>
      <c r="I290" s="532">
        <f t="shared" si="391"/>
        <v>4176.0270504138452</v>
      </c>
      <c r="K290" s="87" t="s">
        <v>79</v>
      </c>
      <c r="L290" s="532">
        <f>+D290*'estand mp'!F102</f>
        <v>1841.25</v>
      </c>
      <c r="M290" s="532">
        <f>+E290*'estand mp'!G102</f>
        <v>1858.0423000000001</v>
      </c>
      <c r="N290" s="532">
        <f>+F290*'estand mp'!H102</f>
        <v>2364.7038096049664</v>
      </c>
      <c r="O290" s="532">
        <f>+G290*'estand mp'!I102</f>
        <v>2975.069436702257</v>
      </c>
      <c r="P290" s="532">
        <f>+H290*'estand mp'!J102</f>
        <v>3980.2378758889672</v>
      </c>
      <c r="Q290" s="532">
        <f>+I290*'estand mp'!K102</f>
        <v>5289.178433104873</v>
      </c>
      <c r="U290" s="547"/>
      <c r="V290" s="547"/>
      <c r="W290" s="547"/>
      <c r="X290" s="547"/>
      <c r="Y290" s="547"/>
      <c r="Z290" s="547"/>
    </row>
    <row r="291" spans="2:26" s="533" customFormat="1" ht="12.75" customHeight="1" x14ac:dyDescent="0.2">
      <c r="B291" s="87" t="s">
        <v>80</v>
      </c>
      <c r="C291" s="731" t="s">
        <v>267</v>
      </c>
      <c r="D291" s="532">
        <f t="shared" si="387"/>
        <v>12519.4</v>
      </c>
      <c r="E291" s="532">
        <f t="shared" ref="E291:I291" si="392">E365+E439-E217</f>
        <v>12144.4</v>
      </c>
      <c r="F291" s="532">
        <f t="shared" si="392"/>
        <v>14679.237471783295</v>
      </c>
      <c r="G291" s="532">
        <f t="shared" si="392"/>
        <v>17622.284966139952</v>
      </c>
      <c r="H291" s="532">
        <f t="shared" si="392"/>
        <v>22471.22212189616</v>
      </c>
      <c r="I291" s="532">
        <f t="shared" si="392"/>
        <v>28404.531489841982</v>
      </c>
      <c r="K291" s="87" t="s">
        <v>80</v>
      </c>
      <c r="L291" s="532">
        <f>D291*'estand mp'!F111</f>
        <v>12519.4</v>
      </c>
      <c r="M291" s="532">
        <f>E291*'estand mp'!G111</f>
        <v>12654.4648</v>
      </c>
      <c r="N291" s="532">
        <f>F291*'estand mp'!H111</f>
        <v>16060.553717878105</v>
      </c>
      <c r="O291" s="532">
        <f>G291*'estand mp'!I111</f>
        <v>20244.569080526409</v>
      </c>
      <c r="P291" s="532">
        <f>H291*'estand mp'!J111</f>
        <v>27105.804946232165</v>
      </c>
      <c r="Q291" s="532">
        <f>I291*'estand mp'!K111</f>
        <v>35975.972747502186</v>
      </c>
      <c r="U291" s="547"/>
      <c r="V291" s="547"/>
      <c r="W291" s="547"/>
      <c r="X291" s="547"/>
      <c r="Y291" s="547"/>
      <c r="Z291" s="547"/>
    </row>
    <row r="292" spans="2:26" s="533" customFormat="1" ht="12.75" customHeight="1" x14ac:dyDescent="0.2">
      <c r="B292" s="87" t="s">
        <v>81</v>
      </c>
      <c r="C292" s="731" t="s">
        <v>267</v>
      </c>
      <c r="D292" s="532">
        <f t="shared" si="387"/>
        <v>2066.75</v>
      </c>
      <c r="E292" s="532">
        <f t="shared" ref="E292:I292" si="393">E366+E440-E218</f>
        <v>2013.8500000000004</v>
      </c>
      <c r="F292" s="532">
        <f t="shared" si="393"/>
        <v>2422.7294582392783</v>
      </c>
      <c r="G292" s="532">
        <f t="shared" si="393"/>
        <v>2912.465349887133</v>
      </c>
      <c r="H292" s="532">
        <f t="shared" si="393"/>
        <v>3716.0547404063213</v>
      </c>
      <c r="I292" s="532">
        <f t="shared" si="393"/>
        <v>4696.7933549661402</v>
      </c>
      <c r="K292" s="87" t="s">
        <v>81</v>
      </c>
      <c r="L292" s="532">
        <f>D292*'estand mp'!F120</f>
        <v>2066.75</v>
      </c>
      <c r="M292" s="532">
        <f>E292*'estand mp'!G120</f>
        <v>2098.4317000000005</v>
      </c>
      <c r="N292" s="532">
        <f>F292*'estand mp'!H120</f>
        <v>2650.7083002595946</v>
      </c>
      <c r="O292" s="532">
        <f>G292*'estand mp'!I120</f>
        <v>3345.8547562770882</v>
      </c>
      <c r="P292" s="532">
        <f>H292*'estand mp'!J120</f>
        <v>4482.4733793551086</v>
      </c>
      <c r="Q292" s="532">
        <f>I292*'estand mp'!K120</f>
        <v>5948.7589083924449</v>
      </c>
      <c r="U292" s="547"/>
      <c r="V292" s="547"/>
      <c r="W292" s="547"/>
      <c r="X292" s="547"/>
      <c r="Y292" s="547"/>
      <c r="Z292" s="547"/>
    </row>
    <row r="293" spans="2:26" s="533" customFormat="1" ht="12.75" customHeight="1" x14ac:dyDescent="0.2">
      <c r="B293" s="87" t="s">
        <v>82</v>
      </c>
      <c r="C293" s="731" t="s">
        <v>267</v>
      </c>
      <c r="D293" s="532">
        <f t="shared" si="387"/>
        <v>953.5</v>
      </c>
      <c r="E293" s="532">
        <f t="shared" ref="E293:I293" si="394">E367+E441-E219</f>
        <v>885.40000000000009</v>
      </c>
      <c r="F293" s="532">
        <f t="shared" si="394"/>
        <v>1102.3304364183598</v>
      </c>
      <c r="G293" s="532">
        <f t="shared" si="394"/>
        <v>1322.0565237020317</v>
      </c>
      <c r="H293" s="532">
        <f t="shared" si="394"/>
        <v>1677.5878480060196</v>
      </c>
      <c r="I293" s="532">
        <f t="shared" si="394"/>
        <v>2127.0662904439428</v>
      </c>
      <c r="K293" s="87" t="s">
        <v>82</v>
      </c>
      <c r="L293" s="532">
        <f>D293*'estand mp'!F129</f>
        <v>953.5</v>
      </c>
      <c r="M293" s="532">
        <f>E293*'estand mp'!G129</f>
        <v>922.58680000000015</v>
      </c>
      <c r="N293" s="532">
        <f>F293*'estand mp'!H129</f>
        <v>1206.0597304853275</v>
      </c>
      <c r="O293" s="532">
        <f>G293*'estand mp'!I129</f>
        <v>1518.7851447115127</v>
      </c>
      <c r="P293" s="532">
        <f>H293*'estand mp'!J129</f>
        <v>2023.5823731149833</v>
      </c>
      <c r="Q293" s="532">
        <f>I293*'estand mp'!K129</f>
        <v>2694.0517897472828</v>
      </c>
      <c r="U293" s="547"/>
      <c r="V293" s="547"/>
      <c r="W293" s="547"/>
      <c r="X293" s="547"/>
      <c r="Y293" s="547"/>
      <c r="Z293" s="547"/>
    </row>
    <row r="294" spans="2:26" s="533" customFormat="1" ht="12.75" customHeight="1" x14ac:dyDescent="0.2">
      <c r="B294" s="87" t="s">
        <v>83</v>
      </c>
      <c r="C294" s="731" t="s">
        <v>267</v>
      </c>
      <c r="D294" s="532">
        <f t="shared" si="387"/>
        <v>13086.5</v>
      </c>
      <c r="E294" s="532">
        <f t="shared" ref="E294:I294" si="395">E368+E442-E220</f>
        <v>12589.2</v>
      </c>
      <c r="F294" s="532">
        <f t="shared" si="395"/>
        <v>15294.089089541012</v>
      </c>
      <c r="G294" s="532">
        <f t="shared" si="395"/>
        <v>18348.486907449209</v>
      </c>
      <c r="H294" s="532">
        <f t="shared" si="395"/>
        <v>23396.25379984951</v>
      </c>
      <c r="I294" s="532">
        <f t="shared" si="395"/>
        <v>29583.230238901433</v>
      </c>
      <c r="K294" s="87" t="s">
        <v>83</v>
      </c>
      <c r="L294" s="532">
        <f>D294*'estand mp'!F138</f>
        <v>13086.5</v>
      </c>
      <c r="M294" s="532">
        <f>E294*'estand mp'!G138</f>
        <v>13117.946400000001</v>
      </c>
      <c r="N294" s="532">
        <f>F294*'estand mp'!H138</f>
        <v>16733.262872866824</v>
      </c>
      <c r="O294" s="532">
        <f>G294*'estand mp'!I138</f>
        <v>21078.83350171219</v>
      </c>
      <c r="P294" s="532">
        <f>H294*'estand mp'!J138</f>
        <v>28221.620013862925</v>
      </c>
      <c r="Q294" s="532">
        <f>I294*'estand mp'!K138</f>
        <v>37468.862503097786</v>
      </c>
      <c r="U294" s="547"/>
      <c r="V294" s="547"/>
      <c r="W294" s="547"/>
      <c r="X294" s="547"/>
      <c r="Y294" s="547"/>
      <c r="Z294" s="547"/>
    </row>
    <row r="295" spans="2:26" s="533" customFormat="1" ht="12.75" customHeight="1" x14ac:dyDescent="0.2">
      <c r="B295" s="87" t="s">
        <v>84</v>
      </c>
      <c r="C295" s="731" t="s">
        <v>267</v>
      </c>
      <c r="D295" s="532">
        <f t="shared" si="387"/>
        <v>10564</v>
      </c>
      <c r="E295" s="532">
        <f t="shared" ref="E295:I295" si="396">E369+E443-E221</f>
        <v>10183</v>
      </c>
      <c r="F295" s="532">
        <f t="shared" si="396"/>
        <v>12360.069977426638</v>
      </c>
      <c r="G295" s="532">
        <f t="shared" si="396"/>
        <v>14823.683972911962</v>
      </c>
      <c r="H295" s="532">
        <f t="shared" si="396"/>
        <v>18905.13769751693</v>
      </c>
      <c r="I295" s="532">
        <f t="shared" si="396"/>
        <v>23903.905191873586</v>
      </c>
      <c r="K295" s="87" t="s">
        <v>84</v>
      </c>
      <c r="L295" s="532">
        <f>D295*'estand mp'!F147</f>
        <v>10564</v>
      </c>
      <c r="M295" s="532">
        <f>E295*'estand mp'!G147</f>
        <v>10610.686</v>
      </c>
      <c r="N295" s="532">
        <f>F295*'estand mp'!H147</f>
        <v>13523.152562302485</v>
      </c>
      <c r="O295" s="532">
        <f>G295*'estand mp'!I147</f>
        <v>17029.522266501128</v>
      </c>
      <c r="P295" s="532">
        <f>H295*'estand mp'!J147</f>
        <v>22804.232548225733</v>
      </c>
      <c r="Q295" s="532">
        <f>I295*'estand mp'!K147</f>
        <v>30275.670698855247</v>
      </c>
      <c r="U295" s="547"/>
      <c r="V295" s="547"/>
      <c r="W295" s="547"/>
      <c r="X295" s="547"/>
      <c r="Y295" s="547"/>
      <c r="Z295" s="547"/>
    </row>
    <row r="296" spans="2:26" s="533" customFormat="1" ht="12.75" customHeight="1" x14ac:dyDescent="0.2">
      <c r="B296" s="87" t="s">
        <v>85</v>
      </c>
      <c r="C296" s="731" t="s">
        <v>267</v>
      </c>
      <c r="D296" s="532">
        <f t="shared" si="387"/>
        <v>875.8</v>
      </c>
      <c r="E296" s="532">
        <f t="shared" ref="E296:I296" si="397">E370+E444-E222</f>
        <v>835.3</v>
      </c>
      <c r="F296" s="532">
        <f t="shared" si="397"/>
        <v>1017.8532731376977</v>
      </c>
      <c r="G296" s="532">
        <f t="shared" si="397"/>
        <v>1225.1839277652368</v>
      </c>
      <c r="H296" s="532">
        <f t="shared" si="397"/>
        <v>1557.4338600451465</v>
      </c>
      <c r="I296" s="532">
        <f t="shared" si="397"/>
        <v>1971.7471783295705</v>
      </c>
      <c r="K296" s="87" t="s">
        <v>85</v>
      </c>
      <c r="L296" s="532">
        <f>D296*'estand mp'!F156</f>
        <v>875.8</v>
      </c>
      <c r="M296" s="532">
        <f>E296*'estand mp'!G156</f>
        <v>870.38260000000002</v>
      </c>
      <c r="N296" s="532">
        <f>F296*'estand mp'!H156</f>
        <v>1113.6332661399551</v>
      </c>
      <c r="O296" s="532">
        <f>G296*'estand mp'!I156</f>
        <v>1407.4974221363429</v>
      </c>
      <c r="P296" s="532">
        <f>H296*'estand mp'!J156</f>
        <v>1878.6471958686229</v>
      </c>
      <c r="Q296" s="532">
        <f>I296*'estand mp'!K156</f>
        <v>2497.3312014639951</v>
      </c>
      <c r="U296" s="547"/>
      <c r="V296" s="547"/>
      <c r="W296" s="547"/>
      <c r="X296" s="547"/>
      <c r="Y296" s="547"/>
      <c r="Z296" s="547"/>
    </row>
    <row r="297" spans="2:26" s="533" customFormat="1" ht="12.75" customHeight="1" x14ac:dyDescent="0.2">
      <c r="B297" s="87" t="s">
        <v>86</v>
      </c>
      <c r="C297" s="731" t="s">
        <v>267</v>
      </c>
      <c r="D297" s="532">
        <f t="shared" si="387"/>
        <v>7152</v>
      </c>
      <c r="E297" s="532">
        <f t="shared" ref="E297:I297" si="398">E371+E445-E223</f>
        <v>6799.9</v>
      </c>
      <c r="F297" s="532">
        <f t="shared" si="398"/>
        <v>8312.992550790068</v>
      </c>
      <c r="G297" s="532">
        <f t="shared" si="398"/>
        <v>9975.1110609480802</v>
      </c>
      <c r="H297" s="532">
        <f t="shared" si="398"/>
        <v>12717.440180586907</v>
      </c>
      <c r="I297" s="532">
        <f t="shared" si="398"/>
        <v>16072.338318284423</v>
      </c>
      <c r="K297" s="87" t="s">
        <v>86</v>
      </c>
      <c r="L297" s="532">
        <f>D297*'estand mp'!F165</f>
        <v>7152</v>
      </c>
      <c r="M297" s="532">
        <f>E297*'estand mp'!G165</f>
        <v>7085.4957999999997</v>
      </c>
      <c r="N297" s="532">
        <f>F297*'estand mp'!H165</f>
        <v>9095.2451498194132</v>
      </c>
      <c r="O297" s="532">
        <f>G297*'estand mp'!I165</f>
        <v>11459.45746237246</v>
      </c>
      <c r="P297" s="532">
        <f>H297*'estand mp'!J165</f>
        <v>15340.3518099921</v>
      </c>
      <c r="Q297" s="532">
        <f>I297*'estand mp'!K165</f>
        <v>20356.540840464753</v>
      </c>
      <c r="U297" s="547"/>
      <c r="V297" s="547"/>
      <c r="W297" s="547"/>
      <c r="X297" s="547"/>
      <c r="Y297" s="547"/>
      <c r="Z297" s="547"/>
    </row>
    <row r="298" spans="2:26" s="533" customFormat="1" ht="12.75" customHeight="1" x14ac:dyDescent="0.2">
      <c r="B298" s="87" t="s">
        <v>87</v>
      </c>
      <c r="C298" s="731" t="s">
        <v>267</v>
      </c>
      <c r="D298" s="532">
        <f t="shared" si="387"/>
        <v>4417.6000000000004</v>
      </c>
      <c r="E298" s="532">
        <f t="shared" ref="E298:I298" si="399">E372+E446-E224</f>
        <v>4592.2</v>
      </c>
      <c r="F298" s="532">
        <f t="shared" si="399"/>
        <v>5530.6489089541001</v>
      </c>
      <c r="G298" s="532">
        <f t="shared" si="399"/>
        <v>6638.3786907449203</v>
      </c>
      <c r="H298" s="532">
        <f t="shared" si="399"/>
        <v>8427.6553799849498</v>
      </c>
      <c r="I298" s="532">
        <f t="shared" si="399"/>
        <v>10657.359273890143</v>
      </c>
      <c r="K298" s="87" t="s">
        <v>87</v>
      </c>
      <c r="L298" s="532">
        <f>D298*'estand mp'!F174</f>
        <v>4417.6000000000004</v>
      </c>
      <c r="M298" s="532">
        <f>E298*'estand mp'!G174</f>
        <v>4785.0724</v>
      </c>
      <c r="N298" s="532">
        <f>F298*'estand mp'!H174</f>
        <v>6051.0829712866816</v>
      </c>
      <c r="O298" s="532">
        <f>G298*'estand mp'!I174</f>
        <v>7626.2026318212183</v>
      </c>
      <c r="P298" s="532">
        <f>H298*'estand mp'!J174</f>
        <v>10165.819270743792</v>
      </c>
      <c r="Q298" s="532">
        <f>I298*'estand mp'!K174</f>
        <v>13498.158451757106</v>
      </c>
      <c r="U298" s="547"/>
      <c r="V298" s="547"/>
      <c r="W298" s="547"/>
      <c r="X298" s="547"/>
      <c r="Y298" s="547"/>
      <c r="Z298" s="547"/>
    </row>
    <row r="299" spans="2:26" s="533" customFormat="1" ht="12.75" customHeight="1" x14ac:dyDescent="0.2">
      <c r="B299" s="743" t="s">
        <v>678</v>
      </c>
      <c r="C299" s="739"/>
      <c r="D299" s="572">
        <f>SUM(D286:D298)</f>
        <v>58644.4</v>
      </c>
      <c r="E299" s="572">
        <f t="shared" ref="E299:I299" si="400">SUM(E286:E298)</f>
        <v>56922.950000000004</v>
      </c>
      <c r="F299" s="572">
        <f t="shared" si="400"/>
        <v>68979.869187358927</v>
      </c>
      <c r="G299" s="572">
        <f t="shared" si="400"/>
        <v>82787.16302483069</v>
      </c>
      <c r="H299" s="572">
        <f t="shared" si="400"/>
        <v>105514.90711060948</v>
      </c>
      <c r="I299" s="572">
        <f t="shared" si="400"/>
        <v>133405.6994074492</v>
      </c>
      <c r="K299" s="743" t="s">
        <v>678</v>
      </c>
      <c r="L299" s="572">
        <f>SUM(L286:L298)</f>
        <v>58644.4</v>
      </c>
      <c r="M299" s="572">
        <f t="shared" ref="M299:Q299" si="401">SUM(M286:M298)</f>
        <v>59313.713899999995</v>
      </c>
      <c r="N299" s="572">
        <f t="shared" si="401"/>
        <v>75470.874877889408</v>
      </c>
      <c r="O299" s="572">
        <f t="shared" si="401"/>
        <v>95106.306818740617</v>
      </c>
      <c r="P299" s="572">
        <f t="shared" si="401"/>
        <v>127276.85550636391</v>
      </c>
      <c r="Q299" s="572">
        <f t="shared" si="401"/>
        <v>168965.99079482161</v>
      </c>
      <c r="U299" s="547"/>
      <c r="V299" s="547"/>
      <c r="W299" s="547"/>
      <c r="X299" s="547"/>
      <c r="Y299" s="547"/>
      <c r="Z299" s="547"/>
    </row>
    <row r="300" spans="2:26" s="533" customFormat="1" ht="12.75" customHeight="1" x14ac:dyDescent="0.2">
      <c r="B300" s="562" t="s">
        <v>661</v>
      </c>
      <c r="C300" s="735"/>
      <c r="D300" s="563">
        <f>D299+D284+D281+D277+D273+D267</f>
        <v>121293.35</v>
      </c>
      <c r="E300" s="563">
        <f t="shared" ref="E300:I300" si="402">E299+E284+E281+E277+E273+E267</f>
        <v>117677.20000000001</v>
      </c>
      <c r="F300" s="563">
        <f t="shared" si="402"/>
        <v>142585.13679458242</v>
      </c>
      <c r="G300" s="563">
        <f t="shared" si="402"/>
        <v>171137.58415349887</v>
      </c>
      <c r="H300" s="563">
        <f t="shared" si="402"/>
        <v>218123.60304740403</v>
      </c>
      <c r="I300" s="563">
        <f t="shared" si="402"/>
        <v>275780.3684960496</v>
      </c>
      <c r="K300" s="562" t="s">
        <v>661</v>
      </c>
      <c r="L300" s="563">
        <f>L299+L284+L281+L277+L273+L267</f>
        <v>214807.19049999997</v>
      </c>
      <c r="M300" s="563">
        <f t="shared" ref="M300:Q300" si="403">M299+M284+M281+M277+M273+M267</f>
        <v>219687.54914999998</v>
      </c>
      <c r="N300" s="563">
        <f t="shared" si="403"/>
        <v>279214.18957012979</v>
      </c>
      <c r="O300" s="563">
        <f t="shared" si="403"/>
        <v>351899.26458608854</v>
      </c>
      <c r="P300" s="563">
        <f t="shared" si="403"/>
        <v>470951.3967417276</v>
      </c>
      <c r="Q300" s="563">
        <f t="shared" si="403"/>
        <v>625210.150558647</v>
      </c>
      <c r="U300" s="547"/>
      <c r="V300" s="547"/>
      <c r="W300" s="547"/>
      <c r="X300" s="547"/>
      <c r="Y300" s="547"/>
      <c r="Z300" s="547"/>
    </row>
    <row r="301" spans="2:26" s="533" customFormat="1" ht="12.75" customHeight="1" x14ac:dyDescent="0.2">
      <c r="B301" s="523" t="s">
        <v>248</v>
      </c>
      <c r="C301" s="732"/>
      <c r="D301" s="565"/>
      <c r="E301" s="536"/>
      <c r="F301" s="536"/>
      <c r="G301" s="536"/>
      <c r="H301" s="536"/>
      <c r="I301" s="538"/>
      <c r="K301" s="523" t="s">
        <v>248</v>
      </c>
      <c r="L301" s="565"/>
      <c r="M301" s="536"/>
      <c r="N301" s="536"/>
      <c r="O301" s="536"/>
      <c r="P301" s="536"/>
      <c r="Q301" s="538"/>
      <c r="U301" s="547"/>
      <c r="V301" s="547"/>
      <c r="W301" s="547"/>
      <c r="X301" s="547"/>
      <c r="Y301" s="547"/>
      <c r="Z301" s="547"/>
    </row>
    <row r="302" spans="2:26" s="533" customFormat="1" ht="12.75" customHeight="1" x14ac:dyDescent="0.2">
      <c r="B302" s="750" t="s">
        <v>785</v>
      </c>
      <c r="C302" s="525"/>
      <c r="D302" s="537"/>
      <c r="E302" s="751"/>
      <c r="F302" s="751"/>
      <c r="G302" s="751"/>
      <c r="H302" s="751"/>
      <c r="I302" s="752"/>
      <c r="K302" s="750" t="s">
        <v>785</v>
      </c>
      <c r="L302" s="537"/>
      <c r="M302" s="751"/>
      <c r="N302" s="751"/>
      <c r="O302" s="751"/>
      <c r="P302" s="751"/>
      <c r="Q302" s="752"/>
      <c r="U302" s="547"/>
      <c r="V302" s="547"/>
      <c r="W302" s="547"/>
      <c r="X302" s="547"/>
      <c r="Y302" s="547"/>
      <c r="Z302" s="547"/>
    </row>
    <row r="303" spans="2:26" s="533" customFormat="1" ht="12.75" customHeight="1" x14ac:dyDescent="0.2">
      <c r="B303" s="87" t="s">
        <v>75</v>
      </c>
      <c r="C303" s="731" t="s">
        <v>247</v>
      </c>
      <c r="D303" s="532">
        <f>D377+D451-D229</f>
        <v>59</v>
      </c>
      <c r="E303" s="532">
        <f t="shared" ref="E303:I303" si="404">E377+E451-E229</f>
        <v>56</v>
      </c>
      <c r="F303" s="532">
        <f t="shared" si="404"/>
        <v>68.239277652370191</v>
      </c>
      <c r="G303" s="532">
        <f t="shared" si="404"/>
        <v>82.487133182844232</v>
      </c>
      <c r="H303" s="532">
        <f t="shared" si="404"/>
        <v>105.40632054176072</v>
      </c>
      <c r="I303" s="532">
        <f t="shared" si="404"/>
        <v>132.96613995485325</v>
      </c>
      <c r="K303" s="87" t="s">
        <v>75</v>
      </c>
      <c r="L303" s="532">
        <f>D303*'estand mp'!F69</f>
        <v>30.68</v>
      </c>
      <c r="M303" s="532">
        <f>E303*'estand mp'!G69</f>
        <v>30.520000000000003</v>
      </c>
      <c r="N303" s="532">
        <f>F303*'estand mp'!H69</f>
        <v>39.049926636568841</v>
      </c>
      <c r="O303" s="532">
        <f>G303*'estand mp'!I69</f>
        <v>49.563425062076746</v>
      </c>
      <c r="P303" s="532">
        <f>H303*'estand mp'!J69</f>
        <v>66.501440540349904</v>
      </c>
      <c r="Q303" s="532">
        <f>I303*'estand mp'!K69</f>
        <v>88.083539913656892</v>
      </c>
      <c r="U303" s="547"/>
      <c r="V303" s="547"/>
      <c r="W303" s="547"/>
      <c r="X303" s="547"/>
      <c r="Y303" s="547"/>
      <c r="Z303" s="547"/>
    </row>
    <row r="304" spans="2:26" s="533" customFormat="1" ht="12.75" customHeight="1" x14ac:dyDescent="0.2">
      <c r="B304" s="87" t="s">
        <v>76</v>
      </c>
      <c r="C304" s="731" t="s">
        <v>247</v>
      </c>
      <c r="D304" s="532">
        <f t="shared" ref="D304:D315" si="405">D378+D452-D230</f>
        <v>821</v>
      </c>
      <c r="E304" s="532">
        <f t="shared" ref="E304:I304" si="406">E378+E452-E230</f>
        <v>809</v>
      </c>
      <c r="F304" s="532">
        <f t="shared" si="406"/>
        <v>968.6297968397289</v>
      </c>
      <c r="G304" s="532">
        <f t="shared" si="406"/>
        <v>1162.7557562076747</v>
      </c>
      <c r="H304" s="532">
        <f t="shared" si="406"/>
        <v>1484.23927765237</v>
      </c>
      <c r="I304" s="532">
        <f t="shared" si="406"/>
        <v>1874.3967268623023</v>
      </c>
      <c r="K304" s="87" t="s">
        <v>76</v>
      </c>
      <c r="L304" s="532">
        <f>D304*'estand mp'!F78</f>
        <v>406.55919999999998</v>
      </c>
      <c r="M304" s="532">
        <f>E304*'estand mp'!G78</f>
        <v>420.68</v>
      </c>
      <c r="N304" s="532">
        <f>F304*'estand mp'!H78</f>
        <v>528.871869074492</v>
      </c>
      <c r="O304" s="532">
        <f>G304*'estand mp'!I78</f>
        <v>666.60787503385995</v>
      </c>
      <c r="P304" s="532">
        <f>H304*'estand mp'!J78</f>
        <v>893.46009677200902</v>
      </c>
      <c r="Q304" s="532">
        <f>I304*'estand mp'!K78</f>
        <v>1184.7372869699493</v>
      </c>
      <c r="U304" s="547"/>
      <c r="V304" s="547"/>
      <c r="W304" s="547"/>
      <c r="X304" s="547"/>
      <c r="Y304" s="547"/>
      <c r="Z304" s="547"/>
    </row>
    <row r="305" spans="2:26" s="533" customFormat="1" ht="12.75" customHeight="1" x14ac:dyDescent="0.2">
      <c r="B305" s="87" t="s">
        <v>77</v>
      </c>
      <c r="C305" s="731" t="s">
        <v>247</v>
      </c>
      <c r="D305" s="532">
        <f t="shared" si="405"/>
        <v>216</v>
      </c>
      <c r="E305" s="532">
        <f t="shared" ref="E305:I305" si="407">E379+E453-E231</f>
        <v>217</v>
      </c>
      <c r="F305" s="532">
        <f t="shared" si="407"/>
        <v>257.39729119638832</v>
      </c>
      <c r="G305" s="532">
        <f t="shared" si="407"/>
        <v>308.07674943566587</v>
      </c>
      <c r="H305" s="532">
        <f t="shared" si="407"/>
        <v>394.52370203160274</v>
      </c>
      <c r="I305" s="532">
        <f t="shared" si="407"/>
        <v>498.12302483069982</v>
      </c>
      <c r="K305" s="87" t="s">
        <v>77</v>
      </c>
      <c r="L305" s="532">
        <f>D305*'estand mp'!F87</f>
        <v>106.9632</v>
      </c>
      <c r="M305" s="532">
        <f>E305*'estand mp'!G87</f>
        <v>112.84</v>
      </c>
      <c r="N305" s="532">
        <f>F305*'estand mp'!H87</f>
        <v>140.53892099322803</v>
      </c>
      <c r="O305" s="532">
        <f>G305*'estand mp'!I87</f>
        <v>176.62040045146725</v>
      </c>
      <c r="P305" s="532">
        <f>H305*'estand mp'!J87</f>
        <v>237.48946029345379</v>
      </c>
      <c r="Q305" s="532">
        <f>I305*'estand mp'!K87</f>
        <v>314.84525797432286</v>
      </c>
      <c r="U305" s="547"/>
      <c r="V305" s="547"/>
      <c r="W305" s="547"/>
      <c r="X305" s="547"/>
      <c r="Y305" s="547"/>
      <c r="Z305" s="547"/>
    </row>
    <row r="306" spans="2:26" s="533" customFormat="1" ht="12.75" customHeight="1" x14ac:dyDescent="0.2">
      <c r="B306" s="87" t="s">
        <v>78</v>
      </c>
      <c r="C306" s="731" t="s">
        <v>247</v>
      </c>
      <c r="D306" s="532">
        <f t="shared" si="405"/>
        <v>72</v>
      </c>
      <c r="E306" s="532">
        <f t="shared" ref="E306:I306" si="408">E380+E454-E232</f>
        <v>70</v>
      </c>
      <c r="F306" s="532">
        <f t="shared" si="408"/>
        <v>83.4191121143717</v>
      </c>
      <c r="G306" s="532">
        <f t="shared" si="408"/>
        <v>101.70293453724604</v>
      </c>
      <c r="H306" s="532">
        <f t="shared" si="408"/>
        <v>129.41610233258089</v>
      </c>
      <c r="I306" s="532">
        <f t="shared" si="408"/>
        <v>163.06254702784048</v>
      </c>
      <c r="K306" s="87" t="s">
        <v>78</v>
      </c>
      <c r="L306" s="532">
        <f>D306*'estand mp'!F96</f>
        <v>35.654399999999995</v>
      </c>
      <c r="M306" s="532">
        <f>E306*'estand mp'!G96</f>
        <v>45.5</v>
      </c>
      <c r="N306" s="532">
        <f>F306*'estand mp'!H96</f>
        <v>56.933544018058697</v>
      </c>
      <c r="O306" s="532">
        <f>G306*'estand mp'!I96</f>
        <v>72.882865462753955</v>
      </c>
      <c r="P306" s="532">
        <f>H306*'estand mp'!J96</f>
        <v>97.379955050790102</v>
      </c>
      <c r="Q306" s="532">
        <f>I306*'estand mp'!K96</f>
        <v>128.83230428461843</v>
      </c>
      <c r="U306" s="547"/>
      <c r="V306" s="547"/>
      <c r="W306" s="547"/>
      <c r="X306" s="547"/>
      <c r="Y306" s="547"/>
      <c r="Z306" s="547"/>
    </row>
    <row r="307" spans="2:26" s="533" customFormat="1" ht="12.75" customHeight="1" x14ac:dyDescent="0.2">
      <c r="B307" s="87" t="s">
        <v>79</v>
      </c>
      <c r="C307" s="731" t="s">
        <v>247</v>
      </c>
      <c r="D307" s="532">
        <f t="shared" si="405"/>
        <v>478</v>
      </c>
      <c r="E307" s="532">
        <f t="shared" ref="E307:I307" si="409">E381+E455-E233</f>
        <v>463</v>
      </c>
      <c r="F307" s="532">
        <f t="shared" si="409"/>
        <v>561.95410082769001</v>
      </c>
      <c r="G307" s="532">
        <f t="shared" si="409"/>
        <v>672.14492099322786</v>
      </c>
      <c r="H307" s="532">
        <f t="shared" si="409"/>
        <v>856.9849510910459</v>
      </c>
      <c r="I307" s="532">
        <f t="shared" si="409"/>
        <v>1084.8901429646351</v>
      </c>
      <c r="K307" s="87" t="s">
        <v>79</v>
      </c>
      <c r="L307" s="532">
        <f>D307*'estand mp'!F105</f>
        <v>263.85599999999999</v>
      </c>
      <c r="M307" s="532">
        <f>E307*'estand mp'!G105</f>
        <v>268.53999999999996</v>
      </c>
      <c r="N307" s="532">
        <f>F307*'estand mp'!H105</f>
        <v>342.23004740406321</v>
      </c>
      <c r="O307" s="532">
        <f>G307*'estand mp'!I105</f>
        <v>429.8030697291195</v>
      </c>
      <c r="P307" s="532">
        <f>H307*'estand mp'!J105</f>
        <v>575.39897832392785</v>
      </c>
      <c r="Q307" s="532">
        <f>I307*'estand mp'!K105</f>
        <v>764.84063461540643</v>
      </c>
      <c r="U307" s="547"/>
      <c r="V307" s="547"/>
      <c r="W307" s="547"/>
      <c r="X307" s="547"/>
      <c r="Y307" s="547"/>
      <c r="Z307" s="547"/>
    </row>
    <row r="308" spans="2:26" s="533" customFormat="1" ht="12.75" customHeight="1" x14ac:dyDescent="0.2">
      <c r="B308" s="87" t="s">
        <v>80</v>
      </c>
      <c r="C308" s="731" t="s">
        <v>247</v>
      </c>
      <c r="D308" s="532">
        <f t="shared" si="405"/>
        <v>2912</v>
      </c>
      <c r="E308" s="532">
        <f t="shared" ref="E308:I308" si="410">E382+E456-E234</f>
        <v>2824</v>
      </c>
      <c r="F308" s="532">
        <f t="shared" si="410"/>
        <v>3413.4040632054175</v>
      </c>
      <c r="G308" s="532">
        <f t="shared" si="410"/>
        <v>4098.4848758465005</v>
      </c>
      <c r="H308" s="532">
        <f t="shared" si="410"/>
        <v>5225.2144469525956</v>
      </c>
      <c r="I308" s="532">
        <f t="shared" si="410"/>
        <v>6606.5654627539498</v>
      </c>
      <c r="K308" s="87" t="s">
        <v>80</v>
      </c>
      <c r="L308" s="532">
        <f>D308*'estand mp'!F114</f>
        <v>1607.4240000000002</v>
      </c>
      <c r="M308" s="532">
        <f>E308*'estand mp'!G114</f>
        <v>1694.3999999999999</v>
      </c>
      <c r="N308" s="532">
        <f>F308*'estand mp'!H114</f>
        <v>2150.4445598194129</v>
      </c>
      <c r="O308" s="532">
        <f>G308*'estand mp'!I114</f>
        <v>2711.1477453724606</v>
      </c>
      <c r="P308" s="532">
        <f>H308*'estand mp'!J114</f>
        <v>3629.3033244920998</v>
      </c>
      <c r="Q308" s="532">
        <f>I308*'estand mp'!K114</f>
        <v>4818.1929666069427</v>
      </c>
      <c r="U308" s="547"/>
      <c r="V308" s="547"/>
      <c r="W308" s="547"/>
      <c r="X308" s="547"/>
      <c r="Y308" s="547"/>
      <c r="Z308" s="547"/>
    </row>
    <row r="309" spans="2:26" s="533" customFormat="1" ht="12.75" customHeight="1" x14ac:dyDescent="0.2">
      <c r="B309" s="87" t="s">
        <v>81</v>
      </c>
      <c r="C309" s="731" t="s">
        <v>247</v>
      </c>
      <c r="D309" s="532">
        <f t="shared" si="405"/>
        <v>444</v>
      </c>
      <c r="E309" s="532">
        <f t="shared" ref="E309:I309" si="411">E383+E457-E235</f>
        <v>434</v>
      </c>
      <c r="F309" s="532">
        <f t="shared" si="411"/>
        <v>520.69450714823188</v>
      </c>
      <c r="G309" s="532">
        <f t="shared" si="411"/>
        <v>626.43340857787803</v>
      </c>
      <c r="H309" s="532">
        <f t="shared" si="411"/>
        <v>798.50639578630557</v>
      </c>
      <c r="I309" s="532">
        <f t="shared" si="411"/>
        <v>1010.4716892400302</v>
      </c>
      <c r="K309" s="87" t="s">
        <v>81</v>
      </c>
      <c r="L309" s="532">
        <f>D309*'estand mp'!F123</f>
        <v>245.08800000000002</v>
      </c>
      <c r="M309" s="532">
        <f>E309*'estand mp'!G123</f>
        <v>251.71999999999997</v>
      </c>
      <c r="N309" s="532">
        <f>F309*'estand mp'!H123</f>
        <v>317.10295485327322</v>
      </c>
      <c r="O309" s="532">
        <f>G309*'estand mp'!I123</f>
        <v>400.5728431151241</v>
      </c>
      <c r="P309" s="532">
        <f>H309*'estand mp'!J123</f>
        <v>536.13516052483078</v>
      </c>
      <c r="Q309" s="532">
        <f>I309*'estand mp'!K123</f>
        <v>712.37609915720247</v>
      </c>
      <c r="U309" s="547"/>
      <c r="V309" s="547"/>
      <c r="W309" s="547"/>
      <c r="X309" s="547"/>
      <c r="Y309" s="547"/>
      <c r="Z309" s="547"/>
    </row>
    <row r="310" spans="2:26" s="533" customFormat="1" ht="12.75" customHeight="1" x14ac:dyDescent="0.2">
      <c r="B310" s="87" t="s">
        <v>82</v>
      </c>
      <c r="C310" s="731" t="s">
        <v>247</v>
      </c>
      <c r="D310" s="532">
        <f t="shared" si="405"/>
        <v>169</v>
      </c>
      <c r="E310" s="532">
        <f t="shared" ref="E310:I310" si="412">E384+E458-E236</f>
        <v>157</v>
      </c>
      <c r="F310" s="532">
        <f t="shared" si="412"/>
        <v>194.67795334838226</v>
      </c>
      <c r="G310" s="532">
        <f t="shared" si="412"/>
        <v>234.21354401805866</v>
      </c>
      <c r="H310" s="532">
        <f t="shared" si="412"/>
        <v>296.48457486832206</v>
      </c>
      <c r="I310" s="532">
        <f t="shared" si="412"/>
        <v>376.73739653875094</v>
      </c>
      <c r="K310" s="87" t="s">
        <v>82</v>
      </c>
      <c r="L310" s="532">
        <f>D310*'estand mp'!F132</f>
        <v>3.38</v>
      </c>
      <c r="M310" s="532">
        <f>E310*'estand mp'!G132</f>
        <v>91.059999999999988</v>
      </c>
      <c r="N310" s="532">
        <f>F310*'estand mp'!H132</f>
        <v>118.55887358916479</v>
      </c>
      <c r="O310" s="532">
        <f>G310*'estand mp'!I132</f>
        <v>149.76785072234759</v>
      </c>
      <c r="P310" s="532">
        <f>H310*'estand mp'!J132</f>
        <v>199.06641446952597</v>
      </c>
      <c r="Q310" s="532">
        <f>I310*'estand mp'!K132</f>
        <v>265.59746285891651</v>
      </c>
      <c r="U310" s="547"/>
      <c r="V310" s="547"/>
      <c r="W310" s="547"/>
      <c r="X310" s="547"/>
      <c r="Y310" s="547"/>
      <c r="Z310" s="547"/>
    </row>
    <row r="311" spans="2:26" s="533" customFormat="1" ht="12.75" customHeight="1" x14ac:dyDescent="0.2">
      <c r="B311" s="87" t="s">
        <v>83</v>
      </c>
      <c r="C311" s="731" t="s">
        <v>247</v>
      </c>
      <c r="D311" s="532">
        <f t="shared" si="405"/>
        <v>2784</v>
      </c>
      <c r="E311" s="532">
        <f t="shared" ref="E311:I311" si="413">E385+E459-E237</f>
        <v>2679</v>
      </c>
      <c r="F311" s="532">
        <f t="shared" si="413"/>
        <v>3253.4657637321297</v>
      </c>
      <c r="G311" s="532">
        <f t="shared" si="413"/>
        <v>3904.3589164785553</v>
      </c>
      <c r="H311" s="532">
        <f t="shared" si="413"/>
        <v>4977.8412340105342</v>
      </c>
      <c r="I311" s="532">
        <f t="shared" si="413"/>
        <v>6294.6660082769004</v>
      </c>
      <c r="K311" s="87" t="s">
        <v>83</v>
      </c>
      <c r="L311" s="532">
        <f>D311*'estand mp'!F141</f>
        <v>876.96</v>
      </c>
      <c r="M311" s="532">
        <f>E311*'estand mp'!G141</f>
        <v>884.07</v>
      </c>
      <c r="N311" s="532">
        <f>F311*'estand mp'!H141</f>
        <v>1127.325887133183</v>
      </c>
      <c r="O311" s="532">
        <f>G311*'estand mp'!I141</f>
        <v>1420.5033827878106</v>
      </c>
      <c r="P311" s="532">
        <f>H311*'estand mp'!J141</f>
        <v>1901.6162413120771</v>
      </c>
      <c r="Q311" s="532">
        <f>I311*'estand mp'!K141</f>
        <v>2524.8979386586316</v>
      </c>
      <c r="U311" s="547"/>
      <c r="V311" s="547"/>
      <c r="W311" s="547"/>
      <c r="X311" s="547"/>
      <c r="Y311" s="547"/>
      <c r="Z311" s="547"/>
    </row>
    <row r="312" spans="2:26" s="533" customFormat="1" ht="12.75" customHeight="1" x14ac:dyDescent="0.2">
      <c r="B312" s="87" t="s">
        <v>84</v>
      </c>
      <c r="C312" s="731" t="s">
        <v>247</v>
      </c>
      <c r="D312" s="532">
        <f t="shared" si="405"/>
        <v>2113</v>
      </c>
      <c r="E312" s="532">
        <f t="shared" ref="E312:I312" si="414">E386+E460-E238</f>
        <v>2036</v>
      </c>
      <c r="F312" s="532">
        <f t="shared" si="414"/>
        <v>2472.6139954853275</v>
      </c>
      <c r="G312" s="532">
        <f t="shared" si="414"/>
        <v>2964.5367945823923</v>
      </c>
      <c r="H312" s="532">
        <f t="shared" si="414"/>
        <v>3780.6275395033863</v>
      </c>
      <c r="I312" s="532">
        <f t="shared" si="414"/>
        <v>4780.7810383747174</v>
      </c>
      <c r="K312" s="87" t="s">
        <v>84</v>
      </c>
      <c r="L312" s="532">
        <f>D312*'estand mp'!F150</f>
        <v>665.59500000000003</v>
      </c>
      <c r="M312" s="532">
        <f>E312*'estand mp'!G150</f>
        <v>671.88</v>
      </c>
      <c r="N312" s="532">
        <f>F312*'estand mp'!H150</f>
        <v>856.76074943566607</v>
      </c>
      <c r="O312" s="532">
        <f>G312*'estand mp'!I150</f>
        <v>1078.572599288939</v>
      </c>
      <c r="P312" s="532">
        <f>H312*'estand mp'!J150</f>
        <v>1444.2611552878107</v>
      </c>
      <c r="Q312" s="532">
        <f>I312*'estand mp'!K150</f>
        <v>1917.6528465685667</v>
      </c>
      <c r="U312" s="547"/>
      <c r="V312" s="547"/>
      <c r="W312" s="547"/>
      <c r="X312" s="547"/>
      <c r="Y312" s="547"/>
      <c r="Z312" s="547"/>
    </row>
    <row r="313" spans="2:26" s="533" customFormat="1" ht="12.75" customHeight="1" x14ac:dyDescent="0.2">
      <c r="B313" s="87" t="s">
        <v>85</v>
      </c>
      <c r="C313" s="731" t="s">
        <v>247</v>
      </c>
      <c r="D313" s="532">
        <f t="shared" si="405"/>
        <v>266</v>
      </c>
      <c r="E313" s="532">
        <f t="shared" ref="E313:I313" si="415">E387+E461-E239</f>
        <v>252</v>
      </c>
      <c r="F313" s="532">
        <f t="shared" si="415"/>
        <v>309.07674943566593</v>
      </c>
      <c r="G313" s="532">
        <f t="shared" si="415"/>
        <v>370.69209932279904</v>
      </c>
      <c r="H313" s="532">
        <f t="shared" si="415"/>
        <v>471.82844243792329</v>
      </c>
      <c r="I313" s="532">
        <f t="shared" si="415"/>
        <v>598.34762979683967</v>
      </c>
      <c r="K313" s="87" t="s">
        <v>85</v>
      </c>
      <c r="L313" s="532">
        <f>D313*'estand mp'!F159</f>
        <v>66.5</v>
      </c>
      <c r="M313" s="532">
        <f>E313*'estand mp'!G159</f>
        <v>65.52</v>
      </c>
      <c r="N313" s="532">
        <f>F313*'estand mp'!H159</f>
        <v>84.377952595936804</v>
      </c>
      <c r="O313" s="532">
        <f>G313*'estand mp'!I159</f>
        <v>106.25889027088034</v>
      </c>
      <c r="P313" s="532">
        <f>H313*'estand mp'!J159</f>
        <v>142.01210417607226</v>
      </c>
      <c r="Q313" s="532">
        <f>I313*'estand mp'!K159</f>
        <v>189.09677375959367</v>
      </c>
      <c r="U313" s="547"/>
      <c r="V313" s="547"/>
      <c r="W313" s="547"/>
      <c r="X313" s="547"/>
      <c r="Y313" s="547"/>
      <c r="Z313" s="547"/>
    </row>
    <row r="314" spans="2:26" s="533" customFormat="1" ht="12.75" customHeight="1" x14ac:dyDescent="0.2">
      <c r="B314" s="87" t="s">
        <v>86</v>
      </c>
      <c r="C314" s="731" t="s">
        <v>247</v>
      </c>
      <c r="D314" s="532">
        <f t="shared" si="405"/>
        <v>1834</v>
      </c>
      <c r="E314" s="532">
        <f t="shared" ref="E314:I314" si="416">E388+E462-E240</f>
        <v>1743</v>
      </c>
      <c r="F314" s="532">
        <f t="shared" si="416"/>
        <v>2132.1775771256584</v>
      </c>
      <c r="G314" s="532">
        <f t="shared" si="416"/>
        <v>2557.4130925507898</v>
      </c>
      <c r="H314" s="532">
        <f t="shared" si="416"/>
        <v>3260.7795334838224</v>
      </c>
      <c r="I314" s="532">
        <f t="shared" si="416"/>
        <v>4121.2405944319034</v>
      </c>
      <c r="K314" s="87" t="s">
        <v>86</v>
      </c>
      <c r="L314" s="532">
        <f>D314*'estand mp'!F168</f>
        <v>458.5</v>
      </c>
      <c r="M314" s="532">
        <f>E314*'estand mp'!G168</f>
        <v>453.18</v>
      </c>
      <c r="N314" s="532">
        <f>F314*'estand mp'!H168</f>
        <v>582.08447855530483</v>
      </c>
      <c r="O314" s="532">
        <f>G314*'estand mp'!I168</f>
        <v>733.0824629796839</v>
      </c>
      <c r="P314" s="532">
        <f>H314*'estand mp'!J168</f>
        <v>981.4375759367947</v>
      </c>
      <c r="Q314" s="532">
        <f>I314*'estand mp'!K168</f>
        <v>1302.4423620742805</v>
      </c>
      <c r="U314" s="547"/>
      <c r="V314" s="547"/>
      <c r="W314" s="547"/>
      <c r="X314" s="547"/>
      <c r="Y314" s="547"/>
      <c r="Z314" s="547"/>
    </row>
    <row r="315" spans="2:26" s="533" customFormat="1" ht="12.75" customHeight="1" x14ac:dyDescent="0.2">
      <c r="B315" s="87" t="s">
        <v>87</v>
      </c>
      <c r="C315" s="731" t="s">
        <v>247</v>
      </c>
      <c r="D315" s="532">
        <f t="shared" si="405"/>
        <v>762</v>
      </c>
      <c r="E315" s="532">
        <f t="shared" ref="E315:I315" si="417">E389+E463-E241</f>
        <v>791</v>
      </c>
      <c r="F315" s="532">
        <f t="shared" si="417"/>
        <v>954.24981188863785</v>
      </c>
      <c r="G315" s="532">
        <f t="shared" si="417"/>
        <v>1144.0997742663656</v>
      </c>
      <c r="H315" s="532">
        <f t="shared" si="417"/>
        <v>1453.14747930775</v>
      </c>
      <c r="I315" s="532">
        <f t="shared" si="417"/>
        <v>1837.7515989465762</v>
      </c>
      <c r="K315" s="87" t="s">
        <v>87</v>
      </c>
      <c r="L315" s="532">
        <f>D315*'estand mp'!F177</f>
        <v>193.548</v>
      </c>
      <c r="M315" s="532">
        <f>E315*'estand mp'!G177</f>
        <v>211.197</v>
      </c>
      <c r="N315" s="532">
        <f>F315*'estand mp'!H177</f>
        <v>267.52393476297965</v>
      </c>
      <c r="O315" s="532">
        <f>G315*'estand mp'!I177</f>
        <v>336.78579030135444</v>
      </c>
      <c r="P315" s="532">
        <f>H315*'estand mp'!J177</f>
        <v>449.14736014588038</v>
      </c>
      <c r="Q315" s="532">
        <f>I315*'estand mp'!K177</f>
        <v>596.42421404270431</v>
      </c>
      <c r="U315" s="547"/>
      <c r="V315" s="547"/>
      <c r="W315" s="547"/>
      <c r="X315" s="547"/>
      <c r="Y315" s="547"/>
      <c r="Z315" s="547"/>
    </row>
    <row r="316" spans="2:26" s="533" customFormat="1" ht="12.75" customHeight="1" x14ac:dyDescent="0.2">
      <c r="B316" s="51" t="s">
        <v>786</v>
      </c>
      <c r="C316" s="733"/>
      <c r="D316" s="551">
        <f t="shared" ref="D316" si="418">SUM(D303:D315)</f>
        <v>12930</v>
      </c>
      <c r="E316" s="551">
        <f t="shared" ref="E316:I316" si="419">SUM(E303:E315)</f>
        <v>12531</v>
      </c>
      <c r="F316" s="551">
        <f t="shared" si="419"/>
        <v>15190.000000000002</v>
      </c>
      <c r="G316" s="551">
        <f t="shared" si="419"/>
        <v>18227.399999999998</v>
      </c>
      <c r="H316" s="551">
        <f t="shared" si="419"/>
        <v>23235</v>
      </c>
      <c r="I316" s="551">
        <f t="shared" si="419"/>
        <v>29380</v>
      </c>
      <c r="K316" s="51" t="s">
        <v>786</v>
      </c>
      <c r="L316" s="551">
        <f t="shared" ref="L316" si="420">SUM(L303:L315)</f>
        <v>4960.7078000000001</v>
      </c>
      <c r="M316" s="551">
        <f t="shared" ref="M316:Q316" si="421">SUM(M303:M315)</f>
        <v>5201.107</v>
      </c>
      <c r="N316" s="551">
        <f t="shared" si="421"/>
        <v>6611.803698871332</v>
      </c>
      <c r="O316" s="551">
        <f t="shared" si="421"/>
        <v>8332.1692005778768</v>
      </c>
      <c r="P316" s="551">
        <f t="shared" si="421"/>
        <v>11153.209267325621</v>
      </c>
      <c r="Q316" s="551">
        <f t="shared" si="421"/>
        <v>14808.019687484792</v>
      </c>
      <c r="U316" s="547"/>
      <c r="V316" s="547"/>
      <c r="W316" s="547"/>
      <c r="X316" s="547"/>
      <c r="Y316" s="547"/>
      <c r="Z316" s="547"/>
    </row>
    <row r="317" spans="2:26" s="533" customFormat="1" ht="12.75" customHeight="1" x14ac:dyDescent="0.2">
      <c r="B317" s="523" t="s">
        <v>788</v>
      </c>
      <c r="C317" s="732"/>
      <c r="D317" s="537"/>
      <c r="E317" s="537"/>
      <c r="F317" s="537"/>
      <c r="G317" s="537"/>
      <c r="H317" s="537"/>
      <c r="I317" s="537"/>
      <c r="K317" s="523" t="s">
        <v>788</v>
      </c>
      <c r="L317" s="537"/>
      <c r="M317" s="536"/>
      <c r="N317" s="536"/>
      <c r="O317" s="536"/>
      <c r="P317" s="536"/>
      <c r="Q317" s="538"/>
      <c r="U317" s="547"/>
      <c r="V317" s="547"/>
      <c r="W317" s="547"/>
      <c r="X317" s="547"/>
      <c r="Y317" s="547"/>
      <c r="Z317" s="547"/>
    </row>
    <row r="318" spans="2:26" s="533" customFormat="1" ht="12.75" customHeight="1" x14ac:dyDescent="0.2">
      <c r="B318" s="87" t="s">
        <v>75</v>
      </c>
      <c r="C318" s="731" t="s">
        <v>247</v>
      </c>
      <c r="D318" s="532">
        <f>D392+D466-D244</f>
        <v>59</v>
      </c>
      <c r="E318" s="532">
        <f t="shared" ref="E318:I318" si="422">E392+E466-E244</f>
        <v>56</v>
      </c>
      <c r="F318" s="532">
        <f t="shared" si="422"/>
        <v>68.239277652370191</v>
      </c>
      <c r="G318" s="532">
        <f t="shared" si="422"/>
        <v>82.487133182844232</v>
      </c>
      <c r="H318" s="532">
        <f t="shared" si="422"/>
        <v>105.40632054176072</v>
      </c>
      <c r="I318" s="532">
        <f t="shared" si="422"/>
        <v>132.96613995485325</v>
      </c>
      <c r="K318" s="87" t="s">
        <v>75</v>
      </c>
      <c r="L318" s="532">
        <f>D318*'estand mp'!F70</f>
        <v>67.378</v>
      </c>
      <c r="M318" s="532">
        <f>E318*'estand mp'!G70</f>
        <v>67.2</v>
      </c>
      <c r="N318" s="532">
        <f>F318*'estand mp'!H70</f>
        <v>85.981489841986445</v>
      </c>
      <c r="O318" s="532">
        <f>G318*'estand mp'!I70</f>
        <v>109.13047720090293</v>
      </c>
      <c r="P318" s="532">
        <f>H318*'estand mp'!J70</f>
        <v>146.42519018058695</v>
      </c>
      <c r="Q318" s="532">
        <f>I318*'estand mp'!K70</f>
        <v>193.94540898419868</v>
      </c>
      <c r="U318" s="547"/>
      <c r="V318" s="547"/>
      <c r="W318" s="547"/>
      <c r="X318" s="547"/>
      <c r="Y318" s="547"/>
      <c r="Z318" s="547"/>
    </row>
    <row r="319" spans="2:26" s="533" customFormat="1" ht="12.75" customHeight="1" x14ac:dyDescent="0.2">
      <c r="B319" s="87" t="s">
        <v>76</v>
      </c>
      <c r="C319" s="731" t="s">
        <v>247</v>
      </c>
      <c r="D319" s="532">
        <f t="shared" ref="D319:D330" si="423">D393+D467-D245</f>
        <v>821</v>
      </c>
      <c r="E319" s="532">
        <f t="shared" ref="E319:I319" si="424">E393+E467-E245</f>
        <v>809</v>
      </c>
      <c r="F319" s="532">
        <f t="shared" si="424"/>
        <v>968.6297968397289</v>
      </c>
      <c r="G319" s="532">
        <f t="shared" si="424"/>
        <v>1162.7557562076747</v>
      </c>
      <c r="H319" s="532">
        <f t="shared" si="424"/>
        <v>1484.23927765237</v>
      </c>
      <c r="I319" s="532">
        <f t="shared" si="424"/>
        <v>1874.3967268623023</v>
      </c>
      <c r="K319" s="87" t="s">
        <v>76</v>
      </c>
      <c r="L319" s="532">
        <f>D319*'estand mp'!F79</f>
        <v>1050.8800000000001</v>
      </c>
      <c r="M319" s="532">
        <f>E319*'estand mp'!G79</f>
        <v>1132.5999999999999</v>
      </c>
      <c r="N319" s="532">
        <f>F319*'estand mp'!H79</f>
        <v>1423.8858013544016</v>
      </c>
      <c r="O319" s="532">
        <f>G319*'estand mp'!I79</f>
        <v>1794.7135097065461</v>
      </c>
      <c r="P319" s="532">
        <f>H319*'estand mp'!J79</f>
        <v>2405.4694913092549</v>
      </c>
      <c r="Q319" s="532">
        <f>I319*'estand mp'!K79</f>
        <v>3189.67731107294</v>
      </c>
      <c r="U319" s="547"/>
      <c r="V319" s="547"/>
      <c r="W319" s="547"/>
      <c r="X319" s="547"/>
      <c r="Y319" s="547"/>
      <c r="Z319" s="547"/>
    </row>
    <row r="320" spans="2:26" s="533" customFormat="1" ht="12.75" customHeight="1" x14ac:dyDescent="0.2">
      <c r="B320" s="87" t="s">
        <v>77</v>
      </c>
      <c r="C320" s="731" t="s">
        <v>247</v>
      </c>
      <c r="D320" s="532">
        <f t="shared" si="423"/>
        <v>216</v>
      </c>
      <c r="E320" s="532">
        <f t="shared" ref="E320:I320" si="425">E394+E468-E246</f>
        <v>217</v>
      </c>
      <c r="F320" s="532">
        <f t="shared" si="425"/>
        <v>257.39729119638832</v>
      </c>
      <c r="G320" s="532">
        <f t="shared" si="425"/>
        <v>308.07674943566587</v>
      </c>
      <c r="H320" s="532">
        <f t="shared" si="425"/>
        <v>394.52370203160274</v>
      </c>
      <c r="I320" s="532">
        <f t="shared" si="425"/>
        <v>498.12302483069982</v>
      </c>
      <c r="K320" s="87" t="s">
        <v>77</v>
      </c>
      <c r="L320" s="532">
        <f>D320*'estand mp'!F88</f>
        <v>276.48</v>
      </c>
      <c r="M320" s="532">
        <f>E320*'estand mp'!G88</f>
        <v>303.79999999999995</v>
      </c>
      <c r="N320" s="532">
        <f>F320*'estand mp'!H88</f>
        <v>378.37401805869081</v>
      </c>
      <c r="O320" s="532">
        <f>G320*'estand mp'!I88</f>
        <v>475.51646275395029</v>
      </c>
      <c r="P320" s="532">
        <f>H320*'estand mp'!J88</f>
        <v>639.39470079006776</v>
      </c>
      <c r="Q320" s="532">
        <f>I320*'estand mp'!K88</f>
        <v>847.66030993086918</v>
      </c>
      <c r="U320" s="547"/>
      <c r="V320" s="547"/>
      <c r="W320" s="547"/>
      <c r="X320" s="547"/>
      <c r="Y320" s="547"/>
      <c r="Z320" s="547"/>
    </row>
    <row r="321" spans="2:26" s="533" customFormat="1" ht="12.75" customHeight="1" x14ac:dyDescent="0.2">
      <c r="B321" s="87" t="s">
        <v>78</v>
      </c>
      <c r="C321" s="731" t="s">
        <v>247</v>
      </c>
      <c r="D321" s="532">
        <f t="shared" si="423"/>
        <v>72</v>
      </c>
      <c r="E321" s="532">
        <f t="shared" ref="E321:I321" si="426">E395+E469-E247</f>
        <v>70</v>
      </c>
      <c r="F321" s="532">
        <f t="shared" si="426"/>
        <v>83.4191121143717</v>
      </c>
      <c r="G321" s="532">
        <f t="shared" si="426"/>
        <v>101.70293453724604</v>
      </c>
      <c r="H321" s="532">
        <f t="shared" si="426"/>
        <v>129.41610233258089</v>
      </c>
      <c r="I321" s="532">
        <f t="shared" si="426"/>
        <v>163.06254702784048</v>
      </c>
      <c r="K321" s="87" t="s">
        <v>78</v>
      </c>
      <c r="L321" s="532">
        <f>D321*'estand mp'!F97</f>
        <v>97.2</v>
      </c>
      <c r="M321" s="532">
        <f>E321*'estand mp'!G97</f>
        <v>112</v>
      </c>
      <c r="N321" s="532">
        <f>F321*'estand mp'!H97</f>
        <v>140.14410835214446</v>
      </c>
      <c r="O321" s="532">
        <f>G321*'estand mp'!I97</f>
        <v>179.40397652370203</v>
      </c>
      <c r="P321" s="532">
        <f>H321*'estand mp'!J97</f>
        <v>239.70450474040638</v>
      </c>
      <c r="Q321" s="532">
        <f>I321*'estand mp'!K97</f>
        <v>317.12567208521449</v>
      </c>
      <c r="U321" s="547"/>
      <c r="V321" s="547"/>
      <c r="W321" s="547"/>
      <c r="X321" s="547"/>
      <c r="Y321" s="547"/>
      <c r="Z321" s="547"/>
    </row>
    <row r="322" spans="2:26" s="533" customFormat="1" ht="12.75" customHeight="1" x14ac:dyDescent="0.2">
      <c r="B322" s="87" t="s">
        <v>79</v>
      </c>
      <c r="C322" s="731" t="s">
        <v>247</v>
      </c>
      <c r="D322" s="532">
        <f t="shared" si="423"/>
        <v>478</v>
      </c>
      <c r="E322" s="532">
        <f t="shared" ref="E322:I322" si="427">E396+E470-E248</f>
        <v>463</v>
      </c>
      <c r="F322" s="532">
        <f t="shared" si="427"/>
        <v>561.95410082769001</v>
      </c>
      <c r="G322" s="532">
        <f t="shared" si="427"/>
        <v>672.14492099322786</v>
      </c>
      <c r="H322" s="532">
        <f t="shared" si="427"/>
        <v>856.9849510910459</v>
      </c>
      <c r="I322" s="532">
        <f t="shared" si="427"/>
        <v>1084.8901429646351</v>
      </c>
      <c r="K322" s="87" t="s">
        <v>79</v>
      </c>
      <c r="L322" s="532">
        <f>D322*'estand mp'!F106</f>
        <v>544.91999999999996</v>
      </c>
      <c r="M322" s="532">
        <f>E322*'estand mp'!G106</f>
        <v>555.6</v>
      </c>
      <c r="N322" s="532">
        <f>F322*'estand mp'!H106</f>
        <v>708.06216704288943</v>
      </c>
      <c r="O322" s="532">
        <f>G322*'estand mp'!I106</f>
        <v>889.24773047404062</v>
      </c>
      <c r="P322" s="532">
        <f>H322*'estand mp'!J106</f>
        <v>1190.4806448081267</v>
      </c>
      <c r="Q322" s="532">
        <f>I322*'estand mp'!K106</f>
        <v>1582.4288992042896</v>
      </c>
      <c r="U322" s="547"/>
      <c r="V322" s="547"/>
      <c r="W322" s="547"/>
      <c r="X322" s="547"/>
      <c r="Y322" s="547"/>
      <c r="Z322" s="547"/>
    </row>
    <row r="323" spans="2:26" s="533" customFormat="1" ht="12.75" customHeight="1" x14ac:dyDescent="0.2">
      <c r="B323" s="87" t="s">
        <v>80</v>
      </c>
      <c r="C323" s="731" t="s">
        <v>247</v>
      </c>
      <c r="D323" s="532">
        <f t="shared" si="423"/>
        <v>2912</v>
      </c>
      <c r="E323" s="532">
        <f t="shared" ref="E323:I323" si="428">E397+E471-E249</f>
        <v>2824</v>
      </c>
      <c r="F323" s="532">
        <f t="shared" si="428"/>
        <v>3413.4040632054175</v>
      </c>
      <c r="G323" s="532">
        <f t="shared" si="428"/>
        <v>4098.4848758465005</v>
      </c>
      <c r="H323" s="532">
        <f t="shared" si="428"/>
        <v>5225.2144469525956</v>
      </c>
      <c r="I323" s="532">
        <f t="shared" si="428"/>
        <v>6606.5654627539498</v>
      </c>
      <c r="K323" s="87" t="s">
        <v>80</v>
      </c>
      <c r="L323" s="532">
        <f>D323*'estand mp'!F115</f>
        <v>3319.68</v>
      </c>
      <c r="M323" s="532">
        <f>E323*'estand mp'!G115</f>
        <v>3388.7999999999997</v>
      </c>
      <c r="N323" s="532">
        <f>F323*'estand mp'!H115</f>
        <v>4300.8891196388258</v>
      </c>
      <c r="O323" s="532">
        <f>G323*'estand mp'!I115</f>
        <v>5422.2954907449212</v>
      </c>
      <c r="P323" s="532">
        <f>H323*'estand mp'!J115</f>
        <v>7258.6066489841996</v>
      </c>
      <c r="Q323" s="532">
        <f>I323*'estand mp'!K115</f>
        <v>9636.3859332138854</v>
      </c>
      <c r="S323" s="568"/>
      <c r="U323" s="547"/>
      <c r="V323" s="547"/>
      <c r="W323" s="547"/>
      <c r="X323" s="547"/>
      <c r="Y323" s="547"/>
      <c r="Z323" s="547"/>
    </row>
    <row r="324" spans="2:26" s="533" customFormat="1" ht="12.75" customHeight="1" x14ac:dyDescent="0.2">
      <c r="B324" s="87" t="s">
        <v>81</v>
      </c>
      <c r="C324" s="731" t="s">
        <v>247</v>
      </c>
      <c r="D324" s="532">
        <f t="shared" si="423"/>
        <v>444</v>
      </c>
      <c r="E324" s="532">
        <f t="shared" ref="E324:I324" si="429">E398+E472-E250</f>
        <v>434</v>
      </c>
      <c r="F324" s="532">
        <f t="shared" si="429"/>
        <v>520.69450714823188</v>
      </c>
      <c r="G324" s="532">
        <f t="shared" si="429"/>
        <v>626.43340857787803</v>
      </c>
      <c r="H324" s="532">
        <f t="shared" si="429"/>
        <v>798.50639578630557</v>
      </c>
      <c r="I324" s="532">
        <f t="shared" si="429"/>
        <v>1010.4716892400302</v>
      </c>
      <c r="K324" s="87" t="s">
        <v>81</v>
      </c>
      <c r="L324" s="532">
        <f>D324*'estand mp'!F124</f>
        <v>599.40000000000009</v>
      </c>
      <c r="M324" s="532">
        <f>E324*'estand mp'!G124</f>
        <v>607.59999999999991</v>
      </c>
      <c r="N324" s="532">
        <f>F324*'estand mp'!H124</f>
        <v>765.42092550790085</v>
      </c>
      <c r="O324" s="532">
        <f>G324*'estand mp'!I124</f>
        <v>966.89996613995481</v>
      </c>
      <c r="P324" s="532">
        <f>H324*'estand mp'!J124</f>
        <v>1294.1193529909708</v>
      </c>
      <c r="Q324" s="532">
        <f>I324*'estand mp'!K124</f>
        <v>1719.5285152070403</v>
      </c>
      <c r="S324" s="568"/>
      <c r="U324" s="547"/>
      <c r="V324" s="547"/>
      <c r="W324" s="547"/>
      <c r="X324" s="547"/>
      <c r="Y324" s="547"/>
      <c r="Z324" s="547"/>
    </row>
    <row r="325" spans="2:26" s="533" customFormat="1" ht="12.75" customHeight="1" x14ac:dyDescent="0.2">
      <c r="B325" s="87" t="s">
        <v>82</v>
      </c>
      <c r="C325" s="731" t="s">
        <v>247</v>
      </c>
      <c r="D325" s="532">
        <f t="shared" si="423"/>
        <v>169</v>
      </c>
      <c r="E325" s="532">
        <f t="shared" ref="E325:I325" si="430">E399+E473-E251</f>
        <v>157</v>
      </c>
      <c r="F325" s="532">
        <f t="shared" si="430"/>
        <v>194.67795334838226</v>
      </c>
      <c r="G325" s="532">
        <f t="shared" si="430"/>
        <v>234.21354401805866</v>
      </c>
      <c r="H325" s="532">
        <f t="shared" si="430"/>
        <v>296.48457486832206</v>
      </c>
      <c r="I325" s="532">
        <f t="shared" si="430"/>
        <v>376.73739653875094</v>
      </c>
      <c r="K325" s="87" t="s">
        <v>82</v>
      </c>
      <c r="L325" s="532">
        <f>D325*'estand mp'!F133</f>
        <v>228.15</v>
      </c>
      <c r="M325" s="532">
        <f>E325*'estand mp'!G133</f>
        <v>219.79999999999998</v>
      </c>
      <c r="N325" s="532">
        <f>F325*'estand mp'!H133</f>
        <v>286.17659142212193</v>
      </c>
      <c r="O325" s="532">
        <f>G325*'estand mp'!I133</f>
        <v>361.50860519187358</v>
      </c>
      <c r="P325" s="532">
        <f>H325*'estand mp'!J133</f>
        <v>480.50513837471789</v>
      </c>
      <c r="Q325" s="532">
        <f>I325*'estand mp'!K133</f>
        <v>641.09732414221219</v>
      </c>
      <c r="S325" s="568"/>
      <c r="U325" s="547"/>
      <c r="V325" s="547"/>
      <c r="W325" s="547"/>
      <c r="X325" s="547"/>
      <c r="Y325" s="547"/>
      <c r="Z325" s="547"/>
    </row>
    <row r="326" spans="2:26" s="533" customFormat="1" ht="12.75" customHeight="1" x14ac:dyDescent="0.2">
      <c r="B326" s="87" t="s">
        <v>83</v>
      </c>
      <c r="C326" s="731" t="s">
        <v>247</v>
      </c>
      <c r="D326" s="532">
        <f t="shared" si="423"/>
        <v>2784</v>
      </c>
      <c r="E326" s="532">
        <f t="shared" ref="E326:I326" si="431">E400+E474-E252</f>
        <v>2679</v>
      </c>
      <c r="F326" s="532">
        <f t="shared" si="431"/>
        <v>3253.4657637321297</v>
      </c>
      <c r="G326" s="532">
        <f t="shared" si="431"/>
        <v>3904.3589164785553</v>
      </c>
      <c r="H326" s="532">
        <f t="shared" si="431"/>
        <v>4977.8412340105342</v>
      </c>
      <c r="I326" s="532">
        <f t="shared" si="431"/>
        <v>6294.6660082769004</v>
      </c>
      <c r="K326" s="87" t="s">
        <v>83</v>
      </c>
      <c r="L326" s="532">
        <f>D326*'estand mp'!F142</f>
        <v>3173.7599999999998</v>
      </c>
      <c r="M326" s="532">
        <f>E326*'estand mp'!G142</f>
        <v>3214.7999999999997</v>
      </c>
      <c r="N326" s="532">
        <f>F326*'estand mp'!H142</f>
        <v>4099.3668623024832</v>
      </c>
      <c r="O326" s="532">
        <f>G326*'estand mp'!I142</f>
        <v>5165.4668465011291</v>
      </c>
      <c r="P326" s="532">
        <f>H326*'estand mp'!J142</f>
        <v>6914.9681502257354</v>
      </c>
      <c r="Q326" s="532">
        <f>I326*'estand mp'!K142</f>
        <v>9181.4470496677513</v>
      </c>
      <c r="S326" s="568"/>
      <c r="U326" s="547"/>
      <c r="V326" s="547"/>
      <c r="W326" s="547"/>
      <c r="X326" s="547"/>
      <c r="Y326" s="547"/>
      <c r="Z326" s="547"/>
    </row>
    <row r="327" spans="2:26" s="533" customFormat="1" ht="12.75" customHeight="1" x14ac:dyDescent="0.2">
      <c r="B327" s="87" t="s">
        <v>84</v>
      </c>
      <c r="C327" s="731" t="s">
        <v>247</v>
      </c>
      <c r="D327" s="532">
        <f t="shared" si="423"/>
        <v>2113</v>
      </c>
      <c r="E327" s="532">
        <f t="shared" ref="E327:I327" si="432">E401+E475-E253</f>
        <v>2036</v>
      </c>
      <c r="F327" s="532">
        <f t="shared" si="432"/>
        <v>2472.6139954853275</v>
      </c>
      <c r="G327" s="532">
        <f t="shared" si="432"/>
        <v>2964.5367945823923</v>
      </c>
      <c r="H327" s="532">
        <f t="shared" si="432"/>
        <v>3780.6275395033863</v>
      </c>
      <c r="I327" s="532">
        <f t="shared" si="432"/>
        <v>4780.7810383747174</v>
      </c>
      <c r="K327" s="87" t="s">
        <v>84</v>
      </c>
      <c r="L327" s="532">
        <f>D327*'estand mp'!F151</f>
        <v>2408.8199999999997</v>
      </c>
      <c r="M327" s="532">
        <f>E327*'estand mp'!G151</f>
        <v>2443.1999999999998</v>
      </c>
      <c r="N327" s="532">
        <f>F327*'estand mp'!H151</f>
        <v>3115.4936343115128</v>
      </c>
      <c r="O327" s="532">
        <f>G327*'estand mp'!I151</f>
        <v>3922.0821792325055</v>
      </c>
      <c r="P327" s="532">
        <f>H327*'estand mp'!J151</f>
        <v>5251.8587465011306</v>
      </c>
      <c r="Q327" s="532">
        <f>I327*'estand mp'!K151</f>
        <v>6973.2830784311527</v>
      </c>
      <c r="S327" s="568"/>
      <c r="U327" s="547"/>
      <c r="V327" s="547"/>
      <c r="W327" s="547"/>
      <c r="X327" s="547"/>
      <c r="Y327" s="547"/>
      <c r="Z327" s="547"/>
    </row>
    <row r="328" spans="2:26" s="533" customFormat="1" ht="12.75" customHeight="1" x14ac:dyDescent="0.2">
      <c r="B328" s="87" t="s">
        <v>85</v>
      </c>
      <c r="C328" s="731" t="s">
        <v>247</v>
      </c>
      <c r="D328" s="532">
        <f t="shared" si="423"/>
        <v>266</v>
      </c>
      <c r="E328" s="532">
        <f t="shared" ref="E328:I328" si="433">E402+E476-E254</f>
        <v>252</v>
      </c>
      <c r="F328" s="532">
        <f t="shared" si="433"/>
        <v>309.07674943566593</v>
      </c>
      <c r="G328" s="532">
        <f t="shared" si="433"/>
        <v>370.69209932279904</v>
      </c>
      <c r="H328" s="532">
        <f t="shared" si="433"/>
        <v>471.82844243792329</v>
      </c>
      <c r="I328" s="532">
        <f t="shared" si="433"/>
        <v>598.34762979683967</v>
      </c>
      <c r="K328" s="87" t="s">
        <v>85</v>
      </c>
      <c r="L328" s="532">
        <f>D328*'estand mp'!F160</f>
        <v>303.23999999999995</v>
      </c>
      <c r="M328" s="532">
        <f>E328*'estand mp'!G160</f>
        <v>302.39999999999998</v>
      </c>
      <c r="N328" s="532">
        <f>F328*'estand mp'!H160</f>
        <v>389.4367042889391</v>
      </c>
      <c r="O328" s="532">
        <f>G328*'estand mp'!I160</f>
        <v>490.42564740406317</v>
      </c>
      <c r="P328" s="532">
        <f>H328*'estand mp'!J160</f>
        <v>655.44048081264134</v>
      </c>
      <c r="Q328" s="532">
        <f>I328*'estand mp'!K160</f>
        <v>872.75434042889412</v>
      </c>
      <c r="S328" s="568"/>
      <c r="U328" s="547"/>
      <c r="V328" s="547"/>
      <c r="W328" s="547"/>
      <c r="X328" s="547"/>
      <c r="Y328" s="547"/>
      <c r="Z328" s="547"/>
    </row>
    <row r="329" spans="2:26" s="533" customFormat="1" ht="12.75" customHeight="1" x14ac:dyDescent="0.2">
      <c r="B329" s="87" t="s">
        <v>86</v>
      </c>
      <c r="C329" s="731" t="s">
        <v>247</v>
      </c>
      <c r="D329" s="532">
        <f t="shared" si="423"/>
        <v>1834</v>
      </c>
      <c r="E329" s="532">
        <f t="shared" ref="E329:I329" si="434">E403+E477-E255</f>
        <v>1743</v>
      </c>
      <c r="F329" s="532">
        <f t="shared" si="434"/>
        <v>2132.1775771256584</v>
      </c>
      <c r="G329" s="532">
        <f t="shared" si="434"/>
        <v>2557.4130925507898</v>
      </c>
      <c r="H329" s="532">
        <f t="shared" si="434"/>
        <v>3260.7795334838224</v>
      </c>
      <c r="I329" s="532">
        <f t="shared" si="434"/>
        <v>4121.2405944319034</v>
      </c>
      <c r="K329" s="87" t="s">
        <v>86</v>
      </c>
      <c r="L329" s="532">
        <f>D329*'estand mp'!F169</f>
        <v>2090.7599999999998</v>
      </c>
      <c r="M329" s="532">
        <f>E329*'estand mp'!G169</f>
        <v>2091.6</v>
      </c>
      <c r="N329" s="532">
        <f>F329*'estand mp'!H169</f>
        <v>2686.5437471783298</v>
      </c>
      <c r="O329" s="532">
        <f>G329*'estand mp'!I169</f>
        <v>3383.4575214446954</v>
      </c>
      <c r="P329" s="532">
        <f>H329*'estand mp'!J169</f>
        <v>4529.7118889390531</v>
      </c>
      <c r="Q329" s="532">
        <f>I329*'estand mp'!K169</f>
        <v>6011.2724403428347</v>
      </c>
      <c r="S329" s="568"/>
      <c r="U329" s="547"/>
      <c r="V329" s="547"/>
      <c r="W329" s="547"/>
      <c r="X329" s="547"/>
      <c r="Y329" s="547"/>
      <c r="Z329" s="547"/>
    </row>
    <row r="330" spans="2:26" s="533" customFormat="1" ht="12.75" customHeight="1" x14ac:dyDescent="0.2">
      <c r="B330" s="87" t="s">
        <v>87</v>
      </c>
      <c r="C330" s="731" t="s">
        <v>247</v>
      </c>
      <c r="D330" s="532">
        <f t="shared" si="423"/>
        <v>762</v>
      </c>
      <c r="E330" s="532">
        <f t="shared" ref="E330:I330" si="435">E404+E478-E256</f>
        <v>791</v>
      </c>
      <c r="F330" s="532">
        <f t="shared" si="435"/>
        <v>954.24981188863785</v>
      </c>
      <c r="G330" s="532">
        <f t="shared" si="435"/>
        <v>1144.0997742663656</v>
      </c>
      <c r="H330" s="532">
        <f t="shared" si="435"/>
        <v>1453.14747930775</v>
      </c>
      <c r="I330" s="532">
        <f t="shared" si="435"/>
        <v>1837.7515989465762</v>
      </c>
      <c r="K330" s="87" t="s">
        <v>87</v>
      </c>
      <c r="L330" s="532">
        <f>D330*'estand mp'!F178</f>
        <v>1028.7</v>
      </c>
      <c r="M330" s="532">
        <f>E330*'estand mp'!G178</f>
        <v>1107.3999999999999</v>
      </c>
      <c r="N330" s="532">
        <f>F330*'estand mp'!H178</f>
        <v>1402.7472234762977</v>
      </c>
      <c r="O330" s="532">
        <f>G330*'estand mp'!I178</f>
        <v>1765.9180015801353</v>
      </c>
      <c r="P330" s="532">
        <f>H330*'estand mp'!J178</f>
        <v>2355.079791027088</v>
      </c>
      <c r="Q330" s="532">
        <f>I330*'estand mp'!K178</f>
        <v>3127.3179762538798</v>
      </c>
      <c r="S330" s="568"/>
      <c r="U330" s="547"/>
      <c r="V330" s="547"/>
      <c r="W330" s="547"/>
      <c r="X330" s="547"/>
      <c r="Y330" s="547"/>
      <c r="Z330" s="547"/>
    </row>
    <row r="331" spans="2:26" s="533" customFormat="1" ht="12.75" customHeight="1" x14ac:dyDescent="0.2">
      <c r="B331" s="549" t="s">
        <v>789</v>
      </c>
      <c r="C331" s="733"/>
      <c r="D331" s="551">
        <f t="shared" ref="D331" si="436">SUM(D318:D330)</f>
        <v>12930</v>
      </c>
      <c r="E331" s="551">
        <f t="shared" ref="E331:I331" si="437">SUM(E318:E330)</f>
        <v>12531</v>
      </c>
      <c r="F331" s="551">
        <f t="shared" si="437"/>
        <v>15190.000000000002</v>
      </c>
      <c r="G331" s="551">
        <f t="shared" si="437"/>
        <v>18227.399999999998</v>
      </c>
      <c r="H331" s="551">
        <f t="shared" si="437"/>
        <v>23235</v>
      </c>
      <c r="I331" s="551">
        <f t="shared" si="437"/>
        <v>29380</v>
      </c>
      <c r="K331" s="549" t="s">
        <v>789</v>
      </c>
      <c r="L331" s="551">
        <f t="shared" ref="L331" si="438">SUM(L318:L330)</f>
        <v>15189.368</v>
      </c>
      <c r="M331" s="551">
        <f t="shared" ref="M331:Q331" si="439">SUM(M318:M330)</f>
        <v>15546.800000000001</v>
      </c>
      <c r="N331" s="551">
        <f t="shared" si="439"/>
        <v>19782.522392776526</v>
      </c>
      <c r="O331" s="551">
        <f t="shared" si="439"/>
        <v>24926.066414898421</v>
      </c>
      <c r="P331" s="551">
        <f t="shared" si="439"/>
        <v>33361.764729683979</v>
      </c>
      <c r="Q331" s="551">
        <f t="shared" si="439"/>
        <v>44293.924258965162</v>
      </c>
      <c r="S331" s="568"/>
      <c r="U331" s="547"/>
      <c r="V331" s="547"/>
      <c r="W331" s="547"/>
      <c r="X331" s="547"/>
      <c r="Y331" s="547"/>
      <c r="Z331" s="547"/>
    </row>
    <row r="332" spans="2:26" s="533" customFormat="1" ht="12.75" customHeight="1" x14ac:dyDescent="0.2">
      <c r="B332" s="758" t="s">
        <v>663</v>
      </c>
      <c r="C332" s="733"/>
      <c r="D332" s="563">
        <f>D331+D316</f>
        <v>25860</v>
      </c>
      <c r="E332" s="563">
        <f t="shared" ref="E332:I332" si="440">E331+E316</f>
        <v>25062</v>
      </c>
      <c r="F332" s="563">
        <f t="shared" si="440"/>
        <v>30380.000000000004</v>
      </c>
      <c r="G332" s="563">
        <f t="shared" si="440"/>
        <v>36454.799999999996</v>
      </c>
      <c r="H332" s="563">
        <f t="shared" si="440"/>
        <v>46470</v>
      </c>
      <c r="I332" s="563">
        <f t="shared" si="440"/>
        <v>58760</v>
      </c>
      <c r="K332" s="758" t="s">
        <v>663</v>
      </c>
      <c r="L332" s="563">
        <f>L331+L316</f>
        <v>20150.075799999999</v>
      </c>
      <c r="M332" s="563">
        <f t="shared" ref="M332:Q332" si="441">M331+M316</f>
        <v>20747.906999999999</v>
      </c>
      <c r="N332" s="563">
        <f t="shared" si="441"/>
        <v>26394.326091647858</v>
      </c>
      <c r="O332" s="563">
        <f t="shared" si="441"/>
        <v>33258.235615476297</v>
      </c>
      <c r="P332" s="563">
        <f t="shared" si="441"/>
        <v>44514.973997009598</v>
      </c>
      <c r="Q332" s="563">
        <f t="shared" si="441"/>
        <v>59101.943946449952</v>
      </c>
      <c r="S332" s="568"/>
      <c r="U332" s="547"/>
      <c r="V332" s="547"/>
      <c r="W332" s="547"/>
      <c r="X332" s="547"/>
      <c r="Y332" s="547"/>
      <c r="Z332" s="547"/>
    </row>
    <row r="333" spans="2:26" s="533" customFormat="1" ht="12.75" customHeight="1" x14ac:dyDescent="0.2">
      <c r="B333" s="541" t="s">
        <v>666</v>
      </c>
      <c r="C333" s="736"/>
      <c r="D333" s="757">
        <f>+D300+D332</f>
        <v>147153.35</v>
      </c>
      <c r="E333" s="757">
        <f t="shared" ref="E333:I333" si="442">+E300+E332</f>
        <v>142739.20000000001</v>
      </c>
      <c r="F333" s="757">
        <f t="shared" si="442"/>
        <v>172965.13679458242</v>
      </c>
      <c r="G333" s="757">
        <f t="shared" si="442"/>
        <v>207592.38415349886</v>
      </c>
      <c r="H333" s="757">
        <f t="shared" si="442"/>
        <v>264593.60304740403</v>
      </c>
      <c r="I333" s="757">
        <f t="shared" si="442"/>
        <v>334540.3684960496</v>
      </c>
      <c r="K333" s="541" t="s">
        <v>666</v>
      </c>
      <c r="L333" s="757">
        <f>+L300+L332</f>
        <v>234957.26629999996</v>
      </c>
      <c r="M333" s="757">
        <f t="shared" ref="M333:Q333" si="443">+M300+M332</f>
        <v>240435.45614999998</v>
      </c>
      <c r="N333" s="757">
        <f t="shared" si="443"/>
        <v>305608.51566177764</v>
      </c>
      <c r="O333" s="757">
        <f t="shared" si="443"/>
        <v>385157.50020156486</v>
      </c>
      <c r="P333" s="757">
        <f t="shared" si="443"/>
        <v>515466.37073873717</v>
      </c>
      <c r="Q333" s="757">
        <f t="shared" si="443"/>
        <v>684312.0945050969</v>
      </c>
      <c r="S333" s="568"/>
      <c r="U333" s="547"/>
      <c r="V333" s="547"/>
      <c r="W333" s="547"/>
      <c r="X333" s="547"/>
      <c r="Y333" s="547"/>
      <c r="Z333" s="547"/>
    </row>
    <row r="334" spans="2:26" s="533" customFormat="1" ht="12.75" customHeight="1" x14ac:dyDescent="0.2">
      <c r="B334" s="760" t="s">
        <v>667</v>
      </c>
      <c r="C334" s="730"/>
      <c r="D334" s="580"/>
      <c r="E334" s="580"/>
      <c r="F334" s="580"/>
      <c r="G334" s="580"/>
      <c r="H334" s="580"/>
      <c r="I334" s="580"/>
      <c r="J334" s="582"/>
      <c r="K334" s="760" t="s">
        <v>667</v>
      </c>
      <c r="L334" s="580"/>
      <c r="M334" s="579"/>
      <c r="N334" s="579"/>
      <c r="O334" s="579"/>
      <c r="P334" s="579"/>
      <c r="Q334" s="581"/>
      <c r="S334" s="568"/>
      <c r="U334" s="547"/>
      <c r="V334" s="547"/>
      <c r="W334" s="547"/>
      <c r="X334" s="547"/>
      <c r="Y334" s="547"/>
      <c r="Z334" s="547"/>
    </row>
    <row r="335" spans="2:26" s="533" customFormat="1" ht="12.75" customHeight="1" x14ac:dyDescent="0.2">
      <c r="B335" s="523" t="s">
        <v>250</v>
      </c>
      <c r="C335" s="732"/>
      <c r="D335" s="537"/>
      <c r="E335" s="537"/>
      <c r="F335" s="537"/>
      <c r="G335" s="537"/>
      <c r="H335" s="537"/>
      <c r="I335" s="537"/>
      <c r="J335" s="582"/>
      <c r="K335" s="523" t="s">
        <v>250</v>
      </c>
      <c r="L335" s="537"/>
      <c r="M335" s="536"/>
      <c r="N335" s="536"/>
      <c r="O335" s="536"/>
      <c r="P335" s="536"/>
      <c r="Q335" s="538"/>
      <c r="S335" s="568"/>
      <c r="U335" s="547"/>
      <c r="V335" s="547"/>
      <c r="W335" s="547"/>
      <c r="X335" s="547"/>
      <c r="Y335" s="547"/>
      <c r="Z335" s="547"/>
    </row>
    <row r="336" spans="2:26" s="533" customFormat="1" ht="12.75" customHeight="1" x14ac:dyDescent="0.2">
      <c r="B336" s="523" t="s">
        <v>775</v>
      </c>
      <c r="C336" s="732"/>
      <c r="D336" s="537"/>
      <c r="E336" s="537"/>
      <c r="F336" s="537"/>
      <c r="G336" s="537"/>
      <c r="H336" s="537"/>
      <c r="I336" s="537"/>
      <c r="J336" s="582"/>
      <c r="K336" s="523" t="s">
        <v>775</v>
      </c>
      <c r="L336" s="537"/>
      <c r="M336" s="536"/>
      <c r="N336" s="536"/>
      <c r="O336" s="536"/>
      <c r="P336" s="536"/>
      <c r="Q336" s="538"/>
      <c r="S336" s="568"/>
      <c r="U336" s="547"/>
      <c r="V336" s="547"/>
      <c r="W336" s="547"/>
      <c r="X336" s="547"/>
      <c r="Y336" s="547"/>
      <c r="Z336" s="547"/>
    </row>
    <row r="337" spans="2:26" s="533" customFormat="1" ht="12.75" customHeight="1" x14ac:dyDescent="0.2">
      <c r="B337" s="87" t="s">
        <v>75</v>
      </c>
      <c r="C337" s="731" t="s">
        <v>267</v>
      </c>
      <c r="D337" s="532">
        <f>D173*'estand mp'!$D$65</f>
        <v>223.6</v>
      </c>
      <c r="E337" s="532">
        <f>E173*'estand mp'!$D$65</f>
        <v>240.79999999999998</v>
      </c>
      <c r="F337" s="532">
        <f>F173*'estand mp'!$D$65</f>
        <v>289.12889390519183</v>
      </c>
      <c r="G337" s="532">
        <f>G173*'estand mp'!$D$65</f>
        <v>346.09467268623018</v>
      </c>
      <c r="H337" s="532">
        <f>H173*'estand mp'!$D$65</f>
        <v>440.34717832957108</v>
      </c>
      <c r="I337" s="532">
        <f>I173*'estand mp'!$D$65</f>
        <v>558.85440180586897</v>
      </c>
      <c r="J337" s="582"/>
      <c r="K337" s="87" t="s">
        <v>75</v>
      </c>
      <c r="L337" s="532">
        <f>D337*U173</f>
        <v>804.96</v>
      </c>
      <c r="M337" s="532">
        <f t="shared" ref="M337:Q340" si="444">E337*V173</f>
        <v>899.26528803545034</v>
      </c>
      <c r="N337" s="532">
        <f t="shared" si="444"/>
        <v>1133.0290807925201</v>
      </c>
      <c r="O337" s="532">
        <f t="shared" si="444"/>
        <v>1423.981098147578</v>
      </c>
      <c r="P337" s="532">
        <f t="shared" si="444"/>
        <v>1902.9238992385469</v>
      </c>
      <c r="Q337" s="532">
        <f t="shared" si="444"/>
        <v>2535.7704298845506</v>
      </c>
      <c r="S337" s="568"/>
      <c r="U337" s="547"/>
      <c r="V337" s="547"/>
      <c r="W337" s="547"/>
      <c r="X337" s="547"/>
      <c r="Y337" s="547"/>
      <c r="Z337" s="547"/>
    </row>
    <row r="338" spans="2:26" s="533" customFormat="1" ht="12.75" customHeight="1" x14ac:dyDescent="0.2">
      <c r="B338" s="87" t="s">
        <v>76</v>
      </c>
      <c r="C338" s="731" t="s">
        <v>267</v>
      </c>
      <c r="D338" s="532">
        <f>D174*'estand mp'!$D$74</f>
        <v>3905.4999999999995</v>
      </c>
      <c r="E338" s="532">
        <f>E174*'estand mp'!$D$74</f>
        <v>4280</v>
      </c>
      <c r="F338" s="532">
        <f>F174*'estand mp'!$D$74</f>
        <v>5080.5194130925502</v>
      </c>
      <c r="G338" s="532">
        <f>G174*'estand mp'!$D$74</f>
        <v>6097.6932957110594</v>
      </c>
      <c r="H338" s="532">
        <f>H174*'estand mp'!$D$74</f>
        <v>7732.030135440179</v>
      </c>
      <c r="I338" s="532">
        <f>I174*'estand mp'!$D$74</f>
        <v>9776.5724887133165</v>
      </c>
      <c r="J338" s="582"/>
      <c r="K338" s="87" t="s">
        <v>76</v>
      </c>
      <c r="L338" s="532">
        <f t="shared" ref="L338:L340" si="445">D338*U174</f>
        <v>14059.8</v>
      </c>
      <c r="M338" s="532">
        <f t="shared" si="444"/>
        <v>15984.933333333336</v>
      </c>
      <c r="N338" s="532">
        <f t="shared" si="444"/>
        <v>19908.147797721762</v>
      </c>
      <c r="O338" s="532">
        <f t="shared" si="444"/>
        <v>25088.312233911063</v>
      </c>
      <c r="P338" s="532">
        <f t="shared" si="444"/>
        <v>33411.925104867376</v>
      </c>
      <c r="Q338" s="532">
        <f t="shared" si="444"/>
        <v>44359.427678913598</v>
      </c>
      <c r="S338" s="568"/>
      <c r="U338" s="547"/>
      <c r="V338" s="547"/>
      <c r="W338" s="547"/>
      <c r="X338" s="547"/>
      <c r="Y338" s="547"/>
      <c r="Z338" s="547"/>
    </row>
    <row r="339" spans="2:26" s="533" customFormat="1" ht="12.75" customHeight="1" x14ac:dyDescent="0.2">
      <c r="B339" s="87" t="s">
        <v>77</v>
      </c>
      <c r="C339" s="731" t="s">
        <v>267</v>
      </c>
      <c r="D339" s="532">
        <f>D175*'estand mp'!$D$83</f>
        <v>1123.1999999999998</v>
      </c>
      <c r="E339" s="532">
        <f>E175*'estand mp'!$D$83</f>
        <v>1251.8999999999999</v>
      </c>
      <c r="F339" s="532">
        <f>F175*'estand mp'!$D$83</f>
        <v>1476.5241534988716</v>
      </c>
      <c r="G339" s="532">
        <f>G175*'estand mp'!$D$83</f>
        <v>1767.1489841986452</v>
      </c>
      <c r="H339" s="532">
        <f>H175*'estand mp'!$D$83</f>
        <v>2249.4636568848759</v>
      </c>
      <c r="I339" s="532">
        <f>I175*'estand mp'!$D$83</f>
        <v>2837.9696952595937</v>
      </c>
      <c r="J339" s="582"/>
      <c r="K339" s="87" t="s">
        <v>77</v>
      </c>
      <c r="L339" s="532">
        <f t="shared" si="445"/>
        <v>4043.5199999999995</v>
      </c>
      <c r="M339" s="532">
        <f t="shared" si="444"/>
        <v>4675.9518698060938</v>
      </c>
      <c r="N339" s="532">
        <f t="shared" si="444"/>
        <v>5785.752865422256</v>
      </c>
      <c r="O339" s="532">
        <f t="shared" si="444"/>
        <v>7270.5582536035627</v>
      </c>
      <c r="P339" s="532">
        <f t="shared" si="444"/>
        <v>9720.5744922354734</v>
      </c>
      <c r="Q339" s="532">
        <f t="shared" si="444"/>
        <v>12876.728715226533</v>
      </c>
      <c r="S339" s="568"/>
      <c r="U339" s="547"/>
      <c r="V339" s="547"/>
      <c r="W339" s="547"/>
      <c r="X339" s="547"/>
      <c r="Y339" s="547"/>
      <c r="Z339" s="547"/>
    </row>
    <row r="340" spans="2:26" s="533" customFormat="1" ht="12.75" customHeight="1" x14ac:dyDescent="0.2">
      <c r="B340" s="87" t="s">
        <v>78</v>
      </c>
      <c r="C340" s="731" t="s">
        <v>267</v>
      </c>
      <c r="D340" s="532">
        <f>D176*'estand mp'!$D$92</f>
        <v>441.6</v>
      </c>
      <c r="E340" s="532">
        <f>E176*'estand mp'!$D$92</f>
        <v>476.1</v>
      </c>
      <c r="F340" s="532">
        <f>F176*'estand mp'!$D$92</f>
        <v>568.69187358916474</v>
      </c>
      <c r="G340" s="532">
        <f>G176*'estand mp'!$D$92</f>
        <v>687.95024830699765</v>
      </c>
      <c r="H340" s="532">
        <f>H176*'estand mp'!$D$92</f>
        <v>865.37110609480817</v>
      </c>
      <c r="I340" s="532">
        <f>I176*'estand mp'!$D$92</f>
        <v>1097.5315744920995</v>
      </c>
      <c r="J340" s="582"/>
      <c r="K340" s="87" t="s">
        <v>78</v>
      </c>
      <c r="L340" s="532">
        <f t="shared" si="445"/>
        <v>1589.7600000000002</v>
      </c>
      <c r="M340" s="532">
        <f t="shared" si="444"/>
        <v>1778.0483351986568</v>
      </c>
      <c r="N340" s="532">
        <f t="shared" si="444"/>
        <v>2228.4020469304019</v>
      </c>
      <c r="O340" s="532">
        <f t="shared" si="444"/>
        <v>2830.6184130035463</v>
      </c>
      <c r="P340" s="532">
        <f t="shared" si="444"/>
        <v>3739.3374532388543</v>
      </c>
      <c r="Q340" s="532">
        <f t="shared" si="444"/>
        <v>4979.9496959014305</v>
      </c>
      <c r="S340" s="568"/>
      <c r="U340" s="547"/>
      <c r="V340" s="547"/>
      <c r="W340" s="547"/>
      <c r="X340" s="547"/>
      <c r="Y340" s="547"/>
      <c r="Z340" s="547"/>
    </row>
    <row r="341" spans="2:26" s="533" customFormat="1" ht="12.75" customHeight="1" x14ac:dyDescent="0.2">
      <c r="B341" s="523" t="s">
        <v>780</v>
      </c>
      <c r="C341" s="731"/>
      <c r="D341" s="572">
        <f>SUM(D337:D340)</f>
        <v>5693.9</v>
      </c>
      <c r="E341" s="572">
        <f t="shared" ref="E341:I341" si="446">SUM(E337:E340)</f>
        <v>6248.8</v>
      </c>
      <c r="F341" s="572">
        <f t="shared" si="446"/>
        <v>7414.8643340857789</v>
      </c>
      <c r="G341" s="572">
        <f t="shared" si="446"/>
        <v>8898.8872009029328</v>
      </c>
      <c r="H341" s="572">
        <f t="shared" si="446"/>
        <v>11287.212076749434</v>
      </c>
      <c r="I341" s="572">
        <f t="shared" si="446"/>
        <v>14270.928160270878</v>
      </c>
      <c r="J341" s="582"/>
      <c r="K341" s="523" t="s">
        <v>780</v>
      </c>
      <c r="L341" s="572">
        <f>SUM(L337:L340)</f>
        <v>20498.04</v>
      </c>
      <c r="M341" s="572">
        <f t="shared" ref="M341:Q341" si="447">SUM(M337:M340)</f>
        <v>23338.198826373533</v>
      </c>
      <c r="N341" s="572">
        <f t="shared" si="447"/>
        <v>29055.331790866938</v>
      </c>
      <c r="O341" s="572">
        <f t="shared" si="447"/>
        <v>36613.469998665751</v>
      </c>
      <c r="P341" s="572">
        <f t="shared" si="447"/>
        <v>48774.760949580246</v>
      </c>
      <c r="Q341" s="572">
        <f t="shared" si="447"/>
        <v>64751.876519926111</v>
      </c>
      <c r="S341" s="568"/>
      <c r="U341" s="547"/>
      <c r="V341" s="547"/>
      <c r="W341" s="547"/>
      <c r="X341" s="547"/>
      <c r="Y341" s="547"/>
      <c r="Z341" s="547"/>
    </row>
    <row r="342" spans="2:26" s="533" customFormat="1" ht="12.75" customHeight="1" x14ac:dyDescent="0.2">
      <c r="B342" s="523" t="s">
        <v>776</v>
      </c>
      <c r="C342" s="732"/>
      <c r="D342" s="565"/>
      <c r="E342" s="565"/>
      <c r="F342" s="565"/>
      <c r="G342" s="565"/>
      <c r="H342" s="565"/>
      <c r="I342" s="565"/>
      <c r="J342" s="582"/>
      <c r="K342" s="523" t="s">
        <v>776</v>
      </c>
      <c r="L342" s="565"/>
      <c r="M342" s="536"/>
      <c r="N342" s="536"/>
      <c r="O342" s="536"/>
      <c r="P342" s="536"/>
      <c r="Q342" s="538"/>
      <c r="S342" s="568"/>
      <c r="U342" s="547"/>
      <c r="V342" s="547"/>
      <c r="W342" s="547"/>
      <c r="X342" s="547"/>
      <c r="Y342" s="547"/>
      <c r="Z342" s="547"/>
    </row>
    <row r="343" spans="2:26" s="533" customFormat="1" ht="12.75" customHeight="1" x14ac:dyDescent="0.2">
      <c r="B343" s="87" t="s">
        <v>79</v>
      </c>
      <c r="C343" s="731" t="s">
        <v>267</v>
      </c>
      <c r="D343" s="532">
        <f>D177*'estand mp'!$D$101</f>
        <v>1827.5</v>
      </c>
      <c r="E343" s="532">
        <f>E177*'estand mp'!$D$101</f>
        <v>1973.6999999999998</v>
      </c>
      <c r="F343" s="532">
        <f>F177*'estand mp'!$D$101</f>
        <v>2364.8026335590671</v>
      </c>
      <c r="G343" s="532">
        <f>G177*'estand mp'!$D$101</f>
        <v>2834.3231602708797</v>
      </c>
      <c r="H343" s="532">
        <f>H177*'estand mp'!$D$101</f>
        <v>3590.435289691497</v>
      </c>
      <c r="I343" s="532">
        <f>I177*'estand mp'!$D$101</f>
        <v>4544.6276147479302</v>
      </c>
      <c r="J343" s="582"/>
      <c r="K343" s="87" t="s">
        <v>79</v>
      </c>
      <c r="L343" s="532">
        <f>D343*U178</f>
        <v>4769.7749999999996</v>
      </c>
      <c r="M343" s="532">
        <f t="shared" ref="M343:Q346" si="448">E343*V178</f>
        <v>5390.4500421263556</v>
      </c>
      <c r="N343" s="532">
        <f t="shared" si="448"/>
        <v>6782.7802254541248</v>
      </c>
      <c r="O343" s="532">
        <f t="shared" si="448"/>
        <v>8536.0771558407832</v>
      </c>
      <c r="P343" s="532">
        <f t="shared" si="448"/>
        <v>11357.02462991711</v>
      </c>
      <c r="Q343" s="532">
        <f t="shared" si="448"/>
        <v>15094.224343225562</v>
      </c>
      <c r="S343" s="568"/>
      <c r="U343" s="547"/>
      <c r="V343" s="547"/>
      <c r="W343" s="547"/>
      <c r="X343" s="547"/>
      <c r="Y343" s="547"/>
      <c r="Z343" s="547"/>
    </row>
    <row r="344" spans="2:26" s="533" customFormat="1" ht="12.75" customHeight="1" x14ac:dyDescent="0.2">
      <c r="B344" s="87" t="s">
        <v>80</v>
      </c>
      <c r="C344" s="731" t="s">
        <v>267</v>
      </c>
      <c r="D344" s="532">
        <f>D178*'estand mp'!$D$110</f>
        <v>13845.8</v>
      </c>
      <c r="E344" s="532">
        <f>E178*'estand mp'!$D$110</f>
        <v>14969.3</v>
      </c>
      <c r="F344" s="532">
        <f>F178*'estand mp'!$D$110</f>
        <v>17897.911738148981</v>
      </c>
      <c r="G344" s="532">
        <f>G178*'estand mp'!$D$110</f>
        <v>21477.494085778777</v>
      </c>
      <c r="H344" s="532">
        <f>H178*'estand mp'!$D$110</f>
        <v>27237.997291196385</v>
      </c>
      <c r="I344" s="532">
        <f>I178*'estand mp'!$D$110</f>
        <v>34440.975225733629</v>
      </c>
      <c r="J344" s="582"/>
      <c r="K344" s="87" t="s">
        <v>80</v>
      </c>
      <c r="L344" s="532">
        <f t="shared" ref="L344:L346" si="449">D344*U179</f>
        <v>36137.537999999993</v>
      </c>
      <c r="M344" s="532">
        <f t="shared" si="448"/>
        <v>40883.00649561172</v>
      </c>
      <c r="N344" s="532">
        <f t="shared" si="448"/>
        <v>51334.912905976074</v>
      </c>
      <c r="O344" s="532">
        <f t="shared" si="448"/>
        <v>64684.203032712205</v>
      </c>
      <c r="P344" s="532">
        <f t="shared" si="448"/>
        <v>86157.567305278426</v>
      </c>
      <c r="Q344" s="532">
        <f t="shared" si="448"/>
        <v>114389.63689295818</v>
      </c>
      <c r="S344" s="568"/>
      <c r="U344" s="547"/>
      <c r="V344" s="547"/>
      <c r="W344" s="547"/>
      <c r="X344" s="547"/>
      <c r="Y344" s="547"/>
      <c r="Z344" s="547"/>
    </row>
    <row r="345" spans="2:26" s="533" customFormat="1" ht="12.75" customHeight="1" x14ac:dyDescent="0.2">
      <c r="B345" s="87" t="s">
        <v>81</v>
      </c>
      <c r="C345" s="731" t="s">
        <v>267</v>
      </c>
      <c r="D345" s="532">
        <f>D179*'estand mp'!$D$119</f>
        <v>2310.75</v>
      </c>
      <c r="E345" s="532">
        <f>E179*'estand mp'!$D$119</f>
        <v>2509.6499999999996</v>
      </c>
      <c r="F345" s="532">
        <f>F179*'estand mp'!$D$119</f>
        <v>2987.5628668171562</v>
      </c>
      <c r="G345" s="532">
        <f>G179*'estand mp'!$D$119</f>
        <v>3588.5854401805864</v>
      </c>
      <c r="H345" s="532">
        <f>H179*'estand mp'!$D$119</f>
        <v>4554.2624153498873</v>
      </c>
      <c r="I345" s="532">
        <f>I179*'estand mp'!$D$119</f>
        <v>5759.1593820541766</v>
      </c>
      <c r="J345" s="582"/>
      <c r="K345" s="87" t="s">
        <v>81</v>
      </c>
      <c r="L345" s="532">
        <f t="shared" si="449"/>
        <v>6031.0574999999999</v>
      </c>
      <c r="M345" s="532">
        <f t="shared" si="448"/>
        <v>6854.3128578302903</v>
      </c>
      <c r="N345" s="532">
        <f t="shared" si="448"/>
        <v>8568.7329447374887</v>
      </c>
      <c r="O345" s="532">
        <f t="shared" si="448"/>
        <v>10807.904668037898</v>
      </c>
      <c r="P345" s="532">
        <f t="shared" si="448"/>
        <v>14405.761076836077</v>
      </c>
      <c r="Q345" s="532">
        <f t="shared" si="448"/>
        <v>19128.09378078613</v>
      </c>
      <c r="S345" s="568"/>
      <c r="U345" s="547"/>
      <c r="V345" s="547"/>
      <c r="W345" s="547"/>
      <c r="X345" s="547"/>
      <c r="Y345" s="547"/>
      <c r="Z345" s="547"/>
    </row>
    <row r="346" spans="2:26" s="533" customFormat="1" ht="12.75" customHeight="1" x14ac:dyDescent="0.2">
      <c r="B346" s="87" t="s">
        <v>82</v>
      </c>
      <c r="C346" s="731" t="s">
        <v>267</v>
      </c>
      <c r="D346" s="532">
        <f>D180*'estand mp'!$D$128</f>
        <v>1035</v>
      </c>
      <c r="E346" s="532">
        <f>E180*'estand mp'!$D$128</f>
        <v>1076.4000000000001</v>
      </c>
      <c r="F346" s="532">
        <f>F180*'estand mp'!$D$128</f>
        <v>1315.6778781038377</v>
      </c>
      <c r="G346" s="532">
        <f>G180*'estand mp'!$D$128</f>
        <v>1581.5734537246051</v>
      </c>
      <c r="H346" s="532">
        <f>H180*'estand mp'!$D$128</f>
        <v>1997.4435665914223</v>
      </c>
      <c r="I346" s="532">
        <f>I180*'estand mp'!$D$128</f>
        <v>2530.4880361173819</v>
      </c>
      <c r="J346" s="582"/>
      <c r="K346" s="87" t="s">
        <v>82</v>
      </c>
      <c r="L346" s="532">
        <f t="shared" si="449"/>
        <v>2701.35</v>
      </c>
      <c r="M346" s="532">
        <f t="shared" si="448"/>
        <v>2939.2437503714714</v>
      </c>
      <c r="N346" s="532">
        <f t="shared" si="448"/>
        <v>3773.9117995165411</v>
      </c>
      <c r="O346" s="532">
        <f t="shared" si="448"/>
        <v>4763.3934618623562</v>
      </c>
      <c r="P346" s="532">
        <f t="shared" si="448"/>
        <v>6318.048054262722</v>
      </c>
      <c r="Q346" s="532">
        <f t="shared" si="448"/>
        <v>8404.5777221345616</v>
      </c>
      <c r="S346" s="568"/>
      <c r="U346" s="547"/>
      <c r="V346" s="547"/>
      <c r="W346" s="547"/>
      <c r="X346" s="547"/>
      <c r="Y346" s="547"/>
      <c r="Z346" s="547"/>
    </row>
    <row r="347" spans="2:26" s="533" customFormat="1" ht="12.75" customHeight="1" x14ac:dyDescent="0.2">
      <c r="B347" s="356" t="s">
        <v>781</v>
      </c>
      <c r="C347" s="731"/>
      <c r="D347" s="572">
        <f>SUM(D343:D346)</f>
        <v>19019.05</v>
      </c>
      <c r="E347" s="572">
        <f t="shared" ref="E347:I347" si="450">SUM(E343:E346)</f>
        <v>20529.050000000003</v>
      </c>
      <c r="F347" s="572">
        <f t="shared" si="450"/>
        <v>24565.95511662904</v>
      </c>
      <c r="G347" s="572">
        <f t="shared" si="450"/>
        <v>29481.976139954848</v>
      </c>
      <c r="H347" s="572">
        <f t="shared" si="450"/>
        <v>37380.13856282919</v>
      </c>
      <c r="I347" s="572">
        <f t="shared" si="450"/>
        <v>47275.250258653119</v>
      </c>
      <c r="J347" s="582"/>
      <c r="K347" s="356" t="s">
        <v>781</v>
      </c>
      <c r="L347" s="572">
        <f>SUM(L343:L346)</f>
        <v>49639.720499999996</v>
      </c>
      <c r="M347" s="572">
        <f t="shared" ref="M347:Q347" si="451">SUM(M343:M346)</f>
        <v>56067.01314593984</v>
      </c>
      <c r="N347" s="572">
        <f t="shared" si="451"/>
        <v>70460.337875684228</v>
      </c>
      <c r="O347" s="572">
        <f t="shared" si="451"/>
        <v>88791.578318453248</v>
      </c>
      <c r="P347" s="572">
        <f t="shared" si="451"/>
        <v>118238.40106629433</v>
      </c>
      <c r="Q347" s="572">
        <f t="shared" si="451"/>
        <v>157016.53273910444</v>
      </c>
      <c r="S347" s="568"/>
      <c r="U347" s="547"/>
      <c r="V347" s="547"/>
      <c r="W347" s="547"/>
      <c r="X347" s="547"/>
      <c r="Y347" s="547"/>
      <c r="Z347" s="547"/>
    </row>
    <row r="348" spans="2:26" s="533" customFormat="1" ht="12.75" customHeight="1" x14ac:dyDescent="0.2">
      <c r="B348" s="523" t="s">
        <v>777</v>
      </c>
      <c r="C348" s="732"/>
      <c r="D348" s="565"/>
      <c r="E348" s="565"/>
      <c r="F348" s="565"/>
      <c r="G348" s="565"/>
      <c r="H348" s="565"/>
      <c r="I348" s="565"/>
      <c r="J348" s="582"/>
      <c r="K348" s="523" t="s">
        <v>777</v>
      </c>
      <c r="L348" s="565"/>
      <c r="M348" s="536"/>
      <c r="N348" s="536"/>
      <c r="O348" s="536"/>
      <c r="P348" s="536"/>
      <c r="Q348" s="538"/>
      <c r="S348" s="568"/>
      <c r="U348" s="547"/>
      <c r="V348" s="547"/>
      <c r="W348" s="547"/>
      <c r="X348" s="547"/>
      <c r="Y348" s="547"/>
      <c r="Z348" s="547"/>
    </row>
    <row r="349" spans="2:26" s="533" customFormat="1" ht="12.75" customHeight="1" x14ac:dyDescent="0.2">
      <c r="B349" s="87" t="s">
        <v>83</v>
      </c>
      <c r="C349" s="731" t="s">
        <v>267</v>
      </c>
      <c r="D349" s="532">
        <f>D181*'estand mp'!$D$137</f>
        <v>10642.5</v>
      </c>
      <c r="E349" s="532">
        <f>E181*'estand mp'!$D$137</f>
        <v>11420.8</v>
      </c>
      <c r="F349" s="532">
        <f>F181*'estand mp'!$D$137</f>
        <v>13706.102784048157</v>
      </c>
      <c r="G349" s="532">
        <f>G181*'estand mp'!$D$137</f>
        <v>16444.743340857789</v>
      </c>
      <c r="H349" s="532">
        <f>H181*'estand mp'!$D$137</f>
        <v>20854.317306245295</v>
      </c>
      <c r="I349" s="532">
        <f>I181*'estand mp'!$D$137</f>
        <v>26374.763835590671</v>
      </c>
      <c r="J349" s="582"/>
      <c r="K349" s="87" t="s">
        <v>83</v>
      </c>
      <c r="L349" s="532">
        <f>D349*U183</f>
        <v>28202.625</v>
      </c>
      <c r="M349" s="532">
        <f t="shared" ref="M349:Q349" si="452">E349*V183</f>
        <v>31698.526041466903</v>
      </c>
      <c r="N349" s="532">
        <f t="shared" si="452"/>
        <v>39956.558070240288</v>
      </c>
      <c r="O349" s="532">
        <f t="shared" si="452"/>
        <v>50338.876622483222</v>
      </c>
      <c r="P349" s="532">
        <f t="shared" si="452"/>
        <v>67046.4545865986</v>
      </c>
      <c r="Q349" s="532">
        <f t="shared" si="452"/>
        <v>89035.26969149572</v>
      </c>
      <c r="S349" s="568"/>
      <c r="U349" s="547"/>
      <c r="V349" s="547"/>
      <c r="W349" s="547"/>
      <c r="X349" s="547"/>
      <c r="Y349" s="547"/>
      <c r="Z349" s="547"/>
    </row>
    <row r="350" spans="2:26" s="533" customFormat="1" ht="12.75" customHeight="1" x14ac:dyDescent="0.2">
      <c r="B350" s="87" t="s">
        <v>84</v>
      </c>
      <c r="C350" s="731" t="s">
        <v>267</v>
      </c>
      <c r="D350" s="532">
        <f>D182*'estand mp'!$D$146</f>
        <v>8638.7999999999993</v>
      </c>
      <c r="E350" s="532">
        <f>E182*'estand mp'!$D$146</f>
        <v>9287.4</v>
      </c>
      <c r="F350" s="532">
        <f>F182*'estand mp'!$D$146</f>
        <v>11139.424379232505</v>
      </c>
      <c r="G350" s="532">
        <f>G182*'estand mp'!$D$146</f>
        <v>13360.869255079004</v>
      </c>
      <c r="H350" s="532">
        <f>H182*'estand mp'!$D$146</f>
        <v>16944.686681715575</v>
      </c>
      <c r="I350" s="532">
        <f>I182*'estand mp'!$D$146</f>
        <v>21430.392776523699</v>
      </c>
      <c r="J350" s="582"/>
      <c r="K350" s="87" t="s">
        <v>84</v>
      </c>
      <c r="L350" s="532">
        <f>D350*U184</f>
        <v>22892.819999999996</v>
      </c>
      <c r="M350" s="532">
        <f t="shared" ref="M350:Q350" si="453">E350*V184</f>
        <v>25777.446964741011</v>
      </c>
      <c r="N350" s="532">
        <f t="shared" si="453"/>
        <v>32474.040100448874</v>
      </c>
      <c r="O350" s="532">
        <f t="shared" si="453"/>
        <v>40898.809439159675</v>
      </c>
      <c r="P350" s="532">
        <f t="shared" si="453"/>
        <v>54477.099927070667</v>
      </c>
      <c r="Q350" s="532">
        <f t="shared" si="453"/>
        <v>72344.23786554586</v>
      </c>
      <c r="S350" s="568"/>
      <c r="U350" s="547"/>
      <c r="V350" s="547"/>
      <c r="W350" s="547"/>
      <c r="X350" s="547"/>
      <c r="Y350" s="547"/>
      <c r="Z350" s="547"/>
    </row>
    <row r="351" spans="2:26" s="533" customFormat="1" ht="12.75" customHeight="1" x14ac:dyDescent="0.2">
      <c r="B351" s="356" t="s">
        <v>782</v>
      </c>
      <c r="C351" s="731"/>
      <c r="D351" s="572">
        <f>SUM(D349:D350)</f>
        <v>19281.3</v>
      </c>
      <c r="E351" s="572">
        <f t="shared" ref="E351:I351" si="454">SUM(E349:E350)</f>
        <v>20708.199999999997</v>
      </c>
      <c r="F351" s="572">
        <f t="shared" si="454"/>
        <v>24845.527163280662</v>
      </c>
      <c r="G351" s="572">
        <f t="shared" si="454"/>
        <v>29805.612595936793</v>
      </c>
      <c r="H351" s="572">
        <f t="shared" si="454"/>
        <v>37799.003987960867</v>
      </c>
      <c r="I351" s="572">
        <f t="shared" si="454"/>
        <v>47805.15661211437</v>
      </c>
      <c r="J351" s="582"/>
      <c r="K351" s="356" t="s">
        <v>782</v>
      </c>
      <c r="L351" s="572">
        <f>SUM(L349:L350)</f>
        <v>51095.444999999992</v>
      </c>
      <c r="M351" s="572">
        <f t="shared" ref="M351:Q351" si="455">SUM(M349:M350)</f>
        <v>57475.973006207918</v>
      </c>
      <c r="N351" s="572">
        <f t="shared" si="455"/>
        <v>72430.598170689162</v>
      </c>
      <c r="O351" s="572">
        <f t="shared" si="455"/>
        <v>91237.686061642889</v>
      </c>
      <c r="P351" s="572">
        <f t="shared" si="455"/>
        <v>121523.55451366927</v>
      </c>
      <c r="Q351" s="572">
        <f t="shared" si="455"/>
        <v>161379.50755704159</v>
      </c>
      <c r="S351" s="568"/>
      <c r="U351" s="547"/>
      <c r="V351" s="547"/>
      <c r="W351" s="547"/>
      <c r="X351" s="547"/>
      <c r="Y351" s="547"/>
      <c r="Z351" s="547"/>
    </row>
    <row r="352" spans="2:26" s="533" customFormat="1" ht="12.75" customHeight="1" x14ac:dyDescent="0.2">
      <c r="B352" s="523" t="s">
        <v>778</v>
      </c>
      <c r="C352" s="732"/>
      <c r="D352" s="565"/>
      <c r="E352" s="565"/>
      <c r="F352" s="565"/>
      <c r="G352" s="565"/>
      <c r="H352" s="565"/>
      <c r="I352" s="565"/>
      <c r="J352" s="582"/>
      <c r="K352" s="523" t="s">
        <v>778</v>
      </c>
      <c r="L352" s="565"/>
      <c r="M352" s="536"/>
      <c r="N352" s="536"/>
      <c r="O352" s="536"/>
      <c r="P352" s="536"/>
      <c r="Q352" s="538"/>
      <c r="S352" s="568"/>
      <c r="U352" s="547"/>
      <c r="V352" s="547"/>
      <c r="W352" s="547"/>
      <c r="X352" s="547"/>
      <c r="Y352" s="547"/>
      <c r="Z352" s="547"/>
    </row>
    <row r="353" spans="2:26" s="533" customFormat="1" ht="12.75" customHeight="1" x14ac:dyDescent="0.2">
      <c r="B353" s="87" t="s">
        <v>85</v>
      </c>
      <c r="C353" s="731" t="s">
        <v>267</v>
      </c>
      <c r="D353" s="532">
        <f>D183*'estand mp'!$D$155</f>
        <v>1014.8</v>
      </c>
      <c r="E353" s="532">
        <f>E183*'estand mp'!$D$155</f>
        <v>1079.3</v>
      </c>
      <c r="F353" s="532">
        <f>F183*'estand mp'!$D$155</f>
        <v>1298.9300225733634</v>
      </c>
      <c r="G353" s="532">
        <f>G183*'estand mp'!$D$155</f>
        <v>1563.8760270880357</v>
      </c>
      <c r="H353" s="532">
        <f>H183*'estand mp'!$D$155</f>
        <v>1977.2623024830698</v>
      </c>
      <c r="I353" s="532">
        <f>I183*'estand mp'!$D$155</f>
        <v>2504.0948081264105</v>
      </c>
      <c r="J353" s="582"/>
      <c r="K353" s="87" t="s">
        <v>85</v>
      </c>
      <c r="L353" s="532">
        <f>D353*U186</f>
        <v>1014.8</v>
      </c>
      <c r="M353" s="532">
        <f t="shared" ref="M353:Q353" si="456">E353*V186</f>
        <v>1127.6209622827967</v>
      </c>
      <c r="N353" s="532">
        <f t="shared" si="456"/>
        <v>1425.1410911392802</v>
      </c>
      <c r="O353" s="532">
        <f t="shared" si="456"/>
        <v>1801.6734067164339</v>
      </c>
      <c r="P353" s="532">
        <f t="shared" si="456"/>
        <v>2392.3759346849715</v>
      </c>
      <c r="Q353" s="532">
        <f t="shared" si="456"/>
        <v>3181.365112239941</v>
      </c>
      <c r="S353" s="568"/>
      <c r="U353" s="547"/>
      <c r="V353" s="547"/>
      <c r="W353" s="547"/>
      <c r="X353" s="547"/>
      <c r="Y353" s="547"/>
      <c r="Z353" s="547"/>
    </row>
    <row r="354" spans="2:26" s="533" customFormat="1" ht="12.75" customHeight="1" x14ac:dyDescent="0.2">
      <c r="B354" s="87" t="s">
        <v>86</v>
      </c>
      <c r="C354" s="731" t="s">
        <v>267</v>
      </c>
      <c r="D354" s="532">
        <f>D184*'estand mp'!$D$164</f>
        <v>7497.9999999999991</v>
      </c>
      <c r="E354" s="532">
        <f>E184*'estand mp'!$D$164</f>
        <v>7962.5999999999995</v>
      </c>
      <c r="F354" s="532">
        <f>F184*'estand mp'!$D$164</f>
        <v>9601.0168547780286</v>
      </c>
      <c r="G354" s="532">
        <f>G184*'estand mp'!$D$164</f>
        <v>11524.900225733632</v>
      </c>
      <c r="H354" s="532">
        <f>H184*'estand mp'!$D$164</f>
        <v>14613.185854025582</v>
      </c>
      <c r="I354" s="532">
        <f>I184*'estand mp'!$D$164</f>
        <v>18474.706734386753</v>
      </c>
      <c r="J354" s="582"/>
      <c r="K354" s="87" t="s">
        <v>86</v>
      </c>
      <c r="L354" s="532">
        <f>D354*U187</f>
        <v>7497.9999999999991</v>
      </c>
      <c r="M354" s="532">
        <f t="shared" ref="M354:Q354" si="457">E354*V187</f>
        <v>9032.0521338304898</v>
      </c>
      <c r="N354" s="532">
        <f t="shared" si="457"/>
        <v>11528.494082514226</v>
      </c>
      <c r="O354" s="532">
        <f t="shared" si="457"/>
        <v>14540.543133858133</v>
      </c>
      <c r="P354" s="532">
        <f t="shared" si="457"/>
        <v>19364.922668100124</v>
      </c>
      <c r="Q354" s="532">
        <f t="shared" si="457"/>
        <v>25706.530765901392</v>
      </c>
      <c r="S354" s="568"/>
      <c r="U354" s="547"/>
      <c r="V354" s="547"/>
      <c r="W354" s="547"/>
      <c r="X354" s="547"/>
      <c r="Y354" s="547"/>
      <c r="Z354" s="547"/>
    </row>
    <row r="355" spans="2:26" s="533" customFormat="1" ht="12.75" customHeight="1" x14ac:dyDescent="0.2">
      <c r="B355" s="743" t="s">
        <v>783</v>
      </c>
      <c r="C355" s="611"/>
      <c r="D355" s="572">
        <f>SUM(D353:D354)</f>
        <v>8512.7999999999993</v>
      </c>
      <c r="E355" s="572">
        <f t="shared" ref="E355:I355" si="458">SUM(E353:E354)</f>
        <v>9041.9</v>
      </c>
      <c r="F355" s="572">
        <f t="shared" si="458"/>
        <v>10899.946877351393</v>
      </c>
      <c r="G355" s="572">
        <f t="shared" si="458"/>
        <v>13088.776252821668</v>
      </c>
      <c r="H355" s="572">
        <f t="shared" si="458"/>
        <v>16590.44815650865</v>
      </c>
      <c r="I355" s="572">
        <f t="shared" si="458"/>
        <v>20978.801542513163</v>
      </c>
      <c r="J355" s="582"/>
      <c r="K355" s="743" t="s">
        <v>783</v>
      </c>
      <c r="L355" s="572">
        <f>SUM(L353:L354)</f>
        <v>8512.7999999999993</v>
      </c>
      <c r="M355" s="572">
        <f t="shared" ref="M355:Q355" si="459">SUM(M353:M354)</f>
        <v>10159.673096113287</v>
      </c>
      <c r="N355" s="572">
        <f t="shared" si="459"/>
        <v>12953.635173653505</v>
      </c>
      <c r="O355" s="572">
        <f t="shared" si="459"/>
        <v>16342.216540574567</v>
      </c>
      <c r="P355" s="572">
        <f t="shared" si="459"/>
        <v>21757.298602785097</v>
      </c>
      <c r="Q355" s="572">
        <f t="shared" si="459"/>
        <v>28887.895878141335</v>
      </c>
      <c r="S355" s="568"/>
      <c r="U355" s="547"/>
      <c r="V355" s="547"/>
      <c r="W355" s="547"/>
      <c r="X355" s="547"/>
      <c r="Y355" s="547"/>
      <c r="Z355" s="547"/>
    </row>
    <row r="356" spans="2:26" s="533" customFormat="1" ht="12.75" customHeight="1" x14ac:dyDescent="0.2">
      <c r="B356" s="523" t="s">
        <v>779</v>
      </c>
      <c r="C356" s="732"/>
      <c r="D356" s="565"/>
      <c r="E356" s="565"/>
      <c r="F356" s="565"/>
      <c r="G356" s="565"/>
      <c r="H356" s="565"/>
      <c r="I356" s="565"/>
      <c r="J356" s="582"/>
      <c r="K356" s="523" t="s">
        <v>779</v>
      </c>
      <c r="L356" s="565"/>
      <c r="M356" s="536"/>
      <c r="N356" s="536"/>
      <c r="O356" s="536"/>
      <c r="P356" s="536"/>
      <c r="Q356" s="538"/>
      <c r="S356" s="568"/>
      <c r="U356" s="547"/>
      <c r="V356" s="547"/>
      <c r="W356" s="547"/>
      <c r="X356" s="547"/>
      <c r="Y356" s="547"/>
      <c r="Z356" s="547"/>
    </row>
    <row r="357" spans="2:26" s="533" customFormat="1" ht="12.75" customHeight="1" x14ac:dyDescent="0.2">
      <c r="B357" s="87" t="s">
        <v>87</v>
      </c>
      <c r="C357" s="731" t="s">
        <v>267</v>
      </c>
      <c r="D357" s="532">
        <f>D185*'estand mp'!$D$173</f>
        <v>3181.9</v>
      </c>
      <c r="E357" s="532">
        <f>E185*'estand mp'!$D$173</f>
        <v>3661.3</v>
      </c>
      <c r="F357" s="532">
        <f>F185*'estand mp'!$D$173</f>
        <v>4390.9741158765983</v>
      </c>
      <c r="G357" s="532">
        <f>G185*'estand mp'!$D$173</f>
        <v>5269.1689390519186</v>
      </c>
      <c r="H357" s="532">
        <f>H185*'estand mp'!$D$173</f>
        <v>6655.8931527464256</v>
      </c>
      <c r="I357" s="532">
        <f>I185*'estand mp'!$D$173</f>
        <v>8416.532515048908</v>
      </c>
      <c r="J357" s="582"/>
      <c r="K357" s="87" t="s">
        <v>87</v>
      </c>
      <c r="L357" s="532">
        <f>D357*U189</f>
        <v>9068.4150000000009</v>
      </c>
      <c r="M357" s="532">
        <f t="shared" ref="M357:Q357" si="460">E357*V189</f>
        <v>10930.837681159421</v>
      </c>
      <c r="N357" s="532">
        <f t="shared" si="460"/>
        <v>13764.603375688652</v>
      </c>
      <c r="O357" s="532">
        <f t="shared" si="460"/>
        <v>17343.478994493493</v>
      </c>
      <c r="P357" s="532">
        <f t="shared" si="460"/>
        <v>23008.840726423474</v>
      </c>
      <c r="Q357" s="532">
        <f t="shared" si="460"/>
        <v>30550.818338995683</v>
      </c>
      <c r="S357" s="568"/>
      <c r="U357" s="547"/>
      <c r="V357" s="547"/>
      <c r="W357" s="547"/>
      <c r="X357" s="547"/>
      <c r="Y357" s="547"/>
      <c r="Z357" s="547"/>
    </row>
    <row r="358" spans="2:26" s="533" customFormat="1" ht="12.75" customHeight="1" x14ac:dyDescent="0.2">
      <c r="B358" s="743" t="s">
        <v>784</v>
      </c>
      <c r="C358" s="611"/>
      <c r="D358" s="572">
        <f>SUM(D357)</f>
        <v>3181.9</v>
      </c>
      <c r="E358" s="572">
        <f t="shared" ref="E358:I358" si="461">SUM(E357)</f>
        <v>3661.3</v>
      </c>
      <c r="F358" s="572">
        <f t="shared" si="461"/>
        <v>4390.9741158765983</v>
      </c>
      <c r="G358" s="572">
        <f t="shared" si="461"/>
        <v>5269.1689390519186</v>
      </c>
      <c r="H358" s="572">
        <f t="shared" si="461"/>
        <v>6655.8931527464256</v>
      </c>
      <c r="I358" s="572">
        <f t="shared" si="461"/>
        <v>8416.532515048908</v>
      </c>
      <c r="J358" s="582"/>
      <c r="K358" s="743" t="s">
        <v>784</v>
      </c>
      <c r="L358" s="572">
        <f>SUM(L357)</f>
        <v>9068.4150000000009</v>
      </c>
      <c r="M358" s="572">
        <f t="shared" ref="M358:Q358" si="462">SUM(M357)</f>
        <v>10930.837681159421</v>
      </c>
      <c r="N358" s="572">
        <f t="shared" si="462"/>
        <v>13764.603375688652</v>
      </c>
      <c r="O358" s="572">
        <f t="shared" si="462"/>
        <v>17343.478994493493</v>
      </c>
      <c r="P358" s="572">
        <f t="shared" si="462"/>
        <v>23008.840726423474</v>
      </c>
      <c r="Q358" s="572">
        <f t="shared" si="462"/>
        <v>30550.818338995683</v>
      </c>
      <c r="S358" s="568"/>
      <c r="U358" s="547"/>
      <c r="V358" s="547"/>
      <c r="W358" s="547"/>
      <c r="X358" s="547"/>
      <c r="Y358" s="547"/>
      <c r="Z358" s="547"/>
    </row>
    <row r="359" spans="2:26" s="533" customFormat="1" ht="12.75" customHeight="1" x14ac:dyDescent="0.2">
      <c r="B359" s="750" t="s">
        <v>257</v>
      </c>
      <c r="C359" s="732"/>
      <c r="D359" s="565"/>
      <c r="E359" s="565"/>
      <c r="F359" s="565"/>
      <c r="G359" s="565"/>
      <c r="H359" s="565"/>
      <c r="I359" s="565"/>
      <c r="J359" s="582"/>
      <c r="K359" s="750" t="s">
        <v>257</v>
      </c>
      <c r="L359" s="565"/>
      <c r="M359" s="536"/>
      <c r="N359" s="536"/>
      <c r="O359" s="536"/>
      <c r="P359" s="536"/>
      <c r="Q359" s="538"/>
      <c r="S359" s="568"/>
      <c r="U359" s="547"/>
      <c r="V359" s="547"/>
      <c r="W359" s="547"/>
      <c r="X359" s="547"/>
      <c r="Y359" s="547"/>
      <c r="Z359" s="547"/>
    </row>
    <row r="360" spans="2:26" s="533" customFormat="1" ht="12.75" customHeight="1" x14ac:dyDescent="0.2">
      <c r="B360" s="87" t="s">
        <v>75</v>
      </c>
      <c r="C360" s="731" t="s">
        <v>267</v>
      </c>
      <c r="D360" s="532">
        <f>D173*'estand mp'!$D$66</f>
        <v>200.20000000000002</v>
      </c>
      <c r="E360" s="532">
        <f>E173*'estand mp'!$D$66</f>
        <v>215.6</v>
      </c>
      <c r="F360" s="532">
        <f>F173*'estand mp'!$D$66</f>
        <v>258.87121896162523</v>
      </c>
      <c r="G360" s="532">
        <f>G173*'estand mp'!$D$66</f>
        <v>309.87546275395027</v>
      </c>
      <c r="H360" s="532">
        <f>H173*'estand mp'!$D$66</f>
        <v>394.26433408577878</v>
      </c>
      <c r="I360" s="532">
        <f>I173*'estand mp'!$D$66</f>
        <v>500.369638826185</v>
      </c>
      <c r="J360" s="582"/>
      <c r="K360" s="87" t="s">
        <v>75</v>
      </c>
      <c r="L360" s="532">
        <f>D360*U191</f>
        <v>200.20000000000002</v>
      </c>
      <c r="M360" s="532">
        <f t="shared" ref="M360:Q372" si="463">E360*V191</f>
        <v>223.72205902720526</v>
      </c>
      <c r="N360" s="532">
        <f t="shared" si="463"/>
        <v>281.87505495241049</v>
      </c>
      <c r="O360" s="532">
        <f t="shared" si="463"/>
        <v>354.28273593764146</v>
      </c>
      <c r="P360" s="532">
        <f t="shared" si="463"/>
        <v>473.39622212877293</v>
      </c>
      <c r="Q360" s="532">
        <f t="shared" si="463"/>
        <v>630.88111023433055</v>
      </c>
      <c r="S360" s="568"/>
      <c r="U360" s="547"/>
      <c r="V360" s="547"/>
      <c r="W360" s="547"/>
      <c r="X360" s="547"/>
      <c r="Y360" s="547"/>
      <c r="Z360" s="547"/>
    </row>
    <row r="361" spans="2:26" s="533" customFormat="1" ht="12.75" customHeight="1" x14ac:dyDescent="0.2">
      <c r="B361" s="87" t="s">
        <v>76</v>
      </c>
      <c r="C361" s="731" t="s">
        <v>267</v>
      </c>
      <c r="D361" s="532">
        <f>D174*'estand mp'!$D$75</f>
        <v>3139</v>
      </c>
      <c r="E361" s="532">
        <f>E174*'estand mp'!$D$75</f>
        <v>3440</v>
      </c>
      <c r="F361" s="532">
        <f>F174*'estand mp'!$D$75</f>
        <v>4083.4081264108345</v>
      </c>
      <c r="G361" s="532">
        <f>G174*'estand mp'!$D$75</f>
        <v>4900.9497516930014</v>
      </c>
      <c r="H361" s="532">
        <f>H174*'estand mp'!$D$75</f>
        <v>6214.5288939051907</v>
      </c>
      <c r="I361" s="532">
        <f>I174*'estand mp'!$D$75</f>
        <v>7857.8059255078997</v>
      </c>
      <c r="J361" s="582"/>
      <c r="K361" s="87" t="s">
        <v>76</v>
      </c>
      <c r="L361" s="532">
        <f t="shared" ref="L361:L372" si="464">D361*U192</f>
        <v>3139</v>
      </c>
      <c r="M361" s="532">
        <f t="shared" si="463"/>
        <v>3569.8453333333332</v>
      </c>
      <c r="N361" s="532">
        <f t="shared" si="463"/>
        <v>4446.1149815399103</v>
      </c>
      <c r="O361" s="532">
        <f t="shared" si="463"/>
        <v>5603.0463185923882</v>
      </c>
      <c r="P361" s="532">
        <f t="shared" si="463"/>
        <v>7461.9253987555312</v>
      </c>
      <c r="Q361" s="532">
        <f t="shared" si="463"/>
        <v>9906.8919979394232</v>
      </c>
      <c r="S361" s="568"/>
      <c r="U361" s="547"/>
      <c r="V361" s="547"/>
      <c r="W361" s="547"/>
      <c r="X361" s="547"/>
      <c r="Y361" s="547"/>
      <c r="Z361" s="547"/>
    </row>
    <row r="362" spans="2:26" s="533" customFormat="1" ht="12.75" customHeight="1" x14ac:dyDescent="0.2">
      <c r="B362" s="87" t="s">
        <v>77</v>
      </c>
      <c r="C362" s="731" t="s">
        <v>267</v>
      </c>
      <c r="D362" s="532">
        <f>D175*'estand mp'!$D$84</f>
        <v>892.80000000000007</v>
      </c>
      <c r="E362" s="532">
        <f>E175*'estand mp'!$D$84</f>
        <v>995.1</v>
      </c>
      <c r="F362" s="532">
        <f>F175*'estand mp'!$D$84</f>
        <v>1173.6474040632058</v>
      </c>
      <c r="G362" s="532">
        <f>G175*'estand mp'!$D$84</f>
        <v>1404.6568848758463</v>
      </c>
      <c r="H362" s="532">
        <f>H175*'estand mp'!$D$84</f>
        <v>1788.035214446953</v>
      </c>
      <c r="I362" s="532">
        <f>I175*'estand mp'!$D$84</f>
        <v>2255.8220654627544</v>
      </c>
      <c r="J362" s="582"/>
      <c r="K362" s="87" t="s">
        <v>77</v>
      </c>
      <c r="L362" s="532">
        <f t="shared" si="464"/>
        <v>892.80000000000007</v>
      </c>
      <c r="M362" s="532">
        <f t="shared" si="463"/>
        <v>1032.7114188365651</v>
      </c>
      <c r="N362" s="532">
        <f t="shared" si="463"/>
        <v>1277.8831232672198</v>
      </c>
      <c r="O362" s="532">
        <f t="shared" si="463"/>
        <v>1605.840034103054</v>
      </c>
      <c r="P362" s="532">
        <f t="shared" si="463"/>
        <v>2146.952374669771</v>
      </c>
      <c r="Q362" s="532">
        <f t="shared" si="463"/>
        <v>2844.0220498512463</v>
      </c>
      <c r="S362" s="568"/>
      <c r="U362" s="547"/>
      <c r="V362" s="547"/>
      <c r="W362" s="547"/>
      <c r="X362" s="547"/>
      <c r="Y362" s="547"/>
      <c r="Z362" s="547"/>
    </row>
    <row r="363" spans="2:26" s="533" customFormat="1" ht="12.75" customHeight="1" x14ac:dyDescent="0.2">
      <c r="B363" s="87" t="s">
        <v>78</v>
      </c>
      <c r="C363" s="731" t="s">
        <v>267</v>
      </c>
      <c r="D363" s="532">
        <f>D176*'estand mp'!$D$93</f>
        <v>361.6</v>
      </c>
      <c r="E363" s="532">
        <f>E176*'estand mp'!$D$93</f>
        <v>389.85</v>
      </c>
      <c r="F363" s="532">
        <f>F176*'estand mp'!$D$93</f>
        <v>465.66798344620014</v>
      </c>
      <c r="G363" s="532">
        <f>G176*'estand mp'!$D$93</f>
        <v>563.32158013544017</v>
      </c>
      <c r="H363" s="532">
        <f>H176*'estand mp'!$D$93</f>
        <v>708.60097817908206</v>
      </c>
      <c r="I363" s="532">
        <f>I176*'estand mp'!$D$93</f>
        <v>898.70339070729881</v>
      </c>
      <c r="J363" s="582"/>
      <c r="K363" s="87" t="s">
        <v>78</v>
      </c>
      <c r="L363" s="532">
        <f t="shared" si="464"/>
        <v>361.6</v>
      </c>
      <c r="M363" s="532">
        <f t="shared" si="463"/>
        <v>404.54472882533901</v>
      </c>
      <c r="N363" s="532">
        <f t="shared" si="463"/>
        <v>507.02953688307952</v>
      </c>
      <c r="O363" s="532">
        <f t="shared" si="463"/>
        <v>644.05216269627488</v>
      </c>
      <c r="P363" s="532">
        <f t="shared" si="463"/>
        <v>850.83278572364645</v>
      </c>
      <c r="Q363" s="532">
        <f t="shared" si="463"/>
        <v>1133.0494693117184</v>
      </c>
      <c r="S363" s="568"/>
      <c r="U363" s="547"/>
      <c r="V363" s="547"/>
      <c r="W363" s="547"/>
      <c r="X363" s="547"/>
      <c r="Y363" s="547"/>
      <c r="Z363" s="547"/>
    </row>
    <row r="364" spans="2:26" s="533" customFormat="1" ht="12.75" customHeight="1" x14ac:dyDescent="0.2">
      <c r="B364" s="87" t="s">
        <v>79</v>
      </c>
      <c r="C364" s="731" t="s">
        <v>267</v>
      </c>
      <c r="D364" s="532">
        <f>D177*'estand mp'!$D$102</f>
        <v>1636.25</v>
      </c>
      <c r="E364" s="532">
        <f>E177*'estand mp'!$D$102</f>
        <v>1767.15</v>
      </c>
      <c r="F364" s="532">
        <f>F177*'estand mp'!$D$102</f>
        <v>2117.3232881866065</v>
      </c>
      <c r="G364" s="532">
        <f>G177*'estand mp'!$D$102</f>
        <v>2537.7079458239273</v>
      </c>
      <c r="H364" s="532">
        <f>H177*'estand mp'!$D$102</f>
        <v>3214.6920617005267</v>
      </c>
      <c r="I364" s="532">
        <f>I177*'estand mp'!$D$102</f>
        <v>4069.0270504138452</v>
      </c>
      <c r="J364" s="582"/>
      <c r="K364" s="87" t="s">
        <v>79</v>
      </c>
      <c r="L364" s="532">
        <f t="shared" si="464"/>
        <v>1636.25</v>
      </c>
      <c r="M364" s="532">
        <f t="shared" si="463"/>
        <v>1833.7173756733648</v>
      </c>
      <c r="N364" s="532">
        <f t="shared" si="463"/>
        <v>2305.4794770357721</v>
      </c>
      <c r="O364" s="532">
        <f t="shared" si="463"/>
        <v>2901.2113491325936</v>
      </c>
      <c r="P364" s="532">
        <f t="shared" si="463"/>
        <v>3859.9545879201182</v>
      </c>
      <c r="Q364" s="532">
        <f t="shared" si="463"/>
        <v>5130.1338110273646</v>
      </c>
      <c r="S364" s="568"/>
      <c r="U364" s="547"/>
      <c r="V364" s="547"/>
      <c r="W364" s="547"/>
      <c r="X364" s="547"/>
      <c r="Y364" s="547"/>
      <c r="Z364" s="547"/>
    </row>
    <row r="365" spans="2:26" s="533" customFormat="1" ht="12.75" customHeight="1" x14ac:dyDescent="0.2">
      <c r="B365" s="87" t="s">
        <v>80</v>
      </c>
      <c r="C365" s="731" t="s">
        <v>267</v>
      </c>
      <c r="D365" s="532">
        <f>D178*'estand mp'!$D$111</f>
        <v>11128.4</v>
      </c>
      <c r="E365" s="532">
        <f>E178*'estand mp'!$D$111</f>
        <v>12031.4</v>
      </c>
      <c r="F365" s="532">
        <f>F178*'estand mp'!$D$111</f>
        <v>14385.237471783295</v>
      </c>
      <c r="G365" s="532">
        <f>G178*'estand mp'!$D$111</f>
        <v>17262.284966139952</v>
      </c>
      <c r="H365" s="532">
        <f>H178*'estand mp'!$D$111</f>
        <v>21892.22212189616</v>
      </c>
      <c r="I365" s="532">
        <f>I178*'estand mp'!$D$111</f>
        <v>27681.531489841982</v>
      </c>
      <c r="J365" s="582"/>
      <c r="K365" s="87" t="s">
        <v>80</v>
      </c>
      <c r="L365" s="532">
        <f t="shared" si="464"/>
        <v>11128.4</v>
      </c>
      <c r="M365" s="532">
        <f t="shared" si="463"/>
        <v>12484.788421082496</v>
      </c>
      <c r="N365" s="532">
        <f t="shared" si="463"/>
        <v>15663.465356008719</v>
      </c>
      <c r="O365" s="532">
        <f t="shared" si="463"/>
        <v>19735.189983314442</v>
      </c>
      <c r="P365" s="532">
        <f t="shared" si="463"/>
        <v>26286.561564129544</v>
      </c>
      <c r="Q365" s="532">
        <f t="shared" si="463"/>
        <v>34900.090066644538</v>
      </c>
      <c r="S365" s="568"/>
      <c r="U365" s="547"/>
      <c r="V365" s="547"/>
      <c r="W365" s="547"/>
      <c r="X365" s="547"/>
      <c r="Y365" s="547"/>
      <c r="Z365" s="547"/>
    </row>
    <row r="366" spans="2:26" s="533" customFormat="1" ht="12.75" customHeight="1" x14ac:dyDescent="0.2">
      <c r="B366" s="87" t="s">
        <v>81</v>
      </c>
      <c r="C366" s="731" t="s">
        <v>267</v>
      </c>
      <c r="D366" s="532">
        <f>D179*'estand mp'!$D$120</f>
        <v>1836.7500000000002</v>
      </c>
      <c r="E366" s="532">
        <f>E179*'estand mp'!$D$120</f>
        <v>1994.8500000000001</v>
      </c>
      <c r="F366" s="532">
        <f>F179*'estand mp'!$D$120</f>
        <v>2374.7294582392783</v>
      </c>
      <c r="G366" s="532">
        <f>G179*'estand mp'!$D$120</f>
        <v>2852.465349887133</v>
      </c>
      <c r="H366" s="532">
        <f>H179*'estand mp'!$D$120</f>
        <v>3620.0547404063213</v>
      </c>
      <c r="I366" s="532">
        <f>I179*'estand mp'!$D$120</f>
        <v>4577.7933549661402</v>
      </c>
      <c r="J366" s="582"/>
      <c r="K366" s="87" t="s">
        <v>81</v>
      </c>
      <c r="L366" s="532">
        <f t="shared" si="464"/>
        <v>1836.7500000000002</v>
      </c>
      <c r="M366" s="532">
        <f t="shared" si="463"/>
        <v>2070.0456700514737</v>
      </c>
      <c r="N366" s="532">
        <f t="shared" si="463"/>
        <v>2585.7079134407563</v>
      </c>
      <c r="O366" s="532">
        <f t="shared" si="463"/>
        <v>3261.0987081872031</v>
      </c>
      <c r="P366" s="532">
        <f t="shared" si="463"/>
        <v>4346.6877316215632</v>
      </c>
      <c r="Q366" s="532">
        <f t="shared" si="463"/>
        <v>5771.5285744174098</v>
      </c>
      <c r="S366" s="568"/>
      <c r="U366" s="547"/>
      <c r="V366" s="547"/>
      <c r="W366" s="547"/>
      <c r="X366" s="547"/>
      <c r="Y366" s="547"/>
      <c r="Z366" s="547"/>
    </row>
    <row r="367" spans="2:26" s="533" customFormat="1" ht="12.75" customHeight="1" x14ac:dyDescent="0.2">
      <c r="B367" s="87" t="s">
        <v>82</v>
      </c>
      <c r="C367" s="731" t="s">
        <v>267</v>
      </c>
      <c r="D367" s="532">
        <f>D180*'estand mp'!$D$129</f>
        <v>847.5</v>
      </c>
      <c r="E367" s="532">
        <f>E180*'estand mp'!$D$129</f>
        <v>881.40000000000009</v>
      </c>
      <c r="F367" s="532">
        <f>F180*'estand mp'!$D$129</f>
        <v>1077.3304364183598</v>
      </c>
      <c r="G367" s="532">
        <f>G180*'estand mp'!$D$129</f>
        <v>1295.0565237020317</v>
      </c>
      <c r="H367" s="532">
        <f>H180*'estand mp'!$D$129</f>
        <v>1635.5878480060196</v>
      </c>
      <c r="I367" s="532">
        <f>I180*'estand mp'!$D$129</f>
        <v>2072.0662904439428</v>
      </c>
      <c r="J367" s="582"/>
      <c r="K367" s="87" t="s">
        <v>82</v>
      </c>
      <c r="L367" s="532">
        <f t="shared" si="464"/>
        <v>847.5</v>
      </c>
      <c r="M367" s="532">
        <f t="shared" si="463"/>
        <v>914.46076812588262</v>
      </c>
      <c r="N367" s="532">
        <f t="shared" si="463"/>
        <v>1173.1754485335682</v>
      </c>
      <c r="O367" s="532">
        <f t="shared" si="463"/>
        <v>1480.5872254364451</v>
      </c>
      <c r="P367" s="532">
        <f t="shared" si="463"/>
        <v>1963.8480859897472</v>
      </c>
      <c r="Q367" s="532">
        <f t="shared" si="463"/>
        <v>2612.4486731532593</v>
      </c>
      <c r="S367" s="568"/>
      <c r="U367" s="547"/>
      <c r="V367" s="547"/>
      <c r="W367" s="547"/>
      <c r="X367" s="547"/>
      <c r="Y367" s="547"/>
      <c r="Z367" s="547"/>
    </row>
    <row r="368" spans="2:26" s="533" customFormat="1" ht="12.75" customHeight="1" x14ac:dyDescent="0.2">
      <c r="B368" s="87" t="s">
        <v>83</v>
      </c>
      <c r="C368" s="731" t="s">
        <v>267</v>
      </c>
      <c r="D368" s="532">
        <f>D181*'estand mp'!$D$138</f>
        <v>11632.5</v>
      </c>
      <c r="E368" s="532">
        <f>E181*'estand mp'!$D$138</f>
        <v>12483.2</v>
      </c>
      <c r="F368" s="532">
        <f>F181*'estand mp'!$D$138</f>
        <v>14981.08908954101</v>
      </c>
      <c r="G368" s="532">
        <f>G181*'estand mp'!$D$138</f>
        <v>17974.486907449209</v>
      </c>
      <c r="H368" s="532">
        <f>H181*'estand mp'!$D$138</f>
        <v>22794.25379984951</v>
      </c>
      <c r="I368" s="532">
        <f>I181*'estand mp'!$D$138</f>
        <v>28828.230238901433</v>
      </c>
      <c r="J368" s="582"/>
      <c r="K368" s="87" t="s">
        <v>83</v>
      </c>
      <c r="L368" s="532">
        <f t="shared" si="464"/>
        <v>11632.5</v>
      </c>
      <c r="M368" s="532">
        <f t="shared" si="463"/>
        <v>12953.210187171015</v>
      </c>
      <c r="N368" s="532">
        <f t="shared" si="463"/>
        <v>16312.535896383548</v>
      </c>
      <c r="O368" s="532">
        <f t="shared" si="463"/>
        <v>20549.404853224147</v>
      </c>
      <c r="P368" s="532">
        <f t="shared" si="463"/>
        <v>27369.644556503386</v>
      </c>
      <c r="Q368" s="532">
        <f t="shared" si="463"/>
        <v>36345.898396365352</v>
      </c>
      <c r="S368" s="568"/>
      <c r="U368" s="547"/>
      <c r="V368" s="547"/>
      <c r="W368" s="547"/>
      <c r="X368" s="547"/>
      <c r="Y368" s="547"/>
      <c r="Z368" s="547"/>
    </row>
    <row r="369" spans="2:26" s="533" customFormat="1" ht="12.75" customHeight="1" x14ac:dyDescent="0.2">
      <c r="B369" s="87" t="s">
        <v>84</v>
      </c>
      <c r="C369" s="731" t="s">
        <v>267</v>
      </c>
      <c r="D369" s="532">
        <f>D182*'estand mp'!$D$147</f>
        <v>9390</v>
      </c>
      <c r="E369" s="532">
        <f>E182*'estand mp'!$D$147</f>
        <v>10095</v>
      </c>
      <c r="F369" s="532">
        <f>F182*'estand mp'!$D$147</f>
        <v>12108.069977426638</v>
      </c>
      <c r="G369" s="532">
        <f>G182*'estand mp'!$D$147</f>
        <v>14522.683972911962</v>
      </c>
      <c r="H369" s="532">
        <f>H182*'estand mp'!$D$147</f>
        <v>18418.13769751693</v>
      </c>
      <c r="I369" s="532">
        <f>I182*'estand mp'!$D$147</f>
        <v>23293.905191873586</v>
      </c>
      <c r="J369" s="582"/>
      <c r="K369" s="87" t="s">
        <v>84</v>
      </c>
      <c r="L369" s="532">
        <f t="shared" si="464"/>
        <v>9390</v>
      </c>
      <c r="M369" s="532">
        <f t="shared" si="463"/>
        <v>10475.161149071058</v>
      </c>
      <c r="N369" s="532">
        <f t="shared" si="463"/>
        <v>13184.126668678966</v>
      </c>
      <c r="O369" s="532">
        <f t="shared" si="463"/>
        <v>16603.072504784159</v>
      </c>
      <c r="P369" s="532">
        <f t="shared" si="463"/>
        <v>22115.159025280998</v>
      </c>
      <c r="Q369" s="532">
        <f t="shared" si="463"/>
        <v>29368.368527030067</v>
      </c>
      <c r="S369" s="568"/>
      <c r="U369" s="547"/>
      <c r="V369" s="547"/>
      <c r="W369" s="547"/>
      <c r="X369" s="547"/>
      <c r="Y369" s="547"/>
      <c r="Z369" s="547"/>
    </row>
    <row r="370" spans="2:26" s="533" customFormat="1" ht="12.75" customHeight="1" x14ac:dyDescent="0.2">
      <c r="B370" s="87" t="s">
        <v>85</v>
      </c>
      <c r="C370" s="731" t="s">
        <v>267</v>
      </c>
      <c r="D370" s="532">
        <f>D183*'estand mp'!$D$156</f>
        <v>778.8</v>
      </c>
      <c r="E370" s="532">
        <f>E183*'estand mp'!$D$156</f>
        <v>828.3</v>
      </c>
      <c r="F370" s="532">
        <f>F183*'estand mp'!$D$156</f>
        <v>996.85327313769756</v>
      </c>
      <c r="G370" s="532">
        <f>G183*'estand mp'!$D$156</f>
        <v>1200.1839277652368</v>
      </c>
      <c r="H370" s="532">
        <f>H183*'estand mp'!$D$156</f>
        <v>1517.4338600451465</v>
      </c>
      <c r="I370" s="532">
        <f>I183*'estand mp'!$D$156</f>
        <v>1921.7471783295707</v>
      </c>
      <c r="J370" s="582"/>
      <c r="K370" s="87" t="s">
        <v>85</v>
      </c>
      <c r="L370" s="532">
        <f t="shared" si="464"/>
        <v>778.8</v>
      </c>
      <c r="M370" s="532">
        <f t="shared" si="463"/>
        <v>859.4690631556366</v>
      </c>
      <c r="N370" s="532">
        <f t="shared" si="463"/>
        <v>1085.4386736689994</v>
      </c>
      <c r="O370" s="532">
        <f t="shared" si="463"/>
        <v>1372.1171875655764</v>
      </c>
      <c r="P370" s="532">
        <f t="shared" si="463"/>
        <v>1822.000364905583</v>
      </c>
      <c r="Q370" s="532">
        <f t="shared" si="463"/>
        <v>2422.8815512062133</v>
      </c>
      <c r="S370" s="568"/>
      <c r="U370" s="547"/>
      <c r="V370" s="547"/>
      <c r="W370" s="547"/>
      <c r="X370" s="547"/>
      <c r="Y370" s="547"/>
      <c r="Z370" s="547"/>
    </row>
    <row r="371" spans="2:26" s="533" customFormat="1" ht="12.75" customHeight="1" x14ac:dyDescent="0.2">
      <c r="B371" s="87" t="s">
        <v>86</v>
      </c>
      <c r="C371" s="731" t="s">
        <v>267</v>
      </c>
      <c r="D371" s="532">
        <f>D184*'estand mp'!$D$165</f>
        <v>6357</v>
      </c>
      <c r="E371" s="532">
        <f>E184*'estand mp'!$D$165</f>
        <v>6750.9</v>
      </c>
      <c r="F371" s="532">
        <f>F184*'estand mp'!$D$165</f>
        <v>8139.992550790068</v>
      </c>
      <c r="G371" s="532">
        <f>G184*'estand mp'!$D$165</f>
        <v>9771.1110609480802</v>
      </c>
      <c r="H371" s="532">
        <f>H184*'estand mp'!$D$165</f>
        <v>12389.440180586907</v>
      </c>
      <c r="I371" s="532">
        <f>I184*'estand mp'!$D$165</f>
        <v>15663.338318284423</v>
      </c>
      <c r="J371" s="582"/>
      <c r="K371" s="87" t="s">
        <v>86</v>
      </c>
      <c r="L371" s="532">
        <f t="shared" si="464"/>
        <v>6357</v>
      </c>
      <c r="M371" s="532">
        <f t="shared" si="463"/>
        <v>7004.7583373342632</v>
      </c>
      <c r="N371" s="532">
        <f t="shared" si="463"/>
        <v>8863.5787066009543</v>
      </c>
      <c r="O371" s="532">
        <f t="shared" si="463"/>
        <v>11170.9386337098</v>
      </c>
      <c r="P371" s="532">
        <f t="shared" si="463"/>
        <v>14876.346967736081</v>
      </c>
      <c r="Q371" s="532">
        <f t="shared" si="463"/>
        <v>19747.879234352204</v>
      </c>
      <c r="S371" s="568"/>
      <c r="U371" s="547"/>
      <c r="V371" s="547"/>
      <c r="W371" s="547"/>
      <c r="X371" s="547"/>
      <c r="Y371" s="547"/>
      <c r="Z371" s="547"/>
    </row>
    <row r="372" spans="2:26" s="533" customFormat="1" ht="12.75" customHeight="1" x14ac:dyDescent="0.2">
      <c r="B372" s="87" t="s">
        <v>87</v>
      </c>
      <c r="C372" s="731" t="s">
        <v>267</v>
      </c>
      <c r="D372" s="532">
        <f>D185*'estand mp'!$D$174</f>
        <v>3926.6</v>
      </c>
      <c r="E372" s="532">
        <f>E185*'estand mp'!$D$174</f>
        <v>4518.2</v>
      </c>
      <c r="F372" s="532">
        <f>F185*'estand mp'!$D$174</f>
        <v>5418.6489089541001</v>
      </c>
      <c r="G372" s="532">
        <f>G185*'estand mp'!$D$174</f>
        <v>6502.3786907449203</v>
      </c>
      <c r="H372" s="532">
        <f>H185*'estand mp'!$D$174</f>
        <v>8213.6553799849498</v>
      </c>
      <c r="I372" s="532">
        <f>I185*'estand mp'!$D$174</f>
        <v>10386.359273890143</v>
      </c>
      <c r="J372" s="582"/>
      <c r="K372" s="87" t="s">
        <v>87</v>
      </c>
      <c r="L372" s="532">
        <f t="shared" si="464"/>
        <v>3926.6</v>
      </c>
      <c r="M372" s="532">
        <f t="shared" si="463"/>
        <v>4689.6345447119938</v>
      </c>
      <c r="N372" s="532">
        <f t="shared" si="463"/>
        <v>5900.3389995520947</v>
      </c>
      <c r="O372" s="532">
        <f t="shared" si="463"/>
        <v>7433.9135657453653</v>
      </c>
      <c r="P372" s="532">
        <f t="shared" si="463"/>
        <v>9862.1673462824583</v>
      </c>
      <c r="Q372" s="532">
        <f t="shared" si="463"/>
        <v>13094.802739398559</v>
      </c>
      <c r="S372" s="568"/>
      <c r="U372" s="547"/>
      <c r="V372" s="547"/>
      <c r="W372" s="547"/>
      <c r="X372" s="547"/>
      <c r="Y372" s="547"/>
      <c r="Z372" s="547"/>
    </row>
    <row r="373" spans="2:26" s="533" customFormat="1" ht="12.75" customHeight="1" x14ac:dyDescent="0.2">
      <c r="B373" s="743" t="s">
        <v>678</v>
      </c>
      <c r="C373" s="611"/>
      <c r="D373" s="572">
        <f>SUM(D360:D372)</f>
        <v>52127.4</v>
      </c>
      <c r="E373" s="572">
        <f t="shared" ref="E373:I373" si="465">SUM(E360:E372)</f>
        <v>56390.950000000004</v>
      </c>
      <c r="F373" s="572">
        <f t="shared" si="465"/>
        <v>67580.869187358927</v>
      </c>
      <c r="G373" s="572">
        <f t="shared" si="465"/>
        <v>81097.16302483069</v>
      </c>
      <c r="H373" s="572">
        <f t="shared" si="465"/>
        <v>102800.90711060948</v>
      </c>
      <c r="I373" s="572">
        <f t="shared" si="465"/>
        <v>130006.6994074492</v>
      </c>
      <c r="J373" s="582"/>
      <c r="K373" s="743" t="s">
        <v>678</v>
      </c>
      <c r="L373" s="572">
        <f>SUM(L360:L372)</f>
        <v>52127.4</v>
      </c>
      <c r="M373" s="572">
        <f t="shared" ref="M373:Q373" si="466">SUM(M360:M372)</f>
        <v>58516.069056399632</v>
      </c>
      <c r="N373" s="572">
        <f t="shared" si="466"/>
        <v>73586.749836546005</v>
      </c>
      <c r="O373" s="572">
        <f t="shared" si="466"/>
        <v>92714.755262429069</v>
      </c>
      <c r="P373" s="572">
        <f t="shared" si="466"/>
        <v>123435.47701164721</v>
      </c>
      <c r="Q373" s="572">
        <f t="shared" si="466"/>
        <v>163908.87620093167</v>
      </c>
      <c r="S373" s="568"/>
      <c r="U373" s="547"/>
      <c r="V373" s="547"/>
      <c r="W373" s="547"/>
      <c r="X373" s="547"/>
      <c r="Y373" s="547"/>
      <c r="Z373" s="547"/>
    </row>
    <row r="374" spans="2:26" s="533" customFormat="1" ht="12.75" customHeight="1" x14ac:dyDescent="0.2">
      <c r="B374" s="562" t="s">
        <v>661</v>
      </c>
      <c r="C374" s="735"/>
      <c r="D374" s="563">
        <f>D373+D358+D355+D351+D347+D341</f>
        <v>107816.35</v>
      </c>
      <c r="E374" s="563">
        <f t="shared" ref="E374:I374" si="467">E373+E358+E355+E351+E347+E341</f>
        <v>116580.20000000001</v>
      </c>
      <c r="F374" s="563">
        <f t="shared" si="467"/>
        <v>139698.13679458242</v>
      </c>
      <c r="G374" s="563">
        <f t="shared" si="467"/>
        <v>167641.58415349887</v>
      </c>
      <c r="H374" s="563">
        <f t="shared" si="467"/>
        <v>212513.60304740403</v>
      </c>
      <c r="I374" s="563">
        <f t="shared" si="467"/>
        <v>268753.3684960496</v>
      </c>
      <c r="J374" s="582"/>
      <c r="K374" s="562" t="s">
        <v>661</v>
      </c>
      <c r="L374" s="563">
        <f>L373+L358+L355+L351+L347+L341</f>
        <v>190941.8205</v>
      </c>
      <c r="M374" s="563">
        <f t="shared" ref="M374:Q374" si="468">M373+M358+M355+M351+M347+M341</f>
        <v>216487.76481219361</v>
      </c>
      <c r="N374" s="563">
        <f t="shared" si="468"/>
        <v>272251.25622312847</v>
      </c>
      <c r="O374" s="563">
        <f t="shared" si="468"/>
        <v>343043.18517625902</v>
      </c>
      <c r="P374" s="563">
        <f t="shared" si="468"/>
        <v>456738.33287039964</v>
      </c>
      <c r="Q374" s="563">
        <f t="shared" si="468"/>
        <v>606495.50723414088</v>
      </c>
      <c r="S374" s="568"/>
      <c r="U374" s="547"/>
      <c r="V374" s="547"/>
      <c r="W374" s="547"/>
      <c r="X374" s="547"/>
      <c r="Y374" s="547"/>
      <c r="Z374" s="547"/>
    </row>
    <row r="375" spans="2:26" s="533" customFormat="1" ht="12.75" customHeight="1" x14ac:dyDescent="0.2">
      <c r="B375" s="523" t="s">
        <v>248</v>
      </c>
      <c r="C375" s="732"/>
      <c r="D375" s="565"/>
      <c r="E375" s="565"/>
      <c r="F375" s="565"/>
      <c r="G375" s="565"/>
      <c r="H375" s="565"/>
      <c r="I375" s="565"/>
      <c r="J375" s="582"/>
      <c r="K375" s="523" t="s">
        <v>248</v>
      </c>
      <c r="L375" s="565"/>
      <c r="M375" s="536"/>
      <c r="N375" s="536"/>
      <c r="O375" s="536"/>
      <c r="P375" s="536"/>
      <c r="Q375" s="538"/>
      <c r="S375" s="568"/>
      <c r="U375" s="547"/>
      <c r="V375" s="547"/>
      <c r="W375" s="547"/>
      <c r="X375" s="547"/>
      <c r="Y375" s="547"/>
      <c r="Z375" s="547"/>
    </row>
    <row r="376" spans="2:26" s="533" customFormat="1" ht="12.75" customHeight="1" x14ac:dyDescent="0.2">
      <c r="B376" s="523" t="s">
        <v>785</v>
      </c>
      <c r="C376" s="732"/>
      <c r="D376" s="565"/>
      <c r="E376" s="565"/>
      <c r="F376" s="565"/>
      <c r="G376" s="565"/>
      <c r="H376" s="565"/>
      <c r="I376" s="565"/>
      <c r="J376" s="582"/>
      <c r="K376" s="523" t="s">
        <v>785</v>
      </c>
      <c r="L376" s="565"/>
      <c r="M376" s="536"/>
      <c r="N376" s="536"/>
      <c r="O376" s="536"/>
      <c r="P376" s="536"/>
      <c r="Q376" s="538"/>
      <c r="S376" s="568"/>
      <c r="U376" s="547"/>
      <c r="V376" s="547"/>
      <c r="W376" s="547"/>
      <c r="X376" s="547"/>
      <c r="Y376" s="547"/>
      <c r="Z376" s="547"/>
    </row>
    <row r="377" spans="2:26" s="533" customFormat="1" ht="12.75" customHeight="1" x14ac:dyDescent="0.2">
      <c r="B377" s="87" t="s">
        <v>75</v>
      </c>
      <c r="C377" s="731" t="s">
        <v>247</v>
      </c>
      <c r="D377" s="532">
        <f>D173*'estand mp'!$D$69</f>
        <v>52</v>
      </c>
      <c r="E377" s="532">
        <f>E173*'estand mp'!$D$69</f>
        <v>56</v>
      </c>
      <c r="F377" s="532">
        <f>F173*'estand mp'!$D$69</f>
        <v>67.239277652370191</v>
      </c>
      <c r="G377" s="532">
        <f>G173*'estand mp'!$D$69</f>
        <v>80.487133182844232</v>
      </c>
      <c r="H377" s="532">
        <f>H173*'estand mp'!$D$69</f>
        <v>102.40632054176072</v>
      </c>
      <c r="I377" s="532">
        <f>I173*'estand mp'!$D$69</f>
        <v>129.96613995485325</v>
      </c>
      <c r="J377" s="582"/>
      <c r="K377" s="87" t="s">
        <v>75</v>
      </c>
      <c r="L377" s="532">
        <f>D377*U206</f>
        <v>27.04</v>
      </c>
      <c r="M377" s="532">
        <f t="shared" ref="M377:Q389" si="469">E377*V206</f>
        <v>30.364444444444448</v>
      </c>
      <c r="N377" s="532">
        <f t="shared" si="469"/>
        <v>38.289831629918368</v>
      </c>
      <c r="O377" s="532">
        <f t="shared" si="469"/>
        <v>48.138216940769588</v>
      </c>
      <c r="P377" s="532">
        <f t="shared" si="469"/>
        <v>64.317496070215611</v>
      </c>
      <c r="Q377" s="532">
        <f t="shared" si="469"/>
        <v>85.698132658553575</v>
      </c>
      <c r="S377" s="568"/>
      <c r="U377" s="547"/>
      <c r="V377" s="547"/>
      <c r="W377" s="547"/>
      <c r="X377" s="547"/>
      <c r="Y377" s="547"/>
      <c r="Z377" s="547"/>
    </row>
    <row r="378" spans="2:26" s="533" customFormat="1" ht="12.75" customHeight="1" x14ac:dyDescent="0.2">
      <c r="B378" s="87" t="s">
        <v>76</v>
      </c>
      <c r="C378" s="731" t="s">
        <v>247</v>
      </c>
      <c r="D378" s="532">
        <f>D174*'estand mp'!$D$78</f>
        <v>730</v>
      </c>
      <c r="E378" s="532">
        <f>E174*'estand mp'!$D$78</f>
        <v>800</v>
      </c>
      <c r="F378" s="532">
        <f>F174*'estand mp'!$D$78</f>
        <v>949.62979683972901</v>
      </c>
      <c r="G378" s="532">
        <f>G174*'estand mp'!$D$78</f>
        <v>1139.7557562076747</v>
      </c>
      <c r="H378" s="532">
        <f>H174*'estand mp'!$D$78</f>
        <v>1445.23927765237</v>
      </c>
      <c r="I378" s="532">
        <f>I174*'estand mp'!$D$78</f>
        <v>1827.3967268623023</v>
      </c>
      <c r="J378" s="582"/>
      <c r="K378" s="87" t="s">
        <v>76</v>
      </c>
      <c r="L378" s="532">
        <f t="shared" ref="L378:L389" si="470">D378*U207</f>
        <v>361.49599999999998</v>
      </c>
      <c r="M378" s="532">
        <f t="shared" si="469"/>
        <v>413.99395555555554</v>
      </c>
      <c r="N378" s="532">
        <f t="shared" si="469"/>
        <v>515.96456668383451</v>
      </c>
      <c r="O378" s="532">
        <f t="shared" si="469"/>
        <v>650.25090006304288</v>
      </c>
      <c r="P378" s="532">
        <f t="shared" si="469"/>
        <v>866.01496345478665</v>
      </c>
      <c r="Q378" s="532">
        <f t="shared" si="469"/>
        <v>1149.7449620736127</v>
      </c>
      <c r="S378" s="568"/>
      <c r="U378" s="547"/>
      <c r="V378" s="547"/>
      <c r="W378" s="547"/>
      <c r="X378" s="547"/>
      <c r="Y378" s="547"/>
      <c r="Z378" s="547"/>
    </row>
    <row r="379" spans="2:26" s="533" customFormat="1" ht="12.75" customHeight="1" x14ac:dyDescent="0.2">
      <c r="B379" s="87" t="s">
        <v>77</v>
      </c>
      <c r="C379" s="731" t="s">
        <v>247</v>
      </c>
      <c r="D379" s="532">
        <f>D175*'estand mp'!$D$87</f>
        <v>192</v>
      </c>
      <c r="E379" s="532">
        <f>E175*'estand mp'!$D$87</f>
        <v>214</v>
      </c>
      <c r="F379" s="532">
        <f>F175*'estand mp'!$D$87</f>
        <v>252.39729119638832</v>
      </c>
      <c r="G379" s="532">
        <f>G175*'estand mp'!$D$87</f>
        <v>302.07674943566587</v>
      </c>
      <c r="H379" s="532">
        <f>H175*'estand mp'!$D$87</f>
        <v>384.52370203160274</v>
      </c>
      <c r="I379" s="532">
        <f>I175*'estand mp'!$D$87</f>
        <v>485.12302483069982</v>
      </c>
      <c r="J379" s="582"/>
      <c r="K379" s="87" t="s">
        <v>77</v>
      </c>
      <c r="L379" s="532">
        <f t="shared" si="470"/>
        <v>95.078400000000002</v>
      </c>
      <c r="M379" s="532">
        <f t="shared" si="469"/>
        <v>110.75148215767635</v>
      </c>
      <c r="N379" s="532">
        <f t="shared" si="469"/>
        <v>137.12672991618808</v>
      </c>
      <c r="O379" s="532">
        <f t="shared" si="469"/>
        <v>172.32778945135595</v>
      </c>
      <c r="P379" s="532">
        <f t="shared" si="469"/>
        <v>230.4060492452879</v>
      </c>
      <c r="Q379" s="532">
        <f t="shared" si="469"/>
        <v>305.22713239487427</v>
      </c>
      <c r="S379" s="568"/>
      <c r="U379" s="547"/>
      <c r="V379" s="547"/>
      <c r="W379" s="547"/>
      <c r="X379" s="547"/>
      <c r="Y379" s="547"/>
      <c r="Z379" s="547"/>
    </row>
    <row r="380" spans="2:26" s="533" customFormat="1" ht="12.75" customHeight="1" x14ac:dyDescent="0.2">
      <c r="B380" s="87" t="s">
        <v>78</v>
      </c>
      <c r="C380" s="731" t="s">
        <v>247</v>
      </c>
      <c r="D380" s="532">
        <f>D176*'estand mp'!$D$96</f>
        <v>64</v>
      </c>
      <c r="E380" s="532">
        <f>E176*'estand mp'!$D$96</f>
        <v>69</v>
      </c>
      <c r="F380" s="532">
        <f>F176*'estand mp'!$D$96</f>
        <v>82.4191121143717</v>
      </c>
      <c r="G380" s="532">
        <f>G176*'estand mp'!$D$96</f>
        <v>99.702934537246037</v>
      </c>
      <c r="H380" s="532">
        <f>H176*'estand mp'!$D$96</f>
        <v>125.41610233258089</v>
      </c>
      <c r="I380" s="532">
        <f>I176*'estand mp'!$D$96</f>
        <v>159.06254702784048</v>
      </c>
      <c r="J380" s="582"/>
      <c r="K380" s="87" t="s">
        <v>78</v>
      </c>
      <c r="L380" s="532">
        <f t="shared" si="470"/>
        <v>31.692799999999995</v>
      </c>
      <c r="M380" s="532">
        <f t="shared" si="469"/>
        <v>43.754492307692317</v>
      </c>
      <c r="N380" s="532">
        <f t="shared" si="469"/>
        <v>55.862762345572818</v>
      </c>
      <c r="O380" s="532">
        <f t="shared" si="469"/>
        <v>71.102975554418165</v>
      </c>
      <c r="P380" s="532">
        <f t="shared" si="469"/>
        <v>93.951802586128963</v>
      </c>
      <c r="Q380" s="532">
        <f t="shared" si="469"/>
        <v>125.08985078945292</v>
      </c>
      <c r="S380" s="568"/>
      <c r="U380" s="547"/>
      <c r="V380" s="547"/>
      <c r="W380" s="547"/>
      <c r="X380" s="547"/>
      <c r="Y380" s="547"/>
      <c r="Z380" s="547"/>
    </row>
    <row r="381" spans="2:26" s="533" customFormat="1" ht="12.75" customHeight="1" x14ac:dyDescent="0.2">
      <c r="B381" s="87" t="s">
        <v>79</v>
      </c>
      <c r="C381" s="731" t="s">
        <v>247</v>
      </c>
      <c r="D381" s="532">
        <f>D177*'estand mp'!$D$105</f>
        <v>425</v>
      </c>
      <c r="E381" s="532">
        <f>E177*'estand mp'!$D$105</f>
        <v>459</v>
      </c>
      <c r="F381" s="532">
        <f>F177*'estand mp'!$D$105</f>
        <v>549.95410082769001</v>
      </c>
      <c r="G381" s="532">
        <f>G177*'estand mp'!$D$105</f>
        <v>659.14492099322786</v>
      </c>
      <c r="H381" s="532">
        <f>H177*'estand mp'!$D$105</f>
        <v>834.9849510910459</v>
      </c>
      <c r="I381" s="532">
        <f>I177*'estand mp'!$D$105</f>
        <v>1056.8901429646351</v>
      </c>
      <c r="J381" s="582"/>
      <c r="K381" s="87" t="s">
        <v>79</v>
      </c>
      <c r="L381" s="532">
        <f t="shared" si="470"/>
        <v>234.59999999999997</v>
      </c>
      <c r="M381" s="532">
        <f t="shared" si="469"/>
        <v>264.89993023255812</v>
      </c>
      <c r="N381" s="532">
        <f t="shared" si="469"/>
        <v>333.30766560906909</v>
      </c>
      <c r="O381" s="532">
        <f t="shared" si="469"/>
        <v>419.44149057086878</v>
      </c>
      <c r="P381" s="532">
        <f t="shared" si="469"/>
        <v>558.0696767972745</v>
      </c>
      <c r="Q381" s="532">
        <f t="shared" si="469"/>
        <v>741.71382526664399</v>
      </c>
      <c r="S381" s="568"/>
      <c r="U381" s="547"/>
      <c r="V381" s="547"/>
      <c r="W381" s="547"/>
      <c r="X381" s="547"/>
      <c r="Y381" s="547"/>
      <c r="Z381" s="547"/>
    </row>
    <row r="382" spans="2:26" s="533" customFormat="1" ht="12.75" customHeight="1" x14ac:dyDescent="0.2">
      <c r="B382" s="87" t="s">
        <v>80</v>
      </c>
      <c r="C382" s="731" t="s">
        <v>247</v>
      </c>
      <c r="D382" s="532">
        <f>D178*'estand mp'!$D$114</f>
        <v>2588</v>
      </c>
      <c r="E382" s="532">
        <f>E178*'estand mp'!$D$114</f>
        <v>2798</v>
      </c>
      <c r="F382" s="532">
        <f>F178*'estand mp'!$D$114</f>
        <v>3345.4040632054175</v>
      </c>
      <c r="G382" s="532">
        <f>G178*'estand mp'!$D$114</f>
        <v>4014.4848758465005</v>
      </c>
      <c r="H382" s="532">
        <f>H178*'estand mp'!$D$114</f>
        <v>5091.2144469525956</v>
      </c>
      <c r="I382" s="532">
        <f>I178*'estand mp'!$D$114</f>
        <v>6437.5654627539498</v>
      </c>
      <c r="J382" s="582"/>
      <c r="K382" s="87" t="s">
        <v>80</v>
      </c>
      <c r="L382" s="532">
        <f t="shared" si="470"/>
        <v>1428.576</v>
      </c>
      <c r="M382" s="532">
        <f t="shared" si="469"/>
        <v>1664.9770978398983</v>
      </c>
      <c r="N382" s="532">
        <f t="shared" si="469"/>
        <v>2096.7337436870398</v>
      </c>
      <c r="O382" s="532">
        <f t="shared" si="469"/>
        <v>2642.6709252689525</v>
      </c>
      <c r="P382" s="532">
        <f t="shared" si="469"/>
        <v>3520.0352613921591</v>
      </c>
      <c r="Q382" s="532">
        <f t="shared" si="469"/>
        <v>4673.5099035869216</v>
      </c>
      <c r="S382" s="568"/>
      <c r="U382" s="547"/>
      <c r="V382" s="547"/>
      <c r="W382" s="547"/>
      <c r="X382" s="547"/>
      <c r="Y382" s="547"/>
      <c r="Z382" s="547"/>
    </row>
    <row r="383" spans="2:26" s="533" customFormat="1" ht="12.75" customHeight="1" x14ac:dyDescent="0.2">
      <c r="B383" s="87" t="s">
        <v>81</v>
      </c>
      <c r="C383" s="731" t="s">
        <v>247</v>
      </c>
      <c r="D383" s="532">
        <f>D179*'estand mp'!$D$123</f>
        <v>395</v>
      </c>
      <c r="E383" s="532">
        <f>E179*'estand mp'!$D$123</f>
        <v>429</v>
      </c>
      <c r="F383" s="532">
        <f>F179*'estand mp'!$D$123</f>
        <v>510.69450714823188</v>
      </c>
      <c r="G383" s="532">
        <f>G179*'estand mp'!$D$123</f>
        <v>613.43340857787803</v>
      </c>
      <c r="H383" s="532">
        <f>H179*'estand mp'!$D$123</f>
        <v>778.50639578630557</v>
      </c>
      <c r="I383" s="532">
        <f>I179*'estand mp'!$D$123</f>
        <v>984.47168924003017</v>
      </c>
      <c r="J383" s="582"/>
      <c r="K383" s="87" t="s">
        <v>81</v>
      </c>
      <c r="L383" s="532">
        <f t="shared" si="470"/>
        <v>218.04000000000002</v>
      </c>
      <c r="M383" s="532">
        <f t="shared" si="469"/>
        <v>247.6013913043478</v>
      </c>
      <c r="N383" s="532">
        <f t="shared" si="469"/>
        <v>309.48504100713927</v>
      </c>
      <c r="O383" s="532">
        <f t="shared" si="469"/>
        <v>390.35840828422948</v>
      </c>
      <c r="P383" s="532">
        <f t="shared" si="469"/>
        <v>520.30534027894998</v>
      </c>
      <c r="Q383" s="532">
        <f t="shared" si="469"/>
        <v>690.88555974742621</v>
      </c>
      <c r="S383" s="568"/>
      <c r="U383" s="547"/>
      <c r="V383" s="547"/>
      <c r="W383" s="547"/>
      <c r="X383" s="547"/>
      <c r="Y383" s="547"/>
      <c r="Z383" s="547"/>
    </row>
    <row r="384" spans="2:26" s="533" customFormat="1" ht="12.75" customHeight="1" x14ac:dyDescent="0.2">
      <c r="B384" s="87" t="s">
        <v>82</v>
      </c>
      <c r="C384" s="731" t="s">
        <v>247</v>
      </c>
      <c r="D384" s="532">
        <f>D180*'estand mp'!$D$132</f>
        <v>150</v>
      </c>
      <c r="E384" s="532">
        <f>E180*'estand mp'!$D$132</f>
        <v>156</v>
      </c>
      <c r="F384" s="532">
        <f>F180*'estand mp'!$D$132</f>
        <v>190.67795334838226</v>
      </c>
      <c r="G384" s="532">
        <f>G180*'estand mp'!$D$132</f>
        <v>229.21354401805868</v>
      </c>
      <c r="H384" s="532">
        <f>H180*'estand mp'!$D$132</f>
        <v>289.48457486832206</v>
      </c>
      <c r="I384" s="532">
        <f>I180*'estand mp'!$D$132</f>
        <v>366.73739653875094</v>
      </c>
      <c r="J384" s="582"/>
      <c r="K384" s="87" t="s">
        <v>82</v>
      </c>
      <c r="L384" s="532">
        <f t="shared" si="470"/>
        <v>3</v>
      </c>
      <c r="M384" s="532">
        <f t="shared" si="469"/>
        <v>81.049090909090893</v>
      </c>
      <c r="N384" s="532">
        <f t="shared" si="469"/>
        <v>114.53379475000685</v>
      </c>
      <c r="O384" s="532">
        <f t="shared" si="469"/>
        <v>145.74432828890315</v>
      </c>
      <c r="P384" s="532">
        <f t="shared" si="469"/>
        <v>193.44882997022518</v>
      </c>
      <c r="Q384" s="532">
        <f t="shared" si="469"/>
        <v>257.37226450832827</v>
      </c>
      <c r="S384" s="568"/>
      <c r="U384" s="547"/>
      <c r="V384" s="547"/>
      <c r="W384" s="547"/>
      <c r="X384" s="547"/>
      <c r="Y384" s="547"/>
      <c r="Z384" s="547"/>
    </row>
    <row r="385" spans="2:26" s="533" customFormat="1" ht="12.75" customHeight="1" x14ac:dyDescent="0.2">
      <c r="B385" s="87" t="s">
        <v>83</v>
      </c>
      <c r="C385" s="731" t="s">
        <v>247</v>
      </c>
      <c r="D385" s="532">
        <f>D181*'estand mp'!$D$141</f>
        <v>2475</v>
      </c>
      <c r="E385" s="532">
        <f>E181*'estand mp'!$D$141</f>
        <v>2656</v>
      </c>
      <c r="F385" s="532">
        <f>F181*'estand mp'!$D$141</f>
        <v>3187.4657637321297</v>
      </c>
      <c r="G385" s="532">
        <f>G181*'estand mp'!$D$141</f>
        <v>3824.3589164785553</v>
      </c>
      <c r="H385" s="532">
        <f>H181*'estand mp'!$D$141</f>
        <v>4849.8412340105342</v>
      </c>
      <c r="I385" s="532">
        <f>I181*'estand mp'!$D$141</f>
        <v>6133.6660082769004</v>
      </c>
      <c r="J385" s="582"/>
      <c r="K385" s="87" t="s">
        <v>83</v>
      </c>
      <c r="L385" s="532">
        <f t="shared" si="470"/>
        <v>779.625</v>
      </c>
      <c r="M385" s="532">
        <f t="shared" si="469"/>
        <v>872.36</v>
      </c>
      <c r="N385" s="532">
        <f t="shared" si="469"/>
        <v>1099.1291323641171</v>
      </c>
      <c r="O385" s="532">
        <f t="shared" si="469"/>
        <v>1384.6767836126551</v>
      </c>
      <c r="P385" s="532">
        <f t="shared" si="469"/>
        <v>1844.2418805952052</v>
      </c>
      <c r="Q385" s="532">
        <f t="shared" si="469"/>
        <v>2449.0881439878131</v>
      </c>
      <c r="S385" s="568"/>
      <c r="U385" s="547"/>
      <c r="V385" s="547"/>
      <c r="W385" s="547"/>
      <c r="X385" s="547"/>
      <c r="Y385" s="547"/>
      <c r="Z385" s="547"/>
    </row>
    <row r="386" spans="2:26" s="533" customFormat="1" ht="12.75" customHeight="1" x14ac:dyDescent="0.2">
      <c r="B386" s="87" t="s">
        <v>84</v>
      </c>
      <c r="C386" s="731" t="s">
        <v>247</v>
      </c>
      <c r="D386" s="532">
        <f>D182*'estand mp'!$D$150</f>
        <v>1878</v>
      </c>
      <c r="E386" s="532">
        <f>E182*'estand mp'!$D$150</f>
        <v>2019</v>
      </c>
      <c r="F386" s="532">
        <f>F182*'estand mp'!$D$150</f>
        <v>2421.6139954853275</v>
      </c>
      <c r="G386" s="532">
        <f>G182*'estand mp'!$D$150</f>
        <v>2904.5367945823923</v>
      </c>
      <c r="H386" s="532">
        <f>H182*'estand mp'!$D$150</f>
        <v>3683.6275395033858</v>
      </c>
      <c r="I386" s="532">
        <f>I182*'estand mp'!$D$150</f>
        <v>4658.7810383747174</v>
      </c>
      <c r="J386" s="582"/>
      <c r="K386" s="87" t="s">
        <v>84</v>
      </c>
      <c r="L386" s="532">
        <f t="shared" si="470"/>
        <v>591.57000000000005</v>
      </c>
      <c r="M386" s="532">
        <f t="shared" si="469"/>
        <v>663.13614927344781</v>
      </c>
      <c r="N386" s="532">
        <f t="shared" si="469"/>
        <v>835.0460038359638</v>
      </c>
      <c r="O386" s="532">
        <f t="shared" si="469"/>
        <v>1051.6271020789411</v>
      </c>
      <c r="P386" s="532">
        <f t="shared" si="469"/>
        <v>1400.7668254350151</v>
      </c>
      <c r="Q386" s="532">
        <f t="shared" si="469"/>
        <v>1860.1911769347198</v>
      </c>
      <c r="S386" s="568"/>
      <c r="U386" s="547"/>
      <c r="V386" s="547"/>
      <c r="W386" s="547"/>
      <c r="X386" s="547"/>
      <c r="Y386" s="547"/>
      <c r="Z386" s="547"/>
    </row>
    <row r="387" spans="2:26" s="533" customFormat="1" ht="12.75" customHeight="1" x14ac:dyDescent="0.2">
      <c r="B387" s="87" t="s">
        <v>85</v>
      </c>
      <c r="C387" s="731" t="s">
        <v>247</v>
      </c>
      <c r="D387" s="532">
        <f>D183*'estand mp'!$D$159</f>
        <v>236</v>
      </c>
      <c r="E387" s="532">
        <f>E183*'estand mp'!$D$159</f>
        <v>251</v>
      </c>
      <c r="F387" s="532">
        <f>F183*'estand mp'!$D$159</f>
        <v>302.07674943566593</v>
      </c>
      <c r="G387" s="532">
        <f>G183*'estand mp'!$D$159</f>
        <v>363.69209932279904</v>
      </c>
      <c r="H387" s="532">
        <f>H183*'estand mp'!$D$159</f>
        <v>459.82844243792323</v>
      </c>
      <c r="I387" s="532">
        <f>I183*'estand mp'!$D$159</f>
        <v>582.34762979683967</v>
      </c>
      <c r="J387" s="582"/>
      <c r="K387" s="87" t="s">
        <v>85</v>
      </c>
      <c r="L387" s="532">
        <f t="shared" si="470"/>
        <v>59</v>
      </c>
      <c r="M387" s="532">
        <f t="shared" si="469"/>
        <v>64.992978723404249</v>
      </c>
      <c r="N387" s="532">
        <f t="shared" si="469"/>
        <v>82.079689909476727</v>
      </c>
      <c r="O387" s="532">
        <f t="shared" si="469"/>
        <v>103.74740090452705</v>
      </c>
      <c r="P387" s="532">
        <f t="shared" si="469"/>
        <v>137.77089709059237</v>
      </c>
      <c r="Q387" s="532">
        <f t="shared" si="469"/>
        <v>183.20868796714316</v>
      </c>
      <c r="S387" s="568"/>
      <c r="U387" s="547"/>
      <c r="V387" s="547"/>
      <c r="W387" s="547"/>
      <c r="X387" s="547"/>
      <c r="Y387" s="547"/>
      <c r="Z387" s="547"/>
    </row>
    <row r="388" spans="2:26" s="533" customFormat="1" ht="12.75" customHeight="1" x14ac:dyDescent="0.2">
      <c r="B388" s="87" t="s">
        <v>86</v>
      </c>
      <c r="C388" s="731" t="s">
        <v>247</v>
      </c>
      <c r="D388" s="532">
        <f>D184*'estand mp'!$D$168</f>
        <v>1630</v>
      </c>
      <c r="E388" s="532">
        <f>E184*'estand mp'!$D$168</f>
        <v>1731</v>
      </c>
      <c r="F388" s="532">
        <f>F184*'estand mp'!$D$168</f>
        <v>2087.1775771256584</v>
      </c>
      <c r="G388" s="532">
        <f>G184*'estand mp'!$D$168</f>
        <v>2505.4130925507898</v>
      </c>
      <c r="H388" s="532">
        <f>H184*'estand mp'!$D$168</f>
        <v>3176.7795334838224</v>
      </c>
      <c r="I388" s="532">
        <f>I184*'estand mp'!$D$168</f>
        <v>4016.2405944319034</v>
      </c>
      <c r="J388" s="582"/>
      <c r="K388" s="87" t="s">
        <v>86</v>
      </c>
      <c r="L388" s="532">
        <f t="shared" si="470"/>
        <v>407.5</v>
      </c>
      <c r="M388" s="532">
        <f t="shared" si="469"/>
        <v>448.24631741140217</v>
      </c>
      <c r="N388" s="532">
        <f t="shared" si="469"/>
        <v>567.10242560468737</v>
      </c>
      <c r="O388" s="532">
        <f t="shared" si="469"/>
        <v>714.70985508849753</v>
      </c>
      <c r="P388" s="532">
        <f t="shared" si="469"/>
        <v>951.78232309717168</v>
      </c>
      <c r="Q388" s="532">
        <f t="shared" si="469"/>
        <v>1263.462594996153</v>
      </c>
      <c r="S388" s="568"/>
      <c r="U388" s="547"/>
      <c r="V388" s="547"/>
      <c r="W388" s="547"/>
      <c r="X388" s="547"/>
      <c r="Y388" s="547"/>
      <c r="Z388" s="547"/>
    </row>
    <row r="389" spans="2:26" s="533" customFormat="1" ht="12.75" customHeight="1" x14ac:dyDescent="0.2">
      <c r="B389" s="87" t="s">
        <v>87</v>
      </c>
      <c r="C389" s="731" t="s">
        <v>247</v>
      </c>
      <c r="D389" s="532">
        <f>D185*'estand mp'!$D$177</f>
        <v>677</v>
      </c>
      <c r="E389" s="532">
        <f>E185*'estand mp'!$D$177</f>
        <v>779</v>
      </c>
      <c r="F389" s="532">
        <f>F185*'estand mp'!$D$177</f>
        <v>934.24981188863796</v>
      </c>
      <c r="G389" s="532">
        <f>G185*'estand mp'!$D$177</f>
        <v>1121.0997742663656</v>
      </c>
      <c r="H389" s="532">
        <f>H185*'estand mp'!$D$177</f>
        <v>1416.14747930775</v>
      </c>
      <c r="I389" s="532">
        <f>I185*'estand mp'!$D$177</f>
        <v>1790.7515989465762</v>
      </c>
      <c r="J389" s="582"/>
      <c r="K389" s="87" t="s">
        <v>87</v>
      </c>
      <c r="L389" s="532">
        <f t="shared" si="470"/>
        <v>171.958</v>
      </c>
      <c r="M389" s="532">
        <f t="shared" si="469"/>
        <v>207.01035730593608</v>
      </c>
      <c r="N389" s="532">
        <f t="shared" si="469"/>
        <v>260.65736822704821</v>
      </c>
      <c r="O389" s="532">
        <f t="shared" si="469"/>
        <v>328.4171295827752</v>
      </c>
      <c r="P389" s="532">
        <f t="shared" si="469"/>
        <v>435.70213503354046</v>
      </c>
      <c r="Q389" s="532">
        <f t="shared" si="469"/>
        <v>578.51635189726062</v>
      </c>
      <c r="S389" s="568"/>
      <c r="U389" s="547"/>
      <c r="V389" s="547"/>
      <c r="W389" s="547"/>
      <c r="X389" s="547"/>
      <c r="Y389" s="547"/>
      <c r="Z389" s="547"/>
    </row>
    <row r="390" spans="2:26" s="533" customFormat="1" ht="12.75" customHeight="1" x14ac:dyDescent="0.2">
      <c r="B390" s="51" t="s">
        <v>786</v>
      </c>
      <c r="C390" s="733"/>
      <c r="D390" s="551">
        <f t="shared" ref="D390" si="471">SUM(D377:D389)</f>
        <v>11492</v>
      </c>
      <c r="E390" s="551">
        <f t="shared" ref="E390:I390" si="472">SUM(E377:E389)</f>
        <v>12417</v>
      </c>
      <c r="F390" s="551">
        <f t="shared" si="472"/>
        <v>14881.000000000002</v>
      </c>
      <c r="G390" s="551">
        <f t="shared" si="472"/>
        <v>17857.399999999998</v>
      </c>
      <c r="H390" s="551">
        <f t="shared" si="472"/>
        <v>22638</v>
      </c>
      <c r="I390" s="551">
        <f t="shared" si="472"/>
        <v>28629</v>
      </c>
      <c r="J390" s="582"/>
      <c r="K390" s="51" t="s">
        <v>786</v>
      </c>
      <c r="L390" s="551">
        <f t="shared" ref="L390" si="473">SUM(L377:L389)</f>
        <v>4409.176199999999</v>
      </c>
      <c r="M390" s="551">
        <f t="shared" ref="M390:Q390" si="474">SUM(M377:M389)</f>
        <v>5113.1376874654534</v>
      </c>
      <c r="N390" s="551">
        <f t="shared" si="474"/>
        <v>6445.3187555700624</v>
      </c>
      <c r="O390" s="551">
        <f t="shared" si="474"/>
        <v>8123.2133056899365</v>
      </c>
      <c r="P390" s="551">
        <f t="shared" si="474"/>
        <v>10816.813481046553</v>
      </c>
      <c r="Q390" s="551">
        <f t="shared" si="474"/>
        <v>14363.708586808903</v>
      </c>
      <c r="S390" s="568"/>
      <c r="U390" s="547"/>
      <c r="V390" s="547"/>
      <c r="W390" s="547"/>
      <c r="X390" s="547"/>
      <c r="Y390" s="547"/>
      <c r="Z390" s="547"/>
    </row>
    <row r="391" spans="2:26" s="533" customFormat="1" ht="12.75" customHeight="1" x14ac:dyDescent="0.2">
      <c r="B391" s="523" t="s">
        <v>788</v>
      </c>
      <c r="C391" s="732"/>
      <c r="D391" s="537"/>
      <c r="E391" s="537"/>
      <c r="F391" s="537"/>
      <c r="G391" s="537"/>
      <c r="H391" s="537"/>
      <c r="I391" s="537"/>
      <c r="J391" s="582"/>
      <c r="K391" s="523" t="s">
        <v>788</v>
      </c>
      <c r="L391" s="537"/>
      <c r="M391" s="536"/>
      <c r="N391" s="536"/>
      <c r="O391" s="536"/>
      <c r="P391" s="536"/>
      <c r="Q391" s="538"/>
      <c r="S391" s="568"/>
      <c r="U391" s="547"/>
      <c r="V391" s="547"/>
      <c r="W391" s="547"/>
      <c r="X391" s="547"/>
      <c r="Y391" s="547"/>
      <c r="Z391" s="547"/>
    </row>
    <row r="392" spans="2:26" s="533" customFormat="1" ht="12.75" customHeight="1" x14ac:dyDescent="0.2">
      <c r="B392" s="87" t="s">
        <v>75</v>
      </c>
      <c r="C392" s="731" t="s">
        <v>247</v>
      </c>
      <c r="D392" s="532">
        <f>D173*'estand mp'!$D$70</f>
        <v>52</v>
      </c>
      <c r="E392" s="532">
        <f>E173*'estand mp'!$D$70</f>
        <v>56</v>
      </c>
      <c r="F392" s="532">
        <f>F173*'estand mp'!$D$70</f>
        <v>67.239277652370191</v>
      </c>
      <c r="G392" s="532">
        <f>G173*'estand mp'!$D$70</f>
        <v>80.487133182844232</v>
      </c>
      <c r="H392" s="532">
        <f>H173*'estand mp'!$D$70</f>
        <v>102.40632054176072</v>
      </c>
      <c r="I392" s="532">
        <f>I173*'estand mp'!$D$70</f>
        <v>129.96613995485325</v>
      </c>
      <c r="J392" s="582"/>
      <c r="K392" s="87" t="s">
        <v>75</v>
      </c>
      <c r="L392" s="532">
        <f>D392*U220</f>
        <v>59.383999999999993</v>
      </c>
      <c r="M392" s="532">
        <f t="shared" ref="M392:Q404" si="475">E392*V220</f>
        <v>66.839111111111137</v>
      </c>
      <c r="N392" s="532">
        <f t="shared" si="475"/>
        <v>84.305832805993916</v>
      </c>
      <c r="O392" s="532">
        <f t="shared" si="475"/>
        <v>105.99218696816182</v>
      </c>
      <c r="P392" s="532">
        <f t="shared" si="475"/>
        <v>141.6164811512804</v>
      </c>
      <c r="Q392" s="532">
        <f t="shared" si="475"/>
        <v>188.69313342100858</v>
      </c>
      <c r="S392" s="568"/>
      <c r="U392" s="547"/>
      <c r="V392" s="547"/>
      <c r="W392" s="547"/>
      <c r="X392" s="547"/>
      <c r="Y392" s="547"/>
      <c r="Z392" s="547"/>
    </row>
    <row r="393" spans="2:26" s="533" customFormat="1" ht="12.75" customHeight="1" x14ac:dyDescent="0.2">
      <c r="B393" s="87" t="s">
        <v>76</v>
      </c>
      <c r="C393" s="731" t="s">
        <v>247</v>
      </c>
      <c r="D393" s="532">
        <f>D174*'estand mp'!$D$79</f>
        <v>730</v>
      </c>
      <c r="E393" s="532">
        <f>E174*'estand mp'!$D$79</f>
        <v>800</v>
      </c>
      <c r="F393" s="532">
        <f>F174*'estand mp'!$D$79</f>
        <v>949.62979683972901</v>
      </c>
      <c r="G393" s="532">
        <f>G174*'estand mp'!$D$79</f>
        <v>1139.7557562076747</v>
      </c>
      <c r="H393" s="532">
        <f>H174*'estand mp'!$D$79</f>
        <v>1445.23927765237</v>
      </c>
      <c r="I393" s="532">
        <f>I174*'estand mp'!$D$79</f>
        <v>1827.3967268623023</v>
      </c>
      <c r="J393" s="582"/>
      <c r="K393" s="87" t="s">
        <v>76</v>
      </c>
      <c r="L393" s="532">
        <f t="shared" ref="L393:L404" si="476">D393*U221</f>
        <v>934.4</v>
      </c>
      <c r="M393" s="532">
        <f t="shared" si="475"/>
        <v>1110.2933333333333</v>
      </c>
      <c r="N393" s="532">
        <f t="shared" si="475"/>
        <v>1388.6570847288908</v>
      </c>
      <c r="O393" s="532">
        <f t="shared" si="475"/>
        <v>1750.6222050030713</v>
      </c>
      <c r="P393" s="532">
        <f t="shared" si="475"/>
        <v>2331.57284684346</v>
      </c>
      <c r="Q393" s="532">
        <f t="shared" si="475"/>
        <v>3095.4665485369396</v>
      </c>
      <c r="S393" s="568"/>
      <c r="U393" s="547"/>
      <c r="V393" s="547"/>
      <c r="W393" s="547"/>
      <c r="X393" s="547"/>
      <c r="Y393" s="547"/>
      <c r="Z393" s="547"/>
    </row>
    <row r="394" spans="2:26" s="533" customFormat="1" ht="12.75" customHeight="1" x14ac:dyDescent="0.2">
      <c r="B394" s="87" t="s">
        <v>77</v>
      </c>
      <c r="C394" s="731" t="s">
        <v>247</v>
      </c>
      <c r="D394" s="532">
        <f>D175*'estand mp'!$D$88</f>
        <v>192</v>
      </c>
      <c r="E394" s="532">
        <f>E175*'estand mp'!$D$88</f>
        <v>214</v>
      </c>
      <c r="F394" s="532">
        <f>F175*'estand mp'!$D$88</f>
        <v>252.39729119638832</v>
      </c>
      <c r="G394" s="532">
        <f>G175*'estand mp'!$D$88</f>
        <v>302.07674943566587</v>
      </c>
      <c r="H394" s="532">
        <f>H175*'estand mp'!$D$88</f>
        <v>384.52370203160274</v>
      </c>
      <c r="I394" s="532">
        <f>I175*'estand mp'!$D$88</f>
        <v>485.12302483069982</v>
      </c>
      <c r="J394" s="582"/>
      <c r="K394" s="87" t="s">
        <v>77</v>
      </c>
      <c r="L394" s="532">
        <f t="shared" si="476"/>
        <v>245.76</v>
      </c>
      <c r="M394" s="532">
        <f t="shared" si="475"/>
        <v>297.0426556016597</v>
      </c>
      <c r="N394" s="532">
        <f t="shared" si="475"/>
        <v>369.06032748393147</v>
      </c>
      <c r="O394" s="532">
        <f t="shared" si="475"/>
        <v>463.94512821321581</v>
      </c>
      <c r="P394" s="532">
        <f t="shared" si="475"/>
        <v>620.32237893954255</v>
      </c>
      <c r="Q394" s="532">
        <f t="shared" si="475"/>
        <v>821.76517905141691</v>
      </c>
      <c r="S394" s="568"/>
      <c r="U394" s="547"/>
      <c r="V394" s="547"/>
      <c r="W394" s="547"/>
      <c r="X394" s="547"/>
      <c r="Y394" s="547"/>
      <c r="Z394" s="547"/>
    </row>
    <row r="395" spans="2:26" s="533" customFormat="1" ht="12.75" customHeight="1" x14ac:dyDescent="0.2">
      <c r="B395" s="87" t="s">
        <v>78</v>
      </c>
      <c r="C395" s="731" t="s">
        <v>247</v>
      </c>
      <c r="D395" s="532">
        <f>D176*'estand mp'!$D$97</f>
        <v>64</v>
      </c>
      <c r="E395" s="532">
        <f>E176*'estand mp'!$D$97</f>
        <v>69</v>
      </c>
      <c r="F395" s="532">
        <f>F176*'estand mp'!$D$97</f>
        <v>82.4191121143717</v>
      </c>
      <c r="G395" s="532">
        <f>G176*'estand mp'!$D$97</f>
        <v>99.702934537246037</v>
      </c>
      <c r="H395" s="532">
        <f>H176*'estand mp'!$D$97</f>
        <v>125.41610233258089</v>
      </c>
      <c r="I395" s="532">
        <f>I176*'estand mp'!$D$97</f>
        <v>159.06254702784048</v>
      </c>
      <c r="J395" s="582"/>
      <c r="K395" s="87" t="s">
        <v>78</v>
      </c>
      <c r="L395" s="532">
        <f t="shared" si="476"/>
        <v>86.4</v>
      </c>
      <c r="M395" s="532">
        <f t="shared" si="475"/>
        <v>108.63076923076923</v>
      </c>
      <c r="N395" s="532">
        <f t="shared" si="475"/>
        <v>137.61621494532739</v>
      </c>
      <c r="O395" s="532">
        <f t="shared" si="475"/>
        <v>175.03439177087796</v>
      </c>
      <c r="P395" s="532">
        <f t="shared" si="475"/>
        <v>231.26722261106067</v>
      </c>
      <c r="Q395" s="532">
        <f t="shared" si="475"/>
        <v>307.91362018560034</v>
      </c>
      <c r="S395" s="568"/>
      <c r="U395" s="547"/>
      <c r="V395" s="547"/>
      <c r="W395" s="547"/>
      <c r="X395" s="547"/>
      <c r="Y395" s="547"/>
      <c r="Z395" s="547"/>
    </row>
    <row r="396" spans="2:26" s="533" customFormat="1" ht="12.75" customHeight="1" x14ac:dyDescent="0.2">
      <c r="B396" s="87" t="s">
        <v>79</v>
      </c>
      <c r="C396" s="731" t="s">
        <v>247</v>
      </c>
      <c r="D396" s="532">
        <f>D177*'estand mp'!$D$106</f>
        <v>425</v>
      </c>
      <c r="E396" s="532">
        <f>E177*'estand mp'!$D$106</f>
        <v>459</v>
      </c>
      <c r="F396" s="532">
        <f>F177*'estand mp'!$D$106</f>
        <v>549.95410082769001</v>
      </c>
      <c r="G396" s="532">
        <f>G177*'estand mp'!$D$106</f>
        <v>659.14492099322786</v>
      </c>
      <c r="H396" s="532">
        <f>H177*'estand mp'!$D$106</f>
        <v>834.9849510910459</v>
      </c>
      <c r="I396" s="532">
        <f>I177*'estand mp'!$D$106</f>
        <v>1056.8901429646351</v>
      </c>
      <c r="J396" s="582"/>
      <c r="K396" s="87" t="s">
        <v>79</v>
      </c>
      <c r="L396" s="532">
        <f t="shared" si="476"/>
        <v>484.49999999999994</v>
      </c>
      <c r="M396" s="532">
        <f t="shared" si="475"/>
        <v>547.97127906976743</v>
      </c>
      <c r="N396" s="532">
        <f t="shared" si="475"/>
        <v>689.59130405157759</v>
      </c>
      <c r="O396" s="532">
        <f t="shared" si="475"/>
        <v>867.80877954762218</v>
      </c>
      <c r="P396" s="532">
        <f t="shared" si="475"/>
        <v>1154.6267846572905</v>
      </c>
      <c r="Q396" s="532">
        <f t="shared" si="475"/>
        <v>1534.5803134276882</v>
      </c>
      <c r="S396" s="568"/>
      <c r="U396" s="547"/>
      <c r="V396" s="547"/>
      <c r="W396" s="547"/>
      <c r="X396" s="547"/>
      <c r="Y396" s="547"/>
      <c r="Z396" s="547"/>
    </row>
    <row r="397" spans="2:26" s="533" customFormat="1" ht="12.75" customHeight="1" x14ac:dyDescent="0.2">
      <c r="B397" s="87" t="s">
        <v>80</v>
      </c>
      <c r="C397" s="731" t="s">
        <v>247</v>
      </c>
      <c r="D397" s="532">
        <f>D178*'estand mp'!$D$115</f>
        <v>2588</v>
      </c>
      <c r="E397" s="532">
        <f>E178*'estand mp'!$D$115</f>
        <v>2798</v>
      </c>
      <c r="F397" s="532">
        <f>F178*'estand mp'!$D$115</f>
        <v>3345.4040632054175</v>
      </c>
      <c r="G397" s="532">
        <f>G178*'estand mp'!$D$115</f>
        <v>4014.4848758465005</v>
      </c>
      <c r="H397" s="532">
        <f>H178*'estand mp'!$D$115</f>
        <v>5091.2144469525956</v>
      </c>
      <c r="I397" s="532">
        <f>I178*'estand mp'!$D$115</f>
        <v>6437.5654627539498</v>
      </c>
      <c r="J397" s="582"/>
      <c r="K397" s="87" t="s">
        <v>80</v>
      </c>
      <c r="L397" s="532">
        <f t="shared" si="476"/>
        <v>2950.3199999999997</v>
      </c>
      <c r="M397" s="532">
        <f t="shared" si="475"/>
        <v>3340.3213722998726</v>
      </c>
      <c r="N397" s="532">
        <f t="shared" si="475"/>
        <v>4194.6202730254727</v>
      </c>
      <c r="O397" s="532">
        <f t="shared" si="475"/>
        <v>5285.4698787055249</v>
      </c>
      <c r="P397" s="532">
        <f t="shared" si="475"/>
        <v>7040.0847545035176</v>
      </c>
      <c r="Q397" s="532">
        <f t="shared" si="475"/>
        <v>9347.0213874111832</v>
      </c>
      <c r="S397" s="568"/>
      <c r="U397" s="547"/>
      <c r="V397" s="547"/>
      <c r="W397" s="547"/>
      <c r="X397" s="547"/>
      <c r="Y397" s="547"/>
      <c r="Z397" s="547"/>
    </row>
    <row r="398" spans="2:26" s="533" customFormat="1" ht="12.75" customHeight="1" x14ac:dyDescent="0.2">
      <c r="B398" s="87" t="s">
        <v>81</v>
      </c>
      <c r="C398" s="731" t="s">
        <v>247</v>
      </c>
      <c r="D398" s="532">
        <f>D179*'estand mp'!$D$124</f>
        <v>395</v>
      </c>
      <c r="E398" s="532">
        <f>E179*'estand mp'!$D$124</f>
        <v>429</v>
      </c>
      <c r="F398" s="532">
        <f>F179*'estand mp'!$D$124</f>
        <v>510.69450714823188</v>
      </c>
      <c r="G398" s="532">
        <f>G179*'estand mp'!$D$124</f>
        <v>613.43340857787803</v>
      </c>
      <c r="H398" s="532">
        <f>H179*'estand mp'!$D$124</f>
        <v>778.50639578630557</v>
      </c>
      <c r="I398" s="532">
        <f>I179*'estand mp'!$D$124</f>
        <v>984.47168924003017</v>
      </c>
      <c r="J398" s="582"/>
      <c r="K398" s="87" t="s">
        <v>81</v>
      </c>
      <c r="L398" s="532">
        <f t="shared" si="476"/>
        <v>533.25000000000011</v>
      </c>
      <c r="M398" s="532">
        <f t="shared" si="475"/>
        <v>598.42391304347814</v>
      </c>
      <c r="N398" s="532">
        <f t="shared" si="475"/>
        <v>747.11847046785829</v>
      </c>
      <c r="O398" s="532">
        <f t="shared" si="475"/>
        <v>942.25396621550635</v>
      </c>
      <c r="P398" s="532">
        <f t="shared" si="475"/>
        <v>1255.9105060231809</v>
      </c>
      <c r="Q398" s="532">
        <f t="shared" si="475"/>
        <v>1667.6549172349564</v>
      </c>
      <c r="S398" s="568"/>
      <c r="U398" s="547"/>
      <c r="V398" s="547"/>
      <c r="W398" s="547"/>
      <c r="X398" s="547"/>
      <c r="Y398" s="547"/>
      <c r="Z398" s="547"/>
    </row>
    <row r="399" spans="2:26" s="533" customFormat="1" ht="12.75" customHeight="1" x14ac:dyDescent="0.2">
      <c r="B399" s="87" t="s">
        <v>82</v>
      </c>
      <c r="C399" s="731" t="s">
        <v>247</v>
      </c>
      <c r="D399" s="532">
        <f>D180*'estand mp'!$D$133</f>
        <v>150</v>
      </c>
      <c r="E399" s="532">
        <f>E180*'estand mp'!$D$133</f>
        <v>156</v>
      </c>
      <c r="F399" s="532">
        <f>F180*'estand mp'!$D$133</f>
        <v>190.67795334838226</v>
      </c>
      <c r="G399" s="532">
        <f>G180*'estand mp'!$D$133</f>
        <v>229.21354401805868</v>
      </c>
      <c r="H399" s="532">
        <f>H180*'estand mp'!$D$133</f>
        <v>289.48457486832206</v>
      </c>
      <c r="I399" s="532">
        <f>I180*'estand mp'!$D$133</f>
        <v>366.73739653875094</v>
      </c>
      <c r="J399" s="582"/>
      <c r="K399" s="87" t="s">
        <v>82</v>
      </c>
      <c r="L399" s="532">
        <f t="shared" si="476"/>
        <v>202.5</v>
      </c>
      <c r="M399" s="532">
        <f t="shared" si="475"/>
        <v>217.55795454545455</v>
      </c>
      <c r="N399" s="532">
        <f t="shared" si="475"/>
        <v>278.9572192044119</v>
      </c>
      <c r="O399" s="532">
        <f t="shared" si="475"/>
        <v>352.07557146131916</v>
      </c>
      <c r="P399" s="532">
        <f t="shared" si="475"/>
        <v>466.97683705295429</v>
      </c>
      <c r="Q399" s="532">
        <f t="shared" si="475"/>
        <v>621.24686514527991</v>
      </c>
      <c r="S399" s="568"/>
      <c r="U399" s="547"/>
      <c r="V399" s="547"/>
      <c r="W399" s="547"/>
      <c r="X399" s="547"/>
      <c r="Y399" s="547"/>
      <c r="Z399" s="547"/>
    </row>
    <row r="400" spans="2:26" s="533" customFormat="1" ht="12.75" customHeight="1" x14ac:dyDescent="0.2">
      <c r="B400" s="87" t="s">
        <v>83</v>
      </c>
      <c r="C400" s="731" t="s">
        <v>247</v>
      </c>
      <c r="D400" s="532">
        <f>D181*'estand mp'!$D$142</f>
        <v>2475</v>
      </c>
      <c r="E400" s="532">
        <f>E181*'estand mp'!$D$142</f>
        <v>2656</v>
      </c>
      <c r="F400" s="532">
        <f>F181*'estand mp'!$D$142</f>
        <v>3187.4657637321297</v>
      </c>
      <c r="G400" s="532">
        <f>G181*'estand mp'!$D$142</f>
        <v>3824.3589164785553</v>
      </c>
      <c r="H400" s="532">
        <f>H181*'estand mp'!$D$142</f>
        <v>4849.8412340105342</v>
      </c>
      <c r="I400" s="532">
        <f>I181*'estand mp'!$D$142</f>
        <v>6133.6660082769004</v>
      </c>
      <c r="J400" s="582"/>
      <c r="K400" s="87" t="s">
        <v>83</v>
      </c>
      <c r="L400" s="532">
        <f t="shared" si="476"/>
        <v>2821.4999999999995</v>
      </c>
      <c r="M400" s="532">
        <f t="shared" si="475"/>
        <v>3170.72</v>
      </c>
      <c r="N400" s="532">
        <f t="shared" si="475"/>
        <v>3996.6667238369282</v>
      </c>
      <c r="O400" s="532">
        <f t="shared" si="475"/>
        <v>5035.1698256600748</v>
      </c>
      <c r="P400" s="532">
        <f t="shared" si="475"/>
        <v>6706.332058207382</v>
      </c>
      <c r="Q400" s="532">
        <f t="shared" si="475"/>
        <v>8905.7748410264048</v>
      </c>
      <c r="S400" s="568"/>
      <c r="U400" s="547"/>
      <c r="V400" s="547"/>
      <c r="W400" s="547"/>
      <c r="X400" s="547"/>
      <c r="Y400" s="547"/>
      <c r="Z400" s="547"/>
    </row>
    <row r="401" spans="2:26" s="533" customFormat="1" ht="12.75" customHeight="1" x14ac:dyDescent="0.2">
      <c r="B401" s="87" t="s">
        <v>84</v>
      </c>
      <c r="C401" s="731" t="s">
        <v>247</v>
      </c>
      <c r="D401" s="532">
        <f>D182*'estand mp'!$D$151</f>
        <v>1878</v>
      </c>
      <c r="E401" s="532">
        <f>E182*'estand mp'!$D$151</f>
        <v>2019</v>
      </c>
      <c r="F401" s="532">
        <f>F182*'estand mp'!$D$151</f>
        <v>2421.6139954853275</v>
      </c>
      <c r="G401" s="532">
        <f>G182*'estand mp'!$D$151</f>
        <v>2904.5367945823923</v>
      </c>
      <c r="H401" s="532">
        <f>H182*'estand mp'!$D$151</f>
        <v>3683.6275395033858</v>
      </c>
      <c r="I401" s="532">
        <f>I182*'estand mp'!$D$151</f>
        <v>4658.7810383747174</v>
      </c>
      <c r="J401" s="582"/>
      <c r="K401" s="87" t="s">
        <v>84</v>
      </c>
      <c r="L401" s="532">
        <f t="shared" si="476"/>
        <v>2140.9199999999996</v>
      </c>
      <c r="M401" s="532">
        <f t="shared" si="475"/>
        <v>2410.2645970937911</v>
      </c>
      <c r="N401" s="532">
        <f t="shared" si="475"/>
        <v>3036.4045047914019</v>
      </c>
      <c r="O401" s="532">
        <f t="shared" si="475"/>
        <v>3824.0844924136286</v>
      </c>
      <c r="P401" s="532">
        <f t="shared" si="475"/>
        <v>5093.6959848652505</v>
      </c>
      <c r="Q401" s="532">
        <f t="shared" si="475"/>
        <v>6764.331379074747</v>
      </c>
      <c r="S401" s="568"/>
      <c r="U401" s="547"/>
      <c r="V401" s="547"/>
      <c r="W401" s="547"/>
      <c r="X401" s="547"/>
      <c r="Y401" s="547"/>
      <c r="Z401" s="547"/>
    </row>
    <row r="402" spans="2:26" s="533" customFormat="1" ht="12.75" customHeight="1" x14ac:dyDescent="0.2">
      <c r="B402" s="87" t="s">
        <v>85</v>
      </c>
      <c r="C402" s="731" t="s">
        <v>247</v>
      </c>
      <c r="D402" s="532">
        <f>D183*'estand mp'!$D$160</f>
        <v>236</v>
      </c>
      <c r="E402" s="532">
        <f>E183*'estand mp'!$D$160</f>
        <v>251</v>
      </c>
      <c r="F402" s="532">
        <f>F183*'estand mp'!$D$160</f>
        <v>302.07674943566593</v>
      </c>
      <c r="G402" s="532">
        <f>G183*'estand mp'!$D$160</f>
        <v>363.69209932279904</v>
      </c>
      <c r="H402" s="532">
        <f>H183*'estand mp'!$D$160</f>
        <v>459.82844243792323</v>
      </c>
      <c r="I402" s="532">
        <f>I183*'estand mp'!$D$160</f>
        <v>582.34762979683967</v>
      </c>
      <c r="J402" s="582"/>
      <c r="K402" s="87" t="s">
        <v>85</v>
      </c>
      <c r="L402" s="532">
        <f t="shared" si="476"/>
        <v>269.03999999999996</v>
      </c>
      <c r="M402" s="532">
        <f t="shared" si="475"/>
        <v>299.59787234042545</v>
      </c>
      <c r="N402" s="532">
        <f t="shared" si="475"/>
        <v>378.78877753893084</v>
      </c>
      <c r="O402" s="532">
        <f t="shared" si="475"/>
        <v>478.82961748332599</v>
      </c>
      <c r="P402" s="532">
        <f t="shared" si="475"/>
        <v>635.86517903466529</v>
      </c>
      <c r="Q402" s="532">
        <f t="shared" si="475"/>
        <v>845.57850478978071</v>
      </c>
      <c r="S402" s="568"/>
      <c r="U402" s="547"/>
      <c r="V402" s="547"/>
      <c r="W402" s="547"/>
      <c r="X402" s="547"/>
      <c r="Y402" s="547"/>
      <c r="Z402" s="547"/>
    </row>
    <row r="403" spans="2:26" s="533" customFormat="1" ht="12.75" customHeight="1" x14ac:dyDescent="0.2">
      <c r="B403" s="87" t="s">
        <v>86</v>
      </c>
      <c r="C403" s="731" t="s">
        <v>247</v>
      </c>
      <c r="D403" s="532">
        <f>D184*'estand mp'!$D$169</f>
        <v>1630</v>
      </c>
      <c r="E403" s="532">
        <f>E184*'estand mp'!$D$169</f>
        <v>1731</v>
      </c>
      <c r="F403" s="532">
        <f>F184*'estand mp'!$D$169</f>
        <v>2087.1775771256584</v>
      </c>
      <c r="G403" s="532">
        <f>G184*'estand mp'!$D$169</f>
        <v>2505.4130925507898</v>
      </c>
      <c r="H403" s="532">
        <f>H184*'estand mp'!$D$169</f>
        <v>3176.7795334838224</v>
      </c>
      <c r="I403" s="532">
        <f>I184*'estand mp'!$D$169</f>
        <v>4016.2405944319034</v>
      </c>
      <c r="J403" s="582"/>
      <c r="K403" s="87" t="s">
        <v>86</v>
      </c>
      <c r="L403" s="532">
        <f t="shared" si="476"/>
        <v>1858.1999999999998</v>
      </c>
      <c r="M403" s="532">
        <f t="shared" si="475"/>
        <v>2066.317904468413</v>
      </c>
      <c r="N403" s="532">
        <f t="shared" si="475"/>
        <v>2617.1172781714672</v>
      </c>
      <c r="O403" s="532">
        <f t="shared" si="475"/>
        <v>3298.6299074695994</v>
      </c>
      <c r="P403" s="532">
        <f t="shared" si="475"/>
        <v>4392.8380528232501</v>
      </c>
      <c r="Q403" s="532">
        <f t="shared" si="475"/>
        <v>5831.3654411065445</v>
      </c>
      <c r="S403" s="568"/>
      <c r="U403" s="547"/>
      <c r="V403" s="547"/>
      <c r="W403" s="547"/>
      <c r="X403" s="547"/>
      <c r="Y403" s="547"/>
      <c r="Z403" s="547"/>
    </row>
    <row r="404" spans="2:26" s="533" customFormat="1" ht="12.75" customHeight="1" x14ac:dyDescent="0.2">
      <c r="B404" s="87" t="s">
        <v>87</v>
      </c>
      <c r="C404" s="731" t="s">
        <v>247</v>
      </c>
      <c r="D404" s="532">
        <f>D185*'estand mp'!$D$178</f>
        <v>677</v>
      </c>
      <c r="E404" s="532">
        <f>E185*'estand mp'!$D$178</f>
        <v>779</v>
      </c>
      <c r="F404" s="532">
        <f>F185*'estand mp'!$D$178</f>
        <v>934.24981188863796</v>
      </c>
      <c r="G404" s="532">
        <f>G185*'estand mp'!$D$178</f>
        <v>1121.0997742663656</v>
      </c>
      <c r="H404" s="532">
        <f>H185*'estand mp'!$D$178</f>
        <v>1416.14747930775</v>
      </c>
      <c r="I404" s="532">
        <f>I185*'estand mp'!$D$178</f>
        <v>1790.7515989465762</v>
      </c>
      <c r="J404" s="582"/>
      <c r="K404" s="87" t="s">
        <v>87</v>
      </c>
      <c r="L404" s="532">
        <f t="shared" si="476"/>
        <v>913.95</v>
      </c>
      <c r="M404" s="532">
        <f t="shared" si="475"/>
        <v>1086.8206050228309</v>
      </c>
      <c r="N404" s="532">
        <f t="shared" si="475"/>
        <v>1366.8946954472167</v>
      </c>
      <c r="O404" s="532">
        <f t="shared" si="475"/>
        <v>1722.0542993503814</v>
      </c>
      <c r="P404" s="532">
        <f t="shared" si="475"/>
        <v>2284.5823610299167</v>
      </c>
      <c r="Q404" s="532">
        <f t="shared" si="475"/>
        <v>3033.4192822149303</v>
      </c>
      <c r="S404" s="568"/>
      <c r="U404" s="547"/>
      <c r="V404" s="547"/>
      <c r="W404" s="547"/>
      <c r="X404" s="547"/>
      <c r="Y404" s="547"/>
      <c r="Z404" s="547"/>
    </row>
    <row r="405" spans="2:26" s="533" customFormat="1" ht="12.75" customHeight="1" x14ac:dyDescent="0.2">
      <c r="B405" s="549" t="s">
        <v>789</v>
      </c>
      <c r="C405" s="733"/>
      <c r="D405" s="551">
        <f t="shared" ref="D405" si="477">SUM(D392:D404)</f>
        <v>11492</v>
      </c>
      <c r="E405" s="551">
        <f t="shared" ref="E405:I405" si="478">SUM(E392:E404)</f>
        <v>12417</v>
      </c>
      <c r="F405" s="551">
        <f t="shared" si="478"/>
        <v>14881.000000000002</v>
      </c>
      <c r="G405" s="551">
        <f t="shared" si="478"/>
        <v>17857.399999999998</v>
      </c>
      <c r="H405" s="551">
        <f t="shared" si="478"/>
        <v>22638</v>
      </c>
      <c r="I405" s="551">
        <f t="shared" si="478"/>
        <v>28629</v>
      </c>
      <c r="J405" s="582"/>
      <c r="K405" s="549" t="s">
        <v>789</v>
      </c>
      <c r="L405" s="551">
        <f t="shared" ref="L405" si="479">SUM(L392:L404)</f>
        <v>13500.124</v>
      </c>
      <c r="M405" s="551">
        <f t="shared" ref="M405:Q405" si="480">SUM(M392:M404)</f>
        <v>15320.801367160908</v>
      </c>
      <c r="N405" s="551">
        <f t="shared" si="480"/>
        <v>19285.798706499409</v>
      </c>
      <c r="O405" s="551">
        <f t="shared" si="480"/>
        <v>24301.970250262311</v>
      </c>
      <c r="P405" s="551">
        <f t="shared" si="480"/>
        <v>32355.691447742753</v>
      </c>
      <c r="Q405" s="551">
        <f t="shared" si="480"/>
        <v>42964.811412626477</v>
      </c>
      <c r="S405" s="568"/>
      <c r="U405" s="547"/>
      <c r="V405" s="547"/>
      <c r="W405" s="547"/>
      <c r="X405" s="547"/>
      <c r="Y405" s="547"/>
      <c r="Z405" s="547"/>
    </row>
    <row r="406" spans="2:26" s="533" customFormat="1" ht="12.75" customHeight="1" x14ac:dyDescent="0.2">
      <c r="B406" s="758" t="s">
        <v>663</v>
      </c>
      <c r="C406" s="733"/>
      <c r="D406" s="563">
        <f>D405+D390</f>
        <v>22984</v>
      </c>
      <c r="E406" s="563">
        <f t="shared" ref="E406:I406" si="481">E405+E390</f>
        <v>24834</v>
      </c>
      <c r="F406" s="563">
        <f t="shared" si="481"/>
        <v>29762.000000000004</v>
      </c>
      <c r="G406" s="563">
        <f t="shared" si="481"/>
        <v>35714.799999999996</v>
      </c>
      <c r="H406" s="563">
        <f t="shared" si="481"/>
        <v>45276</v>
      </c>
      <c r="I406" s="563">
        <f t="shared" si="481"/>
        <v>57258</v>
      </c>
      <c r="J406" s="582"/>
      <c r="K406" s="758" t="s">
        <v>663</v>
      </c>
      <c r="L406" s="563">
        <f>L405+L390</f>
        <v>17909.300199999998</v>
      </c>
      <c r="M406" s="563">
        <f t="shared" ref="M406:Q406" si="482">M405+M390</f>
        <v>20433.93905462636</v>
      </c>
      <c r="N406" s="563">
        <f t="shared" si="482"/>
        <v>25731.117462069473</v>
      </c>
      <c r="O406" s="563">
        <f t="shared" si="482"/>
        <v>32425.183555952248</v>
      </c>
      <c r="P406" s="563">
        <f t="shared" si="482"/>
        <v>43172.504928789305</v>
      </c>
      <c r="Q406" s="563">
        <f t="shared" si="482"/>
        <v>57328.519999435382</v>
      </c>
      <c r="S406" s="568"/>
      <c r="U406" s="547"/>
      <c r="V406" s="547"/>
      <c r="W406" s="547"/>
      <c r="X406" s="547"/>
      <c r="Y406" s="547"/>
      <c r="Z406" s="547"/>
    </row>
    <row r="407" spans="2:26" s="533" customFormat="1" ht="12.75" customHeight="1" x14ac:dyDescent="0.2">
      <c r="B407" s="541" t="s">
        <v>668</v>
      </c>
      <c r="C407" s="736"/>
      <c r="D407" s="757">
        <f>+D374+D406</f>
        <v>130800.35</v>
      </c>
      <c r="E407" s="757">
        <f t="shared" ref="E407:I407" si="483">+E374+E406</f>
        <v>141414.20000000001</v>
      </c>
      <c r="F407" s="757">
        <f t="shared" si="483"/>
        <v>169460.13679458242</v>
      </c>
      <c r="G407" s="757">
        <f t="shared" si="483"/>
        <v>203356.38415349886</v>
      </c>
      <c r="H407" s="757">
        <f t="shared" si="483"/>
        <v>257789.60304740403</v>
      </c>
      <c r="I407" s="757">
        <f t="shared" si="483"/>
        <v>326011.3684960496</v>
      </c>
      <c r="J407" s="582"/>
      <c r="K407" s="541" t="s">
        <v>668</v>
      </c>
      <c r="L407" s="563">
        <f>+L374+L406</f>
        <v>208851.1207</v>
      </c>
      <c r="M407" s="563">
        <f t="shared" ref="M407:Q407" si="484">+M374+M406</f>
        <v>236921.70386681997</v>
      </c>
      <c r="N407" s="563">
        <f t="shared" si="484"/>
        <v>297982.37368519796</v>
      </c>
      <c r="O407" s="563">
        <f t="shared" si="484"/>
        <v>375468.3687322113</v>
      </c>
      <c r="P407" s="563">
        <f t="shared" si="484"/>
        <v>499910.83779918891</v>
      </c>
      <c r="Q407" s="563">
        <f t="shared" si="484"/>
        <v>663824.02723357629</v>
      </c>
      <c r="S407" s="568"/>
      <c r="U407" s="547"/>
      <c r="V407" s="547"/>
      <c r="W407" s="547"/>
      <c r="X407" s="547"/>
      <c r="Y407" s="547"/>
      <c r="Z407" s="547"/>
    </row>
    <row r="408" spans="2:26" s="533" customFormat="1" ht="12.75" customHeight="1" x14ac:dyDescent="0.2">
      <c r="B408" s="761" t="s">
        <v>135</v>
      </c>
      <c r="C408" s="730"/>
      <c r="D408" s="744"/>
      <c r="E408" s="744"/>
      <c r="F408" s="744"/>
      <c r="G408" s="744"/>
      <c r="H408" s="744"/>
      <c r="I408" s="744"/>
      <c r="J408" s="582"/>
      <c r="K408" s="761" t="s">
        <v>135</v>
      </c>
      <c r="L408" s="744"/>
      <c r="M408" s="745"/>
      <c r="N408" s="745"/>
      <c r="O408" s="745"/>
      <c r="P408" s="745"/>
      <c r="Q408" s="746"/>
      <c r="S408" s="568"/>
      <c r="U408" s="547"/>
      <c r="V408" s="547"/>
      <c r="W408" s="547"/>
      <c r="X408" s="547"/>
      <c r="Y408" s="547"/>
      <c r="Z408" s="547"/>
    </row>
    <row r="409" spans="2:26" s="533" customFormat="1" ht="12.75" customHeight="1" x14ac:dyDescent="0.2">
      <c r="B409" s="523" t="s">
        <v>250</v>
      </c>
      <c r="C409" s="732"/>
      <c r="D409" s="537"/>
      <c r="E409" s="537"/>
      <c r="F409" s="537"/>
      <c r="G409" s="537"/>
      <c r="H409" s="537"/>
      <c r="I409" s="537"/>
      <c r="J409" s="582"/>
      <c r="K409" s="523" t="s">
        <v>250</v>
      </c>
      <c r="L409" s="537"/>
      <c r="M409" s="536"/>
      <c r="N409" s="536"/>
      <c r="O409" s="536"/>
      <c r="P409" s="536"/>
      <c r="Q409" s="538"/>
      <c r="S409" s="568"/>
      <c r="U409" s="547"/>
      <c r="V409" s="547"/>
      <c r="W409" s="547"/>
      <c r="X409" s="547"/>
      <c r="Y409" s="547"/>
      <c r="Z409" s="547"/>
    </row>
    <row r="410" spans="2:26" s="533" customFormat="1" ht="12.75" customHeight="1" x14ac:dyDescent="0.2">
      <c r="B410" s="523" t="s">
        <v>775</v>
      </c>
      <c r="C410" s="732"/>
      <c r="D410" s="537"/>
      <c r="E410" s="537"/>
      <c r="F410" s="537"/>
      <c r="G410" s="537"/>
      <c r="H410" s="537"/>
      <c r="I410" s="537"/>
      <c r="J410" s="582"/>
      <c r="K410" s="523" t="s">
        <v>775</v>
      </c>
      <c r="L410" s="537"/>
      <c r="M410" s="536"/>
      <c r="N410" s="536"/>
      <c r="O410" s="536"/>
      <c r="P410" s="536"/>
      <c r="Q410" s="538"/>
      <c r="S410" s="568"/>
      <c r="U410" s="547"/>
      <c r="V410" s="547"/>
      <c r="W410" s="547"/>
      <c r="X410" s="547"/>
      <c r="Y410" s="547"/>
      <c r="Z410" s="547"/>
    </row>
    <row r="411" spans="2:26" s="533" customFormat="1" ht="12.75" customHeight="1" x14ac:dyDescent="0.2">
      <c r="B411" s="87" t="s">
        <v>75</v>
      </c>
      <c r="C411" s="731" t="s">
        <v>267</v>
      </c>
      <c r="D411" s="532">
        <f>ROUND((($C$482*D337)/240),0)</f>
        <v>28</v>
      </c>
      <c r="E411" s="532">
        <f t="shared" ref="E411:I411" si="485">ROUND((($C$482*E337)/240),0)</f>
        <v>30</v>
      </c>
      <c r="F411" s="532">
        <f t="shared" si="485"/>
        <v>36</v>
      </c>
      <c r="G411" s="532">
        <f t="shared" si="485"/>
        <v>43</v>
      </c>
      <c r="H411" s="532">
        <f t="shared" si="485"/>
        <v>55</v>
      </c>
      <c r="I411" s="532">
        <f t="shared" si="485"/>
        <v>70</v>
      </c>
      <c r="J411" s="582"/>
      <c r="K411" s="87" t="s">
        <v>75</v>
      </c>
      <c r="L411" s="532">
        <f>L189+L263-L337</f>
        <v>100.79999999999995</v>
      </c>
      <c r="M411" s="532">
        <f t="shared" ref="M411:Q411" si="486">M189+M263-M337</f>
        <v>112.03471196454939</v>
      </c>
      <c r="N411" s="532">
        <f t="shared" si="486"/>
        <v>141.07565092372215</v>
      </c>
      <c r="O411" s="532">
        <f t="shared" si="486"/>
        <v>176.92034016327716</v>
      </c>
      <c r="P411" s="532">
        <f t="shared" si="486"/>
        <v>237.67794960136712</v>
      </c>
      <c r="Q411" s="532">
        <f t="shared" si="486"/>
        <v>317.62106466073556</v>
      </c>
      <c r="S411" s="568"/>
      <c r="U411" s="547"/>
      <c r="V411" s="547"/>
      <c r="W411" s="547"/>
      <c r="X411" s="547"/>
      <c r="Y411" s="547"/>
      <c r="Z411" s="547"/>
    </row>
    <row r="412" spans="2:26" s="533" customFormat="1" ht="12.75" customHeight="1" x14ac:dyDescent="0.2">
      <c r="B412" s="87" t="s">
        <v>76</v>
      </c>
      <c r="C412" s="731" t="s">
        <v>267</v>
      </c>
      <c r="D412" s="532">
        <f t="shared" ref="D412:D414" si="487">ROUND((($C$482*D338)/240),0)</f>
        <v>488</v>
      </c>
      <c r="E412" s="532">
        <f t="shared" ref="E412:I412" si="488">ROUND((($C$482*E338)/240),0)</f>
        <v>535</v>
      </c>
      <c r="F412" s="532">
        <f t="shared" si="488"/>
        <v>635</v>
      </c>
      <c r="G412" s="532">
        <f t="shared" si="488"/>
        <v>762</v>
      </c>
      <c r="H412" s="532">
        <f t="shared" si="488"/>
        <v>967</v>
      </c>
      <c r="I412" s="532">
        <f t="shared" si="488"/>
        <v>1222</v>
      </c>
      <c r="J412" s="582"/>
      <c r="K412" s="87" t="s">
        <v>76</v>
      </c>
      <c r="L412" s="532">
        <f t="shared" ref="L412:L414" si="489">L190+L264-L338</f>
        <v>1756.8000000000011</v>
      </c>
      <c r="M412" s="532">
        <f t="shared" ref="M412:Q412" si="490">M190+M264-M338</f>
        <v>1998.1166666666668</v>
      </c>
      <c r="N412" s="532">
        <f t="shared" si="490"/>
        <v>2488.2640579968247</v>
      </c>
      <c r="O412" s="532">
        <f t="shared" si="490"/>
        <v>3135.168168541175</v>
      </c>
      <c r="P412" s="532">
        <f t="shared" si="490"/>
        <v>4178.6349781948156</v>
      </c>
      <c r="Q412" s="532">
        <f t="shared" si="490"/>
        <v>5544.6037643778182</v>
      </c>
      <c r="S412" s="568"/>
      <c r="U412" s="547"/>
      <c r="V412" s="547"/>
      <c r="W412" s="547"/>
      <c r="X412" s="547"/>
      <c r="Y412" s="547"/>
      <c r="Z412" s="547"/>
    </row>
    <row r="413" spans="2:26" s="533" customFormat="1" ht="12.75" customHeight="1" x14ac:dyDescent="0.2">
      <c r="B413" s="87" t="s">
        <v>77</v>
      </c>
      <c r="C413" s="731" t="s">
        <v>267</v>
      </c>
      <c r="D413" s="532">
        <f t="shared" si="487"/>
        <v>140</v>
      </c>
      <c r="E413" s="532">
        <f t="shared" ref="E413:I413" si="491">ROUND((($C$482*E339)/240),0)</f>
        <v>156</v>
      </c>
      <c r="F413" s="532">
        <f t="shared" si="491"/>
        <v>185</v>
      </c>
      <c r="G413" s="532">
        <f t="shared" si="491"/>
        <v>221</v>
      </c>
      <c r="H413" s="532">
        <f t="shared" si="491"/>
        <v>281</v>
      </c>
      <c r="I413" s="532">
        <f t="shared" si="491"/>
        <v>355</v>
      </c>
      <c r="J413" s="582"/>
      <c r="K413" s="87" t="s">
        <v>77</v>
      </c>
      <c r="L413" s="532">
        <f t="shared" si="489"/>
        <v>504</v>
      </c>
      <c r="M413" s="532">
        <f t="shared" ref="M413:Q413" si="492">M191+M265-M339</f>
        <v>582.67313019390531</v>
      </c>
      <c r="N413" s="532">
        <f t="shared" si="492"/>
        <v>724.92161917345584</v>
      </c>
      <c r="O413" s="532">
        <f t="shared" si="492"/>
        <v>909.25744711616699</v>
      </c>
      <c r="P413" s="532">
        <f t="shared" si="492"/>
        <v>1214.281201635773</v>
      </c>
      <c r="Q413" s="532">
        <f t="shared" si="492"/>
        <v>1610.7426029041108</v>
      </c>
      <c r="S413" s="568"/>
      <c r="U413" s="547"/>
      <c r="V413" s="547"/>
      <c r="W413" s="547"/>
      <c r="X413" s="547"/>
      <c r="Y413" s="547"/>
      <c r="Z413" s="547"/>
    </row>
    <row r="414" spans="2:26" s="533" customFormat="1" ht="12.75" customHeight="1" x14ac:dyDescent="0.2">
      <c r="B414" s="87" t="s">
        <v>78</v>
      </c>
      <c r="C414" s="731" t="s">
        <v>267</v>
      </c>
      <c r="D414" s="532">
        <f t="shared" si="487"/>
        <v>55</v>
      </c>
      <c r="E414" s="532">
        <f t="shared" ref="E414:I414" si="493">ROUND((($C$482*E340)/240),0)</f>
        <v>60</v>
      </c>
      <c r="F414" s="532">
        <f t="shared" si="493"/>
        <v>71</v>
      </c>
      <c r="G414" s="532">
        <f t="shared" si="493"/>
        <v>86</v>
      </c>
      <c r="H414" s="532">
        <f t="shared" si="493"/>
        <v>108</v>
      </c>
      <c r="I414" s="532">
        <f t="shared" si="493"/>
        <v>137</v>
      </c>
      <c r="J414" s="582"/>
      <c r="K414" s="87" t="s">
        <v>78</v>
      </c>
      <c r="L414" s="532">
        <f t="shared" si="489"/>
        <v>198</v>
      </c>
      <c r="M414" s="532">
        <f t="shared" ref="M414:Q414" si="494">M192+M266-M340</f>
        <v>224.07666480134321</v>
      </c>
      <c r="N414" s="532">
        <f t="shared" si="494"/>
        <v>278.21137012827739</v>
      </c>
      <c r="O414" s="532">
        <f t="shared" si="494"/>
        <v>353.85288996897498</v>
      </c>
      <c r="P414" s="532">
        <f t="shared" si="494"/>
        <v>466.67659932888</v>
      </c>
      <c r="Q414" s="532">
        <f t="shared" si="494"/>
        <v>621.62503949302845</v>
      </c>
      <c r="S414" s="568"/>
      <c r="U414" s="547"/>
      <c r="V414" s="547"/>
      <c r="W414" s="547"/>
      <c r="X414" s="547"/>
      <c r="Y414" s="547"/>
      <c r="Z414" s="547"/>
    </row>
    <row r="415" spans="2:26" s="533" customFormat="1" ht="12.75" customHeight="1" x14ac:dyDescent="0.2">
      <c r="B415" s="523" t="s">
        <v>780</v>
      </c>
      <c r="C415" s="731"/>
      <c r="D415" s="572">
        <f t="shared" ref="D415" si="495">SUM(D411:D414)</f>
        <v>711</v>
      </c>
      <c r="E415" s="572">
        <f t="shared" ref="E415:I415" si="496">SUM(E411:E414)</f>
        <v>781</v>
      </c>
      <c r="F415" s="572">
        <f t="shared" si="496"/>
        <v>927</v>
      </c>
      <c r="G415" s="572">
        <f t="shared" si="496"/>
        <v>1112</v>
      </c>
      <c r="H415" s="572">
        <f t="shared" si="496"/>
        <v>1411</v>
      </c>
      <c r="I415" s="572">
        <f t="shared" si="496"/>
        <v>1784</v>
      </c>
      <c r="J415" s="582"/>
      <c r="K415" s="523" t="s">
        <v>780</v>
      </c>
      <c r="L415" s="572">
        <f t="shared" ref="L415" si="497">SUM(L411:L414)</f>
        <v>2559.6000000000013</v>
      </c>
      <c r="M415" s="572">
        <f t="shared" ref="M415:Q415" si="498">SUM(M411:M414)</f>
        <v>2916.9011736264647</v>
      </c>
      <c r="N415" s="572">
        <f t="shared" si="498"/>
        <v>3632.4726982222801</v>
      </c>
      <c r="O415" s="572">
        <f t="shared" si="498"/>
        <v>4575.198845789595</v>
      </c>
      <c r="P415" s="572">
        <f t="shared" si="498"/>
        <v>6097.2707287608355</v>
      </c>
      <c r="Q415" s="572">
        <f t="shared" si="498"/>
        <v>8094.5924714356934</v>
      </c>
      <c r="S415" s="568"/>
      <c r="U415" s="547"/>
      <c r="V415" s="547"/>
      <c r="W415" s="547"/>
      <c r="X415" s="547"/>
      <c r="Y415" s="547"/>
      <c r="Z415" s="547"/>
    </row>
    <row r="416" spans="2:26" s="533" customFormat="1" ht="12.75" customHeight="1" x14ac:dyDescent="0.2">
      <c r="B416" s="523" t="s">
        <v>776</v>
      </c>
      <c r="C416" s="732"/>
      <c r="D416" s="565"/>
      <c r="E416" s="565"/>
      <c r="F416" s="565"/>
      <c r="G416" s="565"/>
      <c r="H416" s="565"/>
      <c r="I416" s="565"/>
      <c r="J416" s="582"/>
      <c r="K416" s="523" t="s">
        <v>776</v>
      </c>
      <c r="L416" s="565"/>
      <c r="M416" s="536"/>
      <c r="N416" s="536"/>
      <c r="O416" s="536"/>
      <c r="P416" s="536"/>
      <c r="Q416" s="538"/>
      <c r="S416" s="568"/>
      <c r="U416" s="547"/>
      <c r="V416" s="547"/>
      <c r="W416" s="547"/>
      <c r="X416" s="547"/>
      <c r="Y416" s="547"/>
      <c r="Z416" s="547"/>
    </row>
    <row r="417" spans="2:26" s="533" customFormat="1" ht="12.75" customHeight="1" x14ac:dyDescent="0.2">
      <c r="B417" s="87" t="s">
        <v>79</v>
      </c>
      <c r="C417" s="731" t="s">
        <v>267</v>
      </c>
      <c r="D417" s="532">
        <f>ROUND((($C$482*D343)/240),0)</f>
        <v>228</v>
      </c>
      <c r="E417" s="532">
        <f t="shared" ref="E417:I417" si="499">ROUND((($C$482*E343)/240),0)</f>
        <v>247</v>
      </c>
      <c r="F417" s="532">
        <f t="shared" si="499"/>
        <v>296</v>
      </c>
      <c r="G417" s="532">
        <f t="shared" si="499"/>
        <v>354</v>
      </c>
      <c r="H417" s="532">
        <f t="shared" si="499"/>
        <v>449</v>
      </c>
      <c r="I417" s="532">
        <f t="shared" si="499"/>
        <v>568</v>
      </c>
      <c r="J417" s="582"/>
      <c r="K417" s="87" t="s">
        <v>79</v>
      </c>
      <c r="L417" s="532">
        <f>L195+L269-L343</f>
        <v>595.07999999999993</v>
      </c>
      <c r="M417" s="532">
        <f t="shared" ref="M417:Q417" si="500">M195+M269-M343</f>
        <v>674.59145787364378</v>
      </c>
      <c r="N417" s="532">
        <f t="shared" si="500"/>
        <v>848.99387299514092</v>
      </c>
      <c r="O417" s="532">
        <f t="shared" si="500"/>
        <v>1066.1350672796398</v>
      </c>
      <c r="P417" s="532">
        <f t="shared" si="500"/>
        <v>1420.2467521064646</v>
      </c>
      <c r="Q417" s="532">
        <f t="shared" si="500"/>
        <v>1886.5174781603437</v>
      </c>
      <c r="S417" s="568"/>
      <c r="U417" s="547"/>
      <c r="V417" s="547"/>
      <c r="W417" s="547"/>
      <c r="X417" s="547"/>
      <c r="Y417" s="547"/>
      <c r="Z417" s="547"/>
    </row>
    <row r="418" spans="2:26" s="533" customFormat="1" ht="12.75" customHeight="1" x14ac:dyDescent="0.2">
      <c r="B418" s="87" t="s">
        <v>80</v>
      </c>
      <c r="C418" s="731" t="s">
        <v>267</v>
      </c>
      <c r="D418" s="532">
        <f t="shared" ref="D418:D420" si="501">ROUND((($C$482*D344)/240),0)</f>
        <v>1731</v>
      </c>
      <c r="E418" s="532">
        <f t="shared" ref="E418:I418" si="502">ROUND((($C$482*E344)/240),0)</f>
        <v>1871</v>
      </c>
      <c r="F418" s="532">
        <f t="shared" si="502"/>
        <v>2237</v>
      </c>
      <c r="G418" s="532">
        <f t="shared" si="502"/>
        <v>2685</v>
      </c>
      <c r="H418" s="532">
        <f t="shared" si="502"/>
        <v>3405</v>
      </c>
      <c r="I418" s="532">
        <f t="shared" si="502"/>
        <v>4305</v>
      </c>
      <c r="J418" s="582"/>
      <c r="K418" s="87" t="s">
        <v>80</v>
      </c>
      <c r="L418" s="532">
        <f t="shared" ref="L418:L420" si="503">L196+L270-L344</f>
        <v>4517.9100000000035</v>
      </c>
      <c r="M418" s="532">
        <f t="shared" ref="M418:Q418" si="504">M196+M270-M344</f>
        <v>5109.9320043882835</v>
      </c>
      <c r="N418" s="532">
        <f t="shared" si="504"/>
        <v>6416.1787056921166</v>
      </c>
      <c r="O418" s="532">
        <f t="shared" si="504"/>
        <v>8086.4687681525975</v>
      </c>
      <c r="P418" s="532">
        <f t="shared" si="504"/>
        <v>10770.487768911422</v>
      </c>
      <c r="Q418" s="532">
        <f t="shared" si="504"/>
        <v>14298.299731542967</v>
      </c>
      <c r="S418" s="568"/>
      <c r="U418" s="547"/>
      <c r="V418" s="547"/>
      <c r="W418" s="547"/>
      <c r="X418" s="547"/>
      <c r="Y418" s="547"/>
      <c r="Z418" s="547"/>
    </row>
    <row r="419" spans="2:26" s="533" customFormat="1" ht="12.75" customHeight="1" x14ac:dyDescent="0.2">
      <c r="B419" s="87" t="s">
        <v>81</v>
      </c>
      <c r="C419" s="731" t="s">
        <v>267</v>
      </c>
      <c r="D419" s="532">
        <f t="shared" si="501"/>
        <v>289</v>
      </c>
      <c r="E419" s="532">
        <f t="shared" ref="E419:I419" si="505">ROUND((($C$482*E345)/240),0)</f>
        <v>314</v>
      </c>
      <c r="F419" s="532">
        <f t="shared" si="505"/>
        <v>373</v>
      </c>
      <c r="G419" s="532">
        <f t="shared" si="505"/>
        <v>449</v>
      </c>
      <c r="H419" s="532">
        <f t="shared" si="505"/>
        <v>569</v>
      </c>
      <c r="I419" s="532">
        <f t="shared" si="505"/>
        <v>720</v>
      </c>
      <c r="J419" s="582"/>
      <c r="K419" s="87" t="s">
        <v>81</v>
      </c>
      <c r="L419" s="532">
        <f t="shared" si="503"/>
        <v>754.29</v>
      </c>
      <c r="M419" s="532">
        <f t="shared" ref="M419:Q419" si="506">M197+M271-M345</f>
        <v>857.59139216970925</v>
      </c>
      <c r="N419" s="532">
        <f t="shared" si="506"/>
        <v>1069.8142703159701</v>
      </c>
      <c r="O419" s="532">
        <f t="shared" si="506"/>
        <v>1352.2735564865943</v>
      </c>
      <c r="P419" s="532">
        <f t="shared" si="506"/>
        <v>1799.8255930735595</v>
      </c>
      <c r="Q419" s="532">
        <f t="shared" si="506"/>
        <v>2391.360719253742</v>
      </c>
      <c r="S419" s="568"/>
      <c r="U419" s="547"/>
      <c r="V419" s="547"/>
      <c r="W419" s="547"/>
      <c r="X419" s="547"/>
      <c r="Y419" s="547"/>
      <c r="Z419" s="547"/>
    </row>
    <row r="420" spans="2:26" s="533" customFormat="1" ht="12.75" customHeight="1" x14ac:dyDescent="0.2">
      <c r="B420" s="87" t="s">
        <v>82</v>
      </c>
      <c r="C420" s="731" t="s">
        <v>267</v>
      </c>
      <c r="D420" s="532">
        <f t="shared" si="501"/>
        <v>129</v>
      </c>
      <c r="E420" s="532">
        <f t="shared" ref="E420:I420" si="507">ROUND((($C$482*E346)/240),0)</f>
        <v>135</v>
      </c>
      <c r="F420" s="532">
        <f t="shared" si="507"/>
        <v>164</v>
      </c>
      <c r="G420" s="532">
        <f t="shared" si="507"/>
        <v>198</v>
      </c>
      <c r="H420" s="532">
        <f t="shared" si="507"/>
        <v>250</v>
      </c>
      <c r="I420" s="532">
        <f t="shared" si="507"/>
        <v>316</v>
      </c>
      <c r="J420" s="582"/>
      <c r="K420" s="87" t="s">
        <v>82</v>
      </c>
      <c r="L420" s="532">
        <f t="shared" si="503"/>
        <v>336.69000000000005</v>
      </c>
      <c r="M420" s="532">
        <f t="shared" ref="M420:Q420" si="508">M198+M272-M346</f>
        <v>368.63424962852923</v>
      </c>
      <c r="N420" s="532">
        <f t="shared" si="508"/>
        <v>470.42026427677456</v>
      </c>
      <c r="O420" s="532">
        <f t="shared" si="508"/>
        <v>596.33771876204901</v>
      </c>
      <c r="P420" s="532">
        <f t="shared" si="508"/>
        <v>790.76677808778913</v>
      </c>
      <c r="Q420" s="532">
        <f t="shared" si="508"/>
        <v>1049.5392676384599</v>
      </c>
      <c r="S420" s="568"/>
      <c r="U420" s="547"/>
      <c r="V420" s="547"/>
      <c r="W420" s="547"/>
      <c r="X420" s="547"/>
      <c r="Y420" s="547"/>
      <c r="Z420" s="547"/>
    </row>
    <row r="421" spans="2:26" s="533" customFormat="1" ht="12.75" customHeight="1" x14ac:dyDescent="0.2">
      <c r="B421" s="356" t="s">
        <v>781</v>
      </c>
      <c r="C421" s="731"/>
      <c r="D421" s="572">
        <f>SUM(D417:D420)</f>
        <v>2377</v>
      </c>
      <c r="E421" s="572">
        <f t="shared" ref="E421:I421" si="509">SUM(E417:E420)</f>
        <v>2567</v>
      </c>
      <c r="F421" s="572">
        <f t="shared" si="509"/>
        <v>3070</v>
      </c>
      <c r="G421" s="572">
        <f t="shared" si="509"/>
        <v>3686</v>
      </c>
      <c r="H421" s="572">
        <f t="shared" si="509"/>
        <v>4673</v>
      </c>
      <c r="I421" s="572">
        <f t="shared" si="509"/>
        <v>5909</v>
      </c>
      <c r="J421" s="582"/>
      <c r="K421" s="356" t="s">
        <v>781</v>
      </c>
      <c r="L421" s="572">
        <f>SUM(L417:L420)</f>
        <v>6203.970000000003</v>
      </c>
      <c r="M421" s="572">
        <f t="shared" ref="M421:Q421" si="510">SUM(M417:M420)</f>
        <v>7010.7491040601653</v>
      </c>
      <c r="N421" s="572">
        <f t="shared" si="510"/>
        <v>8805.4071132800018</v>
      </c>
      <c r="O421" s="572">
        <f t="shared" si="510"/>
        <v>11101.215110680881</v>
      </c>
      <c r="P421" s="572">
        <f t="shared" si="510"/>
        <v>14781.326892179235</v>
      </c>
      <c r="Q421" s="572">
        <f t="shared" si="510"/>
        <v>19625.717196595513</v>
      </c>
      <c r="S421" s="568"/>
      <c r="U421" s="547"/>
      <c r="V421" s="547"/>
      <c r="W421" s="547"/>
      <c r="X421" s="547"/>
      <c r="Y421" s="547"/>
      <c r="Z421" s="547"/>
    </row>
    <row r="422" spans="2:26" s="533" customFormat="1" ht="12.75" customHeight="1" x14ac:dyDescent="0.2">
      <c r="B422" s="523" t="s">
        <v>777</v>
      </c>
      <c r="C422" s="732"/>
      <c r="D422" s="565"/>
      <c r="E422" s="565"/>
      <c r="F422" s="565"/>
      <c r="G422" s="565"/>
      <c r="H422" s="565"/>
      <c r="I422" s="565"/>
      <c r="J422" s="582"/>
      <c r="K422" s="523" t="s">
        <v>777</v>
      </c>
      <c r="L422" s="565"/>
      <c r="M422" s="536"/>
      <c r="N422" s="536"/>
      <c r="O422" s="536"/>
      <c r="P422" s="536"/>
      <c r="Q422" s="538"/>
      <c r="S422" s="568"/>
      <c r="U422" s="547"/>
      <c r="V422" s="547"/>
      <c r="W422" s="547"/>
      <c r="X422" s="547"/>
      <c r="Y422" s="547"/>
      <c r="Z422" s="547"/>
    </row>
    <row r="423" spans="2:26" s="533" customFormat="1" ht="12.75" customHeight="1" x14ac:dyDescent="0.2">
      <c r="B423" s="87" t="s">
        <v>83</v>
      </c>
      <c r="C423" s="731" t="s">
        <v>267</v>
      </c>
      <c r="D423" s="532">
        <f>ROUND((($C$482*D349)/240),0)</f>
        <v>1330</v>
      </c>
      <c r="E423" s="532">
        <f t="shared" ref="E423:I423" si="511">ROUND((($C$482*E349)/240),0)</f>
        <v>1428</v>
      </c>
      <c r="F423" s="532">
        <f t="shared" si="511"/>
        <v>1713</v>
      </c>
      <c r="G423" s="532">
        <f t="shared" si="511"/>
        <v>2056</v>
      </c>
      <c r="H423" s="532">
        <f t="shared" si="511"/>
        <v>2607</v>
      </c>
      <c r="I423" s="532">
        <f t="shared" si="511"/>
        <v>3297</v>
      </c>
      <c r="J423" s="582"/>
      <c r="K423" s="87" t="s">
        <v>83</v>
      </c>
      <c r="L423" s="532">
        <f>L201+L275-L349</f>
        <v>3524.5</v>
      </c>
      <c r="M423" s="532">
        <f t="shared" ref="M423:Q423" si="512">M201+M275-M349</f>
        <v>3963.4259585330947</v>
      </c>
      <c r="N423" s="532">
        <f t="shared" si="512"/>
        <v>4993.8034941618826</v>
      </c>
      <c r="O423" s="532">
        <f t="shared" si="512"/>
        <v>6293.6056945737</v>
      </c>
      <c r="P423" s="532">
        <f t="shared" si="512"/>
        <v>8381.4830541068659</v>
      </c>
      <c r="Q423" s="532">
        <f t="shared" si="512"/>
        <v>11129.930338058228</v>
      </c>
      <c r="S423" s="568"/>
      <c r="U423" s="547"/>
      <c r="V423" s="547"/>
      <c r="W423" s="547"/>
      <c r="X423" s="547"/>
      <c r="Y423" s="547"/>
      <c r="Z423" s="547"/>
    </row>
    <row r="424" spans="2:26" s="533" customFormat="1" ht="12.75" customHeight="1" x14ac:dyDescent="0.2">
      <c r="B424" s="87" t="s">
        <v>84</v>
      </c>
      <c r="C424" s="731" t="s">
        <v>267</v>
      </c>
      <c r="D424" s="532">
        <f>ROUND((($C$482*D350)/240),0)</f>
        <v>1080</v>
      </c>
      <c r="E424" s="532">
        <f t="shared" ref="E424:I424" si="513">ROUND((($C$482*E350)/240),0)</f>
        <v>1161</v>
      </c>
      <c r="F424" s="532">
        <f t="shared" si="513"/>
        <v>1392</v>
      </c>
      <c r="G424" s="532">
        <f t="shared" si="513"/>
        <v>1670</v>
      </c>
      <c r="H424" s="532">
        <f t="shared" si="513"/>
        <v>2118</v>
      </c>
      <c r="I424" s="532">
        <f t="shared" si="513"/>
        <v>2679</v>
      </c>
      <c r="J424" s="582"/>
      <c r="K424" s="87" t="s">
        <v>84</v>
      </c>
      <c r="L424" s="532">
        <f>L202+L276-L350</f>
        <v>2862</v>
      </c>
      <c r="M424" s="532">
        <f t="shared" ref="M424:Q424" si="514">M202+M276-M350</f>
        <v>3222.3890352589879</v>
      </c>
      <c r="N424" s="532">
        <f t="shared" si="514"/>
        <v>4058.0071537717376</v>
      </c>
      <c r="O424" s="532">
        <f t="shared" si="514"/>
        <v>5112.0185715037005</v>
      </c>
      <c r="P424" s="532">
        <f t="shared" si="514"/>
        <v>6809.3615310126042</v>
      </c>
      <c r="Q424" s="532">
        <f t="shared" si="514"/>
        <v>9043.7079368004052</v>
      </c>
      <c r="S424" s="568"/>
      <c r="U424" s="547"/>
      <c r="V424" s="547"/>
      <c r="W424" s="547"/>
      <c r="X424" s="547"/>
      <c r="Y424" s="547"/>
      <c r="Z424" s="547"/>
    </row>
    <row r="425" spans="2:26" s="533" customFormat="1" ht="12.75" customHeight="1" x14ac:dyDescent="0.2">
      <c r="B425" s="356" t="s">
        <v>782</v>
      </c>
      <c r="C425" s="731"/>
      <c r="D425" s="572">
        <f>SUM(D423:D424)</f>
        <v>2410</v>
      </c>
      <c r="E425" s="572">
        <f t="shared" ref="E425:I425" si="515">SUM(E423:E424)</f>
        <v>2589</v>
      </c>
      <c r="F425" s="572">
        <f t="shared" si="515"/>
        <v>3105</v>
      </c>
      <c r="G425" s="572">
        <f t="shared" si="515"/>
        <v>3726</v>
      </c>
      <c r="H425" s="572">
        <f t="shared" si="515"/>
        <v>4725</v>
      </c>
      <c r="I425" s="572">
        <f t="shared" si="515"/>
        <v>5976</v>
      </c>
      <c r="J425" s="582"/>
      <c r="K425" s="356" t="s">
        <v>782</v>
      </c>
      <c r="L425" s="572">
        <f>SUM(L423:L424)</f>
        <v>6386.5</v>
      </c>
      <c r="M425" s="572">
        <f t="shared" ref="M425:Q425" si="516">SUM(M423:M424)</f>
        <v>7185.8149937920825</v>
      </c>
      <c r="N425" s="572">
        <f t="shared" si="516"/>
        <v>9051.8106479336202</v>
      </c>
      <c r="O425" s="572">
        <f t="shared" si="516"/>
        <v>11405.624266077401</v>
      </c>
      <c r="P425" s="572">
        <f t="shared" si="516"/>
        <v>15190.84458511947</v>
      </c>
      <c r="Q425" s="572">
        <f t="shared" si="516"/>
        <v>20173.638274858633</v>
      </c>
      <c r="S425" s="568"/>
      <c r="U425" s="547"/>
      <c r="V425" s="547"/>
      <c r="W425" s="547"/>
      <c r="X425" s="547"/>
      <c r="Y425" s="547"/>
      <c r="Z425" s="547"/>
    </row>
    <row r="426" spans="2:26" s="533" customFormat="1" ht="12.75" customHeight="1" x14ac:dyDescent="0.2">
      <c r="B426" s="523" t="s">
        <v>778</v>
      </c>
      <c r="C426" s="732"/>
      <c r="D426" s="565"/>
      <c r="E426" s="565"/>
      <c r="F426" s="565"/>
      <c r="G426" s="565"/>
      <c r="H426" s="565"/>
      <c r="I426" s="565"/>
      <c r="J426" s="582"/>
      <c r="K426" s="523" t="s">
        <v>778</v>
      </c>
      <c r="L426" s="565"/>
      <c r="M426" s="536"/>
      <c r="N426" s="536"/>
      <c r="O426" s="536"/>
      <c r="P426" s="536"/>
      <c r="Q426" s="538"/>
      <c r="S426" s="568"/>
      <c r="U426" s="547"/>
      <c r="V426" s="547"/>
      <c r="W426" s="547"/>
      <c r="X426" s="547"/>
      <c r="Y426" s="547"/>
      <c r="Z426" s="547"/>
    </row>
    <row r="427" spans="2:26" s="533" customFormat="1" ht="12.75" customHeight="1" x14ac:dyDescent="0.2">
      <c r="B427" s="87" t="s">
        <v>85</v>
      </c>
      <c r="C427" s="731" t="s">
        <v>267</v>
      </c>
      <c r="D427" s="532">
        <f>ROUND((($C$482*D353)/240),0)</f>
        <v>127</v>
      </c>
      <c r="E427" s="532">
        <f t="shared" ref="E427:I427" si="517">ROUND((($C$482*E353)/240),0)</f>
        <v>135</v>
      </c>
      <c r="F427" s="532">
        <f t="shared" si="517"/>
        <v>162</v>
      </c>
      <c r="G427" s="532">
        <f t="shared" si="517"/>
        <v>195</v>
      </c>
      <c r="H427" s="532">
        <f t="shared" si="517"/>
        <v>247</v>
      </c>
      <c r="I427" s="532">
        <f t="shared" si="517"/>
        <v>313</v>
      </c>
      <c r="J427" s="582"/>
      <c r="K427" s="87" t="s">
        <v>85</v>
      </c>
      <c r="L427" s="532">
        <f>L205+L279-L353</f>
        <v>127</v>
      </c>
      <c r="M427" s="532">
        <f t="shared" ref="M427:Q427" si="518">M205+M279-M353</f>
        <v>141.04403771720331</v>
      </c>
      <c r="N427" s="532">
        <f t="shared" si="518"/>
        <v>177.74079646505629</v>
      </c>
      <c r="O427" s="532">
        <f t="shared" si="518"/>
        <v>224.65100060640998</v>
      </c>
      <c r="P427" s="532">
        <f t="shared" si="518"/>
        <v>298.85607747900121</v>
      </c>
      <c r="Q427" s="532">
        <f t="shared" si="518"/>
        <v>397.65558272777389</v>
      </c>
      <c r="S427" s="568"/>
      <c r="U427" s="547"/>
      <c r="V427" s="547"/>
      <c r="W427" s="547"/>
      <c r="X427" s="547"/>
      <c r="Y427" s="547"/>
      <c r="Z427" s="547"/>
    </row>
    <row r="428" spans="2:26" s="533" customFormat="1" ht="12.75" customHeight="1" x14ac:dyDescent="0.2">
      <c r="B428" s="87" t="s">
        <v>86</v>
      </c>
      <c r="C428" s="731" t="s">
        <v>267</v>
      </c>
      <c r="D428" s="532">
        <f>ROUND((($C$482*D354)/240),0)</f>
        <v>937</v>
      </c>
      <c r="E428" s="532">
        <f t="shared" ref="E428:I428" si="519">ROUND((($C$482*E354)/240),0)</f>
        <v>995</v>
      </c>
      <c r="F428" s="532">
        <f t="shared" si="519"/>
        <v>1200</v>
      </c>
      <c r="G428" s="532">
        <f t="shared" si="519"/>
        <v>1441</v>
      </c>
      <c r="H428" s="532">
        <f t="shared" si="519"/>
        <v>1827</v>
      </c>
      <c r="I428" s="532">
        <f t="shared" si="519"/>
        <v>2309</v>
      </c>
      <c r="J428" s="582"/>
      <c r="K428" s="87" t="s">
        <v>86</v>
      </c>
      <c r="L428" s="532">
        <f>L206+L280-L354</f>
        <v>937.00000000000091</v>
      </c>
      <c r="M428" s="532">
        <f t="shared" ref="M428:Q428" si="520">M206+M280-M354</f>
        <v>1128.6378661695089</v>
      </c>
      <c r="N428" s="532">
        <f t="shared" si="520"/>
        <v>1440.9091357997531</v>
      </c>
      <c r="O428" s="532">
        <f t="shared" si="520"/>
        <v>1818.056750643651</v>
      </c>
      <c r="P428" s="532">
        <f t="shared" si="520"/>
        <v>2421.0814854498458</v>
      </c>
      <c r="Q428" s="532">
        <f t="shared" si="520"/>
        <v>3212.8455618722764</v>
      </c>
      <c r="S428" s="568"/>
      <c r="U428" s="547"/>
      <c r="V428" s="547"/>
      <c r="W428" s="547"/>
      <c r="X428" s="547"/>
      <c r="Y428" s="547"/>
      <c r="Z428" s="547"/>
    </row>
    <row r="429" spans="2:26" s="533" customFormat="1" ht="12.75" customHeight="1" x14ac:dyDescent="0.2">
      <c r="B429" s="743" t="s">
        <v>783</v>
      </c>
      <c r="C429" s="611"/>
      <c r="D429" s="572">
        <f>SUM(D427:D428)</f>
        <v>1064</v>
      </c>
      <c r="E429" s="572">
        <f t="shared" ref="E429:I429" si="521">SUM(E427:E428)</f>
        <v>1130</v>
      </c>
      <c r="F429" s="572">
        <f t="shared" si="521"/>
        <v>1362</v>
      </c>
      <c r="G429" s="572">
        <f t="shared" si="521"/>
        <v>1636</v>
      </c>
      <c r="H429" s="572">
        <f t="shared" si="521"/>
        <v>2074</v>
      </c>
      <c r="I429" s="572">
        <f t="shared" si="521"/>
        <v>2622</v>
      </c>
      <c r="J429" s="582"/>
      <c r="K429" s="743" t="s">
        <v>783</v>
      </c>
      <c r="L429" s="572">
        <f>SUM(L427:L428)</f>
        <v>1064.0000000000009</v>
      </c>
      <c r="M429" s="572">
        <f t="shared" ref="M429:Q429" si="522">SUM(M427:M428)</f>
        <v>1269.6819038867122</v>
      </c>
      <c r="N429" s="572">
        <f t="shared" si="522"/>
        <v>1618.6499322648094</v>
      </c>
      <c r="O429" s="572">
        <f t="shared" si="522"/>
        <v>2042.7077512500609</v>
      </c>
      <c r="P429" s="572">
        <f t="shared" si="522"/>
        <v>2719.937562928847</v>
      </c>
      <c r="Q429" s="572">
        <f t="shared" si="522"/>
        <v>3610.5011446000503</v>
      </c>
      <c r="S429" s="568"/>
      <c r="U429" s="547"/>
      <c r="V429" s="547"/>
      <c r="W429" s="547"/>
      <c r="X429" s="547"/>
      <c r="Y429" s="547"/>
      <c r="Z429" s="547"/>
    </row>
    <row r="430" spans="2:26" s="533" customFormat="1" ht="12.75" customHeight="1" x14ac:dyDescent="0.2">
      <c r="B430" s="523" t="s">
        <v>779</v>
      </c>
      <c r="C430" s="732"/>
      <c r="D430" s="565"/>
      <c r="E430" s="565"/>
      <c r="F430" s="565"/>
      <c r="G430" s="565"/>
      <c r="H430" s="565"/>
      <c r="I430" s="565"/>
      <c r="J430" s="582"/>
      <c r="K430" s="523" t="s">
        <v>779</v>
      </c>
      <c r="L430" s="565"/>
      <c r="M430" s="536"/>
      <c r="N430" s="536"/>
      <c r="O430" s="536"/>
      <c r="P430" s="536"/>
      <c r="Q430" s="538"/>
      <c r="S430" s="568"/>
      <c r="U430" s="547"/>
      <c r="V430" s="547"/>
      <c r="W430" s="547"/>
      <c r="X430" s="547"/>
      <c r="Y430" s="547"/>
      <c r="Z430" s="547"/>
    </row>
    <row r="431" spans="2:26" s="533" customFormat="1" ht="12.75" customHeight="1" x14ac:dyDescent="0.2">
      <c r="B431" s="87" t="s">
        <v>87</v>
      </c>
      <c r="C431" s="731" t="s">
        <v>267</v>
      </c>
      <c r="D431" s="532">
        <f>ROUND((($C$482*D357)/240),0)</f>
        <v>398</v>
      </c>
      <c r="E431" s="532">
        <f t="shared" ref="E431:I431" si="523">ROUND((($C$482*E357)/240),0)</f>
        <v>458</v>
      </c>
      <c r="F431" s="532">
        <f t="shared" si="523"/>
        <v>549</v>
      </c>
      <c r="G431" s="532">
        <f t="shared" si="523"/>
        <v>659</v>
      </c>
      <c r="H431" s="532">
        <f t="shared" si="523"/>
        <v>832</v>
      </c>
      <c r="I431" s="532">
        <f t="shared" si="523"/>
        <v>1052</v>
      </c>
      <c r="J431" s="582"/>
      <c r="K431" s="87" t="s">
        <v>87</v>
      </c>
      <c r="L431" s="532">
        <f>L209+L283-L357</f>
        <v>1134.2999999999993</v>
      </c>
      <c r="M431" s="532">
        <f t="shared" ref="M431:Q431" si="524">M209+M283-M357</f>
        <v>1367.36231884058</v>
      </c>
      <c r="N431" s="532">
        <f t="shared" si="524"/>
        <v>1720.9774081632149</v>
      </c>
      <c r="O431" s="532">
        <f t="shared" si="524"/>
        <v>2169.0996795839492</v>
      </c>
      <c r="P431" s="532">
        <f t="shared" si="524"/>
        <v>2876.1512610047212</v>
      </c>
      <c r="Q431" s="532">
        <f t="shared" si="524"/>
        <v>3818.6106731195468</v>
      </c>
      <c r="S431" s="568"/>
      <c r="U431" s="547"/>
      <c r="V431" s="547"/>
      <c r="W431" s="547"/>
      <c r="X431" s="547"/>
      <c r="Y431" s="547"/>
      <c r="Z431" s="547"/>
    </row>
    <row r="432" spans="2:26" s="533" customFormat="1" ht="12.75" customHeight="1" x14ac:dyDescent="0.2">
      <c r="B432" s="743" t="s">
        <v>784</v>
      </c>
      <c r="C432" s="611"/>
      <c r="D432" s="572">
        <f>SUM(D431)</f>
        <v>398</v>
      </c>
      <c r="E432" s="572">
        <f t="shared" ref="E432:I432" si="525">SUM(E431)</f>
        <v>458</v>
      </c>
      <c r="F432" s="572">
        <f t="shared" si="525"/>
        <v>549</v>
      </c>
      <c r="G432" s="572">
        <f t="shared" si="525"/>
        <v>659</v>
      </c>
      <c r="H432" s="572">
        <f t="shared" si="525"/>
        <v>832</v>
      </c>
      <c r="I432" s="572">
        <f t="shared" si="525"/>
        <v>1052</v>
      </c>
      <c r="J432" s="582"/>
      <c r="K432" s="743" t="s">
        <v>784</v>
      </c>
      <c r="L432" s="572">
        <f>SUM(L431)</f>
        <v>1134.2999999999993</v>
      </c>
      <c r="M432" s="572">
        <f t="shared" ref="M432:Q432" si="526">SUM(M431)</f>
        <v>1367.36231884058</v>
      </c>
      <c r="N432" s="572">
        <f t="shared" si="526"/>
        <v>1720.9774081632149</v>
      </c>
      <c r="O432" s="572">
        <f t="shared" si="526"/>
        <v>2169.0996795839492</v>
      </c>
      <c r="P432" s="572">
        <f t="shared" si="526"/>
        <v>2876.1512610047212</v>
      </c>
      <c r="Q432" s="572">
        <f t="shared" si="526"/>
        <v>3818.6106731195468</v>
      </c>
      <c r="S432" s="568"/>
      <c r="U432" s="547"/>
      <c r="V432" s="547"/>
      <c r="W432" s="547"/>
      <c r="X432" s="547"/>
      <c r="Y432" s="547"/>
      <c r="Z432" s="547"/>
    </row>
    <row r="433" spans="2:26" s="533" customFormat="1" ht="12.75" customHeight="1" x14ac:dyDescent="0.2">
      <c r="B433" s="750" t="s">
        <v>257</v>
      </c>
      <c r="C433" s="732"/>
      <c r="D433" s="565"/>
      <c r="E433" s="565"/>
      <c r="F433" s="565"/>
      <c r="G433" s="565"/>
      <c r="H433" s="565"/>
      <c r="I433" s="565"/>
      <c r="J433" s="582"/>
      <c r="K433" s="750" t="s">
        <v>257</v>
      </c>
      <c r="L433" s="565"/>
      <c r="M433" s="536"/>
      <c r="N433" s="536"/>
      <c r="O433" s="536"/>
      <c r="P433" s="536"/>
      <c r="Q433" s="538"/>
      <c r="S433" s="568"/>
      <c r="U433" s="547"/>
      <c r="V433" s="547"/>
      <c r="W433" s="547"/>
      <c r="X433" s="547"/>
      <c r="Y433" s="547"/>
      <c r="Z433" s="547"/>
    </row>
    <row r="434" spans="2:26" s="533" customFormat="1" ht="12.75" customHeight="1" x14ac:dyDescent="0.2">
      <c r="B434" s="87" t="s">
        <v>75</v>
      </c>
      <c r="C434" s="731" t="s">
        <v>267</v>
      </c>
      <c r="D434" s="532">
        <f>ROUND((($C$482*D360)/240),0)</f>
        <v>25</v>
      </c>
      <c r="E434" s="532">
        <f t="shared" ref="E434:I434" si="527">ROUND((($C$482*E360)/240),0)</f>
        <v>27</v>
      </c>
      <c r="F434" s="532">
        <f t="shared" si="527"/>
        <v>32</v>
      </c>
      <c r="G434" s="532">
        <f t="shared" si="527"/>
        <v>39</v>
      </c>
      <c r="H434" s="532">
        <f t="shared" si="527"/>
        <v>49</v>
      </c>
      <c r="I434" s="532">
        <f t="shared" si="527"/>
        <v>63</v>
      </c>
      <c r="J434" s="582"/>
      <c r="K434" s="87" t="s">
        <v>75</v>
      </c>
      <c r="L434" s="532">
        <f>L212+L286-L360</f>
        <v>25</v>
      </c>
      <c r="M434" s="532">
        <f t="shared" ref="M434:Q434" si="528">M212+M286-M360</f>
        <v>28.017140972794749</v>
      </c>
      <c r="N434" s="532">
        <f t="shared" si="528"/>
        <v>34.843586686298465</v>
      </c>
      <c r="O434" s="532">
        <f t="shared" si="528"/>
        <v>44.588966737708859</v>
      </c>
      <c r="P434" s="532">
        <f t="shared" si="528"/>
        <v>58.834677344319743</v>
      </c>
      <c r="Q434" s="532">
        <f t="shared" si="528"/>
        <v>79.432297367205592</v>
      </c>
      <c r="S434" s="568"/>
      <c r="U434" s="547"/>
      <c r="V434" s="547"/>
      <c r="W434" s="547"/>
      <c r="X434" s="547"/>
      <c r="Y434" s="547"/>
      <c r="Z434" s="547"/>
    </row>
    <row r="435" spans="2:26" s="533" customFormat="1" ht="12.75" customHeight="1" x14ac:dyDescent="0.2">
      <c r="B435" s="87" t="s">
        <v>76</v>
      </c>
      <c r="C435" s="731" t="s">
        <v>267</v>
      </c>
      <c r="D435" s="532">
        <f t="shared" ref="D435:D446" si="529">ROUND((($C$482*D361)/240),0)</f>
        <v>392</v>
      </c>
      <c r="E435" s="532">
        <f t="shared" ref="E435:I435" si="530">ROUND((($C$482*E361)/240),0)</f>
        <v>430</v>
      </c>
      <c r="F435" s="532">
        <f t="shared" si="530"/>
        <v>510</v>
      </c>
      <c r="G435" s="532">
        <f t="shared" si="530"/>
        <v>613</v>
      </c>
      <c r="H435" s="532">
        <f t="shared" si="530"/>
        <v>777</v>
      </c>
      <c r="I435" s="532">
        <f t="shared" si="530"/>
        <v>982</v>
      </c>
      <c r="J435" s="582"/>
      <c r="K435" s="87" t="s">
        <v>76</v>
      </c>
      <c r="L435" s="532">
        <f t="shared" ref="L435:L446" si="531">L213+L287-L361</f>
        <v>392</v>
      </c>
      <c r="M435" s="532">
        <f t="shared" ref="M435:Q435" si="532">M213+M287-M361</f>
        <v>446.23066666666682</v>
      </c>
      <c r="N435" s="532">
        <f t="shared" si="532"/>
        <v>555.3005162328509</v>
      </c>
      <c r="O435" s="532">
        <f t="shared" si="532"/>
        <v>700.8166921341417</v>
      </c>
      <c r="P435" s="532">
        <f t="shared" si="532"/>
        <v>932.96147363950149</v>
      </c>
      <c r="Q435" s="532">
        <f t="shared" si="532"/>
        <v>1238.0768924816239</v>
      </c>
      <c r="S435" s="568"/>
      <c r="U435" s="547"/>
      <c r="V435" s="547"/>
      <c r="W435" s="547"/>
      <c r="X435" s="547"/>
      <c r="Y435" s="547"/>
      <c r="Z435" s="547"/>
    </row>
    <row r="436" spans="2:26" s="533" customFormat="1" ht="12.75" customHeight="1" x14ac:dyDescent="0.2">
      <c r="B436" s="87" t="s">
        <v>77</v>
      </c>
      <c r="C436" s="731" t="s">
        <v>267</v>
      </c>
      <c r="D436" s="532">
        <f t="shared" si="529"/>
        <v>112</v>
      </c>
      <c r="E436" s="532">
        <f t="shared" ref="E436:I436" si="533">ROUND((($C$482*E362)/240),0)</f>
        <v>124</v>
      </c>
      <c r="F436" s="532">
        <f t="shared" si="533"/>
        <v>147</v>
      </c>
      <c r="G436" s="532">
        <f t="shared" si="533"/>
        <v>176</v>
      </c>
      <c r="H436" s="532">
        <f t="shared" si="533"/>
        <v>224</v>
      </c>
      <c r="I436" s="532">
        <f t="shared" si="533"/>
        <v>282</v>
      </c>
      <c r="J436" s="582"/>
      <c r="K436" s="87" t="s">
        <v>77</v>
      </c>
      <c r="L436" s="532">
        <f t="shared" si="531"/>
        <v>112</v>
      </c>
      <c r="M436" s="532">
        <f t="shared" ref="M436:Q436" si="534">M214+M288-M362</f>
        <v>128.68678116343472</v>
      </c>
      <c r="N436" s="532">
        <f t="shared" si="534"/>
        <v>160.05558268176856</v>
      </c>
      <c r="O436" s="532">
        <f t="shared" si="534"/>
        <v>201.20774620851125</v>
      </c>
      <c r="P436" s="532">
        <f t="shared" si="534"/>
        <v>268.96412779810862</v>
      </c>
      <c r="Q436" s="532">
        <f t="shared" si="534"/>
        <v>355.53079754698092</v>
      </c>
      <c r="S436" s="568"/>
      <c r="U436" s="547"/>
      <c r="V436" s="547"/>
      <c r="W436" s="547"/>
      <c r="X436" s="547"/>
      <c r="Y436" s="547"/>
      <c r="Z436" s="547"/>
    </row>
    <row r="437" spans="2:26" s="533" customFormat="1" ht="12.75" customHeight="1" x14ac:dyDescent="0.2">
      <c r="B437" s="87" t="s">
        <v>78</v>
      </c>
      <c r="C437" s="731" t="s">
        <v>267</v>
      </c>
      <c r="D437" s="532">
        <f t="shared" si="529"/>
        <v>45</v>
      </c>
      <c r="E437" s="532">
        <f t="shared" ref="E437:I437" si="535">ROUND((($C$482*E363)/240),0)</f>
        <v>49</v>
      </c>
      <c r="F437" s="532">
        <f t="shared" si="535"/>
        <v>58</v>
      </c>
      <c r="G437" s="532">
        <f t="shared" si="535"/>
        <v>70</v>
      </c>
      <c r="H437" s="532">
        <f t="shared" si="535"/>
        <v>89</v>
      </c>
      <c r="I437" s="532">
        <f t="shared" si="535"/>
        <v>112</v>
      </c>
      <c r="J437" s="582"/>
      <c r="K437" s="87" t="s">
        <v>78</v>
      </c>
      <c r="L437" s="532">
        <f t="shared" si="531"/>
        <v>45</v>
      </c>
      <c r="M437" s="532">
        <f t="shared" ref="M437:Q437" si="536">M215+M289-M363</f>
        <v>50.846971174661007</v>
      </c>
      <c r="N437" s="532">
        <f t="shared" si="536"/>
        <v>63.151674980069117</v>
      </c>
      <c r="O437" s="532">
        <f t="shared" si="536"/>
        <v>80.031820151288571</v>
      </c>
      <c r="P437" s="532">
        <f t="shared" si="536"/>
        <v>106.86425825151355</v>
      </c>
      <c r="Q437" s="532">
        <f t="shared" si="536"/>
        <v>141.20514273684716</v>
      </c>
      <c r="S437" s="568"/>
      <c r="U437" s="547"/>
      <c r="V437" s="547"/>
      <c r="W437" s="547"/>
      <c r="X437" s="547"/>
      <c r="Y437" s="547"/>
      <c r="Z437" s="547"/>
    </row>
    <row r="438" spans="2:26" s="533" customFormat="1" ht="12.75" customHeight="1" x14ac:dyDescent="0.2">
      <c r="B438" s="87" t="s">
        <v>79</v>
      </c>
      <c r="C438" s="731" t="s">
        <v>267</v>
      </c>
      <c r="D438" s="532">
        <f t="shared" si="529"/>
        <v>205</v>
      </c>
      <c r="E438" s="532">
        <f t="shared" ref="E438:I438" si="537">ROUND((($C$482*E364)/240),0)</f>
        <v>221</v>
      </c>
      <c r="F438" s="532">
        <f t="shared" si="537"/>
        <v>265</v>
      </c>
      <c r="G438" s="532">
        <f t="shared" si="537"/>
        <v>317</v>
      </c>
      <c r="H438" s="532">
        <f t="shared" si="537"/>
        <v>402</v>
      </c>
      <c r="I438" s="532">
        <f t="shared" si="537"/>
        <v>509</v>
      </c>
      <c r="J438" s="582"/>
      <c r="K438" s="87" t="s">
        <v>79</v>
      </c>
      <c r="L438" s="532">
        <f t="shared" si="531"/>
        <v>205</v>
      </c>
      <c r="M438" s="532">
        <f t="shared" ref="M438:Q438" si="538">M216+M290-M364</f>
        <v>229.32492432663526</v>
      </c>
      <c r="N438" s="532">
        <f t="shared" si="538"/>
        <v>288.54925689582979</v>
      </c>
      <c r="O438" s="532">
        <f t="shared" si="538"/>
        <v>362.40734446549322</v>
      </c>
      <c r="P438" s="532">
        <f t="shared" si="538"/>
        <v>482.69063243434221</v>
      </c>
      <c r="Q438" s="532">
        <f t="shared" si="538"/>
        <v>641.73525451185014</v>
      </c>
      <c r="S438" s="568"/>
      <c r="U438" s="547"/>
      <c r="V438" s="547"/>
      <c r="W438" s="547"/>
      <c r="X438" s="547"/>
      <c r="Y438" s="547"/>
      <c r="Z438" s="547"/>
    </row>
    <row r="439" spans="2:26" s="533" customFormat="1" ht="12.75" customHeight="1" x14ac:dyDescent="0.2">
      <c r="B439" s="87" t="s">
        <v>80</v>
      </c>
      <c r="C439" s="731" t="s">
        <v>267</v>
      </c>
      <c r="D439" s="532">
        <f t="shared" si="529"/>
        <v>1391</v>
      </c>
      <c r="E439" s="532">
        <f t="shared" ref="E439:I439" si="539">ROUND((($C$482*E365)/240),0)</f>
        <v>1504</v>
      </c>
      <c r="F439" s="532">
        <f t="shared" si="539"/>
        <v>1798</v>
      </c>
      <c r="G439" s="532">
        <f t="shared" si="539"/>
        <v>2158</v>
      </c>
      <c r="H439" s="532">
        <f t="shared" si="539"/>
        <v>2737</v>
      </c>
      <c r="I439" s="532">
        <f t="shared" si="539"/>
        <v>3460</v>
      </c>
      <c r="J439" s="582"/>
      <c r="K439" s="87" t="s">
        <v>80</v>
      </c>
      <c r="L439" s="532">
        <f t="shared" si="531"/>
        <v>1391</v>
      </c>
      <c r="M439" s="532">
        <f t="shared" ref="M439:Q439" si="540">M217+M291-M365</f>
        <v>1560.6763789175038</v>
      </c>
      <c r="N439" s="532">
        <f t="shared" si="540"/>
        <v>1957.7647407868917</v>
      </c>
      <c r="O439" s="532">
        <f t="shared" si="540"/>
        <v>2467.1438379988613</v>
      </c>
      <c r="P439" s="532">
        <f t="shared" si="540"/>
        <v>3286.3872201014819</v>
      </c>
      <c r="Q439" s="532">
        <f t="shared" si="540"/>
        <v>4362.2699009591306</v>
      </c>
      <c r="S439" s="568"/>
      <c r="U439" s="547"/>
      <c r="V439" s="547"/>
      <c r="W439" s="547"/>
      <c r="X439" s="547"/>
      <c r="Y439" s="547"/>
      <c r="Z439" s="547"/>
    </row>
    <row r="440" spans="2:26" s="533" customFormat="1" ht="12.75" customHeight="1" x14ac:dyDescent="0.2">
      <c r="B440" s="87" t="s">
        <v>81</v>
      </c>
      <c r="C440" s="731" t="s">
        <v>267</v>
      </c>
      <c r="D440" s="532">
        <f t="shared" si="529"/>
        <v>230</v>
      </c>
      <c r="E440" s="532">
        <f t="shared" ref="E440:I440" si="541">ROUND((($C$482*E366)/240),0)</f>
        <v>249</v>
      </c>
      <c r="F440" s="532">
        <f t="shared" si="541"/>
        <v>297</v>
      </c>
      <c r="G440" s="532">
        <f t="shared" si="541"/>
        <v>357</v>
      </c>
      <c r="H440" s="532">
        <f t="shared" si="541"/>
        <v>453</v>
      </c>
      <c r="I440" s="532">
        <f t="shared" si="541"/>
        <v>572</v>
      </c>
      <c r="J440" s="582"/>
      <c r="K440" s="87" t="s">
        <v>81</v>
      </c>
      <c r="L440" s="532">
        <f t="shared" si="531"/>
        <v>229.99999999999977</v>
      </c>
      <c r="M440" s="532">
        <f t="shared" ref="M440:Q440" si="542">M218+M292-M366</f>
        <v>258.38602994852636</v>
      </c>
      <c r="N440" s="532">
        <f t="shared" si="542"/>
        <v>323.38641676736461</v>
      </c>
      <c r="O440" s="532">
        <f t="shared" si="542"/>
        <v>408.14246485724971</v>
      </c>
      <c r="P440" s="532">
        <f t="shared" si="542"/>
        <v>543.92811259079463</v>
      </c>
      <c r="Q440" s="532">
        <f t="shared" si="542"/>
        <v>721.15844656582976</v>
      </c>
      <c r="S440" s="568"/>
      <c r="U440" s="547"/>
      <c r="V440" s="547"/>
      <c r="W440" s="547"/>
      <c r="X440" s="547"/>
      <c r="Y440" s="547"/>
      <c r="Z440" s="547"/>
    </row>
    <row r="441" spans="2:26" s="533" customFormat="1" ht="12.75" customHeight="1" x14ac:dyDescent="0.2">
      <c r="B441" s="87" t="s">
        <v>82</v>
      </c>
      <c r="C441" s="731" t="s">
        <v>267</v>
      </c>
      <c r="D441" s="532">
        <f t="shared" si="529"/>
        <v>106</v>
      </c>
      <c r="E441" s="532">
        <f t="shared" ref="E441:I441" si="543">ROUND((($C$482*E367)/240),0)</f>
        <v>110</v>
      </c>
      <c r="F441" s="532">
        <f t="shared" si="543"/>
        <v>135</v>
      </c>
      <c r="G441" s="532">
        <f t="shared" si="543"/>
        <v>162</v>
      </c>
      <c r="H441" s="532">
        <f t="shared" si="543"/>
        <v>204</v>
      </c>
      <c r="I441" s="532">
        <f t="shared" si="543"/>
        <v>259</v>
      </c>
      <c r="J441" s="582"/>
      <c r="K441" s="87" t="s">
        <v>82</v>
      </c>
      <c r="L441" s="532">
        <f t="shared" si="531"/>
        <v>106</v>
      </c>
      <c r="M441" s="532">
        <f t="shared" ref="M441:Q441" si="544">M219+M293-M367</f>
        <v>114.12603187411742</v>
      </c>
      <c r="N441" s="532">
        <f t="shared" si="544"/>
        <v>147.01031382587666</v>
      </c>
      <c r="O441" s="532">
        <f t="shared" si="544"/>
        <v>185.2082331009442</v>
      </c>
      <c r="P441" s="532">
        <f t="shared" si="544"/>
        <v>244.94252022618002</v>
      </c>
      <c r="Q441" s="532">
        <f t="shared" si="544"/>
        <v>326.54563682020353</v>
      </c>
      <c r="S441" s="568"/>
      <c r="U441" s="547"/>
      <c r="V441" s="547"/>
      <c r="W441" s="547"/>
      <c r="X441" s="547"/>
      <c r="Y441" s="547"/>
      <c r="Z441" s="547"/>
    </row>
    <row r="442" spans="2:26" s="533" customFormat="1" ht="12.75" customHeight="1" x14ac:dyDescent="0.2">
      <c r="B442" s="87" t="s">
        <v>83</v>
      </c>
      <c r="C442" s="731" t="s">
        <v>267</v>
      </c>
      <c r="D442" s="532">
        <f t="shared" si="529"/>
        <v>1454</v>
      </c>
      <c r="E442" s="532">
        <f t="shared" ref="E442:I442" si="545">ROUND((($C$482*E368)/240),0)</f>
        <v>1560</v>
      </c>
      <c r="F442" s="532">
        <f t="shared" si="545"/>
        <v>1873</v>
      </c>
      <c r="G442" s="532">
        <f t="shared" si="545"/>
        <v>2247</v>
      </c>
      <c r="H442" s="532">
        <f t="shared" si="545"/>
        <v>2849</v>
      </c>
      <c r="I442" s="532">
        <f t="shared" si="545"/>
        <v>3604</v>
      </c>
      <c r="J442" s="582"/>
      <c r="K442" s="87" t="s">
        <v>83</v>
      </c>
      <c r="L442" s="532">
        <f t="shared" si="531"/>
        <v>1454</v>
      </c>
      <c r="M442" s="532">
        <f t="shared" ref="M442:Q442" si="546">M220+M294-M368</f>
        <v>1618.736212828986</v>
      </c>
      <c r="N442" s="532">
        <f t="shared" si="546"/>
        <v>2039.4631893122623</v>
      </c>
      <c r="O442" s="532">
        <f t="shared" si="546"/>
        <v>2568.8918378003036</v>
      </c>
      <c r="P442" s="532">
        <f t="shared" si="546"/>
        <v>3420.8672951598419</v>
      </c>
      <c r="Q442" s="532">
        <f t="shared" si="546"/>
        <v>4543.8314018922756</v>
      </c>
      <c r="S442" s="568"/>
      <c r="U442" s="547"/>
      <c r="V442" s="547"/>
      <c r="W442" s="547"/>
      <c r="X442" s="547"/>
      <c r="Y442" s="547"/>
      <c r="Z442" s="547"/>
    </row>
    <row r="443" spans="2:26" s="533" customFormat="1" ht="12.75" customHeight="1" x14ac:dyDescent="0.2">
      <c r="B443" s="87" t="s">
        <v>84</v>
      </c>
      <c r="C443" s="731" t="s">
        <v>267</v>
      </c>
      <c r="D443" s="532">
        <f t="shared" si="529"/>
        <v>1174</v>
      </c>
      <c r="E443" s="532">
        <f t="shared" ref="E443:I443" si="547">ROUND((($C$482*E369)/240),0)</f>
        <v>1262</v>
      </c>
      <c r="F443" s="532">
        <f t="shared" si="547"/>
        <v>1514</v>
      </c>
      <c r="G443" s="532">
        <f t="shared" si="547"/>
        <v>1815</v>
      </c>
      <c r="H443" s="532">
        <f t="shared" si="547"/>
        <v>2302</v>
      </c>
      <c r="I443" s="532">
        <f t="shared" si="547"/>
        <v>2912</v>
      </c>
      <c r="J443" s="582"/>
      <c r="K443" s="87" t="s">
        <v>84</v>
      </c>
      <c r="L443" s="532">
        <f t="shared" si="531"/>
        <v>1174</v>
      </c>
      <c r="M443" s="532">
        <f t="shared" ref="M443:Q443" si="548">M221+M295-M369</f>
        <v>1309.5248509289413</v>
      </c>
      <c r="N443" s="532">
        <f t="shared" si="548"/>
        <v>1648.5507445524599</v>
      </c>
      <c r="O443" s="532">
        <f t="shared" si="548"/>
        <v>2075.000506269429</v>
      </c>
      <c r="P443" s="532">
        <f t="shared" si="548"/>
        <v>2764.0740292141636</v>
      </c>
      <c r="Q443" s="532">
        <f t="shared" si="548"/>
        <v>3671.3762010393439</v>
      </c>
      <c r="S443" s="568"/>
      <c r="U443" s="547"/>
      <c r="V443" s="547"/>
      <c r="W443" s="547"/>
      <c r="X443" s="547"/>
      <c r="Y443" s="547"/>
      <c r="Z443" s="547"/>
    </row>
    <row r="444" spans="2:26" s="533" customFormat="1" ht="12.75" customHeight="1" x14ac:dyDescent="0.2">
      <c r="B444" s="87" t="s">
        <v>85</v>
      </c>
      <c r="C444" s="731" t="s">
        <v>267</v>
      </c>
      <c r="D444" s="532">
        <f t="shared" si="529"/>
        <v>97</v>
      </c>
      <c r="E444" s="532">
        <f t="shared" ref="E444:I444" si="549">ROUND((($C$482*E370)/240),0)</f>
        <v>104</v>
      </c>
      <c r="F444" s="532">
        <f t="shared" si="549"/>
        <v>125</v>
      </c>
      <c r="G444" s="532">
        <f t="shared" si="549"/>
        <v>150</v>
      </c>
      <c r="H444" s="532">
        <f t="shared" si="549"/>
        <v>190</v>
      </c>
      <c r="I444" s="532">
        <f t="shared" si="549"/>
        <v>240</v>
      </c>
      <c r="J444" s="582"/>
      <c r="K444" s="87" t="s">
        <v>85</v>
      </c>
      <c r="L444" s="532">
        <f t="shared" si="531"/>
        <v>97</v>
      </c>
      <c r="M444" s="532">
        <f t="shared" ref="M444:Q444" si="550">M222+M296-M370</f>
        <v>107.91353684436342</v>
      </c>
      <c r="N444" s="532">
        <f t="shared" si="550"/>
        <v>136.10812931531927</v>
      </c>
      <c r="O444" s="532">
        <f t="shared" si="550"/>
        <v>171.48836388608584</v>
      </c>
      <c r="P444" s="532">
        <f t="shared" si="550"/>
        <v>228.13519484912604</v>
      </c>
      <c r="Q444" s="532">
        <f t="shared" si="550"/>
        <v>302.58484510690778</v>
      </c>
      <c r="S444" s="568"/>
      <c r="U444" s="547"/>
      <c r="V444" s="547"/>
      <c r="W444" s="547"/>
      <c r="X444" s="547"/>
      <c r="Y444" s="547"/>
      <c r="Z444" s="547"/>
    </row>
    <row r="445" spans="2:26" s="533" customFormat="1" ht="12.75" customHeight="1" x14ac:dyDescent="0.2">
      <c r="B445" s="87" t="s">
        <v>86</v>
      </c>
      <c r="C445" s="731" t="s">
        <v>267</v>
      </c>
      <c r="D445" s="532">
        <f t="shared" si="529"/>
        <v>795</v>
      </c>
      <c r="E445" s="532">
        <f t="shared" ref="E445:I445" si="551">ROUND((($C$482*E371)/240),0)</f>
        <v>844</v>
      </c>
      <c r="F445" s="532">
        <f t="shared" si="551"/>
        <v>1017</v>
      </c>
      <c r="G445" s="532">
        <f t="shared" si="551"/>
        <v>1221</v>
      </c>
      <c r="H445" s="532">
        <f t="shared" si="551"/>
        <v>1549</v>
      </c>
      <c r="I445" s="532">
        <f t="shared" si="551"/>
        <v>1958</v>
      </c>
      <c r="J445" s="582"/>
      <c r="K445" s="87" t="s">
        <v>86</v>
      </c>
      <c r="L445" s="532">
        <f t="shared" si="531"/>
        <v>795</v>
      </c>
      <c r="M445" s="532">
        <f t="shared" ref="M445:Q445" si="552">M223+M297-M371</f>
        <v>875.73746266573653</v>
      </c>
      <c r="N445" s="532">
        <f t="shared" si="552"/>
        <v>1107.4039058841954</v>
      </c>
      <c r="O445" s="532">
        <f t="shared" si="552"/>
        <v>1395.9227345468553</v>
      </c>
      <c r="P445" s="532">
        <f t="shared" si="552"/>
        <v>1859.9275768028747</v>
      </c>
      <c r="Q445" s="532">
        <f t="shared" si="552"/>
        <v>2468.5891829154243</v>
      </c>
      <c r="S445" s="568"/>
      <c r="U445" s="547"/>
      <c r="V445" s="547"/>
      <c r="W445" s="547"/>
      <c r="X445" s="547"/>
      <c r="Y445" s="547"/>
      <c r="Z445" s="547"/>
    </row>
    <row r="446" spans="2:26" s="533" customFormat="1" ht="12.75" customHeight="1" x14ac:dyDescent="0.2">
      <c r="B446" s="87" t="s">
        <v>87</v>
      </c>
      <c r="C446" s="731" t="s">
        <v>267</v>
      </c>
      <c r="D446" s="532">
        <f t="shared" si="529"/>
        <v>491</v>
      </c>
      <c r="E446" s="532">
        <f t="shared" ref="E446:I446" si="553">ROUND((($C$482*E372)/240),0)</f>
        <v>565</v>
      </c>
      <c r="F446" s="532">
        <f t="shared" si="553"/>
        <v>677</v>
      </c>
      <c r="G446" s="532">
        <f t="shared" si="553"/>
        <v>813</v>
      </c>
      <c r="H446" s="532">
        <f t="shared" si="553"/>
        <v>1027</v>
      </c>
      <c r="I446" s="532">
        <f t="shared" si="553"/>
        <v>1298</v>
      </c>
      <c r="J446" s="582"/>
      <c r="K446" s="87" t="s">
        <v>87</v>
      </c>
      <c r="L446" s="532">
        <f t="shared" si="531"/>
        <v>491.00000000000045</v>
      </c>
      <c r="M446" s="532">
        <f t="shared" ref="M446:Q446" si="554">M224+M298-M372</f>
        <v>586.43785528800709</v>
      </c>
      <c r="N446" s="532">
        <f t="shared" si="554"/>
        <v>737.18182702259401</v>
      </c>
      <c r="O446" s="532">
        <f t="shared" si="554"/>
        <v>929.47089309844614</v>
      </c>
      <c r="P446" s="532">
        <f t="shared" si="554"/>
        <v>1233.1228175597789</v>
      </c>
      <c r="Q446" s="532">
        <f t="shared" si="554"/>
        <v>1636.4785299183259</v>
      </c>
      <c r="S446" s="568"/>
      <c r="U446" s="547"/>
      <c r="V446" s="547"/>
      <c r="W446" s="547"/>
      <c r="X446" s="547"/>
      <c r="Y446" s="547"/>
      <c r="Z446" s="547"/>
    </row>
    <row r="447" spans="2:26" s="533" customFormat="1" ht="12.75" customHeight="1" x14ac:dyDescent="0.2">
      <c r="B447" s="743" t="s">
        <v>678</v>
      </c>
      <c r="C447" s="611"/>
      <c r="D447" s="572">
        <f>SUM(D434:D446)</f>
        <v>6517</v>
      </c>
      <c r="E447" s="572">
        <f t="shared" ref="E447:I447" si="555">SUM(E434:E446)</f>
        <v>7049</v>
      </c>
      <c r="F447" s="572">
        <f t="shared" si="555"/>
        <v>8448</v>
      </c>
      <c r="G447" s="572">
        <f t="shared" si="555"/>
        <v>10138</v>
      </c>
      <c r="H447" s="572">
        <f t="shared" si="555"/>
        <v>12852</v>
      </c>
      <c r="I447" s="572">
        <f t="shared" si="555"/>
        <v>16251</v>
      </c>
      <c r="J447" s="582"/>
      <c r="K447" s="743" t="s">
        <v>678</v>
      </c>
      <c r="L447" s="572">
        <f>SUM(L434:L446)</f>
        <v>6517</v>
      </c>
      <c r="M447" s="572">
        <f t="shared" ref="M447:Q447" si="556">SUM(M434:M446)</f>
        <v>7314.6448436003739</v>
      </c>
      <c r="N447" s="572">
        <f t="shared" si="556"/>
        <v>9198.769884943782</v>
      </c>
      <c r="O447" s="572">
        <f t="shared" si="556"/>
        <v>11590.321441255321</v>
      </c>
      <c r="P447" s="572">
        <f t="shared" si="556"/>
        <v>15431.699935972027</v>
      </c>
      <c r="Q447" s="572">
        <f t="shared" si="556"/>
        <v>20488.814529861949</v>
      </c>
      <c r="S447" s="568"/>
      <c r="U447" s="547"/>
      <c r="V447" s="547"/>
      <c r="W447" s="547"/>
      <c r="X447" s="547"/>
      <c r="Y447" s="547"/>
      <c r="Z447" s="547"/>
    </row>
    <row r="448" spans="2:26" s="533" customFormat="1" ht="12.75" customHeight="1" x14ac:dyDescent="0.2">
      <c r="B448" s="562" t="s">
        <v>661</v>
      </c>
      <c r="C448" s="735"/>
      <c r="D448" s="563">
        <f>D447+D432+D429+D425+D421+D415</f>
        <v>13477</v>
      </c>
      <c r="E448" s="563">
        <f t="shared" ref="E448:I448" si="557">E447+E432+E429+E425+E421+E415</f>
        <v>14574</v>
      </c>
      <c r="F448" s="563">
        <f t="shared" si="557"/>
        <v>17461</v>
      </c>
      <c r="G448" s="563">
        <f t="shared" si="557"/>
        <v>20957</v>
      </c>
      <c r="H448" s="563">
        <f t="shared" si="557"/>
        <v>26567</v>
      </c>
      <c r="I448" s="563">
        <f t="shared" si="557"/>
        <v>33594</v>
      </c>
      <c r="J448" s="582"/>
      <c r="K448" s="562" t="s">
        <v>661</v>
      </c>
      <c r="L448" s="563">
        <f>L447+L432+L429+L425+L421+L415</f>
        <v>23865.370000000006</v>
      </c>
      <c r="M448" s="563">
        <f t="shared" ref="M448:Q448" si="558">M447+M432+M429+M425+M421+M415</f>
        <v>27065.15433780638</v>
      </c>
      <c r="N448" s="563">
        <f t="shared" si="558"/>
        <v>34028.08768480771</v>
      </c>
      <c r="O448" s="563">
        <f t="shared" si="558"/>
        <v>42884.167094637203</v>
      </c>
      <c r="P448" s="563">
        <f t="shared" si="558"/>
        <v>57097.230965965136</v>
      </c>
      <c r="Q448" s="563">
        <f t="shared" si="558"/>
        <v>75811.874290471387</v>
      </c>
      <c r="S448" s="568"/>
      <c r="U448" s="547"/>
      <c r="V448" s="547"/>
      <c r="W448" s="547"/>
      <c r="X448" s="547"/>
      <c r="Y448" s="547"/>
      <c r="Z448" s="547"/>
    </row>
    <row r="449" spans="2:26" s="533" customFormat="1" ht="12.75" customHeight="1" x14ac:dyDescent="0.2">
      <c r="B449" s="523" t="s">
        <v>248</v>
      </c>
      <c r="C449" s="732"/>
      <c r="D449" s="565"/>
      <c r="E449" s="565"/>
      <c r="F449" s="565"/>
      <c r="G449" s="565"/>
      <c r="H449" s="565"/>
      <c r="I449" s="565"/>
      <c r="J449" s="582"/>
      <c r="K449" s="523" t="s">
        <v>248</v>
      </c>
      <c r="L449" s="565"/>
      <c r="M449" s="536"/>
      <c r="N449" s="536"/>
      <c r="O449" s="536"/>
      <c r="P449" s="536"/>
      <c r="Q449" s="538"/>
      <c r="S449" s="568"/>
      <c r="U449" s="547"/>
      <c r="V449" s="547"/>
      <c r="W449" s="547"/>
      <c r="X449" s="547"/>
      <c r="Y449" s="547"/>
      <c r="Z449" s="547"/>
    </row>
    <row r="450" spans="2:26" s="533" customFormat="1" ht="12.75" customHeight="1" x14ac:dyDescent="0.2">
      <c r="B450" s="523" t="s">
        <v>785</v>
      </c>
      <c r="C450" s="732"/>
      <c r="D450" s="565"/>
      <c r="E450" s="565"/>
      <c r="F450" s="565"/>
      <c r="G450" s="565"/>
      <c r="H450" s="565"/>
      <c r="I450" s="565"/>
      <c r="J450" s="582"/>
      <c r="K450" s="523" t="s">
        <v>785</v>
      </c>
      <c r="L450" s="565"/>
      <c r="M450" s="536"/>
      <c r="N450" s="536"/>
      <c r="O450" s="536"/>
      <c r="P450" s="536"/>
      <c r="Q450" s="538"/>
      <c r="S450" s="568"/>
      <c r="U450" s="547"/>
      <c r="V450" s="547"/>
      <c r="W450" s="547"/>
      <c r="X450" s="547"/>
      <c r="Y450" s="547"/>
      <c r="Z450" s="547"/>
    </row>
    <row r="451" spans="2:26" s="533" customFormat="1" ht="12.75" customHeight="1" x14ac:dyDescent="0.2">
      <c r="B451" s="87" t="s">
        <v>75</v>
      </c>
      <c r="C451" s="731" t="s">
        <v>247</v>
      </c>
      <c r="D451" s="532">
        <f t="shared" ref="D451:I463" si="559">ROUND((($C$482*D377)/240),0)</f>
        <v>7</v>
      </c>
      <c r="E451" s="532">
        <f t="shared" si="559"/>
        <v>7</v>
      </c>
      <c r="F451" s="532">
        <f t="shared" si="559"/>
        <v>8</v>
      </c>
      <c r="G451" s="532">
        <f t="shared" si="559"/>
        <v>10</v>
      </c>
      <c r="H451" s="532">
        <f t="shared" si="559"/>
        <v>13</v>
      </c>
      <c r="I451" s="532">
        <f t="shared" si="559"/>
        <v>16</v>
      </c>
      <c r="J451" s="582"/>
      <c r="K451" s="87" t="s">
        <v>75</v>
      </c>
      <c r="L451" s="532">
        <f>L229+L303-L377</f>
        <v>3.6400000000000006</v>
      </c>
      <c r="M451" s="532">
        <f t="shared" ref="M451:Q451" si="560">M229+M303-M377</f>
        <v>3.7955555555555556</v>
      </c>
      <c r="N451" s="532">
        <f t="shared" si="560"/>
        <v>4.5556505622060257</v>
      </c>
      <c r="O451" s="532">
        <f t="shared" si="560"/>
        <v>5.9808586835131834</v>
      </c>
      <c r="P451" s="532">
        <f t="shared" si="560"/>
        <v>8.1648031536474832</v>
      </c>
      <c r="Q451" s="532">
        <f t="shared" si="560"/>
        <v>10.5502104087508</v>
      </c>
      <c r="S451" s="568"/>
      <c r="U451" s="547"/>
      <c r="V451" s="547"/>
      <c r="W451" s="547"/>
      <c r="X451" s="547"/>
      <c r="Y451" s="547"/>
      <c r="Z451" s="547"/>
    </row>
    <row r="452" spans="2:26" s="533" customFormat="1" ht="12.75" customHeight="1" x14ac:dyDescent="0.2">
      <c r="B452" s="87" t="s">
        <v>76</v>
      </c>
      <c r="C452" s="731" t="s">
        <v>247</v>
      </c>
      <c r="D452" s="532">
        <f t="shared" si="559"/>
        <v>91</v>
      </c>
      <c r="E452" s="532">
        <f t="shared" si="559"/>
        <v>100</v>
      </c>
      <c r="F452" s="532">
        <f t="shared" si="559"/>
        <v>119</v>
      </c>
      <c r="G452" s="532">
        <f t="shared" si="559"/>
        <v>142</v>
      </c>
      <c r="H452" s="532">
        <f t="shared" si="559"/>
        <v>181</v>
      </c>
      <c r="I452" s="532">
        <f t="shared" si="559"/>
        <v>228</v>
      </c>
      <c r="J452" s="582"/>
      <c r="K452" s="87" t="s">
        <v>76</v>
      </c>
      <c r="L452" s="532">
        <f t="shared" ref="L452:L463" si="561">L230+L304-L378</f>
        <v>45.063199999999995</v>
      </c>
      <c r="M452" s="532">
        <f t="shared" ref="M452:Q452" si="562">M230+M304-M378</f>
        <v>51.749244444444457</v>
      </c>
      <c r="N452" s="532">
        <f t="shared" si="562"/>
        <v>64.656546835101949</v>
      </c>
      <c r="O452" s="532">
        <f t="shared" si="562"/>
        <v>81.013521805919027</v>
      </c>
      <c r="P452" s="532">
        <f t="shared" si="562"/>
        <v>108.4586551231414</v>
      </c>
      <c r="Q452" s="532">
        <f t="shared" si="562"/>
        <v>143.45098001947804</v>
      </c>
      <c r="S452" s="568"/>
      <c r="U452" s="547"/>
      <c r="V452" s="547"/>
      <c r="W452" s="547"/>
      <c r="X452" s="547"/>
      <c r="Y452" s="547"/>
      <c r="Z452" s="547"/>
    </row>
    <row r="453" spans="2:26" s="533" customFormat="1" ht="12.75" customHeight="1" x14ac:dyDescent="0.2">
      <c r="B453" s="87" t="s">
        <v>77</v>
      </c>
      <c r="C453" s="731" t="s">
        <v>247</v>
      </c>
      <c r="D453" s="532">
        <f t="shared" si="559"/>
        <v>24</v>
      </c>
      <c r="E453" s="532">
        <f t="shared" si="559"/>
        <v>27</v>
      </c>
      <c r="F453" s="532">
        <f t="shared" si="559"/>
        <v>32</v>
      </c>
      <c r="G453" s="532">
        <f t="shared" si="559"/>
        <v>38</v>
      </c>
      <c r="H453" s="532">
        <f t="shared" si="559"/>
        <v>48</v>
      </c>
      <c r="I453" s="532">
        <f t="shared" si="559"/>
        <v>61</v>
      </c>
      <c r="J453" s="582"/>
      <c r="K453" s="87" t="s">
        <v>77</v>
      </c>
      <c r="L453" s="532">
        <f t="shared" si="561"/>
        <v>11.884799999999998</v>
      </c>
      <c r="M453" s="532">
        <f t="shared" ref="M453:Q453" si="563">M231+M305-M379</f>
        <v>13.973317842323652</v>
      </c>
      <c r="N453" s="532">
        <f t="shared" si="563"/>
        <v>17.385508919363588</v>
      </c>
      <c r="O453" s="532">
        <f t="shared" si="563"/>
        <v>21.678119919474881</v>
      </c>
      <c r="P453" s="532">
        <f t="shared" si="563"/>
        <v>28.761530967640766</v>
      </c>
      <c r="Q453" s="532">
        <f t="shared" si="563"/>
        <v>38.379656547089326</v>
      </c>
      <c r="S453" s="568"/>
      <c r="U453" s="547"/>
      <c r="V453" s="547"/>
      <c r="W453" s="547"/>
      <c r="X453" s="547"/>
      <c r="Y453" s="547"/>
      <c r="Z453" s="547"/>
    </row>
    <row r="454" spans="2:26" s="533" customFormat="1" ht="12.75" customHeight="1" x14ac:dyDescent="0.2">
      <c r="B454" s="87" t="s">
        <v>78</v>
      </c>
      <c r="C454" s="731" t="s">
        <v>247</v>
      </c>
      <c r="D454" s="532">
        <f t="shared" si="559"/>
        <v>8</v>
      </c>
      <c r="E454" s="532">
        <f t="shared" si="559"/>
        <v>9</v>
      </c>
      <c r="F454" s="532">
        <f t="shared" si="559"/>
        <v>10</v>
      </c>
      <c r="G454" s="532">
        <f t="shared" si="559"/>
        <v>12</v>
      </c>
      <c r="H454" s="532">
        <f t="shared" si="559"/>
        <v>16</v>
      </c>
      <c r="I454" s="532">
        <f t="shared" si="559"/>
        <v>20</v>
      </c>
      <c r="J454" s="582"/>
      <c r="K454" s="87" t="s">
        <v>78</v>
      </c>
      <c r="L454" s="532">
        <f t="shared" si="561"/>
        <v>3.9616000000000007</v>
      </c>
      <c r="M454" s="532">
        <f t="shared" ref="M454:Q454" si="564">M232+M306-M380</f>
        <v>5.7071076923076873</v>
      </c>
      <c r="N454" s="532">
        <f t="shared" si="564"/>
        <v>6.7778893647935661</v>
      </c>
      <c r="O454" s="532">
        <f t="shared" si="564"/>
        <v>8.5577792731293556</v>
      </c>
      <c r="P454" s="532">
        <f t="shared" si="564"/>
        <v>11.985931737790494</v>
      </c>
      <c r="Q454" s="532">
        <f t="shared" si="564"/>
        <v>15.728385232956015</v>
      </c>
      <c r="S454" s="568"/>
      <c r="U454" s="547"/>
      <c r="V454" s="547"/>
      <c r="W454" s="547"/>
      <c r="X454" s="547"/>
      <c r="Y454" s="547"/>
      <c r="Z454" s="547"/>
    </row>
    <row r="455" spans="2:26" s="533" customFormat="1" ht="12.75" customHeight="1" x14ac:dyDescent="0.2">
      <c r="B455" s="87" t="s">
        <v>79</v>
      </c>
      <c r="C455" s="731" t="s">
        <v>247</v>
      </c>
      <c r="D455" s="532">
        <f t="shared" si="559"/>
        <v>53</v>
      </c>
      <c r="E455" s="532">
        <f t="shared" si="559"/>
        <v>57</v>
      </c>
      <c r="F455" s="532">
        <f t="shared" si="559"/>
        <v>69</v>
      </c>
      <c r="G455" s="532">
        <f t="shared" si="559"/>
        <v>82</v>
      </c>
      <c r="H455" s="532">
        <f t="shared" si="559"/>
        <v>104</v>
      </c>
      <c r="I455" s="532">
        <f t="shared" si="559"/>
        <v>132</v>
      </c>
      <c r="J455" s="582"/>
      <c r="K455" s="87" t="s">
        <v>79</v>
      </c>
      <c r="L455" s="532">
        <f t="shared" si="561"/>
        <v>29.256000000000029</v>
      </c>
      <c r="M455" s="532">
        <f t="shared" ref="M455:Q455" si="565">M233+M307-M381</f>
        <v>32.896069767441873</v>
      </c>
      <c r="N455" s="532">
        <f t="shared" si="565"/>
        <v>41.818451562435996</v>
      </c>
      <c r="O455" s="532">
        <f t="shared" si="565"/>
        <v>52.180030720686716</v>
      </c>
      <c r="P455" s="532">
        <f t="shared" si="565"/>
        <v>69.509332247340126</v>
      </c>
      <c r="Q455" s="532">
        <f t="shared" si="565"/>
        <v>92.636141596102561</v>
      </c>
      <c r="S455" s="568"/>
      <c r="U455" s="547"/>
      <c r="V455" s="547"/>
      <c r="W455" s="547"/>
      <c r="X455" s="547"/>
      <c r="Y455" s="547"/>
      <c r="Z455" s="547"/>
    </row>
    <row r="456" spans="2:26" s="533" customFormat="1" ht="12.75" customHeight="1" x14ac:dyDescent="0.2">
      <c r="B456" s="87" t="s">
        <v>80</v>
      </c>
      <c r="C456" s="731" t="s">
        <v>247</v>
      </c>
      <c r="D456" s="532">
        <f t="shared" si="559"/>
        <v>324</v>
      </c>
      <c r="E456" s="532">
        <f t="shared" si="559"/>
        <v>350</v>
      </c>
      <c r="F456" s="532">
        <f t="shared" si="559"/>
        <v>418</v>
      </c>
      <c r="G456" s="532">
        <f t="shared" si="559"/>
        <v>502</v>
      </c>
      <c r="H456" s="532">
        <f t="shared" si="559"/>
        <v>636</v>
      </c>
      <c r="I456" s="532">
        <f t="shared" si="559"/>
        <v>805</v>
      </c>
      <c r="J456" s="582"/>
      <c r="K456" s="87" t="s">
        <v>80</v>
      </c>
      <c r="L456" s="532">
        <f t="shared" si="561"/>
        <v>178.84800000000018</v>
      </c>
      <c r="M456" s="532">
        <f t="shared" ref="M456:Q456" si="566">M234+M308-M382</f>
        <v>208.27090216010174</v>
      </c>
      <c r="N456" s="532">
        <f t="shared" si="566"/>
        <v>261.98171829247485</v>
      </c>
      <c r="O456" s="532">
        <f t="shared" si="566"/>
        <v>330.45853839598294</v>
      </c>
      <c r="P456" s="532">
        <f t="shared" si="566"/>
        <v>439.72660149592366</v>
      </c>
      <c r="Q456" s="532">
        <f t="shared" si="566"/>
        <v>584.40966451594522</v>
      </c>
      <c r="S456" s="568"/>
      <c r="U456" s="547"/>
      <c r="V456" s="547"/>
      <c r="W456" s="547"/>
      <c r="X456" s="547"/>
      <c r="Y456" s="547"/>
      <c r="Z456" s="547"/>
    </row>
    <row r="457" spans="2:26" s="533" customFormat="1" ht="12.75" customHeight="1" x14ac:dyDescent="0.2">
      <c r="B457" s="87" t="s">
        <v>81</v>
      </c>
      <c r="C457" s="731" t="s">
        <v>247</v>
      </c>
      <c r="D457" s="532">
        <f t="shared" si="559"/>
        <v>49</v>
      </c>
      <c r="E457" s="532">
        <f t="shared" si="559"/>
        <v>54</v>
      </c>
      <c r="F457" s="532">
        <f t="shared" si="559"/>
        <v>64</v>
      </c>
      <c r="G457" s="532">
        <f t="shared" si="559"/>
        <v>77</v>
      </c>
      <c r="H457" s="532">
        <f t="shared" si="559"/>
        <v>97</v>
      </c>
      <c r="I457" s="532">
        <f t="shared" si="559"/>
        <v>123</v>
      </c>
      <c r="J457" s="582"/>
      <c r="K457" s="87" t="s">
        <v>81</v>
      </c>
      <c r="L457" s="532">
        <f t="shared" si="561"/>
        <v>27.048000000000002</v>
      </c>
      <c r="M457" s="532">
        <f t="shared" ref="M457:Q457" si="567">M235+M309-M383</f>
        <v>31.166608695652172</v>
      </c>
      <c r="N457" s="532">
        <f t="shared" si="567"/>
        <v>38.784522541786089</v>
      </c>
      <c r="O457" s="532">
        <f t="shared" si="567"/>
        <v>48.998957372680707</v>
      </c>
      <c r="P457" s="532">
        <f t="shared" si="567"/>
        <v>64.828777618561503</v>
      </c>
      <c r="Q457" s="532">
        <f t="shared" si="567"/>
        <v>86.319317028337764</v>
      </c>
      <c r="S457" s="568"/>
      <c r="U457" s="547"/>
      <c r="V457" s="547"/>
      <c r="W457" s="547"/>
      <c r="X457" s="547"/>
      <c r="Y457" s="547"/>
      <c r="Z457" s="547"/>
    </row>
    <row r="458" spans="2:26" s="533" customFormat="1" ht="12.75" customHeight="1" x14ac:dyDescent="0.2">
      <c r="B458" s="87" t="s">
        <v>82</v>
      </c>
      <c r="C458" s="731" t="s">
        <v>247</v>
      </c>
      <c r="D458" s="532">
        <f t="shared" si="559"/>
        <v>19</v>
      </c>
      <c r="E458" s="532">
        <f t="shared" si="559"/>
        <v>20</v>
      </c>
      <c r="F458" s="532">
        <f t="shared" si="559"/>
        <v>24</v>
      </c>
      <c r="G458" s="532">
        <f t="shared" si="559"/>
        <v>29</v>
      </c>
      <c r="H458" s="532">
        <f t="shared" si="559"/>
        <v>36</v>
      </c>
      <c r="I458" s="532">
        <f t="shared" si="559"/>
        <v>46</v>
      </c>
      <c r="J458" s="582"/>
      <c r="K458" s="87" t="s">
        <v>82</v>
      </c>
      <c r="L458" s="532">
        <f t="shared" si="561"/>
        <v>0.37999999999999989</v>
      </c>
      <c r="M458" s="532">
        <f t="shared" ref="M458:Q458" si="568">M236+M310-M384</f>
        <v>10.390909090909091</v>
      </c>
      <c r="N458" s="532">
        <f t="shared" si="568"/>
        <v>14.415987930067047</v>
      </c>
      <c r="O458" s="532">
        <f t="shared" si="568"/>
        <v>18.439510363511488</v>
      </c>
      <c r="P458" s="532">
        <f t="shared" si="568"/>
        <v>24.057094862812278</v>
      </c>
      <c r="Q458" s="532">
        <f t="shared" si="568"/>
        <v>32.282293213400521</v>
      </c>
      <c r="S458" s="568"/>
      <c r="U458" s="547"/>
      <c r="V458" s="547"/>
      <c r="W458" s="547"/>
      <c r="X458" s="547"/>
      <c r="Y458" s="547"/>
      <c r="Z458" s="547"/>
    </row>
    <row r="459" spans="2:26" s="533" customFormat="1" ht="12.75" customHeight="1" x14ac:dyDescent="0.2">
      <c r="B459" s="87" t="s">
        <v>83</v>
      </c>
      <c r="C459" s="731" t="s">
        <v>247</v>
      </c>
      <c r="D459" s="532">
        <f t="shared" si="559"/>
        <v>309</v>
      </c>
      <c r="E459" s="532">
        <f t="shared" si="559"/>
        <v>332</v>
      </c>
      <c r="F459" s="532">
        <f t="shared" si="559"/>
        <v>398</v>
      </c>
      <c r="G459" s="532">
        <f t="shared" si="559"/>
        <v>478</v>
      </c>
      <c r="H459" s="532">
        <f t="shared" si="559"/>
        <v>606</v>
      </c>
      <c r="I459" s="532">
        <f t="shared" si="559"/>
        <v>767</v>
      </c>
      <c r="J459" s="582"/>
      <c r="K459" s="87" t="s">
        <v>83</v>
      </c>
      <c r="L459" s="532">
        <f t="shared" si="561"/>
        <v>97.335000000000036</v>
      </c>
      <c r="M459" s="532">
        <f t="shared" ref="M459:Q459" si="569">M237+M311-M385</f>
        <v>109.04500000000007</v>
      </c>
      <c r="N459" s="532">
        <f t="shared" si="569"/>
        <v>137.24175476906589</v>
      </c>
      <c r="O459" s="532">
        <f t="shared" si="569"/>
        <v>173.06835394422137</v>
      </c>
      <c r="P459" s="532">
        <f t="shared" si="569"/>
        <v>230.44271466109331</v>
      </c>
      <c r="Q459" s="532">
        <f t="shared" si="569"/>
        <v>306.25250933191182</v>
      </c>
      <c r="S459" s="568"/>
      <c r="U459" s="547"/>
      <c r="V459" s="547"/>
      <c r="W459" s="547"/>
      <c r="X459" s="547"/>
      <c r="Y459" s="547"/>
      <c r="Z459" s="547"/>
    </row>
    <row r="460" spans="2:26" s="533" customFormat="1" ht="12.75" customHeight="1" x14ac:dyDescent="0.2">
      <c r="B460" s="87" t="s">
        <v>84</v>
      </c>
      <c r="C460" s="731" t="s">
        <v>247</v>
      </c>
      <c r="D460" s="532">
        <f t="shared" si="559"/>
        <v>235</v>
      </c>
      <c r="E460" s="532">
        <f t="shared" si="559"/>
        <v>252</v>
      </c>
      <c r="F460" s="532">
        <f t="shared" si="559"/>
        <v>303</v>
      </c>
      <c r="G460" s="532">
        <f t="shared" si="559"/>
        <v>363</v>
      </c>
      <c r="H460" s="532">
        <f t="shared" si="559"/>
        <v>460</v>
      </c>
      <c r="I460" s="532">
        <f t="shared" si="559"/>
        <v>582</v>
      </c>
      <c r="J460" s="582"/>
      <c r="K460" s="87" t="s">
        <v>84</v>
      </c>
      <c r="L460" s="532">
        <f t="shared" si="561"/>
        <v>74.024999999999977</v>
      </c>
      <c r="M460" s="532">
        <f t="shared" ref="M460:Q460" si="570">M238+M312-M386</f>
        <v>82.768850726552159</v>
      </c>
      <c r="N460" s="532">
        <f t="shared" si="570"/>
        <v>104.48359632625443</v>
      </c>
      <c r="O460" s="532">
        <f t="shared" si="570"/>
        <v>131.42909353625237</v>
      </c>
      <c r="P460" s="532">
        <f t="shared" si="570"/>
        <v>174.92342338904791</v>
      </c>
      <c r="Q460" s="532">
        <f t="shared" si="570"/>
        <v>232.38509302289458</v>
      </c>
      <c r="S460" s="568"/>
      <c r="U460" s="547"/>
      <c r="V460" s="547"/>
      <c r="W460" s="547"/>
      <c r="X460" s="547"/>
      <c r="Y460" s="547"/>
      <c r="Z460" s="547"/>
    </row>
    <row r="461" spans="2:26" s="533" customFormat="1" ht="12.75" customHeight="1" x14ac:dyDescent="0.2">
      <c r="B461" s="87" t="s">
        <v>85</v>
      </c>
      <c r="C461" s="731" t="s">
        <v>247</v>
      </c>
      <c r="D461" s="532">
        <f t="shared" si="559"/>
        <v>30</v>
      </c>
      <c r="E461" s="532">
        <f t="shared" si="559"/>
        <v>31</v>
      </c>
      <c r="F461" s="532">
        <f t="shared" si="559"/>
        <v>38</v>
      </c>
      <c r="G461" s="532">
        <f t="shared" si="559"/>
        <v>45</v>
      </c>
      <c r="H461" s="532">
        <f t="shared" si="559"/>
        <v>57</v>
      </c>
      <c r="I461" s="532">
        <f t="shared" si="559"/>
        <v>73</v>
      </c>
      <c r="J461" s="582"/>
      <c r="K461" s="87" t="s">
        <v>85</v>
      </c>
      <c r="L461" s="532">
        <f t="shared" si="561"/>
        <v>7.5</v>
      </c>
      <c r="M461" s="532">
        <f t="shared" ref="M461:Q461" si="571">M239+M313-M387</f>
        <v>8.0270212765957467</v>
      </c>
      <c r="N461" s="532">
        <f t="shared" si="571"/>
        <v>10.325283963055824</v>
      </c>
      <c r="O461" s="532">
        <f t="shared" si="571"/>
        <v>12.836773329409112</v>
      </c>
      <c r="P461" s="532">
        <f t="shared" si="571"/>
        <v>17.077980414888998</v>
      </c>
      <c r="Q461" s="532">
        <f t="shared" si="571"/>
        <v>22.966066207339509</v>
      </c>
      <c r="S461" s="568"/>
      <c r="U461" s="547"/>
      <c r="V461" s="547"/>
      <c r="W461" s="547"/>
      <c r="X461" s="547"/>
      <c r="Y461" s="547"/>
      <c r="Z461" s="547"/>
    </row>
    <row r="462" spans="2:26" s="533" customFormat="1" ht="12.75" customHeight="1" x14ac:dyDescent="0.2">
      <c r="B462" s="87" t="s">
        <v>86</v>
      </c>
      <c r="C462" s="731" t="s">
        <v>247</v>
      </c>
      <c r="D462" s="532">
        <f t="shared" si="559"/>
        <v>204</v>
      </c>
      <c r="E462" s="532">
        <f t="shared" si="559"/>
        <v>216</v>
      </c>
      <c r="F462" s="532">
        <f t="shared" si="559"/>
        <v>261</v>
      </c>
      <c r="G462" s="532">
        <f t="shared" si="559"/>
        <v>313</v>
      </c>
      <c r="H462" s="532">
        <f t="shared" si="559"/>
        <v>397</v>
      </c>
      <c r="I462" s="532">
        <f t="shared" si="559"/>
        <v>502</v>
      </c>
      <c r="J462" s="582"/>
      <c r="K462" s="87" t="s">
        <v>86</v>
      </c>
      <c r="L462" s="532">
        <f t="shared" si="561"/>
        <v>51</v>
      </c>
      <c r="M462" s="532">
        <f t="shared" ref="M462:Q462" si="572">M240+M314-M388</f>
        <v>55.933682588597833</v>
      </c>
      <c r="N462" s="532">
        <f t="shared" si="572"/>
        <v>70.915735539215348</v>
      </c>
      <c r="O462" s="532">
        <f t="shared" si="572"/>
        <v>89.28834343040171</v>
      </c>
      <c r="P462" s="532">
        <f t="shared" si="572"/>
        <v>118.94359627002473</v>
      </c>
      <c r="Q462" s="532">
        <f t="shared" si="572"/>
        <v>157.92336334815218</v>
      </c>
      <c r="S462" s="568"/>
      <c r="U462" s="547"/>
      <c r="V462" s="547"/>
      <c r="W462" s="547"/>
      <c r="X462" s="547"/>
      <c r="Y462" s="547"/>
      <c r="Z462" s="547"/>
    </row>
    <row r="463" spans="2:26" s="533" customFormat="1" ht="12.75" customHeight="1" x14ac:dyDescent="0.2">
      <c r="B463" s="87" t="s">
        <v>87</v>
      </c>
      <c r="C463" s="731" t="s">
        <v>247</v>
      </c>
      <c r="D463" s="532">
        <f t="shared" si="559"/>
        <v>85</v>
      </c>
      <c r="E463" s="532">
        <f t="shared" si="559"/>
        <v>97</v>
      </c>
      <c r="F463" s="532">
        <f t="shared" si="559"/>
        <v>117</v>
      </c>
      <c r="G463" s="532">
        <f t="shared" si="559"/>
        <v>140</v>
      </c>
      <c r="H463" s="532">
        <f t="shared" si="559"/>
        <v>177</v>
      </c>
      <c r="I463" s="532">
        <f t="shared" si="559"/>
        <v>224</v>
      </c>
      <c r="J463" s="582"/>
      <c r="K463" s="87" t="s">
        <v>87</v>
      </c>
      <c r="L463" s="532">
        <f t="shared" si="561"/>
        <v>21.590000000000003</v>
      </c>
      <c r="M463" s="532">
        <f t="shared" ref="M463:Q463" si="573">M241+M315-M389</f>
        <v>25.776642694063923</v>
      </c>
      <c r="N463" s="532">
        <f t="shared" si="573"/>
        <v>32.643209229995364</v>
      </c>
      <c r="O463" s="532">
        <f t="shared" si="573"/>
        <v>41.011869948574599</v>
      </c>
      <c r="P463" s="532">
        <f t="shared" si="573"/>
        <v>54.457095060914526</v>
      </c>
      <c r="Q463" s="532">
        <f t="shared" si="573"/>
        <v>72.364957206358213</v>
      </c>
      <c r="S463" s="568"/>
      <c r="U463" s="547"/>
      <c r="V463" s="547"/>
      <c r="W463" s="547"/>
      <c r="X463" s="547"/>
      <c r="Y463" s="547"/>
      <c r="Z463" s="547"/>
    </row>
    <row r="464" spans="2:26" s="533" customFormat="1" ht="12.75" customHeight="1" x14ac:dyDescent="0.2">
      <c r="B464" s="51" t="s">
        <v>786</v>
      </c>
      <c r="C464" s="733"/>
      <c r="D464" s="551">
        <f t="shared" ref="D464" si="574">SUM(D451:D463)</f>
        <v>1438</v>
      </c>
      <c r="E464" s="551">
        <f t="shared" ref="E464:I464" si="575">SUM(E451:E463)</f>
        <v>1552</v>
      </c>
      <c r="F464" s="551">
        <f t="shared" si="575"/>
        <v>1861</v>
      </c>
      <c r="G464" s="551">
        <f t="shared" si="575"/>
        <v>2231</v>
      </c>
      <c r="H464" s="551">
        <f t="shared" si="575"/>
        <v>2828</v>
      </c>
      <c r="I464" s="551">
        <f t="shared" si="575"/>
        <v>3579</v>
      </c>
      <c r="J464" s="582"/>
      <c r="K464" s="51" t="s">
        <v>786</v>
      </c>
      <c r="L464" s="551">
        <f t="shared" ref="L464" si="576">SUM(L451:L463)</f>
        <v>551.53160000000025</v>
      </c>
      <c r="M464" s="551">
        <f t="shared" ref="M464:Q464" si="577">SUM(M451:M463)</f>
        <v>639.50091253454593</v>
      </c>
      <c r="N464" s="551">
        <f t="shared" si="577"/>
        <v>805.98585583581598</v>
      </c>
      <c r="O464" s="551">
        <f t="shared" si="577"/>
        <v>1014.9417507237574</v>
      </c>
      <c r="P464" s="551">
        <f t="shared" si="577"/>
        <v>1351.337537002827</v>
      </c>
      <c r="Q464" s="551">
        <f t="shared" si="577"/>
        <v>1795.6486376787166</v>
      </c>
      <c r="S464" s="568"/>
      <c r="U464" s="547"/>
      <c r="V464" s="547"/>
      <c r="W464" s="547"/>
      <c r="X464" s="547"/>
      <c r="Y464" s="547"/>
      <c r="Z464" s="547"/>
    </row>
    <row r="465" spans="2:27" s="533" customFormat="1" ht="12.75" customHeight="1" x14ac:dyDescent="0.2">
      <c r="B465" s="523" t="s">
        <v>788</v>
      </c>
      <c r="C465" s="732"/>
      <c r="D465" s="565"/>
      <c r="E465" s="565"/>
      <c r="F465" s="565"/>
      <c r="G465" s="565"/>
      <c r="H465" s="565"/>
      <c r="I465" s="565"/>
      <c r="J465" s="582"/>
      <c r="K465" s="523" t="s">
        <v>788</v>
      </c>
      <c r="L465" s="565"/>
      <c r="M465" s="536"/>
      <c r="N465" s="536"/>
      <c r="O465" s="536"/>
      <c r="P465" s="536"/>
      <c r="Q465" s="538"/>
      <c r="S465" s="568"/>
      <c r="U465" s="547"/>
      <c r="V465" s="547"/>
      <c r="W465" s="547"/>
      <c r="X465" s="547"/>
      <c r="Y465" s="547"/>
      <c r="Z465" s="547"/>
    </row>
    <row r="466" spans="2:27" s="533" customFormat="1" ht="12.75" customHeight="1" x14ac:dyDescent="0.2">
      <c r="B466" s="87" t="s">
        <v>75</v>
      </c>
      <c r="C466" s="731" t="s">
        <v>247</v>
      </c>
      <c r="D466" s="532">
        <f>ROUND((($C$482*D392)/240),0)</f>
        <v>7</v>
      </c>
      <c r="E466" s="532">
        <f t="shared" ref="E466:I466" si="578">ROUND((($C$482*E392)/240),0)</f>
        <v>7</v>
      </c>
      <c r="F466" s="532">
        <f t="shared" si="578"/>
        <v>8</v>
      </c>
      <c r="G466" s="532">
        <f t="shared" si="578"/>
        <v>10</v>
      </c>
      <c r="H466" s="532">
        <f t="shared" si="578"/>
        <v>13</v>
      </c>
      <c r="I466" s="532">
        <f t="shared" si="578"/>
        <v>16</v>
      </c>
      <c r="J466" s="582"/>
      <c r="K466" s="87" t="s">
        <v>75</v>
      </c>
      <c r="L466" s="532">
        <f>L244+L318-L392</f>
        <v>7.9940000000000069</v>
      </c>
      <c r="M466" s="532">
        <f t="shared" ref="M466:Q466" si="579">M244+M318-M392</f>
        <v>8.3548888888888797</v>
      </c>
      <c r="N466" s="532">
        <f t="shared" si="579"/>
        <v>10.030545924881409</v>
      </c>
      <c r="O466" s="532">
        <f t="shared" si="579"/>
        <v>13.168836157622522</v>
      </c>
      <c r="P466" s="532">
        <f t="shared" si="579"/>
        <v>17.977545186929063</v>
      </c>
      <c r="Q466" s="532">
        <f t="shared" si="579"/>
        <v>23.22982075011916</v>
      </c>
      <c r="S466" s="568"/>
      <c r="U466" s="547"/>
      <c r="V466" s="547"/>
      <c r="W466" s="547"/>
      <c r="X466" s="547"/>
      <c r="Y466" s="547"/>
      <c r="Z466" s="547"/>
    </row>
    <row r="467" spans="2:27" s="533" customFormat="1" ht="12.75" customHeight="1" x14ac:dyDescent="0.2">
      <c r="B467" s="87" t="s">
        <v>76</v>
      </c>
      <c r="C467" s="731" t="s">
        <v>247</v>
      </c>
      <c r="D467" s="532">
        <f t="shared" ref="D467:D478" si="580">ROUND((($C$482*D393)/240),0)</f>
        <v>91</v>
      </c>
      <c r="E467" s="532">
        <f t="shared" ref="E467:I467" si="581">ROUND((($C$482*E393)/240),0)</f>
        <v>100</v>
      </c>
      <c r="F467" s="532">
        <f t="shared" si="581"/>
        <v>119</v>
      </c>
      <c r="G467" s="532">
        <f t="shared" si="581"/>
        <v>142</v>
      </c>
      <c r="H467" s="532">
        <f t="shared" si="581"/>
        <v>181</v>
      </c>
      <c r="I467" s="532">
        <f t="shared" si="581"/>
        <v>228</v>
      </c>
      <c r="J467" s="582"/>
      <c r="K467" s="87" t="s">
        <v>76</v>
      </c>
      <c r="L467" s="532">
        <f t="shared" ref="L467:L478" si="582">L245+L319-L393</f>
        <v>116.48000000000013</v>
      </c>
      <c r="M467" s="532">
        <f t="shared" ref="M467:Q467" si="583">M245+M319-M393</f>
        <v>138.78666666666663</v>
      </c>
      <c r="N467" s="532">
        <f t="shared" si="583"/>
        <v>174.01538329217738</v>
      </c>
      <c r="O467" s="532">
        <f t="shared" si="583"/>
        <v>218.10668799565224</v>
      </c>
      <c r="P467" s="532">
        <f t="shared" si="583"/>
        <v>292.00333246144692</v>
      </c>
      <c r="Q467" s="532">
        <f t="shared" si="583"/>
        <v>386.21409499744732</v>
      </c>
      <c r="S467" s="568"/>
      <c r="U467" s="547"/>
      <c r="V467" s="547"/>
      <c r="W467" s="547"/>
      <c r="X467" s="547"/>
      <c r="Y467" s="547"/>
      <c r="Z467" s="547"/>
    </row>
    <row r="468" spans="2:27" s="533" customFormat="1" ht="12.75" customHeight="1" x14ac:dyDescent="0.2">
      <c r="B468" s="87" t="s">
        <v>77</v>
      </c>
      <c r="C468" s="731" t="s">
        <v>247</v>
      </c>
      <c r="D468" s="532">
        <f t="shared" si="580"/>
        <v>24</v>
      </c>
      <c r="E468" s="532">
        <f t="shared" ref="E468:I468" si="584">ROUND((($C$482*E394)/240),0)</f>
        <v>27</v>
      </c>
      <c r="F468" s="532">
        <f t="shared" si="584"/>
        <v>32</v>
      </c>
      <c r="G468" s="532">
        <f t="shared" si="584"/>
        <v>38</v>
      </c>
      <c r="H468" s="532">
        <f t="shared" si="584"/>
        <v>48</v>
      </c>
      <c r="I468" s="532">
        <f t="shared" si="584"/>
        <v>61</v>
      </c>
      <c r="J468" s="582"/>
      <c r="K468" s="87" t="s">
        <v>77</v>
      </c>
      <c r="L468" s="532">
        <f t="shared" si="582"/>
        <v>30.720000000000027</v>
      </c>
      <c r="M468" s="532">
        <f t="shared" ref="M468:Q468" si="585">M246+M320-M394</f>
        <v>37.477344398340279</v>
      </c>
      <c r="N468" s="532">
        <f t="shared" si="585"/>
        <v>46.791034973099613</v>
      </c>
      <c r="O468" s="532">
        <f t="shared" si="585"/>
        <v>58.362369513834039</v>
      </c>
      <c r="P468" s="532">
        <f t="shared" si="585"/>
        <v>77.43469136435931</v>
      </c>
      <c r="Q468" s="532">
        <f t="shared" si="585"/>
        <v>103.32982224381158</v>
      </c>
      <c r="S468" s="568"/>
      <c r="U468" s="547"/>
      <c r="V468" s="547"/>
      <c r="W468" s="547"/>
      <c r="X468" s="547"/>
      <c r="Y468" s="547"/>
      <c r="Z468" s="547"/>
    </row>
    <row r="469" spans="2:27" s="533" customFormat="1" ht="12.75" customHeight="1" x14ac:dyDescent="0.2">
      <c r="B469" s="87" t="s">
        <v>78</v>
      </c>
      <c r="C469" s="731" t="s">
        <v>247</v>
      </c>
      <c r="D469" s="532">
        <f t="shared" si="580"/>
        <v>8</v>
      </c>
      <c r="E469" s="532">
        <f t="shared" ref="E469:I469" si="586">ROUND((($C$482*E395)/240),0)</f>
        <v>9</v>
      </c>
      <c r="F469" s="532">
        <f t="shared" si="586"/>
        <v>10</v>
      </c>
      <c r="G469" s="532">
        <f t="shared" si="586"/>
        <v>12</v>
      </c>
      <c r="H469" s="532">
        <f t="shared" si="586"/>
        <v>16</v>
      </c>
      <c r="I469" s="532">
        <f t="shared" si="586"/>
        <v>20</v>
      </c>
      <c r="J469" s="582"/>
      <c r="K469" s="87" t="s">
        <v>78</v>
      </c>
      <c r="L469" s="532">
        <f t="shared" si="582"/>
        <v>10.799999999999997</v>
      </c>
      <c r="M469" s="532">
        <f t="shared" ref="M469:Q469" si="587">M247+M321-M395</f>
        <v>14.169230769230765</v>
      </c>
      <c r="N469" s="532">
        <f t="shared" si="587"/>
        <v>16.697124176047851</v>
      </c>
      <c r="O469" s="532">
        <f t="shared" si="587"/>
        <v>21.066708928871918</v>
      </c>
      <c r="P469" s="532">
        <f t="shared" si="587"/>
        <v>29.503991058217593</v>
      </c>
      <c r="Q469" s="532">
        <f t="shared" si="587"/>
        <v>38.716042957831746</v>
      </c>
      <c r="S469" s="568"/>
      <c r="U469" s="547"/>
      <c r="V469" s="547"/>
      <c r="W469" s="547"/>
      <c r="X469" s="547"/>
      <c r="Y469" s="547"/>
      <c r="Z469" s="547"/>
    </row>
    <row r="470" spans="2:27" s="533" customFormat="1" ht="12.75" customHeight="1" x14ac:dyDescent="0.2">
      <c r="B470" s="87" t="s">
        <v>79</v>
      </c>
      <c r="C470" s="731" t="s">
        <v>247</v>
      </c>
      <c r="D470" s="532">
        <f t="shared" si="580"/>
        <v>53</v>
      </c>
      <c r="E470" s="532">
        <f t="shared" ref="E470:I470" si="588">ROUND((($C$482*E396)/240),0)</f>
        <v>57</v>
      </c>
      <c r="F470" s="532">
        <f t="shared" si="588"/>
        <v>69</v>
      </c>
      <c r="G470" s="532">
        <f t="shared" si="588"/>
        <v>82</v>
      </c>
      <c r="H470" s="532">
        <f t="shared" si="588"/>
        <v>104</v>
      </c>
      <c r="I470" s="532">
        <f t="shared" si="588"/>
        <v>132</v>
      </c>
      <c r="J470" s="582"/>
      <c r="K470" s="87" t="s">
        <v>79</v>
      </c>
      <c r="L470" s="532">
        <f t="shared" si="582"/>
        <v>60.420000000000016</v>
      </c>
      <c r="M470" s="532">
        <f t="shared" ref="M470:Q470" si="589">M248+M322-M396</f>
        <v>68.048720930232548</v>
      </c>
      <c r="N470" s="532">
        <f t="shared" si="589"/>
        <v>86.519583921544381</v>
      </c>
      <c r="O470" s="532">
        <f t="shared" si="589"/>
        <v>107.95853484796282</v>
      </c>
      <c r="P470" s="532">
        <f t="shared" si="589"/>
        <v>143.81239499879894</v>
      </c>
      <c r="Q470" s="532">
        <f t="shared" si="589"/>
        <v>191.66098077540028</v>
      </c>
      <c r="S470" s="503"/>
      <c r="T470" s="503"/>
      <c r="U470" s="503"/>
      <c r="V470" s="503"/>
      <c r="W470" s="503"/>
      <c r="X470" s="503"/>
      <c r="Y470" s="503"/>
      <c r="Z470" s="503"/>
    </row>
    <row r="471" spans="2:27" s="533" customFormat="1" ht="12.75" customHeight="1" x14ac:dyDescent="0.2">
      <c r="B471" s="87" t="s">
        <v>80</v>
      </c>
      <c r="C471" s="731" t="s">
        <v>247</v>
      </c>
      <c r="D471" s="532">
        <f t="shared" si="580"/>
        <v>324</v>
      </c>
      <c r="E471" s="532">
        <f t="shared" ref="E471:I471" si="590">ROUND((($C$482*E397)/240),0)</f>
        <v>350</v>
      </c>
      <c r="F471" s="532">
        <f t="shared" si="590"/>
        <v>418</v>
      </c>
      <c r="G471" s="532">
        <f t="shared" si="590"/>
        <v>502</v>
      </c>
      <c r="H471" s="532">
        <f t="shared" si="590"/>
        <v>636</v>
      </c>
      <c r="I471" s="532">
        <f t="shared" si="590"/>
        <v>805</v>
      </c>
      <c r="J471" s="582"/>
      <c r="K471" s="87" t="s">
        <v>80</v>
      </c>
      <c r="L471" s="532">
        <f t="shared" si="582"/>
        <v>369.36000000000013</v>
      </c>
      <c r="M471" s="532">
        <f t="shared" ref="M471:Q471" si="591">M249+M323-M397</f>
        <v>417.83862770012729</v>
      </c>
      <c r="N471" s="532">
        <f t="shared" si="591"/>
        <v>524.10747431348045</v>
      </c>
      <c r="O471" s="532">
        <f t="shared" si="591"/>
        <v>660.93308635287667</v>
      </c>
      <c r="P471" s="532">
        <f t="shared" si="591"/>
        <v>879.45498083355869</v>
      </c>
      <c r="Q471" s="532">
        <f t="shared" si="591"/>
        <v>1168.81952663626</v>
      </c>
      <c r="S471" s="503"/>
      <c r="T471" s="503"/>
      <c r="U471" s="503"/>
      <c r="V471" s="503"/>
      <c r="W471" s="503"/>
      <c r="X471" s="503"/>
      <c r="Y471" s="503"/>
      <c r="Z471" s="503"/>
    </row>
    <row r="472" spans="2:27" s="533" customFormat="1" ht="12.75" customHeight="1" x14ac:dyDescent="0.2">
      <c r="B472" s="87" t="s">
        <v>81</v>
      </c>
      <c r="C472" s="731" t="s">
        <v>247</v>
      </c>
      <c r="D472" s="532">
        <f t="shared" si="580"/>
        <v>49</v>
      </c>
      <c r="E472" s="532">
        <f t="shared" ref="E472:I472" si="592">ROUND((($C$482*E398)/240),0)</f>
        <v>54</v>
      </c>
      <c r="F472" s="532">
        <f t="shared" si="592"/>
        <v>64</v>
      </c>
      <c r="G472" s="532">
        <f t="shared" si="592"/>
        <v>77</v>
      </c>
      <c r="H472" s="532">
        <f t="shared" si="592"/>
        <v>97</v>
      </c>
      <c r="I472" s="532">
        <f t="shared" si="592"/>
        <v>123</v>
      </c>
      <c r="J472" s="582"/>
      <c r="K472" s="87" t="s">
        <v>81</v>
      </c>
      <c r="L472" s="532">
        <f t="shared" si="582"/>
        <v>66.149999999999977</v>
      </c>
      <c r="M472" s="532">
        <f t="shared" ref="M472:Q472" si="593">M250+M324-M398</f>
        <v>75.326086956521749</v>
      </c>
      <c r="N472" s="532">
        <f t="shared" si="593"/>
        <v>93.628541996564309</v>
      </c>
      <c r="O472" s="532">
        <f t="shared" si="593"/>
        <v>118.27454192101277</v>
      </c>
      <c r="P472" s="532">
        <f t="shared" si="593"/>
        <v>156.48338888880266</v>
      </c>
      <c r="Q472" s="532">
        <f t="shared" si="593"/>
        <v>208.35698686088654</v>
      </c>
      <c r="S472" s="503"/>
      <c r="T472" s="503"/>
      <c r="U472" s="503"/>
      <c r="V472" s="503"/>
      <c r="W472" s="503"/>
      <c r="X472" s="503"/>
      <c r="Y472" s="503"/>
      <c r="Z472" s="503"/>
    </row>
    <row r="473" spans="2:27" s="533" customFormat="1" ht="12.75" customHeight="1" x14ac:dyDescent="0.2">
      <c r="B473" s="87" t="s">
        <v>82</v>
      </c>
      <c r="C473" s="731" t="s">
        <v>247</v>
      </c>
      <c r="D473" s="532">
        <f t="shared" si="580"/>
        <v>19</v>
      </c>
      <c r="E473" s="532">
        <f t="shared" ref="E473:I473" si="594">ROUND((($C$482*E399)/240),0)</f>
        <v>20</v>
      </c>
      <c r="F473" s="532">
        <f t="shared" si="594"/>
        <v>24</v>
      </c>
      <c r="G473" s="532">
        <f t="shared" si="594"/>
        <v>29</v>
      </c>
      <c r="H473" s="532">
        <f t="shared" si="594"/>
        <v>36</v>
      </c>
      <c r="I473" s="532">
        <f t="shared" si="594"/>
        <v>46</v>
      </c>
      <c r="J473" s="582"/>
      <c r="K473" s="87" t="s">
        <v>82</v>
      </c>
      <c r="L473" s="532">
        <f t="shared" si="582"/>
        <v>25.650000000000006</v>
      </c>
      <c r="M473" s="532">
        <f t="shared" ref="M473:Q473" si="595">M251+M325-M399</f>
        <v>27.892045454545439</v>
      </c>
      <c r="N473" s="532">
        <f t="shared" si="595"/>
        <v>35.11141767225547</v>
      </c>
      <c r="O473" s="532">
        <f t="shared" si="595"/>
        <v>44.544451402809898</v>
      </c>
      <c r="P473" s="532">
        <f t="shared" si="595"/>
        <v>58.07275272457349</v>
      </c>
      <c r="Q473" s="532">
        <f t="shared" si="595"/>
        <v>77.923211721505709</v>
      </c>
      <c r="S473" s="503"/>
      <c r="T473" s="503"/>
      <c r="U473" s="503"/>
      <c r="V473" s="503"/>
      <c r="W473" s="503"/>
      <c r="X473" s="503"/>
      <c r="Y473" s="503"/>
      <c r="Z473" s="503"/>
    </row>
    <row r="474" spans="2:27" s="533" customFormat="1" ht="12.75" customHeight="1" x14ac:dyDescent="0.2">
      <c r="B474" s="87" t="s">
        <v>83</v>
      </c>
      <c r="C474" s="731" t="s">
        <v>247</v>
      </c>
      <c r="D474" s="532">
        <f t="shared" si="580"/>
        <v>309</v>
      </c>
      <c r="E474" s="532">
        <f t="shared" ref="E474:I474" si="596">ROUND((($C$482*E400)/240),0)</f>
        <v>332</v>
      </c>
      <c r="F474" s="532">
        <f t="shared" si="596"/>
        <v>398</v>
      </c>
      <c r="G474" s="532">
        <f t="shared" si="596"/>
        <v>478</v>
      </c>
      <c r="H474" s="532">
        <f t="shared" si="596"/>
        <v>606</v>
      </c>
      <c r="I474" s="532">
        <f t="shared" si="596"/>
        <v>767</v>
      </c>
      <c r="J474" s="582"/>
      <c r="K474" s="87" t="s">
        <v>83</v>
      </c>
      <c r="L474" s="532">
        <f t="shared" si="582"/>
        <v>352.26000000000022</v>
      </c>
      <c r="M474" s="532">
        <f t="shared" ref="M474:Q474" si="597">M252+M326-M400</f>
        <v>396.34000000000015</v>
      </c>
      <c r="N474" s="532">
        <f t="shared" si="597"/>
        <v>499.04013846555517</v>
      </c>
      <c r="O474" s="532">
        <f t="shared" si="597"/>
        <v>629.33715930660946</v>
      </c>
      <c r="P474" s="532">
        <f t="shared" si="597"/>
        <v>837.9732513249628</v>
      </c>
      <c r="Q474" s="532">
        <f t="shared" si="597"/>
        <v>1113.6454599663102</v>
      </c>
      <c r="S474" s="503"/>
      <c r="T474" s="503"/>
      <c r="U474" s="503"/>
      <c r="V474" s="503"/>
      <c r="W474" s="503"/>
      <c r="X474" s="503"/>
      <c r="Y474" s="503"/>
      <c r="Z474" s="503"/>
    </row>
    <row r="475" spans="2:27" s="533" customFormat="1" ht="12.75" customHeight="1" x14ac:dyDescent="0.2">
      <c r="B475" s="87" t="s">
        <v>84</v>
      </c>
      <c r="C475" s="731" t="s">
        <v>247</v>
      </c>
      <c r="D475" s="532">
        <f t="shared" si="580"/>
        <v>235</v>
      </c>
      <c r="E475" s="532">
        <f t="shared" ref="E475:I475" si="598">ROUND((($C$482*E401)/240),0)</f>
        <v>252</v>
      </c>
      <c r="F475" s="532">
        <f t="shared" si="598"/>
        <v>303</v>
      </c>
      <c r="G475" s="532">
        <f t="shared" si="598"/>
        <v>363</v>
      </c>
      <c r="H475" s="532">
        <f t="shared" si="598"/>
        <v>460</v>
      </c>
      <c r="I475" s="532">
        <f t="shared" si="598"/>
        <v>582</v>
      </c>
      <c r="J475" s="582"/>
      <c r="K475" s="87" t="s">
        <v>84</v>
      </c>
      <c r="L475" s="532">
        <f t="shared" si="582"/>
        <v>267.90000000000009</v>
      </c>
      <c r="M475" s="532">
        <f t="shared" ref="M475:Q475" si="599">M253+M327-M401</f>
        <v>300.83540290620886</v>
      </c>
      <c r="N475" s="532">
        <f t="shared" si="599"/>
        <v>379.92453242631973</v>
      </c>
      <c r="O475" s="532">
        <f t="shared" si="599"/>
        <v>477.92221924519663</v>
      </c>
      <c r="P475" s="532">
        <f t="shared" si="599"/>
        <v>636.08498088107717</v>
      </c>
      <c r="Q475" s="532">
        <f t="shared" si="599"/>
        <v>845.03668023748287</v>
      </c>
      <c r="S475" s="503"/>
      <c r="T475" s="503"/>
      <c r="U475" s="503"/>
      <c r="V475" s="503"/>
      <c r="W475" s="503"/>
      <c r="X475" s="503"/>
      <c r="Y475" s="503"/>
      <c r="Z475" s="503"/>
    </row>
    <row r="476" spans="2:27" s="533" customFormat="1" ht="12.75" customHeight="1" x14ac:dyDescent="0.2">
      <c r="B476" s="87" t="s">
        <v>85</v>
      </c>
      <c r="C476" s="731" t="s">
        <v>247</v>
      </c>
      <c r="D476" s="532">
        <f t="shared" si="580"/>
        <v>30</v>
      </c>
      <c r="E476" s="532">
        <f t="shared" ref="E476:I476" si="600">ROUND((($C$482*E402)/240),0)</f>
        <v>31</v>
      </c>
      <c r="F476" s="532">
        <f t="shared" si="600"/>
        <v>38</v>
      </c>
      <c r="G476" s="532">
        <f t="shared" si="600"/>
        <v>45</v>
      </c>
      <c r="H476" s="532">
        <f t="shared" si="600"/>
        <v>57</v>
      </c>
      <c r="I476" s="532">
        <f t="shared" si="600"/>
        <v>73</v>
      </c>
      <c r="J476" s="582"/>
      <c r="K476" s="87" t="s">
        <v>85</v>
      </c>
      <c r="L476" s="532">
        <f t="shared" si="582"/>
        <v>34.199999999999989</v>
      </c>
      <c r="M476" s="532">
        <f t="shared" ref="M476:Q476" si="601">M254+M328-M402</f>
        <v>37.002127659574512</v>
      </c>
      <c r="N476" s="532">
        <f t="shared" si="601"/>
        <v>47.650054409582765</v>
      </c>
      <c r="O476" s="532">
        <f t="shared" si="601"/>
        <v>59.246084330320002</v>
      </c>
      <c r="P476" s="532">
        <f t="shared" si="601"/>
        <v>78.82138610829611</v>
      </c>
      <c r="Q476" s="532">
        <f t="shared" si="601"/>
        <v>105.99722174740953</v>
      </c>
      <c r="S476" s="503"/>
      <c r="T476" s="503"/>
      <c r="U476" s="503"/>
      <c r="V476" s="503"/>
      <c r="W476" s="503"/>
      <c r="X476" s="503"/>
      <c r="Y476" s="503"/>
      <c r="Z476" s="503"/>
    </row>
    <row r="477" spans="2:27" s="533" customFormat="1" ht="12.75" customHeight="1" x14ac:dyDescent="0.2">
      <c r="B477" s="87" t="s">
        <v>86</v>
      </c>
      <c r="C477" s="731" t="s">
        <v>247</v>
      </c>
      <c r="D477" s="532">
        <f t="shared" si="580"/>
        <v>204</v>
      </c>
      <c r="E477" s="532">
        <f t="shared" ref="E477:I477" si="602">ROUND((($C$482*E403)/240),0)</f>
        <v>216</v>
      </c>
      <c r="F477" s="532">
        <f t="shared" si="602"/>
        <v>261</v>
      </c>
      <c r="G477" s="532">
        <f t="shared" si="602"/>
        <v>313</v>
      </c>
      <c r="H477" s="532">
        <f t="shared" si="602"/>
        <v>397</v>
      </c>
      <c r="I477" s="532">
        <f t="shared" si="602"/>
        <v>502</v>
      </c>
      <c r="J477" s="582"/>
      <c r="K477" s="87" t="s">
        <v>86</v>
      </c>
      <c r="L477" s="532">
        <f t="shared" si="582"/>
        <v>232.55999999999995</v>
      </c>
      <c r="M477" s="532">
        <f t="shared" ref="M477:Q477" si="603">M255+M329-M403</f>
        <v>257.84209553158689</v>
      </c>
      <c r="N477" s="532">
        <f t="shared" si="603"/>
        <v>327.26856453844948</v>
      </c>
      <c r="O477" s="532">
        <f t="shared" si="603"/>
        <v>412.09617851354551</v>
      </c>
      <c r="P477" s="532">
        <f t="shared" si="603"/>
        <v>548.97001462934895</v>
      </c>
      <c r="Q477" s="532">
        <f t="shared" si="603"/>
        <v>728.87701386563913</v>
      </c>
      <c r="S477" s="503"/>
      <c r="T477" s="503"/>
      <c r="U477" s="503"/>
      <c r="V477" s="503"/>
      <c r="W477" s="503"/>
      <c r="X477" s="503"/>
      <c r="Y477" s="503"/>
      <c r="Z477" s="503"/>
    </row>
    <row r="478" spans="2:27" s="533" customFormat="1" ht="12.75" customHeight="1" x14ac:dyDescent="0.2">
      <c r="B478" s="87" t="s">
        <v>87</v>
      </c>
      <c r="C478" s="731" t="s">
        <v>247</v>
      </c>
      <c r="D478" s="532">
        <f t="shared" si="580"/>
        <v>85</v>
      </c>
      <c r="E478" s="532">
        <f t="shared" ref="E478:I478" si="604">ROUND((($C$482*E404)/240),0)</f>
        <v>97</v>
      </c>
      <c r="F478" s="532">
        <f t="shared" si="604"/>
        <v>117</v>
      </c>
      <c r="G478" s="532">
        <f t="shared" si="604"/>
        <v>140</v>
      </c>
      <c r="H478" s="532">
        <f t="shared" si="604"/>
        <v>177</v>
      </c>
      <c r="I478" s="532">
        <f t="shared" si="604"/>
        <v>224</v>
      </c>
      <c r="J478" s="582"/>
      <c r="K478" s="87" t="s">
        <v>87</v>
      </c>
      <c r="L478" s="532">
        <f t="shared" si="582"/>
        <v>114.75</v>
      </c>
      <c r="M478" s="532">
        <f t="shared" ref="M478:Q478" si="605">M256+M330-M404</f>
        <v>135.32939497716893</v>
      </c>
      <c r="N478" s="532">
        <f t="shared" si="605"/>
        <v>171.18192300624992</v>
      </c>
      <c r="O478" s="532">
        <f t="shared" si="605"/>
        <v>215.04562523600384</v>
      </c>
      <c r="P478" s="532">
        <f t="shared" si="605"/>
        <v>285.54305523317544</v>
      </c>
      <c r="Q478" s="532">
        <f t="shared" si="605"/>
        <v>379.44174927212498</v>
      </c>
      <c r="S478" s="503"/>
      <c r="T478" s="503"/>
      <c r="U478" s="503"/>
      <c r="V478" s="503"/>
      <c r="W478" s="503"/>
      <c r="X478" s="503"/>
      <c r="Y478" s="503"/>
      <c r="Z478" s="503"/>
    </row>
    <row r="479" spans="2:27" s="533" customFormat="1" ht="12.75" customHeight="1" x14ac:dyDescent="0.2">
      <c r="B479" s="549" t="s">
        <v>789</v>
      </c>
      <c r="C479" s="733"/>
      <c r="D479" s="551">
        <f t="shared" ref="D479" si="606">SUM(D466:D478)</f>
        <v>1438</v>
      </c>
      <c r="E479" s="551">
        <f t="shared" ref="E479:I479" si="607">SUM(E466:E478)</f>
        <v>1552</v>
      </c>
      <c r="F479" s="551">
        <f t="shared" si="607"/>
        <v>1861</v>
      </c>
      <c r="G479" s="551">
        <f t="shared" si="607"/>
        <v>2231</v>
      </c>
      <c r="H479" s="551">
        <f t="shared" si="607"/>
        <v>2828</v>
      </c>
      <c r="I479" s="551">
        <f t="shared" si="607"/>
        <v>3579</v>
      </c>
      <c r="J479" s="582"/>
      <c r="K479" s="549" t="s">
        <v>789</v>
      </c>
      <c r="L479" s="551">
        <f t="shared" ref="L479" si="608">SUM(L466:L478)</f>
        <v>1689.2440000000006</v>
      </c>
      <c r="M479" s="551">
        <f t="shared" ref="M479:Q479" si="609">SUM(M466:M478)</f>
        <v>1915.2426328390927</v>
      </c>
      <c r="N479" s="551">
        <f t="shared" si="609"/>
        <v>2411.9663191162081</v>
      </c>
      <c r="O479" s="551">
        <f t="shared" si="609"/>
        <v>3036.0624837523183</v>
      </c>
      <c r="P479" s="551">
        <f t="shared" si="609"/>
        <v>4042.135765693547</v>
      </c>
      <c r="Q479" s="551">
        <f t="shared" si="609"/>
        <v>5371.2486120322292</v>
      </c>
      <c r="S479" s="503"/>
      <c r="T479" s="503"/>
      <c r="U479" s="503"/>
      <c r="V479" s="503"/>
      <c r="W479" s="503"/>
      <c r="X479" s="503"/>
      <c r="Y479" s="503"/>
      <c r="Z479" s="503"/>
      <c r="AA479" s="503"/>
    </row>
    <row r="480" spans="2:27" s="533" customFormat="1" ht="12.75" customHeight="1" x14ac:dyDescent="0.2">
      <c r="B480" s="758" t="s">
        <v>663</v>
      </c>
      <c r="C480" s="733"/>
      <c r="D480" s="563">
        <f>D479+D464</f>
        <v>2876</v>
      </c>
      <c r="E480" s="563">
        <f t="shared" ref="E480:I480" si="610">E479+E464</f>
        <v>3104</v>
      </c>
      <c r="F480" s="563">
        <f t="shared" si="610"/>
        <v>3722</v>
      </c>
      <c r="G480" s="563">
        <f t="shared" si="610"/>
        <v>4462</v>
      </c>
      <c r="H480" s="563">
        <f t="shared" si="610"/>
        <v>5656</v>
      </c>
      <c r="I480" s="563">
        <f t="shared" si="610"/>
        <v>7158</v>
      </c>
      <c r="J480" s="582"/>
      <c r="K480" s="758" t="s">
        <v>663</v>
      </c>
      <c r="L480" s="563">
        <f>L479+L464</f>
        <v>2240.7756000000008</v>
      </c>
      <c r="M480" s="563">
        <f t="shared" ref="M480:Q480" si="611">M479+M464</f>
        <v>2554.7435453736389</v>
      </c>
      <c r="N480" s="563">
        <f t="shared" si="611"/>
        <v>3217.9521749520241</v>
      </c>
      <c r="O480" s="563">
        <f t="shared" si="611"/>
        <v>4051.0042344760759</v>
      </c>
      <c r="P480" s="563">
        <f t="shared" si="611"/>
        <v>5393.473302696374</v>
      </c>
      <c r="Q480" s="563">
        <f t="shared" si="611"/>
        <v>7166.8972497109462</v>
      </c>
      <c r="S480" s="503"/>
      <c r="T480" s="503"/>
      <c r="U480" s="503"/>
      <c r="V480" s="503"/>
      <c r="W480" s="503"/>
      <c r="X480" s="503"/>
      <c r="Y480" s="503"/>
      <c r="Z480" s="503"/>
      <c r="AA480" s="503"/>
    </row>
    <row r="481" spans="2:27" s="533" customFormat="1" ht="12.75" customHeight="1" x14ac:dyDescent="0.2">
      <c r="B481" s="541" t="s">
        <v>669</v>
      </c>
      <c r="C481" s="736"/>
      <c r="D481" s="608">
        <f>D448+D480</f>
        <v>16353</v>
      </c>
      <c r="E481" s="608">
        <f t="shared" ref="E481:I481" si="612">E448+E480</f>
        <v>17678</v>
      </c>
      <c r="F481" s="608">
        <f t="shared" si="612"/>
        <v>21183</v>
      </c>
      <c r="G481" s="608">
        <f t="shared" si="612"/>
        <v>25419</v>
      </c>
      <c r="H481" s="608">
        <f t="shared" si="612"/>
        <v>32223</v>
      </c>
      <c r="I481" s="608">
        <f t="shared" si="612"/>
        <v>40752</v>
      </c>
      <c r="J481" s="595"/>
      <c r="K481" s="541" t="s">
        <v>669</v>
      </c>
      <c r="L481" s="608">
        <f>L448+L480</f>
        <v>26106.145600000007</v>
      </c>
      <c r="M481" s="608">
        <f t="shared" ref="M481:Q481" si="613">M448+M480</f>
        <v>29619.89788318002</v>
      </c>
      <c r="N481" s="608">
        <f t="shared" si="613"/>
        <v>37246.03985975973</v>
      </c>
      <c r="O481" s="608">
        <f t="shared" si="613"/>
        <v>46935.171329113276</v>
      </c>
      <c r="P481" s="608">
        <f t="shared" si="613"/>
        <v>62490.70426866151</v>
      </c>
      <c r="Q481" s="608">
        <f t="shared" si="613"/>
        <v>82978.771540182337</v>
      </c>
      <c r="S481" s="503"/>
      <c r="T481" s="503"/>
      <c r="U481" s="503"/>
      <c r="V481" s="503"/>
      <c r="W481" s="503"/>
      <c r="X481" s="503"/>
      <c r="Y481" s="503"/>
      <c r="Z481" s="503"/>
      <c r="AA481" s="503"/>
    </row>
    <row r="482" spans="2:27" x14ac:dyDescent="0.2">
      <c r="B482" s="762" t="s">
        <v>670</v>
      </c>
      <c r="C482" s="763">
        <v>30</v>
      </c>
    </row>
    <row r="487" spans="2:27" x14ac:dyDescent="0.2">
      <c r="B487" s="811" t="s">
        <v>675</v>
      </c>
      <c r="C487" s="699"/>
      <c r="D487" s="812"/>
      <c r="E487" s="813"/>
      <c r="F487" s="813"/>
      <c r="G487" s="813"/>
      <c r="H487" s="813"/>
      <c r="I487" s="814"/>
      <c r="K487" s="811" t="s">
        <v>676</v>
      </c>
      <c r="L487" s="826"/>
      <c r="M487" s="826"/>
      <c r="N487" s="826"/>
      <c r="O487" s="826"/>
      <c r="P487" s="826"/>
      <c r="Q487" s="827"/>
      <c r="S487" s="501" t="s">
        <v>677</v>
      </c>
      <c r="T487" s="502"/>
      <c r="U487" s="502"/>
      <c r="V487" s="502"/>
      <c r="W487" s="502"/>
      <c r="X487" s="502"/>
      <c r="Y487" s="502"/>
      <c r="Z487" s="504"/>
    </row>
    <row r="488" spans="2:27" ht="12.75" customHeight="1" x14ac:dyDescent="0.2">
      <c r="B488" s="671" t="s">
        <v>20</v>
      </c>
      <c r="C488" s="815"/>
      <c r="D488" s="816"/>
      <c r="E488" s="817"/>
      <c r="F488" s="817"/>
      <c r="G488" s="817"/>
      <c r="H488" s="817"/>
      <c r="I488" s="818"/>
      <c r="J488" s="507"/>
      <c r="K488" s="671" t="s">
        <v>20</v>
      </c>
      <c r="L488" s="828"/>
      <c r="M488" s="828"/>
      <c r="N488" s="828"/>
      <c r="O488" s="828"/>
      <c r="P488" s="828"/>
      <c r="Q488" s="829"/>
      <c r="S488" s="9" t="s">
        <v>20</v>
      </c>
      <c r="T488" s="506"/>
      <c r="U488" s="508"/>
      <c r="V488" s="508"/>
      <c r="W488" s="508"/>
      <c r="X488" s="508"/>
      <c r="Y488" s="508"/>
      <c r="Z488" s="509"/>
    </row>
    <row r="489" spans="2:27" ht="12.75" customHeight="1" x14ac:dyDescent="0.2">
      <c r="B489" s="819" t="s">
        <v>806</v>
      </c>
      <c r="C489" s="815"/>
      <c r="D489" s="816"/>
      <c r="E489" s="817"/>
      <c r="F489" s="817"/>
      <c r="G489" s="817"/>
      <c r="H489" s="817"/>
      <c r="I489" s="818"/>
      <c r="J489" s="507"/>
      <c r="K489" s="819" t="s">
        <v>806</v>
      </c>
      <c r="L489" s="828"/>
      <c r="M489" s="828"/>
      <c r="N489" s="828"/>
      <c r="O489" s="828"/>
      <c r="P489" s="828"/>
      <c r="Q489" s="829"/>
      <c r="S489" s="510" t="s">
        <v>655</v>
      </c>
      <c r="T489" s="506"/>
      <c r="U489" s="508"/>
      <c r="V489" s="508"/>
      <c r="W489" s="508"/>
      <c r="X489" s="508"/>
      <c r="Y489" s="508"/>
      <c r="Z489" s="509"/>
    </row>
    <row r="490" spans="2:27" ht="12.75" customHeight="1" x14ac:dyDescent="0.2">
      <c r="B490" s="819" t="s">
        <v>33</v>
      </c>
      <c r="C490" s="815"/>
      <c r="D490" s="816"/>
      <c r="E490" s="817"/>
      <c r="F490" s="817"/>
      <c r="G490" s="817"/>
      <c r="H490" s="817"/>
      <c r="I490" s="818"/>
      <c r="J490" s="507"/>
      <c r="K490" s="819" t="s">
        <v>2</v>
      </c>
      <c r="L490" s="828"/>
      <c r="M490" s="828"/>
      <c r="N490" s="828"/>
      <c r="O490" s="828"/>
      <c r="P490" s="828"/>
      <c r="Q490" s="829"/>
      <c r="S490" s="510" t="s">
        <v>2</v>
      </c>
      <c r="T490" s="506"/>
      <c r="U490" s="508"/>
      <c r="V490" s="508"/>
      <c r="W490" s="508"/>
      <c r="X490" s="508"/>
      <c r="Y490" s="508"/>
      <c r="Z490" s="509"/>
    </row>
    <row r="491" spans="2:27" ht="12.75" customHeight="1" x14ac:dyDescent="0.2">
      <c r="B491" s="821"/>
      <c r="C491" s="822"/>
      <c r="D491" s="823"/>
      <c r="E491" s="824"/>
      <c r="F491" s="824"/>
      <c r="G491" s="824"/>
      <c r="H491" s="824"/>
      <c r="I491" s="825"/>
      <c r="J491" s="507"/>
      <c r="K491" s="821"/>
      <c r="L491" s="830"/>
      <c r="M491" s="830"/>
      <c r="N491" s="830"/>
      <c r="O491" s="830"/>
      <c r="P491" s="830"/>
      <c r="Q491" s="831"/>
      <c r="S491" s="511"/>
      <c r="T491" s="512"/>
      <c r="U491" s="513"/>
      <c r="V491" s="513"/>
      <c r="W491" s="513"/>
      <c r="X491" s="513"/>
      <c r="Y491" s="513"/>
      <c r="Z491" s="514"/>
    </row>
    <row r="492" spans="2:27" ht="12.75" customHeight="1" x14ac:dyDescent="0.2">
      <c r="B492" s="515"/>
      <c r="D492" s="517"/>
      <c r="E492" s="516"/>
      <c r="F492" s="516"/>
      <c r="G492" s="516"/>
      <c r="H492" s="516"/>
      <c r="I492" s="517"/>
      <c r="J492" s="507"/>
      <c r="K492" s="507"/>
      <c r="S492" s="507"/>
    </row>
    <row r="493" spans="2:27" ht="12.75" customHeight="1" x14ac:dyDescent="0.2">
      <c r="B493" s="519" t="s">
        <v>34</v>
      </c>
      <c r="C493" s="520" t="s">
        <v>656</v>
      </c>
      <c r="D493" s="521" t="s">
        <v>38</v>
      </c>
      <c r="E493" s="521" t="s">
        <v>39</v>
      </c>
      <c r="F493" s="521" t="s">
        <v>40</v>
      </c>
      <c r="G493" s="521" t="s">
        <v>121</v>
      </c>
      <c r="H493" s="521" t="s">
        <v>122</v>
      </c>
      <c r="I493" s="521" t="s">
        <v>633</v>
      </c>
      <c r="J493" s="507"/>
      <c r="K493" s="522" t="s">
        <v>34</v>
      </c>
      <c r="L493" s="521" t="s">
        <v>38</v>
      </c>
      <c r="M493" s="521" t="s">
        <v>39</v>
      </c>
      <c r="N493" s="521" t="s">
        <v>40</v>
      </c>
      <c r="O493" s="521" t="s">
        <v>121</v>
      </c>
      <c r="P493" s="521" t="s">
        <v>122</v>
      </c>
      <c r="Q493" s="521" t="s">
        <v>633</v>
      </c>
      <c r="S493" s="522" t="s">
        <v>34</v>
      </c>
      <c r="T493" s="520" t="s">
        <v>656</v>
      </c>
      <c r="U493" s="521" t="s">
        <v>38</v>
      </c>
      <c r="V493" s="521" t="s">
        <v>39</v>
      </c>
      <c r="W493" s="521" t="s">
        <v>40</v>
      </c>
      <c r="X493" s="521" t="s">
        <v>121</v>
      </c>
      <c r="Y493" s="521" t="s">
        <v>122</v>
      </c>
      <c r="Z493" s="521" t="s">
        <v>633</v>
      </c>
    </row>
    <row r="494" spans="2:27" ht="12.75" customHeight="1" x14ac:dyDescent="0.2">
      <c r="B494" s="786" t="s">
        <v>23</v>
      </c>
      <c r="C494" s="787"/>
      <c r="D494" s="700"/>
      <c r="E494" s="701"/>
      <c r="F494" s="701"/>
      <c r="G494" s="701"/>
      <c r="H494" s="701"/>
      <c r="I494" s="702"/>
      <c r="J494" s="507"/>
      <c r="K494" s="786" t="s">
        <v>23</v>
      </c>
      <c r="L494" s="787"/>
      <c r="M494" s="700"/>
      <c r="N494" s="701"/>
      <c r="O494" s="701"/>
      <c r="P494" s="701"/>
      <c r="Q494" s="702"/>
      <c r="S494" s="523" t="s">
        <v>250</v>
      </c>
      <c r="T494" s="524"/>
      <c r="U494" s="525"/>
      <c r="V494" s="525"/>
      <c r="W494" s="525"/>
      <c r="X494" s="525"/>
      <c r="Y494" s="525"/>
      <c r="Z494" s="526"/>
    </row>
    <row r="495" spans="2:27" x14ac:dyDescent="0.2">
      <c r="B495" s="523" t="s">
        <v>657</v>
      </c>
      <c r="C495" s="526"/>
      <c r="D495" s="527">
        <f t="shared" ref="D495" si="614">SUM(D496:D498)</f>
        <v>37162</v>
      </c>
      <c r="E495" s="527">
        <f t="shared" ref="E495:I495" si="615">SUM(E496:E498)</f>
        <v>54222</v>
      </c>
      <c r="F495" s="527">
        <f t="shared" si="615"/>
        <v>64098</v>
      </c>
      <c r="G495" s="527">
        <f t="shared" si="615"/>
        <v>76917.800000000017</v>
      </c>
      <c r="H495" s="527">
        <f t="shared" si="615"/>
        <v>97036</v>
      </c>
      <c r="I495" s="527">
        <f t="shared" si="615"/>
        <v>122404</v>
      </c>
      <c r="J495" s="507"/>
      <c r="K495" s="528" t="s">
        <v>657</v>
      </c>
      <c r="L495" s="529">
        <f t="shared" ref="L495" si="616">SUM(L496:L498)</f>
        <v>37162</v>
      </c>
      <c r="M495" s="529">
        <f t="shared" ref="M495:Q495" si="617">SUM(M496:M498)</f>
        <v>54222</v>
      </c>
      <c r="N495" s="529">
        <f t="shared" si="617"/>
        <v>64098</v>
      </c>
      <c r="O495" s="529">
        <f t="shared" si="617"/>
        <v>76917.800000000017</v>
      </c>
      <c r="P495" s="529">
        <f t="shared" si="617"/>
        <v>97036</v>
      </c>
      <c r="Q495" s="529">
        <f t="shared" si="617"/>
        <v>122404</v>
      </c>
      <c r="S495" s="523" t="s">
        <v>807</v>
      </c>
      <c r="T495" s="524"/>
      <c r="U495" s="502"/>
      <c r="V495" s="502"/>
      <c r="W495" s="502"/>
      <c r="X495" s="502"/>
      <c r="Y495" s="502"/>
      <c r="Z495" s="504"/>
    </row>
    <row r="496" spans="2:27" x14ac:dyDescent="0.2">
      <c r="B496" s="92" t="s">
        <v>683</v>
      </c>
      <c r="C496" s="739" t="s">
        <v>247</v>
      </c>
      <c r="D496" s="612">
        <f>'Pres Produc'!C375</f>
        <v>35836</v>
      </c>
      <c r="E496" s="612">
        <f>'Pres Produc'!D375</f>
        <v>40730</v>
      </c>
      <c r="F496" s="612">
        <f>'Pres Produc'!E375</f>
        <v>48407.502045124689</v>
      </c>
      <c r="G496" s="612">
        <f>'Pres Produc'!F375</f>
        <v>58089.202454149628</v>
      </c>
      <c r="H496" s="612">
        <f>'Pres Produc'!G375</f>
        <v>73284.730307428414</v>
      </c>
      <c r="I496" s="612">
        <f>'Pres Produc'!H375</f>
        <v>92443.572634912256</v>
      </c>
      <c r="K496" s="92" t="s">
        <v>683</v>
      </c>
      <c r="L496" s="613">
        <f>'Pres Produc'!C375</f>
        <v>35836</v>
      </c>
      <c r="M496" s="613">
        <f>'Pres Produc'!D375</f>
        <v>40730</v>
      </c>
      <c r="N496" s="613">
        <f>'Pres Produc'!E375</f>
        <v>48407.502045124689</v>
      </c>
      <c r="O496" s="613">
        <f>'Pres Produc'!F375</f>
        <v>58089.202454149628</v>
      </c>
      <c r="P496" s="613">
        <f>'Pres Produc'!G375</f>
        <v>73284.730307428414</v>
      </c>
      <c r="Q496" s="613">
        <f>'Pres Produc'!H375</f>
        <v>92443.572634912256</v>
      </c>
      <c r="S496" s="790" t="s">
        <v>683</v>
      </c>
      <c r="T496" s="791" t="s">
        <v>267</v>
      </c>
      <c r="U496" s="793">
        <f>(L502+L527)/(D502+D527)</f>
        <v>0.59</v>
      </c>
      <c r="V496" s="793">
        <f t="shared" ref="V496:Z496" si="618">(M502+M527)/(E502+E527)</f>
        <v>0.61706717400848821</v>
      </c>
      <c r="W496" s="793">
        <f t="shared" si="618"/>
        <v>0.64782762928270221</v>
      </c>
      <c r="X496" s="793">
        <f t="shared" si="618"/>
        <v>0.68024244823336799</v>
      </c>
      <c r="Y496" s="793">
        <f t="shared" si="618"/>
        <v>0.71442609741829632</v>
      </c>
      <c r="Z496" s="793">
        <f t="shared" si="618"/>
        <v>0.75016204034427469</v>
      </c>
    </row>
    <row r="497" spans="2:26" x14ac:dyDescent="0.2">
      <c r="B497" s="92" t="s">
        <v>89</v>
      </c>
      <c r="C497" s="739" t="s">
        <v>247</v>
      </c>
      <c r="D497" s="612">
        <f>'Pres Produc'!C391</f>
        <v>463</v>
      </c>
      <c r="E497" s="612">
        <f>'Pres Produc'!D391</f>
        <v>12500</v>
      </c>
      <c r="F497" s="612">
        <f>'Pres Produc'!E391</f>
        <v>14500.090475562174</v>
      </c>
      <c r="G497" s="612">
        <f>'Pres Produc'!F391</f>
        <v>17400.108570674609</v>
      </c>
      <c r="H497" s="612">
        <f>'Pres Produc'!G391</f>
        <v>21952.027425404784</v>
      </c>
      <c r="I497" s="612">
        <f>'Pres Produc'!H391</f>
        <v>27690.904585980057</v>
      </c>
      <c r="K497" s="92" t="s">
        <v>89</v>
      </c>
      <c r="L497" s="613">
        <f>'Pres Produc'!C391</f>
        <v>463</v>
      </c>
      <c r="M497" s="613">
        <f>'Pres Produc'!D391</f>
        <v>12500</v>
      </c>
      <c r="N497" s="613">
        <f>'Pres Produc'!E391</f>
        <v>14500.090475562174</v>
      </c>
      <c r="O497" s="613">
        <f>'Pres Produc'!F391</f>
        <v>17400.108570674609</v>
      </c>
      <c r="P497" s="613">
        <f>'Pres Produc'!G391</f>
        <v>21952.027425404784</v>
      </c>
      <c r="Q497" s="613">
        <f>'Pres Produc'!H391</f>
        <v>27690.904585980057</v>
      </c>
      <c r="S497" s="523" t="s">
        <v>809</v>
      </c>
      <c r="T497" s="525"/>
      <c r="U497" s="794"/>
      <c r="V497" s="794"/>
      <c r="W497" s="794"/>
      <c r="X497" s="794"/>
      <c r="Y497" s="794"/>
      <c r="Z497" s="795"/>
    </row>
    <row r="498" spans="2:26" x14ac:dyDescent="0.2">
      <c r="B498" s="87" t="s">
        <v>90</v>
      </c>
      <c r="C498" s="739" t="s">
        <v>247</v>
      </c>
      <c r="D498" s="612">
        <f>'Pres Produc'!C407</f>
        <v>863</v>
      </c>
      <c r="E498" s="612">
        <f>'Pres Produc'!D407</f>
        <v>992</v>
      </c>
      <c r="F498" s="612">
        <f>'Pres Produc'!E407</f>
        <v>1190.4074793131397</v>
      </c>
      <c r="G498" s="612">
        <f>'Pres Produc'!F407</f>
        <v>1428.4889751757676</v>
      </c>
      <c r="H498" s="612">
        <f>'Pres Produc'!G407</f>
        <v>1799.2422671667955</v>
      </c>
      <c r="I498" s="612">
        <f>'Pres Produc'!H407</f>
        <v>2269.5227791076845</v>
      </c>
      <c r="K498" s="87" t="s">
        <v>90</v>
      </c>
      <c r="L498" s="613">
        <f>'Pres Produc'!C407</f>
        <v>863</v>
      </c>
      <c r="M498" s="613">
        <f>'Pres Produc'!D407</f>
        <v>992</v>
      </c>
      <c r="N498" s="613">
        <f>'Pres Produc'!E407</f>
        <v>1190.4074793131397</v>
      </c>
      <c r="O498" s="613">
        <f>'Pres Produc'!F407</f>
        <v>1428.4889751757676</v>
      </c>
      <c r="P498" s="613">
        <f>'Pres Produc'!G407</f>
        <v>1799.2422671667955</v>
      </c>
      <c r="Q498" s="613">
        <f>'Pres Produc'!H407</f>
        <v>2269.5227791076845</v>
      </c>
      <c r="S498" s="790" t="s">
        <v>89</v>
      </c>
      <c r="T498" s="791" t="s">
        <v>267</v>
      </c>
      <c r="U498" s="793">
        <f>(L505+L530)/(D505+D530)</f>
        <v>1.44</v>
      </c>
      <c r="V498" s="793">
        <f t="shared" ref="V498:Z498" si="619">(M505+M530)/(E505+E530)</f>
        <v>1.5097118763176389</v>
      </c>
      <c r="W498" s="793">
        <f t="shared" si="619"/>
        <v>1.5782402184134106</v>
      </c>
      <c r="X498" s="793">
        <f t="shared" si="619"/>
        <v>1.6567627187598666</v>
      </c>
      <c r="Y498" s="793">
        <f t="shared" si="619"/>
        <v>1.7399769772334279</v>
      </c>
      <c r="Z498" s="793">
        <f t="shared" si="619"/>
        <v>1.8270079874619534</v>
      </c>
    </row>
    <row r="499" spans="2:26" x14ac:dyDescent="0.2">
      <c r="B499" s="682" t="s">
        <v>129</v>
      </c>
      <c r="C499" s="524"/>
      <c r="D499" s="537"/>
      <c r="E499" s="536"/>
      <c r="F499" s="536"/>
      <c r="G499" s="536"/>
      <c r="H499" s="536"/>
      <c r="I499" s="538"/>
      <c r="J499" s="533"/>
      <c r="K499" s="682" t="s">
        <v>129</v>
      </c>
      <c r="L499" s="604"/>
      <c r="M499" s="604"/>
      <c r="N499" s="604"/>
      <c r="O499" s="604"/>
      <c r="P499" s="604"/>
      <c r="Q499" s="604"/>
      <c r="S499" s="523" t="s">
        <v>814</v>
      </c>
      <c r="T499" s="525"/>
      <c r="U499" s="794"/>
      <c r="V499" s="794"/>
      <c r="W499" s="794"/>
      <c r="X499" s="794"/>
      <c r="Y499" s="794"/>
      <c r="Z499" s="795"/>
    </row>
    <row r="500" spans="2:26" x14ac:dyDescent="0.2">
      <c r="B500" s="523" t="s">
        <v>250</v>
      </c>
      <c r="C500" s="524"/>
      <c r="D500" s="537"/>
      <c r="E500" s="536"/>
      <c r="F500" s="536"/>
      <c r="G500" s="536"/>
      <c r="H500" s="536"/>
      <c r="I500" s="538"/>
      <c r="J500" s="533"/>
      <c r="K500" s="523" t="s">
        <v>250</v>
      </c>
      <c r="L500" s="545"/>
      <c r="M500" s="545"/>
      <c r="N500" s="545"/>
      <c r="O500" s="545"/>
      <c r="P500" s="545"/>
      <c r="Q500" s="546"/>
      <c r="S500" s="768" t="s">
        <v>90</v>
      </c>
      <c r="T500" s="792" t="s">
        <v>267</v>
      </c>
      <c r="U500" s="796">
        <f>(L508+L533)/(D508+D533)</f>
        <v>0.66</v>
      </c>
      <c r="V500" s="796">
        <f t="shared" ref="V500:Z500" si="620">(M508+M533)/(E508+E533)</f>
        <v>0.69612903225806444</v>
      </c>
      <c r="W500" s="796">
        <f t="shared" si="620"/>
        <v>0.76316115510666149</v>
      </c>
      <c r="X500" s="796">
        <f t="shared" si="620"/>
        <v>0.80429749037571552</v>
      </c>
      <c r="Y500" s="796">
        <f t="shared" si="620"/>
        <v>0.84497867185918552</v>
      </c>
      <c r="Z500" s="796">
        <f t="shared" si="620"/>
        <v>0.88728343446646063</v>
      </c>
    </row>
    <row r="501" spans="2:26" x14ac:dyDescent="0.2">
      <c r="B501" s="523" t="s">
        <v>807</v>
      </c>
      <c r="C501" s="524"/>
      <c r="D501" s="537"/>
      <c r="E501" s="536"/>
      <c r="F501" s="536"/>
      <c r="G501" s="536"/>
      <c r="H501" s="536"/>
      <c r="I501" s="538"/>
      <c r="J501" s="533"/>
      <c r="K501" s="523" t="s">
        <v>807</v>
      </c>
      <c r="L501" s="545"/>
      <c r="M501" s="545"/>
      <c r="N501" s="545"/>
      <c r="O501" s="545"/>
      <c r="P501" s="545"/>
      <c r="Q501" s="546"/>
      <c r="S501" s="501" t="s">
        <v>248</v>
      </c>
      <c r="T501" s="502"/>
      <c r="U501" s="797"/>
      <c r="V501" s="797"/>
      <c r="W501" s="797"/>
      <c r="X501" s="797"/>
      <c r="Y501" s="797"/>
      <c r="Z501" s="798"/>
    </row>
    <row r="502" spans="2:26" x14ac:dyDescent="0.2">
      <c r="B502" s="92" t="s">
        <v>683</v>
      </c>
      <c r="C502" s="739" t="s">
        <v>267</v>
      </c>
      <c r="D502" s="532">
        <v>0</v>
      </c>
      <c r="E502" s="612">
        <f>D577</f>
        <v>19038</v>
      </c>
      <c r="F502" s="612">
        <f t="shared" ref="F502:I502" si="621">E577</f>
        <v>21638</v>
      </c>
      <c r="G502" s="612">
        <f t="shared" si="621"/>
        <v>25716</v>
      </c>
      <c r="H502" s="612">
        <f t="shared" si="621"/>
        <v>30860</v>
      </c>
      <c r="I502" s="612">
        <f t="shared" si="621"/>
        <v>38933</v>
      </c>
      <c r="K502" s="92" t="s">
        <v>683</v>
      </c>
      <c r="L502" s="534">
        <v>0</v>
      </c>
      <c r="M502" s="613">
        <f>L577</f>
        <v>11232.419999999998</v>
      </c>
      <c r="N502" s="613">
        <f t="shared" ref="N502:Q502" si="622">M577</f>
        <v>13352.099511195673</v>
      </c>
      <c r="O502" s="613">
        <f t="shared" si="622"/>
        <v>16659.535314633977</v>
      </c>
      <c r="P502" s="613">
        <f t="shared" si="622"/>
        <v>20992.281952481746</v>
      </c>
      <c r="Q502" s="613">
        <f t="shared" si="622"/>
        <v>27814.751250786532</v>
      </c>
      <c r="S502" s="18" t="s">
        <v>785</v>
      </c>
      <c r="T502" s="525"/>
      <c r="U502" s="794"/>
      <c r="V502" s="794"/>
      <c r="W502" s="794"/>
      <c r="X502" s="794"/>
      <c r="Y502" s="794"/>
      <c r="Z502" s="795"/>
    </row>
    <row r="503" spans="2:26" x14ac:dyDescent="0.2">
      <c r="B503" s="561" t="s">
        <v>808</v>
      </c>
      <c r="C503" s="611"/>
      <c r="D503" s="572">
        <f>SUM(D502:D502)</f>
        <v>0</v>
      </c>
      <c r="E503" s="572">
        <f t="shared" ref="E503" si="623">SUM(E502:E502)</f>
        <v>19038</v>
      </c>
      <c r="F503" s="572">
        <f t="shared" ref="F503:I503" si="624">SUM(F502:F502)</f>
        <v>21638</v>
      </c>
      <c r="G503" s="572">
        <f t="shared" si="624"/>
        <v>25716</v>
      </c>
      <c r="H503" s="572">
        <f t="shared" si="624"/>
        <v>30860</v>
      </c>
      <c r="I503" s="572">
        <f t="shared" si="624"/>
        <v>38933</v>
      </c>
      <c r="J503" s="533"/>
      <c r="K503" s="561" t="s">
        <v>808</v>
      </c>
      <c r="L503" s="604">
        <f t="shared" ref="L503:M503" si="625">SUM(L502:L502)</f>
        <v>0</v>
      </c>
      <c r="M503" s="604">
        <f t="shared" si="625"/>
        <v>11232.419999999998</v>
      </c>
      <c r="N503" s="604">
        <f t="shared" ref="N503:Q503" si="626">SUM(N502:N502)</f>
        <v>13352.099511195673</v>
      </c>
      <c r="O503" s="604">
        <f t="shared" si="626"/>
        <v>16659.535314633977</v>
      </c>
      <c r="P503" s="604">
        <f t="shared" si="626"/>
        <v>20992.281952481746</v>
      </c>
      <c r="Q503" s="604">
        <f t="shared" si="626"/>
        <v>27814.751250786532</v>
      </c>
      <c r="S503" s="788" t="s">
        <v>683</v>
      </c>
      <c r="T503" s="739" t="s">
        <v>247</v>
      </c>
      <c r="U503" s="799">
        <f>(L513+L538)/(D513+D538)</f>
        <v>4.4999999999999998E-2</v>
      </c>
      <c r="V503" s="799">
        <f t="shared" ref="V503:Z505" si="627">(M513+M538)/(E513+E538)</f>
        <v>4.9511141179808399E-2</v>
      </c>
      <c r="W503" s="799">
        <f t="shared" si="627"/>
        <v>5.2220589445501321E-2</v>
      </c>
      <c r="X503" s="799">
        <f t="shared" si="627"/>
        <v>5.4856070637805572E-2</v>
      </c>
      <c r="Y503" s="799">
        <f t="shared" si="627"/>
        <v>5.76148222872854E-2</v>
      </c>
      <c r="Z503" s="799">
        <f t="shared" si="627"/>
        <v>6.0496912036367506E-2</v>
      </c>
    </row>
    <row r="504" spans="2:26" x14ac:dyDescent="0.2">
      <c r="B504" s="523" t="s">
        <v>809</v>
      </c>
      <c r="C504" s="524"/>
      <c r="D504" s="537"/>
      <c r="E504" s="536"/>
      <c r="F504" s="536"/>
      <c r="G504" s="536"/>
      <c r="H504" s="536"/>
      <c r="I504" s="536"/>
      <c r="J504" s="533"/>
      <c r="K504" s="523" t="s">
        <v>809</v>
      </c>
      <c r="L504" s="545"/>
      <c r="M504" s="545"/>
      <c r="N504" s="545"/>
      <c r="O504" s="545"/>
      <c r="P504" s="545"/>
      <c r="Q504" s="546"/>
      <c r="S504" s="92" t="s">
        <v>89</v>
      </c>
      <c r="T504" s="739" t="s">
        <v>247</v>
      </c>
      <c r="U504" s="799">
        <f t="shared" ref="U504:U505" si="628">(L514+L539)/(D514+D539)</f>
        <v>0.26</v>
      </c>
      <c r="V504" s="799">
        <f t="shared" si="627"/>
        <v>0.27991751404394516</v>
      </c>
      <c r="W504" s="799">
        <f t="shared" si="627"/>
        <v>0.29265072007157161</v>
      </c>
      <c r="X504" s="799">
        <f t="shared" si="627"/>
        <v>0.30721355386330623</v>
      </c>
      <c r="Y504" s="799">
        <f t="shared" si="627"/>
        <v>0.32264471394251665</v>
      </c>
      <c r="Z504" s="799">
        <f t="shared" si="627"/>
        <v>0.33878291539302741</v>
      </c>
    </row>
    <row r="505" spans="2:26" x14ac:dyDescent="0.2">
      <c r="B505" s="92" t="s">
        <v>89</v>
      </c>
      <c r="C505" s="739" t="s">
        <v>267</v>
      </c>
      <c r="D505" s="532">
        <v>0</v>
      </c>
      <c r="E505" s="612">
        <f>D580</f>
        <v>246</v>
      </c>
      <c r="F505" s="612">
        <f t="shared" ref="F505:I505" si="629">E580</f>
        <v>6641</v>
      </c>
      <c r="G505" s="612">
        <f t="shared" si="629"/>
        <v>7703</v>
      </c>
      <c r="H505" s="612">
        <f t="shared" si="629"/>
        <v>9244</v>
      </c>
      <c r="I505" s="612">
        <f t="shared" si="629"/>
        <v>11662</v>
      </c>
      <c r="K505" s="92" t="s">
        <v>89</v>
      </c>
      <c r="L505" s="534">
        <v>0</v>
      </c>
      <c r="M505" s="613">
        <f>L580</f>
        <v>354.23999999999978</v>
      </c>
      <c r="N505" s="613">
        <f t="shared" ref="N505:Q505" si="630">M580</f>
        <v>10025.99657062543</v>
      </c>
      <c r="O505" s="613">
        <f t="shared" si="630"/>
        <v>12157.184402438492</v>
      </c>
      <c r="P505" s="613">
        <f t="shared" si="630"/>
        <v>15315.114572216204</v>
      </c>
      <c r="Q505" s="613">
        <f t="shared" si="630"/>
        <v>20291.611508496251</v>
      </c>
      <c r="S505" s="87" t="s">
        <v>90</v>
      </c>
      <c r="T505" s="739" t="s">
        <v>247</v>
      </c>
      <c r="U505" s="799">
        <f t="shared" si="628"/>
        <v>1.4999999999999999E-2</v>
      </c>
      <c r="V505" s="799">
        <f t="shared" si="627"/>
        <v>1.9516129032258064E-2</v>
      </c>
      <c r="W505" s="799">
        <f t="shared" si="627"/>
        <v>2.0862625823103248E-2</v>
      </c>
      <c r="X505" s="799">
        <f t="shared" si="627"/>
        <v>2.1939940923334629E-2</v>
      </c>
      <c r="Y505" s="799">
        <f t="shared" si="627"/>
        <v>2.304527564338834E-2</v>
      </c>
      <c r="Z505" s="799">
        <f t="shared" si="627"/>
        <v>2.4198674611710509E-2</v>
      </c>
    </row>
    <row r="506" spans="2:26" x14ac:dyDescent="0.2">
      <c r="B506" s="561" t="s">
        <v>810</v>
      </c>
      <c r="C506" s="611"/>
      <c r="D506" s="572">
        <f>SUM(D505:D505)</f>
        <v>0</v>
      </c>
      <c r="E506" s="572">
        <f t="shared" ref="E506" si="631">SUM(E505:E505)</f>
        <v>246</v>
      </c>
      <c r="F506" s="572">
        <f t="shared" ref="F506:I506" si="632">SUM(F505:F505)</f>
        <v>6641</v>
      </c>
      <c r="G506" s="572">
        <f t="shared" si="632"/>
        <v>7703</v>
      </c>
      <c r="H506" s="572">
        <f t="shared" si="632"/>
        <v>9244</v>
      </c>
      <c r="I506" s="572">
        <f t="shared" si="632"/>
        <v>11662</v>
      </c>
      <c r="J506" s="533"/>
      <c r="K506" s="561" t="s">
        <v>810</v>
      </c>
      <c r="L506" s="604">
        <f t="shared" ref="L506:M506" si="633">SUM(L505:L505)</f>
        <v>0</v>
      </c>
      <c r="M506" s="604">
        <f t="shared" si="633"/>
        <v>354.23999999999978</v>
      </c>
      <c r="N506" s="604">
        <f t="shared" ref="N506:Q506" si="634">SUM(N505:N505)</f>
        <v>10025.99657062543</v>
      </c>
      <c r="O506" s="604">
        <f t="shared" si="634"/>
        <v>12157.184402438492</v>
      </c>
      <c r="P506" s="604">
        <f t="shared" si="634"/>
        <v>15315.114572216204</v>
      </c>
      <c r="Q506" s="604">
        <f t="shared" si="634"/>
        <v>20291.611508496251</v>
      </c>
      <c r="S506" s="18" t="s">
        <v>805</v>
      </c>
      <c r="T506" s="524"/>
      <c r="U506" s="800"/>
      <c r="V506" s="800"/>
      <c r="W506" s="800"/>
      <c r="X506" s="800"/>
      <c r="Y506" s="800"/>
      <c r="Z506" s="801"/>
    </row>
    <row r="507" spans="2:26" x14ac:dyDescent="0.2">
      <c r="B507" s="523" t="s">
        <v>814</v>
      </c>
      <c r="C507" s="524"/>
      <c r="D507" s="537"/>
      <c r="E507" s="536"/>
      <c r="F507" s="536"/>
      <c r="G507" s="536"/>
      <c r="H507" s="536"/>
      <c r="I507" s="536"/>
      <c r="J507" s="533"/>
      <c r="K507" s="523" t="s">
        <v>814</v>
      </c>
      <c r="L507" s="545"/>
      <c r="M507" s="545"/>
      <c r="N507" s="545"/>
      <c r="O507" s="545"/>
      <c r="P507" s="545"/>
      <c r="Q507" s="546"/>
      <c r="S507" s="788" t="s">
        <v>683</v>
      </c>
      <c r="T507" s="739" t="s">
        <v>247</v>
      </c>
      <c r="U507" s="772">
        <f>(L518+L543)/(D518+D543)</f>
        <v>0.14000000000000001</v>
      </c>
      <c r="V507" s="772">
        <f t="shared" ref="V507:Z509" si="635">(M518+M543)/(E518+E543)</f>
        <v>0.14902228235961676</v>
      </c>
      <c r="W507" s="772">
        <f t="shared" si="635"/>
        <v>0.15670746882697159</v>
      </c>
      <c r="X507" s="772">
        <f t="shared" si="635"/>
        <v>0.1645724434790039</v>
      </c>
      <c r="Y507" s="772">
        <f t="shared" si="635"/>
        <v>0.17284483953607005</v>
      </c>
      <c r="Z507" s="772">
        <f t="shared" si="635"/>
        <v>0.18149076893713459</v>
      </c>
    </row>
    <row r="508" spans="2:26" x14ac:dyDescent="0.2">
      <c r="B508" s="87" t="s">
        <v>90</v>
      </c>
      <c r="C508" s="739" t="s">
        <v>267</v>
      </c>
      <c r="D508" s="532">
        <v>0</v>
      </c>
      <c r="E508" s="612">
        <f>D583</f>
        <v>108</v>
      </c>
      <c r="F508" s="612">
        <f t="shared" ref="F508:I508" si="636">E583</f>
        <v>124</v>
      </c>
      <c r="G508" s="612">
        <f t="shared" si="636"/>
        <v>149</v>
      </c>
      <c r="H508" s="612">
        <f t="shared" si="636"/>
        <v>179</v>
      </c>
      <c r="I508" s="612">
        <f t="shared" si="636"/>
        <v>225</v>
      </c>
      <c r="K508" s="87" t="s">
        <v>90</v>
      </c>
      <c r="L508" s="534">
        <v>0</v>
      </c>
      <c r="M508" s="613">
        <f>L583</f>
        <v>71.279999999999973</v>
      </c>
      <c r="N508" s="613">
        <f t="shared" ref="N508:Q508" si="637">M583</f>
        <v>86.319999999999936</v>
      </c>
      <c r="O508" s="613">
        <f t="shared" si="637"/>
        <v>113.71101211089263</v>
      </c>
      <c r="P508" s="613">
        <f t="shared" si="637"/>
        <v>143.96925077725314</v>
      </c>
      <c r="Q508" s="613">
        <f t="shared" si="637"/>
        <v>190.12020116831673</v>
      </c>
      <c r="S508" s="92" t="s">
        <v>89</v>
      </c>
      <c r="T508" s="739" t="s">
        <v>247</v>
      </c>
      <c r="U508" s="772">
        <f t="shared" ref="U508:U509" si="638">(L519+L544)/(D519+D544)</f>
        <v>0.47</v>
      </c>
      <c r="V508" s="772">
        <f t="shared" si="635"/>
        <v>0.4998762710659177</v>
      </c>
      <c r="W508" s="772">
        <f t="shared" si="635"/>
        <v>0.52259282961234133</v>
      </c>
      <c r="X508" s="772">
        <f t="shared" si="635"/>
        <v>0.54859584103453407</v>
      </c>
      <c r="Y508" s="772">
        <f t="shared" si="635"/>
        <v>0.57615129331611525</v>
      </c>
      <c r="Z508" s="772">
        <f t="shared" si="635"/>
        <v>0.60496949339567108</v>
      </c>
    </row>
    <row r="509" spans="2:26" x14ac:dyDescent="0.2">
      <c r="B509" s="561" t="s">
        <v>811</v>
      </c>
      <c r="C509" s="611"/>
      <c r="D509" s="572">
        <f>SUM(D508:D508)</f>
        <v>0</v>
      </c>
      <c r="E509" s="572">
        <f t="shared" ref="E509" si="639">SUM(E508:E508)</f>
        <v>108</v>
      </c>
      <c r="F509" s="572">
        <f t="shared" ref="F509:I509" si="640">SUM(F508:F508)</f>
        <v>124</v>
      </c>
      <c r="G509" s="572">
        <f t="shared" si="640"/>
        <v>149</v>
      </c>
      <c r="H509" s="572">
        <f t="shared" si="640"/>
        <v>179</v>
      </c>
      <c r="I509" s="572">
        <f t="shared" si="640"/>
        <v>225</v>
      </c>
      <c r="J509" s="533"/>
      <c r="K509" s="561" t="s">
        <v>811</v>
      </c>
      <c r="L509" s="604">
        <f t="shared" ref="L509:M509" si="641">SUM(L508:L508)</f>
        <v>0</v>
      </c>
      <c r="M509" s="604">
        <f t="shared" si="641"/>
        <v>71.279999999999973</v>
      </c>
      <c r="N509" s="604">
        <f t="shared" ref="N509:Q509" si="642">SUM(N508:N508)</f>
        <v>86.319999999999936</v>
      </c>
      <c r="O509" s="604">
        <f t="shared" si="642"/>
        <v>113.71101211089263</v>
      </c>
      <c r="P509" s="604">
        <f t="shared" si="642"/>
        <v>143.96925077725314</v>
      </c>
      <c r="Q509" s="604">
        <f t="shared" si="642"/>
        <v>190.12020116831673</v>
      </c>
      <c r="S509" s="87" t="s">
        <v>90</v>
      </c>
      <c r="T509" s="739" t="s">
        <v>247</v>
      </c>
      <c r="U509" s="772">
        <f t="shared" si="638"/>
        <v>4.7E-2</v>
      </c>
      <c r="V509" s="772">
        <f t="shared" si="635"/>
        <v>4.9709677419354843E-2</v>
      </c>
      <c r="W509" s="772">
        <f t="shared" si="635"/>
        <v>5.2241676819531103E-2</v>
      </c>
      <c r="X509" s="772">
        <f t="shared" si="635"/>
        <v>5.4857741461668261E-2</v>
      </c>
      <c r="Y509" s="772">
        <f t="shared" si="635"/>
        <v>5.7613886731709557E-2</v>
      </c>
      <c r="Z509" s="772">
        <f t="shared" si="635"/>
        <v>6.0496747999348115E-2</v>
      </c>
    </row>
    <row r="510" spans="2:26" x14ac:dyDescent="0.2">
      <c r="B510" s="562" t="s">
        <v>661</v>
      </c>
      <c r="C510" s="559"/>
      <c r="D510" s="563">
        <f>D503+D506+D509</f>
        <v>0</v>
      </c>
      <c r="E510" s="563">
        <f t="shared" ref="E510" si="643">E503+E506+E509</f>
        <v>19392</v>
      </c>
      <c r="F510" s="563">
        <f t="shared" ref="F510:I510" si="644">F503+F506+F509</f>
        <v>28403</v>
      </c>
      <c r="G510" s="563">
        <f t="shared" si="644"/>
        <v>33568</v>
      </c>
      <c r="H510" s="563">
        <f t="shared" si="644"/>
        <v>40283</v>
      </c>
      <c r="I510" s="563">
        <f t="shared" si="644"/>
        <v>50820</v>
      </c>
      <c r="J510" s="533"/>
      <c r="K510" s="562" t="s">
        <v>661</v>
      </c>
      <c r="L510" s="564">
        <f>L503+L506+L509</f>
        <v>0</v>
      </c>
      <c r="M510" s="564">
        <f t="shared" ref="M510" si="645">M503+M506+M509</f>
        <v>11657.939999999999</v>
      </c>
      <c r="N510" s="564">
        <f t="shared" ref="N510:Q510" si="646">N503+N506+N509</f>
        <v>23464.416081821102</v>
      </c>
      <c r="O510" s="564">
        <f t="shared" si="646"/>
        <v>28930.430729183361</v>
      </c>
      <c r="P510" s="564">
        <f t="shared" si="646"/>
        <v>36451.365775475206</v>
      </c>
      <c r="Q510" s="564">
        <f t="shared" si="646"/>
        <v>48296.482960451103</v>
      </c>
    </row>
    <row r="511" spans="2:26" x14ac:dyDescent="0.2">
      <c r="B511" s="501" t="s">
        <v>248</v>
      </c>
      <c r="C511" s="576"/>
      <c r="D511" s="756"/>
      <c r="E511" s="569"/>
      <c r="F511" s="569"/>
      <c r="G511" s="569"/>
      <c r="H511" s="569"/>
      <c r="I511" s="569"/>
      <c r="J511" s="533"/>
      <c r="K511" s="501" t="s">
        <v>248</v>
      </c>
      <c r="L511" s="566"/>
      <c r="M511" s="566"/>
      <c r="N511" s="566"/>
      <c r="O511" s="566"/>
      <c r="P511" s="566"/>
      <c r="Q511" s="567"/>
    </row>
    <row r="512" spans="2:26" x14ac:dyDescent="0.2">
      <c r="B512" s="18" t="s">
        <v>785</v>
      </c>
      <c r="C512" s="524"/>
      <c r="D512" s="537"/>
      <c r="E512" s="536"/>
      <c r="F512" s="536"/>
      <c r="G512" s="536"/>
      <c r="H512" s="536"/>
      <c r="I512" s="536"/>
      <c r="J512" s="533"/>
      <c r="K512" s="18" t="s">
        <v>785</v>
      </c>
      <c r="L512" s="545"/>
      <c r="M512" s="545"/>
      <c r="N512" s="545"/>
      <c r="O512" s="545"/>
      <c r="P512" s="545"/>
      <c r="Q512" s="546"/>
    </row>
    <row r="513" spans="2:17" x14ac:dyDescent="0.2">
      <c r="B513" s="788" t="s">
        <v>683</v>
      </c>
      <c r="C513" s="789" t="s">
        <v>247</v>
      </c>
      <c r="D513" s="607">
        <v>0</v>
      </c>
      <c r="E513" s="749">
        <f>D588</f>
        <v>4480</v>
      </c>
      <c r="F513" s="749">
        <f t="shared" ref="F513:I515" si="647">E588</f>
        <v>5091</v>
      </c>
      <c r="G513" s="749">
        <f t="shared" si="647"/>
        <v>6051</v>
      </c>
      <c r="H513" s="749">
        <f t="shared" si="647"/>
        <v>7261</v>
      </c>
      <c r="I513" s="749">
        <f t="shared" si="647"/>
        <v>9161</v>
      </c>
      <c r="K513" s="788" t="s">
        <v>683</v>
      </c>
      <c r="L513" s="534">
        <v>0</v>
      </c>
      <c r="M513" s="613">
        <f>L588</f>
        <v>201.60000000000014</v>
      </c>
      <c r="N513" s="613">
        <f t="shared" ref="N513:Q513" si="648">M588</f>
        <v>252.0612197464045</v>
      </c>
      <c r="O513" s="613">
        <f t="shared" si="648"/>
        <v>315.98678673472841</v>
      </c>
      <c r="P513" s="613">
        <f t="shared" si="648"/>
        <v>398.30992890110656</v>
      </c>
      <c r="Q513" s="613">
        <f t="shared" si="648"/>
        <v>527.80938697382135</v>
      </c>
    </row>
    <row r="514" spans="2:17" x14ac:dyDescent="0.2">
      <c r="B514" s="92" t="s">
        <v>89</v>
      </c>
      <c r="C514" s="739" t="s">
        <v>247</v>
      </c>
      <c r="D514" s="532">
        <v>0</v>
      </c>
      <c r="E514" s="612">
        <f t="shared" ref="E514:E515" si="649">D589</f>
        <v>58</v>
      </c>
      <c r="F514" s="612">
        <f t="shared" si="647"/>
        <v>1563</v>
      </c>
      <c r="G514" s="612">
        <f t="shared" si="647"/>
        <v>1813</v>
      </c>
      <c r="H514" s="612">
        <f t="shared" si="647"/>
        <v>2175</v>
      </c>
      <c r="I514" s="612">
        <f t="shared" si="647"/>
        <v>2744</v>
      </c>
      <c r="K514" s="92" t="s">
        <v>89</v>
      </c>
      <c r="L514" s="534">
        <v>0</v>
      </c>
      <c r="M514" s="613">
        <f>L589</f>
        <v>15.079999999999998</v>
      </c>
      <c r="N514" s="613">
        <f t="shared" ref="N514:Q514" si="650">M589</f>
        <v>437.51107445068601</v>
      </c>
      <c r="O514" s="613">
        <f t="shared" si="650"/>
        <v>530.5757554897591</v>
      </c>
      <c r="P514" s="613">
        <f t="shared" si="650"/>
        <v>668.18947965269126</v>
      </c>
      <c r="Q514" s="613">
        <f t="shared" si="650"/>
        <v>885.33709505826573</v>
      </c>
    </row>
    <row r="515" spans="2:17" x14ac:dyDescent="0.2">
      <c r="B515" s="87" t="s">
        <v>90</v>
      </c>
      <c r="C515" s="739" t="s">
        <v>247</v>
      </c>
      <c r="D515" s="532">
        <v>0</v>
      </c>
      <c r="E515" s="612">
        <f t="shared" si="649"/>
        <v>108</v>
      </c>
      <c r="F515" s="612">
        <f t="shared" si="647"/>
        <v>124</v>
      </c>
      <c r="G515" s="612">
        <f t="shared" si="647"/>
        <v>149</v>
      </c>
      <c r="H515" s="612">
        <f t="shared" si="647"/>
        <v>179</v>
      </c>
      <c r="I515" s="612">
        <f t="shared" si="647"/>
        <v>225</v>
      </c>
      <c r="K515" s="87" t="s">
        <v>90</v>
      </c>
      <c r="L515" s="534">
        <v>0</v>
      </c>
      <c r="M515" s="613">
        <f>L590</f>
        <v>1.6199999999999992</v>
      </c>
      <c r="N515" s="613">
        <f t="shared" ref="N515:Q515" si="651">M590</f>
        <v>2.4200000000000017</v>
      </c>
      <c r="O515" s="613">
        <f t="shared" si="651"/>
        <v>3.1085312476423859</v>
      </c>
      <c r="P515" s="613">
        <f t="shared" si="651"/>
        <v>3.9272494252769015</v>
      </c>
      <c r="Q515" s="613">
        <f t="shared" si="651"/>
        <v>5.185187019762374</v>
      </c>
    </row>
    <row r="516" spans="2:17" x14ac:dyDescent="0.2">
      <c r="B516" s="549" t="s">
        <v>812</v>
      </c>
      <c r="C516" s="754"/>
      <c r="D516" s="551">
        <f>SUM(D513:D515)</f>
        <v>0</v>
      </c>
      <c r="E516" s="551">
        <f t="shared" ref="E516" si="652">SUM(E513:E515)</f>
        <v>4646</v>
      </c>
      <c r="F516" s="551">
        <f t="shared" ref="F516:I516" si="653">SUM(F513:F515)</f>
        <v>6778</v>
      </c>
      <c r="G516" s="551">
        <f t="shared" si="653"/>
        <v>8013</v>
      </c>
      <c r="H516" s="551">
        <f t="shared" si="653"/>
        <v>9615</v>
      </c>
      <c r="I516" s="551">
        <f t="shared" si="653"/>
        <v>12130</v>
      </c>
      <c r="J516" s="533"/>
      <c r="K516" s="549" t="s">
        <v>812</v>
      </c>
      <c r="L516" s="604">
        <f t="shared" ref="L516:M516" si="654">SUM(L513:L515)</f>
        <v>0</v>
      </c>
      <c r="M516" s="604">
        <f t="shared" si="654"/>
        <v>218.30000000000013</v>
      </c>
      <c r="N516" s="604">
        <f t="shared" ref="N516:Q516" si="655">SUM(N513:N515)</f>
        <v>691.99229419709047</v>
      </c>
      <c r="O516" s="604">
        <f t="shared" si="655"/>
        <v>849.67107347212993</v>
      </c>
      <c r="P516" s="604">
        <f t="shared" si="655"/>
        <v>1070.4266579790747</v>
      </c>
      <c r="Q516" s="604">
        <f t="shared" si="655"/>
        <v>1418.3316690518495</v>
      </c>
    </row>
    <row r="517" spans="2:17" x14ac:dyDescent="0.2">
      <c r="B517" s="18" t="s">
        <v>805</v>
      </c>
      <c r="C517" s="524"/>
      <c r="D517" s="537"/>
      <c r="E517" s="536"/>
      <c r="F517" s="536"/>
      <c r="G517" s="536"/>
      <c r="H517" s="536"/>
      <c r="I517" s="536"/>
      <c r="J517" s="533"/>
      <c r="K517" s="18" t="s">
        <v>805</v>
      </c>
      <c r="L517" s="545"/>
      <c r="M517" s="545"/>
      <c r="N517" s="545"/>
      <c r="O517" s="545"/>
      <c r="P517" s="545"/>
      <c r="Q517" s="546"/>
    </row>
    <row r="518" spans="2:17" x14ac:dyDescent="0.2">
      <c r="B518" s="788" t="s">
        <v>683</v>
      </c>
      <c r="C518" s="789" t="s">
        <v>247</v>
      </c>
      <c r="D518" s="607">
        <v>0</v>
      </c>
      <c r="E518" s="749">
        <f>D593</f>
        <v>4480</v>
      </c>
      <c r="F518" s="749">
        <f t="shared" ref="F518:I520" si="656">E593</f>
        <v>5091</v>
      </c>
      <c r="G518" s="749">
        <f t="shared" si="656"/>
        <v>6051</v>
      </c>
      <c r="H518" s="749">
        <f t="shared" si="656"/>
        <v>7261</v>
      </c>
      <c r="I518" s="749">
        <f t="shared" si="656"/>
        <v>9161</v>
      </c>
      <c r="K518" s="788" t="s">
        <v>683</v>
      </c>
      <c r="L518" s="534">
        <v>0</v>
      </c>
      <c r="M518" s="613">
        <f>L593</f>
        <v>627.19999999999982</v>
      </c>
      <c r="N518" s="613">
        <f t="shared" ref="N518:Q518" si="657">M593</f>
        <v>758.67243949280873</v>
      </c>
      <c r="O518" s="613">
        <f t="shared" si="657"/>
        <v>948.23689387200557</v>
      </c>
      <c r="P518" s="613">
        <f t="shared" si="657"/>
        <v>1194.9605121010463</v>
      </c>
      <c r="Q518" s="613">
        <f t="shared" si="657"/>
        <v>1583.4315749899379</v>
      </c>
    </row>
    <row r="519" spans="2:17" x14ac:dyDescent="0.2">
      <c r="B519" s="92" t="s">
        <v>89</v>
      </c>
      <c r="C519" s="739" t="s">
        <v>247</v>
      </c>
      <c r="D519" s="532">
        <v>0</v>
      </c>
      <c r="E519" s="612">
        <f t="shared" ref="E519:E520" si="658">D594</f>
        <v>58</v>
      </c>
      <c r="F519" s="612">
        <f t="shared" si="656"/>
        <v>1563</v>
      </c>
      <c r="G519" s="612">
        <f t="shared" si="656"/>
        <v>1813</v>
      </c>
      <c r="H519" s="612">
        <f t="shared" si="656"/>
        <v>2175</v>
      </c>
      <c r="I519" s="612">
        <f t="shared" si="656"/>
        <v>2744</v>
      </c>
      <c r="K519" s="92" t="s">
        <v>89</v>
      </c>
      <c r="L519" s="534">
        <v>0</v>
      </c>
      <c r="M519" s="613">
        <f>L594</f>
        <v>27.259999999999991</v>
      </c>
      <c r="N519" s="613">
        <f t="shared" ref="N519:Q519" si="659">M594</f>
        <v>781.30661167602921</v>
      </c>
      <c r="O519" s="613">
        <f t="shared" si="659"/>
        <v>947.46080008717399</v>
      </c>
      <c r="P519" s="613">
        <f t="shared" si="659"/>
        <v>1193.1959542501118</v>
      </c>
      <c r="Q519" s="613">
        <f t="shared" si="659"/>
        <v>1580.9591488594215</v>
      </c>
    </row>
    <row r="520" spans="2:17" x14ac:dyDescent="0.2">
      <c r="B520" s="87" t="s">
        <v>90</v>
      </c>
      <c r="C520" s="739" t="s">
        <v>247</v>
      </c>
      <c r="D520" s="532">
        <v>0</v>
      </c>
      <c r="E520" s="612">
        <f t="shared" si="658"/>
        <v>108</v>
      </c>
      <c r="F520" s="612">
        <f t="shared" si="656"/>
        <v>124</v>
      </c>
      <c r="G520" s="612">
        <f t="shared" si="656"/>
        <v>149</v>
      </c>
      <c r="H520" s="612">
        <f t="shared" si="656"/>
        <v>179</v>
      </c>
      <c r="I520" s="612">
        <f t="shared" si="656"/>
        <v>225</v>
      </c>
      <c r="K520" s="87" t="s">
        <v>90</v>
      </c>
      <c r="L520" s="534">
        <v>0</v>
      </c>
      <c r="M520" s="613">
        <f>L595</f>
        <v>5.0760000000000005</v>
      </c>
      <c r="N520" s="613">
        <f t="shared" ref="N520:Q520" si="660">M595</f>
        <v>6.1640000000000015</v>
      </c>
      <c r="O520" s="613">
        <f t="shared" si="660"/>
        <v>7.7840098461101306</v>
      </c>
      <c r="P520" s="613">
        <f t="shared" si="660"/>
        <v>9.8195357216386157</v>
      </c>
      <c r="Q520" s="613">
        <f t="shared" si="660"/>
        <v>12.963124514634657</v>
      </c>
    </row>
    <row r="521" spans="2:17" x14ac:dyDescent="0.2">
      <c r="B521" s="561" t="s">
        <v>813</v>
      </c>
      <c r="C521" s="611"/>
      <c r="D521" s="572">
        <f>SUM(D518:D520)</f>
        <v>0</v>
      </c>
      <c r="E521" s="572">
        <f t="shared" ref="E521" si="661">SUM(E518:E520)</f>
        <v>4646</v>
      </c>
      <c r="F521" s="572">
        <f t="shared" ref="F521:I521" si="662">SUM(F518:F520)</f>
        <v>6778</v>
      </c>
      <c r="G521" s="572">
        <f t="shared" si="662"/>
        <v>8013</v>
      </c>
      <c r="H521" s="572">
        <f t="shared" si="662"/>
        <v>9615</v>
      </c>
      <c r="I521" s="572">
        <f t="shared" si="662"/>
        <v>12130</v>
      </c>
      <c r="J521" s="533"/>
      <c r="K521" s="561" t="s">
        <v>813</v>
      </c>
      <c r="L521" s="604">
        <f t="shared" ref="L521:M521" si="663">SUM(L518:L520)</f>
        <v>0</v>
      </c>
      <c r="M521" s="604">
        <f t="shared" si="663"/>
        <v>659.53599999999983</v>
      </c>
      <c r="N521" s="604">
        <f t="shared" ref="N521:Q521" si="664">SUM(N518:N520)</f>
        <v>1546.1430511688379</v>
      </c>
      <c r="O521" s="604">
        <f t="shared" si="664"/>
        <v>1903.4817038052897</v>
      </c>
      <c r="P521" s="604">
        <f t="shared" si="664"/>
        <v>2397.9760020727967</v>
      </c>
      <c r="Q521" s="604">
        <f t="shared" si="664"/>
        <v>3177.3538483639941</v>
      </c>
    </row>
    <row r="522" spans="2:17" x14ac:dyDescent="0.2">
      <c r="B522" s="758" t="s">
        <v>663</v>
      </c>
      <c r="C522" s="550"/>
      <c r="D522" s="563">
        <f>D516+D521</f>
        <v>0</v>
      </c>
      <c r="E522" s="563">
        <f t="shared" ref="E522" si="665">E516+E521</f>
        <v>9292</v>
      </c>
      <c r="F522" s="563">
        <f t="shared" ref="F522:I522" si="666">F516+F521</f>
        <v>13556</v>
      </c>
      <c r="G522" s="563">
        <f t="shared" si="666"/>
        <v>16026</v>
      </c>
      <c r="H522" s="563">
        <f t="shared" si="666"/>
        <v>19230</v>
      </c>
      <c r="I522" s="563">
        <f t="shared" si="666"/>
        <v>24260</v>
      </c>
      <c r="J522" s="533"/>
      <c r="K522" s="758" t="s">
        <v>663</v>
      </c>
      <c r="L522" s="564">
        <f>L516+L521</f>
        <v>0</v>
      </c>
      <c r="M522" s="564">
        <f t="shared" ref="M522" si="667">M516+M521</f>
        <v>877.83600000000001</v>
      </c>
      <c r="N522" s="564">
        <f t="shared" ref="N522:Q522" si="668">N516+N521</f>
        <v>2238.1353453659285</v>
      </c>
      <c r="O522" s="564">
        <f t="shared" si="668"/>
        <v>2753.1527772774198</v>
      </c>
      <c r="P522" s="564">
        <f t="shared" si="668"/>
        <v>3468.4026600518714</v>
      </c>
      <c r="Q522" s="564">
        <f t="shared" si="668"/>
        <v>4595.6855174158436</v>
      </c>
    </row>
    <row r="523" spans="2:17" x14ac:dyDescent="0.2">
      <c r="B523" s="541" t="s">
        <v>664</v>
      </c>
      <c r="C523" s="573"/>
      <c r="D523" s="757">
        <f t="shared" ref="D523:E523" si="669">+D510+D522</f>
        <v>0</v>
      </c>
      <c r="E523" s="563">
        <f t="shared" si="669"/>
        <v>28684</v>
      </c>
      <c r="F523" s="563">
        <f t="shared" ref="F523:I523" si="670">+F510+F522</f>
        <v>41959</v>
      </c>
      <c r="G523" s="563">
        <f t="shared" si="670"/>
        <v>49594</v>
      </c>
      <c r="H523" s="563">
        <f t="shared" si="670"/>
        <v>59513</v>
      </c>
      <c r="I523" s="563">
        <f t="shared" si="670"/>
        <v>75080</v>
      </c>
      <c r="J523" s="533"/>
      <c r="K523" s="541" t="s">
        <v>664</v>
      </c>
      <c r="L523" s="564">
        <f>+L510+L522</f>
        <v>0</v>
      </c>
      <c r="M523" s="564">
        <f t="shared" ref="M523" si="671">+M510+M522</f>
        <v>12535.775999999998</v>
      </c>
      <c r="N523" s="564">
        <f t="shared" ref="N523:Q523" si="672">+N510+N522</f>
        <v>25702.551427187031</v>
      </c>
      <c r="O523" s="564">
        <f t="shared" si="672"/>
        <v>31683.583506460782</v>
      </c>
      <c r="P523" s="564">
        <f t="shared" si="672"/>
        <v>39919.768435527076</v>
      </c>
      <c r="Q523" s="564">
        <f t="shared" si="672"/>
        <v>52892.168477866944</v>
      </c>
    </row>
    <row r="524" spans="2:17" x14ac:dyDescent="0.2">
      <c r="B524" s="759" t="s">
        <v>665</v>
      </c>
      <c r="C524" s="616"/>
      <c r="D524" s="537"/>
      <c r="E524" s="536"/>
      <c r="F524" s="536"/>
      <c r="G524" s="536"/>
      <c r="H524" s="536"/>
      <c r="I524" s="538"/>
      <c r="J524" s="533"/>
      <c r="K524" s="759" t="s">
        <v>665</v>
      </c>
      <c r="L524" s="566"/>
      <c r="M524" s="566"/>
      <c r="N524" s="566"/>
      <c r="O524" s="566"/>
      <c r="P524" s="566"/>
      <c r="Q524" s="567"/>
    </row>
    <row r="525" spans="2:17" x14ac:dyDescent="0.2">
      <c r="B525" s="523" t="s">
        <v>250</v>
      </c>
      <c r="C525" s="524"/>
      <c r="D525" s="537"/>
      <c r="E525" s="536"/>
      <c r="F525" s="536"/>
      <c r="G525" s="536"/>
      <c r="H525" s="536"/>
      <c r="I525" s="538"/>
      <c r="J525" s="533"/>
      <c r="K525" s="523" t="s">
        <v>250</v>
      </c>
      <c r="L525" s="545"/>
      <c r="M525" s="545"/>
      <c r="N525" s="545"/>
      <c r="O525" s="545"/>
      <c r="P525" s="545"/>
      <c r="Q525" s="546"/>
    </row>
    <row r="526" spans="2:17" x14ac:dyDescent="0.2">
      <c r="B526" s="523" t="s">
        <v>807</v>
      </c>
      <c r="C526" s="524"/>
      <c r="D526" s="537"/>
      <c r="E526" s="536"/>
      <c r="F526" s="536"/>
      <c r="G526" s="536"/>
      <c r="H526" s="536"/>
      <c r="I526" s="538"/>
      <c r="J526" s="533"/>
      <c r="K526" s="523" t="s">
        <v>807</v>
      </c>
      <c r="L526" s="545"/>
      <c r="M526" s="545"/>
      <c r="N526" s="545"/>
      <c r="O526" s="545"/>
      <c r="P526" s="545"/>
      <c r="Q526" s="546"/>
    </row>
    <row r="527" spans="2:17" x14ac:dyDescent="0.2">
      <c r="B527" s="92" t="s">
        <v>683</v>
      </c>
      <c r="C527" s="739" t="s">
        <v>267</v>
      </c>
      <c r="D527" s="532">
        <f>D577+D552-D502</f>
        <v>171341</v>
      </c>
      <c r="E527" s="532">
        <f t="shared" ref="E527:I527" si="673">E577+E552-E502</f>
        <v>175702.5</v>
      </c>
      <c r="F527" s="532">
        <f t="shared" si="673"/>
        <v>209809.88369177992</v>
      </c>
      <c r="G527" s="532">
        <f t="shared" si="673"/>
        <v>252023.11043013592</v>
      </c>
      <c r="H527" s="532">
        <f t="shared" si="673"/>
        <v>319533.10380657075</v>
      </c>
      <c r="I527" s="532">
        <f t="shared" si="673"/>
        <v>403063.18369837711</v>
      </c>
      <c r="K527" s="92" t="s">
        <v>683</v>
      </c>
      <c r="L527" s="534">
        <f>D527*'estand mp'!F193</f>
        <v>101091.18999999999</v>
      </c>
      <c r="M527" s="534">
        <f>E527*'estand mp'!G193</f>
        <v>108935.55</v>
      </c>
      <c r="N527" s="534">
        <f>F527*'estand mp'!H193</f>
        <v>136586.23428334872</v>
      </c>
      <c r="O527" s="534">
        <f>G527*'estand mp'!I193</f>
        <v>172270.39713451944</v>
      </c>
      <c r="P527" s="534">
        <f>H527*'estand mp'!J193</f>
        <v>229337.69576233058</v>
      </c>
      <c r="Q527" s="534">
        <f>I527*'estand mp'!K193</f>
        <v>303754.0077367709</v>
      </c>
    </row>
    <row r="528" spans="2:17" x14ac:dyDescent="0.2">
      <c r="B528" s="561" t="s">
        <v>808</v>
      </c>
      <c r="C528" s="611"/>
      <c r="D528" s="572">
        <f t="shared" ref="D528" si="674">SUM(D527:D527)</f>
        <v>171341</v>
      </c>
      <c r="E528" s="572">
        <f t="shared" ref="E528:I528" si="675">SUM(E527:E527)</f>
        <v>175702.5</v>
      </c>
      <c r="F528" s="572">
        <f t="shared" si="675"/>
        <v>209809.88369177992</v>
      </c>
      <c r="G528" s="572">
        <f t="shared" si="675"/>
        <v>252023.11043013592</v>
      </c>
      <c r="H528" s="572">
        <f t="shared" si="675"/>
        <v>319533.10380657075</v>
      </c>
      <c r="I528" s="572">
        <f t="shared" si="675"/>
        <v>403063.18369837711</v>
      </c>
      <c r="J528" s="533"/>
      <c r="K528" s="561" t="s">
        <v>808</v>
      </c>
      <c r="L528" s="604">
        <f>SUM(L527:L527)</f>
        <v>101091.18999999999</v>
      </c>
      <c r="M528" s="604">
        <f t="shared" ref="M528:Q528" si="676">SUM(M527:M527)</f>
        <v>108935.55</v>
      </c>
      <c r="N528" s="604">
        <f t="shared" si="676"/>
        <v>136586.23428334872</v>
      </c>
      <c r="O528" s="604">
        <f t="shared" si="676"/>
        <v>172270.39713451944</v>
      </c>
      <c r="P528" s="604">
        <f t="shared" si="676"/>
        <v>229337.69576233058</v>
      </c>
      <c r="Q528" s="604">
        <f t="shared" si="676"/>
        <v>303754.0077367709</v>
      </c>
    </row>
    <row r="529" spans="2:17" x14ac:dyDescent="0.2">
      <c r="B529" s="523" t="s">
        <v>809</v>
      </c>
      <c r="C529" s="524"/>
      <c r="D529" s="537"/>
      <c r="E529" s="537"/>
      <c r="F529" s="537"/>
      <c r="G529" s="537"/>
      <c r="H529" s="537"/>
      <c r="I529" s="537"/>
      <c r="J529" s="533"/>
      <c r="K529" s="523" t="s">
        <v>809</v>
      </c>
      <c r="L529" s="545"/>
      <c r="M529" s="545"/>
      <c r="N529" s="545"/>
      <c r="O529" s="545"/>
      <c r="P529" s="545"/>
      <c r="Q529" s="546"/>
    </row>
    <row r="530" spans="2:17" x14ac:dyDescent="0.2">
      <c r="B530" s="92" t="s">
        <v>89</v>
      </c>
      <c r="C530" s="739" t="s">
        <v>267</v>
      </c>
      <c r="D530" s="532">
        <f>D580+D555-D505</f>
        <v>2213.75</v>
      </c>
      <c r="E530" s="532">
        <f t="shared" ref="E530:I530" si="677">E580+E555-E505</f>
        <v>59520</v>
      </c>
      <c r="F530" s="532">
        <f t="shared" si="677"/>
        <v>62687.384521139233</v>
      </c>
      <c r="G530" s="532">
        <f t="shared" si="677"/>
        <v>75491.461425367088</v>
      </c>
      <c r="H530" s="532">
        <f t="shared" si="677"/>
        <v>95714.116557970323</v>
      </c>
      <c r="I530" s="532">
        <f t="shared" si="677"/>
        <v>120735.34449041524</v>
      </c>
      <c r="K530" s="92" t="s">
        <v>89</v>
      </c>
      <c r="L530" s="534">
        <f>D530*'estand mp'!F201</f>
        <v>3187.7999999999997</v>
      </c>
      <c r="M530" s="534">
        <f>E530*'estand mp'!G201</f>
        <v>89875.199999999997</v>
      </c>
      <c r="N530" s="534">
        <f>F530*'estand mp'!H201</f>
        <v>99390.848158266264</v>
      </c>
      <c r="O530" s="534">
        <f>G530*'estand mp'!I201</f>
        <v>125676.29769441551</v>
      </c>
      <c r="P530" s="534">
        <f>H530*'estand mp'!J201</f>
        <v>167309.59181243481</v>
      </c>
      <c r="Q530" s="534">
        <f>I530*'estand mp'!K201</f>
        <v>221599.39439424424</v>
      </c>
    </row>
    <row r="531" spans="2:17" x14ac:dyDescent="0.2">
      <c r="B531" s="561" t="s">
        <v>810</v>
      </c>
      <c r="C531" s="611"/>
      <c r="D531" s="572">
        <f t="shared" ref="D531" si="678">SUM(D530:D530)</f>
        <v>2213.75</v>
      </c>
      <c r="E531" s="572">
        <f t="shared" ref="E531:I531" si="679">SUM(E530:E530)</f>
        <v>59520</v>
      </c>
      <c r="F531" s="572">
        <f t="shared" si="679"/>
        <v>62687.384521139233</v>
      </c>
      <c r="G531" s="572">
        <f t="shared" si="679"/>
        <v>75491.461425367088</v>
      </c>
      <c r="H531" s="572">
        <f t="shared" si="679"/>
        <v>95714.116557970323</v>
      </c>
      <c r="I531" s="572">
        <f t="shared" si="679"/>
        <v>120735.34449041524</v>
      </c>
      <c r="J531" s="533"/>
      <c r="K531" s="561" t="s">
        <v>810</v>
      </c>
      <c r="L531" s="604">
        <f t="shared" ref="L531" si="680">SUM(L530:L530)</f>
        <v>3187.7999999999997</v>
      </c>
      <c r="M531" s="604">
        <f t="shared" ref="M531:Q531" si="681">SUM(M530:M530)</f>
        <v>89875.199999999997</v>
      </c>
      <c r="N531" s="604">
        <f t="shared" si="681"/>
        <v>99390.848158266264</v>
      </c>
      <c r="O531" s="604">
        <f t="shared" si="681"/>
        <v>125676.29769441551</v>
      </c>
      <c r="P531" s="604">
        <f t="shared" si="681"/>
        <v>167309.59181243481</v>
      </c>
      <c r="Q531" s="604">
        <f t="shared" si="681"/>
        <v>221599.39439424424</v>
      </c>
    </row>
    <row r="532" spans="2:17" x14ac:dyDescent="0.2">
      <c r="B532" s="523" t="s">
        <v>814</v>
      </c>
      <c r="C532" s="524"/>
      <c r="D532" s="537"/>
      <c r="E532" s="537"/>
      <c r="F532" s="537"/>
      <c r="G532" s="537"/>
      <c r="H532" s="537"/>
      <c r="I532" s="537"/>
      <c r="J532" s="533"/>
      <c r="K532" s="523" t="s">
        <v>814</v>
      </c>
      <c r="L532" s="545"/>
      <c r="M532" s="545"/>
      <c r="N532" s="545"/>
      <c r="O532" s="545"/>
      <c r="P532" s="545"/>
      <c r="Q532" s="546"/>
    </row>
    <row r="533" spans="2:17" x14ac:dyDescent="0.2">
      <c r="B533" s="87" t="s">
        <v>90</v>
      </c>
      <c r="C533" s="739" t="s">
        <v>267</v>
      </c>
      <c r="D533" s="532">
        <f>D583+D558-D508</f>
        <v>971</v>
      </c>
      <c r="E533" s="532">
        <f t="shared" ref="E533:I533" si="682">E583+E558-E508</f>
        <v>1008</v>
      </c>
      <c r="F533" s="532">
        <f t="shared" si="682"/>
        <v>1215.4074793131397</v>
      </c>
      <c r="G533" s="532">
        <f t="shared" si="682"/>
        <v>1458.4889751757676</v>
      </c>
      <c r="H533" s="532">
        <f t="shared" si="682"/>
        <v>1845.2422671667955</v>
      </c>
      <c r="I533" s="532">
        <f t="shared" si="682"/>
        <v>2328.5227791076845</v>
      </c>
      <c r="K533" s="87" t="s">
        <v>90</v>
      </c>
      <c r="L533" s="534">
        <f>D533*'estand mp'!F209</f>
        <v>640.86</v>
      </c>
      <c r="M533" s="534">
        <f>E533*'estand mp'!G209</f>
        <v>705.59999999999991</v>
      </c>
      <c r="N533" s="534">
        <f>F533*'estand mp'!H209</f>
        <v>935.86375907111756</v>
      </c>
      <c r="O533" s="534">
        <f>G533*'estand mp'!I209</f>
        <v>1179.1883364296082</v>
      </c>
      <c r="P533" s="534">
        <f>H533*'estand mp'!J209</f>
        <v>1566.4722916545722</v>
      </c>
      <c r="Q533" s="534">
        <f>I533*'estand mp'!K209</f>
        <v>2075.5782602666909</v>
      </c>
    </row>
    <row r="534" spans="2:17" x14ac:dyDescent="0.2">
      <c r="B534" s="561" t="s">
        <v>811</v>
      </c>
      <c r="C534" s="611"/>
      <c r="D534" s="572">
        <f t="shared" ref="D534" si="683">SUM(D533:D533)</f>
        <v>971</v>
      </c>
      <c r="E534" s="572">
        <f t="shared" ref="E534:I534" si="684">SUM(E533:E533)</f>
        <v>1008</v>
      </c>
      <c r="F534" s="572">
        <f t="shared" si="684"/>
        <v>1215.4074793131397</v>
      </c>
      <c r="G534" s="572">
        <f t="shared" si="684"/>
        <v>1458.4889751757676</v>
      </c>
      <c r="H534" s="572">
        <f t="shared" si="684"/>
        <v>1845.2422671667955</v>
      </c>
      <c r="I534" s="572">
        <f t="shared" si="684"/>
        <v>2328.5227791076845</v>
      </c>
      <c r="J534" s="533"/>
      <c r="K534" s="561" t="s">
        <v>811</v>
      </c>
      <c r="L534" s="604">
        <f t="shared" ref="L534" si="685">SUM(L533:L533)</f>
        <v>640.86</v>
      </c>
      <c r="M534" s="604">
        <f t="shared" ref="M534:Q534" si="686">SUM(M533:M533)</f>
        <v>705.59999999999991</v>
      </c>
      <c r="N534" s="604">
        <f t="shared" si="686"/>
        <v>935.86375907111756</v>
      </c>
      <c r="O534" s="604">
        <f t="shared" si="686"/>
        <v>1179.1883364296082</v>
      </c>
      <c r="P534" s="604">
        <f t="shared" si="686"/>
        <v>1566.4722916545722</v>
      </c>
      <c r="Q534" s="604">
        <f t="shared" si="686"/>
        <v>2075.5782602666909</v>
      </c>
    </row>
    <row r="535" spans="2:17" x14ac:dyDescent="0.2">
      <c r="B535" s="562" t="s">
        <v>661</v>
      </c>
      <c r="C535" s="559"/>
      <c r="D535" s="563">
        <f>D528+D531+D534</f>
        <v>174525.75</v>
      </c>
      <c r="E535" s="563">
        <f t="shared" ref="E535:I535" si="687">E528+E531+E534</f>
        <v>236230.5</v>
      </c>
      <c r="F535" s="563">
        <f t="shared" si="687"/>
        <v>273712.67569223227</v>
      </c>
      <c r="G535" s="563">
        <f t="shared" si="687"/>
        <v>328973.06083067879</v>
      </c>
      <c r="H535" s="563">
        <f t="shared" si="687"/>
        <v>417092.46263170784</v>
      </c>
      <c r="I535" s="563">
        <f t="shared" si="687"/>
        <v>526127.05096790008</v>
      </c>
      <c r="J535" s="533"/>
      <c r="K535" s="562" t="s">
        <v>661</v>
      </c>
      <c r="L535" s="564">
        <f>L528+L531+L534</f>
        <v>104919.84999999999</v>
      </c>
      <c r="M535" s="564">
        <f t="shared" ref="M535:Q535" si="688">M528+M531+M534</f>
        <v>199516.35</v>
      </c>
      <c r="N535" s="564">
        <f t="shared" si="688"/>
        <v>236912.94620068613</v>
      </c>
      <c r="O535" s="564">
        <f t="shared" si="688"/>
        <v>299125.88316536456</v>
      </c>
      <c r="P535" s="564">
        <f t="shared" si="688"/>
        <v>398213.75986641995</v>
      </c>
      <c r="Q535" s="564">
        <f t="shared" si="688"/>
        <v>527428.98039128189</v>
      </c>
    </row>
    <row r="536" spans="2:17" x14ac:dyDescent="0.2">
      <c r="B536" s="501" t="s">
        <v>248</v>
      </c>
      <c r="C536" s="576"/>
      <c r="D536" s="756"/>
      <c r="E536" s="756"/>
      <c r="F536" s="756"/>
      <c r="G536" s="756"/>
      <c r="H536" s="756"/>
      <c r="I536" s="756"/>
      <c r="J536" s="533"/>
      <c r="K536" s="501" t="s">
        <v>248</v>
      </c>
      <c r="L536" s="566"/>
      <c r="M536" s="566"/>
      <c r="N536" s="566"/>
      <c r="O536" s="566"/>
      <c r="P536" s="566"/>
      <c r="Q536" s="567"/>
    </row>
    <row r="537" spans="2:17" x14ac:dyDescent="0.2">
      <c r="B537" s="18" t="s">
        <v>785</v>
      </c>
      <c r="C537" s="524"/>
      <c r="D537" s="537"/>
      <c r="E537" s="537"/>
      <c r="F537" s="537"/>
      <c r="G537" s="537"/>
      <c r="H537" s="537"/>
      <c r="I537" s="537"/>
      <c r="J537" s="533"/>
      <c r="K537" s="18" t="s">
        <v>785</v>
      </c>
      <c r="L537" s="545"/>
      <c r="M537" s="545"/>
      <c r="N537" s="545"/>
      <c r="O537" s="545"/>
      <c r="P537" s="545"/>
      <c r="Q537" s="546"/>
    </row>
    <row r="538" spans="2:17" x14ac:dyDescent="0.2">
      <c r="B538" s="788" t="s">
        <v>683</v>
      </c>
      <c r="C538" s="789" t="s">
        <v>247</v>
      </c>
      <c r="D538" s="607">
        <f>D588+D563-D513</f>
        <v>40316</v>
      </c>
      <c r="E538" s="607">
        <f t="shared" ref="E538:I538" si="689">E588+E563-E513</f>
        <v>41341</v>
      </c>
      <c r="F538" s="607">
        <f t="shared" si="689"/>
        <v>49367.502045124689</v>
      </c>
      <c r="G538" s="607">
        <f t="shared" si="689"/>
        <v>59299.202454149628</v>
      </c>
      <c r="H538" s="607">
        <f t="shared" si="689"/>
        <v>75184.730307428414</v>
      </c>
      <c r="I538" s="607">
        <f t="shared" si="689"/>
        <v>94837.572634912256</v>
      </c>
      <c r="K538" s="788" t="s">
        <v>683</v>
      </c>
      <c r="L538" s="534">
        <f>D538*'estand mp'!F196</f>
        <v>1814.22</v>
      </c>
      <c r="M538" s="534">
        <f>E538*'estand mp'!G196</f>
        <v>2067.0500000000002</v>
      </c>
      <c r="N538" s="534">
        <f>F538*'estand mp'!H196</f>
        <v>2591.7938573690462</v>
      </c>
      <c r="O538" s="534">
        <f>G538*'estand mp'!I196</f>
        <v>3268.8685352849989</v>
      </c>
      <c r="P538" s="534">
        <f>H538*'estand mp'!J196</f>
        <v>4351.7861711068417</v>
      </c>
      <c r="Q538" s="534">
        <f>I538*'estand mp'!K196</f>
        <v>5763.7831136282421</v>
      </c>
    </row>
    <row r="539" spans="2:17" x14ac:dyDescent="0.2">
      <c r="B539" s="92" t="s">
        <v>89</v>
      </c>
      <c r="C539" s="739" t="s">
        <v>247</v>
      </c>
      <c r="D539" s="532">
        <f t="shared" ref="D539:D540" si="690">D589+D564-D514</f>
        <v>521</v>
      </c>
      <c r="E539" s="532">
        <f t="shared" ref="E539:I539" si="691">E589+E564-E514</f>
        <v>14005</v>
      </c>
      <c r="F539" s="532">
        <f t="shared" si="691"/>
        <v>14750.090475562174</v>
      </c>
      <c r="G539" s="532">
        <f t="shared" si="691"/>
        <v>17762.108570674609</v>
      </c>
      <c r="H539" s="532">
        <f t="shared" si="691"/>
        <v>22521.027425404784</v>
      </c>
      <c r="I539" s="532">
        <f t="shared" si="691"/>
        <v>28407.904585980057</v>
      </c>
      <c r="K539" s="92" t="s">
        <v>89</v>
      </c>
      <c r="L539" s="534">
        <f>D539*'estand mp'!F204</f>
        <v>135.46</v>
      </c>
      <c r="M539" s="534">
        <f>E539*'estand mp'!G204</f>
        <v>3921.4000000000005</v>
      </c>
      <c r="N539" s="534">
        <f>F539*'estand mp'!H204</f>
        <v>4336.52659981528</v>
      </c>
      <c r="O539" s="534">
        <f>G539*'estand mp'!I204</f>
        <v>5483.1629157672523</v>
      </c>
      <c r="P539" s="534">
        <f>H539*'estand mp'!J204</f>
        <v>7299.8532245335809</v>
      </c>
      <c r="Q539" s="534">
        <f>I539*'estand mp'!K204</f>
        <v>9668.3959606254793</v>
      </c>
    </row>
    <row r="540" spans="2:17" x14ac:dyDescent="0.2">
      <c r="B540" s="87" t="s">
        <v>90</v>
      </c>
      <c r="C540" s="739" t="s">
        <v>247</v>
      </c>
      <c r="D540" s="532">
        <f t="shared" si="690"/>
        <v>971</v>
      </c>
      <c r="E540" s="532">
        <f t="shared" ref="E540:I540" si="692">E590+E565-E515</f>
        <v>1008</v>
      </c>
      <c r="F540" s="532">
        <f t="shared" si="692"/>
        <v>1215.4074793131397</v>
      </c>
      <c r="G540" s="532">
        <f t="shared" si="692"/>
        <v>1458.4889751757676</v>
      </c>
      <c r="H540" s="532">
        <f t="shared" si="692"/>
        <v>1845.2422671667955</v>
      </c>
      <c r="I540" s="532">
        <f t="shared" si="692"/>
        <v>2328.5227791076845</v>
      </c>
      <c r="K540" s="87" t="s">
        <v>90</v>
      </c>
      <c r="L540" s="534">
        <f>D540*'estand mp'!F212</f>
        <v>14.565</v>
      </c>
      <c r="M540" s="534">
        <f>E540*'estand mp'!G212</f>
        <v>20.16</v>
      </c>
      <c r="N540" s="534">
        <f>F540*'estand mp'!H212</f>
        <v>25.523557065575936</v>
      </c>
      <c r="O540" s="534">
        <f>G540*'estand mp'!I212</f>
        <v>32.159681902625678</v>
      </c>
      <c r="P540" s="534">
        <f>H540*'estand mp'!J212</f>
        <v>42.721971590579244</v>
      </c>
      <c r="Q540" s="534">
        <f>I540*'estand mp'!K212</f>
        <v>56.606679825455217</v>
      </c>
    </row>
    <row r="541" spans="2:17" x14ac:dyDescent="0.2">
      <c r="B541" s="549" t="s">
        <v>812</v>
      </c>
      <c r="C541" s="754"/>
      <c r="D541" s="551">
        <f t="shared" ref="D541" si="693">SUM(D538:D540)</f>
        <v>41808</v>
      </c>
      <c r="E541" s="551">
        <f t="shared" ref="E541:I541" si="694">SUM(E538:E540)</f>
        <v>56354</v>
      </c>
      <c r="F541" s="551">
        <f t="shared" si="694"/>
        <v>65333</v>
      </c>
      <c r="G541" s="551">
        <f t="shared" si="694"/>
        <v>78519.800000000017</v>
      </c>
      <c r="H541" s="551">
        <f t="shared" si="694"/>
        <v>99551</v>
      </c>
      <c r="I541" s="551">
        <f t="shared" si="694"/>
        <v>125574</v>
      </c>
      <c r="J541" s="533"/>
      <c r="K541" s="549" t="s">
        <v>812</v>
      </c>
      <c r="L541" s="604">
        <f t="shared" ref="L541" si="695">SUM(L538:L540)</f>
        <v>1964.2450000000001</v>
      </c>
      <c r="M541" s="604">
        <f t="shared" ref="M541:Q541" si="696">SUM(M538:M540)</f>
        <v>6008.6100000000006</v>
      </c>
      <c r="N541" s="604">
        <f t="shared" si="696"/>
        <v>6953.8440142499021</v>
      </c>
      <c r="O541" s="604">
        <f t="shared" si="696"/>
        <v>8784.1911329548766</v>
      </c>
      <c r="P541" s="604">
        <f t="shared" si="696"/>
        <v>11694.361367231002</v>
      </c>
      <c r="Q541" s="604">
        <f t="shared" si="696"/>
        <v>15488.785754079177</v>
      </c>
    </row>
    <row r="542" spans="2:17" x14ac:dyDescent="0.2">
      <c r="B542" s="18" t="s">
        <v>805</v>
      </c>
      <c r="C542" s="524"/>
      <c r="D542" s="537"/>
      <c r="E542" s="537"/>
      <c r="F542" s="537"/>
      <c r="G542" s="537"/>
      <c r="H542" s="537"/>
      <c r="I542" s="537"/>
      <c r="J542" s="533"/>
      <c r="K542" s="18" t="s">
        <v>805</v>
      </c>
      <c r="L542" s="545"/>
      <c r="M542" s="545"/>
      <c r="N542" s="545"/>
      <c r="O542" s="545"/>
      <c r="P542" s="545"/>
      <c r="Q542" s="546"/>
    </row>
    <row r="543" spans="2:17" x14ac:dyDescent="0.2">
      <c r="B543" s="788" t="s">
        <v>683</v>
      </c>
      <c r="C543" s="789" t="s">
        <v>247</v>
      </c>
      <c r="D543" s="607">
        <f>D593+D568-D518</f>
        <v>40316</v>
      </c>
      <c r="E543" s="607">
        <f t="shared" ref="E543:I543" si="697">E593+E568-E518</f>
        <v>41341</v>
      </c>
      <c r="F543" s="607">
        <f t="shared" si="697"/>
        <v>49367.502045124689</v>
      </c>
      <c r="G543" s="607">
        <f t="shared" si="697"/>
        <v>59299.202454149628</v>
      </c>
      <c r="H543" s="607">
        <f t="shared" si="697"/>
        <v>75184.730307428414</v>
      </c>
      <c r="I543" s="607">
        <f t="shared" si="697"/>
        <v>94837.572634912256</v>
      </c>
      <c r="K543" s="788" t="s">
        <v>683</v>
      </c>
      <c r="L543" s="534">
        <f>D543*'estand mp'!F197</f>
        <v>5644.2400000000007</v>
      </c>
      <c r="M543" s="534">
        <f>E543*'estand mp'!G197</f>
        <v>6201.15</v>
      </c>
      <c r="N543" s="534">
        <f>F543*'estand mp'!H197</f>
        <v>7775.3815721071387</v>
      </c>
      <c r="O543" s="534">
        <f>G543*'estand mp'!I197</f>
        <v>9806.6056058549966</v>
      </c>
      <c r="P543" s="534">
        <f>H543*'estand mp'!J197</f>
        <v>13055.358513320525</v>
      </c>
      <c r="Q543" s="534">
        <f>I543*'estand mp'!K197</f>
        <v>17291.349340884728</v>
      </c>
    </row>
    <row r="544" spans="2:17" x14ac:dyDescent="0.2">
      <c r="B544" s="92" t="s">
        <v>89</v>
      </c>
      <c r="C544" s="739" t="s">
        <v>247</v>
      </c>
      <c r="D544" s="532">
        <f t="shared" ref="D544:D545" si="698">D594+D569-D519</f>
        <v>521</v>
      </c>
      <c r="E544" s="532">
        <f t="shared" ref="E544:I544" si="699">E594+E569-E519</f>
        <v>14005</v>
      </c>
      <c r="F544" s="532">
        <f t="shared" si="699"/>
        <v>14750.090475562174</v>
      </c>
      <c r="G544" s="532">
        <f t="shared" si="699"/>
        <v>17762.108570674609</v>
      </c>
      <c r="H544" s="532">
        <f t="shared" si="699"/>
        <v>22521.027425404784</v>
      </c>
      <c r="I544" s="532">
        <f t="shared" si="699"/>
        <v>28407.904585980057</v>
      </c>
      <c r="K544" s="92" t="s">
        <v>89</v>
      </c>
      <c r="L544" s="534">
        <f>D544*'estand mp'!F205</f>
        <v>244.86999999999998</v>
      </c>
      <c r="M544" s="534">
        <f>E544*'estand mp'!G205</f>
        <v>7002.5</v>
      </c>
      <c r="N544" s="534">
        <f>F544*'estand mp'!H205</f>
        <v>7743.7974996701414</v>
      </c>
      <c r="O544" s="534">
        <f>G544*'estand mp'!I205</f>
        <v>9791.3623495843785</v>
      </c>
      <c r="P544" s="534">
        <f>H544*'estand mp'!J205</f>
        <v>13035.452186667108</v>
      </c>
      <c r="Q544" s="534">
        <f>I544*'estand mp'!K205</f>
        <v>17264.992786831215</v>
      </c>
    </row>
    <row r="545" spans="2:17" x14ac:dyDescent="0.2">
      <c r="B545" s="87" t="s">
        <v>90</v>
      </c>
      <c r="C545" s="739" t="s">
        <v>247</v>
      </c>
      <c r="D545" s="532">
        <f t="shared" si="698"/>
        <v>971</v>
      </c>
      <c r="E545" s="532">
        <f t="shared" ref="E545:I545" si="700">E595+E570-E520</f>
        <v>1008</v>
      </c>
      <c r="F545" s="532">
        <f t="shared" si="700"/>
        <v>1215.4074793131397</v>
      </c>
      <c r="G545" s="532">
        <f t="shared" si="700"/>
        <v>1458.4889751757676</v>
      </c>
      <c r="H545" s="532">
        <f t="shared" si="700"/>
        <v>1845.2422671667955</v>
      </c>
      <c r="I545" s="532">
        <f t="shared" si="700"/>
        <v>2328.5227791076845</v>
      </c>
      <c r="K545" s="87" t="s">
        <v>90</v>
      </c>
      <c r="L545" s="534">
        <f>D545*'estand mp'!F213</f>
        <v>45.637</v>
      </c>
      <c r="M545" s="534">
        <f>E545*'estand mp'!G213</f>
        <v>50.400000000000006</v>
      </c>
      <c r="N545" s="534">
        <f>F545*'estand mp'!H213</f>
        <v>63.808892663939837</v>
      </c>
      <c r="O545" s="534">
        <f>G545*'estand mp'!I213</f>
        <v>80.399204756564203</v>
      </c>
      <c r="P545" s="534">
        <f>H545*'estand mp'!J213</f>
        <v>106.8049289764481</v>
      </c>
      <c r="Q545" s="534">
        <f>I545*'estand mp'!K213</f>
        <v>141.51669956363801</v>
      </c>
    </row>
    <row r="546" spans="2:17" x14ac:dyDescent="0.2">
      <c r="B546" s="561" t="s">
        <v>813</v>
      </c>
      <c r="C546" s="611"/>
      <c r="D546" s="572">
        <f t="shared" ref="D546" si="701">SUM(D543:D545)</f>
        <v>41808</v>
      </c>
      <c r="E546" s="572">
        <f t="shared" ref="E546:I546" si="702">SUM(E543:E545)</f>
        <v>56354</v>
      </c>
      <c r="F546" s="572">
        <f t="shared" si="702"/>
        <v>65333</v>
      </c>
      <c r="G546" s="572">
        <f t="shared" si="702"/>
        <v>78519.800000000017</v>
      </c>
      <c r="H546" s="572">
        <f t="shared" si="702"/>
        <v>99551</v>
      </c>
      <c r="I546" s="572">
        <f t="shared" si="702"/>
        <v>125574</v>
      </c>
      <c r="J546" s="533"/>
      <c r="K546" s="561" t="s">
        <v>813</v>
      </c>
      <c r="L546" s="604">
        <f t="shared" ref="L546" si="703">SUM(L543:L545)</f>
        <v>5934.7470000000003</v>
      </c>
      <c r="M546" s="604">
        <f t="shared" ref="M546:Q546" si="704">SUM(M543:M545)</f>
        <v>13254.05</v>
      </c>
      <c r="N546" s="604">
        <f t="shared" si="704"/>
        <v>15582.987964441219</v>
      </c>
      <c r="O546" s="604">
        <f t="shared" si="704"/>
        <v>19678.367160195936</v>
      </c>
      <c r="P546" s="604">
        <f t="shared" si="704"/>
        <v>26197.615628964082</v>
      </c>
      <c r="Q546" s="604">
        <f t="shared" si="704"/>
        <v>34697.858827279582</v>
      </c>
    </row>
    <row r="547" spans="2:17" x14ac:dyDescent="0.2">
      <c r="B547" s="562" t="s">
        <v>663</v>
      </c>
      <c r="C547" s="550"/>
      <c r="D547" s="563">
        <f>D541+D546</f>
        <v>83616</v>
      </c>
      <c r="E547" s="563">
        <f t="shared" ref="E547:I547" si="705">E541+E546</f>
        <v>112708</v>
      </c>
      <c r="F547" s="563">
        <f t="shared" si="705"/>
        <v>130666</v>
      </c>
      <c r="G547" s="563">
        <f t="shared" si="705"/>
        <v>157039.60000000003</v>
      </c>
      <c r="H547" s="563">
        <f t="shared" si="705"/>
        <v>199102</v>
      </c>
      <c r="I547" s="563">
        <f t="shared" si="705"/>
        <v>251148</v>
      </c>
      <c r="J547" s="533"/>
      <c r="K547" s="562" t="s">
        <v>663</v>
      </c>
      <c r="L547" s="564">
        <f>L541+L546</f>
        <v>7898.9920000000002</v>
      </c>
      <c r="M547" s="564">
        <f t="shared" ref="M547:Q547" si="706">M541+M546</f>
        <v>19262.66</v>
      </c>
      <c r="N547" s="564">
        <f t="shared" si="706"/>
        <v>22536.831978691123</v>
      </c>
      <c r="O547" s="564">
        <f t="shared" si="706"/>
        <v>28462.558293150811</v>
      </c>
      <c r="P547" s="564">
        <f t="shared" si="706"/>
        <v>37891.976996195081</v>
      </c>
      <c r="Q547" s="564">
        <f t="shared" si="706"/>
        <v>50186.644581358763</v>
      </c>
    </row>
    <row r="548" spans="2:17" x14ac:dyDescent="0.2">
      <c r="B548" s="541" t="s">
        <v>666</v>
      </c>
      <c r="C548" s="573"/>
      <c r="D548" s="563">
        <f>+D535+D547</f>
        <v>258141.75</v>
      </c>
      <c r="E548" s="563">
        <f t="shared" ref="E548:I548" si="707">+E535+E547</f>
        <v>348938.5</v>
      </c>
      <c r="F548" s="563">
        <f t="shared" si="707"/>
        <v>404378.67569223227</v>
      </c>
      <c r="G548" s="563">
        <f t="shared" si="707"/>
        <v>486012.66083067883</v>
      </c>
      <c r="H548" s="563">
        <f t="shared" si="707"/>
        <v>616194.46263170778</v>
      </c>
      <c r="I548" s="563">
        <f t="shared" si="707"/>
        <v>777275.05096790008</v>
      </c>
      <c r="J548" s="533"/>
      <c r="K548" s="541" t="s">
        <v>666</v>
      </c>
      <c r="L548" s="564">
        <f>+L535+L547</f>
        <v>112818.84199999999</v>
      </c>
      <c r="M548" s="564">
        <f t="shared" ref="M548:Q548" si="708">+M535+M547</f>
        <v>218779.01</v>
      </c>
      <c r="N548" s="564">
        <f t="shared" si="708"/>
        <v>259449.77817937726</v>
      </c>
      <c r="O548" s="564">
        <f t="shared" si="708"/>
        <v>327588.44145851536</v>
      </c>
      <c r="P548" s="564">
        <f t="shared" si="708"/>
        <v>436105.73686261504</v>
      </c>
      <c r="Q548" s="564">
        <f t="shared" si="708"/>
        <v>577615.62497264065</v>
      </c>
    </row>
    <row r="549" spans="2:17" x14ac:dyDescent="0.2">
      <c r="B549" s="683" t="s">
        <v>667</v>
      </c>
      <c r="C549" s="524"/>
      <c r="D549" s="537"/>
      <c r="E549" s="537"/>
      <c r="F549" s="537"/>
      <c r="G549" s="537"/>
      <c r="H549" s="537"/>
      <c r="I549" s="537"/>
      <c r="J549" s="533"/>
      <c r="K549" s="683" t="s">
        <v>667</v>
      </c>
      <c r="L549" s="566"/>
      <c r="M549" s="566"/>
      <c r="N549" s="566"/>
      <c r="O549" s="566"/>
      <c r="P549" s="566"/>
      <c r="Q549" s="567"/>
    </row>
    <row r="550" spans="2:17" x14ac:dyDescent="0.2">
      <c r="B550" s="523" t="s">
        <v>250</v>
      </c>
      <c r="C550" s="524"/>
      <c r="D550" s="537"/>
      <c r="E550" s="537"/>
      <c r="F550" s="537"/>
      <c r="G550" s="537"/>
      <c r="H550" s="537"/>
      <c r="I550" s="537"/>
      <c r="J550" s="533"/>
      <c r="K550" s="523" t="s">
        <v>250</v>
      </c>
      <c r="L550" s="545"/>
      <c r="M550" s="545"/>
      <c r="N550" s="545"/>
      <c r="O550" s="545"/>
      <c r="P550" s="545"/>
      <c r="Q550" s="546"/>
    </row>
    <row r="551" spans="2:17" x14ac:dyDescent="0.2">
      <c r="B551" s="523" t="s">
        <v>807</v>
      </c>
      <c r="C551" s="524"/>
      <c r="D551" s="537"/>
      <c r="E551" s="537"/>
      <c r="F551" s="537"/>
      <c r="G551" s="537"/>
      <c r="H551" s="537"/>
      <c r="I551" s="537"/>
      <c r="J551" s="533"/>
      <c r="K551" s="523" t="s">
        <v>807</v>
      </c>
      <c r="L551" s="545"/>
      <c r="M551" s="545"/>
      <c r="N551" s="545"/>
      <c r="O551" s="545"/>
      <c r="P551" s="545"/>
      <c r="Q551" s="546"/>
    </row>
    <row r="552" spans="2:17" x14ac:dyDescent="0.2">
      <c r="B552" s="92" t="s">
        <v>683</v>
      </c>
      <c r="C552" s="739" t="s">
        <v>267</v>
      </c>
      <c r="D552" s="532">
        <f>D496*'estand mp'!$D$193</f>
        <v>152303</v>
      </c>
      <c r="E552" s="532">
        <f>E496*'estand mp'!$D$193</f>
        <v>173102.5</v>
      </c>
      <c r="F552" s="532">
        <f>F496*'estand mp'!$D$193</f>
        <v>205731.88369177992</v>
      </c>
      <c r="G552" s="532">
        <f>G496*'estand mp'!$D$193</f>
        <v>246879.11043013592</v>
      </c>
      <c r="H552" s="532">
        <f>H496*'estand mp'!$D$193</f>
        <v>311460.10380657075</v>
      </c>
      <c r="I552" s="532">
        <f>I496*'estand mp'!$D$193</f>
        <v>392885.18369837711</v>
      </c>
      <c r="K552" s="92" t="s">
        <v>683</v>
      </c>
      <c r="L552" s="534">
        <f>D552*U496</f>
        <v>89858.76999999999</v>
      </c>
      <c r="M552" s="534">
        <f t="shared" ref="M552:Q552" si="709">E552*V496</f>
        <v>106815.87048880433</v>
      </c>
      <c r="N552" s="534">
        <f t="shared" si="709"/>
        <v>133278.79847991042</v>
      </c>
      <c r="O552" s="534">
        <f t="shared" si="709"/>
        <v>167937.65049667167</v>
      </c>
      <c r="P552" s="534">
        <f t="shared" si="709"/>
        <v>222515.22646402579</v>
      </c>
      <c r="Q552" s="534">
        <f t="shared" si="709"/>
        <v>294727.55102420977</v>
      </c>
    </row>
    <row r="553" spans="2:17" x14ac:dyDescent="0.2">
      <c r="B553" s="561" t="s">
        <v>808</v>
      </c>
      <c r="C553" s="611"/>
      <c r="D553" s="572">
        <f t="shared" ref="D553" si="710">SUM(D552:D552)</f>
        <v>152303</v>
      </c>
      <c r="E553" s="572">
        <f t="shared" ref="E553:I553" si="711">SUM(E552:E552)</f>
        <v>173102.5</v>
      </c>
      <c r="F553" s="572">
        <f t="shared" si="711"/>
        <v>205731.88369177992</v>
      </c>
      <c r="G553" s="572">
        <f t="shared" si="711"/>
        <v>246879.11043013592</v>
      </c>
      <c r="H553" s="572">
        <f t="shared" si="711"/>
        <v>311460.10380657075</v>
      </c>
      <c r="I553" s="572">
        <f t="shared" si="711"/>
        <v>392885.18369837711</v>
      </c>
      <c r="J553" s="533"/>
      <c r="K553" s="561" t="s">
        <v>808</v>
      </c>
      <c r="L553" s="604">
        <f t="shared" ref="L553" si="712">SUM(L552:L552)</f>
        <v>89858.76999999999</v>
      </c>
      <c r="M553" s="604">
        <f t="shared" ref="M553:Q553" si="713">SUM(M552:M552)</f>
        <v>106815.87048880433</v>
      </c>
      <c r="N553" s="604">
        <f t="shared" si="713"/>
        <v>133278.79847991042</v>
      </c>
      <c r="O553" s="604">
        <f t="shared" si="713"/>
        <v>167937.65049667167</v>
      </c>
      <c r="P553" s="604">
        <f t="shared" si="713"/>
        <v>222515.22646402579</v>
      </c>
      <c r="Q553" s="604">
        <f t="shared" si="713"/>
        <v>294727.55102420977</v>
      </c>
    </row>
    <row r="554" spans="2:17" x14ac:dyDescent="0.2">
      <c r="B554" s="523" t="s">
        <v>809</v>
      </c>
      <c r="C554" s="524"/>
      <c r="D554" s="537"/>
      <c r="E554" s="537"/>
      <c r="F554" s="537"/>
      <c r="G554" s="537"/>
      <c r="H554" s="537"/>
      <c r="I554" s="537"/>
      <c r="J554" s="533"/>
      <c r="K554" s="523" t="s">
        <v>809</v>
      </c>
      <c r="L554" s="545"/>
      <c r="M554" s="545"/>
      <c r="N554" s="545"/>
      <c r="O554" s="545"/>
      <c r="P554" s="545"/>
      <c r="Q554" s="546"/>
    </row>
    <row r="555" spans="2:17" x14ac:dyDescent="0.2">
      <c r="B555" s="92" t="s">
        <v>89</v>
      </c>
      <c r="C555" s="739" t="s">
        <v>267</v>
      </c>
      <c r="D555" s="532">
        <f>D497*'estand mp'!$D$201</f>
        <v>1967.75</v>
      </c>
      <c r="E555" s="532">
        <f>E497*'estand mp'!$D$201</f>
        <v>53125</v>
      </c>
      <c r="F555" s="532">
        <f>F497*'estand mp'!$D$201</f>
        <v>61625.38452113924</v>
      </c>
      <c r="G555" s="532">
        <f>G497*'estand mp'!$D$201</f>
        <v>73950.461425367088</v>
      </c>
      <c r="H555" s="532">
        <f>H497*'estand mp'!$D$201</f>
        <v>93296.116557970323</v>
      </c>
      <c r="I555" s="532">
        <f>I497*'estand mp'!$D$201</f>
        <v>117686.34449041524</v>
      </c>
      <c r="K555" s="92" t="s">
        <v>89</v>
      </c>
      <c r="L555" s="534">
        <f>D555*U498</f>
        <v>2833.56</v>
      </c>
      <c r="M555" s="534">
        <f t="shared" ref="M555:Q555" si="714">E555*V498</f>
        <v>80203.443429374573</v>
      </c>
      <c r="N555" s="534">
        <f t="shared" si="714"/>
        <v>97259.660326453202</v>
      </c>
      <c r="O555" s="534">
        <f t="shared" si="714"/>
        <v>122518.36752463781</v>
      </c>
      <c r="P555" s="534">
        <f t="shared" si="714"/>
        <v>162333.09487615476</v>
      </c>
      <c r="Q555" s="534">
        <f t="shared" si="714"/>
        <v>215013.89139918771</v>
      </c>
    </row>
    <row r="556" spans="2:17" x14ac:dyDescent="0.2">
      <c r="B556" s="561" t="s">
        <v>810</v>
      </c>
      <c r="C556" s="611"/>
      <c r="D556" s="572">
        <f t="shared" ref="D556" si="715">SUM(D555:D555)</f>
        <v>1967.75</v>
      </c>
      <c r="E556" s="572">
        <f t="shared" ref="E556:I556" si="716">SUM(E555:E555)</f>
        <v>53125</v>
      </c>
      <c r="F556" s="572">
        <f t="shared" si="716"/>
        <v>61625.38452113924</v>
      </c>
      <c r="G556" s="572">
        <f t="shared" si="716"/>
        <v>73950.461425367088</v>
      </c>
      <c r="H556" s="572">
        <f t="shared" si="716"/>
        <v>93296.116557970323</v>
      </c>
      <c r="I556" s="572">
        <f t="shared" si="716"/>
        <v>117686.34449041524</v>
      </c>
      <c r="J556" s="533"/>
      <c r="K556" s="561" t="s">
        <v>810</v>
      </c>
      <c r="L556" s="604">
        <f t="shared" ref="L556" si="717">SUM(L555:L555)</f>
        <v>2833.56</v>
      </c>
      <c r="M556" s="604">
        <f t="shared" ref="M556:Q556" si="718">SUM(M555:M555)</f>
        <v>80203.443429374573</v>
      </c>
      <c r="N556" s="604">
        <f t="shared" si="718"/>
        <v>97259.660326453202</v>
      </c>
      <c r="O556" s="604">
        <f t="shared" si="718"/>
        <v>122518.36752463781</v>
      </c>
      <c r="P556" s="604">
        <f t="shared" si="718"/>
        <v>162333.09487615476</v>
      </c>
      <c r="Q556" s="604">
        <f t="shared" si="718"/>
        <v>215013.89139918771</v>
      </c>
    </row>
    <row r="557" spans="2:17" x14ac:dyDescent="0.2">
      <c r="B557" s="523" t="s">
        <v>814</v>
      </c>
      <c r="C557" s="524"/>
      <c r="D557" s="537"/>
      <c r="E557" s="537"/>
      <c r="F557" s="537"/>
      <c r="G557" s="537"/>
      <c r="H557" s="537"/>
      <c r="I557" s="537"/>
      <c r="J557" s="533"/>
      <c r="K557" s="523" t="s">
        <v>814</v>
      </c>
      <c r="L557" s="545"/>
      <c r="M557" s="545"/>
      <c r="N557" s="545"/>
      <c r="O557" s="545"/>
      <c r="P557" s="545"/>
      <c r="Q557" s="546"/>
    </row>
    <row r="558" spans="2:17" x14ac:dyDescent="0.2">
      <c r="B558" s="87" t="s">
        <v>90</v>
      </c>
      <c r="C558" s="739" t="s">
        <v>267</v>
      </c>
      <c r="D558" s="532">
        <f>D498*'estand mp'!$D$209</f>
        <v>863</v>
      </c>
      <c r="E558" s="532">
        <f>E498*'estand mp'!$D$209</f>
        <v>992</v>
      </c>
      <c r="F558" s="532">
        <f>F498*'estand mp'!$D$209</f>
        <v>1190.4074793131397</v>
      </c>
      <c r="G558" s="532">
        <f>G498*'estand mp'!$D$209</f>
        <v>1428.4889751757676</v>
      </c>
      <c r="H558" s="532">
        <f>H498*'estand mp'!$D$209</f>
        <v>1799.2422671667955</v>
      </c>
      <c r="I558" s="532">
        <f>I498*'estand mp'!$D$209</f>
        <v>2269.5227791076845</v>
      </c>
      <c r="K558" s="87" t="s">
        <v>90</v>
      </c>
      <c r="L558" s="534">
        <f>D558*U500</f>
        <v>569.58000000000004</v>
      </c>
      <c r="M558" s="534">
        <f t="shared" ref="M558:Q558" si="719">E558*V500</f>
        <v>690.56</v>
      </c>
      <c r="N558" s="534">
        <f t="shared" si="719"/>
        <v>908.47274696022487</v>
      </c>
      <c r="O558" s="534">
        <f t="shared" si="719"/>
        <v>1148.9300977632477</v>
      </c>
      <c r="P558" s="534">
        <f t="shared" si="719"/>
        <v>1520.3213412635087</v>
      </c>
      <c r="Q558" s="534">
        <f t="shared" si="719"/>
        <v>2013.7099660465328</v>
      </c>
    </row>
    <row r="559" spans="2:17" x14ac:dyDescent="0.2">
      <c r="B559" s="561" t="s">
        <v>811</v>
      </c>
      <c r="C559" s="611"/>
      <c r="D559" s="572">
        <f t="shared" ref="D559" si="720">SUM(D558:D558)</f>
        <v>863</v>
      </c>
      <c r="E559" s="572">
        <f t="shared" ref="E559:I559" si="721">SUM(E558:E558)</f>
        <v>992</v>
      </c>
      <c r="F559" s="572">
        <f t="shared" si="721"/>
        <v>1190.4074793131397</v>
      </c>
      <c r="G559" s="572">
        <f t="shared" si="721"/>
        <v>1428.4889751757676</v>
      </c>
      <c r="H559" s="572">
        <f t="shared" si="721"/>
        <v>1799.2422671667955</v>
      </c>
      <c r="I559" s="572">
        <f t="shared" si="721"/>
        <v>2269.5227791076845</v>
      </c>
      <c r="J559" s="533"/>
      <c r="K559" s="561" t="s">
        <v>811</v>
      </c>
      <c r="L559" s="604">
        <f t="shared" ref="L559" si="722">SUM(L558:L558)</f>
        <v>569.58000000000004</v>
      </c>
      <c r="M559" s="604">
        <f t="shared" ref="M559:Q559" si="723">SUM(M558:M558)</f>
        <v>690.56</v>
      </c>
      <c r="N559" s="604">
        <f t="shared" si="723"/>
        <v>908.47274696022487</v>
      </c>
      <c r="O559" s="604">
        <f t="shared" si="723"/>
        <v>1148.9300977632477</v>
      </c>
      <c r="P559" s="604">
        <f t="shared" si="723"/>
        <v>1520.3213412635087</v>
      </c>
      <c r="Q559" s="604">
        <f t="shared" si="723"/>
        <v>2013.7099660465328</v>
      </c>
    </row>
    <row r="560" spans="2:17" x14ac:dyDescent="0.2">
      <c r="B560" s="562" t="s">
        <v>661</v>
      </c>
      <c r="C560" s="559"/>
      <c r="D560" s="563">
        <f>D553+D556+D559</f>
        <v>155133.75</v>
      </c>
      <c r="E560" s="563">
        <f t="shared" ref="E560:I560" si="724">E553+E556+E559</f>
        <v>227219.5</v>
      </c>
      <c r="F560" s="563">
        <f t="shared" si="724"/>
        <v>268547.67569223233</v>
      </c>
      <c r="G560" s="563">
        <f t="shared" si="724"/>
        <v>322258.06083067879</v>
      </c>
      <c r="H560" s="563">
        <f t="shared" si="724"/>
        <v>406555.46263170784</v>
      </c>
      <c r="I560" s="563">
        <f t="shared" si="724"/>
        <v>512841.05096790002</v>
      </c>
      <c r="J560" s="533"/>
      <c r="K560" s="562" t="s">
        <v>661</v>
      </c>
      <c r="L560" s="564">
        <f>L553+L556+L559</f>
        <v>93261.909999999989</v>
      </c>
      <c r="M560" s="564">
        <f t="shared" ref="M560:Q560" si="725">M553+M556+M559</f>
        <v>187709.8739181789</v>
      </c>
      <c r="N560" s="564">
        <f t="shared" si="725"/>
        <v>231446.93155332387</v>
      </c>
      <c r="O560" s="564">
        <f t="shared" si="725"/>
        <v>291604.94811907277</v>
      </c>
      <c r="P560" s="564">
        <f t="shared" si="725"/>
        <v>386368.64268144406</v>
      </c>
      <c r="Q560" s="564">
        <f t="shared" si="725"/>
        <v>511755.152389444</v>
      </c>
    </row>
    <row r="561" spans="2:17" x14ac:dyDescent="0.2">
      <c r="B561" s="501" t="s">
        <v>248</v>
      </c>
      <c r="C561" s="576"/>
      <c r="D561" s="756"/>
      <c r="E561" s="756"/>
      <c r="F561" s="756"/>
      <c r="G561" s="756"/>
      <c r="H561" s="756"/>
      <c r="I561" s="756"/>
      <c r="J561" s="533"/>
      <c r="K561" s="501" t="s">
        <v>248</v>
      </c>
      <c r="L561" s="566"/>
      <c r="M561" s="566"/>
      <c r="N561" s="566"/>
      <c r="O561" s="566"/>
      <c r="P561" s="566"/>
      <c r="Q561" s="567"/>
    </row>
    <row r="562" spans="2:17" x14ac:dyDescent="0.2">
      <c r="B562" s="18" t="s">
        <v>785</v>
      </c>
      <c r="C562" s="524"/>
      <c r="D562" s="537"/>
      <c r="E562" s="537"/>
      <c r="F562" s="537"/>
      <c r="G562" s="537"/>
      <c r="H562" s="537"/>
      <c r="I562" s="537"/>
      <c r="J562" s="533"/>
      <c r="K562" s="18" t="s">
        <v>785</v>
      </c>
      <c r="L562" s="545"/>
      <c r="M562" s="545"/>
      <c r="N562" s="545"/>
      <c r="O562" s="545"/>
      <c r="P562" s="545"/>
      <c r="Q562" s="546"/>
    </row>
    <row r="563" spans="2:17" x14ac:dyDescent="0.2">
      <c r="B563" s="788" t="s">
        <v>683</v>
      </c>
      <c r="C563" s="789" t="s">
        <v>247</v>
      </c>
      <c r="D563" s="607">
        <f>D496*'estand mp'!$D$196</f>
        <v>35836</v>
      </c>
      <c r="E563" s="607">
        <f>E496*'estand mp'!$D$196</f>
        <v>40730</v>
      </c>
      <c r="F563" s="607">
        <f>F496*'estand mp'!$D$196</f>
        <v>48407.502045124689</v>
      </c>
      <c r="G563" s="607">
        <f>G496*'estand mp'!$D$196</f>
        <v>58089.202454149628</v>
      </c>
      <c r="H563" s="607">
        <f>H496*'estand mp'!$D$196</f>
        <v>73284.730307428414</v>
      </c>
      <c r="I563" s="607">
        <f>I496*'estand mp'!$D$196</f>
        <v>92443.572634912256</v>
      </c>
      <c r="K563" s="788" t="s">
        <v>683</v>
      </c>
      <c r="L563" s="534">
        <f>D563*U503</f>
        <v>1612.62</v>
      </c>
      <c r="M563" s="534">
        <f t="shared" ref="M563:Q565" si="726">E563*V503</f>
        <v>2016.588780253596</v>
      </c>
      <c r="N563" s="534">
        <f t="shared" si="726"/>
        <v>2527.8682903807221</v>
      </c>
      <c r="O563" s="534">
        <f t="shared" si="726"/>
        <v>3186.5453931186207</v>
      </c>
      <c r="P563" s="534">
        <f t="shared" si="726"/>
        <v>4222.2867130341265</v>
      </c>
      <c r="Q563" s="534">
        <f t="shared" si="726"/>
        <v>5592.550682021837</v>
      </c>
    </row>
    <row r="564" spans="2:17" x14ac:dyDescent="0.2">
      <c r="B564" s="92" t="s">
        <v>89</v>
      </c>
      <c r="C564" s="739" t="s">
        <v>247</v>
      </c>
      <c r="D564" s="532">
        <f>D497*'estand mp'!$D$204</f>
        <v>463</v>
      </c>
      <c r="E564" s="532">
        <f>E497*'estand mp'!$D$204</f>
        <v>12500</v>
      </c>
      <c r="F564" s="532">
        <f>F497*'estand mp'!$D$204</f>
        <v>14500.090475562174</v>
      </c>
      <c r="G564" s="532">
        <f>G497*'estand mp'!$D$204</f>
        <v>17400.108570674609</v>
      </c>
      <c r="H564" s="532">
        <f>H497*'estand mp'!$D$204</f>
        <v>21952.027425404784</v>
      </c>
      <c r="I564" s="532">
        <f>I497*'estand mp'!$D$204</f>
        <v>27690.904585980057</v>
      </c>
      <c r="K564" s="92" t="s">
        <v>89</v>
      </c>
      <c r="L564" s="534">
        <f t="shared" ref="L564:L565" si="727">D564*U504</f>
        <v>120.38000000000001</v>
      </c>
      <c r="M564" s="534">
        <f t="shared" si="726"/>
        <v>3498.9689255493145</v>
      </c>
      <c r="N564" s="534">
        <f t="shared" si="726"/>
        <v>4243.4619187762073</v>
      </c>
      <c r="O564" s="534">
        <f t="shared" si="726"/>
        <v>5345.5491916043202</v>
      </c>
      <c r="P564" s="534">
        <f t="shared" si="726"/>
        <v>7082.7056091280065</v>
      </c>
      <c r="Q564" s="534">
        <f t="shared" si="726"/>
        <v>9381.205385508476</v>
      </c>
    </row>
    <row r="565" spans="2:17" x14ac:dyDescent="0.2">
      <c r="B565" s="87" t="s">
        <v>90</v>
      </c>
      <c r="C565" s="739" t="s">
        <v>247</v>
      </c>
      <c r="D565" s="532">
        <f>D498*'estand mp'!$D$212</f>
        <v>863</v>
      </c>
      <c r="E565" s="532">
        <f>E498*'estand mp'!$D$212</f>
        <v>992</v>
      </c>
      <c r="F565" s="532">
        <f>F498*'estand mp'!$D$212</f>
        <v>1190.4074793131397</v>
      </c>
      <c r="G565" s="532">
        <f>G498*'estand mp'!$D$212</f>
        <v>1428.4889751757676</v>
      </c>
      <c r="H565" s="532">
        <f>H498*'estand mp'!$D$212</f>
        <v>1799.2422671667955</v>
      </c>
      <c r="I565" s="532">
        <f>I498*'estand mp'!$D$212</f>
        <v>2269.5227791076845</v>
      </c>
      <c r="K565" s="87" t="s">
        <v>90</v>
      </c>
      <c r="L565" s="534">
        <f t="shared" si="727"/>
        <v>12.945</v>
      </c>
      <c r="M565" s="534">
        <f t="shared" si="726"/>
        <v>19.36</v>
      </c>
      <c r="N565" s="534">
        <f t="shared" si="726"/>
        <v>24.835025817933552</v>
      </c>
      <c r="O565" s="534">
        <f t="shared" si="726"/>
        <v>31.340963724991166</v>
      </c>
      <c r="P565" s="534">
        <f t="shared" si="726"/>
        <v>41.464033996093768</v>
      </c>
      <c r="Q565" s="534">
        <f t="shared" si="726"/>
        <v>54.9194432554918</v>
      </c>
    </row>
    <row r="566" spans="2:17" x14ac:dyDescent="0.2">
      <c r="B566" s="549" t="s">
        <v>812</v>
      </c>
      <c r="C566" s="754"/>
      <c r="D566" s="551">
        <f t="shared" ref="D566" si="728">SUM(D563:D565)</f>
        <v>37162</v>
      </c>
      <c r="E566" s="551">
        <f t="shared" ref="E566:I566" si="729">SUM(E563:E565)</f>
        <v>54222</v>
      </c>
      <c r="F566" s="551">
        <f t="shared" si="729"/>
        <v>64098</v>
      </c>
      <c r="G566" s="551">
        <f t="shared" si="729"/>
        <v>76917.800000000017</v>
      </c>
      <c r="H566" s="551">
        <f t="shared" si="729"/>
        <v>97036</v>
      </c>
      <c r="I566" s="551">
        <f t="shared" si="729"/>
        <v>122404</v>
      </c>
      <c r="J566" s="533"/>
      <c r="K566" s="549" t="s">
        <v>812</v>
      </c>
      <c r="L566" s="604">
        <f t="shared" ref="L566" si="730">SUM(L563:L565)</f>
        <v>1745.9449999999999</v>
      </c>
      <c r="M566" s="604">
        <f t="shared" ref="M566:Q566" si="731">SUM(M563:M565)</f>
        <v>5534.9177058029099</v>
      </c>
      <c r="N566" s="604">
        <f t="shared" si="731"/>
        <v>6796.1652349748629</v>
      </c>
      <c r="O566" s="604">
        <f t="shared" si="731"/>
        <v>8563.4355484479329</v>
      </c>
      <c r="P566" s="604">
        <f t="shared" si="731"/>
        <v>11346.456356158225</v>
      </c>
      <c r="Q566" s="604">
        <f t="shared" si="731"/>
        <v>15028.675510785806</v>
      </c>
    </row>
    <row r="567" spans="2:17" x14ac:dyDescent="0.2">
      <c r="B567" s="18" t="s">
        <v>805</v>
      </c>
      <c r="C567" s="524"/>
      <c r="D567" s="537"/>
      <c r="E567" s="537"/>
      <c r="F567" s="537"/>
      <c r="G567" s="537"/>
      <c r="H567" s="537"/>
      <c r="I567" s="537"/>
      <c r="J567" s="533"/>
      <c r="K567" s="18" t="s">
        <v>805</v>
      </c>
      <c r="L567" s="545"/>
      <c r="M567" s="545"/>
      <c r="N567" s="545"/>
      <c r="O567" s="545"/>
      <c r="P567" s="545"/>
      <c r="Q567" s="546"/>
    </row>
    <row r="568" spans="2:17" x14ac:dyDescent="0.2">
      <c r="B568" s="788" t="s">
        <v>683</v>
      </c>
      <c r="C568" s="789" t="s">
        <v>247</v>
      </c>
      <c r="D568" s="607">
        <f>D496*'estand mp'!$D$197</f>
        <v>35836</v>
      </c>
      <c r="E568" s="607">
        <f>E496*'estand mp'!$D$197</f>
        <v>40730</v>
      </c>
      <c r="F568" s="607">
        <f>F496*'estand mp'!$D$197</f>
        <v>48407.502045124689</v>
      </c>
      <c r="G568" s="607">
        <f>G496*'estand mp'!$D$197</f>
        <v>58089.202454149628</v>
      </c>
      <c r="H568" s="607">
        <f>H496*'estand mp'!$D$197</f>
        <v>73284.730307428414</v>
      </c>
      <c r="I568" s="607">
        <f>I496*'estand mp'!$D$197</f>
        <v>92443.572634912256</v>
      </c>
      <c r="K568" s="788" t="s">
        <v>683</v>
      </c>
      <c r="L568" s="534">
        <f>D568*U507</f>
        <v>5017.0400000000009</v>
      </c>
      <c r="M568" s="534">
        <f t="shared" ref="M568:Q570" si="732">E568*V507</f>
        <v>6069.6775605071907</v>
      </c>
      <c r="N568" s="534">
        <f t="shared" si="732"/>
        <v>7585.817117727941</v>
      </c>
      <c r="O568" s="534">
        <f t="shared" si="732"/>
        <v>9559.8819876259549</v>
      </c>
      <c r="P568" s="534">
        <f t="shared" si="732"/>
        <v>12666.887450431634</v>
      </c>
      <c r="Q568" s="534">
        <f t="shared" si="732"/>
        <v>16777.655080806078</v>
      </c>
    </row>
    <row r="569" spans="2:17" x14ac:dyDescent="0.2">
      <c r="B569" s="92" t="s">
        <v>89</v>
      </c>
      <c r="C569" s="739" t="s">
        <v>247</v>
      </c>
      <c r="D569" s="532">
        <f>D497*'estand mp'!$D$205</f>
        <v>463</v>
      </c>
      <c r="E569" s="532">
        <f>E497*'estand mp'!$D$205</f>
        <v>12500</v>
      </c>
      <c r="F569" s="532">
        <f>F497*'estand mp'!$D$205</f>
        <v>14500.090475562174</v>
      </c>
      <c r="G569" s="532">
        <f>G497*'estand mp'!$D$205</f>
        <v>17400.108570674609</v>
      </c>
      <c r="H569" s="532">
        <f>H497*'estand mp'!$D$205</f>
        <v>21952.027425404784</v>
      </c>
      <c r="I569" s="532">
        <f>I497*'estand mp'!$D$205</f>
        <v>27690.904585980057</v>
      </c>
      <c r="K569" s="92" t="s">
        <v>89</v>
      </c>
      <c r="L569" s="534">
        <f t="shared" ref="L569:L570" si="733">D569*U508</f>
        <v>217.60999999999999</v>
      </c>
      <c r="M569" s="534">
        <f t="shared" si="732"/>
        <v>6248.453388323971</v>
      </c>
      <c r="N569" s="534">
        <f t="shared" si="732"/>
        <v>7577.6433112589966</v>
      </c>
      <c r="O569" s="534">
        <f t="shared" si="732"/>
        <v>9545.6271954214408</v>
      </c>
      <c r="P569" s="534">
        <f t="shared" si="732"/>
        <v>12647.688992057798</v>
      </c>
      <c r="Q569" s="534">
        <f t="shared" si="732"/>
        <v>16752.152519048221</v>
      </c>
    </row>
    <row r="570" spans="2:17" x14ac:dyDescent="0.2">
      <c r="B570" s="87" t="s">
        <v>90</v>
      </c>
      <c r="C570" s="739" t="s">
        <v>247</v>
      </c>
      <c r="D570" s="532">
        <f>D498*'estand mp'!$D$213</f>
        <v>863</v>
      </c>
      <c r="E570" s="532">
        <f>E498*'estand mp'!$D$213</f>
        <v>992</v>
      </c>
      <c r="F570" s="532">
        <f>F498*'estand mp'!$D$213</f>
        <v>1190.4074793131397</v>
      </c>
      <c r="G570" s="532">
        <f>G498*'estand mp'!$D$213</f>
        <v>1428.4889751757676</v>
      </c>
      <c r="H570" s="532">
        <f>H498*'estand mp'!$D$213</f>
        <v>1799.2422671667955</v>
      </c>
      <c r="I570" s="532">
        <f>I498*'estand mp'!$D$213</f>
        <v>2269.5227791076845</v>
      </c>
      <c r="K570" s="87" t="s">
        <v>90</v>
      </c>
      <c r="L570" s="534">
        <f t="shared" si="733"/>
        <v>40.561</v>
      </c>
      <c r="M570" s="534">
        <f t="shared" si="732"/>
        <v>49.312000000000005</v>
      </c>
      <c r="N570" s="534">
        <f t="shared" si="732"/>
        <v>62.1888828178297</v>
      </c>
      <c r="O570" s="534">
        <f t="shared" si="732"/>
        <v>78.36367888103571</v>
      </c>
      <c r="P570" s="534">
        <f t="shared" si="732"/>
        <v>103.66134018345205</v>
      </c>
      <c r="Q570" s="534">
        <f t="shared" si="732"/>
        <v>137.2987476464578</v>
      </c>
    </row>
    <row r="571" spans="2:17" x14ac:dyDescent="0.2">
      <c r="B571" s="561" t="s">
        <v>813</v>
      </c>
      <c r="C571" s="611"/>
      <c r="D571" s="572">
        <f t="shared" ref="D571" si="734">SUM(D568:D570)</f>
        <v>37162</v>
      </c>
      <c r="E571" s="572">
        <f t="shared" ref="E571:I571" si="735">SUM(E568:E570)</f>
        <v>54222</v>
      </c>
      <c r="F571" s="572">
        <f t="shared" si="735"/>
        <v>64098</v>
      </c>
      <c r="G571" s="572">
        <f t="shared" si="735"/>
        <v>76917.800000000017</v>
      </c>
      <c r="H571" s="572">
        <f t="shared" si="735"/>
        <v>97036</v>
      </c>
      <c r="I571" s="572">
        <f t="shared" si="735"/>
        <v>122404</v>
      </c>
      <c r="J571" s="533"/>
      <c r="K571" s="561" t="s">
        <v>813</v>
      </c>
      <c r="L571" s="604">
        <f t="shared" ref="L571" si="736">SUM(L568:L570)</f>
        <v>5275.2110000000002</v>
      </c>
      <c r="M571" s="604">
        <f t="shared" ref="M571:Q571" si="737">SUM(M568:M570)</f>
        <v>12367.442948831162</v>
      </c>
      <c r="N571" s="604">
        <f t="shared" si="737"/>
        <v>15225.649311804767</v>
      </c>
      <c r="O571" s="604">
        <f t="shared" si="737"/>
        <v>19183.872861928434</v>
      </c>
      <c r="P571" s="604">
        <f t="shared" si="737"/>
        <v>25418.237782672881</v>
      </c>
      <c r="Q571" s="604">
        <f t="shared" si="737"/>
        <v>33667.106347500754</v>
      </c>
    </row>
    <row r="572" spans="2:17" x14ac:dyDescent="0.2">
      <c r="B572" s="562" t="s">
        <v>663</v>
      </c>
      <c r="C572" s="550"/>
      <c r="D572" s="563">
        <f>D566+D571</f>
        <v>74324</v>
      </c>
      <c r="E572" s="563">
        <f t="shared" ref="E572:I572" si="738">E566+E571</f>
        <v>108444</v>
      </c>
      <c r="F572" s="563">
        <f t="shared" si="738"/>
        <v>128196</v>
      </c>
      <c r="G572" s="563">
        <f t="shared" si="738"/>
        <v>153835.60000000003</v>
      </c>
      <c r="H572" s="563">
        <f t="shared" si="738"/>
        <v>194072</v>
      </c>
      <c r="I572" s="563">
        <f t="shared" si="738"/>
        <v>244808</v>
      </c>
      <c r="J572" s="533"/>
      <c r="K572" s="562" t="s">
        <v>663</v>
      </c>
      <c r="L572" s="564">
        <f>L566+L571</f>
        <v>7021.1559999999999</v>
      </c>
      <c r="M572" s="564">
        <f t="shared" ref="M572:Q572" si="739">M566+M571</f>
        <v>17902.360654634071</v>
      </c>
      <c r="N572" s="564">
        <f t="shared" si="739"/>
        <v>22021.814546779631</v>
      </c>
      <c r="O572" s="564">
        <f t="shared" si="739"/>
        <v>27747.308410376369</v>
      </c>
      <c r="P572" s="564">
        <f t="shared" si="739"/>
        <v>36764.69413883111</v>
      </c>
      <c r="Q572" s="564">
        <f t="shared" si="739"/>
        <v>48695.781858286558</v>
      </c>
    </row>
    <row r="573" spans="2:17" x14ac:dyDescent="0.2">
      <c r="B573" s="541" t="s">
        <v>668</v>
      </c>
      <c r="C573" s="573"/>
      <c r="D573" s="563">
        <f>+D560+D572</f>
        <v>229457.75</v>
      </c>
      <c r="E573" s="563">
        <f t="shared" ref="E573:I573" si="740">+E560+E572</f>
        <v>335663.5</v>
      </c>
      <c r="F573" s="563">
        <f t="shared" si="740"/>
        <v>396743.67569223233</v>
      </c>
      <c r="G573" s="563">
        <f t="shared" si="740"/>
        <v>476093.66083067883</v>
      </c>
      <c r="H573" s="563">
        <f t="shared" si="740"/>
        <v>600627.46263170778</v>
      </c>
      <c r="I573" s="563">
        <f t="shared" si="740"/>
        <v>757649.05096790008</v>
      </c>
      <c r="J573" s="533"/>
      <c r="K573" s="541" t="s">
        <v>668</v>
      </c>
      <c r="L573" s="564">
        <f>+L560+L572</f>
        <v>100283.06599999999</v>
      </c>
      <c r="M573" s="564">
        <f t="shared" ref="M573:Q573" si="741">+M560+M572</f>
        <v>205612.23457281297</v>
      </c>
      <c r="N573" s="564">
        <f t="shared" si="741"/>
        <v>253468.74610010351</v>
      </c>
      <c r="O573" s="564">
        <f t="shared" si="741"/>
        <v>319352.25652944914</v>
      </c>
      <c r="P573" s="564">
        <f t="shared" si="741"/>
        <v>423133.33682027517</v>
      </c>
      <c r="Q573" s="564">
        <f t="shared" si="741"/>
        <v>560450.93424773053</v>
      </c>
    </row>
    <row r="574" spans="2:17" x14ac:dyDescent="0.2">
      <c r="B574" s="683" t="s">
        <v>135</v>
      </c>
      <c r="C574" s="524"/>
      <c r="D574" s="537"/>
      <c r="E574" s="537"/>
      <c r="F574" s="537"/>
      <c r="G574" s="537"/>
      <c r="H574" s="537"/>
      <c r="I574" s="537"/>
      <c r="J574" s="533"/>
      <c r="K574" s="683" t="s">
        <v>135</v>
      </c>
      <c r="L574" s="566"/>
      <c r="M574" s="566"/>
      <c r="N574" s="566"/>
      <c r="O574" s="566"/>
      <c r="P574" s="566"/>
      <c r="Q574" s="567"/>
    </row>
    <row r="575" spans="2:17" x14ac:dyDescent="0.2">
      <c r="B575" s="523" t="s">
        <v>250</v>
      </c>
      <c r="C575" s="524"/>
      <c r="D575" s="537"/>
      <c r="E575" s="537"/>
      <c r="F575" s="537"/>
      <c r="G575" s="537"/>
      <c r="H575" s="537"/>
      <c r="I575" s="537"/>
      <c r="J575" s="533"/>
      <c r="K575" s="523" t="s">
        <v>250</v>
      </c>
      <c r="L575" s="545"/>
      <c r="M575" s="545"/>
      <c r="N575" s="545"/>
      <c r="O575" s="545"/>
      <c r="P575" s="545"/>
      <c r="Q575" s="546"/>
    </row>
    <row r="576" spans="2:17" x14ac:dyDescent="0.2">
      <c r="B576" s="523" t="s">
        <v>807</v>
      </c>
      <c r="C576" s="524"/>
      <c r="D576" s="537"/>
      <c r="E576" s="537"/>
      <c r="F576" s="537"/>
      <c r="G576" s="537"/>
      <c r="H576" s="537"/>
      <c r="I576" s="537"/>
      <c r="J576" s="533"/>
      <c r="K576" s="523" t="s">
        <v>807</v>
      </c>
      <c r="L576" s="545"/>
      <c r="M576" s="545"/>
      <c r="N576" s="545"/>
      <c r="O576" s="545"/>
      <c r="P576" s="545"/>
      <c r="Q576" s="546"/>
    </row>
    <row r="577" spans="2:17" x14ac:dyDescent="0.2">
      <c r="B577" s="92" t="s">
        <v>683</v>
      </c>
      <c r="C577" s="739" t="s">
        <v>267</v>
      </c>
      <c r="D577" s="532">
        <f>ROUND((($C$599*D552)/240),0)</f>
        <v>19038</v>
      </c>
      <c r="E577" s="532">
        <f t="shared" ref="E577:I577" si="742">ROUND((($C$599*E552)/240),0)</f>
        <v>21638</v>
      </c>
      <c r="F577" s="532">
        <f t="shared" si="742"/>
        <v>25716</v>
      </c>
      <c r="G577" s="532">
        <f t="shared" si="742"/>
        <v>30860</v>
      </c>
      <c r="H577" s="532">
        <f t="shared" si="742"/>
        <v>38933</v>
      </c>
      <c r="I577" s="532">
        <f t="shared" si="742"/>
        <v>49111</v>
      </c>
      <c r="K577" s="92" t="s">
        <v>683</v>
      </c>
      <c r="L577" s="534">
        <f>L502+L527-L552</f>
        <v>11232.419999999998</v>
      </c>
      <c r="M577" s="534">
        <f t="shared" ref="M577:Q577" si="743">M502+M527-M552</f>
        <v>13352.099511195673</v>
      </c>
      <c r="N577" s="534">
        <f t="shared" si="743"/>
        <v>16659.535314633977</v>
      </c>
      <c r="O577" s="534">
        <f t="shared" si="743"/>
        <v>20992.281952481746</v>
      </c>
      <c r="P577" s="534">
        <f t="shared" si="743"/>
        <v>27814.751250786532</v>
      </c>
      <c r="Q577" s="534">
        <f t="shared" si="743"/>
        <v>36841.207963347668</v>
      </c>
    </row>
    <row r="578" spans="2:17" x14ac:dyDescent="0.2">
      <c r="B578" s="561" t="s">
        <v>808</v>
      </c>
      <c r="C578" s="611"/>
      <c r="D578" s="572">
        <f t="shared" ref="D578" si="744">SUM(D577:D577)</f>
        <v>19038</v>
      </c>
      <c r="E578" s="572">
        <f t="shared" ref="E578:I578" si="745">SUM(E577:E577)</f>
        <v>21638</v>
      </c>
      <c r="F578" s="572">
        <f t="shared" si="745"/>
        <v>25716</v>
      </c>
      <c r="G578" s="572">
        <f t="shared" si="745"/>
        <v>30860</v>
      </c>
      <c r="H578" s="572">
        <f t="shared" si="745"/>
        <v>38933</v>
      </c>
      <c r="I578" s="572">
        <f t="shared" si="745"/>
        <v>49111</v>
      </c>
      <c r="J578" s="533"/>
      <c r="K578" s="561" t="s">
        <v>808</v>
      </c>
      <c r="L578" s="604">
        <f t="shared" ref="L578" si="746">SUM(L577:L577)</f>
        <v>11232.419999999998</v>
      </c>
      <c r="M578" s="604">
        <f t="shared" ref="M578:Q578" si="747">SUM(M577:M577)</f>
        <v>13352.099511195673</v>
      </c>
      <c r="N578" s="604">
        <f t="shared" si="747"/>
        <v>16659.535314633977</v>
      </c>
      <c r="O578" s="604">
        <f t="shared" si="747"/>
        <v>20992.281952481746</v>
      </c>
      <c r="P578" s="604">
        <f t="shared" si="747"/>
        <v>27814.751250786532</v>
      </c>
      <c r="Q578" s="604">
        <f t="shared" si="747"/>
        <v>36841.207963347668</v>
      </c>
    </row>
    <row r="579" spans="2:17" x14ac:dyDescent="0.2">
      <c r="B579" s="523" t="s">
        <v>809</v>
      </c>
      <c r="C579" s="524"/>
      <c r="D579" s="537"/>
      <c r="E579" s="537"/>
      <c r="F579" s="537"/>
      <c r="G579" s="537"/>
      <c r="H579" s="537"/>
      <c r="I579" s="537"/>
      <c r="J579" s="533"/>
      <c r="K579" s="523" t="s">
        <v>809</v>
      </c>
      <c r="L579" s="545"/>
      <c r="M579" s="545"/>
      <c r="N579" s="545"/>
      <c r="O579" s="545"/>
      <c r="P579" s="545"/>
      <c r="Q579" s="546"/>
    </row>
    <row r="580" spans="2:17" x14ac:dyDescent="0.2">
      <c r="B580" s="92" t="s">
        <v>89</v>
      </c>
      <c r="C580" s="739" t="s">
        <v>267</v>
      </c>
      <c r="D580" s="532">
        <f>ROUND((($C$599*D555)/240),0)</f>
        <v>246</v>
      </c>
      <c r="E580" s="532">
        <f t="shared" ref="E580:I580" si="748">ROUND((($C$599*E555)/240),0)</f>
        <v>6641</v>
      </c>
      <c r="F580" s="532">
        <f t="shared" si="748"/>
        <v>7703</v>
      </c>
      <c r="G580" s="532">
        <f t="shared" si="748"/>
        <v>9244</v>
      </c>
      <c r="H580" s="532">
        <f t="shared" si="748"/>
        <v>11662</v>
      </c>
      <c r="I580" s="532">
        <f t="shared" si="748"/>
        <v>14711</v>
      </c>
      <c r="K580" s="92" t="s">
        <v>89</v>
      </c>
      <c r="L580" s="534">
        <f>L505+L530-L555</f>
        <v>354.23999999999978</v>
      </c>
      <c r="M580" s="534">
        <f t="shared" ref="M580:Q580" si="749">M505+M530-M555</f>
        <v>10025.99657062543</v>
      </c>
      <c r="N580" s="534">
        <f t="shared" si="749"/>
        <v>12157.184402438492</v>
      </c>
      <c r="O580" s="534">
        <f t="shared" si="749"/>
        <v>15315.114572216204</v>
      </c>
      <c r="P580" s="534">
        <f t="shared" si="749"/>
        <v>20291.611508496251</v>
      </c>
      <c r="Q580" s="534">
        <f t="shared" si="749"/>
        <v>26877.114503552788</v>
      </c>
    </row>
    <row r="581" spans="2:17" x14ac:dyDescent="0.2">
      <c r="B581" s="561" t="s">
        <v>810</v>
      </c>
      <c r="C581" s="611"/>
      <c r="D581" s="572">
        <f t="shared" ref="D581" si="750">SUM(D580:D580)</f>
        <v>246</v>
      </c>
      <c r="E581" s="572">
        <f t="shared" ref="E581:I581" si="751">SUM(E580:E580)</f>
        <v>6641</v>
      </c>
      <c r="F581" s="572">
        <f t="shared" si="751"/>
        <v>7703</v>
      </c>
      <c r="G581" s="572">
        <f t="shared" si="751"/>
        <v>9244</v>
      </c>
      <c r="H581" s="572">
        <f t="shared" si="751"/>
        <v>11662</v>
      </c>
      <c r="I581" s="572">
        <f t="shared" si="751"/>
        <v>14711</v>
      </c>
      <c r="J581" s="533"/>
      <c r="K581" s="561" t="s">
        <v>810</v>
      </c>
      <c r="L581" s="604">
        <f t="shared" ref="L581" si="752">SUM(L580:L580)</f>
        <v>354.23999999999978</v>
      </c>
      <c r="M581" s="604">
        <f t="shared" ref="M581:Q581" si="753">SUM(M580:M580)</f>
        <v>10025.99657062543</v>
      </c>
      <c r="N581" s="604">
        <f t="shared" si="753"/>
        <v>12157.184402438492</v>
      </c>
      <c r="O581" s="604">
        <f t="shared" si="753"/>
        <v>15315.114572216204</v>
      </c>
      <c r="P581" s="604">
        <f t="shared" si="753"/>
        <v>20291.611508496251</v>
      </c>
      <c r="Q581" s="604">
        <f t="shared" si="753"/>
        <v>26877.114503552788</v>
      </c>
    </row>
    <row r="582" spans="2:17" x14ac:dyDescent="0.2">
      <c r="B582" s="523" t="s">
        <v>814</v>
      </c>
      <c r="C582" s="524"/>
      <c r="D582" s="537"/>
      <c r="E582" s="537"/>
      <c r="F582" s="537"/>
      <c r="G582" s="537"/>
      <c r="H582" s="537"/>
      <c r="I582" s="537"/>
      <c r="J582" s="533"/>
      <c r="K582" s="523" t="s">
        <v>814</v>
      </c>
      <c r="L582" s="545"/>
      <c r="M582" s="545"/>
      <c r="N582" s="545"/>
      <c r="O582" s="545"/>
      <c r="P582" s="545"/>
      <c r="Q582" s="546"/>
    </row>
    <row r="583" spans="2:17" x14ac:dyDescent="0.2">
      <c r="B583" s="87" t="s">
        <v>90</v>
      </c>
      <c r="C583" s="739" t="s">
        <v>267</v>
      </c>
      <c r="D583" s="532">
        <f>ROUND((($C$599*D558)/240),0)</f>
        <v>108</v>
      </c>
      <c r="E583" s="532">
        <f t="shared" ref="E583:I583" si="754">ROUND((($C$599*E558)/240),0)</f>
        <v>124</v>
      </c>
      <c r="F583" s="532">
        <f t="shared" si="754"/>
        <v>149</v>
      </c>
      <c r="G583" s="532">
        <f t="shared" si="754"/>
        <v>179</v>
      </c>
      <c r="H583" s="532">
        <f t="shared" si="754"/>
        <v>225</v>
      </c>
      <c r="I583" s="532">
        <f t="shared" si="754"/>
        <v>284</v>
      </c>
      <c r="K583" s="87" t="s">
        <v>90</v>
      </c>
      <c r="L583" s="534">
        <f>L508+L533-L558</f>
        <v>71.279999999999973</v>
      </c>
      <c r="M583" s="534">
        <f t="shared" ref="M583:Q583" si="755">M508+M533-M558</f>
        <v>86.319999999999936</v>
      </c>
      <c r="N583" s="534">
        <f t="shared" si="755"/>
        <v>113.71101211089263</v>
      </c>
      <c r="O583" s="534">
        <f t="shared" si="755"/>
        <v>143.96925077725314</v>
      </c>
      <c r="P583" s="534">
        <f t="shared" si="755"/>
        <v>190.12020116831673</v>
      </c>
      <c r="Q583" s="534">
        <f t="shared" si="755"/>
        <v>251.9884953884748</v>
      </c>
    </row>
    <row r="584" spans="2:17" x14ac:dyDescent="0.2">
      <c r="B584" s="561" t="s">
        <v>811</v>
      </c>
      <c r="C584" s="611"/>
      <c r="D584" s="572">
        <f t="shared" ref="D584" si="756">SUM(D583:D583)</f>
        <v>108</v>
      </c>
      <c r="E584" s="572">
        <f t="shared" ref="E584:I584" si="757">SUM(E583:E583)</f>
        <v>124</v>
      </c>
      <c r="F584" s="572">
        <f t="shared" si="757"/>
        <v>149</v>
      </c>
      <c r="G584" s="572">
        <f t="shared" si="757"/>
        <v>179</v>
      </c>
      <c r="H584" s="572">
        <f t="shared" si="757"/>
        <v>225</v>
      </c>
      <c r="I584" s="572">
        <f t="shared" si="757"/>
        <v>284</v>
      </c>
      <c r="J584" s="533"/>
      <c r="K584" s="561" t="s">
        <v>811</v>
      </c>
      <c r="L584" s="604">
        <f t="shared" ref="L584" si="758">SUM(L583:L583)</f>
        <v>71.279999999999973</v>
      </c>
      <c r="M584" s="604">
        <f t="shared" ref="M584:Q584" si="759">SUM(M583:M583)</f>
        <v>86.319999999999936</v>
      </c>
      <c r="N584" s="604">
        <f t="shared" si="759"/>
        <v>113.71101211089263</v>
      </c>
      <c r="O584" s="604">
        <f t="shared" si="759"/>
        <v>143.96925077725314</v>
      </c>
      <c r="P584" s="604">
        <f t="shared" si="759"/>
        <v>190.12020116831673</v>
      </c>
      <c r="Q584" s="604">
        <f t="shared" si="759"/>
        <v>251.9884953884748</v>
      </c>
    </row>
    <row r="585" spans="2:17" x14ac:dyDescent="0.2">
      <c r="B585" s="562" t="s">
        <v>661</v>
      </c>
      <c r="C585" s="559"/>
      <c r="D585" s="563">
        <f>D578+D581+D584</f>
        <v>19392</v>
      </c>
      <c r="E585" s="563">
        <f t="shared" ref="E585:I585" si="760">E578+E581+E584</f>
        <v>28403</v>
      </c>
      <c r="F585" s="563">
        <f t="shared" si="760"/>
        <v>33568</v>
      </c>
      <c r="G585" s="563">
        <f t="shared" si="760"/>
        <v>40283</v>
      </c>
      <c r="H585" s="563">
        <f t="shared" si="760"/>
        <v>50820</v>
      </c>
      <c r="I585" s="563">
        <f t="shared" si="760"/>
        <v>64106</v>
      </c>
      <c r="J585" s="533"/>
      <c r="K585" s="562" t="s">
        <v>661</v>
      </c>
      <c r="L585" s="564">
        <f>L578+L581+L584</f>
        <v>11657.939999999999</v>
      </c>
      <c r="M585" s="564">
        <f t="shared" ref="M585:Q585" si="761">M578+M581+M584</f>
        <v>23464.416081821102</v>
      </c>
      <c r="N585" s="564">
        <f t="shared" si="761"/>
        <v>28930.430729183361</v>
      </c>
      <c r="O585" s="564">
        <f t="shared" si="761"/>
        <v>36451.365775475206</v>
      </c>
      <c r="P585" s="564">
        <f t="shared" si="761"/>
        <v>48296.482960451103</v>
      </c>
      <c r="Q585" s="564">
        <f t="shared" si="761"/>
        <v>63970.310962288931</v>
      </c>
    </row>
    <row r="586" spans="2:17" x14ac:dyDescent="0.2">
      <c r="B586" s="501" t="s">
        <v>248</v>
      </c>
      <c r="C586" s="576"/>
      <c r="D586" s="756"/>
      <c r="E586" s="756"/>
      <c r="F586" s="756"/>
      <c r="G586" s="756"/>
      <c r="H586" s="756"/>
      <c r="I586" s="756"/>
      <c r="J586" s="533"/>
      <c r="K586" s="501" t="s">
        <v>248</v>
      </c>
      <c r="L586" s="566"/>
      <c r="M586" s="566"/>
      <c r="N586" s="566"/>
      <c r="O586" s="566"/>
      <c r="P586" s="566"/>
      <c r="Q586" s="567"/>
    </row>
    <row r="587" spans="2:17" x14ac:dyDescent="0.2">
      <c r="B587" s="18" t="s">
        <v>785</v>
      </c>
      <c r="C587" s="524"/>
      <c r="D587" s="537"/>
      <c r="E587" s="537"/>
      <c r="F587" s="537"/>
      <c r="G587" s="537"/>
      <c r="H587" s="537"/>
      <c r="I587" s="537"/>
      <c r="J587" s="533"/>
      <c r="K587" s="18" t="s">
        <v>785</v>
      </c>
      <c r="L587" s="545"/>
      <c r="M587" s="545"/>
      <c r="N587" s="545"/>
      <c r="O587" s="545"/>
      <c r="P587" s="545"/>
      <c r="Q587" s="546"/>
    </row>
    <row r="588" spans="2:17" x14ac:dyDescent="0.2">
      <c r="B588" s="788" t="s">
        <v>683</v>
      </c>
      <c r="C588" s="789" t="s">
        <v>247</v>
      </c>
      <c r="D588" s="607">
        <f>ROUND((($C$599*D563)/240),0)</f>
        <v>4480</v>
      </c>
      <c r="E588" s="607">
        <f t="shared" ref="E588:I588" si="762">ROUND((($C$599*E563)/240),0)</f>
        <v>5091</v>
      </c>
      <c r="F588" s="607">
        <f t="shared" si="762"/>
        <v>6051</v>
      </c>
      <c r="G588" s="607">
        <f t="shared" si="762"/>
        <v>7261</v>
      </c>
      <c r="H588" s="607">
        <f t="shared" si="762"/>
        <v>9161</v>
      </c>
      <c r="I588" s="607">
        <f t="shared" si="762"/>
        <v>11555</v>
      </c>
      <c r="K588" s="788" t="s">
        <v>683</v>
      </c>
      <c r="L588" s="534">
        <f>L513+L538-L563</f>
        <v>201.60000000000014</v>
      </c>
      <c r="M588" s="534">
        <f t="shared" ref="M588:Q588" si="763">M513+M538-M563</f>
        <v>252.0612197464045</v>
      </c>
      <c r="N588" s="534">
        <f t="shared" si="763"/>
        <v>315.98678673472841</v>
      </c>
      <c r="O588" s="534">
        <f t="shared" si="763"/>
        <v>398.30992890110656</v>
      </c>
      <c r="P588" s="534">
        <f t="shared" si="763"/>
        <v>527.80938697382135</v>
      </c>
      <c r="Q588" s="534">
        <f t="shared" si="763"/>
        <v>699.04181858022639</v>
      </c>
    </row>
    <row r="589" spans="2:17" x14ac:dyDescent="0.2">
      <c r="B589" s="92" t="s">
        <v>89</v>
      </c>
      <c r="C589" s="739" t="s">
        <v>247</v>
      </c>
      <c r="D589" s="532">
        <f t="shared" ref="D589:D590" si="764">ROUND((($C$599*D564)/240),0)</f>
        <v>58</v>
      </c>
      <c r="E589" s="532">
        <f t="shared" ref="E589:I589" si="765">ROUND((($C$599*E564)/240),0)</f>
        <v>1563</v>
      </c>
      <c r="F589" s="532">
        <f t="shared" si="765"/>
        <v>1813</v>
      </c>
      <c r="G589" s="532">
        <f t="shared" si="765"/>
        <v>2175</v>
      </c>
      <c r="H589" s="532">
        <f t="shared" si="765"/>
        <v>2744</v>
      </c>
      <c r="I589" s="532">
        <f t="shared" si="765"/>
        <v>3461</v>
      </c>
      <c r="K589" s="92" t="s">
        <v>89</v>
      </c>
      <c r="L589" s="534">
        <f t="shared" ref="L589:L590" si="766">L514+L539-L564</f>
        <v>15.079999999999998</v>
      </c>
      <c r="M589" s="534">
        <f t="shared" ref="M589:Q589" si="767">M514+M539-M564</f>
        <v>437.51107445068601</v>
      </c>
      <c r="N589" s="534">
        <f t="shared" si="767"/>
        <v>530.5757554897591</v>
      </c>
      <c r="O589" s="534">
        <f t="shared" si="767"/>
        <v>668.18947965269126</v>
      </c>
      <c r="P589" s="534">
        <f t="shared" si="767"/>
        <v>885.33709505826573</v>
      </c>
      <c r="Q589" s="534">
        <f t="shared" si="767"/>
        <v>1172.5276701752682</v>
      </c>
    </row>
    <row r="590" spans="2:17" x14ac:dyDescent="0.2">
      <c r="B590" s="87" t="s">
        <v>90</v>
      </c>
      <c r="C590" s="739" t="s">
        <v>247</v>
      </c>
      <c r="D590" s="532">
        <f t="shared" si="764"/>
        <v>108</v>
      </c>
      <c r="E590" s="532">
        <f t="shared" ref="E590:I590" si="768">ROUND((($C$599*E565)/240),0)</f>
        <v>124</v>
      </c>
      <c r="F590" s="532">
        <f t="shared" si="768"/>
        <v>149</v>
      </c>
      <c r="G590" s="532">
        <f t="shared" si="768"/>
        <v>179</v>
      </c>
      <c r="H590" s="532">
        <f t="shared" si="768"/>
        <v>225</v>
      </c>
      <c r="I590" s="532">
        <f t="shared" si="768"/>
        <v>284</v>
      </c>
      <c r="K590" s="87" t="s">
        <v>90</v>
      </c>
      <c r="L590" s="534">
        <f t="shared" si="766"/>
        <v>1.6199999999999992</v>
      </c>
      <c r="M590" s="534">
        <f t="shared" ref="M590:Q590" si="769">M515+M540-M565</f>
        <v>2.4200000000000017</v>
      </c>
      <c r="N590" s="534">
        <f t="shared" si="769"/>
        <v>3.1085312476423859</v>
      </c>
      <c r="O590" s="534">
        <f t="shared" si="769"/>
        <v>3.9272494252769015</v>
      </c>
      <c r="P590" s="534">
        <f t="shared" si="769"/>
        <v>5.185187019762374</v>
      </c>
      <c r="Q590" s="534">
        <f t="shared" si="769"/>
        <v>6.8724235897257913</v>
      </c>
    </row>
    <row r="591" spans="2:17" x14ac:dyDescent="0.2">
      <c r="B591" s="549" t="s">
        <v>812</v>
      </c>
      <c r="C591" s="754"/>
      <c r="D591" s="551">
        <f t="shared" ref="D591" si="770">SUM(D588:D590)</f>
        <v>4646</v>
      </c>
      <c r="E591" s="551">
        <f t="shared" ref="E591:I591" si="771">SUM(E588:E590)</f>
        <v>6778</v>
      </c>
      <c r="F591" s="551">
        <f t="shared" si="771"/>
        <v>8013</v>
      </c>
      <c r="G591" s="551">
        <f t="shared" si="771"/>
        <v>9615</v>
      </c>
      <c r="H591" s="551">
        <f t="shared" si="771"/>
        <v>12130</v>
      </c>
      <c r="I591" s="551">
        <f t="shared" si="771"/>
        <v>15300</v>
      </c>
      <c r="J591" s="533"/>
      <c r="K591" s="549" t="s">
        <v>812</v>
      </c>
      <c r="L591" s="604">
        <f t="shared" ref="L591" si="772">SUM(L588:L590)</f>
        <v>218.30000000000013</v>
      </c>
      <c r="M591" s="604">
        <f t="shared" ref="M591:Q591" si="773">SUM(M588:M590)</f>
        <v>691.99229419709047</v>
      </c>
      <c r="N591" s="604">
        <f t="shared" si="773"/>
        <v>849.67107347212993</v>
      </c>
      <c r="O591" s="604">
        <f t="shared" si="773"/>
        <v>1070.4266579790747</v>
      </c>
      <c r="P591" s="604">
        <f t="shared" si="773"/>
        <v>1418.3316690518495</v>
      </c>
      <c r="Q591" s="604">
        <f t="shared" si="773"/>
        <v>1878.4419123452203</v>
      </c>
    </row>
    <row r="592" spans="2:17" x14ac:dyDescent="0.2">
      <c r="B592" s="18" t="s">
        <v>805</v>
      </c>
      <c r="C592" s="524"/>
      <c r="D592" s="537"/>
      <c r="E592" s="537"/>
      <c r="F592" s="537"/>
      <c r="G592" s="537"/>
      <c r="H592" s="537"/>
      <c r="I592" s="537"/>
      <c r="J592" s="533"/>
      <c r="K592" s="18" t="s">
        <v>805</v>
      </c>
      <c r="L592" s="545"/>
      <c r="M592" s="545"/>
      <c r="N592" s="545"/>
      <c r="O592" s="545"/>
      <c r="P592" s="545"/>
      <c r="Q592" s="546"/>
    </row>
    <row r="593" spans="2:26" x14ac:dyDescent="0.2">
      <c r="B593" s="788" t="s">
        <v>683</v>
      </c>
      <c r="C593" s="789" t="s">
        <v>247</v>
      </c>
      <c r="D593" s="607">
        <f>ROUND((($C$599*D568)/240),0)</f>
        <v>4480</v>
      </c>
      <c r="E593" s="607">
        <f t="shared" ref="E593:I593" si="774">ROUND((($C$599*E568)/240),0)</f>
        <v>5091</v>
      </c>
      <c r="F593" s="607">
        <f t="shared" si="774"/>
        <v>6051</v>
      </c>
      <c r="G593" s="607">
        <f t="shared" si="774"/>
        <v>7261</v>
      </c>
      <c r="H593" s="607">
        <f t="shared" si="774"/>
        <v>9161</v>
      </c>
      <c r="I593" s="607">
        <f t="shared" si="774"/>
        <v>11555</v>
      </c>
      <c r="K593" s="788" t="s">
        <v>683</v>
      </c>
      <c r="L593" s="534">
        <f>L518+L543-L568</f>
        <v>627.19999999999982</v>
      </c>
      <c r="M593" s="534">
        <f t="shared" ref="M593:Q593" si="775">M518+M543-M568</f>
        <v>758.67243949280873</v>
      </c>
      <c r="N593" s="534">
        <f t="shared" si="775"/>
        <v>948.23689387200557</v>
      </c>
      <c r="O593" s="534">
        <f t="shared" si="775"/>
        <v>1194.9605121010463</v>
      </c>
      <c r="P593" s="534">
        <f t="shared" si="775"/>
        <v>1583.4315749899379</v>
      </c>
      <c r="Q593" s="534">
        <f t="shared" si="775"/>
        <v>2097.1258350685894</v>
      </c>
    </row>
    <row r="594" spans="2:26" x14ac:dyDescent="0.2">
      <c r="B594" s="92" t="s">
        <v>89</v>
      </c>
      <c r="C594" s="739" t="s">
        <v>247</v>
      </c>
      <c r="D594" s="532">
        <f t="shared" ref="D594:D595" si="776">ROUND((($C$599*D569)/240),0)</f>
        <v>58</v>
      </c>
      <c r="E594" s="532">
        <f t="shared" ref="E594:I594" si="777">ROUND((($C$599*E569)/240),0)</f>
        <v>1563</v>
      </c>
      <c r="F594" s="532">
        <f t="shared" si="777"/>
        <v>1813</v>
      </c>
      <c r="G594" s="532">
        <f t="shared" si="777"/>
        <v>2175</v>
      </c>
      <c r="H594" s="532">
        <f t="shared" si="777"/>
        <v>2744</v>
      </c>
      <c r="I594" s="532">
        <f t="shared" si="777"/>
        <v>3461</v>
      </c>
      <c r="K594" s="92" t="s">
        <v>89</v>
      </c>
      <c r="L594" s="534">
        <f t="shared" ref="L594:L595" si="778">L519+L544-L569</f>
        <v>27.259999999999991</v>
      </c>
      <c r="M594" s="534">
        <f t="shared" ref="M594:Q594" si="779">M519+M544-M569</f>
        <v>781.30661167602921</v>
      </c>
      <c r="N594" s="534">
        <f t="shared" si="779"/>
        <v>947.46080008717399</v>
      </c>
      <c r="O594" s="534">
        <f t="shared" si="779"/>
        <v>1193.1959542501118</v>
      </c>
      <c r="P594" s="534">
        <f t="shared" si="779"/>
        <v>1580.9591488594215</v>
      </c>
      <c r="Q594" s="534">
        <f t="shared" si="779"/>
        <v>2093.7994166424178</v>
      </c>
    </row>
    <row r="595" spans="2:26" x14ac:dyDescent="0.2">
      <c r="B595" s="87" t="s">
        <v>90</v>
      </c>
      <c r="C595" s="739" t="s">
        <v>247</v>
      </c>
      <c r="D595" s="532">
        <f t="shared" si="776"/>
        <v>108</v>
      </c>
      <c r="E595" s="532">
        <f t="shared" ref="E595:I595" si="780">ROUND((($C$599*E570)/240),0)</f>
        <v>124</v>
      </c>
      <c r="F595" s="532">
        <f t="shared" si="780"/>
        <v>149</v>
      </c>
      <c r="G595" s="532">
        <f t="shared" si="780"/>
        <v>179</v>
      </c>
      <c r="H595" s="532">
        <f t="shared" si="780"/>
        <v>225</v>
      </c>
      <c r="I595" s="532">
        <f t="shared" si="780"/>
        <v>284</v>
      </c>
      <c r="K595" s="87" t="s">
        <v>90</v>
      </c>
      <c r="L595" s="534">
        <f t="shared" si="778"/>
        <v>5.0760000000000005</v>
      </c>
      <c r="M595" s="534">
        <f t="shared" ref="M595:Q595" si="781">M520+M545-M570</f>
        <v>6.1640000000000015</v>
      </c>
      <c r="N595" s="534">
        <f t="shared" si="781"/>
        <v>7.7840098461101306</v>
      </c>
      <c r="O595" s="534">
        <f t="shared" si="781"/>
        <v>9.8195357216386157</v>
      </c>
      <c r="P595" s="534">
        <f t="shared" si="781"/>
        <v>12.963124514634657</v>
      </c>
      <c r="Q595" s="534">
        <f t="shared" si="781"/>
        <v>17.181076431814859</v>
      </c>
    </row>
    <row r="596" spans="2:26" x14ac:dyDescent="0.2">
      <c r="B596" s="561" t="s">
        <v>813</v>
      </c>
      <c r="C596" s="611"/>
      <c r="D596" s="572">
        <f t="shared" ref="D596" si="782">SUM(D593:D595)</f>
        <v>4646</v>
      </c>
      <c r="E596" s="572">
        <f t="shared" ref="E596:I596" si="783">SUM(E593:E595)</f>
        <v>6778</v>
      </c>
      <c r="F596" s="572">
        <f t="shared" si="783"/>
        <v>8013</v>
      </c>
      <c r="G596" s="572">
        <f t="shared" si="783"/>
        <v>9615</v>
      </c>
      <c r="H596" s="572">
        <f t="shared" si="783"/>
        <v>12130</v>
      </c>
      <c r="I596" s="572">
        <f t="shared" si="783"/>
        <v>15300</v>
      </c>
      <c r="J596" s="533"/>
      <c r="K596" s="561" t="s">
        <v>813</v>
      </c>
      <c r="L596" s="604">
        <f t="shared" ref="L596" si="784">SUM(L593:L595)</f>
        <v>659.53599999999983</v>
      </c>
      <c r="M596" s="604">
        <f t="shared" ref="M596:Q596" si="785">SUM(M593:M595)</f>
        <v>1546.1430511688379</v>
      </c>
      <c r="N596" s="604">
        <f t="shared" si="785"/>
        <v>1903.4817038052897</v>
      </c>
      <c r="O596" s="604">
        <f t="shared" si="785"/>
        <v>2397.9760020727967</v>
      </c>
      <c r="P596" s="604">
        <f t="shared" si="785"/>
        <v>3177.3538483639941</v>
      </c>
      <c r="Q596" s="604">
        <f t="shared" si="785"/>
        <v>4208.1063281428223</v>
      </c>
    </row>
    <row r="597" spans="2:26" x14ac:dyDescent="0.2">
      <c r="B597" s="562" t="s">
        <v>663</v>
      </c>
      <c r="C597" s="550"/>
      <c r="D597" s="563">
        <f>D591+D596</f>
        <v>9292</v>
      </c>
      <c r="E597" s="563">
        <f t="shared" ref="E597:I597" si="786">E591+E596</f>
        <v>13556</v>
      </c>
      <c r="F597" s="563">
        <f t="shared" si="786"/>
        <v>16026</v>
      </c>
      <c r="G597" s="563">
        <f t="shared" si="786"/>
        <v>19230</v>
      </c>
      <c r="H597" s="563">
        <f t="shared" si="786"/>
        <v>24260</v>
      </c>
      <c r="I597" s="563">
        <f t="shared" si="786"/>
        <v>30600</v>
      </c>
      <c r="J597" s="533"/>
      <c r="K597" s="562" t="s">
        <v>663</v>
      </c>
      <c r="L597" s="564">
        <f>L591+L596</f>
        <v>877.83600000000001</v>
      </c>
      <c r="M597" s="564">
        <f t="shared" ref="M597:Q597" si="787">M591+M596</f>
        <v>2238.1353453659285</v>
      </c>
      <c r="N597" s="564">
        <f t="shared" si="787"/>
        <v>2753.1527772774198</v>
      </c>
      <c r="O597" s="564">
        <f t="shared" si="787"/>
        <v>3468.4026600518714</v>
      </c>
      <c r="P597" s="564">
        <f t="shared" si="787"/>
        <v>4595.6855174158436</v>
      </c>
      <c r="Q597" s="564">
        <f t="shared" si="787"/>
        <v>6086.5482404880422</v>
      </c>
    </row>
    <row r="598" spans="2:26" x14ac:dyDescent="0.2">
      <c r="B598" s="541" t="s">
        <v>669</v>
      </c>
      <c r="C598" s="573"/>
      <c r="D598" s="563">
        <f>+D585+D597</f>
        <v>28684</v>
      </c>
      <c r="E598" s="563">
        <f t="shared" ref="E598:I598" si="788">+E585+E597</f>
        <v>41959</v>
      </c>
      <c r="F598" s="563">
        <f t="shared" si="788"/>
        <v>49594</v>
      </c>
      <c r="G598" s="563">
        <f t="shared" si="788"/>
        <v>59513</v>
      </c>
      <c r="H598" s="563">
        <f t="shared" si="788"/>
        <v>75080</v>
      </c>
      <c r="I598" s="563">
        <f t="shared" si="788"/>
        <v>94706</v>
      </c>
      <c r="J598" s="533"/>
      <c r="K598" s="541" t="s">
        <v>669</v>
      </c>
      <c r="L598" s="564">
        <f>+L585+L597</f>
        <v>12535.775999999998</v>
      </c>
      <c r="M598" s="564">
        <f t="shared" ref="M598:Q598" si="789">+M585+M597</f>
        <v>25702.551427187031</v>
      </c>
      <c r="N598" s="564">
        <f t="shared" si="789"/>
        <v>31683.583506460782</v>
      </c>
      <c r="O598" s="564">
        <f t="shared" si="789"/>
        <v>39919.768435527076</v>
      </c>
      <c r="P598" s="564">
        <f t="shared" si="789"/>
        <v>52892.168477866944</v>
      </c>
      <c r="Q598" s="564">
        <f t="shared" si="789"/>
        <v>70056.859202776977</v>
      </c>
    </row>
    <row r="599" spans="2:26" x14ac:dyDescent="0.2">
      <c r="B599" s="562" t="s">
        <v>670</v>
      </c>
      <c r="C599" s="737">
        <v>30</v>
      </c>
    </row>
    <row r="604" spans="2:26" x14ac:dyDescent="0.2">
      <c r="B604" s="811" t="s">
        <v>679</v>
      </c>
      <c r="C604" s="699"/>
      <c r="D604" s="812"/>
      <c r="E604" s="813"/>
      <c r="F604" s="813"/>
      <c r="G604" s="813"/>
      <c r="H604" s="813"/>
      <c r="I604" s="814"/>
      <c r="K604" s="811" t="s">
        <v>680</v>
      </c>
      <c r="L604" s="826"/>
      <c r="M604" s="826"/>
      <c r="N604" s="826"/>
      <c r="O604" s="826"/>
      <c r="P604" s="826"/>
      <c r="Q604" s="827"/>
      <c r="S604" s="501" t="s">
        <v>831</v>
      </c>
      <c r="T604" s="502"/>
      <c r="U604" s="502"/>
      <c r="V604" s="502"/>
      <c r="W604" s="502"/>
      <c r="X604" s="502"/>
      <c r="Y604" s="502"/>
      <c r="Z604" s="504"/>
    </row>
    <row r="605" spans="2:26" ht="12.75" customHeight="1" x14ac:dyDescent="0.2">
      <c r="B605" s="671" t="s">
        <v>20</v>
      </c>
      <c r="C605" s="815"/>
      <c r="D605" s="816"/>
      <c r="E605" s="817"/>
      <c r="F605" s="817"/>
      <c r="G605" s="817"/>
      <c r="H605" s="817"/>
      <c r="I605" s="818"/>
      <c r="J605" s="507"/>
      <c r="K605" s="671" t="s">
        <v>20</v>
      </c>
      <c r="L605" s="828"/>
      <c r="M605" s="828"/>
      <c r="N605" s="828"/>
      <c r="O605" s="828"/>
      <c r="P605" s="828"/>
      <c r="Q605" s="829"/>
      <c r="S605" s="9" t="s">
        <v>20</v>
      </c>
      <c r="T605" s="506"/>
      <c r="U605" s="508"/>
      <c r="V605" s="508"/>
      <c r="W605" s="508"/>
      <c r="X605" s="508"/>
      <c r="Y605" s="508"/>
      <c r="Z605" s="509"/>
    </row>
    <row r="606" spans="2:26" ht="12.75" customHeight="1" x14ac:dyDescent="0.2">
      <c r="B606" s="819" t="s">
        <v>832</v>
      </c>
      <c r="C606" s="815"/>
      <c r="D606" s="816"/>
      <c r="E606" s="817"/>
      <c r="F606" s="817"/>
      <c r="G606" s="817"/>
      <c r="H606" s="817"/>
      <c r="I606" s="818"/>
      <c r="J606" s="507"/>
      <c r="K606" s="819" t="s">
        <v>832</v>
      </c>
      <c r="L606" s="828"/>
      <c r="M606" s="828"/>
      <c r="N606" s="828"/>
      <c r="O606" s="828"/>
      <c r="P606" s="828"/>
      <c r="Q606" s="829"/>
      <c r="S606" s="510" t="s">
        <v>655</v>
      </c>
      <c r="T606" s="506"/>
      <c r="U606" s="508"/>
      <c r="V606" s="508"/>
      <c r="W606" s="508"/>
      <c r="X606" s="508"/>
      <c r="Y606" s="508"/>
      <c r="Z606" s="509"/>
    </row>
    <row r="607" spans="2:26" ht="12.75" customHeight="1" x14ac:dyDescent="0.2">
      <c r="B607" s="819" t="s">
        <v>33</v>
      </c>
      <c r="C607" s="815"/>
      <c r="D607" s="816"/>
      <c r="E607" s="817"/>
      <c r="F607" s="817"/>
      <c r="G607" s="817"/>
      <c r="H607" s="817"/>
      <c r="I607" s="818"/>
      <c r="J607" s="507"/>
      <c r="K607" s="819" t="s">
        <v>2</v>
      </c>
      <c r="L607" s="828"/>
      <c r="M607" s="828"/>
      <c r="N607" s="828"/>
      <c r="O607" s="828"/>
      <c r="P607" s="828"/>
      <c r="Q607" s="829"/>
      <c r="S607" s="510" t="s">
        <v>2</v>
      </c>
      <c r="T607" s="506"/>
      <c r="U607" s="508"/>
      <c r="V607" s="508"/>
      <c r="W607" s="508"/>
      <c r="X607" s="508"/>
      <c r="Y607" s="508"/>
      <c r="Z607" s="509"/>
    </row>
    <row r="608" spans="2:26" ht="12.75" customHeight="1" x14ac:dyDescent="0.2">
      <c r="B608" s="821"/>
      <c r="C608" s="822"/>
      <c r="D608" s="823"/>
      <c r="E608" s="824"/>
      <c r="F608" s="824"/>
      <c r="G608" s="824"/>
      <c r="H608" s="824"/>
      <c r="I608" s="825"/>
      <c r="J608" s="507"/>
      <c r="K608" s="821"/>
      <c r="L608" s="830"/>
      <c r="M608" s="830"/>
      <c r="N608" s="830"/>
      <c r="O608" s="830"/>
      <c r="P608" s="830"/>
      <c r="Q608" s="831"/>
      <c r="S608" s="511"/>
      <c r="T608" s="512"/>
      <c r="U608" s="513"/>
      <c r="V608" s="513"/>
      <c r="W608" s="513"/>
      <c r="X608" s="513"/>
      <c r="Y608" s="513"/>
      <c r="Z608" s="514"/>
    </row>
    <row r="609" spans="2:26" ht="12.75" customHeight="1" x14ac:dyDescent="0.2">
      <c r="B609" s="515"/>
      <c r="D609" s="517"/>
      <c r="E609" s="516"/>
      <c r="F609" s="516"/>
      <c r="G609" s="516"/>
      <c r="H609" s="516"/>
      <c r="I609" s="517"/>
      <c r="J609" s="507"/>
      <c r="K609" s="507"/>
    </row>
    <row r="610" spans="2:26" ht="12.75" customHeight="1" x14ac:dyDescent="0.2">
      <c r="B610" s="519" t="s">
        <v>34</v>
      </c>
      <c r="C610" s="520" t="s">
        <v>656</v>
      </c>
      <c r="D610" s="521" t="s">
        <v>38</v>
      </c>
      <c r="E610" s="521" t="s">
        <v>39</v>
      </c>
      <c r="F610" s="521" t="s">
        <v>40</v>
      </c>
      <c r="G610" s="521" t="s">
        <v>121</v>
      </c>
      <c r="H610" s="521" t="s">
        <v>122</v>
      </c>
      <c r="I610" s="521" t="s">
        <v>633</v>
      </c>
      <c r="J610" s="507"/>
      <c r="K610" s="522" t="s">
        <v>34</v>
      </c>
      <c r="L610" s="521" t="s">
        <v>38</v>
      </c>
      <c r="M610" s="521" t="s">
        <v>39</v>
      </c>
      <c r="N610" s="521" t="s">
        <v>40</v>
      </c>
      <c r="O610" s="521" t="s">
        <v>121</v>
      </c>
      <c r="P610" s="521" t="s">
        <v>122</v>
      </c>
      <c r="Q610" s="521" t="s">
        <v>633</v>
      </c>
      <c r="S610" s="522" t="s">
        <v>34</v>
      </c>
      <c r="T610" s="520" t="s">
        <v>656</v>
      </c>
      <c r="U610" s="521" t="s">
        <v>38</v>
      </c>
      <c r="V610" s="521" t="s">
        <v>39</v>
      </c>
      <c r="W610" s="521" t="s">
        <v>40</v>
      </c>
      <c r="X610" s="521" t="s">
        <v>121</v>
      </c>
      <c r="Y610" s="521" t="s">
        <v>122</v>
      </c>
      <c r="Z610" s="521" t="s">
        <v>633</v>
      </c>
    </row>
    <row r="611" spans="2:26" ht="12.75" customHeight="1" x14ac:dyDescent="0.2">
      <c r="B611" s="125" t="s">
        <v>684</v>
      </c>
      <c r="C611" s="787"/>
      <c r="D611" s="700"/>
      <c r="E611" s="701"/>
      <c r="F611" s="701"/>
      <c r="G611" s="701"/>
      <c r="H611" s="701"/>
      <c r="I611" s="702"/>
      <c r="J611" s="507"/>
      <c r="K611" s="125" t="s">
        <v>684</v>
      </c>
      <c r="L611" s="703"/>
      <c r="M611" s="704"/>
      <c r="N611" s="704"/>
      <c r="O611" s="704"/>
      <c r="P611" s="704"/>
      <c r="Q611" s="705"/>
      <c r="S611" s="523" t="s">
        <v>250</v>
      </c>
      <c r="T611" s="524"/>
      <c r="U611" s="525"/>
      <c r="V611" s="525"/>
      <c r="W611" s="525"/>
      <c r="X611" s="525"/>
      <c r="Y611" s="525"/>
      <c r="Z611" s="526"/>
    </row>
    <row r="612" spans="2:26" x14ac:dyDescent="0.2">
      <c r="B612" s="523" t="s">
        <v>657</v>
      </c>
      <c r="C612" s="526"/>
      <c r="D612" s="527">
        <f t="shared" ref="D612" si="790">SUM(D613:D623)</f>
        <v>7157</v>
      </c>
      <c r="E612" s="527">
        <f t="shared" ref="E612:I612" si="791">SUM(E613:E623)</f>
        <v>7078</v>
      </c>
      <c r="F612" s="527">
        <f t="shared" si="791"/>
        <v>8463</v>
      </c>
      <c r="G612" s="527">
        <f t="shared" si="791"/>
        <v>10156</v>
      </c>
      <c r="H612" s="527">
        <f t="shared" si="791"/>
        <v>12825.999999999998</v>
      </c>
      <c r="I612" s="527">
        <f t="shared" si="791"/>
        <v>16111.999999999998</v>
      </c>
      <c r="J612" s="507"/>
      <c r="K612" s="523" t="s">
        <v>657</v>
      </c>
      <c r="L612" s="529">
        <f t="shared" ref="L612" si="792">SUM(L613:L623)</f>
        <v>7157</v>
      </c>
      <c r="M612" s="529">
        <f t="shared" ref="M612:Q612" si="793">SUM(M613:M623)</f>
        <v>7078</v>
      </c>
      <c r="N612" s="529">
        <f t="shared" si="793"/>
        <v>8463</v>
      </c>
      <c r="O612" s="529">
        <f t="shared" si="793"/>
        <v>10156</v>
      </c>
      <c r="P612" s="529">
        <f t="shared" si="793"/>
        <v>12825.999999999998</v>
      </c>
      <c r="Q612" s="529">
        <f t="shared" si="793"/>
        <v>16111.999999999998</v>
      </c>
      <c r="S612" s="523" t="s">
        <v>825</v>
      </c>
      <c r="T612" s="524"/>
      <c r="U612" s="614"/>
      <c r="V612" s="614"/>
      <c r="W612" s="614"/>
      <c r="X612" s="614"/>
      <c r="Y612" s="614"/>
      <c r="Z612" s="615"/>
    </row>
    <row r="613" spans="2:26" x14ac:dyDescent="0.2">
      <c r="B613" s="87" t="s">
        <v>95</v>
      </c>
      <c r="C613" s="739" t="s">
        <v>247</v>
      </c>
      <c r="D613" s="612">
        <f>'Pres Produc'!C440</f>
        <v>1145</v>
      </c>
      <c r="E613" s="612">
        <f>'Pres Produc'!D440</f>
        <v>1159</v>
      </c>
      <c r="F613" s="612">
        <f>'Pres Produc'!E440</f>
        <v>1358.3301759133965</v>
      </c>
      <c r="G613" s="612">
        <f>'Pres Produc'!F440</f>
        <v>1630.1962110960758</v>
      </c>
      <c r="H613" s="612">
        <f>'Pres Produc'!G440</f>
        <v>2060.4504397834912</v>
      </c>
      <c r="I613" s="612">
        <f>'Pres Produc'!H440</f>
        <v>2589.2019621109607</v>
      </c>
      <c r="K613" s="87" t="s">
        <v>95</v>
      </c>
      <c r="L613" s="613">
        <f>'Pres Produc'!C440</f>
        <v>1145</v>
      </c>
      <c r="M613" s="613">
        <f>'Pres Produc'!D440</f>
        <v>1159</v>
      </c>
      <c r="N613" s="613">
        <f>'Pres Produc'!E440</f>
        <v>1358.3301759133965</v>
      </c>
      <c r="O613" s="613">
        <f>'Pres Produc'!F440</f>
        <v>1630.1962110960758</v>
      </c>
      <c r="P613" s="613">
        <f>'Pres Produc'!G440</f>
        <v>2060.4504397834912</v>
      </c>
      <c r="Q613" s="613">
        <f>'Pres Produc'!H440</f>
        <v>2589.2019621109607</v>
      </c>
      <c r="S613" s="87" t="s">
        <v>95</v>
      </c>
      <c r="T613" s="739" t="s">
        <v>267</v>
      </c>
      <c r="U613" s="617">
        <f>(L627+L691)/(D627+D691)</f>
        <v>1.9500000000000002</v>
      </c>
      <c r="V613" s="617">
        <f t="shared" ref="V613:Z616" si="794">(M627+M691)/(E627+E691)</f>
        <v>2.009642518144735</v>
      </c>
      <c r="W613" s="617">
        <f t="shared" si="794"/>
        <v>2.1075879955972003</v>
      </c>
      <c r="X613" s="617">
        <f t="shared" si="794"/>
        <v>2.2129846943701628</v>
      </c>
      <c r="Y613" s="617">
        <f t="shared" si="794"/>
        <v>2.3242104368522445</v>
      </c>
      <c r="Z613" s="617">
        <f t="shared" si="794"/>
        <v>2.440400500735147</v>
      </c>
    </row>
    <row r="614" spans="2:26" x14ac:dyDescent="0.2">
      <c r="B614" s="87" t="s">
        <v>96</v>
      </c>
      <c r="C614" s="739" t="s">
        <v>247</v>
      </c>
      <c r="D614" s="612">
        <f>'Pres Produc'!C457</f>
        <v>3372</v>
      </c>
      <c r="E614" s="612">
        <f>'Pres Produc'!D457</f>
        <v>3141</v>
      </c>
      <c r="F614" s="612">
        <f>'Pres Produc'!E457</f>
        <v>3842.0108254397837</v>
      </c>
      <c r="G614" s="612">
        <f>'Pres Produc'!F457</f>
        <v>4609.6129905277403</v>
      </c>
      <c r="H614" s="612">
        <f>'Pres Produc'!G457</f>
        <v>5827.0270635994584</v>
      </c>
      <c r="I614" s="612">
        <f>'Pres Produc'!H457</f>
        <v>7318.7361299052773</v>
      </c>
      <c r="K614" s="87" t="s">
        <v>96</v>
      </c>
      <c r="L614" s="613">
        <f>'Pres Produc'!C457</f>
        <v>3372</v>
      </c>
      <c r="M614" s="613">
        <f>'Pres Produc'!D457</f>
        <v>3141</v>
      </c>
      <c r="N614" s="613">
        <f>'Pres Produc'!E457</f>
        <v>3842.0108254397837</v>
      </c>
      <c r="O614" s="613">
        <f>'Pres Produc'!F457</f>
        <v>4609.6129905277403</v>
      </c>
      <c r="P614" s="613">
        <f>'Pres Produc'!G457</f>
        <v>5827.0270635994584</v>
      </c>
      <c r="Q614" s="613">
        <f>'Pres Produc'!H457</f>
        <v>7318.7361299052773</v>
      </c>
      <c r="S614" s="87" t="s">
        <v>96</v>
      </c>
      <c r="T614" s="739" t="s">
        <v>267</v>
      </c>
      <c r="U614" s="617">
        <f t="shared" ref="U614:U616" si="795">(L628+L692)/(D628+D692)</f>
        <v>1.95</v>
      </c>
      <c r="V614" s="617">
        <f t="shared" si="794"/>
        <v>2.0090066356839498</v>
      </c>
      <c r="W614" s="617">
        <f t="shared" si="794"/>
        <v>2.107960823587729</v>
      </c>
      <c r="X614" s="617">
        <f t="shared" si="794"/>
        <v>2.2130173300094573</v>
      </c>
      <c r="Y614" s="617">
        <f t="shared" si="794"/>
        <v>2.3242164376424519</v>
      </c>
      <c r="Z614" s="617">
        <f t="shared" si="794"/>
        <v>2.4403990692470563</v>
      </c>
    </row>
    <row r="615" spans="2:26" x14ac:dyDescent="0.2">
      <c r="B615" s="87" t="s">
        <v>97</v>
      </c>
      <c r="C615" s="739" t="s">
        <v>247</v>
      </c>
      <c r="D615" s="612">
        <f>'Pres Produc'!C474</f>
        <v>775</v>
      </c>
      <c r="E615" s="612">
        <f>'Pres Produc'!D474</f>
        <v>749</v>
      </c>
      <c r="F615" s="612">
        <f>'Pres Produc'!E474</f>
        <v>898.65223274695518</v>
      </c>
      <c r="G615" s="612">
        <f>'Pres Produc'!F474</f>
        <v>1078.1826792963464</v>
      </c>
      <c r="H615" s="612">
        <f>'Pres Produc'!G474</f>
        <v>1362.2555818673884</v>
      </c>
      <c r="I615" s="612">
        <f>'Pres Produc'!H474</f>
        <v>1712.1018267929635</v>
      </c>
      <c r="K615" s="87" t="s">
        <v>97</v>
      </c>
      <c r="L615" s="613">
        <f>'Pres Produc'!C474</f>
        <v>775</v>
      </c>
      <c r="M615" s="613">
        <f>'Pres Produc'!D474</f>
        <v>749</v>
      </c>
      <c r="N615" s="613">
        <f>'Pres Produc'!E474</f>
        <v>898.65223274695518</v>
      </c>
      <c r="O615" s="613">
        <f>'Pres Produc'!F474</f>
        <v>1078.1826792963464</v>
      </c>
      <c r="P615" s="613">
        <f>'Pres Produc'!G474</f>
        <v>1362.2555818673884</v>
      </c>
      <c r="Q615" s="613">
        <f>'Pres Produc'!H474</f>
        <v>1712.1018267929635</v>
      </c>
      <c r="S615" s="87" t="s">
        <v>97</v>
      </c>
      <c r="T615" s="739" t="s">
        <v>267</v>
      </c>
      <c r="U615" s="617">
        <f t="shared" si="795"/>
        <v>1.9500000000000002</v>
      </c>
      <c r="V615" s="617">
        <f t="shared" si="794"/>
        <v>2.0092965991500056</v>
      </c>
      <c r="W615" s="617">
        <f t="shared" si="794"/>
        <v>2.1078032699856819</v>
      </c>
      <c r="X615" s="617">
        <f t="shared" si="794"/>
        <v>2.2130065950475633</v>
      </c>
      <c r="Y615" s="617">
        <f t="shared" si="794"/>
        <v>2.3242095680661792</v>
      </c>
      <c r="Z615" s="617">
        <f t="shared" si="794"/>
        <v>2.4404109902862015</v>
      </c>
    </row>
    <row r="616" spans="2:26" x14ac:dyDescent="0.2">
      <c r="B616" s="87" t="s">
        <v>98</v>
      </c>
      <c r="C616" s="739" t="s">
        <v>247</v>
      </c>
      <c r="D616" s="612">
        <f>'Pres Produc'!C491</f>
        <v>174</v>
      </c>
      <c r="E616" s="612">
        <f>'Pres Produc'!D491</f>
        <v>178</v>
      </c>
      <c r="F616" s="612">
        <f>'Pres Produc'!E491</f>
        <v>206.75507442489851</v>
      </c>
      <c r="G616" s="612">
        <f>'Pres Produc'!F491</f>
        <v>248.50608930987823</v>
      </c>
      <c r="H616" s="612">
        <f>'Pres Produc'!G491</f>
        <v>313.88768606224625</v>
      </c>
      <c r="I616" s="612">
        <f>'Pres Produc'!H491</f>
        <v>394.34506089309878</v>
      </c>
      <c r="K616" s="87" t="s">
        <v>98</v>
      </c>
      <c r="L616" s="613">
        <f>'Pres Produc'!C491</f>
        <v>174</v>
      </c>
      <c r="M616" s="613">
        <f>'Pres Produc'!D491</f>
        <v>178</v>
      </c>
      <c r="N616" s="613">
        <f>'Pres Produc'!E491</f>
        <v>206.75507442489851</v>
      </c>
      <c r="O616" s="613">
        <f>'Pres Produc'!F491</f>
        <v>248.50608930987823</v>
      </c>
      <c r="P616" s="613">
        <f>'Pres Produc'!G491</f>
        <v>313.88768606224625</v>
      </c>
      <c r="Q616" s="613">
        <f>'Pres Produc'!H491</f>
        <v>394.34506089309878</v>
      </c>
      <c r="S616" s="220" t="s">
        <v>98</v>
      </c>
      <c r="T616" s="791" t="s">
        <v>267</v>
      </c>
      <c r="U616" s="617">
        <f t="shared" si="795"/>
        <v>1.95</v>
      </c>
      <c r="V616" s="617">
        <f t="shared" si="794"/>
        <v>2.0097087060226593</v>
      </c>
      <c r="W616" s="617">
        <f t="shared" si="794"/>
        <v>2.1075095798152832</v>
      </c>
      <c r="X616" s="617">
        <f t="shared" si="794"/>
        <v>2.2130065715536937</v>
      </c>
      <c r="Y616" s="617">
        <f t="shared" si="794"/>
        <v>2.3242113299729175</v>
      </c>
      <c r="Z616" s="617">
        <f t="shared" si="794"/>
        <v>2.4403968418081661</v>
      </c>
    </row>
    <row r="617" spans="2:26" x14ac:dyDescent="0.2">
      <c r="B617" s="87" t="s">
        <v>99</v>
      </c>
      <c r="C617" s="739" t="s">
        <v>247</v>
      </c>
      <c r="D617" s="612">
        <f>'Pres Produc'!C508</f>
        <v>62</v>
      </c>
      <c r="E617" s="612">
        <f>'Pres Produc'!D508</f>
        <v>65</v>
      </c>
      <c r="F617" s="612">
        <f>'Pres Produc'!E508</f>
        <v>74.772665764546687</v>
      </c>
      <c r="G617" s="612">
        <f>'Pres Produc'!F508</f>
        <v>90.127198917456028</v>
      </c>
      <c r="H617" s="612">
        <f>'Pres Produc'!G508</f>
        <v>112.93166441136671</v>
      </c>
      <c r="I617" s="612">
        <f>'Pres Produc'!H508</f>
        <v>142.54127198917456</v>
      </c>
      <c r="K617" s="87" t="s">
        <v>99</v>
      </c>
      <c r="L617" s="613">
        <f>'Pres Produc'!C508</f>
        <v>62</v>
      </c>
      <c r="M617" s="613">
        <f>'Pres Produc'!D508</f>
        <v>65</v>
      </c>
      <c r="N617" s="613">
        <f>'Pres Produc'!E508</f>
        <v>74.772665764546687</v>
      </c>
      <c r="O617" s="613">
        <f>'Pres Produc'!F508</f>
        <v>90.127198917456028</v>
      </c>
      <c r="P617" s="613">
        <f>'Pres Produc'!G508</f>
        <v>112.93166441136671</v>
      </c>
      <c r="Q617" s="613">
        <f>'Pres Produc'!H508</f>
        <v>142.54127198917456</v>
      </c>
      <c r="S617" s="523" t="s">
        <v>827</v>
      </c>
      <c r="T617" s="524"/>
      <c r="U617" s="841"/>
      <c r="V617" s="841"/>
      <c r="W617" s="841"/>
      <c r="X617" s="841"/>
      <c r="Y617" s="841"/>
      <c r="Z617" s="842"/>
    </row>
    <row r="618" spans="2:26" x14ac:dyDescent="0.2">
      <c r="B618" s="87" t="s">
        <v>100</v>
      </c>
      <c r="C618" s="739" t="s">
        <v>247</v>
      </c>
      <c r="D618" s="612">
        <f>'Pres Produc'!C525</f>
        <v>166</v>
      </c>
      <c r="E618" s="612">
        <f>'Pres Produc'!D525</f>
        <v>178</v>
      </c>
      <c r="F618" s="612">
        <f>'Pres Produc'!E525</f>
        <v>202.61434370771312</v>
      </c>
      <c r="G618" s="612">
        <f>'Pres Produc'!F525</f>
        <v>242.53721244925578</v>
      </c>
      <c r="H618" s="612">
        <f>'Pres Produc'!G525</f>
        <v>307.66085926928281</v>
      </c>
      <c r="I618" s="612">
        <f>'Pres Produc'!H525</f>
        <v>386.52537212449255</v>
      </c>
      <c r="K618" s="87" t="s">
        <v>100</v>
      </c>
      <c r="L618" s="613">
        <f>'Pres Produc'!C525</f>
        <v>166</v>
      </c>
      <c r="M618" s="613">
        <f>'Pres Produc'!D525</f>
        <v>178</v>
      </c>
      <c r="N618" s="613">
        <f>'Pres Produc'!E525</f>
        <v>202.61434370771312</v>
      </c>
      <c r="O618" s="613">
        <f>'Pres Produc'!F525</f>
        <v>242.53721244925578</v>
      </c>
      <c r="P618" s="613">
        <f>'Pres Produc'!G525</f>
        <v>307.66085926928281</v>
      </c>
      <c r="Q618" s="613">
        <f>'Pres Produc'!H525</f>
        <v>386.52537212449255</v>
      </c>
      <c r="S618" s="126" t="s">
        <v>99</v>
      </c>
      <c r="T618" s="789" t="s">
        <v>267</v>
      </c>
      <c r="U618" s="840">
        <f>(L633+L697)/(D633+D697)</f>
        <v>3.3</v>
      </c>
      <c r="V618" s="840">
        <f t="shared" ref="V618:Z621" si="796">(M633+M697)/(E633+E697)</f>
        <v>3.4429286239882266</v>
      </c>
      <c r="W618" s="840">
        <f t="shared" si="796"/>
        <v>3.6147912735757264</v>
      </c>
      <c r="X618" s="840">
        <f t="shared" si="796"/>
        <v>3.7961089114833153</v>
      </c>
      <c r="Y618" s="840">
        <f t="shared" si="796"/>
        <v>3.9868042224274847</v>
      </c>
      <c r="Z618" s="840">
        <f t="shared" si="796"/>
        <v>4.1861986377760374</v>
      </c>
    </row>
    <row r="619" spans="2:26" x14ac:dyDescent="0.2">
      <c r="B619" s="87" t="s">
        <v>101</v>
      </c>
      <c r="C619" s="739" t="s">
        <v>247</v>
      </c>
      <c r="D619" s="612">
        <f>'Pres Produc'!C542</f>
        <v>49</v>
      </c>
      <c r="E619" s="612">
        <f>'Pres Produc'!D542</f>
        <v>51</v>
      </c>
      <c r="F619" s="612">
        <f>'Pres Produc'!E542</f>
        <v>58.589986468200266</v>
      </c>
      <c r="G619" s="612">
        <f>'Pres Produc'!F542</f>
        <v>70.907983761840327</v>
      </c>
      <c r="H619" s="612">
        <f>'Pres Produc'!G542</f>
        <v>89.099966170500679</v>
      </c>
      <c r="I619" s="612">
        <f>'Pres Produc'!H542</f>
        <v>112.86907983761841</v>
      </c>
      <c r="K619" s="87" t="s">
        <v>101</v>
      </c>
      <c r="L619" s="613">
        <f>'Pres Produc'!C542</f>
        <v>49</v>
      </c>
      <c r="M619" s="613">
        <f>'Pres Produc'!D542</f>
        <v>51</v>
      </c>
      <c r="N619" s="613">
        <f>'Pres Produc'!E542</f>
        <v>58.589986468200266</v>
      </c>
      <c r="O619" s="613">
        <f>'Pres Produc'!F542</f>
        <v>70.907983761840327</v>
      </c>
      <c r="P619" s="613">
        <f>'Pres Produc'!G542</f>
        <v>89.099966170500679</v>
      </c>
      <c r="Q619" s="613">
        <f>'Pres Produc'!H542</f>
        <v>112.86907983761841</v>
      </c>
      <c r="S619" s="87" t="s">
        <v>100</v>
      </c>
      <c r="T619" s="739" t="s">
        <v>267</v>
      </c>
      <c r="U619" s="840">
        <f t="shared" ref="U619:U621" si="797">(L634+L698)/(D634+D698)</f>
        <v>3.3</v>
      </c>
      <c r="V619" s="840">
        <f t="shared" si="796"/>
        <v>3.443498057029295</v>
      </c>
      <c r="W619" s="840">
        <f t="shared" si="796"/>
        <v>3.6145403704335943</v>
      </c>
      <c r="X619" s="840">
        <f t="shared" si="796"/>
        <v>3.7960940151501652</v>
      </c>
      <c r="Y619" s="840">
        <f t="shared" si="796"/>
        <v>3.9869874018670712</v>
      </c>
      <c r="Z619" s="840">
        <f t="shared" si="796"/>
        <v>4.1863404237344159</v>
      </c>
    </row>
    <row r="620" spans="2:26" x14ac:dyDescent="0.2">
      <c r="B620" s="87" t="s">
        <v>102</v>
      </c>
      <c r="C620" s="739" t="s">
        <v>247</v>
      </c>
      <c r="D620" s="612">
        <f>'Pres Produc'!C559</f>
        <v>7</v>
      </c>
      <c r="E620" s="612">
        <f>'Pres Produc'!D559</f>
        <v>6</v>
      </c>
      <c r="F620" s="612">
        <f>'Pres Produc'!E559</f>
        <v>6.9012178619756419</v>
      </c>
      <c r="G620" s="612">
        <f>'Pres Produc'!F559</f>
        <v>8.2814614343707706</v>
      </c>
      <c r="H620" s="612">
        <f>'Pres Produc'!G559</f>
        <v>11.378044654939107</v>
      </c>
      <c r="I620" s="612">
        <f>'Pres Produc'!H559</f>
        <v>13.032814614343707</v>
      </c>
      <c r="K620" s="87" t="s">
        <v>102</v>
      </c>
      <c r="L620" s="613">
        <f>'Pres Produc'!C559</f>
        <v>7</v>
      </c>
      <c r="M620" s="613">
        <f>'Pres Produc'!D559</f>
        <v>6</v>
      </c>
      <c r="N620" s="613">
        <f>'Pres Produc'!E559</f>
        <v>6.9012178619756419</v>
      </c>
      <c r="O620" s="613">
        <f>'Pres Produc'!F559</f>
        <v>8.2814614343707706</v>
      </c>
      <c r="P620" s="613">
        <f>'Pres Produc'!G559</f>
        <v>11.378044654939107</v>
      </c>
      <c r="Q620" s="613">
        <f>'Pres Produc'!H559</f>
        <v>13.032814614343707</v>
      </c>
      <c r="S620" s="87" t="s">
        <v>101</v>
      </c>
      <c r="T620" s="739" t="s">
        <v>267</v>
      </c>
      <c r="U620" s="840">
        <f t="shared" si="797"/>
        <v>3.2999999999999994</v>
      </c>
      <c r="V620" s="840">
        <f t="shared" si="796"/>
        <v>3.4430431491294478</v>
      </c>
      <c r="W620" s="840">
        <f t="shared" si="796"/>
        <v>3.614450134469446</v>
      </c>
      <c r="X620" s="840">
        <f t="shared" si="796"/>
        <v>3.7963199125094493</v>
      </c>
      <c r="Y620" s="840">
        <f t="shared" si="796"/>
        <v>3.9868821823655178</v>
      </c>
      <c r="Z620" s="840">
        <f t="shared" si="796"/>
        <v>4.1864717649201042</v>
      </c>
    </row>
    <row r="621" spans="2:26" x14ac:dyDescent="0.2">
      <c r="B621" s="87" t="s">
        <v>103</v>
      </c>
      <c r="C621" s="739" t="s">
        <v>247</v>
      </c>
      <c r="D621" s="612">
        <f>'Pres Produc'!C576</f>
        <v>139</v>
      </c>
      <c r="E621" s="612">
        <f>'Pres Produc'!D576</f>
        <v>151</v>
      </c>
      <c r="F621" s="612">
        <f>'Pres Produc'!E576</f>
        <v>171.2489851150203</v>
      </c>
      <c r="G621" s="612">
        <f>'Pres Produc'!F576</f>
        <v>205.09878213802435</v>
      </c>
      <c r="H621" s="612">
        <f>'Pres Produc'!G576</f>
        <v>259.99746278755072</v>
      </c>
      <c r="I621" s="612">
        <f>'Pres Produc'!H576</f>
        <v>326.18098782138026</v>
      </c>
      <c r="K621" s="87" t="s">
        <v>103</v>
      </c>
      <c r="L621" s="613">
        <f>'Pres Produc'!C576</f>
        <v>139</v>
      </c>
      <c r="M621" s="613">
        <f>'Pres Produc'!D576</f>
        <v>151</v>
      </c>
      <c r="N621" s="613">
        <f>'Pres Produc'!E576</f>
        <v>171.2489851150203</v>
      </c>
      <c r="O621" s="613">
        <f>'Pres Produc'!F576</f>
        <v>205.09878213802435</v>
      </c>
      <c r="P621" s="613">
        <f>'Pres Produc'!G576</f>
        <v>259.99746278755072</v>
      </c>
      <c r="Q621" s="613">
        <f>'Pres Produc'!H576</f>
        <v>326.18098782138026</v>
      </c>
      <c r="S621" s="220" t="s">
        <v>102</v>
      </c>
      <c r="T621" s="791" t="s">
        <v>267</v>
      </c>
      <c r="U621" s="840">
        <f t="shared" si="797"/>
        <v>3.3</v>
      </c>
      <c r="V621" s="840">
        <f t="shared" si="796"/>
        <v>3.4399582463465554</v>
      </c>
      <c r="W621" s="840">
        <f t="shared" si="796"/>
        <v>3.6155597378970272</v>
      </c>
      <c r="X621" s="840">
        <f t="shared" si="796"/>
        <v>3.7966089580804692</v>
      </c>
      <c r="Y621" s="840">
        <f t="shared" si="796"/>
        <v>3.9893850561835853</v>
      </c>
      <c r="Z621" s="840">
        <f t="shared" si="796"/>
        <v>4.1850909613231799</v>
      </c>
    </row>
    <row r="622" spans="2:26" x14ac:dyDescent="0.2">
      <c r="B622" s="87" t="s">
        <v>104</v>
      </c>
      <c r="C622" s="739" t="s">
        <v>247</v>
      </c>
      <c r="D622" s="612">
        <f>'Pres Produc'!C592</f>
        <v>645</v>
      </c>
      <c r="E622" s="612">
        <f>'Pres Produc'!D592</f>
        <v>684</v>
      </c>
      <c r="F622" s="612">
        <f>'Pres Produc'!E592</f>
        <v>783.23274695534508</v>
      </c>
      <c r="G622" s="612">
        <f>'Pres Produc'!F592</f>
        <v>940.67929634641405</v>
      </c>
      <c r="H622" s="612">
        <f>'Pres Produc'!G592</f>
        <v>1188.2068673883628</v>
      </c>
      <c r="I622" s="612">
        <f>'Pres Produc'!H592</f>
        <v>1492.5767929634642</v>
      </c>
      <c r="K622" s="87" t="s">
        <v>104</v>
      </c>
      <c r="L622" s="613">
        <f>'Pres Produc'!C592</f>
        <v>645</v>
      </c>
      <c r="M622" s="613">
        <f>'Pres Produc'!D592</f>
        <v>684</v>
      </c>
      <c r="N622" s="613">
        <f>'Pres Produc'!E592</f>
        <v>783.23274695534508</v>
      </c>
      <c r="O622" s="613">
        <f>'Pres Produc'!F592</f>
        <v>940.67929634641405</v>
      </c>
      <c r="P622" s="613">
        <f>'Pres Produc'!G592</f>
        <v>1188.2068673883628</v>
      </c>
      <c r="Q622" s="613">
        <f>'Pres Produc'!H592</f>
        <v>1492.5767929634642</v>
      </c>
      <c r="S622" s="523" t="s">
        <v>829</v>
      </c>
      <c r="T622" s="524"/>
      <c r="U622" s="841"/>
      <c r="V622" s="841"/>
      <c r="W622" s="841"/>
      <c r="X622" s="841"/>
      <c r="Y622" s="841"/>
      <c r="Z622" s="842"/>
    </row>
    <row r="623" spans="2:26" x14ac:dyDescent="0.2">
      <c r="B623" s="87" t="s">
        <v>105</v>
      </c>
      <c r="C623" s="739" t="s">
        <v>247</v>
      </c>
      <c r="D623" s="612">
        <f>'Pres Produc'!C609</f>
        <v>623</v>
      </c>
      <c r="E623" s="612">
        <f>'Pres Produc'!D609</f>
        <v>716</v>
      </c>
      <c r="F623" s="612">
        <f>'Pres Produc'!E609</f>
        <v>859.89174560216509</v>
      </c>
      <c r="G623" s="612">
        <f>'Pres Produc'!F609</f>
        <v>1031.8700947225982</v>
      </c>
      <c r="H623" s="612">
        <f>'Pres Produc'!G609</f>
        <v>1293.1043640054127</v>
      </c>
      <c r="I623" s="612">
        <f>'Pres Produc'!H609</f>
        <v>1623.888700947226</v>
      </c>
      <c r="K623" s="87" t="s">
        <v>105</v>
      </c>
      <c r="L623" s="618">
        <f>'Pres Produc'!C609</f>
        <v>623</v>
      </c>
      <c r="M623" s="618">
        <f>'Pres Produc'!D609</f>
        <v>716</v>
      </c>
      <c r="N623" s="618">
        <f>'Pres Produc'!E609</f>
        <v>859.89174560216509</v>
      </c>
      <c r="O623" s="618">
        <f>'Pres Produc'!F609</f>
        <v>1031.8700947225982</v>
      </c>
      <c r="P623" s="618">
        <f>'Pres Produc'!G609</f>
        <v>1293.1043640054127</v>
      </c>
      <c r="Q623" s="618">
        <f>'Pres Produc'!H609</f>
        <v>1623.888700947226</v>
      </c>
      <c r="S623" s="126" t="s">
        <v>103</v>
      </c>
      <c r="T623" s="789" t="s">
        <v>267</v>
      </c>
      <c r="U623" s="840">
        <f>(L639+L703)/(D639+D703)</f>
        <v>1.08</v>
      </c>
      <c r="V623" s="840">
        <f t="shared" ref="V623:Z623" si="798">(M639+M703)/(E639+E703)</f>
        <v>1.1338467645891226</v>
      </c>
      <c r="W623" s="840">
        <f t="shared" si="798"/>
        <v>1.190828791556849</v>
      </c>
      <c r="X623" s="840">
        <f t="shared" si="798"/>
        <v>1.2507395431146981</v>
      </c>
      <c r="Y623" s="840">
        <f t="shared" si="798"/>
        <v>1.3136683319031124</v>
      </c>
      <c r="Z623" s="840">
        <f t="shared" si="798"/>
        <v>1.3792822448937241</v>
      </c>
    </row>
    <row r="624" spans="2:26" x14ac:dyDescent="0.2">
      <c r="B624" s="682" t="s">
        <v>129</v>
      </c>
      <c r="C624" s="524"/>
      <c r="D624" s="537"/>
      <c r="E624" s="536"/>
      <c r="F624" s="536"/>
      <c r="G624" s="536"/>
      <c r="H624" s="536"/>
      <c r="I624" s="538"/>
      <c r="J624" s="533"/>
      <c r="K624" s="682" t="s">
        <v>129</v>
      </c>
      <c r="L624" s="539"/>
      <c r="M624" s="539"/>
      <c r="N624" s="539"/>
      <c r="O624" s="539"/>
      <c r="P624" s="539"/>
      <c r="Q624" s="540"/>
      <c r="S624" s="220" t="s">
        <v>104</v>
      </c>
      <c r="T624" s="791" t="s">
        <v>267</v>
      </c>
      <c r="U624" s="840">
        <f>(L640+L704)/(D640+D704)</f>
        <v>1.08</v>
      </c>
      <c r="V624" s="840">
        <f t="shared" ref="V624:Z624" si="799">(M640+M704)/(E640+E704)</f>
        <v>1.1337104970375009</v>
      </c>
      <c r="W624" s="840">
        <f t="shared" si="799"/>
        <v>1.1908603863484111</v>
      </c>
      <c r="X624" s="840">
        <f t="shared" si="799"/>
        <v>1.250748482957996</v>
      </c>
      <c r="Y624" s="840">
        <f t="shared" si="799"/>
        <v>1.3136293676509379</v>
      </c>
      <c r="Z624" s="840">
        <f t="shared" si="799"/>
        <v>1.3793057463614129</v>
      </c>
    </row>
    <row r="625" spans="2:26" x14ac:dyDescent="0.2">
      <c r="B625" s="523" t="s">
        <v>250</v>
      </c>
      <c r="C625" s="524"/>
      <c r="D625" s="537"/>
      <c r="E625" s="536"/>
      <c r="F625" s="536"/>
      <c r="G625" s="536"/>
      <c r="H625" s="536"/>
      <c r="I625" s="538"/>
      <c r="J625" s="533"/>
      <c r="K625" s="523" t="s">
        <v>250</v>
      </c>
      <c r="L625" s="543"/>
      <c r="M625" s="543"/>
      <c r="N625" s="543"/>
      <c r="O625" s="543"/>
      <c r="P625" s="543"/>
      <c r="Q625" s="544"/>
      <c r="S625" s="558" t="s">
        <v>823</v>
      </c>
      <c r="T625" s="525"/>
      <c r="U625" s="841"/>
      <c r="V625" s="841"/>
      <c r="W625" s="841"/>
      <c r="X625" s="841"/>
      <c r="Y625" s="841"/>
      <c r="Z625" s="842"/>
    </row>
    <row r="626" spans="2:26" x14ac:dyDescent="0.2">
      <c r="B626" s="523" t="s">
        <v>825</v>
      </c>
      <c r="C626" s="524"/>
      <c r="D626" s="537"/>
      <c r="E626" s="536"/>
      <c r="F626" s="536"/>
      <c r="G626" s="536"/>
      <c r="H626" s="536"/>
      <c r="I626" s="538"/>
      <c r="J626" s="533"/>
      <c r="K626" s="523" t="s">
        <v>825</v>
      </c>
      <c r="L626" s="545"/>
      <c r="M626" s="545"/>
      <c r="N626" s="545"/>
      <c r="O626" s="545"/>
      <c r="P626" s="545"/>
      <c r="Q626" s="546"/>
      <c r="S626" s="768" t="s">
        <v>105</v>
      </c>
      <c r="T626" s="792" t="s">
        <v>267</v>
      </c>
      <c r="U626" s="843">
        <f>(L643+L707)/(D643+D707)</f>
        <v>1.27</v>
      </c>
      <c r="V626" s="843">
        <f t="shared" ref="V626:Z626" si="800">(M643+M707)/(E643+E707)</f>
        <v>1.3151612903225807</v>
      </c>
      <c r="W626" s="843">
        <f t="shared" si="800"/>
        <v>1.3794062071581785</v>
      </c>
      <c r="X626" s="843">
        <f t="shared" si="800"/>
        <v>1.4483046989142094</v>
      </c>
      <c r="Y626" s="843">
        <f t="shared" si="800"/>
        <v>1.5209939753404735</v>
      </c>
      <c r="Z626" s="843">
        <f t="shared" si="800"/>
        <v>1.5970661392486272</v>
      </c>
    </row>
    <row r="627" spans="2:26" x14ac:dyDescent="0.2">
      <c r="B627" s="87" t="s">
        <v>95</v>
      </c>
      <c r="C627" s="739" t="s">
        <v>267</v>
      </c>
      <c r="D627" s="532">
        <v>0</v>
      </c>
      <c r="E627" s="612">
        <f>D819</f>
        <v>494</v>
      </c>
      <c r="F627" s="612">
        <f t="shared" ref="F627:I630" si="801">E819</f>
        <v>500</v>
      </c>
      <c r="G627" s="612">
        <f t="shared" si="801"/>
        <v>586</v>
      </c>
      <c r="H627" s="612">
        <f t="shared" si="801"/>
        <v>703</v>
      </c>
      <c r="I627" s="612">
        <f t="shared" si="801"/>
        <v>889</v>
      </c>
      <c r="K627" s="87" t="s">
        <v>95</v>
      </c>
      <c r="L627" s="534">
        <v>0</v>
      </c>
      <c r="M627" s="613">
        <f>L819</f>
        <v>963.29999999999927</v>
      </c>
      <c r="N627" s="613">
        <f t="shared" ref="N627:Q630" si="802">M819</f>
        <v>1004.8212590723688</v>
      </c>
      <c r="O627" s="613">
        <f t="shared" si="802"/>
        <v>1235.0465654199597</v>
      </c>
      <c r="P627" s="613">
        <f t="shared" si="802"/>
        <v>1555.7282401422253</v>
      </c>
      <c r="Q627" s="613">
        <f t="shared" si="802"/>
        <v>2066.2230783616469</v>
      </c>
      <c r="S627" s="558" t="s">
        <v>257</v>
      </c>
      <c r="T627" s="524"/>
      <c r="U627" s="841"/>
      <c r="V627" s="841"/>
      <c r="W627" s="841"/>
      <c r="X627" s="841"/>
      <c r="Y627" s="841"/>
      <c r="Z627" s="842"/>
    </row>
    <row r="628" spans="2:26" x14ac:dyDescent="0.2">
      <c r="B628" s="87" t="s">
        <v>96</v>
      </c>
      <c r="C628" s="739" t="s">
        <v>267</v>
      </c>
      <c r="D628" s="532">
        <v>0</v>
      </c>
      <c r="E628" s="612">
        <f t="shared" ref="E628:E630" si="803">D820</f>
        <v>1621</v>
      </c>
      <c r="F628" s="612">
        <f t="shared" si="801"/>
        <v>1510</v>
      </c>
      <c r="G628" s="612">
        <f t="shared" si="801"/>
        <v>1847</v>
      </c>
      <c r="H628" s="612">
        <f t="shared" si="801"/>
        <v>2215</v>
      </c>
      <c r="I628" s="612">
        <f t="shared" si="801"/>
        <v>2801</v>
      </c>
      <c r="K628" s="87" t="s">
        <v>96</v>
      </c>
      <c r="L628" s="534">
        <v>0</v>
      </c>
      <c r="M628" s="613">
        <f t="shared" ref="M628:M630" si="804">L820</f>
        <v>3160.9500000000007</v>
      </c>
      <c r="N628" s="613">
        <f t="shared" si="802"/>
        <v>3033.6000198827642</v>
      </c>
      <c r="O628" s="613">
        <f t="shared" si="802"/>
        <v>3893.4036411665329</v>
      </c>
      <c r="P628" s="613">
        <f t="shared" si="802"/>
        <v>4901.8333859709528</v>
      </c>
      <c r="Q628" s="613">
        <f t="shared" si="802"/>
        <v>6510.1302418365085</v>
      </c>
      <c r="S628" s="126" t="s">
        <v>95</v>
      </c>
      <c r="T628" s="789" t="s">
        <v>267</v>
      </c>
      <c r="U628" s="840">
        <f>(L646+L710)/(D646+D710)</f>
        <v>1</v>
      </c>
      <c r="V628" s="840">
        <f t="shared" ref="V628:Z638" si="805">(M646+M710)/(E646+E710)</f>
        <v>1.0373901898022071</v>
      </c>
      <c r="W628" s="840">
        <f t="shared" si="805"/>
        <v>1.0887232123468285</v>
      </c>
      <c r="X628" s="840">
        <f t="shared" si="805"/>
        <v>1.1432332022244784</v>
      </c>
      <c r="Y628" s="840">
        <f t="shared" si="805"/>
        <v>1.2007106696316154</v>
      </c>
      <c r="Z628" s="840">
        <f t="shared" si="805"/>
        <v>1.2607363091853947</v>
      </c>
    </row>
    <row r="629" spans="2:26" x14ac:dyDescent="0.2">
      <c r="B629" s="87" t="s">
        <v>97</v>
      </c>
      <c r="C629" s="739" t="s">
        <v>267</v>
      </c>
      <c r="D629" s="532">
        <v>0</v>
      </c>
      <c r="E629" s="612">
        <f t="shared" si="803"/>
        <v>527</v>
      </c>
      <c r="F629" s="612">
        <f t="shared" si="801"/>
        <v>509</v>
      </c>
      <c r="G629" s="612">
        <f t="shared" si="801"/>
        <v>611</v>
      </c>
      <c r="H629" s="612">
        <f t="shared" si="801"/>
        <v>733</v>
      </c>
      <c r="I629" s="612">
        <f t="shared" si="801"/>
        <v>926</v>
      </c>
      <c r="K629" s="87" t="s">
        <v>97</v>
      </c>
      <c r="L629" s="534">
        <v>0</v>
      </c>
      <c r="M629" s="613">
        <f t="shared" si="804"/>
        <v>1027.6499999999996</v>
      </c>
      <c r="N629" s="613">
        <f t="shared" si="802"/>
        <v>1022.7319689673541</v>
      </c>
      <c r="O629" s="613">
        <f t="shared" si="802"/>
        <v>1287.8677979612512</v>
      </c>
      <c r="P629" s="613">
        <f t="shared" si="802"/>
        <v>1622.1338341698629</v>
      </c>
      <c r="Q629" s="613">
        <f t="shared" si="802"/>
        <v>2152.2180600292813</v>
      </c>
      <c r="S629" s="87" t="s">
        <v>96</v>
      </c>
      <c r="T629" s="739" t="s">
        <v>267</v>
      </c>
      <c r="U629" s="840">
        <f t="shared" ref="U629:U638" si="806">(L647+L711)/(D647+D711)</f>
        <v>1</v>
      </c>
      <c r="V629" s="840">
        <f t="shared" si="805"/>
        <v>1.0369919333636939</v>
      </c>
      <c r="W629" s="840">
        <f t="shared" si="805"/>
        <v>1.0889155287248669</v>
      </c>
      <c r="X629" s="840">
        <f t="shared" si="805"/>
        <v>1.1432592104608879</v>
      </c>
      <c r="Y629" s="840">
        <f t="shared" si="805"/>
        <v>1.2007095671782084</v>
      </c>
      <c r="Z629" s="840">
        <f t="shared" si="805"/>
        <v>1.2607318451250298</v>
      </c>
    </row>
    <row r="630" spans="2:26" x14ac:dyDescent="0.2">
      <c r="B630" s="87" t="s">
        <v>98</v>
      </c>
      <c r="C630" s="739" t="s">
        <v>267</v>
      </c>
      <c r="D630" s="532">
        <v>0</v>
      </c>
      <c r="E630" s="612">
        <f t="shared" si="803"/>
        <v>146</v>
      </c>
      <c r="F630" s="612">
        <f t="shared" si="801"/>
        <v>149</v>
      </c>
      <c r="G630" s="612">
        <f t="shared" si="801"/>
        <v>173</v>
      </c>
      <c r="H630" s="612">
        <f t="shared" si="801"/>
        <v>208</v>
      </c>
      <c r="I630" s="612">
        <f t="shared" si="801"/>
        <v>263</v>
      </c>
      <c r="K630" s="87" t="s">
        <v>98</v>
      </c>
      <c r="L630" s="534">
        <v>0</v>
      </c>
      <c r="M630" s="613">
        <f t="shared" si="804"/>
        <v>284.69999999999982</v>
      </c>
      <c r="N630" s="613">
        <f t="shared" si="802"/>
        <v>299.44659719737592</v>
      </c>
      <c r="O630" s="613">
        <f t="shared" si="802"/>
        <v>364.59915730804414</v>
      </c>
      <c r="P630" s="613">
        <f t="shared" si="802"/>
        <v>460.30536688316806</v>
      </c>
      <c r="Q630" s="613">
        <f t="shared" si="802"/>
        <v>611.26757978287696</v>
      </c>
      <c r="S630" s="87" t="s">
        <v>97</v>
      </c>
      <c r="T630" s="739" t="s">
        <v>267</v>
      </c>
      <c r="U630" s="840">
        <f t="shared" si="806"/>
        <v>1</v>
      </c>
      <c r="V630" s="840">
        <f t="shared" si="805"/>
        <v>1.0371630589896503</v>
      </c>
      <c r="W630" s="840">
        <f t="shared" si="805"/>
        <v>1.0888241128857103</v>
      </c>
      <c r="X630" s="840">
        <f t="shared" si="805"/>
        <v>1.1432540988739417</v>
      </c>
      <c r="Y630" s="840">
        <f t="shared" si="805"/>
        <v>1.200713543393074</v>
      </c>
      <c r="Z630" s="840">
        <f t="shared" si="805"/>
        <v>1.2607299504865714</v>
      </c>
    </row>
    <row r="631" spans="2:26" x14ac:dyDescent="0.2">
      <c r="B631" s="561" t="s">
        <v>826</v>
      </c>
      <c r="C631" s="611"/>
      <c r="D631" s="572">
        <f t="shared" ref="D631:E631" si="807">SUM(D627:D630)</f>
        <v>0</v>
      </c>
      <c r="E631" s="572">
        <f t="shared" si="807"/>
        <v>2788</v>
      </c>
      <c r="F631" s="572">
        <f t="shared" ref="F631:I631" si="808">SUM(F627:F630)</f>
        <v>2668</v>
      </c>
      <c r="G631" s="572">
        <f t="shared" si="808"/>
        <v>3217</v>
      </c>
      <c r="H631" s="572">
        <f t="shared" si="808"/>
        <v>3859</v>
      </c>
      <c r="I631" s="572">
        <f t="shared" si="808"/>
        <v>4879</v>
      </c>
      <c r="J631" s="533"/>
      <c r="K631" s="561" t="s">
        <v>826</v>
      </c>
      <c r="L631" s="604">
        <f t="shared" ref="L631:M631" si="809">SUM(L627:L630)</f>
        <v>0</v>
      </c>
      <c r="M631" s="604">
        <f t="shared" si="809"/>
        <v>5436.5999999999995</v>
      </c>
      <c r="N631" s="604">
        <f t="shared" ref="N631:Q631" si="810">SUM(N627:N630)</f>
        <v>5360.5998451198629</v>
      </c>
      <c r="O631" s="604">
        <f t="shared" si="810"/>
        <v>6780.9171618557884</v>
      </c>
      <c r="P631" s="604">
        <f t="shared" si="810"/>
        <v>8540.0008271662082</v>
      </c>
      <c r="Q631" s="604">
        <f t="shared" si="810"/>
        <v>11339.838960010315</v>
      </c>
      <c r="S631" s="87" t="s">
        <v>98</v>
      </c>
      <c r="T631" s="739" t="s">
        <v>267</v>
      </c>
      <c r="U631" s="840">
        <f t="shared" si="806"/>
        <v>1</v>
      </c>
      <c r="V631" s="840">
        <f t="shared" si="805"/>
        <v>1.0374327424400418</v>
      </c>
      <c r="W631" s="840">
        <f t="shared" si="805"/>
        <v>1.088648635831911</v>
      </c>
      <c r="X631" s="840">
        <f t="shared" si="805"/>
        <v>1.1432165009137676</v>
      </c>
      <c r="Y631" s="840">
        <f t="shared" si="805"/>
        <v>1.2007020294817277</v>
      </c>
      <c r="Z631" s="840">
        <f t="shared" si="805"/>
        <v>1.260752166979719</v>
      </c>
    </row>
    <row r="632" spans="2:26" x14ac:dyDescent="0.2">
      <c r="B632" s="523" t="s">
        <v>827</v>
      </c>
      <c r="C632" s="524"/>
      <c r="D632" s="537"/>
      <c r="E632" s="536"/>
      <c r="F632" s="536"/>
      <c r="G632" s="536"/>
      <c r="H632" s="536"/>
      <c r="I632" s="536"/>
      <c r="J632" s="533"/>
      <c r="K632" s="523" t="s">
        <v>827</v>
      </c>
      <c r="L632" s="545"/>
      <c r="M632" s="545"/>
      <c r="N632" s="545"/>
      <c r="O632" s="545"/>
      <c r="P632" s="545"/>
      <c r="Q632" s="546"/>
      <c r="S632" s="87" t="s">
        <v>99</v>
      </c>
      <c r="T632" s="739" t="s">
        <v>267</v>
      </c>
      <c r="U632" s="840">
        <f t="shared" si="806"/>
        <v>1</v>
      </c>
      <c r="V632" s="840">
        <f t="shared" si="805"/>
        <v>1.0375496688741721</v>
      </c>
      <c r="W632" s="840">
        <f t="shared" si="805"/>
        <v>1.0886790492619915</v>
      </c>
      <c r="X632" s="840">
        <f t="shared" si="805"/>
        <v>1.1432589310060874</v>
      </c>
      <c r="Y632" s="840">
        <f t="shared" si="805"/>
        <v>1.2006512703011336</v>
      </c>
      <c r="Z632" s="840">
        <f t="shared" si="805"/>
        <v>1.2607213213455484</v>
      </c>
    </row>
    <row r="633" spans="2:26" x14ac:dyDescent="0.2">
      <c r="B633" s="87" t="s">
        <v>99</v>
      </c>
      <c r="C633" s="739" t="s">
        <v>267</v>
      </c>
      <c r="D633" s="532">
        <v>0</v>
      </c>
      <c r="E633" s="612">
        <f>D825</f>
        <v>29</v>
      </c>
      <c r="F633" s="612">
        <f t="shared" ref="F633:I636" si="811">E825</f>
        <v>30</v>
      </c>
      <c r="G633" s="612">
        <f t="shared" si="811"/>
        <v>35</v>
      </c>
      <c r="H633" s="612">
        <f t="shared" si="811"/>
        <v>42</v>
      </c>
      <c r="I633" s="612">
        <f t="shared" si="811"/>
        <v>53</v>
      </c>
      <c r="K633" s="87" t="s">
        <v>99</v>
      </c>
      <c r="L633" s="534">
        <v>0</v>
      </c>
      <c r="M633" s="613">
        <f>L825</f>
        <v>95.699999999999932</v>
      </c>
      <c r="N633" s="613">
        <f t="shared" ref="N633:Q636" si="812">M825</f>
        <v>103.28785871964681</v>
      </c>
      <c r="O633" s="613">
        <f t="shared" si="812"/>
        <v>126.51769457515036</v>
      </c>
      <c r="P633" s="613">
        <f t="shared" si="812"/>
        <v>159.43657428229926</v>
      </c>
      <c r="Q633" s="613">
        <f t="shared" si="812"/>
        <v>211.30062378865682</v>
      </c>
      <c r="S633" s="87" t="s">
        <v>100</v>
      </c>
      <c r="T633" s="739" t="s">
        <v>267</v>
      </c>
      <c r="U633" s="840">
        <f t="shared" si="806"/>
        <v>1</v>
      </c>
      <c r="V633" s="840">
        <f t="shared" si="805"/>
        <v>1.0376298557158712</v>
      </c>
      <c r="W633" s="840">
        <f t="shared" si="805"/>
        <v>1.0885934818851002</v>
      </c>
      <c r="X633" s="840">
        <f t="shared" si="805"/>
        <v>1.1432260786463586</v>
      </c>
      <c r="Y633" s="840">
        <f t="shared" si="805"/>
        <v>1.2007304740101707</v>
      </c>
      <c r="Z633" s="840">
        <f t="shared" si="805"/>
        <v>1.2607547775492991</v>
      </c>
    </row>
    <row r="634" spans="2:26" x14ac:dyDescent="0.2">
      <c r="B634" s="87" t="s">
        <v>100</v>
      </c>
      <c r="C634" s="739" t="s">
        <v>267</v>
      </c>
      <c r="D634" s="532">
        <v>0</v>
      </c>
      <c r="E634" s="612">
        <f t="shared" ref="E634:E636" si="813">D826</f>
        <v>93</v>
      </c>
      <c r="F634" s="612">
        <f t="shared" si="811"/>
        <v>100</v>
      </c>
      <c r="G634" s="612">
        <f t="shared" si="811"/>
        <v>114</v>
      </c>
      <c r="H634" s="612">
        <f t="shared" si="811"/>
        <v>137</v>
      </c>
      <c r="I634" s="612">
        <f t="shared" si="811"/>
        <v>173</v>
      </c>
      <c r="K634" s="87" t="s">
        <v>100</v>
      </c>
      <c r="L634" s="534">
        <v>0</v>
      </c>
      <c r="M634" s="613">
        <f t="shared" ref="M634:M636" si="814">L826</f>
        <v>306.89999999999964</v>
      </c>
      <c r="N634" s="613">
        <f t="shared" si="812"/>
        <v>344.34980570292964</v>
      </c>
      <c r="O634" s="613">
        <f t="shared" si="812"/>
        <v>412.05760222943036</v>
      </c>
      <c r="P634" s="613">
        <f t="shared" si="812"/>
        <v>520.06488007557255</v>
      </c>
      <c r="Q634" s="613">
        <f t="shared" si="812"/>
        <v>689.74882052300291</v>
      </c>
      <c r="S634" s="87" t="s">
        <v>101</v>
      </c>
      <c r="T634" s="739" t="s">
        <v>267</v>
      </c>
      <c r="U634" s="840">
        <f t="shared" si="806"/>
        <v>1</v>
      </c>
      <c r="V634" s="840">
        <f t="shared" si="805"/>
        <v>1.0374667262170612</v>
      </c>
      <c r="W634" s="840">
        <f t="shared" si="805"/>
        <v>1.0885873720069994</v>
      </c>
      <c r="X634" s="840">
        <f t="shared" si="805"/>
        <v>1.1433137760650376</v>
      </c>
      <c r="Y634" s="840">
        <f t="shared" si="805"/>
        <v>1.2007436352414977</v>
      </c>
      <c r="Z634" s="840">
        <f t="shared" si="805"/>
        <v>1.2607982320797455</v>
      </c>
    </row>
    <row r="635" spans="2:26" x14ac:dyDescent="0.2">
      <c r="B635" s="87" t="s">
        <v>101</v>
      </c>
      <c r="C635" s="739" t="s">
        <v>267</v>
      </c>
      <c r="D635" s="532">
        <v>0</v>
      </c>
      <c r="E635" s="612">
        <f t="shared" si="813"/>
        <v>35</v>
      </c>
      <c r="F635" s="612">
        <f t="shared" si="811"/>
        <v>37</v>
      </c>
      <c r="G635" s="612">
        <f t="shared" si="811"/>
        <v>42</v>
      </c>
      <c r="H635" s="612">
        <f t="shared" si="811"/>
        <v>51</v>
      </c>
      <c r="I635" s="612">
        <f t="shared" si="811"/>
        <v>64</v>
      </c>
      <c r="K635" s="87" t="s">
        <v>101</v>
      </c>
      <c r="L635" s="534">
        <v>0</v>
      </c>
      <c r="M635" s="613">
        <f t="shared" si="814"/>
        <v>115.5</v>
      </c>
      <c r="N635" s="613">
        <f t="shared" si="812"/>
        <v>127.39259651778946</v>
      </c>
      <c r="O635" s="613">
        <f t="shared" si="812"/>
        <v>151.80690564771658</v>
      </c>
      <c r="P635" s="613">
        <f t="shared" si="812"/>
        <v>193.61231553798189</v>
      </c>
      <c r="Q635" s="613">
        <f t="shared" si="812"/>
        <v>255.16045967139326</v>
      </c>
      <c r="S635" s="87" t="s">
        <v>102</v>
      </c>
      <c r="T635" s="739" t="s">
        <v>267</v>
      </c>
      <c r="U635" s="840">
        <f t="shared" si="806"/>
        <v>1</v>
      </c>
      <c r="V635" s="840">
        <f t="shared" si="805"/>
        <v>1.0370796626054357</v>
      </c>
      <c r="W635" s="840">
        <f t="shared" si="805"/>
        <v>1.0882021149771042</v>
      </c>
      <c r="X635" s="840">
        <f t="shared" si="805"/>
        <v>1.1436698218352361</v>
      </c>
      <c r="Y635" s="840">
        <f t="shared" si="805"/>
        <v>1.200800805454515</v>
      </c>
      <c r="Z635" s="840">
        <f t="shared" si="805"/>
        <v>1.2601140106040747</v>
      </c>
    </row>
    <row r="636" spans="2:26" x14ac:dyDescent="0.2">
      <c r="B636" s="87" t="s">
        <v>102</v>
      </c>
      <c r="C636" s="739" t="s">
        <v>267</v>
      </c>
      <c r="D636" s="532">
        <v>0</v>
      </c>
      <c r="E636" s="612">
        <f t="shared" si="813"/>
        <v>6</v>
      </c>
      <c r="F636" s="612">
        <f t="shared" si="811"/>
        <v>5</v>
      </c>
      <c r="G636" s="612">
        <f t="shared" si="811"/>
        <v>6</v>
      </c>
      <c r="H636" s="612">
        <f t="shared" si="811"/>
        <v>7</v>
      </c>
      <c r="I636" s="612">
        <f t="shared" si="811"/>
        <v>10</v>
      </c>
      <c r="K636" s="87" t="s">
        <v>102</v>
      </c>
      <c r="L636" s="534">
        <v>0</v>
      </c>
      <c r="M636" s="613">
        <f t="shared" si="814"/>
        <v>19.800000000000011</v>
      </c>
      <c r="N636" s="613">
        <f t="shared" si="812"/>
        <v>17.199791231732775</v>
      </c>
      <c r="O636" s="613">
        <f t="shared" si="812"/>
        <v>21.693358427382151</v>
      </c>
      <c r="P636" s="613">
        <f t="shared" si="812"/>
        <v>26.576262706563284</v>
      </c>
      <c r="Q636" s="613">
        <f t="shared" si="812"/>
        <v>39.893850561835848</v>
      </c>
      <c r="S636" s="87" t="s">
        <v>103</v>
      </c>
      <c r="T636" s="739" t="s">
        <v>267</v>
      </c>
      <c r="U636" s="840">
        <f t="shared" si="806"/>
        <v>1</v>
      </c>
      <c r="V636" s="840">
        <f t="shared" si="805"/>
        <v>1.0376701030927835</v>
      </c>
      <c r="W636" s="840">
        <f t="shared" si="805"/>
        <v>1.0886035524920921</v>
      </c>
      <c r="X636" s="840">
        <f t="shared" si="805"/>
        <v>1.1432603580576373</v>
      </c>
      <c r="Y636" s="840">
        <f t="shared" si="805"/>
        <v>1.2007272949359067</v>
      </c>
      <c r="Z636" s="840">
        <f t="shared" si="805"/>
        <v>1.2607247776432429</v>
      </c>
    </row>
    <row r="637" spans="2:26" x14ac:dyDescent="0.2">
      <c r="B637" s="561" t="s">
        <v>828</v>
      </c>
      <c r="C637" s="611"/>
      <c r="D637" s="572">
        <f t="shared" ref="D637:E637" si="815">SUM(D633:D636)</f>
        <v>0</v>
      </c>
      <c r="E637" s="572">
        <f t="shared" si="815"/>
        <v>163</v>
      </c>
      <c r="F637" s="572">
        <f t="shared" ref="F637:I637" si="816">SUM(F633:F636)</f>
        <v>172</v>
      </c>
      <c r="G637" s="572">
        <f t="shared" si="816"/>
        <v>197</v>
      </c>
      <c r="H637" s="572">
        <f t="shared" si="816"/>
        <v>237</v>
      </c>
      <c r="I637" s="572">
        <f t="shared" si="816"/>
        <v>300</v>
      </c>
      <c r="J637" s="533"/>
      <c r="K637" s="561" t="s">
        <v>828</v>
      </c>
      <c r="L637" s="604">
        <f t="shared" ref="L637:M637" si="817">SUM(L633:L636)</f>
        <v>0</v>
      </c>
      <c r="M637" s="604">
        <f t="shared" si="817"/>
        <v>537.89999999999964</v>
      </c>
      <c r="N637" s="604">
        <f t="shared" ref="N637:Q637" si="818">SUM(N633:N636)</f>
        <v>592.23005217209868</v>
      </c>
      <c r="O637" s="604">
        <f t="shared" si="818"/>
        <v>712.07556087967941</v>
      </c>
      <c r="P637" s="604">
        <f t="shared" si="818"/>
        <v>899.69003260241698</v>
      </c>
      <c r="Q637" s="604">
        <f t="shared" si="818"/>
        <v>1196.1037545448889</v>
      </c>
      <c r="S637" s="87" t="s">
        <v>104</v>
      </c>
      <c r="T637" s="739" t="s">
        <v>267</v>
      </c>
      <c r="U637" s="840">
        <f t="shared" si="806"/>
        <v>1</v>
      </c>
      <c r="V637" s="840">
        <f t="shared" si="805"/>
        <v>1.0376062378167641</v>
      </c>
      <c r="W637" s="840">
        <f t="shared" si="805"/>
        <v>1.0886187957626916</v>
      </c>
      <c r="X637" s="840">
        <f t="shared" si="805"/>
        <v>1.1432310409973798</v>
      </c>
      <c r="Y637" s="840">
        <f t="shared" si="805"/>
        <v>1.2007061376198311</v>
      </c>
      <c r="Z637" s="840">
        <f t="shared" si="805"/>
        <v>1.2607335208811021</v>
      </c>
    </row>
    <row r="638" spans="2:26" x14ac:dyDescent="0.2">
      <c r="B638" s="523" t="s">
        <v>829</v>
      </c>
      <c r="C638" s="524"/>
      <c r="D638" s="537"/>
      <c r="E638" s="536"/>
      <c r="F638" s="536"/>
      <c r="G638" s="536"/>
      <c r="H638" s="536"/>
      <c r="I638" s="536"/>
      <c r="J638" s="533"/>
      <c r="K638" s="523" t="s">
        <v>829</v>
      </c>
      <c r="L638" s="545"/>
      <c r="M638" s="545"/>
      <c r="N638" s="545"/>
      <c r="O638" s="545"/>
      <c r="P638" s="545"/>
      <c r="Q638" s="546"/>
      <c r="S638" s="220" t="s">
        <v>105</v>
      </c>
      <c r="T638" s="791" t="s">
        <v>267</v>
      </c>
      <c r="U638" s="840">
        <f t="shared" si="806"/>
        <v>1</v>
      </c>
      <c r="V638" s="840">
        <f t="shared" si="805"/>
        <v>1.0379811730629978</v>
      </c>
      <c r="W638" s="840">
        <f t="shared" si="805"/>
        <v>1.0889077036123664</v>
      </c>
      <c r="X638" s="840">
        <f t="shared" si="805"/>
        <v>1.1432161383970629</v>
      </c>
      <c r="Y638" s="840">
        <f t="shared" si="805"/>
        <v>1.2006522053169584</v>
      </c>
      <c r="Z638" s="840">
        <f t="shared" si="805"/>
        <v>1.2606923556322152</v>
      </c>
    </row>
    <row r="639" spans="2:26" x14ac:dyDescent="0.2">
      <c r="B639" s="87" t="s">
        <v>103</v>
      </c>
      <c r="C639" s="739" t="s">
        <v>267</v>
      </c>
      <c r="D639" s="532">
        <v>0</v>
      </c>
      <c r="E639" s="612">
        <f>D831</f>
        <v>62</v>
      </c>
      <c r="F639" s="612">
        <f t="shared" ref="F639:I639" si="819">E831</f>
        <v>67</v>
      </c>
      <c r="G639" s="612">
        <f t="shared" si="819"/>
        <v>76</v>
      </c>
      <c r="H639" s="612">
        <f t="shared" si="819"/>
        <v>91</v>
      </c>
      <c r="I639" s="612">
        <f t="shared" si="819"/>
        <v>116</v>
      </c>
      <c r="K639" s="87" t="s">
        <v>103</v>
      </c>
      <c r="L639" s="534">
        <v>0</v>
      </c>
      <c r="M639" s="613">
        <f>L831</f>
        <v>66.960000000000036</v>
      </c>
      <c r="N639" s="613">
        <f t="shared" ref="N639:Q639" si="820">M831</f>
        <v>75.967733227471285</v>
      </c>
      <c r="O639" s="613">
        <f t="shared" si="820"/>
        <v>90.502988158320591</v>
      </c>
      <c r="P639" s="613">
        <f t="shared" si="820"/>
        <v>113.81729842343759</v>
      </c>
      <c r="Q639" s="613">
        <f t="shared" si="820"/>
        <v>152.38552650076099</v>
      </c>
      <c r="S639" s="501" t="s">
        <v>248</v>
      </c>
      <c r="T639" s="576"/>
      <c r="U639" s="844"/>
      <c r="V639" s="844"/>
      <c r="W639" s="844"/>
      <c r="X639" s="844"/>
      <c r="Y639" s="844"/>
      <c r="Z639" s="845"/>
    </row>
    <row r="640" spans="2:26" x14ac:dyDescent="0.2">
      <c r="B640" s="87" t="s">
        <v>104</v>
      </c>
      <c r="C640" s="739" t="s">
        <v>267</v>
      </c>
      <c r="D640" s="532">
        <v>0</v>
      </c>
      <c r="E640" s="612">
        <f>D832</f>
        <v>352</v>
      </c>
      <c r="F640" s="612">
        <f t="shared" ref="F640:I640" si="821">E832</f>
        <v>373</v>
      </c>
      <c r="G640" s="612">
        <f t="shared" si="821"/>
        <v>427</v>
      </c>
      <c r="H640" s="612">
        <f t="shared" si="821"/>
        <v>513</v>
      </c>
      <c r="I640" s="612">
        <f t="shared" si="821"/>
        <v>648</v>
      </c>
      <c r="K640" s="87" t="s">
        <v>104</v>
      </c>
      <c r="L640" s="534">
        <v>0</v>
      </c>
      <c r="M640" s="613">
        <f>L832</f>
        <v>380.15999999999985</v>
      </c>
      <c r="N640" s="613">
        <f t="shared" ref="N640:Q640" si="822">M832</f>
        <v>422.87401539498796</v>
      </c>
      <c r="O640" s="613">
        <f t="shared" si="822"/>
        <v>508.49738497077169</v>
      </c>
      <c r="P640" s="613">
        <f t="shared" si="822"/>
        <v>641.63397175745195</v>
      </c>
      <c r="Q640" s="613">
        <f t="shared" si="822"/>
        <v>851.23183023780712</v>
      </c>
      <c r="S640" s="523" t="s">
        <v>785</v>
      </c>
      <c r="T640" s="524"/>
      <c r="U640" s="841"/>
      <c r="V640" s="841"/>
      <c r="W640" s="841"/>
      <c r="X640" s="841"/>
      <c r="Y640" s="841"/>
      <c r="Z640" s="842"/>
    </row>
    <row r="641" spans="2:26" x14ac:dyDescent="0.2">
      <c r="B641" s="549" t="s">
        <v>830</v>
      </c>
      <c r="C641" s="754"/>
      <c r="D641" s="551">
        <f t="shared" ref="D641:E641" si="823">SUM(D639:D640)</f>
        <v>0</v>
      </c>
      <c r="E641" s="551">
        <f t="shared" si="823"/>
        <v>414</v>
      </c>
      <c r="F641" s="551">
        <f t="shared" ref="F641:I641" si="824">SUM(F639:F640)</f>
        <v>440</v>
      </c>
      <c r="G641" s="551">
        <f t="shared" si="824"/>
        <v>503</v>
      </c>
      <c r="H641" s="551">
        <f t="shared" si="824"/>
        <v>604</v>
      </c>
      <c r="I641" s="551">
        <f t="shared" si="824"/>
        <v>764</v>
      </c>
      <c r="K641" s="561" t="s">
        <v>830</v>
      </c>
      <c r="L641" s="572">
        <f t="shared" ref="L641:M641" si="825">SUM(L639:L640)</f>
        <v>0</v>
      </c>
      <c r="M641" s="572">
        <f t="shared" si="825"/>
        <v>447.11999999999989</v>
      </c>
      <c r="N641" s="572">
        <f t="shared" ref="N641:Q641" si="826">SUM(N639:N640)</f>
        <v>498.84174862245925</v>
      </c>
      <c r="O641" s="572">
        <f t="shared" si="826"/>
        <v>599.00037312909228</v>
      </c>
      <c r="P641" s="572">
        <f t="shared" si="826"/>
        <v>755.45127018088954</v>
      </c>
      <c r="Q641" s="572">
        <f t="shared" si="826"/>
        <v>1003.6173567385681</v>
      </c>
      <c r="S641" s="126" t="s">
        <v>95</v>
      </c>
      <c r="T641" s="789" t="s">
        <v>247</v>
      </c>
      <c r="U641" s="840">
        <f>(L661+L725)/(D661+D725)</f>
        <v>0.17</v>
      </c>
      <c r="V641" s="840">
        <f t="shared" ref="V641:Z651" si="827">(M661+M725)/(E661+E725)</f>
        <v>0.17890337423312883</v>
      </c>
      <c r="W641" s="840">
        <f t="shared" si="827"/>
        <v>0.1880420847803248</v>
      </c>
      <c r="X641" s="840">
        <f t="shared" si="827"/>
        <v>0.19748535642662382</v>
      </c>
      <c r="Y641" s="840">
        <f t="shared" si="827"/>
        <v>0.20741454236982693</v>
      </c>
      <c r="Z641" s="840">
        <f t="shared" si="827"/>
        <v>0.21778358815334153</v>
      </c>
    </row>
    <row r="642" spans="2:26" x14ac:dyDescent="0.2">
      <c r="B642" s="558" t="s">
        <v>823</v>
      </c>
      <c r="C642" s="525"/>
      <c r="D642" s="536"/>
      <c r="E642" s="751"/>
      <c r="F642" s="751"/>
      <c r="G642" s="751"/>
      <c r="H642" s="751"/>
      <c r="I642" s="751"/>
      <c r="K642" s="561" t="s">
        <v>823</v>
      </c>
      <c r="L642" s="534"/>
      <c r="M642" s="613"/>
      <c r="N642" s="613"/>
      <c r="O642" s="613"/>
      <c r="P642" s="613"/>
      <c r="Q642" s="613"/>
      <c r="S642" s="87" t="s">
        <v>96</v>
      </c>
      <c r="T642" s="739" t="s">
        <v>247</v>
      </c>
      <c r="U642" s="840">
        <f t="shared" ref="U642:U651" si="828">(L662+L726)/(D662+D726)</f>
        <v>0.19</v>
      </c>
      <c r="V642" s="840">
        <f t="shared" si="827"/>
        <v>0.19880588568194682</v>
      </c>
      <c r="W642" s="840">
        <f t="shared" si="827"/>
        <v>0.20898212033595562</v>
      </c>
      <c r="X642" s="840">
        <f t="shared" si="827"/>
        <v>0.21943386138748883</v>
      </c>
      <c r="Y642" s="840">
        <f t="shared" si="827"/>
        <v>0.23046253362522628</v>
      </c>
      <c r="Z642" s="840">
        <f t="shared" si="827"/>
        <v>0.24198377606402863</v>
      </c>
    </row>
    <row r="643" spans="2:26" x14ac:dyDescent="0.2">
      <c r="B643" s="126" t="s">
        <v>105</v>
      </c>
      <c r="C643" s="789" t="s">
        <v>267</v>
      </c>
      <c r="D643" s="607">
        <v>0</v>
      </c>
      <c r="E643" s="749">
        <f>D835</f>
        <v>78</v>
      </c>
      <c r="F643" s="749">
        <f t="shared" ref="F643:I643" si="829">E835</f>
        <v>90</v>
      </c>
      <c r="G643" s="749">
        <f t="shared" si="829"/>
        <v>107</v>
      </c>
      <c r="H643" s="749">
        <f t="shared" si="829"/>
        <v>129</v>
      </c>
      <c r="I643" s="749">
        <f t="shared" si="829"/>
        <v>162</v>
      </c>
      <c r="K643" s="87" t="s">
        <v>105</v>
      </c>
      <c r="L643" s="534">
        <v>0</v>
      </c>
      <c r="M643" s="613">
        <f>L835</f>
        <v>99.059999999999945</v>
      </c>
      <c r="N643" s="613">
        <f t="shared" ref="N643:Q643" si="830">M835</f>
        <v>118.36451612903227</v>
      </c>
      <c r="O643" s="613">
        <f t="shared" si="830"/>
        <v>147.596464165925</v>
      </c>
      <c r="P643" s="613">
        <f t="shared" si="830"/>
        <v>186.83130615993309</v>
      </c>
      <c r="Q643" s="613">
        <f t="shared" si="830"/>
        <v>246.40102400515661</v>
      </c>
      <c r="S643" s="87" t="s">
        <v>97</v>
      </c>
      <c r="T643" s="739" t="s">
        <v>247</v>
      </c>
      <c r="U643" s="840">
        <f t="shared" si="828"/>
        <v>0.19</v>
      </c>
      <c r="V643" s="840">
        <f t="shared" si="827"/>
        <v>0.1988493475682088</v>
      </c>
      <c r="W643" s="840">
        <f t="shared" si="827"/>
        <v>0.20896288624847792</v>
      </c>
      <c r="X643" s="840">
        <f t="shared" si="827"/>
        <v>0.21943490340554492</v>
      </c>
      <c r="Y643" s="840">
        <f t="shared" si="827"/>
        <v>0.23045979713204096</v>
      </c>
      <c r="Z643" s="840">
        <f t="shared" si="827"/>
        <v>0.24198550058444021</v>
      </c>
    </row>
    <row r="644" spans="2:26" x14ac:dyDescent="0.2">
      <c r="B644" s="549" t="s">
        <v>824</v>
      </c>
      <c r="C644" s="754"/>
      <c r="D644" s="551">
        <f>SUM(D643)</f>
        <v>0</v>
      </c>
      <c r="E644" s="755">
        <f t="shared" ref="E644" si="831">SUM(E643)</f>
        <v>78</v>
      </c>
      <c r="F644" s="755">
        <f t="shared" ref="F644:I644" si="832">SUM(F643)</f>
        <v>90</v>
      </c>
      <c r="G644" s="755">
        <f t="shared" si="832"/>
        <v>107</v>
      </c>
      <c r="H644" s="755">
        <f t="shared" si="832"/>
        <v>129</v>
      </c>
      <c r="I644" s="755">
        <f t="shared" si="832"/>
        <v>162</v>
      </c>
      <c r="K644" s="561" t="s">
        <v>824</v>
      </c>
      <c r="L644" s="604">
        <f>SUM(L643)</f>
        <v>0</v>
      </c>
      <c r="M644" s="621">
        <f t="shared" ref="M644" si="833">SUM(M643)</f>
        <v>99.059999999999945</v>
      </c>
      <c r="N644" s="621">
        <f t="shared" ref="N644:Q644" si="834">SUM(N643)</f>
        <v>118.36451612903227</v>
      </c>
      <c r="O644" s="621">
        <f t="shared" si="834"/>
        <v>147.596464165925</v>
      </c>
      <c r="P644" s="621">
        <f t="shared" si="834"/>
        <v>186.83130615993309</v>
      </c>
      <c r="Q644" s="621">
        <f t="shared" si="834"/>
        <v>246.40102400515661</v>
      </c>
      <c r="S644" s="87" t="s">
        <v>98</v>
      </c>
      <c r="T644" s="739" t="s">
        <v>247</v>
      </c>
      <c r="U644" s="840">
        <f t="shared" si="828"/>
        <v>0.19</v>
      </c>
      <c r="V644" s="840">
        <f t="shared" si="827"/>
        <v>0.19889999999999999</v>
      </c>
      <c r="W644" s="840">
        <f t="shared" si="827"/>
        <v>0.20895082845947238</v>
      </c>
      <c r="X644" s="840">
        <f t="shared" si="827"/>
        <v>0.21942568186691347</v>
      </c>
      <c r="Y644" s="840">
        <f t="shared" si="827"/>
        <v>0.23046211547061601</v>
      </c>
      <c r="Z644" s="840">
        <f t="shared" si="827"/>
        <v>0.24198941569727206</v>
      </c>
    </row>
    <row r="645" spans="2:26" x14ac:dyDescent="0.2">
      <c r="B645" s="558" t="s">
        <v>257</v>
      </c>
      <c r="C645" s="524"/>
      <c r="D645" s="536"/>
      <c r="E645" s="536"/>
      <c r="F645" s="536"/>
      <c r="G645" s="536"/>
      <c r="H645" s="536"/>
      <c r="I645" s="536"/>
      <c r="K645" s="561" t="s">
        <v>257</v>
      </c>
      <c r="L645" s="534"/>
      <c r="M645" s="613"/>
      <c r="N645" s="613"/>
      <c r="O645" s="613"/>
      <c r="P645" s="613"/>
      <c r="Q645" s="613"/>
      <c r="S645" s="87" t="s">
        <v>99</v>
      </c>
      <c r="T645" s="739" t="s">
        <v>247</v>
      </c>
      <c r="U645" s="840">
        <f t="shared" si="828"/>
        <v>0.21</v>
      </c>
      <c r="V645" s="840">
        <f t="shared" si="827"/>
        <v>0.21890410958904111</v>
      </c>
      <c r="W645" s="840">
        <f t="shared" si="827"/>
        <v>0.22984488427812902</v>
      </c>
      <c r="X645" s="840">
        <f t="shared" si="827"/>
        <v>0.24141928499235729</v>
      </c>
      <c r="Y645" s="840">
        <f t="shared" si="827"/>
        <v>0.25352853243733242</v>
      </c>
      <c r="Z645" s="840">
        <f t="shared" si="827"/>
        <v>0.26620072185474242</v>
      </c>
    </row>
    <row r="646" spans="2:26" x14ac:dyDescent="0.2">
      <c r="B646" s="126" t="s">
        <v>95</v>
      </c>
      <c r="C646" s="789" t="s">
        <v>267</v>
      </c>
      <c r="D646" s="607">
        <v>0</v>
      </c>
      <c r="E646" s="749">
        <f>D838</f>
        <v>239</v>
      </c>
      <c r="F646" s="749">
        <f t="shared" ref="F646:I656" si="835">E838</f>
        <v>242</v>
      </c>
      <c r="G646" s="749">
        <f t="shared" si="835"/>
        <v>284</v>
      </c>
      <c r="H646" s="749">
        <f t="shared" si="835"/>
        <v>340</v>
      </c>
      <c r="I646" s="749">
        <f t="shared" si="835"/>
        <v>430</v>
      </c>
      <c r="K646" s="87" t="s">
        <v>95</v>
      </c>
      <c r="L646" s="534">
        <v>0</v>
      </c>
      <c r="M646" s="613">
        <f>L838</f>
        <v>238.99999999999977</v>
      </c>
      <c r="N646" s="613">
        <f t="shared" ref="N646:Q656" si="836">M838</f>
        <v>251.0484259321338</v>
      </c>
      <c r="O646" s="613">
        <f t="shared" si="836"/>
        <v>309.1973923064993</v>
      </c>
      <c r="P646" s="613">
        <f t="shared" si="836"/>
        <v>388.69928875632286</v>
      </c>
      <c r="Q646" s="613">
        <f t="shared" si="836"/>
        <v>516.30558794159424</v>
      </c>
      <c r="S646" s="87" t="s">
        <v>100</v>
      </c>
      <c r="T646" s="739" t="s">
        <v>247</v>
      </c>
      <c r="U646" s="840">
        <f t="shared" si="828"/>
        <v>0.21</v>
      </c>
      <c r="V646" s="840">
        <f t="shared" si="827"/>
        <v>0.21895000000000001</v>
      </c>
      <c r="W646" s="840">
        <f t="shared" si="827"/>
        <v>0.22983531065889051</v>
      </c>
      <c r="X646" s="840">
        <f t="shared" si="827"/>
        <v>0.24138367401217947</v>
      </c>
      <c r="Y646" s="840">
        <f t="shared" si="827"/>
        <v>0.25352372522643235</v>
      </c>
      <c r="Z646" s="840">
        <f t="shared" si="827"/>
        <v>0.26619687585852209</v>
      </c>
    </row>
    <row r="647" spans="2:26" x14ac:dyDescent="0.2">
      <c r="B647" s="87" t="s">
        <v>96</v>
      </c>
      <c r="C647" s="739" t="s">
        <v>267</v>
      </c>
      <c r="D647" s="532">
        <v>0</v>
      </c>
      <c r="E647" s="749">
        <f t="shared" ref="E647:E656" si="837">D839</f>
        <v>830</v>
      </c>
      <c r="F647" s="749">
        <f t="shared" si="835"/>
        <v>773</v>
      </c>
      <c r="G647" s="749">
        <f t="shared" si="835"/>
        <v>946</v>
      </c>
      <c r="H647" s="749">
        <f t="shared" si="835"/>
        <v>1135</v>
      </c>
      <c r="I647" s="749">
        <f t="shared" si="835"/>
        <v>1435</v>
      </c>
      <c r="K647" s="87" t="s">
        <v>96</v>
      </c>
      <c r="L647" s="534">
        <v>0</v>
      </c>
      <c r="M647" s="613">
        <f t="shared" ref="M647:M656" si="838">L839</f>
        <v>830</v>
      </c>
      <c r="N647" s="613">
        <f t="shared" si="836"/>
        <v>801.59476449013528</v>
      </c>
      <c r="O647" s="613">
        <f t="shared" si="836"/>
        <v>1030.1140901737253</v>
      </c>
      <c r="P647" s="613">
        <f t="shared" si="836"/>
        <v>1297.5992038731074</v>
      </c>
      <c r="Q647" s="613">
        <f t="shared" si="836"/>
        <v>1723.0182289007298</v>
      </c>
      <c r="S647" s="87" t="s">
        <v>101</v>
      </c>
      <c r="T647" s="739" t="s">
        <v>247</v>
      </c>
      <c r="U647" s="840">
        <f t="shared" si="828"/>
        <v>0.221</v>
      </c>
      <c r="V647" s="840">
        <f t="shared" si="827"/>
        <v>0.22905263157894734</v>
      </c>
      <c r="W647" s="840">
        <f t="shared" si="827"/>
        <v>0.24036134737102707</v>
      </c>
      <c r="X647" s="840">
        <f t="shared" si="827"/>
        <v>0.25241747400511966</v>
      </c>
      <c r="Y647" s="840">
        <f t="shared" si="827"/>
        <v>0.26500972876085382</v>
      </c>
      <c r="Z647" s="840">
        <f t="shared" si="827"/>
        <v>0.27830431913092579</v>
      </c>
    </row>
    <row r="648" spans="2:26" x14ac:dyDescent="0.2">
      <c r="B648" s="87" t="s">
        <v>97</v>
      </c>
      <c r="C648" s="739" t="s">
        <v>267</v>
      </c>
      <c r="D648" s="532">
        <v>0</v>
      </c>
      <c r="E648" s="749">
        <f t="shared" si="837"/>
        <v>230</v>
      </c>
      <c r="F648" s="749">
        <f t="shared" si="835"/>
        <v>222</v>
      </c>
      <c r="G648" s="749">
        <f t="shared" si="835"/>
        <v>266</v>
      </c>
      <c r="H648" s="749">
        <f t="shared" si="835"/>
        <v>319</v>
      </c>
      <c r="I648" s="749">
        <f t="shared" si="835"/>
        <v>404</v>
      </c>
      <c r="K648" s="87" t="s">
        <v>97</v>
      </c>
      <c r="L648" s="534">
        <v>0</v>
      </c>
      <c r="M648" s="613">
        <f t="shared" si="838"/>
        <v>230</v>
      </c>
      <c r="N648" s="613">
        <f t="shared" si="836"/>
        <v>230.25019909570233</v>
      </c>
      <c r="O648" s="613">
        <f t="shared" si="836"/>
        <v>289.62721402759871</v>
      </c>
      <c r="P648" s="613">
        <f t="shared" si="836"/>
        <v>364.69805754078698</v>
      </c>
      <c r="Q648" s="613">
        <f t="shared" si="836"/>
        <v>485.08827153080165</v>
      </c>
      <c r="S648" s="87" t="s">
        <v>102</v>
      </c>
      <c r="T648" s="739" t="s">
        <v>247</v>
      </c>
      <c r="U648" s="840">
        <f t="shared" si="828"/>
        <v>0.23200000000000001</v>
      </c>
      <c r="V648" s="840">
        <f t="shared" si="827"/>
        <v>0.23885714285714285</v>
      </c>
      <c r="W648" s="840">
        <f t="shared" si="827"/>
        <v>0.25033660362586546</v>
      </c>
      <c r="X648" s="840">
        <f t="shared" si="827"/>
        <v>0.26306323809294574</v>
      </c>
      <c r="Y648" s="840">
        <f t="shared" si="827"/>
        <v>0.27663701982270178</v>
      </c>
      <c r="Z648" s="840">
        <f t="shared" si="827"/>
        <v>0.29071806314773513</v>
      </c>
    </row>
    <row r="649" spans="2:26" x14ac:dyDescent="0.2">
      <c r="B649" s="87" t="s">
        <v>98</v>
      </c>
      <c r="C649" s="739" t="s">
        <v>267</v>
      </c>
      <c r="D649" s="532">
        <v>0</v>
      </c>
      <c r="E649" s="749">
        <f t="shared" si="837"/>
        <v>73</v>
      </c>
      <c r="F649" s="749">
        <f t="shared" si="835"/>
        <v>75</v>
      </c>
      <c r="G649" s="749">
        <f t="shared" si="835"/>
        <v>87</v>
      </c>
      <c r="H649" s="749">
        <f t="shared" si="835"/>
        <v>104</v>
      </c>
      <c r="I649" s="749">
        <f t="shared" si="835"/>
        <v>131</v>
      </c>
      <c r="K649" s="87" t="s">
        <v>98</v>
      </c>
      <c r="L649" s="534">
        <v>0</v>
      </c>
      <c r="M649" s="613">
        <f t="shared" si="838"/>
        <v>73</v>
      </c>
      <c r="N649" s="613">
        <f t="shared" si="836"/>
        <v>77.807455683003127</v>
      </c>
      <c r="O649" s="613">
        <f t="shared" si="836"/>
        <v>94.712431317376286</v>
      </c>
      <c r="P649" s="613">
        <f t="shared" si="836"/>
        <v>118.89451609503169</v>
      </c>
      <c r="Q649" s="613">
        <f t="shared" si="836"/>
        <v>157.29196586210628</v>
      </c>
      <c r="S649" s="87" t="s">
        <v>103</v>
      </c>
      <c r="T649" s="739" t="s">
        <v>247</v>
      </c>
      <c r="U649" s="840">
        <f t="shared" si="828"/>
        <v>0.13</v>
      </c>
      <c r="V649" s="840">
        <f t="shared" si="827"/>
        <v>0.13900000000000001</v>
      </c>
      <c r="W649" s="840">
        <f t="shared" si="827"/>
        <v>0.14620935863505832</v>
      </c>
      <c r="X649" s="840">
        <f t="shared" si="827"/>
        <v>0.15361025802870018</v>
      </c>
      <c r="Y649" s="840">
        <f t="shared" si="827"/>
        <v>0.16131445136336245</v>
      </c>
      <c r="Z649" s="840">
        <f t="shared" si="827"/>
        <v>0.16939903341295612</v>
      </c>
    </row>
    <row r="650" spans="2:26" x14ac:dyDescent="0.2">
      <c r="B650" s="87" t="s">
        <v>99</v>
      </c>
      <c r="C650" s="739" t="s">
        <v>267</v>
      </c>
      <c r="D650" s="532">
        <v>0</v>
      </c>
      <c r="E650" s="749">
        <f t="shared" si="837"/>
        <v>24</v>
      </c>
      <c r="F650" s="749">
        <f t="shared" si="835"/>
        <v>25</v>
      </c>
      <c r="G650" s="749">
        <f t="shared" si="835"/>
        <v>29</v>
      </c>
      <c r="H650" s="749">
        <f t="shared" si="835"/>
        <v>35</v>
      </c>
      <c r="I650" s="749">
        <f t="shared" si="835"/>
        <v>44</v>
      </c>
      <c r="K650" s="87" t="s">
        <v>99</v>
      </c>
      <c r="L650" s="534">
        <v>0</v>
      </c>
      <c r="M650" s="613">
        <f t="shared" si="838"/>
        <v>24</v>
      </c>
      <c r="N650" s="613">
        <f t="shared" si="836"/>
        <v>25.938741721854313</v>
      </c>
      <c r="O650" s="613">
        <f t="shared" si="836"/>
        <v>31.571692428597743</v>
      </c>
      <c r="P650" s="613">
        <f t="shared" si="836"/>
        <v>40.014062585213082</v>
      </c>
      <c r="Q650" s="613">
        <f t="shared" si="836"/>
        <v>52.828655893249845</v>
      </c>
      <c r="S650" s="87" t="s">
        <v>104</v>
      </c>
      <c r="T650" s="739" t="s">
        <v>247</v>
      </c>
      <c r="U650" s="840">
        <f t="shared" si="828"/>
        <v>0.13</v>
      </c>
      <c r="V650" s="840">
        <f t="shared" si="827"/>
        <v>0.13894805194805196</v>
      </c>
      <c r="W650" s="840">
        <f t="shared" si="827"/>
        <v>0.14621420585553591</v>
      </c>
      <c r="X650" s="840">
        <f t="shared" si="827"/>
        <v>0.1535968844635868</v>
      </c>
      <c r="Y650" s="840">
        <f t="shared" si="827"/>
        <v>0.16132002206096663</v>
      </c>
      <c r="Z650" s="840">
        <f t="shared" si="827"/>
        <v>0.16938569084322855</v>
      </c>
    </row>
    <row r="651" spans="2:26" x14ac:dyDescent="0.2">
      <c r="B651" s="87" t="s">
        <v>100</v>
      </c>
      <c r="C651" s="739" t="s">
        <v>267</v>
      </c>
      <c r="D651" s="532">
        <v>0</v>
      </c>
      <c r="E651" s="749">
        <f t="shared" si="837"/>
        <v>75</v>
      </c>
      <c r="F651" s="749">
        <f t="shared" si="835"/>
        <v>80</v>
      </c>
      <c r="G651" s="749">
        <f t="shared" si="835"/>
        <v>91</v>
      </c>
      <c r="H651" s="749">
        <f t="shared" si="835"/>
        <v>109</v>
      </c>
      <c r="I651" s="749">
        <f t="shared" si="835"/>
        <v>138</v>
      </c>
      <c r="K651" s="87" t="s">
        <v>100</v>
      </c>
      <c r="L651" s="534">
        <v>0</v>
      </c>
      <c r="M651" s="613">
        <f t="shared" si="838"/>
        <v>75</v>
      </c>
      <c r="N651" s="613">
        <f t="shared" si="836"/>
        <v>83.010388457269755</v>
      </c>
      <c r="O651" s="613">
        <f t="shared" si="836"/>
        <v>99.062006851544083</v>
      </c>
      <c r="P651" s="613">
        <f t="shared" si="836"/>
        <v>124.61164257245309</v>
      </c>
      <c r="Q651" s="613">
        <f t="shared" si="836"/>
        <v>165.70080541340371</v>
      </c>
      <c r="S651" s="220" t="s">
        <v>105</v>
      </c>
      <c r="T651" s="791" t="s">
        <v>247</v>
      </c>
      <c r="U651" s="840">
        <f t="shared" si="828"/>
        <v>0.09</v>
      </c>
      <c r="V651" s="840">
        <f t="shared" si="827"/>
        <v>9.9032258064516127E-2</v>
      </c>
      <c r="W651" s="840">
        <f t="shared" si="827"/>
        <v>0.10444451198736933</v>
      </c>
      <c r="X651" s="840">
        <f t="shared" si="827"/>
        <v>0.10971489515047771</v>
      </c>
      <c r="Y651" s="840">
        <f t="shared" si="827"/>
        <v>0.1152263590572013</v>
      </c>
      <c r="Z651" s="840">
        <f t="shared" si="827"/>
        <v>0.12098981848660806</v>
      </c>
    </row>
    <row r="652" spans="2:26" x14ac:dyDescent="0.2">
      <c r="B652" s="87" t="s">
        <v>101</v>
      </c>
      <c r="C652" s="739" t="s">
        <v>267</v>
      </c>
      <c r="D652" s="532">
        <v>0</v>
      </c>
      <c r="E652" s="749">
        <f t="shared" si="837"/>
        <v>29</v>
      </c>
      <c r="F652" s="749">
        <f t="shared" si="835"/>
        <v>30</v>
      </c>
      <c r="G652" s="749">
        <f t="shared" si="835"/>
        <v>34</v>
      </c>
      <c r="H652" s="749">
        <f t="shared" si="835"/>
        <v>41</v>
      </c>
      <c r="I652" s="749">
        <f t="shared" si="835"/>
        <v>52</v>
      </c>
      <c r="K652" s="87" t="s">
        <v>101</v>
      </c>
      <c r="L652" s="534">
        <v>0</v>
      </c>
      <c r="M652" s="613">
        <f t="shared" si="838"/>
        <v>29</v>
      </c>
      <c r="N652" s="613">
        <f t="shared" si="836"/>
        <v>31.124001786511798</v>
      </c>
      <c r="O652" s="613">
        <f t="shared" si="836"/>
        <v>37.011970648237934</v>
      </c>
      <c r="P652" s="613">
        <f t="shared" si="836"/>
        <v>46.875864818666514</v>
      </c>
      <c r="Q652" s="613">
        <f t="shared" si="836"/>
        <v>62.438669032557868</v>
      </c>
      <c r="S652" s="523" t="s">
        <v>673</v>
      </c>
      <c r="T652" s="524"/>
      <c r="U652" s="841"/>
      <c r="V652" s="841"/>
      <c r="W652" s="841"/>
      <c r="X652" s="841"/>
      <c r="Y652" s="841"/>
      <c r="Z652" s="842"/>
    </row>
    <row r="653" spans="2:26" x14ac:dyDescent="0.2">
      <c r="B653" s="87" t="s">
        <v>102</v>
      </c>
      <c r="C653" s="739" t="s">
        <v>267</v>
      </c>
      <c r="D653" s="532">
        <v>0</v>
      </c>
      <c r="E653" s="749">
        <f t="shared" si="837"/>
        <v>5</v>
      </c>
      <c r="F653" s="749">
        <f t="shared" si="835"/>
        <v>5</v>
      </c>
      <c r="G653" s="749">
        <f t="shared" si="835"/>
        <v>5</v>
      </c>
      <c r="H653" s="749">
        <f t="shared" si="835"/>
        <v>7</v>
      </c>
      <c r="I653" s="749">
        <f t="shared" si="835"/>
        <v>9</v>
      </c>
      <c r="K653" s="87" t="s">
        <v>102</v>
      </c>
      <c r="L653" s="534">
        <v>0</v>
      </c>
      <c r="M653" s="613">
        <f t="shared" si="838"/>
        <v>5</v>
      </c>
      <c r="N653" s="613">
        <f t="shared" si="836"/>
        <v>5.1853983130271857</v>
      </c>
      <c r="O653" s="613">
        <f t="shared" si="836"/>
        <v>5.4410105748855244</v>
      </c>
      <c r="P653" s="613">
        <f t="shared" si="836"/>
        <v>8.0056887528466589</v>
      </c>
      <c r="Q653" s="613">
        <f t="shared" si="836"/>
        <v>10.807207249090638</v>
      </c>
      <c r="S653" s="126" t="s">
        <v>95</v>
      </c>
      <c r="T653" s="789" t="s">
        <v>247</v>
      </c>
      <c r="U653" s="840">
        <f>(L674+L738)/(D674+D738)</f>
        <v>0.38</v>
      </c>
      <c r="V653" s="840">
        <f t="shared" ref="V653:Z663" si="839">(M674+M738)/(E674+E738)</f>
        <v>0.39780674846625769</v>
      </c>
      <c r="W653" s="840">
        <f t="shared" si="839"/>
        <v>0.41789441998652593</v>
      </c>
      <c r="X653" s="840">
        <f t="shared" si="839"/>
        <v>0.43885849050470821</v>
      </c>
      <c r="Y653" s="840">
        <f t="shared" si="839"/>
        <v>0.46092139381875241</v>
      </c>
      <c r="Z653" s="840">
        <f t="shared" si="839"/>
        <v>0.48396354592829693</v>
      </c>
    </row>
    <row r="654" spans="2:26" x14ac:dyDescent="0.2">
      <c r="B654" s="87" t="s">
        <v>103</v>
      </c>
      <c r="C654" s="739" t="s">
        <v>267</v>
      </c>
      <c r="D654" s="532">
        <v>0</v>
      </c>
      <c r="E654" s="749">
        <f t="shared" si="837"/>
        <v>28</v>
      </c>
      <c r="F654" s="749">
        <f t="shared" si="835"/>
        <v>30</v>
      </c>
      <c r="G654" s="749">
        <f t="shared" si="835"/>
        <v>34</v>
      </c>
      <c r="H654" s="749">
        <f t="shared" si="835"/>
        <v>41</v>
      </c>
      <c r="I654" s="749">
        <f t="shared" si="835"/>
        <v>52</v>
      </c>
      <c r="K654" s="87" t="s">
        <v>103</v>
      </c>
      <c r="L654" s="534">
        <v>0</v>
      </c>
      <c r="M654" s="613">
        <f t="shared" si="838"/>
        <v>28</v>
      </c>
      <c r="N654" s="613">
        <f t="shared" si="836"/>
        <v>31.130103092783514</v>
      </c>
      <c r="O654" s="613">
        <f t="shared" si="836"/>
        <v>37.012520784731123</v>
      </c>
      <c r="P654" s="613">
        <f t="shared" si="836"/>
        <v>46.873674680363138</v>
      </c>
      <c r="Q654" s="613">
        <f t="shared" si="836"/>
        <v>62.437819336667133</v>
      </c>
      <c r="S654" s="87" t="s">
        <v>96</v>
      </c>
      <c r="T654" s="739" t="s">
        <v>247</v>
      </c>
      <c r="U654" s="840">
        <f t="shared" ref="U654:U663" si="840">(L675+L739)/(D675+D739)</f>
        <v>0.52</v>
      </c>
      <c r="V654" s="840">
        <f t="shared" si="839"/>
        <v>0.54641765704584044</v>
      </c>
      <c r="W654" s="840">
        <f t="shared" si="839"/>
        <v>0.57467368575083533</v>
      </c>
      <c r="X654" s="840">
        <f t="shared" si="839"/>
        <v>0.6034406061554547</v>
      </c>
      <c r="Y654" s="840">
        <f t="shared" si="839"/>
        <v>0.63377174667818004</v>
      </c>
      <c r="Z654" s="840">
        <f t="shared" si="839"/>
        <v>0.66545536465444421</v>
      </c>
    </row>
    <row r="655" spans="2:26" x14ac:dyDescent="0.2">
      <c r="B655" s="87" t="s">
        <v>104</v>
      </c>
      <c r="C655" s="739" t="s">
        <v>267</v>
      </c>
      <c r="D655" s="532">
        <v>0</v>
      </c>
      <c r="E655" s="749">
        <f t="shared" si="837"/>
        <v>161</v>
      </c>
      <c r="F655" s="749">
        <f t="shared" si="835"/>
        <v>171</v>
      </c>
      <c r="G655" s="749">
        <f t="shared" si="835"/>
        <v>196</v>
      </c>
      <c r="H655" s="749">
        <f t="shared" si="835"/>
        <v>235</v>
      </c>
      <c r="I655" s="749">
        <f t="shared" si="835"/>
        <v>297</v>
      </c>
      <c r="K655" s="87" t="s">
        <v>104</v>
      </c>
      <c r="L655" s="534">
        <v>0</v>
      </c>
      <c r="M655" s="613">
        <f t="shared" si="838"/>
        <v>161</v>
      </c>
      <c r="N655" s="613">
        <f t="shared" si="836"/>
        <v>177.43066666666664</v>
      </c>
      <c r="O655" s="613">
        <f t="shared" si="836"/>
        <v>213.36928396948747</v>
      </c>
      <c r="P655" s="613">
        <f t="shared" si="836"/>
        <v>268.65929463438442</v>
      </c>
      <c r="Q655" s="613">
        <f t="shared" si="836"/>
        <v>356.60972287308959</v>
      </c>
      <c r="S655" s="87" t="s">
        <v>97</v>
      </c>
      <c r="T655" s="739" t="s">
        <v>247</v>
      </c>
      <c r="U655" s="840">
        <f t="shared" si="840"/>
        <v>0.52</v>
      </c>
      <c r="V655" s="840">
        <f t="shared" si="839"/>
        <v>0.54654804270462631</v>
      </c>
      <c r="W655" s="840">
        <f t="shared" si="839"/>
        <v>0.5746211818551501</v>
      </c>
      <c r="X655" s="840">
        <f t="shared" si="839"/>
        <v>0.60344351433595655</v>
      </c>
      <c r="Y655" s="840">
        <f t="shared" si="839"/>
        <v>0.63376422449017933</v>
      </c>
      <c r="Z655" s="840">
        <f t="shared" si="839"/>
        <v>0.66546010739955597</v>
      </c>
    </row>
    <row r="656" spans="2:26" x14ac:dyDescent="0.2">
      <c r="B656" s="87" t="s">
        <v>105</v>
      </c>
      <c r="C656" s="739" t="s">
        <v>267</v>
      </c>
      <c r="D656" s="532">
        <v>0</v>
      </c>
      <c r="E656" s="749">
        <f t="shared" si="837"/>
        <v>37</v>
      </c>
      <c r="F656" s="749">
        <f t="shared" si="835"/>
        <v>43</v>
      </c>
      <c r="G656" s="749">
        <f t="shared" si="835"/>
        <v>52</v>
      </c>
      <c r="H656" s="749">
        <f t="shared" si="835"/>
        <v>62</v>
      </c>
      <c r="I656" s="749">
        <f t="shared" si="835"/>
        <v>78</v>
      </c>
      <c r="K656" s="87" t="s">
        <v>105</v>
      </c>
      <c r="L656" s="534">
        <v>0</v>
      </c>
      <c r="M656" s="613">
        <f t="shared" si="838"/>
        <v>37</v>
      </c>
      <c r="N656" s="613">
        <f t="shared" si="836"/>
        <v>44.633190441708905</v>
      </c>
      <c r="O656" s="613">
        <f t="shared" si="836"/>
        <v>56.62320058784303</v>
      </c>
      <c r="P656" s="613">
        <f t="shared" si="836"/>
        <v>70.879400580617926</v>
      </c>
      <c r="Q656" s="613">
        <f t="shared" si="836"/>
        <v>93.650872014722836</v>
      </c>
      <c r="S656" s="87" t="s">
        <v>98</v>
      </c>
      <c r="T656" s="739" t="s">
        <v>247</v>
      </c>
      <c r="U656" s="840">
        <f t="shared" si="840"/>
        <v>0.52</v>
      </c>
      <c r="V656" s="840">
        <f t="shared" si="839"/>
        <v>0.54669999999999996</v>
      </c>
      <c r="W656" s="840">
        <f t="shared" si="839"/>
        <v>0.57458878527493251</v>
      </c>
      <c r="X656" s="840">
        <f t="shared" si="839"/>
        <v>0.6034182072342601</v>
      </c>
      <c r="Y656" s="840">
        <f t="shared" si="839"/>
        <v>0.63377060513980799</v>
      </c>
      <c r="Z656" s="840">
        <f t="shared" si="839"/>
        <v>0.66547087448279463</v>
      </c>
    </row>
    <row r="657" spans="2:26" x14ac:dyDescent="0.2">
      <c r="B657" s="561" t="s">
        <v>678</v>
      </c>
      <c r="C657" s="611"/>
      <c r="D657" s="572">
        <f>SUM(D646:D656)</f>
        <v>0</v>
      </c>
      <c r="E657" s="620">
        <f t="shared" ref="E657" si="841">SUM(E646:E656)</f>
        <v>1731</v>
      </c>
      <c r="F657" s="620">
        <f t="shared" ref="F657:I657" si="842">SUM(F646:F656)</f>
        <v>1696</v>
      </c>
      <c r="G657" s="620">
        <f t="shared" si="842"/>
        <v>2024</v>
      </c>
      <c r="H657" s="620">
        <f t="shared" si="842"/>
        <v>2428</v>
      </c>
      <c r="I657" s="620">
        <f t="shared" si="842"/>
        <v>3070</v>
      </c>
      <c r="K657" s="561" t="s">
        <v>678</v>
      </c>
      <c r="L657" s="563">
        <f>SUM(L646:L656)</f>
        <v>0</v>
      </c>
      <c r="M657" s="563">
        <f t="shared" ref="M657" si="843">SUM(M646:M656)</f>
        <v>1730.9999999999998</v>
      </c>
      <c r="N657" s="563">
        <f t="shared" ref="N657:Q657" si="844">SUM(N646:N656)</f>
        <v>1759.1533356807965</v>
      </c>
      <c r="O657" s="563">
        <f t="shared" si="844"/>
        <v>2203.7428136705266</v>
      </c>
      <c r="P657" s="563">
        <f t="shared" si="844"/>
        <v>2775.8106948897935</v>
      </c>
      <c r="Q657" s="563">
        <f t="shared" si="844"/>
        <v>3686.1778060480137</v>
      </c>
      <c r="S657" s="87" t="s">
        <v>99</v>
      </c>
      <c r="T657" s="739" t="s">
        <v>247</v>
      </c>
      <c r="U657" s="840">
        <f t="shared" si="840"/>
        <v>0.56999999999999995</v>
      </c>
      <c r="V657" s="840">
        <f t="shared" si="839"/>
        <v>0.59671232876712332</v>
      </c>
      <c r="W657" s="840">
        <f t="shared" si="839"/>
        <v>0.62682114246416032</v>
      </c>
      <c r="X657" s="840">
        <f t="shared" si="839"/>
        <v>0.65841369165601715</v>
      </c>
      <c r="Y657" s="840">
        <f t="shared" si="839"/>
        <v>0.6914412319711285</v>
      </c>
      <c r="Z657" s="840">
        <f t="shared" si="839"/>
        <v>0.72600194949825803</v>
      </c>
    </row>
    <row r="658" spans="2:26" x14ac:dyDescent="0.2">
      <c r="B658" s="562" t="s">
        <v>661</v>
      </c>
      <c r="C658" s="531"/>
      <c r="D658" s="563">
        <f>D631+D637+D641+D644+D657</f>
        <v>0</v>
      </c>
      <c r="E658" s="563">
        <f t="shared" ref="E658" si="845">E631+E637+E641+E644+E657</f>
        <v>5174</v>
      </c>
      <c r="F658" s="563">
        <f t="shared" ref="F658:I658" si="846">F631+F637+F641+F644+F657</f>
        <v>5066</v>
      </c>
      <c r="G658" s="563">
        <f t="shared" si="846"/>
        <v>6048</v>
      </c>
      <c r="H658" s="563">
        <f t="shared" si="846"/>
        <v>7257</v>
      </c>
      <c r="I658" s="563">
        <f t="shared" si="846"/>
        <v>9175</v>
      </c>
      <c r="J658" s="533"/>
      <c r="K658" s="562" t="s">
        <v>661</v>
      </c>
      <c r="L658" s="563">
        <f>L631+L637+L641+L644+L657</f>
        <v>0</v>
      </c>
      <c r="M658" s="563">
        <f t="shared" ref="M658" si="847">M631+M637+M641+M644+M657</f>
        <v>8251.6799999999985</v>
      </c>
      <c r="N658" s="563">
        <f t="shared" ref="N658:Q658" si="848">N631+N637+N641+N644+N657</f>
        <v>8329.18949772425</v>
      </c>
      <c r="O658" s="563">
        <f t="shared" si="848"/>
        <v>10443.332373701011</v>
      </c>
      <c r="P658" s="563">
        <f t="shared" si="848"/>
        <v>13157.78413099924</v>
      </c>
      <c r="Q658" s="563">
        <f t="shared" si="848"/>
        <v>17472.138901346942</v>
      </c>
      <c r="S658" s="87" t="s">
        <v>100</v>
      </c>
      <c r="T658" s="739" t="s">
        <v>247</v>
      </c>
      <c r="U658" s="840">
        <f t="shared" si="840"/>
        <v>0.56999999999999995</v>
      </c>
      <c r="V658" s="840">
        <f t="shared" si="839"/>
        <v>0.59684999999999999</v>
      </c>
      <c r="W658" s="840">
        <f t="shared" si="839"/>
        <v>0.62679589612798514</v>
      </c>
      <c r="X658" s="840">
        <f t="shared" si="839"/>
        <v>0.65831657198661675</v>
      </c>
      <c r="Y658" s="840">
        <f t="shared" si="839"/>
        <v>0.69142812116997887</v>
      </c>
      <c r="Z658" s="840">
        <f t="shared" si="839"/>
        <v>0.72599146034357842</v>
      </c>
    </row>
    <row r="659" spans="2:26" x14ac:dyDescent="0.2">
      <c r="B659" s="523" t="s">
        <v>248</v>
      </c>
      <c r="C659" s="524"/>
      <c r="D659" s="537"/>
      <c r="E659" s="536"/>
      <c r="F659" s="536"/>
      <c r="G659" s="536"/>
      <c r="H659" s="536"/>
      <c r="I659" s="536"/>
      <c r="J659" s="533"/>
      <c r="K659" s="523" t="s">
        <v>248</v>
      </c>
      <c r="L659" s="545"/>
      <c r="M659" s="545"/>
      <c r="N659" s="545"/>
      <c r="O659" s="545"/>
      <c r="P659" s="545"/>
      <c r="Q659" s="546"/>
      <c r="S659" s="87" t="s">
        <v>101</v>
      </c>
      <c r="T659" s="739" t="s">
        <v>247</v>
      </c>
      <c r="U659" s="840">
        <f t="shared" si="840"/>
        <v>0.56999999999999995</v>
      </c>
      <c r="V659" s="840">
        <f t="shared" si="839"/>
        <v>0.59684210526315784</v>
      </c>
      <c r="W659" s="840">
        <f t="shared" si="839"/>
        <v>0.6269668027219748</v>
      </c>
      <c r="X659" s="840">
        <f t="shared" si="839"/>
        <v>0.65847486571971792</v>
      </c>
      <c r="Y659" s="840">
        <f t="shared" si="839"/>
        <v>0.69132923258416379</v>
      </c>
      <c r="Z659" s="840">
        <f t="shared" si="839"/>
        <v>0.72601122441292365</v>
      </c>
    </row>
    <row r="660" spans="2:26" x14ac:dyDescent="0.2">
      <c r="B660" s="523" t="s">
        <v>785</v>
      </c>
      <c r="C660" s="524"/>
      <c r="D660" s="537"/>
      <c r="E660" s="536"/>
      <c r="F660" s="536"/>
      <c r="G660" s="536"/>
      <c r="H660" s="536"/>
      <c r="I660" s="536"/>
      <c r="J660" s="533"/>
      <c r="K660" s="523" t="s">
        <v>785</v>
      </c>
      <c r="L660" s="539"/>
      <c r="M660" s="545"/>
      <c r="N660" s="545"/>
      <c r="O660" s="545"/>
      <c r="P660" s="545"/>
      <c r="Q660" s="540"/>
      <c r="S660" s="87" t="s">
        <v>102</v>
      </c>
      <c r="T660" s="739" t="s">
        <v>247</v>
      </c>
      <c r="U660" s="840">
        <f t="shared" si="840"/>
        <v>0.62</v>
      </c>
      <c r="V660" s="840">
        <f t="shared" si="839"/>
        <v>0.6457142857142858</v>
      </c>
      <c r="W660" s="840">
        <f t="shared" si="839"/>
        <v>0.67784429819196057</v>
      </c>
      <c r="X660" s="840">
        <f t="shared" si="839"/>
        <v>0.71244670307098112</v>
      </c>
      <c r="Y660" s="840">
        <f t="shared" si="839"/>
        <v>0.74922395055009849</v>
      </c>
      <c r="Z660" s="840">
        <f t="shared" si="839"/>
        <v>0.78736133378465256</v>
      </c>
    </row>
    <row r="661" spans="2:26" x14ac:dyDescent="0.2">
      <c r="B661" s="87" t="s">
        <v>95</v>
      </c>
      <c r="C661" s="739" t="s">
        <v>247</v>
      </c>
      <c r="D661" s="532">
        <v>0</v>
      </c>
      <c r="E661" s="612">
        <f>D853</f>
        <v>143</v>
      </c>
      <c r="F661" s="612">
        <f t="shared" ref="F661:I671" si="849">E853</f>
        <v>145</v>
      </c>
      <c r="G661" s="612">
        <f t="shared" si="849"/>
        <v>170</v>
      </c>
      <c r="H661" s="612">
        <f t="shared" si="849"/>
        <v>204</v>
      </c>
      <c r="I661" s="612">
        <f t="shared" si="849"/>
        <v>258</v>
      </c>
      <c r="K661" s="87" t="s">
        <v>95</v>
      </c>
      <c r="L661" s="534">
        <v>0</v>
      </c>
      <c r="M661" s="613">
        <f>L853</f>
        <v>24.310000000000002</v>
      </c>
      <c r="N661" s="613">
        <f t="shared" ref="N661:Q671" si="850">M853</f>
        <v>25.940989263803687</v>
      </c>
      <c r="O661" s="613">
        <f t="shared" si="850"/>
        <v>31.967154412655191</v>
      </c>
      <c r="P661" s="613">
        <f t="shared" si="850"/>
        <v>40.287012711031252</v>
      </c>
      <c r="Q661" s="613">
        <f t="shared" si="850"/>
        <v>53.512951931415387</v>
      </c>
      <c r="S661" s="87" t="s">
        <v>103</v>
      </c>
      <c r="T661" s="739" t="s">
        <v>247</v>
      </c>
      <c r="U661" s="840">
        <f t="shared" si="840"/>
        <v>0.62</v>
      </c>
      <c r="V661" s="840">
        <f t="shared" si="839"/>
        <v>0.64700000000000002</v>
      </c>
      <c r="W661" s="840">
        <f t="shared" si="839"/>
        <v>0.67899152894307124</v>
      </c>
      <c r="X661" s="840">
        <f t="shared" si="839"/>
        <v>0.71320523774559108</v>
      </c>
      <c r="Y661" s="840">
        <f t="shared" si="839"/>
        <v>0.74896126648585537</v>
      </c>
      <c r="Z661" s="840">
        <f t="shared" si="839"/>
        <v>0.78649562676641405</v>
      </c>
    </row>
    <row r="662" spans="2:26" x14ac:dyDescent="0.2">
      <c r="B662" s="87" t="s">
        <v>96</v>
      </c>
      <c r="C662" s="739" t="s">
        <v>247</v>
      </c>
      <c r="D662" s="532">
        <v>0</v>
      </c>
      <c r="E662" s="612">
        <f t="shared" ref="E662:E671" si="851">D854</f>
        <v>422</v>
      </c>
      <c r="F662" s="612">
        <f t="shared" si="849"/>
        <v>393</v>
      </c>
      <c r="G662" s="612">
        <f t="shared" si="849"/>
        <v>480</v>
      </c>
      <c r="H662" s="612">
        <f t="shared" si="849"/>
        <v>576</v>
      </c>
      <c r="I662" s="612">
        <f t="shared" si="849"/>
        <v>728</v>
      </c>
      <c r="K662" s="87" t="s">
        <v>96</v>
      </c>
      <c r="L662" s="534">
        <v>0</v>
      </c>
      <c r="M662" s="613">
        <f t="shared" ref="M662:M671" si="852">L854</f>
        <v>80.17999999999995</v>
      </c>
      <c r="N662" s="613">
        <f t="shared" si="850"/>
        <v>78.13071307300504</v>
      </c>
      <c r="O662" s="613">
        <f t="shared" si="850"/>
        <v>100.31141776125867</v>
      </c>
      <c r="P662" s="613">
        <f t="shared" si="850"/>
        <v>126.39390415919365</v>
      </c>
      <c r="Q662" s="613">
        <f t="shared" si="850"/>
        <v>167.77672447916484</v>
      </c>
      <c r="S662" s="87" t="s">
        <v>104</v>
      </c>
      <c r="T662" s="739" t="s">
        <v>247</v>
      </c>
      <c r="U662" s="840">
        <f t="shared" si="840"/>
        <v>0.62</v>
      </c>
      <c r="V662" s="840">
        <f t="shared" si="839"/>
        <v>0.64684415584415589</v>
      </c>
      <c r="W662" s="840">
        <f t="shared" si="839"/>
        <v>0.67902032609092555</v>
      </c>
      <c r="X662" s="840">
        <f t="shared" si="839"/>
        <v>0.71314400433322223</v>
      </c>
      <c r="Y662" s="840">
        <f t="shared" si="839"/>
        <v>0.74898719438728145</v>
      </c>
      <c r="Z662" s="840">
        <f t="shared" si="839"/>
        <v>0.78643368684677273</v>
      </c>
    </row>
    <row r="663" spans="2:26" x14ac:dyDescent="0.2">
      <c r="B663" s="87" t="s">
        <v>97</v>
      </c>
      <c r="C663" s="739" t="s">
        <v>247</v>
      </c>
      <c r="D663" s="532">
        <v>0</v>
      </c>
      <c r="E663" s="612">
        <f t="shared" si="851"/>
        <v>97</v>
      </c>
      <c r="F663" s="612">
        <f t="shared" si="849"/>
        <v>94</v>
      </c>
      <c r="G663" s="612">
        <f t="shared" si="849"/>
        <v>112</v>
      </c>
      <c r="H663" s="612">
        <f t="shared" si="849"/>
        <v>135</v>
      </c>
      <c r="I663" s="612">
        <f t="shared" si="849"/>
        <v>170</v>
      </c>
      <c r="K663" s="87" t="s">
        <v>97</v>
      </c>
      <c r="L663" s="534">
        <v>0</v>
      </c>
      <c r="M663" s="613">
        <f t="shared" si="852"/>
        <v>18.430000000000007</v>
      </c>
      <c r="N663" s="613">
        <f t="shared" si="850"/>
        <v>18.691838671411631</v>
      </c>
      <c r="O663" s="613">
        <f t="shared" si="850"/>
        <v>23.403843259829529</v>
      </c>
      <c r="P663" s="613">
        <f t="shared" si="850"/>
        <v>29.623711959748562</v>
      </c>
      <c r="Q663" s="613">
        <f t="shared" si="850"/>
        <v>39.178165512446981</v>
      </c>
      <c r="S663" s="87" t="s">
        <v>105</v>
      </c>
      <c r="T663" s="739" t="s">
        <v>247</v>
      </c>
      <c r="U663" s="840">
        <f t="shared" si="840"/>
        <v>0.14000000000000001</v>
      </c>
      <c r="V663" s="840">
        <f t="shared" si="839"/>
        <v>0.14903225806451614</v>
      </c>
      <c r="W663" s="840">
        <f t="shared" si="839"/>
        <v>0.15671180754964567</v>
      </c>
      <c r="X663" s="840">
        <f t="shared" si="839"/>
        <v>0.16457649412375944</v>
      </c>
      <c r="Y663" s="840">
        <f t="shared" si="839"/>
        <v>0.17283990662149812</v>
      </c>
      <c r="Z663" s="840">
        <f t="shared" si="839"/>
        <v>0.18148476036560726</v>
      </c>
    </row>
    <row r="664" spans="2:26" x14ac:dyDescent="0.2">
      <c r="B664" s="87" t="s">
        <v>98</v>
      </c>
      <c r="C664" s="739" t="s">
        <v>247</v>
      </c>
      <c r="D664" s="532">
        <v>0</v>
      </c>
      <c r="E664" s="612">
        <f t="shared" si="851"/>
        <v>22</v>
      </c>
      <c r="F664" s="612">
        <f t="shared" si="849"/>
        <v>22</v>
      </c>
      <c r="G664" s="612">
        <f t="shared" si="849"/>
        <v>26</v>
      </c>
      <c r="H664" s="612">
        <f t="shared" si="849"/>
        <v>31</v>
      </c>
      <c r="I664" s="612">
        <f t="shared" si="849"/>
        <v>39</v>
      </c>
      <c r="K664" s="87" t="s">
        <v>98</v>
      </c>
      <c r="L664" s="534">
        <v>0</v>
      </c>
      <c r="M664" s="613">
        <f t="shared" si="852"/>
        <v>4.18</v>
      </c>
      <c r="N664" s="613">
        <f t="shared" si="850"/>
        <v>4.3758000000000052</v>
      </c>
      <c r="O664" s="613">
        <f t="shared" si="850"/>
        <v>5.4327215399462858</v>
      </c>
      <c r="P664" s="613">
        <f t="shared" si="850"/>
        <v>6.8021961378743185</v>
      </c>
      <c r="Q664" s="613">
        <f t="shared" si="850"/>
        <v>8.9880225033540313</v>
      </c>
    </row>
    <row r="665" spans="2:26" x14ac:dyDescent="0.2">
      <c r="B665" s="87" t="s">
        <v>99</v>
      </c>
      <c r="C665" s="739" t="s">
        <v>247</v>
      </c>
      <c r="D665" s="532">
        <v>0</v>
      </c>
      <c r="E665" s="612">
        <f t="shared" si="851"/>
        <v>8</v>
      </c>
      <c r="F665" s="612">
        <f t="shared" si="849"/>
        <v>8</v>
      </c>
      <c r="G665" s="612">
        <f t="shared" si="849"/>
        <v>9</v>
      </c>
      <c r="H665" s="612">
        <f t="shared" si="849"/>
        <v>11</v>
      </c>
      <c r="I665" s="612">
        <f t="shared" si="849"/>
        <v>14</v>
      </c>
      <c r="K665" s="87" t="s">
        <v>99</v>
      </c>
      <c r="L665" s="534">
        <v>0</v>
      </c>
      <c r="M665" s="613">
        <f t="shared" si="852"/>
        <v>1.6799999999999997</v>
      </c>
      <c r="N665" s="613">
        <f t="shared" si="850"/>
        <v>1.7512328767123293</v>
      </c>
      <c r="O665" s="613">
        <f t="shared" si="850"/>
        <v>2.0686039585031608</v>
      </c>
      <c r="P665" s="613">
        <f t="shared" si="850"/>
        <v>2.6556121349159305</v>
      </c>
      <c r="Q665" s="613">
        <f t="shared" si="850"/>
        <v>3.5493994541226499</v>
      </c>
    </row>
    <row r="666" spans="2:26" x14ac:dyDescent="0.2">
      <c r="B666" s="87" t="s">
        <v>100</v>
      </c>
      <c r="C666" s="739" t="s">
        <v>247</v>
      </c>
      <c r="D666" s="532">
        <v>0</v>
      </c>
      <c r="E666" s="612">
        <f t="shared" si="851"/>
        <v>21</v>
      </c>
      <c r="F666" s="612">
        <f t="shared" si="849"/>
        <v>22</v>
      </c>
      <c r="G666" s="612">
        <f t="shared" si="849"/>
        <v>25</v>
      </c>
      <c r="H666" s="612">
        <f t="shared" si="849"/>
        <v>30</v>
      </c>
      <c r="I666" s="612">
        <f t="shared" si="849"/>
        <v>38</v>
      </c>
      <c r="K666" s="87" t="s">
        <v>100</v>
      </c>
      <c r="L666" s="534">
        <v>0</v>
      </c>
      <c r="M666" s="613">
        <f t="shared" si="852"/>
        <v>4.4099999999999966</v>
      </c>
      <c r="N666" s="613">
        <f t="shared" si="850"/>
        <v>4.8168999999999969</v>
      </c>
      <c r="O666" s="613">
        <f t="shared" si="850"/>
        <v>5.7458827664722634</v>
      </c>
      <c r="P666" s="613">
        <f t="shared" si="850"/>
        <v>7.2415102203653845</v>
      </c>
      <c r="Q666" s="613">
        <f t="shared" si="850"/>
        <v>9.6339015586044354</v>
      </c>
    </row>
    <row r="667" spans="2:26" x14ac:dyDescent="0.2">
      <c r="B667" s="87" t="s">
        <v>101</v>
      </c>
      <c r="C667" s="739" t="s">
        <v>247</v>
      </c>
      <c r="D667" s="532">
        <v>0</v>
      </c>
      <c r="E667" s="612">
        <f t="shared" si="851"/>
        <v>6</v>
      </c>
      <c r="F667" s="612">
        <f t="shared" si="849"/>
        <v>6</v>
      </c>
      <c r="G667" s="612">
        <f t="shared" si="849"/>
        <v>7</v>
      </c>
      <c r="H667" s="612">
        <f t="shared" si="849"/>
        <v>9</v>
      </c>
      <c r="I667" s="612">
        <f t="shared" si="849"/>
        <v>11</v>
      </c>
      <c r="K667" s="87" t="s">
        <v>101</v>
      </c>
      <c r="L667" s="534">
        <v>0</v>
      </c>
      <c r="M667" s="613">
        <f t="shared" si="852"/>
        <v>1.3259999999999987</v>
      </c>
      <c r="N667" s="613">
        <f t="shared" si="850"/>
        <v>1.3743157894736839</v>
      </c>
      <c r="O667" s="613">
        <f t="shared" si="850"/>
        <v>1.6825294315971888</v>
      </c>
      <c r="P667" s="613">
        <f t="shared" si="850"/>
        <v>2.2717572660460768</v>
      </c>
      <c r="Q667" s="613">
        <f t="shared" si="850"/>
        <v>2.9151070163693902</v>
      </c>
    </row>
    <row r="668" spans="2:26" x14ac:dyDescent="0.2">
      <c r="B668" s="87" t="s">
        <v>102</v>
      </c>
      <c r="C668" s="739" t="s">
        <v>247</v>
      </c>
      <c r="D668" s="532">
        <v>0</v>
      </c>
      <c r="E668" s="612">
        <f t="shared" si="851"/>
        <v>1</v>
      </c>
      <c r="F668" s="612">
        <f t="shared" si="849"/>
        <v>1</v>
      </c>
      <c r="G668" s="612">
        <f t="shared" si="849"/>
        <v>1</v>
      </c>
      <c r="H668" s="612">
        <f t="shared" si="849"/>
        <v>1</v>
      </c>
      <c r="I668" s="612">
        <f t="shared" si="849"/>
        <v>1</v>
      </c>
      <c r="K668" s="87" t="s">
        <v>102</v>
      </c>
      <c r="L668" s="534">
        <v>0</v>
      </c>
      <c r="M668" s="613">
        <f t="shared" si="852"/>
        <v>0.23199999999999998</v>
      </c>
      <c r="N668" s="613">
        <f t="shared" si="850"/>
        <v>0.23885714285714288</v>
      </c>
      <c r="O668" s="613">
        <f t="shared" si="850"/>
        <v>0.25033660362586563</v>
      </c>
      <c r="P668" s="613">
        <f t="shared" si="850"/>
        <v>0.26306323809294563</v>
      </c>
      <c r="Q668" s="613">
        <f t="shared" si="850"/>
        <v>0.27663701982270217</v>
      </c>
    </row>
    <row r="669" spans="2:26" x14ac:dyDescent="0.2">
      <c r="B669" s="87" t="s">
        <v>103</v>
      </c>
      <c r="C669" s="739" t="s">
        <v>247</v>
      </c>
      <c r="D669" s="532">
        <v>0</v>
      </c>
      <c r="E669" s="612">
        <f t="shared" si="851"/>
        <v>17</v>
      </c>
      <c r="F669" s="612">
        <f t="shared" si="849"/>
        <v>19</v>
      </c>
      <c r="G669" s="612">
        <f t="shared" si="849"/>
        <v>21</v>
      </c>
      <c r="H669" s="612">
        <f t="shared" si="849"/>
        <v>26</v>
      </c>
      <c r="I669" s="612">
        <f t="shared" si="849"/>
        <v>32</v>
      </c>
      <c r="K669" s="87" t="s">
        <v>103</v>
      </c>
      <c r="L669" s="534">
        <v>0</v>
      </c>
      <c r="M669" s="613">
        <f t="shared" si="852"/>
        <v>2.2100000000000009</v>
      </c>
      <c r="N669" s="613">
        <f t="shared" si="850"/>
        <v>2.6410000000000018</v>
      </c>
      <c r="O669" s="613">
        <f t="shared" si="850"/>
        <v>3.0703965313362218</v>
      </c>
      <c r="P669" s="613">
        <f t="shared" si="850"/>
        <v>3.9938667087462036</v>
      </c>
      <c r="Q669" s="613">
        <f t="shared" si="850"/>
        <v>5.1620624436275975</v>
      </c>
    </row>
    <row r="670" spans="2:26" x14ac:dyDescent="0.2">
      <c r="B670" s="87" t="s">
        <v>104</v>
      </c>
      <c r="C670" s="739" t="s">
        <v>247</v>
      </c>
      <c r="D670" s="532">
        <v>0</v>
      </c>
      <c r="E670" s="612">
        <f t="shared" si="851"/>
        <v>81</v>
      </c>
      <c r="F670" s="612">
        <f t="shared" si="849"/>
        <v>86</v>
      </c>
      <c r="G670" s="612">
        <f t="shared" si="849"/>
        <v>98</v>
      </c>
      <c r="H670" s="612">
        <f t="shared" si="849"/>
        <v>118</v>
      </c>
      <c r="I670" s="612">
        <f t="shared" si="849"/>
        <v>149</v>
      </c>
      <c r="K670" s="87" t="s">
        <v>104</v>
      </c>
      <c r="L670" s="534">
        <v>0</v>
      </c>
      <c r="M670" s="613">
        <f t="shared" si="852"/>
        <v>10.530000000000001</v>
      </c>
      <c r="N670" s="613">
        <f t="shared" si="850"/>
        <v>11.949532467532464</v>
      </c>
      <c r="O670" s="613">
        <f t="shared" si="850"/>
        <v>14.328992173842522</v>
      </c>
      <c r="P670" s="613">
        <f t="shared" si="850"/>
        <v>18.124432366703246</v>
      </c>
      <c r="Q670" s="613">
        <f t="shared" si="850"/>
        <v>24.036683287084031</v>
      </c>
    </row>
    <row r="671" spans="2:26" x14ac:dyDescent="0.2">
      <c r="B671" s="87" t="s">
        <v>105</v>
      </c>
      <c r="C671" s="739" t="s">
        <v>247</v>
      </c>
      <c r="D671" s="532">
        <v>0</v>
      </c>
      <c r="E671" s="612">
        <f t="shared" si="851"/>
        <v>78</v>
      </c>
      <c r="F671" s="612">
        <f t="shared" si="849"/>
        <v>90</v>
      </c>
      <c r="G671" s="612">
        <f t="shared" si="849"/>
        <v>107</v>
      </c>
      <c r="H671" s="612">
        <f t="shared" si="849"/>
        <v>129</v>
      </c>
      <c r="I671" s="612">
        <f t="shared" si="849"/>
        <v>162</v>
      </c>
      <c r="K671" s="87" t="s">
        <v>105</v>
      </c>
      <c r="L671" s="534">
        <v>0</v>
      </c>
      <c r="M671" s="613">
        <f t="shared" si="852"/>
        <v>7.019999999999996</v>
      </c>
      <c r="N671" s="613">
        <f t="shared" si="850"/>
        <v>8.9129032258064456</v>
      </c>
      <c r="O671" s="613">
        <f t="shared" si="850"/>
        <v>11.175562782648512</v>
      </c>
      <c r="P671" s="613">
        <f t="shared" si="850"/>
        <v>14.153221474411623</v>
      </c>
      <c r="Q671" s="613">
        <f t="shared" si="850"/>
        <v>18.666670167266602</v>
      </c>
      <c r="S671" s="619"/>
    </row>
    <row r="672" spans="2:26" x14ac:dyDescent="0.2">
      <c r="B672" s="561" t="s">
        <v>786</v>
      </c>
      <c r="C672" s="611"/>
      <c r="D672" s="572">
        <f t="shared" ref="D672:E672" si="853">SUM(D661:D671)</f>
        <v>0</v>
      </c>
      <c r="E672" s="572">
        <f t="shared" si="853"/>
        <v>896</v>
      </c>
      <c r="F672" s="572">
        <f t="shared" ref="F672:I672" si="854">SUM(F661:F671)</f>
        <v>886</v>
      </c>
      <c r="G672" s="572">
        <f t="shared" si="854"/>
        <v>1056</v>
      </c>
      <c r="H672" s="572">
        <f t="shared" si="854"/>
        <v>1270</v>
      </c>
      <c r="I672" s="572">
        <f t="shared" si="854"/>
        <v>1602</v>
      </c>
      <c r="J672" s="533"/>
      <c r="K672" s="561" t="s">
        <v>786</v>
      </c>
      <c r="L672" s="604">
        <f t="shared" ref="L672:M672" si="855">SUM(L661:L671)</f>
        <v>0</v>
      </c>
      <c r="M672" s="604">
        <f t="shared" si="855"/>
        <v>154.50799999999998</v>
      </c>
      <c r="N672" s="604">
        <f t="shared" ref="N672:Q672" si="856">SUM(N661:N671)</f>
        <v>158.82408251060241</v>
      </c>
      <c r="O672" s="604">
        <f t="shared" si="856"/>
        <v>199.43744122171543</v>
      </c>
      <c r="P672" s="604">
        <f t="shared" si="856"/>
        <v>251.81028837712921</v>
      </c>
      <c r="Q672" s="604">
        <f t="shared" si="856"/>
        <v>333.69632537327863</v>
      </c>
    </row>
    <row r="673" spans="2:17" x14ac:dyDescent="0.2">
      <c r="B673" s="523" t="s">
        <v>673</v>
      </c>
      <c r="C673" s="524"/>
      <c r="D673" s="537"/>
      <c r="E673" s="536"/>
      <c r="F673" s="536"/>
      <c r="G673" s="536"/>
      <c r="H673" s="536"/>
      <c r="I673" s="536"/>
      <c r="J673" s="533"/>
      <c r="K673" s="523" t="s">
        <v>673</v>
      </c>
      <c r="L673" s="539"/>
      <c r="M673" s="545"/>
      <c r="N673" s="545"/>
      <c r="O673" s="545"/>
      <c r="P673" s="545"/>
      <c r="Q673" s="540"/>
    </row>
    <row r="674" spans="2:17" x14ac:dyDescent="0.2">
      <c r="B674" s="87" t="s">
        <v>95</v>
      </c>
      <c r="C674" s="739" t="s">
        <v>247</v>
      </c>
      <c r="D674" s="532">
        <v>0</v>
      </c>
      <c r="E674" s="612">
        <f>D866</f>
        <v>143</v>
      </c>
      <c r="F674" s="612">
        <f t="shared" ref="F674:I684" si="857">E866</f>
        <v>145</v>
      </c>
      <c r="G674" s="612">
        <f t="shared" si="857"/>
        <v>170</v>
      </c>
      <c r="H674" s="612">
        <f t="shared" si="857"/>
        <v>204</v>
      </c>
      <c r="I674" s="612">
        <f t="shared" si="857"/>
        <v>258</v>
      </c>
      <c r="K674" s="87" t="s">
        <v>95</v>
      </c>
      <c r="L674" s="534">
        <v>0</v>
      </c>
      <c r="M674" s="613">
        <f>L866</f>
        <v>54.339999999999975</v>
      </c>
      <c r="N674" s="613">
        <f t="shared" ref="N674:Q684" si="858">M866</f>
        <v>57.681978527607328</v>
      </c>
      <c r="O674" s="613">
        <f t="shared" si="858"/>
        <v>71.042051397709429</v>
      </c>
      <c r="P674" s="613">
        <f t="shared" si="858"/>
        <v>89.527132062960504</v>
      </c>
      <c r="Q674" s="613">
        <f t="shared" si="858"/>
        <v>118.91771960523806</v>
      </c>
    </row>
    <row r="675" spans="2:17" x14ac:dyDescent="0.2">
      <c r="B675" s="87" t="s">
        <v>96</v>
      </c>
      <c r="C675" s="739" t="s">
        <v>247</v>
      </c>
      <c r="D675" s="532">
        <v>0</v>
      </c>
      <c r="E675" s="612">
        <f t="shared" ref="E675:E684" si="859">D867</f>
        <v>422</v>
      </c>
      <c r="F675" s="612">
        <f t="shared" si="857"/>
        <v>393</v>
      </c>
      <c r="G675" s="612">
        <f t="shared" si="857"/>
        <v>480</v>
      </c>
      <c r="H675" s="612">
        <f t="shared" si="857"/>
        <v>576</v>
      </c>
      <c r="I675" s="612">
        <f t="shared" si="857"/>
        <v>728</v>
      </c>
      <c r="K675" s="87" t="s">
        <v>96</v>
      </c>
      <c r="L675" s="534">
        <v>0</v>
      </c>
      <c r="M675" s="613">
        <f t="shared" ref="M675:M684" si="860">L867</f>
        <v>219.44000000000005</v>
      </c>
      <c r="N675" s="613">
        <f t="shared" si="858"/>
        <v>214.74213921901537</v>
      </c>
      <c r="O675" s="613">
        <f t="shared" si="858"/>
        <v>275.84336916040093</v>
      </c>
      <c r="P675" s="613">
        <f t="shared" si="858"/>
        <v>347.58178914554173</v>
      </c>
      <c r="Q675" s="613">
        <f t="shared" si="858"/>
        <v>461.38583158171514</v>
      </c>
    </row>
    <row r="676" spans="2:17" x14ac:dyDescent="0.2">
      <c r="B676" s="87" t="s">
        <v>97</v>
      </c>
      <c r="C676" s="739" t="s">
        <v>247</v>
      </c>
      <c r="D676" s="532">
        <v>0</v>
      </c>
      <c r="E676" s="612">
        <f t="shared" si="859"/>
        <v>97</v>
      </c>
      <c r="F676" s="612">
        <f t="shared" si="857"/>
        <v>94</v>
      </c>
      <c r="G676" s="612">
        <f t="shared" si="857"/>
        <v>112</v>
      </c>
      <c r="H676" s="612">
        <f t="shared" si="857"/>
        <v>135</v>
      </c>
      <c r="I676" s="612">
        <f t="shared" si="857"/>
        <v>170</v>
      </c>
      <c r="K676" s="87" t="s">
        <v>97</v>
      </c>
      <c r="L676" s="534">
        <v>0</v>
      </c>
      <c r="M676" s="613">
        <f t="shared" si="860"/>
        <v>50.44</v>
      </c>
      <c r="N676" s="613">
        <f t="shared" si="858"/>
        <v>51.375516014234904</v>
      </c>
      <c r="O676" s="613">
        <f t="shared" si="858"/>
        <v>64.357572367776811</v>
      </c>
      <c r="P676" s="613">
        <f t="shared" si="858"/>
        <v>81.464874435354091</v>
      </c>
      <c r="Q676" s="613">
        <f t="shared" si="858"/>
        <v>107.73991816333046</v>
      </c>
    </row>
    <row r="677" spans="2:17" x14ac:dyDescent="0.2">
      <c r="B677" s="87" t="s">
        <v>98</v>
      </c>
      <c r="C677" s="739" t="s">
        <v>247</v>
      </c>
      <c r="D677" s="532">
        <v>0</v>
      </c>
      <c r="E677" s="612">
        <f t="shared" si="859"/>
        <v>22</v>
      </c>
      <c r="F677" s="612">
        <f t="shared" si="857"/>
        <v>22</v>
      </c>
      <c r="G677" s="612">
        <f t="shared" si="857"/>
        <v>26</v>
      </c>
      <c r="H677" s="612">
        <f t="shared" si="857"/>
        <v>31</v>
      </c>
      <c r="I677" s="612">
        <f t="shared" si="857"/>
        <v>39</v>
      </c>
      <c r="K677" s="87" t="s">
        <v>98</v>
      </c>
      <c r="L677" s="534">
        <v>0</v>
      </c>
      <c r="M677" s="613">
        <f t="shared" si="860"/>
        <v>11.439999999999998</v>
      </c>
      <c r="N677" s="613">
        <f t="shared" si="858"/>
        <v>12.027400000000014</v>
      </c>
      <c r="O677" s="613">
        <f t="shared" si="858"/>
        <v>14.93930841714824</v>
      </c>
      <c r="P677" s="613">
        <f t="shared" si="858"/>
        <v>18.705964424262049</v>
      </c>
      <c r="Q677" s="613">
        <f t="shared" si="858"/>
        <v>24.717053600452516</v>
      </c>
    </row>
    <row r="678" spans="2:17" x14ac:dyDescent="0.2">
      <c r="B678" s="87" t="s">
        <v>99</v>
      </c>
      <c r="C678" s="739" t="s">
        <v>247</v>
      </c>
      <c r="D678" s="532">
        <v>0</v>
      </c>
      <c r="E678" s="612">
        <f t="shared" si="859"/>
        <v>8</v>
      </c>
      <c r="F678" s="612">
        <f t="shared" si="857"/>
        <v>8</v>
      </c>
      <c r="G678" s="612">
        <f t="shared" si="857"/>
        <v>9</v>
      </c>
      <c r="H678" s="612">
        <f t="shared" si="857"/>
        <v>11</v>
      </c>
      <c r="I678" s="612">
        <f t="shared" si="857"/>
        <v>14</v>
      </c>
      <c r="K678" s="87" t="s">
        <v>99</v>
      </c>
      <c r="L678" s="534">
        <v>0</v>
      </c>
      <c r="M678" s="613">
        <f t="shared" si="860"/>
        <v>4.5600000000000023</v>
      </c>
      <c r="N678" s="613">
        <f t="shared" si="858"/>
        <v>4.7736986301369839</v>
      </c>
      <c r="O678" s="613">
        <f t="shared" si="858"/>
        <v>5.64139028217744</v>
      </c>
      <c r="P678" s="613">
        <f t="shared" si="858"/>
        <v>7.2425506082161917</v>
      </c>
      <c r="Q678" s="613">
        <f t="shared" si="858"/>
        <v>9.6801772475958074</v>
      </c>
    </row>
    <row r="679" spans="2:17" x14ac:dyDescent="0.2">
      <c r="B679" s="87" t="s">
        <v>100</v>
      </c>
      <c r="C679" s="739" t="s">
        <v>247</v>
      </c>
      <c r="D679" s="532">
        <v>0</v>
      </c>
      <c r="E679" s="612">
        <f t="shared" si="859"/>
        <v>21</v>
      </c>
      <c r="F679" s="612">
        <f t="shared" si="857"/>
        <v>22</v>
      </c>
      <c r="G679" s="612">
        <f t="shared" si="857"/>
        <v>25</v>
      </c>
      <c r="H679" s="612">
        <f t="shared" si="857"/>
        <v>30</v>
      </c>
      <c r="I679" s="612">
        <f t="shared" si="857"/>
        <v>38</v>
      </c>
      <c r="K679" s="87" t="s">
        <v>100</v>
      </c>
      <c r="L679" s="534">
        <v>0</v>
      </c>
      <c r="M679" s="613">
        <f t="shared" si="860"/>
        <v>11.969999999999999</v>
      </c>
      <c r="N679" s="613">
        <f t="shared" si="858"/>
        <v>13.13069999999999</v>
      </c>
      <c r="O679" s="613">
        <f t="shared" si="858"/>
        <v>15.669897403199627</v>
      </c>
      <c r="P679" s="613">
        <f t="shared" si="858"/>
        <v>19.749497159598519</v>
      </c>
      <c r="Q679" s="613">
        <f t="shared" si="858"/>
        <v>26.274268604459195</v>
      </c>
    </row>
    <row r="680" spans="2:17" x14ac:dyDescent="0.2">
      <c r="B680" s="87" t="s">
        <v>101</v>
      </c>
      <c r="C680" s="739" t="s">
        <v>247</v>
      </c>
      <c r="D680" s="532">
        <v>0</v>
      </c>
      <c r="E680" s="612">
        <f t="shared" si="859"/>
        <v>6</v>
      </c>
      <c r="F680" s="612">
        <f t="shared" si="857"/>
        <v>6</v>
      </c>
      <c r="G680" s="612">
        <f t="shared" si="857"/>
        <v>7</v>
      </c>
      <c r="H680" s="612">
        <f t="shared" si="857"/>
        <v>9</v>
      </c>
      <c r="I680" s="612">
        <f t="shared" si="857"/>
        <v>11</v>
      </c>
      <c r="K680" s="87" t="s">
        <v>101</v>
      </c>
      <c r="L680" s="534">
        <v>0</v>
      </c>
      <c r="M680" s="613">
        <f t="shared" si="860"/>
        <v>3.4200000000000017</v>
      </c>
      <c r="N680" s="613">
        <f t="shared" si="858"/>
        <v>3.5810526315789453</v>
      </c>
      <c r="O680" s="613">
        <f t="shared" si="858"/>
        <v>4.388767619053823</v>
      </c>
      <c r="P680" s="613">
        <f t="shared" si="858"/>
        <v>5.9262737914774561</v>
      </c>
      <c r="Q680" s="613">
        <f t="shared" si="858"/>
        <v>7.6046215584257979</v>
      </c>
    </row>
    <row r="681" spans="2:17" x14ac:dyDescent="0.2">
      <c r="B681" s="87" t="s">
        <v>102</v>
      </c>
      <c r="C681" s="739" t="s">
        <v>247</v>
      </c>
      <c r="D681" s="532">
        <v>0</v>
      </c>
      <c r="E681" s="612">
        <f t="shared" si="859"/>
        <v>1</v>
      </c>
      <c r="F681" s="612">
        <f t="shared" si="857"/>
        <v>1</v>
      </c>
      <c r="G681" s="612">
        <f t="shared" si="857"/>
        <v>1</v>
      </c>
      <c r="H681" s="612">
        <f t="shared" si="857"/>
        <v>1</v>
      </c>
      <c r="I681" s="612">
        <f t="shared" si="857"/>
        <v>1</v>
      </c>
      <c r="K681" s="87" t="s">
        <v>102</v>
      </c>
      <c r="L681" s="534">
        <v>0</v>
      </c>
      <c r="M681" s="613">
        <f t="shared" si="860"/>
        <v>0.62000000000000011</v>
      </c>
      <c r="N681" s="613">
        <f t="shared" si="858"/>
        <v>0.64571428571428591</v>
      </c>
      <c r="O681" s="613">
        <f t="shared" si="858"/>
        <v>0.67784429819196035</v>
      </c>
      <c r="P681" s="613">
        <f t="shared" si="858"/>
        <v>0.71244670307098179</v>
      </c>
      <c r="Q681" s="613">
        <f t="shared" si="858"/>
        <v>0.74922395055009794</v>
      </c>
    </row>
    <row r="682" spans="2:17" x14ac:dyDescent="0.2">
      <c r="B682" s="87" t="s">
        <v>103</v>
      </c>
      <c r="C682" s="739" t="s">
        <v>247</v>
      </c>
      <c r="D682" s="532">
        <v>0</v>
      </c>
      <c r="E682" s="612">
        <f t="shared" si="859"/>
        <v>17</v>
      </c>
      <c r="F682" s="612">
        <f t="shared" si="857"/>
        <v>19</v>
      </c>
      <c r="G682" s="612">
        <f t="shared" si="857"/>
        <v>21</v>
      </c>
      <c r="H682" s="612">
        <f t="shared" si="857"/>
        <v>26</v>
      </c>
      <c r="I682" s="612">
        <f t="shared" si="857"/>
        <v>32</v>
      </c>
      <c r="K682" s="87" t="s">
        <v>103</v>
      </c>
      <c r="L682" s="534">
        <v>0</v>
      </c>
      <c r="M682" s="613">
        <f t="shared" si="860"/>
        <v>10.540000000000006</v>
      </c>
      <c r="N682" s="613">
        <f t="shared" si="858"/>
        <v>12.293000000000006</v>
      </c>
      <c r="O682" s="613">
        <f t="shared" si="858"/>
        <v>14.258822107804491</v>
      </c>
      <c r="P682" s="613">
        <f t="shared" si="858"/>
        <v>18.543336181385371</v>
      </c>
      <c r="Q682" s="613">
        <f t="shared" si="858"/>
        <v>23.966760527547365</v>
      </c>
    </row>
    <row r="683" spans="2:17" x14ac:dyDescent="0.2">
      <c r="B683" s="87" t="s">
        <v>104</v>
      </c>
      <c r="C683" s="739" t="s">
        <v>247</v>
      </c>
      <c r="D683" s="532">
        <v>0</v>
      </c>
      <c r="E683" s="612">
        <f t="shared" si="859"/>
        <v>81</v>
      </c>
      <c r="F683" s="612">
        <f t="shared" si="857"/>
        <v>86</v>
      </c>
      <c r="G683" s="612">
        <f t="shared" si="857"/>
        <v>98</v>
      </c>
      <c r="H683" s="612">
        <f t="shared" si="857"/>
        <v>118</v>
      </c>
      <c r="I683" s="612">
        <f t="shared" si="857"/>
        <v>149</v>
      </c>
      <c r="K683" s="87" t="s">
        <v>104</v>
      </c>
      <c r="L683" s="534">
        <v>0</v>
      </c>
      <c r="M683" s="613">
        <f t="shared" si="860"/>
        <v>50.220000000000027</v>
      </c>
      <c r="N683" s="613">
        <f t="shared" si="858"/>
        <v>55.62859740259745</v>
      </c>
      <c r="O683" s="613">
        <f t="shared" si="858"/>
        <v>66.543991956910645</v>
      </c>
      <c r="P683" s="613">
        <f t="shared" si="858"/>
        <v>84.150992511320283</v>
      </c>
      <c r="Q683" s="613">
        <f t="shared" si="858"/>
        <v>111.59909196370495</v>
      </c>
    </row>
    <row r="684" spans="2:17" x14ac:dyDescent="0.2">
      <c r="B684" s="87" t="s">
        <v>105</v>
      </c>
      <c r="C684" s="739" t="s">
        <v>247</v>
      </c>
      <c r="D684" s="532">
        <v>0</v>
      </c>
      <c r="E684" s="612">
        <f t="shared" si="859"/>
        <v>78</v>
      </c>
      <c r="F684" s="612">
        <f t="shared" si="857"/>
        <v>90</v>
      </c>
      <c r="G684" s="612">
        <f t="shared" si="857"/>
        <v>107</v>
      </c>
      <c r="H684" s="612">
        <f t="shared" si="857"/>
        <v>129</v>
      </c>
      <c r="I684" s="612">
        <f t="shared" si="857"/>
        <v>162</v>
      </c>
      <c r="K684" s="87" t="s">
        <v>105</v>
      </c>
      <c r="L684" s="534">
        <v>0</v>
      </c>
      <c r="M684" s="613">
        <f t="shared" si="860"/>
        <v>10.920000000000002</v>
      </c>
      <c r="N684" s="613">
        <f t="shared" si="858"/>
        <v>13.412903225806446</v>
      </c>
      <c r="O684" s="613">
        <f t="shared" si="858"/>
        <v>16.768163407812068</v>
      </c>
      <c r="P684" s="613">
        <f t="shared" si="858"/>
        <v>21.230367741964983</v>
      </c>
      <c r="Q684" s="613">
        <f t="shared" si="858"/>
        <v>28.000064872682685</v>
      </c>
    </row>
    <row r="685" spans="2:17" x14ac:dyDescent="0.2">
      <c r="B685" s="561" t="s">
        <v>674</v>
      </c>
      <c r="C685" s="611"/>
      <c r="D685" s="572">
        <f t="shared" ref="D685:E685" si="861">SUM(D674:D684)</f>
        <v>0</v>
      </c>
      <c r="E685" s="572">
        <f t="shared" si="861"/>
        <v>896</v>
      </c>
      <c r="F685" s="572">
        <f t="shared" ref="F685:I685" si="862">SUM(F674:F684)</f>
        <v>886</v>
      </c>
      <c r="G685" s="572">
        <f t="shared" si="862"/>
        <v>1056</v>
      </c>
      <c r="H685" s="572">
        <f t="shared" si="862"/>
        <v>1270</v>
      </c>
      <c r="I685" s="572">
        <f t="shared" si="862"/>
        <v>1602</v>
      </c>
      <c r="J685" s="533"/>
      <c r="K685" s="561" t="s">
        <v>674</v>
      </c>
      <c r="L685" s="572">
        <f t="shared" ref="L685:M685" si="863">SUM(L674:L684)</f>
        <v>0</v>
      </c>
      <c r="M685" s="572">
        <f t="shared" si="863"/>
        <v>427.91000000000014</v>
      </c>
      <c r="N685" s="572">
        <f t="shared" ref="N685:Q685" si="864">SUM(N674:N684)</f>
        <v>439.29269993669175</v>
      </c>
      <c r="O685" s="572">
        <f t="shared" si="864"/>
        <v>550.13117841818541</v>
      </c>
      <c r="P685" s="572">
        <f t="shared" si="864"/>
        <v>694.83522476515213</v>
      </c>
      <c r="Q685" s="572">
        <f t="shared" si="864"/>
        <v>920.63473167570214</v>
      </c>
    </row>
    <row r="686" spans="2:17" x14ac:dyDescent="0.2">
      <c r="B686" s="562" t="s">
        <v>663</v>
      </c>
      <c r="C686" s="531"/>
      <c r="D686" s="563">
        <f>D672+D685</f>
        <v>0</v>
      </c>
      <c r="E686" s="563">
        <f t="shared" ref="E686" si="865">E672+E685</f>
        <v>1792</v>
      </c>
      <c r="F686" s="563">
        <f t="shared" ref="F686:I686" si="866">F672+F685</f>
        <v>1772</v>
      </c>
      <c r="G686" s="563">
        <f t="shared" si="866"/>
        <v>2112</v>
      </c>
      <c r="H686" s="563">
        <f t="shared" si="866"/>
        <v>2540</v>
      </c>
      <c r="I686" s="563">
        <f t="shared" si="866"/>
        <v>3204</v>
      </c>
      <c r="J686" s="533"/>
      <c r="K686" s="562" t="s">
        <v>663</v>
      </c>
      <c r="L686" s="563">
        <f>L672+L685</f>
        <v>0</v>
      </c>
      <c r="M686" s="563">
        <f t="shared" ref="M686" si="867">M672+M685</f>
        <v>582.41800000000012</v>
      </c>
      <c r="N686" s="563">
        <f t="shared" ref="N686:Q686" si="868">N672+N685</f>
        <v>598.1167824472941</v>
      </c>
      <c r="O686" s="563">
        <f t="shared" si="868"/>
        <v>749.56861963990082</v>
      </c>
      <c r="P686" s="563">
        <f t="shared" si="868"/>
        <v>946.64551314228129</v>
      </c>
      <c r="Q686" s="563">
        <f t="shared" si="868"/>
        <v>1254.3310570489807</v>
      </c>
    </row>
    <row r="687" spans="2:17" x14ac:dyDescent="0.2">
      <c r="B687" s="541" t="s">
        <v>664</v>
      </c>
      <c r="C687" s="524"/>
      <c r="D687" s="594">
        <f>+D658+D686</f>
        <v>0</v>
      </c>
      <c r="E687" s="594">
        <f t="shared" ref="E687" si="869">+E658+E686</f>
        <v>6966</v>
      </c>
      <c r="F687" s="594">
        <f t="shared" ref="F687:I687" si="870">+F658+F686</f>
        <v>6838</v>
      </c>
      <c r="G687" s="594">
        <f t="shared" si="870"/>
        <v>8160</v>
      </c>
      <c r="H687" s="594">
        <f t="shared" si="870"/>
        <v>9797</v>
      </c>
      <c r="I687" s="594">
        <f t="shared" si="870"/>
        <v>12379</v>
      </c>
      <c r="J687" s="533"/>
      <c r="K687" s="577" t="s">
        <v>664</v>
      </c>
      <c r="L687" s="832">
        <f>L658+L686</f>
        <v>0</v>
      </c>
      <c r="M687" s="832">
        <f t="shared" ref="M687" si="871">M658+M686</f>
        <v>8834.0979999999981</v>
      </c>
      <c r="N687" s="832">
        <f t="shared" ref="N687:Q687" si="872">N658+N686</f>
        <v>8927.3062801715441</v>
      </c>
      <c r="O687" s="832">
        <f t="shared" si="872"/>
        <v>11192.900993340911</v>
      </c>
      <c r="P687" s="832">
        <f t="shared" si="872"/>
        <v>14104.429644141521</v>
      </c>
      <c r="Q687" s="832">
        <f t="shared" si="872"/>
        <v>18726.469958395923</v>
      </c>
    </row>
    <row r="688" spans="2:17" x14ac:dyDescent="0.2">
      <c r="B688" s="682" t="s">
        <v>665</v>
      </c>
      <c r="C688" s="524"/>
      <c r="D688" s="537"/>
      <c r="E688" s="536"/>
      <c r="F688" s="536"/>
      <c r="G688" s="536"/>
      <c r="H688" s="536"/>
      <c r="I688" s="538"/>
      <c r="J688" s="533"/>
      <c r="K688" s="682" t="s">
        <v>665</v>
      </c>
      <c r="L688" s="539"/>
      <c r="M688" s="539"/>
      <c r="N688" s="539"/>
      <c r="O688" s="539"/>
      <c r="P688" s="539"/>
      <c r="Q688" s="540"/>
    </row>
    <row r="689" spans="2:17" x14ac:dyDescent="0.2">
      <c r="B689" s="523" t="s">
        <v>250</v>
      </c>
      <c r="C689" s="524"/>
      <c r="D689" s="537"/>
      <c r="E689" s="536"/>
      <c r="F689" s="536"/>
      <c r="G689" s="536"/>
      <c r="H689" s="536"/>
      <c r="I689" s="538"/>
      <c r="J689" s="533"/>
      <c r="K689" s="523" t="s">
        <v>250</v>
      </c>
      <c r="L689" s="543"/>
      <c r="M689" s="543"/>
      <c r="N689" s="543"/>
      <c r="O689" s="543"/>
      <c r="P689" s="543"/>
      <c r="Q689" s="544"/>
    </row>
    <row r="690" spans="2:17" x14ac:dyDescent="0.2">
      <c r="B690" s="523" t="s">
        <v>825</v>
      </c>
      <c r="C690" s="524"/>
      <c r="D690" s="537"/>
      <c r="E690" s="536"/>
      <c r="F690" s="536"/>
      <c r="G690" s="536"/>
      <c r="H690" s="536"/>
      <c r="I690" s="538"/>
      <c r="J690" s="533"/>
      <c r="K690" s="523" t="s">
        <v>825</v>
      </c>
      <c r="L690" s="545"/>
      <c r="M690" s="545"/>
      <c r="N690" s="545"/>
      <c r="O690" s="545"/>
      <c r="P690" s="545"/>
      <c r="Q690" s="546"/>
    </row>
    <row r="691" spans="2:17" x14ac:dyDescent="0.2">
      <c r="B691" s="87" t="s">
        <v>95</v>
      </c>
      <c r="C691" s="739" t="s">
        <v>267</v>
      </c>
      <c r="D691" s="532">
        <f>D819+D755-D627</f>
        <v>4444.25</v>
      </c>
      <c r="E691" s="532">
        <f t="shared" ref="E691:I691" si="873">E819+E755-E627</f>
        <v>4004.55</v>
      </c>
      <c r="F691" s="532">
        <f t="shared" si="873"/>
        <v>4772.2391069012183</v>
      </c>
      <c r="G691" s="532">
        <f t="shared" si="873"/>
        <v>5741.1769282814621</v>
      </c>
      <c r="H691" s="532">
        <f t="shared" si="873"/>
        <v>7294.5540172530455</v>
      </c>
      <c r="I691" s="532">
        <f t="shared" si="873"/>
        <v>9160.7467692828141</v>
      </c>
      <c r="K691" s="87" t="s">
        <v>95</v>
      </c>
      <c r="L691" s="534">
        <f>D691*'estand mp'!F228</f>
        <v>8666.2875000000004</v>
      </c>
      <c r="M691" s="613">
        <f>E691*'estand mp'!G228</f>
        <v>8077.1773499999999</v>
      </c>
      <c r="N691" s="613">
        <f>F691*'estand mp'!H228</f>
        <v>10106.886592550743</v>
      </c>
      <c r="O691" s="613">
        <f>G691*'estand mp'!I228</f>
        <v>12766.899135438938</v>
      </c>
      <c r="P691" s="613">
        <f>H691*'estand mp'!J228</f>
        <v>17032.270276046896</v>
      </c>
      <c r="Q691" s="613">
        <f>I691*'estand mp'!K228</f>
        <v>22459.183969657559</v>
      </c>
    </row>
    <row r="692" spans="2:17" x14ac:dyDescent="0.2">
      <c r="B692" s="87" t="s">
        <v>96</v>
      </c>
      <c r="C692" s="739" t="s">
        <v>267</v>
      </c>
      <c r="D692" s="532">
        <f t="shared" ref="D692:D694" si="874">D820+D756-D628</f>
        <v>14586.34</v>
      </c>
      <c r="E692" s="532">
        <f t="shared" ref="E692:I692" si="875">E820+E756-E628</f>
        <v>11966.145</v>
      </c>
      <c r="F692" s="532">
        <f t="shared" si="875"/>
        <v>15109.531623815968</v>
      </c>
      <c r="G692" s="532">
        <f t="shared" si="875"/>
        <v>18091.961948579163</v>
      </c>
      <c r="H692" s="532">
        <f t="shared" si="875"/>
        <v>22990.91905953992</v>
      </c>
      <c r="I692" s="532">
        <f t="shared" si="875"/>
        <v>28857.540419485791</v>
      </c>
      <c r="K692" s="87" t="s">
        <v>96</v>
      </c>
      <c r="L692" s="534">
        <f>D692*'estand mp'!F237</f>
        <v>28443.363000000001</v>
      </c>
      <c r="M692" s="613">
        <f>E692*'estand mp'!G237</f>
        <v>24135.714465000001</v>
      </c>
      <c r="N692" s="613">
        <f>F692*'estand mp'!H237</f>
        <v>31999.721549498645</v>
      </c>
      <c r="O692" s="613">
        <f>G692*'estand mp'!I237</f>
        <v>40231.864693438292</v>
      </c>
      <c r="P692" s="613">
        <f>H692*'estand mp'!J237</f>
        <v>53682.1780180969</v>
      </c>
      <c r="Q692" s="613">
        <f>I692*'estand mp'!K237</f>
        <v>70749.342331596927</v>
      </c>
    </row>
    <row r="693" spans="2:17" x14ac:dyDescent="0.2">
      <c r="B693" s="87" t="s">
        <v>97</v>
      </c>
      <c r="C693" s="739" t="s">
        <v>267</v>
      </c>
      <c r="D693" s="532">
        <f t="shared" si="874"/>
        <v>4743</v>
      </c>
      <c r="E693" s="532">
        <f t="shared" ref="E693:I693" si="876">E821+E757-E629</f>
        <v>4056.5600000000004</v>
      </c>
      <c r="F693" s="532">
        <f t="shared" si="876"/>
        <v>4990.6681461434364</v>
      </c>
      <c r="G693" s="532">
        <f t="shared" si="876"/>
        <v>5987.3137753721248</v>
      </c>
      <c r="H693" s="532">
        <f t="shared" si="876"/>
        <v>7603.6703653585937</v>
      </c>
      <c r="I693" s="532">
        <f t="shared" si="876"/>
        <v>9551.8339377537213</v>
      </c>
      <c r="K693" s="87" t="s">
        <v>97</v>
      </c>
      <c r="L693" s="534">
        <f>D693*'estand mp'!F246</f>
        <v>9248.85</v>
      </c>
      <c r="M693" s="613">
        <f>E693*'estand mp'!G246</f>
        <v>8182.0815200000006</v>
      </c>
      <c r="N693" s="613">
        <f>F693*'estand mp'!H246</f>
        <v>10569.486533309875</v>
      </c>
      <c r="O693" s="613">
        <f>G693*'estand mp'!I246</f>
        <v>13314.244103130446</v>
      </c>
      <c r="P693" s="613">
        <f>H693*'estand mp'!J246</f>
        <v>17754.035194810353</v>
      </c>
      <c r="Q693" s="613">
        <f>I693*'estand mp'!K246</f>
        <v>23418.00303605865</v>
      </c>
    </row>
    <row r="694" spans="2:17" x14ac:dyDescent="0.2">
      <c r="B694" s="87" t="s">
        <v>98</v>
      </c>
      <c r="C694" s="739" t="s">
        <v>267</v>
      </c>
      <c r="D694" s="532">
        <f t="shared" si="874"/>
        <v>1311.8</v>
      </c>
      <c r="E694" s="532">
        <f t="shared" ref="E694:I694" si="877">E822+E758-E630</f>
        <v>1195.6000000000001</v>
      </c>
      <c r="F694" s="532">
        <f t="shared" si="877"/>
        <v>1409.2589986468201</v>
      </c>
      <c r="G694" s="532">
        <f t="shared" si="877"/>
        <v>1699.9907983761841</v>
      </c>
      <c r="H694" s="532">
        <f t="shared" si="877"/>
        <v>2158.04749661705</v>
      </c>
      <c r="I694" s="532">
        <f t="shared" si="877"/>
        <v>2709.1119079837617</v>
      </c>
      <c r="K694" s="87" t="s">
        <v>98</v>
      </c>
      <c r="L694" s="534">
        <f>D694*'estand mp'!F255</f>
        <v>2558.0099999999998</v>
      </c>
      <c r="M694" s="613">
        <f>E694*'estand mp'!G255</f>
        <v>2411.5252</v>
      </c>
      <c r="N694" s="613">
        <f>F694*'estand mp'!H255</f>
        <v>2984.5991702841679</v>
      </c>
      <c r="O694" s="613">
        <f>G694*'estand mp'!I255</f>
        <v>3780.3417879580511</v>
      </c>
      <c r="P694" s="613">
        <f>H694*'estand mp'!J255</f>
        <v>5038.8890320082373</v>
      </c>
      <c r="Q694" s="613">
        <f>I694*'estand mp'!K255</f>
        <v>6641.8649339611384</v>
      </c>
    </row>
    <row r="695" spans="2:17" x14ac:dyDescent="0.2">
      <c r="B695" s="561" t="s">
        <v>826</v>
      </c>
      <c r="C695" s="611"/>
      <c r="D695" s="572">
        <f t="shared" ref="D695" si="878">SUM(D691:D694)</f>
        <v>25085.39</v>
      </c>
      <c r="E695" s="572">
        <f t="shared" ref="E695:I695" si="879">SUM(E691:E694)</f>
        <v>21222.855</v>
      </c>
      <c r="F695" s="572">
        <f t="shared" si="879"/>
        <v>26281.697875507441</v>
      </c>
      <c r="G695" s="572">
        <f t="shared" si="879"/>
        <v>31520.443450608935</v>
      </c>
      <c r="H695" s="572">
        <f t="shared" si="879"/>
        <v>40047.19093876861</v>
      </c>
      <c r="I695" s="572">
        <f t="shared" si="879"/>
        <v>50279.233034506084</v>
      </c>
      <c r="J695" s="533"/>
      <c r="K695" s="561" t="s">
        <v>826</v>
      </c>
      <c r="L695" s="604">
        <f t="shared" ref="L695:M695" si="880">SUM(L691:L694)</f>
        <v>48916.510500000004</v>
      </c>
      <c r="M695" s="604">
        <f t="shared" si="880"/>
        <v>42806.498535000006</v>
      </c>
      <c r="N695" s="604">
        <f t="shared" ref="N695:Q695" si="881">SUM(N691:N694)</f>
        <v>55660.693845643429</v>
      </c>
      <c r="O695" s="604">
        <f t="shared" si="881"/>
        <v>70093.349719965729</v>
      </c>
      <c r="P695" s="604">
        <f t="shared" si="881"/>
        <v>93507.372520962395</v>
      </c>
      <c r="Q695" s="604">
        <f t="shared" si="881"/>
        <v>123268.39427127429</v>
      </c>
    </row>
    <row r="696" spans="2:17" x14ac:dyDescent="0.2">
      <c r="B696" s="523" t="s">
        <v>827</v>
      </c>
      <c r="C696" s="524"/>
      <c r="D696" s="537"/>
      <c r="E696" s="537"/>
      <c r="F696" s="537"/>
      <c r="G696" s="537"/>
      <c r="H696" s="537"/>
      <c r="I696" s="537"/>
      <c r="J696" s="533"/>
      <c r="K696" s="523" t="s">
        <v>827</v>
      </c>
      <c r="L696" s="545"/>
      <c r="M696" s="545"/>
      <c r="N696" s="545"/>
      <c r="O696" s="545"/>
      <c r="P696" s="545"/>
      <c r="Q696" s="546"/>
    </row>
    <row r="697" spans="2:17" x14ac:dyDescent="0.2">
      <c r="B697" s="87" t="s">
        <v>99</v>
      </c>
      <c r="C697" s="739" t="s">
        <v>267</v>
      </c>
      <c r="D697" s="532">
        <f>D825+D761-D633</f>
        <v>259.64</v>
      </c>
      <c r="E697" s="532">
        <f t="shared" ref="E697:I697" si="882">E825+E761-E633</f>
        <v>242.8</v>
      </c>
      <c r="F697" s="532">
        <f t="shared" si="882"/>
        <v>283.15431664411369</v>
      </c>
      <c r="G697" s="532">
        <f t="shared" si="882"/>
        <v>342.27317997293642</v>
      </c>
      <c r="H697" s="532">
        <f t="shared" si="882"/>
        <v>431.1057916102842</v>
      </c>
      <c r="I697" s="532">
        <f t="shared" si="882"/>
        <v>543.25353179972944</v>
      </c>
      <c r="K697" s="87" t="s">
        <v>99</v>
      </c>
      <c r="L697" s="534">
        <f>D697*'estand mp'!F264</f>
        <v>856.8119999999999</v>
      </c>
      <c r="M697" s="613">
        <f>E697*'estand mp'!G264</f>
        <v>840.08800000000008</v>
      </c>
      <c r="N697" s="613">
        <f>F697*'estand mp'!H264</f>
        <v>1028.6996323680651</v>
      </c>
      <c r="O697" s="613">
        <f>G697*'estand mp'!I264</f>
        <v>1305.6523859837621</v>
      </c>
      <c r="P697" s="613">
        <f>H697*'estand mp'!J264</f>
        <v>1726.7435933644795</v>
      </c>
      <c r="Q697" s="613">
        <f>I697*'estand mp'!K264</f>
        <v>2284.7350988005219</v>
      </c>
    </row>
    <row r="698" spans="2:17" x14ac:dyDescent="0.2">
      <c r="B698" s="87" t="s">
        <v>100</v>
      </c>
      <c r="C698" s="739" t="s">
        <v>267</v>
      </c>
      <c r="D698" s="532">
        <f t="shared" ref="D698:D700" si="883">D826+D762-D634</f>
        <v>840.66399999999987</v>
      </c>
      <c r="E698" s="532">
        <f t="shared" ref="E698:I698" si="884">E826+E762-E634</f>
        <v>808.71199999999988</v>
      </c>
      <c r="F698" s="532">
        <f t="shared" si="884"/>
        <v>926.57500405953988</v>
      </c>
      <c r="G698" s="532">
        <f t="shared" si="884"/>
        <v>1115.3876048714478</v>
      </c>
      <c r="H698" s="532">
        <f t="shared" si="884"/>
        <v>1421.7045101488497</v>
      </c>
      <c r="I698" s="532">
        <f t="shared" si="884"/>
        <v>1785.9102760487142</v>
      </c>
      <c r="K698" s="87" t="s">
        <v>100</v>
      </c>
      <c r="L698" s="534">
        <f>D698*'estand mp'!F273</f>
        <v>2774.1911999999993</v>
      </c>
      <c r="M698" s="613">
        <f>E698*'estand mp'!G273</f>
        <v>2798.1435199999996</v>
      </c>
      <c r="N698" s="613">
        <f>F698*'estand mp'!H273</f>
        <v>3366.2469897483084</v>
      </c>
      <c r="O698" s="613">
        <f>G698*'estand mp'!I273</f>
        <v>4254.8133269228692</v>
      </c>
      <c r="P698" s="613">
        <f>H698*'estand mp'!J273</f>
        <v>5694.4703651212758</v>
      </c>
      <c r="Q698" s="613">
        <f>I698*'estand mp'!K273</f>
        <v>7510.9164545684744</v>
      </c>
    </row>
    <row r="699" spans="2:17" x14ac:dyDescent="0.2">
      <c r="B699" s="87" t="s">
        <v>101</v>
      </c>
      <c r="C699" s="739" t="s">
        <v>267</v>
      </c>
      <c r="D699" s="532">
        <f t="shared" si="883"/>
        <v>316.75</v>
      </c>
      <c r="E699" s="532">
        <f t="shared" ref="E699:I699" si="885">E827+E763-E635</f>
        <v>295.25</v>
      </c>
      <c r="F699" s="532">
        <f t="shared" si="885"/>
        <v>341.89242219215151</v>
      </c>
      <c r="G699" s="532">
        <f t="shared" si="885"/>
        <v>416.72090663058191</v>
      </c>
      <c r="H699" s="532">
        <f t="shared" si="885"/>
        <v>525.32480548037893</v>
      </c>
      <c r="I699" s="532">
        <f t="shared" si="885"/>
        <v>665.99720906630591</v>
      </c>
      <c r="K699" s="87" t="s">
        <v>101</v>
      </c>
      <c r="L699" s="534">
        <f>D699*'estand mp'!F282</f>
        <v>1045.2749999999999</v>
      </c>
      <c r="M699" s="613">
        <f>E699*'estand mp'!G282</f>
        <v>1021.5649999999999</v>
      </c>
      <c r="N699" s="613">
        <f>F699*'estand mp'!H282</f>
        <v>1242.0951698240865</v>
      </c>
      <c r="O699" s="613">
        <f>G699*'estand mp'!I282</f>
        <v>1589.6444064783493</v>
      </c>
      <c r="P699" s="613">
        <f>H699*'estand mp'!J282</f>
        <v>2104.1267826870139</v>
      </c>
      <c r="Q699" s="613">
        <f>I699*'estand mp'!K282</f>
        <v>2800.9522445551747</v>
      </c>
    </row>
    <row r="700" spans="2:17" x14ac:dyDescent="0.2">
      <c r="B700" s="87" t="s">
        <v>102</v>
      </c>
      <c r="C700" s="739" t="s">
        <v>267</v>
      </c>
      <c r="D700" s="532">
        <f t="shared" si="883"/>
        <v>56.050000000000004</v>
      </c>
      <c r="E700" s="532">
        <f t="shared" ref="E700:I700" si="886">E828+E764-E636</f>
        <v>41.900000000000006</v>
      </c>
      <c r="F700" s="532">
        <f t="shared" si="886"/>
        <v>50.343707713125845</v>
      </c>
      <c r="G700" s="532">
        <f t="shared" si="886"/>
        <v>60.212449255751011</v>
      </c>
      <c r="H700" s="532">
        <f t="shared" si="886"/>
        <v>84.353019282814614</v>
      </c>
      <c r="I700" s="532">
        <f t="shared" si="886"/>
        <v>95.184624492557504</v>
      </c>
      <c r="K700" s="87" t="s">
        <v>102</v>
      </c>
      <c r="L700" s="534">
        <f>D700*'estand mp'!F291</f>
        <v>184.965</v>
      </c>
      <c r="M700" s="613">
        <f>E700*'estand mp'!G291</f>
        <v>144.97400000000002</v>
      </c>
      <c r="N700" s="613">
        <f>F700*'estand mp'!H291</f>
        <v>182.89869012178619</v>
      </c>
      <c r="O700" s="613">
        <f>G700*'estand mp'!I291</f>
        <v>229.68941955345062</v>
      </c>
      <c r="P700" s="613">
        <f>H700*'estand mp'!J291</f>
        <v>337.86610725754826</v>
      </c>
      <c r="Q700" s="613">
        <f>I700*'estand mp'!K291</f>
        <v>400.31337067213934</v>
      </c>
    </row>
    <row r="701" spans="2:17" x14ac:dyDescent="0.2">
      <c r="B701" s="561" t="s">
        <v>828</v>
      </c>
      <c r="C701" s="611"/>
      <c r="D701" s="572">
        <f t="shared" ref="D701" si="887">SUM(D697:D700)</f>
        <v>1473.1039999999998</v>
      </c>
      <c r="E701" s="572">
        <f t="shared" ref="E701:I701" si="888">SUM(E697:E700)</f>
        <v>1388.662</v>
      </c>
      <c r="F701" s="572">
        <f t="shared" si="888"/>
        <v>1601.9654506089312</v>
      </c>
      <c r="G701" s="572">
        <f t="shared" si="888"/>
        <v>1934.5941407307168</v>
      </c>
      <c r="H701" s="572">
        <f t="shared" si="888"/>
        <v>2462.4881265223275</v>
      </c>
      <c r="I701" s="572">
        <f t="shared" si="888"/>
        <v>3090.3456414073071</v>
      </c>
      <c r="J701" s="533"/>
      <c r="K701" s="561" t="s">
        <v>828</v>
      </c>
      <c r="L701" s="604">
        <f t="shared" ref="L701:M701" si="889">SUM(L697:L700)</f>
        <v>4861.243199999999</v>
      </c>
      <c r="M701" s="604">
        <f t="shared" si="889"/>
        <v>4804.77052</v>
      </c>
      <c r="N701" s="604">
        <f t="shared" ref="N701:Q701" si="890">SUM(N697:N700)</f>
        <v>5819.9404820622449</v>
      </c>
      <c r="O701" s="604">
        <f t="shared" si="890"/>
        <v>7379.7995389384305</v>
      </c>
      <c r="P701" s="604">
        <f t="shared" si="890"/>
        <v>9863.2068484303181</v>
      </c>
      <c r="Q701" s="604">
        <f t="shared" si="890"/>
        <v>12996.91716859631</v>
      </c>
    </row>
    <row r="702" spans="2:17" x14ac:dyDescent="0.2">
      <c r="B702" s="523" t="s">
        <v>829</v>
      </c>
      <c r="C702" s="524"/>
      <c r="D702" s="537"/>
      <c r="E702" s="537"/>
      <c r="F702" s="537"/>
      <c r="G702" s="537"/>
      <c r="H702" s="537"/>
      <c r="I702" s="537"/>
      <c r="J702" s="533"/>
      <c r="K702" s="523" t="s">
        <v>829</v>
      </c>
      <c r="L702" s="545"/>
      <c r="M702" s="545"/>
      <c r="N702" s="545"/>
      <c r="O702" s="545"/>
      <c r="P702" s="545"/>
      <c r="Q702" s="546"/>
    </row>
    <row r="703" spans="2:17" x14ac:dyDescent="0.2">
      <c r="B703" s="87" t="s">
        <v>103</v>
      </c>
      <c r="C703" s="739" t="s">
        <v>267</v>
      </c>
      <c r="D703" s="532">
        <f>D831+D767-D639</f>
        <v>556.84</v>
      </c>
      <c r="E703" s="532">
        <f t="shared" ref="E703:I703" si="891">E831+E767-E639</f>
        <v>542.56000000000006</v>
      </c>
      <c r="F703" s="532">
        <f t="shared" si="891"/>
        <v>618.64638700947228</v>
      </c>
      <c r="G703" s="532">
        <f t="shared" si="891"/>
        <v>745.15166441136671</v>
      </c>
      <c r="H703" s="532">
        <f t="shared" si="891"/>
        <v>950.59096752368055</v>
      </c>
      <c r="I703" s="532">
        <f t="shared" si="891"/>
        <v>1190.2043166441138</v>
      </c>
      <c r="K703" s="87" t="s">
        <v>103</v>
      </c>
      <c r="L703" s="534">
        <f>D703*'estand mp'!F300</f>
        <v>601.38720000000012</v>
      </c>
      <c r="M703" s="613">
        <f>E703*'estand mp'!G300</f>
        <v>618.51840000000004</v>
      </c>
      <c r="N703" s="613">
        <f>F703*'estand mp'!H300</f>
        <v>740.51972525033818</v>
      </c>
      <c r="O703" s="613">
        <f>G703*'estand mp'!I300</f>
        <v>936.54386941542612</v>
      </c>
      <c r="P703" s="613">
        <f>H703*'estand mp'!J300</f>
        <v>1254.4877704087448</v>
      </c>
      <c r="Q703" s="613">
        <f>I703*'estand mp'!K300</f>
        <v>1649.2388956500051</v>
      </c>
    </row>
    <row r="704" spans="2:17" x14ac:dyDescent="0.2">
      <c r="B704" s="87" t="s">
        <v>104</v>
      </c>
      <c r="C704" s="739" t="s">
        <v>267</v>
      </c>
      <c r="D704" s="532">
        <f>D832+D768-D640</f>
        <v>3166.7799999999997</v>
      </c>
      <c r="E704" s="532">
        <f t="shared" ref="E704:I704" si="892">E832+E768-E640</f>
        <v>3005.9760000000001</v>
      </c>
      <c r="F704" s="532">
        <f t="shared" si="892"/>
        <v>3472.0277077131259</v>
      </c>
      <c r="G704" s="532">
        <f t="shared" si="892"/>
        <v>4191.1244492557507</v>
      </c>
      <c r="H704" s="532">
        <f t="shared" si="892"/>
        <v>5320.3347692828147</v>
      </c>
      <c r="I704" s="532">
        <f t="shared" si="892"/>
        <v>6679.6051244925575</v>
      </c>
      <c r="K704" s="87" t="s">
        <v>104</v>
      </c>
      <c r="L704" s="534">
        <f>D704*'estand mp'!F309</f>
        <v>3420.1223999999997</v>
      </c>
      <c r="M704" s="613">
        <f>E704*'estand mp'!G309</f>
        <v>3426.8126399999996</v>
      </c>
      <c r="N704" s="613">
        <f>F704*'estand mp'!H309</f>
        <v>4156.0171661326112</v>
      </c>
      <c r="O704" s="613">
        <f>G704*'estand mp'!I309</f>
        <v>5267.6147640470899</v>
      </c>
      <c r="P704" s="613">
        <f>H704*'estand mp'!J309</f>
        <v>7021.2058925117608</v>
      </c>
      <c r="Q704" s="613">
        <f>I704*'estand mp'!K309</f>
        <v>9255.7760250421143</v>
      </c>
    </row>
    <row r="705" spans="2:17" x14ac:dyDescent="0.2">
      <c r="B705" s="549" t="s">
        <v>830</v>
      </c>
      <c r="C705" s="754"/>
      <c r="D705" s="551">
        <f t="shared" ref="D705" si="893">SUM(D703:D704)</f>
        <v>3723.62</v>
      </c>
      <c r="E705" s="551">
        <f t="shared" ref="E705:I705" si="894">SUM(E703:E704)</f>
        <v>3548.5360000000001</v>
      </c>
      <c r="F705" s="551">
        <f t="shared" si="894"/>
        <v>4090.6740947225981</v>
      </c>
      <c r="G705" s="551">
        <f t="shared" si="894"/>
        <v>4936.2761136671179</v>
      </c>
      <c r="H705" s="551">
        <f t="shared" si="894"/>
        <v>6270.9257368064955</v>
      </c>
      <c r="I705" s="551">
        <f t="shared" si="894"/>
        <v>7869.809441136671</v>
      </c>
      <c r="K705" s="561" t="s">
        <v>830</v>
      </c>
      <c r="L705" s="572">
        <f t="shared" ref="L705:M705" si="895">SUM(L703:L704)</f>
        <v>4021.5095999999999</v>
      </c>
      <c r="M705" s="572">
        <f t="shared" si="895"/>
        <v>4045.3310399999996</v>
      </c>
      <c r="N705" s="572">
        <f t="shared" ref="N705:Q705" si="896">SUM(N703:N704)</f>
        <v>4896.5368913829498</v>
      </c>
      <c r="O705" s="572">
        <f t="shared" si="896"/>
        <v>6204.1586334625163</v>
      </c>
      <c r="P705" s="572">
        <f t="shared" si="896"/>
        <v>8275.6936629205047</v>
      </c>
      <c r="Q705" s="572">
        <f t="shared" si="896"/>
        <v>10905.01492069212</v>
      </c>
    </row>
    <row r="706" spans="2:17" x14ac:dyDescent="0.2">
      <c r="B706" s="558" t="s">
        <v>823</v>
      </c>
      <c r="C706" s="525"/>
      <c r="D706" s="536"/>
      <c r="E706" s="536"/>
      <c r="F706" s="536"/>
      <c r="G706" s="536"/>
      <c r="H706" s="536"/>
      <c r="I706" s="536"/>
      <c r="K706" s="561" t="s">
        <v>823</v>
      </c>
      <c r="L706" s="534"/>
      <c r="M706" s="613"/>
      <c r="N706" s="613"/>
      <c r="O706" s="613"/>
      <c r="P706" s="613"/>
      <c r="Q706" s="613"/>
    </row>
    <row r="707" spans="2:17" x14ac:dyDescent="0.2">
      <c r="B707" s="126" t="s">
        <v>105</v>
      </c>
      <c r="C707" s="789" t="s">
        <v>267</v>
      </c>
      <c r="D707" s="607">
        <f>D835+D771-D643</f>
        <v>701</v>
      </c>
      <c r="E707" s="607">
        <f t="shared" ref="E707:I707" si="897">E835+E771-E643</f>
        <v>728</v>
      </c>
      <c r="F707" s="607">
        <f t="shared" si="897"/>
        <v>876.89174560216509</v>
      </c>
      <c r="G707" s="607">
        <f t="shared" si="897"/>
        <v>1053.8700947225982</v>
      </c>
      <c r="H707" s="607">
        <f t="shared" si="897"/>
        <v>1326.1043640054127</v>
      </c>
      <c r="I707" s="607">
        <f t="shared" si="897"/>
        <v>1664.888700947226</v>
      </c>
      <c r="K707" s="87" t="s">
        <v>105</v>
      </c>
      <c r="L707" s="534">
        <f>D707*'estand mp'!F318</f>
        <v>890.27</v>
      </c>
      <c r="M707" s="613">
        <f>E707*'estand mp'!G318</f>
        <v>960.96</v>
      </c>
      <c r="N707" s="613">
        <f>F707*'estand mp'!H318</f>
        <v>1215.3719594046008</v>
      </c>
      <c r="O707" s="613">
        <f>G707*'estand mp'!I318</f>
        <v>1533.6971488497975</v>
      </c>
      <c r="P707" s="613">
        <f>H707*'estand mp'!J318</f>
        <v>2026.3736649839311</v>
      </c>
      <c r="Q707" s="613">
        <f>I707*'estand mp'!K318</f>
        <v>2671.2610604535694</v>
      </c>
    </row>
    <row r="708" spans="2:17" x14ac:dyDescent="0.2">
      <c r="B708" s="549" t="s">
        <v>824</v>
      </c>
      <c r="C708" s="754"/>
      <c r="D708" s="551">
        <f>SUM(D707)</f>
        <v>701</v>
      </c>
      <c r="E708" s="551">
        <f t="shared" ref="E708:I708" si="898">SUM(E707)</f>
        <v>728</v>
      </c>
      <c r="F708" s="551">
        <f t="shared" si="898"/>
        <v>876.89174560216509</v>
      </c>
      <c r="G708" s="551">
        <f t="shared" si="898"/>
        <v>1053.8700947225982</v>
      </c>
      <c r="H708" s="551">
        <f t="shared" si="898"/>
        <v>1326.1043640054127</v>
      </c>
      <c r="I708" s="551">
        <f t="shared" si="898"/>
        <v>1664.888700947226</v>
      </c>
      <c r="K708" s="561" t="s">
        <v>824</v>
      </c>
      <c r="L708" s="604">
        <f>SUM(L707)</f>
        <v>890.27</v>
      </c>
      <c r="M708" s="621">
        <f t="shared" ref="M708" si="899">SUM(M707)</f>
        <v>960.96</v>
      </c>
      <c r="N708" s="621">
        <f t="shared" ref="N708:Q708" si="900">SUM(N707)</f>
        <v>1215.3719594046008</v>
      </c>
      <c r="O708" s="621">
        <f t="shared" si="900"/>
        <v>1533.6971488497975</v>
      </c>
      <c r="P708" s="621">
        <f t="shared" si="900"/>
        <v>2026.3736649839311</v>
      </c>
      <c r="Q708" s="621">
        <f t="shared" si="900"/>
        <v>2671.2610604535694</v>
      </c>
    </row>
    <row r="709" spans="2:17" x14ac:dyDescent="0.2">
      <c r="B709" s="558" t="s">
        <v>257</v>
      </c>
      <c r="C709" s="524"/>
      <c r="D709" s="536"/>
      <c r="E709" s="536"/>
      <c r="F709" s="536"/>
      <c r="G709" s="536"/>
      <c r="H709" s="536"/>
      <c r="I709" s="536"/>
      <c r="K709" s="561" t="s">
        <v>257</v>
      </c>
      <c r="L709" s="534"/>
      <c r="M709" s="613"/>
      <c r="N709" s="613"/>
      <c r="O709" s="613"/>
      <c r="P709" s="613"/>
      <c r="Q709" s="613"/>
    </row>
    <row r="710" spans="2:17" x14ac:dyDescent="0.2">
      <c r="B710" s="126" t="s">
        <v>95</v>
      </c>
      <c r="C710" s="789" t="s">
        <v>267</v>
      </c>
      <c r="D710" s="607">
        <f>D838+D774-D646</f>
        <v>2151.1499999999996</v>
      </c>
      <c r="E710" s="607">
        <f t="shared" ref="E710:I710" si="901">E838+E774-E646</f>
        <v>1938.5299999999997</v>
      </c>
      <c r="F710" s="607">
        <f t="shared" si="901"/>
        <v>2310.4113937753718</v>
      </c>
      <c r="G710" s="607">
        <f t="shared" si="901"/>
        <v>2778.4276725304467</v>
      </c>
      <c r="H710" s="607">
        <f t="shared" si="901"/>
        <v>3530.95223443843</v>
      </c>
      <c r="I710" s="607">
        <f t="shared" si="901"/>
        <v>4433.9672767253041</v>
      </c>
      <c r="K710" s="87" t="s">
        <v>95</v>
      </c>
      <c r="L710" s="534">
        <f>D710*'estand mp'!F229</f>
        <v>2151.1499999999996</v>
      </c>
      <c r="M710" s="534">
        <f>E710*'estand mp'!G229</f>
        <v>2019.9482599999999</v>
      </c>
      <c r="N710" s="534">
        <f>F710*'estand mp'!H229</f>
        <v>2527.8211059296345</v>
      </c>
      <c r="O710" s="534">
        <f>G710*'estand mp'!I229</f>
        <v>3191.8716023413399</v>
      </c>
      <c r="P710" s="534">
        <f>H710*'estand mp'!J229</f>
        <v>4259.1943607682424</v>
      </c>
      <c r="Q710" s="534">
        <f>I710*'estand mp'!K229</f>
        <v>5615.8745645156014</v>
      </c>
    </row>
    <row r="711" spans="2:17" x14ac:dyDescent="0.2">
      <c r="B711" s="87" t="s">
        <v>96</v>
      </c>
      <c r="C711" s="739" t="s">
        <v>267</v>
      </c>
      <c r="D711" s="607">
        <f t="shared" ref="D711:D720" si="902">D839+D775-D647</f>
        <v>7472.84</v>
      </c>
      <c r="E711" s="607">
        <f t="shared" ref="E711:I711" si="903">E839+E775-E647</f>
        <v>6130.7699999999995</v>
      </c>
      <c r="F711" s="607">
        <f t="shared" si="903"/>
        <v>7741.7613261163751</v>
      </c>
      <c r="G711" s="607">
        <f t="shared" si="903"/>
        <v>9269.9375913396489</v>
      </c>
      <c r="H711" s="607">
        <f t="shared" si="903"/>
        <v>11779.243315290933</v>
      </c>
      <c r="I711" s="607">
        <f t="shared" si="903"/>
        <v>14784.910175913396</v>
      </c>
      <c r="K711" s="87" t="s">
        <v>96</v>
      </c>
      <c r="L711" s="534">
        <f>D711*'estand mp'!F238</f>
        <v>7472.84</v>
      </c>
      <c r="M711" s="534">
        <f>E711*'estand mp'!G238</f>
        <v>6388.2623399999993</v>
      </c>
      <c r="N711" s="534">
        <f>F711*'estand mp'!H238</f>
        <v>8470.2610669039259</v>
      </c>
      <c r="O711" s="534">
        <f>G711*'estand mp'!I238</f>
        <v>10649.350654618946</v>
      </c>
      <c r="P711" s="534">
        <f>H711*'estand mp'!J238</f>
        <v>14208.65629766394</v>
      </c>
      <c r="Q711" s="534">
        <f>I711*'estand mp'!K238</f>
        <v>18725.939054940809</v>
      </c>
    </row>
    <row r="712" spans="2:17" x14ac:dyDescent="0.2">
      <c r="B712" s="87" t="s">
        <v>97</v>
      </c>
      <c r="C712" s="739" t="s">
        <v>267</v>
      </c>
      <c r="D712" s="607">
        <f t="shared" si="902"/>
        <v>2066.75</v>
      </c>
      <c r="E712" s="607">
        <f t="shared" ref="E712:I712" si="904">E840+E776-E648</f>
        <v>1767.13</v>
      </c>
      <c r="F712" s="607">
        <f t="shared" si="904"/>
        <v>2173.8057916102839</v>
      </c>
      <c r="G712" s="607">
        <f t="shared" si="904"/>
        <v>2608.2929499323409</v>
      </c>
      <c r="H712" s="607">
        <f t="shared" si="904"/>
        <v>3313.5457290257104</v>
      </c>
      <c r="I712" s="607">
        <f t="shared" si="904"/>
        <v>4160.6813294993235</v>
      </c>
      <c r="K712" s="87" t="s">
        <v>97</v>
      </c>
      <c r="L712" s="534">
        <f>D712*'estand mp'!F247</f>
        <v>2066.75</v>
      </c>
      <c r="M712" s="534">
        <f>E712*'estand mp'!G247</f>
        <v>1841.3494600000001</v>
      </c>
      <c r="N712" s="534">
        <f>F712*'estand mp'!H247</f>
        <v>2378.3609166008118</v>
      </c>
      <c r="O712" s="534">
        <f>G712*'estand mp'!I247</f>
        <v>2996.4199823470231</v>
      </c>
      <c r="P712" s="534">
        <f>H712*'estand mp'!J247</f>
        <v>3996.9487962950507</v>
      </c>
      <c r="Q712" s="534">
        <f>I712*'estand mp'!K247</f>
        <v>5269.7421949958571</v>
      </c>
    </row>
    <row r="713" spans="2:17" x14ac:dyDescent="0.2">
      <c r="B713" s="87" t="s">
        <v>98</v>
      </c>
      <c r="C713" s="739" t="s">
        <v>267</v>
      </c>
      <c r="D713" s="607">
        <f t="shared" si="902"/>
        <v>655.9</v>
      </c>
      <c r="E713" s="607">
        <f t="shared" ref="E713:I713" si="905">E841+E777-E649</f>
        <v>598.30000000000007</v>
      </c>
      <c r="F713" s="607">
        <f t="shared" si="905"/>
        <v>704.62949932341007</v>
      </c>
      <c r="G713" s="607">
        <f t="shared" si="905"/>
        <v>849.49539918809205</v>
      </c>
      <c r="H713" s="607">
        <f t="shared" si="905"/>
        <v>1078.523748308525</v>
      </c>
      <c r="I713" s="607">
        <f t="shared" si="905"/>
        <v>1355.0559539918809</v>
      </c>
      <c r="K713" s="87" t="s">
        <v>98</v>
      </c>
      <c r="L713" s="534">
        <f>D713*'estand mp'!F256</f>
        <v>655.9</v>
      </c>
      <c r="M713" s="534">
        <f>E713*'estand mp'!G256</f>
        <v>623.42860000000007</v>
      </c>
      <c r="N713" s="534">
        <f>F713*'estand mp'!H256</f>
        <v>770.93513520974307</v>
      </c>
      <c r="O713" s="534">
        <f>G713*'estand mp'!I256</f>
        <v>975.90456206427621</v>
      </c>
      <c r="P713" s="534">
        <f>H713*'estand mp'!J256</f>
        <v>1300.9641484093538</v>
      </c>
      <c r="Q713" s="534">
        <f>I713*'estand mp'!K256</f>
        <v>1716.2562983862713</v>
      </c>
    </row>
    <row r="714" spans="2:17" x14ac:dyDescent="0.2">
      <c r="B714" s="87" t="s">
        <v>99</v>
      </c>
      <c r="C714" s="739" t="s">
        <v>267</v>
      </c>
      <c r="D714" s="607">
        <f t="shared" si="902"/>
        <v>216.20000000000002</v>
      </c>
      <c r="E714" s="607">
        <f t="shared" ref="E714:I714" si="906">E842+E778-E650</f>
        <v>202.5</v>
      </c>
      <c r="F714" s="607">
        <f t="shared" si="906"/>
        <v>235.79526387009474</v>
      </c>
      <c r="G714" s="607">
        <f t="shared" si="906"/>
        <v>285.3943166441137</v>
      </c>
      <c r="H714" s="607">
        <f t="shared" si="906"/>
        <v>359.0881596752368</v>
      </c>
      <c r="I714" s="607">
        <f t="shared" si="906"/>
        <v>452.87794316644113</v>
      </c>
      <c r="K714" s="87" t="s">
        <v>99</v>
      </c>
      <c r="L714" s="534">
        <f>D714*'estand mp'!F265</f>
        <v>216.20000000000002</v>
      </c>
      <c r="M714" s="534">
        <f>E714*'estand mp'!G265</f>
        <v>211.005</v>
      </c>
      <c r="N714" s="534">
        <f>F714*'estand mp'!H265</f>
        <v>257.98359820027065</v>
      </c>
      <c r="O714" s="534">
        <f>G714*'estand mp'!I265</f>
        <v>327.86241793234109</v>
      </c>
      <c r="P714" s="534">
        <f>H714*'estand mp'!J265</f>
        <v>433.14838693949594</v>
      </c>
      <c r="Q714" s="534">
        <f>I714*'estand mp'!K265</f>
        <v>573.59596116300406</v>
      </c>
    </row>
    <row r="715" spans="2:17" x14ac:dyDescent="0.2">
      <c r="B715" s="87" t="s">
        <v>100</v>
      </c>
      <c r="C715" s="739" t="s">
        <v>267</v>
      </c>
      <c r="D715" s="607">
        <f t="shared" si="902"/>
        <v>672.6</v>
      </c>
      <c r="E715" s="607">
        <f t="shared" ref="E715:I715" si="907">E843+E779-E651</f>
        <v>645.80000000000007</v>
      </c>
      <c r="F715" s="607">
        <f t="shared" si="907"/>
        <v>740.41163734776728</v>
      </c>
      <c r="G715" s="607">
        <f t="shared" si="907"/>
        <v>891.13396481732082</v>
      </c>
      <c r="H715" s="607">
        <f t="shared" si="907"/>
        <v>1136.5790933694182</v>
      </c>
      <c r="I715" s="607">
        <f t="shared" si="907"/>
        <v>1427.4913396481732</v>
      </c>
      <c r="K715" s="87" t="s">
        <v>100</v>
      </c>
      <c r="L715" s="534">
        <f>D715*'estand mp'!F274</f>
        <v>672.6</v>
      </c>
      <c r="M715" s="534">
        <f>E715*'estand mp'!G274</f>
        <v>672.92360000000008</v>
      </c>
      <c r="N715" s="534">
        <f>F715*'estand mp'!H274</f>
        <v>810.08437242219225</v>
      </c>
      <c r="O715" s="534">
        <f>G715*'estand mp'!I274</f>
        <v>1023.7391544519623</v>
      </c>
      <c r="P715" s="534">
        <f>H715*'estand mp'!J274</f>
        <v>1370.9931326261672</v>
      </c>
      <c r="Q715" s="534">
        <f>I715*'estand mp'!K274</f>
        <v>1807.999880260083</v>
      </c>
    </row>
    <row r="716" spans="2:17" x14ac:dyDescent="0.2">
      <c r="B716" s="87" t="s">
        <v>101</v>
      </c>
      <c r="C716" s="739" t="s">
        <v>267</v>
      </c>
      <c r="D716" s="607">
        <f t="shared" si="902"/>
        <v>258.32</v>
      </c>
      <c r="E716" s="607">
        <f t="shared" ref="E716:I716" si="908">E844+E780-E652</f>
        <v>239.67999999999995</v>
      </c>
      <c r="F716" s="607">
        <f t="shared" si="908"/>
        <v>278.20113667117721</v>
      </c>
      <c r="G716" s="607">
        <f t="shared" si="908"/>
        <v>338.84936400541272</v>
      </c>
      <c r="H716" s="607">
        <f t="shared" si="908"/>
        <v>427.98784167794315</v>
      </c>
      <c r="I716" s="607">
        <f t="shared" si="908"/>
        <v>542.2272936400542</v>
      </c>
      <c r="K716" s="87" t="s">
        <v>101</v>
      </c>
      <c r="L716" s="534">
        <f>D716*'estand mp'!F283</f>
        <v>258.32</v>
      </c>
      <c r="M716" s="534">
        <f>E716*'estand mp'!G283</f>
        <v>249.74655999999996</v>
      </c>
      <c r="N716" s="534">
        <f>F716*'estand mp'!H283</f>
        <v>304.379863631935</v>
      </c>
      <c r="O716" s="534">
        <f>G716*'estand mp'!I283</f>
        <v>389.27184361623819</v>
      </c>
      <c r="P716" s="534">
        <f>H716*'estand mp'!J283</f>
        <v>516.25830108177092</v>
      </c>
      <c r="Q716" s="534">
        <f>I716*'estand mp'!K283</f>
        <v>686.76205224235423</v>
      </c>
    </row>
    <row r="717" spans="2:17" x14ac:dyDescent="0.2">
      <c r="B717" s="87" t="s">
        <v>102</v>
      </c>
      <c r="C717" s="739" t="s">
        <v>267</v>
      </c>
      <c r="D717" s="607">
        <f t="shared" si="902"/>
        <v>48.96</v>
      </c>
      <c r="E717" s="607">
        <f t="shared" ref="E717:I717" si="909">E845+E781-E653</f>
        <v>37.68</v>
      </c>
      <c r="F717" s="607">
        <f t="shared" si="909"/>
        <v>43.339648173207031</v>
      </c>
      <c r="G717" s="607">
        <f t="shared" si="909"/>
        <v>54.007577807848442</v>
      </c>
      <c r="H717" s="607">
        <f t="shared" si="909"/>
        <v>73.454120433017593</v>
      </c>
      <c r="I717" s="607">
        <f t="shared" si="909"/>
        <v>82.846075778078486</v>
      </c>
      <c r="K717" s="87" t="s">
        <v>102</v>
      </c>
      <c r="L717" s="534">
        <f>D717*'estand mp'!F292</f>
        <v>48.96</v>
      </c>
      <c r="M717" s="534">
        <f>E717*'estand mp'!G292</f>
        <v>39.262560000000001</v>
      </c>
      <c r="N717" s="534">
        <f>F717*'estand mp'!H292</f>
        <v>47.417909066305818</v>
      </c>
      <c r="O717" s="534">
        <f>G717*'estand mp'!I292</f>
        <v>62.044175423545333</v>
      </c>
      <c r="P717" s="534">
        <f>H717*'estand mp'!J292</f>
        <v>88.60368386525542</v>
      </c>
      <c r="Q717" s="534">
        <f>I717*'estand mp'!K292</f>
        <v>104.9293196578696</v>
      </c>
    </row>
    <row r="718" spans="2:17" x14ac:dyDescent="0.2">
      <c r="B718" s="87" t="s">
        <v>103</v>
      </c>
      <c r="C718" s="739" t="s">
        <v>267</v>
      </c>
      <c r="D718" s="607">
        <f t="shared" si="902"/>
        <v>250.4</v>
      </c>
      <c r="E718" s="607">
        <f t="shared" ref="E718:I718" si="910">E846+E782-E654</f>
        <v>243.60000000000002</v>
      </c>
      <c r="F718" s="607">
        <f t="shared" si="910"/>
        <v>277.99837618403251</v>
      </c>
      <c r="G718" s="607">
        <f t="shared" si="910"/>
        <v>335.158051420839</v>
      </c>
      <c r="H718" s="607">
        <f t="shared" si="910"/>
        <v>426.99594046008116</v>
      </c>
      <c r="I718" s="607">
        <f t="shared" si="910"/>
        <v>534.88958051420843</v>
      </c>
      <c r="K718" s="87" t="s">
        <v>103</v>
      </c>
      <c r="L718" s="534">
        <f>D718*'estand mp'!F301</f>
        <v>250.4</v>
      </c>
      <c r="M718" s="534">
        <f>E718*'estand mp'!G301</f>
        <v>253.83120000000002</v>
      </c>
      <c r="N718" s="534">
        <f>F718*'estand mp'!H301</f>
        <v>304.15802338294998</v>
      </c>
      <c r="O718" s="534">
        <f>G718*'estand mp'!I301</f>
        <v>385.03124526251696</v>
      </c>
      <c r="P718" s="534">
        <f>H718*'estand mp'!J301</f>
        <v>515.06182494925577</v>
      </c>
      <c r="Q718" s="534">
        <f>I718*'estand mp'!K301</f>
        <v>677.46841655824437</v>
      </c>
    </row>
    <row r="719" spans="2:17" x14ac:dyDescent="0.2">
      <c r="B719" s="87" t="s">
        <v>104</v>
      </c>
      <c r="C719" s="739" t="s">
        <v>267</v>
      </c>
      <c r="D719" s="607">
        <f t="shared" si="902"/>
        <v>1451</v>
      </c>
      <c r="E719" s="607">
        <f t="shared" ref="E719:I719" si="911">E847+E783-E655</f>
        <v>1378</v>
      </c>
      <c r="F719" s="607">
        <f t="shared" si="911"/>
        <v>1591.4654939106902</v>
      </c>
      <c r="G719" s="607">
        <f t="shared" si="911"/>
        <v>1920.3585926928281</v>
      </c>
      <c r="H719" s="607">
        <f t="shared" si="911"/>
        <v>2438.4137347767255</v>
      </c>
      <c r="I719" s="607">
        <f t="shared" si="911"/>
        <v>3061.1535859269284</v>
      </c>
      <c r="K719" s="87" t="s">
        <v>104</v>
      </c>
      <c r="L719" s="534">
        <f>D719*'estand mp'!F310</f>
        <v>1451</v>
      </c>
      <c r="M719" s="534">
        <f>E719*'estand mp'!G310</f>
        <v>1435.876</v>
      </c>
      <c r="N719" s="534">
        <f>F719*'estand mp'!H310</f>
        <v>1741.2223968876863</v>
      </c>
      <c r="O719" s="534">
        <f>G719*'estand mp'!I310</f>
        <v>2206.1175530784844</v>
      </c>
      <c r="P719" s="534">
        <f>H719*'estand mp'!J310</f>
        <v>2941.324985109185</v>
      </c>
      <c r="Q719" s="534">
        <f>I719*'estand mp'!K310</f>
        <v>3877.1270711720658</v>
      </c>
    </row>
    <row r="720" spans="2:17" x14ac:dyDescent="0.2">
      <c r="B720" s="87" t="s">
        <v>105</v>
      </c>
      <c r="C720" s="739" t="s">
        <v>267</v>
      </c>
      <c r="D720" s="607">
        <f t="shared" si="902"/>
        <v>336.03999999999996</v>
      </c>
      <c r="E720" s="607">
        <f t="shared" ref="E720:I720" si="912">E848+E784-E656</f>
        <v>349.68</v>
      </c>
      <c r="F720" s="607">
        <f t="shared" si="912"/>
        <v>421.74803788903921</v>
      </c>
      <c r="G720" s="607">
        <f t="shared" si="912"/>
        <v>505.29764546684714</v>
      </c>
      <c r="H720" s="607">
        <f t="shared" si="912"/>
        <v>636.69009472259802</v>
      </c>
      <c r="I720" s="607">
        <f t="shared" si="912"/>
        <v>798.46657645466848</v>
      </c>
      <c r="K720" s="87" t="s">
        <v>105</v>
      </c>
      <c r="L720" s="534">
        <f>D720*'estand mp'!F319</f>
        <v>336.03999999999996</v>
      </c>
      <c r="M720" s="534">
        <f>E720*'estand mp'!G319</f>
        <v>364.36655999999999</v>
      </c>
      <c r="N720" s="534">
        <f>F720*'estand mp'!H319</f>
        <v>461.43452825439783</v>
      </c>
      <c r="O720" s="534">
        <f>G720*'estand mp'!I319</f>
        <v>580.48846160054143</v>
      </c>
      <c r="P720" s="534">
        <f>H720*'estand mp'!J319</f>
        <v>768.004402481184</v>
      </c>
      <c r="Q720" s="534">
        <f>I720*'estand mp'!K319</f>
        <v>1011.3038408888161</v>
      </c>
    </row>
    <row r="721" spans="2:17" x14ac:dyDescent="0.2">
      <c r="B721" s="561" t="s">
        <v>678</v>
      </c>
      <c r="C721" s="611"/>
      <c r="D721" s="572">
        <f>SUM(D710:D720)</f>
        <v>15580.16</v>
      </c>
      <c r="E721" s="572">
        <f t="shared" ref="E721:I721" si="913">SUM(E710:E720)</f>
        <v>13531.67</v>
      </c>
      <c r="F721" s="572">
        <f t="shared" si="913"/>
        <v>16519.567604871449</v>
      </c>
      <c r="G721" s="572">
        <f t="shared" si="913"/>
        <v>19836.353125845737</v>
      </c>
      <c r="H721" s="572">
        <f t="shared" si="913"/>
        <v>25201.474012178616</v>
      </c>
      <c r="I721" s="572">
        <f t="shared" si="913"/>
        <v>31634.567131258453</v>
      </c>
      <c r="K721" s="561" t="s">
        <v>678</v>
      </c>
      <c r="L721" s="604">
        <f>SUM(L710:L720)</f>
        <v>15580.16</v>
      </c>
      <c r="M721" s="604">
        <f t="shared" ref="M721:Q721" si="914">SUM(M710:M720)</f>
        <v>14100.000139999996</v>
      </c>
      <c r="N721" s="604">
        <f t="shared" si="914"/>
        <v>18074.058916489856</v>
      </c>
      <c r="O721" s="604">
        <f t="shared" si="914"/>
        <v>22788.101652737219</v>
      </c>
      <c r="P721" s="604">
        <f t="shared" si="914"/>
        <v>30399.158320188901</v>
      </c>
      <c r="Q721" s="604">
        <f t="shared" si="914"/>
        <v>40066.998654780975</v>
      </c>
    </row>
    <row r="722" spans="2:17" x14ac:dyDescent="0.2">
      <c r="B722" s="562" t="s">
        <v>661</v>
      </c>
      <c r="C722" s="531"/>
      <c r="D722" s="563">
        <f>D695+D701+D705+D708+D721</f>
        <v>46563.273999999998</v>
      </c>
      <c r="E722" s="563">
        <f t="shared" ref="E722:I722" si="915">E695+E701+E705+E708+E721</f>
        <v>40419.722999999998</v>
      </c>
      <c r="F722" s="563">
        <f t="shared" si="915"/>
        <v>49370.796771312584</v>
      </c>
      <c r="G722" s="563">
        <f t="shared" si="915"/>
        <v>59281.536925575099</v>
      </c>
      <c r="H722" s="563">
        <f t="shared" si="915"/>
        <v>75308.18317828147</v>
      </c>
      <c r="I722" s="563">
        <f t="shared" si="915"/>
        <v>94538.843949255737</v>
      </c>
      <c r="J722" s="533"/>
      <c r="K722" s="562" t="s">
        <v>661</v>
      </c>
      <c r="L722" s="563">
        <f>L695+L701+L705+L708+L721</f>
        <v>74269.693299999999</v>
      </c>
      <c r="M722" s="563">
        <f t="shared" ref="M722:Q722" si="916">M695+M701+M705+M708+M721</f>
        <v>66717.560234999997</v>
      </c>
      <c r="N722" s="563">
        <f t="shared" si="916"/>
        <v>85666.602094983071</v>
      </c>
      <c r="O722" s="563">
        <f t="shared" si="916"/>
        <v>107999.10669395368</v>
      </c>
      <c r="P722" s="563">
        <f t="shared" si="916"/>
        <v>144071.80501748604</v>
      </c>
      <c r="Q722" s="563">
        <f t="shared" si="916"/>
        <v>189908.58607579724</v>
      </c>
    </row>
    <row r="723" spans="2:17" x14ac:dyDescent="0.2">
      <c r="B723" s="523" t="s">
        <v>248</v>
      </c>
      <c r="C723" s="524"/>
      <c r="D723" s="537"/>
      <c r="E723" s="537"/>
      <c r="F723" s="537"/>
      <c r="G723" s="537"/>
      <c r="H723" s="537"/>
      <c r="I723" s="537"/>
      <c r="J723" s="533"/>
      <c r="K723" s="523" t="s">
        <v>248</v>
      </c>
      <c r="L723" s="545"/>
      <c r="M723" s="545"/>
      <c r="N723" s="545"/>
      <c r="O723" s="545"/>
      <c r="P723" s="545"/>
      <c r="Q723" s="546"/>
    </row>
    <row r="724" spans="2:17" x14ac:dyDescent="0.2">
      <c r="B724" s="523" t="s">
        <v>785</v>
      </c>
      <c r="C724" s="524"/>
      <c r="D724" s="537"/>
      <c r="E724" s="537"/>
      <c r="F724" s="537"/>
      <c r="G724" s="537"/>
      <c r="H724" s="537"/>
      <c r="I724" s="537"/>
      <c r="J724" s="533"/>
      <c r="K724" s="523" t="s">
        <v>785</v>
      </c>
      <c r="L724" s="539"/>
      <c r="M724" s="545"/>
      <c r="N724" s="545"/>
      <c r="O724" s="545"/>
      <c r="P724" s="545"/>
      <c r="Q724" s="540"/>
    </row>
    <row r="725" spans="2:17" x14ac:dyDescent="0.2">
      <c r="B725" s="87" t="s">
        <v>95</v>
      </c>
      <c r="C725" s="739" t="s">
        <v>247</v>
      </c>
      <c r="D725" s="532">
        <f>D853+D789-D661</f>
        <v>1288</v>
      </c>
      <c r="E725" s="532">
        <f t="shared" ref="E725:I725" si="917">E853+E789-E661</f>
        <v>1161</v>
      </c>
      <c r="F725" s="532">
        <f t="shared" si="917"/>
        <v>1383.3301759133965</v>
      </c>
      <c r="G725" s="532">
        <f t="shared" si="917"/>
        <v>1664.1962110960758</v>
      </c>
      <c r="H725" s="532">
        <f t="shared" si="917"/>
        <v>2114.4504397834912</v>
      </c>
      <c r="I725" s="532">
        <f t="shared" si="917"/>
        <v>2655.2019621109607</v>
      </c>
      <c r="K725" s="87" t="s">
        <v>95</v>
      </c>
      <c r="L725" s="534">
        <f>D725*'estand mp'!F232</f>
        <v>218.96</v>
      </c>
      <c r="M725" s="534">
        <f>E725*'estand mp'!G232</f>
        <v>208.98</v>
      </c>
      <c r="N725" s="534">
        <f>F725*'estand mp'!H232</f>
        <v>261.44940324763195</v>
      </c>
      <c r="O725" s="534">
        <f>G725*'estand mp'!I232</f>
        <v>330.25973809201628</v>
      </c>
      <c r="P725" s="534">
        <f>H725*'estand mp'!J232</f>
        <v>440.59332426378558</v>
      </c>
      <c r="Q725" s="534">
        <f>I725*'estand mp'!K232</f>
        <v>580.93462439246457</v>
      </c>
    </row>
    <row r="726" spans="2:17" x14ac:dyDescent="0.2">
      <c r="B726" s="87" t="s">
        <v>96</v>
      </c>
      <c r="C726" s="739" t="s">
        <v>247</v>
      </c>
      <c r="D726" s="532">
        <f t="shared" ref="D726:D735" si="918">D854+D790-D662</f>
        <v>3794</v>
      </c>
      <c r="E726" s="532">
        <f t="shared" ref="E726:I726" si="919">E854+E790-E662</f>
        <v>3112</v>
      </c>
      <c r="F726" s="532">
        <f t="shared" si="919"/>
        <v>3929.0108254397837</v>
      </c>
      <c r="G726" s="532">
        <f t="shared" si="919"/>
        <v>4705.6129905277403</v>
      </c>
      <c r="H726" s="532">
        <f t="shared" si="919"/>
        <v>5979.0270635994584</v>
      </c>
      <c r="I726" s="532">
        <f t="shared" si="919"/>
        <v>7505.7361299052773</v>
      </c>
      <c r="K726" s="87" t="s">
        <v>96</v>
      </c>
      <c r="L726" s="534">
        <f>D726*'estand mp'!F241</f>
        <v>720.86</v>
      </c>
      <c r="M726" s="534">
        <f>E726*'estand mp'!G241</f>
        <v>622.40000000000009</v>
      </c>
      <c r="N726" s="534">
        <f>F726*'estand mp'!H241</f>
        <v>825.0922733423547</v>
      </c>
      <c r="O726" s="534">
        <f>G726*'estand mp'!I241</f>
        <v>1037.5876644113669</v>
      </c>
      <c r="P726" s="534">
        <f>H726*'estand mp'!J241</f>
        <v>1384.2942408998649</v>
      </c>
      <c r="Q726" s="534">
        <f>I726*'estand mp'!K241</f>
        <v>1824.6538353501355</v>
      </c>
    </row>
    <row r="727" spans="2:17" x14ac:dyDescent="0.2">
      <c r="B727" s="87" t="s">
        <v>97</v>
      </c>
      <c r="C727" s="739" t="s">
        <v>247</v>
      </c>
      <c r="D727" s="532">
        <f t="shared" si="918"/>
        <v>872</v>
      </c>
      <c r="E727" s="532">
        <f t="shared" ref="E727:I727" si="920">E855+E791-E663</f>
        <v>746</v>
      </c>
      <c r="F727" s="532">
        <f t="shared" si="920"/>
        <v>916.65223274695518</v>
      </c>
      <c r="G727" s="532">
        <f t="shared" si="920"/>
        <v>1101.1826792963464</v>
      </c>
      <c r="H727" s="532">
        <f t="shared" si="920"/>
        <v>1397.2555818673884</v>
      </c>
      <c r="I727" s="532">
        <f t="shared" si="920"/>
        <v>1756.1018267929635</v>
      </c>
      <c r="K727" s="87" t="s">
        <v>97</v>
      </c>
      <c r="L727" s="534">
        <f>D727*'estand mp'!F250</f>
        <v>165.68</v>
      </c>
      <c r="M727" s="534">
        <f>E727*'estand mp'!G250</f>
        <v>149.20000000000002</v>
      </c>
      <c r="N727" s="534">
        <f>F727*'estand mp'!H250</f>
        <v>192.49696887686059</v>
      </c>
      <c r="O727" s="534">
        <f>G727*'estand mp'!I250</f>
        <v>242.81078078484441</v>
      </c>
      <c r="P727" s="534">
        <f>H727*'estand mp'!J250</f>
        <v>323.49959859184713</v>
      </c>
      <c r="Q727" s="534">
        <f>I727*'estand mp'!K250</f>
        <v>426.91054922065302</v>
      </c>
    </row>
    <row r="728" spans="2:17" x14ac:dyDescent="0.2">
      <c r="B728" s="87" t="s">
        <v>98</v>
      </c>
      <c r="C728" s="739" t="s">
        <v>247</v>
      </c>
      <c r="D728" s="532">
        <f t="shared" si="918"/>
        <v>196</v>
      </c>
      <c r="E728" s="532">
        <f t="shared" ref="E728:I728" si="921">E856+E792-E664</f>
        <v>178</v>
      </c>
      <c r="F728" s="532">
        <f t="shared" si="921"/>
        <v>210.75507442489851</v>
      </c>
      <c r="G728" s="532">
        <f t="shared" si="921"/>
        <v>253.50608930987823</v>
      </c>
      <c r="H728" s="532">
        <f t="shared" si="921"/>
        <v>321.88768606224625</v>
      </c>
      <c r="I728" s="532">
        <f t="shared" si="921"/>
        <v>404.34506089309878</v>
      </c>
      <c r="K728" s="87" t="s">
        <v>98</v>
      </c>
      <c r="L728" s="534">
        <f>D728*'estand mp'!F259</f>
        <v>37.24</v>
      </c>
      <c r="M728" s="534">
        <f>E728*'estand mp'!G259</f>
        <v>35.6</v>
      </c>
      <c r="N728" s="534">
        <f>F728*'estand mp'!H259</f>
        <v>44.258565629228691</v>
      </c>
      <c r="O728" s="534">
        <f>G728*'estand mp'!I259</f>
        <v>55.898092692828158</v>
      </c>
      <c r="P728" s="534">
        <f>H728*'estand mp'!J259</f>
        <v>74.52504651556157</v>
      </c>
      <c r="Q728" s="534">
        <f>I728*'estand mp'!K259</f>
        <v>98.296789734438448</v>
      </c>
    </row>
    <row r="729" spans="2:17" x14ac:dyDescent="0.2">
      <c r="B729" s="87" t="s">
        <v>99</v>
      </c>
      <c r="C729" s="739" t="s">
        <v>247</v>
      </c>
      <c r="D729" s="532">
        <f t="shared" si="918"/>
        <v>70</v>
      </c>
      <c r="E729" s="532">
        <f t="shared" ref="E729:I729" si="922">E857+E793-E665</f>
        <v>65</v>
      </c>
      <c r="F729" s="532">
        <f t="shared" si="922"/>
        <v>75.772665764546687</v>
      </c>
      <c r="G729" s="532">
        <f t="shared" si="922"/>
        <v>92.127198917456028</v>
      </c>
      <c r="H729" s="532">
        <f t="shared" si="922"/>
        <v>115.93166441136671</v>
      </c>
      <c r="I729" s="532">
        <f t="shared" si="922"/>
        <v>146.54127198917456</v>
      </c>
      <c r="K729" s="87" t="s">
        <v>99</v>
      </c>
      <c r="L729" s="534">
        <f>D729*'estand mp'!F268</f>
        <v>14.7</v>
      </c>
      <c r="M729" s="534">
        <f>E729*'estand mp'!G268</f>
        <v>14.3</v>
      </c>
      <c r="N729" s="534">
        <f>F729*'estand mp'!H268</f>
        <v>17.503485791610284</v>
      </c>
      <c r="O729" s="534">
        <f>G729*'estand mp'!I268</f>
        <v>22.345452097428961</v>
      </c>
      <c r="P729" s="534">
        <f>H729*'estand mp'!J268</f>
        <v>29.525186463125845</v>
      </c>
      <c r="Q729" s="534">
        <f>I729*'estand mp'!K268</f>
        <v>39.186803036874153</v>
      </c>
    </row>
    <row r="730" spans="2:17" x14ac:dyDescent="0.2">
      <c r="B730" s="87" t="s">
        <v>100</v>
      </c>
      <c r="C730" s="739" t="s">
        <v>247</v>
      </c>
      <c r="D730" s="532">
        <f t="shared" si="918"/>
        <v>187</v>
      </c>
      <c r="E730" s="532">
        <f t="shared" ref="E730:I730" si="923">E858+E794-E666</f>
        <v>179</v>
      </c>
      <c r="F730" s="532">
        <f t="shared" si="923"/>
        <v>205.61434370771312</v>
      </c>
      <c r="G730" s="532">
        <f t="shared" si="923"/>
        <v>247.53721244925578</v>
      </c>
      <c r="H730" s="532">
        <f t="shared" si="923"/>
        <v>315.66085926928281</v>
      </c>
      <c r="I730" s="532">
        <f t="shared" si="923"/>
        <v>396.52537212449255</v>
      </c>
      <c r="K730" s="87" t="s">
        <v>100</v>
      </c>
      <c r="L730" s="534">
        <f>D730*'estand mp'!F277</f>
        <v>39.269999999999996</v>
      </c>
      <c r="M730" s="534">
        <f>E730*'estand mp'!G277</f>
        <v>39.380000000000003</v>
      </c>
      <c r="N730" s="534">
        <f>F730*'estand mp'!H277</f>
        <v>47.49691339648173</v>
      </c>
      <c r="O730" s="534">
        <f>G730*'estand mp'!I277</f>
        <v>60.040150879566994</v>
      </c>
      <c r="P730" s="534">
        <f>H730*'estand mp'!J277</f>
        <v>80.391718486552776</v>
      </c>
      <c r="Q730" s="534">
        <f>I730*'estand mp'!K277</f>
        <v>106.03539498219723</v>
      </c>
    </row>
    <row r="731" spans="2:17" x14ac:dyDescent="0.2">
      <c r="B731" s="87" t="s">
        <v>101</v>
      </c>
      <c r="C731" s="739" t="s">
        <v>247</v>
      </c>
      <c r="D731" s="532">
        <f t="shared" si="918"/>
        <v>55</v>
      </c>
      <c r="E731" s="532">
        <f t="shared" ref="E731:I731" si="924">E859+E795-E667</f>
        <v>51</v>
      </c>
      <c r="F731" s="532">
        <f t="shared" si="924"/>
        <v>59.589986468200266</v>
      </c>
      <c r="G731" s="532">
        <f t="shared" si="924"/>
        <v>72.907983761840327</v>
      </c>
      <c r="H731" s="532">
        <f t="shared" si="924"/>
        <v>91.099966170500679</v>
      </c>
      <c r="I731" s="532">
        <f t="shared" si="924"/>
        <v>115.86907983761841</v>
      </c>
      <c r="K731" s="87" t="s">
        <v>101</v>
      </c>
      <c r="L731" s="534">
        <f>D731*'estand mp'!F286</f>
        <v>12.154999999999999</v>
      </c>
      <c r="M731" s="534">
        <f>E731*'estand mp'!G286</f>
        <v>11.73</v>
      </c>
      <c r="N731" s="534">
        <f>F731*'estand mp'!H286</f>
        <v>14.390981732070365</v>
      </c>
      <c r="O731" s="534">
        <f>G731*'estand mp'!I286</f>
        <v>18.487641982408665</v>
      </c>
      <c r="P731" s="534">
        <f>H731*'estand mp'!J286</f>
        <v>24.255707617768952</v>
      </c>
      <c r="Q731" s="534">
        <f>I731*'estand mp'!K286</f>
        <v>32.393105866606071</v>
      </c>
    </row>
    <row r="732" spans="2:17" x14ac:dyDescent="0.2">
      <c r="B732" s="87" t="s">
        <v>102</v>
      </c>
      <c r="C732" s="739" t="s">
        <v>247</v>
      </c>
      <c r="D732" s="532">
        <f t="shared" si="918"/>
        <v>8</v>
      </c>
      <c r="E732" s="532">
        <f t="shared" ref="E732:I732" si="925">E860+E796-E668</f>
        <v>6</v>
      </c>
      <c r="F732" s="532">
        <f t="shared" si="925"/>
        <v>6.9012178619756419</v>
      </c>
      <c r="G732" s="532">
        <f t="shared" si="925"/>
        <v>8.2814614343707706</v>
      </c>
      <c r="H732" s="532">
        <f t="shared" si="925"/>
        <v>11.378044654939107</v>
      </c>
      <c r="I732" s="532">
        <f t="shared" si="925"/>
        <v>14.032814614343707</v>
      </c>
      <c r="K732" s="87" t="s">
        <v>102</v>
      </c>
      <c r="L732" s="534">
        <f>D732*'estand mp'!F295</f>
        <v>1.8560000000000001</v>
      </c>
      <c r="M732" s="534">
        <f>E732*'estand mp'!G295</f>
        <v>1.44</v>
      </c>
      <c r="N732" s="534">
        <f>F732*'estand mp'!H295</f>
        <v>1.7391069012178617</v>
      </c>
      <c r="O732" s="534">
        <f>G732*'estand mp'!I295</f>
        <v>2.1912746955345059</v>
      </c>
      <c r="P732" s="534">
        <f>H732*'estand mp'!J295</f>
        <v>3.1611621464817321</v>
      </c>
      <c r="Q732" s="534">
        <f>I732*'estand mp'!K295</f>
        <v>4.0936737285182678</v>
      </c>
    </row>
    <row r="733" spans="2:17" x14ac:dyDescent="0.2">
      <c r="B733" s="87" t="s">
        <v>103</v>
      </c>
      <c r="C733" s="739" t="s">
        <v>247</v>
      </c>
      <c r="D733" s="532">
        <f t="shared" si="918"/>
        <v>156</v>
      </c>
      <c r="E733" s="532">
        <f t="shared" ref="E733:I733" si="926">E861+E797-E669</f>
        <v>153</v>
      </c>
      <c r="F733" s="532">
        <f t="shared" si="926"/>
        <v>173.2489851150203</v>
      </c>
      <c r="G733" s="532">
        <f t="shared" si="926"/>
        <v>210.09878213802435</v>
      </c>
      <c r="H733" s="532">
        <f t="shared" si="926"/>
        <v>265.99746278755072</v>
      </c>
      <c r="I733" s="532">
        <f t="shared" si="926"/>
        <v>335.18098782138026</v>
      </c>
      <c r="K733" s="87" t="s">
        <v>103</v>
      </c>
      <c r="L733" s="534">
        <f>D733*'estand mp'!F304</f>
        <v>20.28</v>
      </c>
      <c r="M733" s="534">
        <f>E733*'estand mp'!G304</f>
        <v>21.42</v>
      </c>
      <c r="N733" s="534">
        <f>F733*'estand mp'!H304</f>
        <v>25.467600811907989</v>
      </c>
      <c r="O733" s="534">
        <f>G733*'estand mp'!I304</f>
        <v>32.428747023004064</v>
      </c>
      <c r="P733" s="534">
        <f>H733*'estand mp'!J304</f>
        <v>43.109543800321383</v>
      </c>
      <c r="Q733" s="534">
        <f>I733*'estand mp'!K304</f>
        <v>57.038041980928632</v>
      </c>
    </row>
    <row r="734" spans="2:17" x14ac:dyDescent="0.2">
      <c r="B734" s="87" t="s">
        <v>104</v>
      </c>
      <c r="C734" s="739" t="s">
        <v>247</v>
      </c>
      <c r="D734" s="532">
        <f t="shared" si="918"/>
        <v>726</v>
      </c>
      <c r="E734" s="532">
        <f t="shared" ref="E734:I734" si="927">E862+E798-E670</f>
        <v>689</v>
      </c>
      <c r="F734" s="532">
        <f t="shared" si="927"/>
        <v>795.23274695534508</v>
      </c>
      <c r="G734" s="532">
        <f t="shared" si="927"/>
        <v>960.67929634641405</v>
      </c>
      <c r="H734" s="532">
        <f t="shared" si="927"/>
        <v>1219.2068673883628</v>
      </c>
      <c r="I734" s="532">
        <f t="shared" si="927"/>
        <v>1530.5767929634642</v>
      </c>
      <c r="K734" s="87" t="s">
        <v>104</v>
      </c>
      <c r="L734" s="534">
        <f>D734*'estand mp'!F313</f>
        <v>94.38000000000001</v>
      </c>
      <c r="M734" s="534">
        <f>E734*'estand mp'!G313</f>
        <v>96.460000000000008</v>
      </c>
      <c r="N734" s="534">
        <f>F734*'estand mp'!H313</f>
        <v>116.89921380243574</v>
      </c>
      <c r="O734" s="534">
        <f>G734*'estand mp'!I313</f>
        <v>148.28084939106901</v>
      </c>
      <c r="P734" s="534">
        <f>H734*'estand mp'!J313</f>
        <v>197.59380898046351</v>
      </c>
      <c r="Q734" s="534">
        <f>I734*'estand mp'!K313</f>
        <v>260.45959211328659</v>
      </c>
    </row>
    <row r="735" spans="2:17" x14ac:dyDescent="0.2">
      <c r="B735" s="87" t="s">
        <v>105</v>
      </c>
      <c r="C735" s="739" t="s">
        <v>247</v>
      </c>
      <c r="D735" s="532">
        <f t="shared" si="918"/>
        <v>701</v>
      </c>
      <c r="E735" s="532">
        <f t="shared" ref="E735:I735" si="928">E863+E799-E671</f>
        <v>728</v>
      </c>
      <c r="F735" s="532">
        <f t="shared" si="928"/>
        <v>876.89174560216509</v>
      </c>
      <c r="G735" s="532">
        <f t="shared" si="928"/>
        <v>1053.8700947225982</v>
      </c>
      <c r="H735" s="532">
        <f t="shared" si="928"/>
        <v>1326.1043640054127</v>
      </c>
      <c r="I735" s="532">
        <f t="shared" si="928"/>
        <v>1664.888700947226</v>
      </c>
      <c r="K735" s="87" t="s">
        <v>105</v>
      </c>
      <c r="L735" s="534">
        <f>D735*'estand mp'!F322</f>
        <v>63.089999999999996</v>
      </c>
      <c r="M735" s="534">
        <f>E735*'estand mp'!G322</f>
        <v>72.8</v>
      </c>
      <c r="N735" s="534">
        <f>F735*'estand mp'!H322</f>
        <v>92.073633288227342</v>
      </c>
      <c r="O735" s="534">
        <f>G735*'estand mp'!I322</f>
        <v>116.18917794316647</v>
      </c>
      <c r="P735" s="534">
        <f>H735*'estand mp'!J322</f>
        <v>153.51315643817659</v>
      </c>
      <c r="Q735" s="534">
        <f>I735*'estand mp'!K322</f>
        <v>202.36826215557346</v>
      </c>
    </row>
    <row r="736" spans="2:17" x14ac:dyDescent="0.2">
      <c r="B736" s="561" t="s">
        <v>786</v>
      </c>
      <c r="C736" s="611"/>
      <c r="D736" s="572">
        <f t="shared" ref="D736" si="929">SUM(D725:D735)</f>
        <v>8053</v>
      </c>
      <c r="E736" s="572">
        <f t="shared" ref="E736:I736" si="930">SUM(E725:E735)</f>
        <v>7068</v>
      </c>
      <c r="F736" s="572">
        <f t="shared" si="930"/>
        <v>8633</v>
      </c>
      <c r="G736" s="572">
        <f t="shared" si="930"/>
        <v>10370</v>
      </c>
      <c r="H736" s="572">
        <f t="shared" si="930"/>
        <v>13157.999999999998</v>
      </c>
      <c r="I736" s="572">
        <f t="shared" si="930"/>
        <v>16525</v>
      </c>
      <c r="J736" s="533"/>
      <c r="K736" s="561" t="s">
        <v>786</v>
      </c>
      <c r="L736" s="604">
        <f t="shared" ref="L736" si="931">SUM(L725:L735)</f>
        <v>1388.471</v>
      </c>
      <c r="M736" s="604">
        <f t="shared" ref="M736:Q736" si="932">SUM(M725:M735)</f>
        <v>1273.7100000000005</v>
      </c>
      <c r="N736" s="604">
        <f t="shared" si="932"/>
        <v>1638.8681468200271</v>
      </c>
      <c r="O736" s="604">
        <f t="shared" si="932"/>
        <v>2066.5195699932342</v>
      </c>
      <c r="P736" s="604">
        <f t="shared" si="932"/>
        <v>2754.46249420395</v>
      </c>
      <c r="Q736" s="604">
        <f t="shared" si="932"/>
        <v>3632.3706725616767</v>
      </c>
    </row>
    <row r="737" spans="2:26" x14ac:dyDescent="0.2">
      <c r="B737" s="523" t="s">
        <v>673</v>
      </c>
      <c r="C737" s="524"/>
      <c r="D737" s="537"/>
      <c r="E737" s="537"/>
      <c r="F737" s="537"/>
      <c r="G737" s="537"/>
      <c r="H737" s="537"/>
      <c r="I737" s="537"/>
      <c r="J737" s="533"/>
      <c r="K737" s="523" t="s">
        <v>673</v>
      </c>
      <c r="L737" s="539"/>
      <c r="M737" s="545"/>
      <c r="N737" s="545"/>
      <c r="O737" s="545"/>
      <c r="P737" s="545"/>
      <c r="Q737" s="540"/>
    </row>
    <row r="738" spans="2:26" x14ac:dyDescent="0.2">
      <c r="B738" s="87" t="s">
        <v>95</v>
      </c>
      <c r="C738" s="739" t="s">
        <v>247</v>
      </c>
      <c r="D738" s="532">
        <f>D866+D802-D674</f>
        <v>1288</v>
      </c>
      <c r="E738" s="532">
        <f t="shared" ref="E738:I738" si="933">E866+E802-E674</f>
        <v>1161</v>
      </c>
      <c r="F738" s="532">
        <f t="shared" si="933"/>
        <v>1383.3301759133965</v>
      </c>
      <c r="G738" s="532">
        <f t="shared" si="933"/>
        <v>1664.1962110960758</v>
      </c>
      <c r="H738" s="532">
        <f t="shared" si="933"/>
        <v>2114.4504397834912</v>
      </c>
      <c r="I738" s="532">
        <f t="shared" si="933"/>
        <v>2655.2019621109607</v>
      </c>
      <c r="K738" s="87" t="s">
        <v>95</v>
      </c>
      <c r="L738" s="534">
        <f>D738*'estand mp'!F233</f>
        <v>489.44</v>
      </c>
      <c r="M738" s="534">
        <f>E738*'estand mp'!G233</f>
        <v>464.40000000000003</v>
      </c>
      <c r="N738" s="534">
        <f>F738*'estand mp'!H233</f>
        <v>580.99867388362657</v>
      </c>
      <c r="O738" s="534">
        <f>G738*'estand mp'!I233</f>
        <v>733.91052909336952</v>
      </c>
      <c r="P738" s="534">
        <f>H738*'estand mp'!J233</f>
        <v>979.09627614174576</v>
      </c>
      <c r="Q738" s="534">
        <f>I738*'estand mp'!K233</f>
        <v>1290.9658319832547</v>
      </c>
    </row>
    <row r="739" spans="2:26" x14ac:dyDescent="0.2">
      <c r="B739" s="87" t="s">
        <v>96</v>
      </c>
      <c r="C739" s="739" t="s">
        <v>247</v>
      </c>
      <c r="D739" s="532">
        <f t="shared" ref="D739:D748" si="934">D867+D803-D675</f>
        <v>3794</v>
      </c>
      <c r="E739" s="532">
        <f t="shared" ref="E739:I739" si="935">E867+E803-E675</f>
        <v>3112</v>
      </c>
      <c r="F739" s="532">
        <f t="shared" si="935"/>
        <v>3929.0108254397837</v>
      </c>
      <c r="G739" s="532">
        <f t="shared" si="935"/>
        <v>4705.6129905277403</v>
      </c>
      <c r="H739" s="532">
        <f t="shared" si="935"/>
        <v>5979.0270635994584</v>
      </c>
      <c r="I739" s="532">
        <f t="shared" si="935"/>
        <v>7505.7361299052773</v>
      </c>
      <c r="K739" s="87" t="s">
        <v>96</v>
      </c>
      <c r="L739" s="534">
        <f>D739*'estand mp'!F242</f>
        <v>1972.88</v>
      </c>
      <c r="M739" s="534">
        <f>E739*'estand mp'!G242</f>
        <v>1711.6000000000001</v>
      </c>
      <c r="N739" s="534">
        <f>F739*'estand mp'!H242</f>
        <v>2269.0037516914754</v>
      </c>
      <c r="O739" s="534">
        <f>G739*'estand mp'!I242</f>
        <v>2853.3660771312589</v>
      </c>
      <c r="P739" s="534">
        <f>H739*'estand mp'!J242</f>
        <v>3806.8091624746285</v>
      </c>
      <c r="Q739" s="534">
        <f>I739*'estand mp'!K242</f>
        <v>5017.7980472128738</v>
      </c>
    </row>
    <row r="740" spans="2:26" x14ac:dyDescent="0.2">
      <c r="B740" s="87" t="s">
        <v>97</v>
      </c>
      <c r="C740" s="739" t="s">
        <v>247</v>
      </c>
      <c r="D740" s="532">
        <f t="shared" si="934"/>
        <v>872</v>
      </c>
      <c r="E740" s="532">
        <f t="shared" ref="E740:I740" si="936">E868+E804-E676</f>
        <v>746</v>
      </c>
      <c r="F740" s="532">
        <f t="shared" si="936"/>
        <v>916.65223274695518</v>
      </c>
      <c r="G740" s="532">
        <f t="shared" si="936"/>
        <v>1101.1826792963464</v>
      </c>
      <c r="H740" s="532">
        <f t="shared" si="936"/>
        <v>1397.2555818673884</v>
      </c>
      <c r="I740" s="532">
        <f t="shared" si="936"/>
        <v>1756.1018267929635</v>
      </c>
      <c r="K740" s="87" t="s">
        <v>97</v>
      </c>
      <c r="L740" s="534">
        <f>D740*'estand mp'!F251</f>
        <v>453.44</v>
      </c>
      <c r="M740" s="534">
        <f>E740*'estand mp'!G251</f>
        <v>410.3</v>
      </c>
      <c r="N740" s="534">
        <f>F740*'estand mp'!H251</f>
        <v>529.36666441136674</v>
      </c>
      <c r="O740" s="534">
        <f>G740*'estand mp'!I251</f>
        <v>667.72964715832211</v>
      </c>
      <c r="P740" s="534">
        <f>H740*'estand mp'!J251</f>
        <v>889.62389612757977</v>
      </c>
      <c r="Q740" s="534">
        <f>I740*'estand mp'!K251</f>
        <v>1174.004010356796</v>
      </c>
    </row>
    <row r="741" spans="2:26" x14ac:dyDescent="0.2">
      <c r="B741" s="87" t="s">
        <v>98</v>
      </c>
      <c r="C741" s="739" t="s">
        <v>247</v>
      </c>
      <c r="D741" s="532">
        <f t="shared" si="934"/>
        <v>196</v>
      </c>
      <c r="E741" s="532">
        <f t="shared" ref="E741:I741" si="937">E869+E805-E677</f>
        <v>178</v>
      </c>
      <c r="F741" s="532">
        <f t="shared" si="937"/>
        <v>210.75507442489851</v>
      </c>
      <c r="G741" s="532">
        <f t="shared" si="937"/>
        <v>253.50608930987823</v>
      </c>
      <c r="H741" s="532">
        <f t="shared" si="937"/>
        <v>321.88768606224625</v>
      </c>
      <c r="I741" s="532">
        <f t="shared" si="937"/>
        <v>404.34506089309878</v>
      </c>
      <c r="K741" s="87" t="s">
        <v>98</v>
      </c>
      <c r="L741" s="534">
        <f>D741*'estand mp'!F260</f>
        <v>101.92</v>
      </c>
      <c r="M741" s="534">
        <f>E741*'estand mp'!G260</f>
        <v>97.9</v>
      </c>
      <c r="N741" s="534">
        <f>F741*'estand mp'!H260</f>
        <v>121.71105548037892</v>
      </c>
      <c r="O741" s="534">
        <f>G741*'estand mp'!I260</f>
        <v>153.71975490527745</v>
      </c>
      <c r="P741" s="534">
        <f>H741*'estand mp'!J260</f>
        <v>204.94387791779434</v>
      </c>
      <c r="Q741" s="534">
        <f>I741*'estand mp'!K260</f>
        <v>270.31617176970576</v>
      </c>
    </row>
    <row r="742" spans="2:26" x14ac:dyDescent="0.2">
      <c r="B742" s="87" t="s">
        <v>99</v>
      </c>
      <c r="C742" s="739" t="s">
        <v>247</v>
      </c>
      <c r="D742" s="532">
        <f t="shared" si="934"/>
        <v>70</v>
      </c>
      <c r="E742" s="532">
        <f t="shared" ref="E742:I742" si="938">E870+E806-E678</f>
        <v>65</v>
      </c>
      <c r="F742" s="532">
        <f t="shared" si="938"/>
        <v>75.772665764546687</v>
      </c>
      <c r="G742" s="532">
        <f t="shared" si="938"/>
        <v>92.127198917456028</v>
      </c>
      <c r="H742" s="532">
        <f t="shared" si="938"/>
        <v>115.93166441136671</v>
      </c>
      <c r="I742" s="532">
        <f t="shared" si="938"/>
        <v>146.54127198917456</v>
      </c>
      <c r="K742" s="87" t="s">
        <v>99</v>
      </c>
      <c r="L742" s="534">
        <f>D742*'estand mp'!F269</f>
        <v>39.9</v>
      </c>
      <c r="M742" s="534">
        <f>E742*'estand mp'!G269</f>
        <v>39</v>
      </c>
      <c r="N742" s="534">
        <f>F742*'estand mp'!H269</f>
        <v>47.736779431664417</v>
      </c>
      <c r="O742" s="534">
        <f>G742*'estand mp'!I269</f>
        <v>60.942142083897167</v>
      </c>
      <c r="P742" s="534">
        <f>H742*'estand mp'!J269</f>
        <v>80.523235808525058</v>
      </c>
      <c r="Q742" s="534">
        <f>I742*'estand mp'!K269</f>
        <v>106.87309919147501</v>
      </c>
      <c r="S742" s="837"/>
      <c r="T742" s="837"/>
      <c r="U742" s="837"/>
      <c r="V742" s="837"/>
      <c r="W742" s="837"/>
      <c r="X742" s="837"/>
      <c r="Y742" s="837"/>
      <c r="Z742" s="837"/>
    </row>
    <row r="743" spans="2:26" x14ac:dyDescent="0.2">
      <c r="B743" s="87" t="s">
        <v>100</v>
      </c>
      <c r="C743" s="739" t="s">
        <v>247</v>
      </c>
      <c r="D743" s="532">
        <f t="shared" si="934"/>
        <v>187</v>
      </c>
      <c r="E743" s="532">
        <f t="shared" ref="E743:I743" si="939">E871+E807-E679</f>
        <v>179</v>
      </c>
      <c r="F743" s="532">
        <f t="shared" si="939"/>
        <v>205.61434370771312</v>
      </c>
      <c r="G743" s="532">
        <f t="shared" si="939"/>
        <v>247.53721244925578</v>
      </c>
      <c r="H743" s="532">
        <f t="shared" si="939"/>
        <v>315.66085926928281</v>
      </c>
      <c r="I743" s="532">
        <f t="shared" si="939"/>
        <v>396.52537212449255</v>
      </c>
      <c r="K743" s="87" t="s">
        <v>100</v>
      </c>
      <c r="L743" s="534">
        <f>D743*'estand mp'!F278</f>
        <v>106.58999999999999</v>
      </c>
      <c r="M743" s="534">
        <f>E743*'estand mp'!G278</f>
        <v>107.39999999999999</v>
      </c>
      <c r="N743" s="534">
        <f>F743*'estand mp'!H278</f>
        <v>129.53703653585927</v>
      </c>
      <c r="O743" s="534">
        <f>G743*'estand mp'!I278</f>
        <v>163.74586603518273</v>
      </c>
      <c r="P743" s="534">
        <f>H743*'estand mp'!J278</f>
        <v>219.25014132696217</v>
      </c>
      <c r="Q743" s="534">
        <f>I743*'estand mp'!K278</f>
        <v>289.187440860538</v>
      </c>
      <c r="S743" s="837"/>
      <c r="T743" s="837"/>
      <c r="U743" s="837"/>
      <c r="V743" s="837"/>
      <c r="W743" s="837"/>
      <c r="X743" s="837"/>
      <c r="Y743" s="837"/>
      <c r="Z743" s="837"/>
    </row>
    <row r="744" spans="2:26" x14ac:dyDescent="0.2">
      <c r="B744" s="87" t="s">
        <v>101</v>
      </c>
      <c r="C744" s="739" t="s">
        <v>247</v>
      </c>
      <c r="D744" s="532">
        <f t="shared" si="934"/>
        <v>55</v>
      </c>
      <c r="E744" s="532">
        <f t="shared" ref="E744:I744" si="940">E872+E808-E680</f>
        <v>51</v>
      </c>
      <c r="F744" s="532">
        <f t="shared" si="940"/>
        <v>59.589986468200266</v>
      </c>
      <c r="G744" s="532">
        <f t="shared" si="940"/>
        <v>72.907983761840327</v>
      </c>
      <c r="H744" s="532">
        <f t="shared" si="940"/>
        <v>91.099966170500679</v>
      </c>
      <c r="I744" s="532">
        <f t="shared" si="940"/>
        <v>115.86907983761841</v>
      </c>
      <c r="K744" s="87" t="s">
        <v>101</v>
      </c>
      <c r="L744" s="534">
        <f>D744*'estand mp'!F287</f>
        <v>31.349999999999998</v>
      </c>
      <c r="M744" s="534">
        <f>E744*'estand mp'!G287</f>
        <v>30.599999999999998</v>
      </c>
      <c r="N744" s="534">
        <f>F744*'estand mp'!H287</f>
        <v>37.541691474966164</v>
      </c>
      <c r="O744" s="534">
        <f>G744*'estand mp'!I287</f>
        <v>48.228631258457384</v>
      </c>
      <c r="P744" s="534">
        <f>H744*'estand mp'!J287</f>
        <v>63.275759002875525</v>
      </c>
      <c r="Q744" s="534">
        <f>I744*'estand mp'!K287</f>
        <v>84.503754434624526</v>
      </c>
      <c r="S744" s="837"/>
      <c r="T744" s="837"/>
      <c r="U744" s="837"/>
      <c r="V744" s="837"/>
      <c r="W744" s="837"/>
      <c r="X744" s="837"/>
      <c r="Y744" s="837"/>
      <c r="Z744" s="837"/>
    </row>
    <row r="745" spans="2:26" x14ac:dyDescent="0.2">
      <c r="B745" s="87" t="s">
        <v>102</v>
      </c>
      <c r="C745" s="739" t="s">
        <v>247</v>
      </c>
      <c r="D745" s="532">
        <f t="shared" si="934"/>
        <v>8</v>
      </c>
      <c r="E745" s="532">
        <f t="shared" ref="E745:I745" si="941">E873+E809-E681</f>
        <v>6</v>
      </c>
      <c r="F745" s="532">
        <f t="shared" si="941"/>
        <v>6.9012178619756419</v>
      </c>
      <c r="G745" s="532">
        <f t="shared" si="941"/>
        <v>8.2814614343707706</v>
      </c>
      <c r="H745" s="532">
        <f t="shared" si="941"/>
        <v>11.378044654939107</v>
      </c>
      <c r="I745" s="532">
        <f t="shared" si="941"/>
        <v>14.032814614343707</v>
      </c>
      <c r="K745" s="87" t="s">
        <v>102</v>
      </c>
      <c r="L745" s="534">
        <f>D745*'estand mp'!F296</f>
        <v>4.96</v>
      </c>
      <c r="M745" s="534">
        <f>E745*'estand mp'!G296</f>
        <v>3.9000000000000004</v>
      </c>
      <c r="N745" s="534">
        <f>F745*'estand mp'!H296</f>
        <v>4.7100811907983759</v>
      </c>
      <c r="O745" s="534">
        <f>G745*'estand mp'!I296</f>
        <v>5.9347023004059549</v>
      </c>
      <c r="P745" s="534">
        <f>H745*'estand mp'!J296</f>
        <v>8.5614808133880267</v>
      </c>
      <c r="Q745" s="534">
        <f>I745*'estand mp'!K296</f>
        <v>11.08703301473698</v>
      </c>
      <c r="S745" s="837"/>
      <c r="T745" s="837"/>
      <c r="U745" s="837"/>
      <c r="V745" s="837"/>
      <c r="W745" s="837"/>
      <c r="X745" s="837"/>
      <c r="Y745" s="837"/>
      <c r="Z745" s="837"/>
    </row>
    <row r="746" spans="2:26" x14ac:dyDescent="0.2">
      <c r="B746" s="87" t="s">
        <v>103</v>
      </c>
      <c r="C746" s="739" t="s">
        <v>247</v>
      </c>
      <c r="D746" s="532">
        <f t="shared" si="934"/>
        <v>156</v>
      </c>
      <c r="E746" s="532">
        <f t="shared" ref="E746:I746" si="942">E874+E810-E682</f>
        <v>153</v>
      </c>
      <c r="F746" s="532">
        <f t="shared" si="942"/>
        <v>173.2489851150203</v>
      </c>
      <c r="G746" s="532">
        <f t="shared" si="942"/>
        <v>210.09878213802435</v>
      </c>
      <c r="H746" s="532">
        <f t="shared" si="942"/>
        <v>265.99746278755072</v>
      </c>
      <c r="I746" s="532">
        <f t="shared" si="942"/>
        <v>335.18098782138026</v>
      </c>
      <c r="K746" s="87" t="s">
        <v>103</v>
      </c>
      <c r="L746" s="534">
        <f>D746*'estand mp'!F305</f>
        <v>96.72</v>
      </c>
      <c r="M746" s="534">
        <f>E746*'estand mp'!G305</f>
        <v>99.45</v>
      </c>
      <c r="N746" s="534">
        <f>F746*'estand mp'!H305</f>
        <v>118.24243234100138</v>
      </c>
      <c r="O746" s="534">
        <f>G746*'estand mp'!I305</f>
        <v>150.56203974966172</v>
      </c>
      <c r="P746" s="534">
        <f>H746*'estand mp'!J305</f>
        <v>200.15145335863502</v>
      </c>
      <c r="Q746" s="534">
        <f>I746*'estand mp'!K305</f>
        <v>264.81948062574014</v>
      </c>
      <c r="S746" s="837"/>
      <c r="T746" s="837"/>
      <c r="U746" s="837"/>
      <c r="V746" s="837"/>
      <c r="W746" s="837"/>
      <c r="X746" s="837"/>
      <c r="Y746" s="837"/>
      <c r="Z746" s="837"/>
    </row>
    <row r="747" spans="2:26" x14ac:dyDescent="0.2">
      <c r="B747" s="87" t="s">
        <v>104</v>
      </c>
      <c r="C747" s="739" t="s">
        <v>247</v>
      </c>
      <c r="D747" s="532">
        <f t="shared" si="934"/>
        <v>726</v>
      </c>
      <c r="E747" s="532">
        <f t="shared" ref="E747:I747" si="943">E875+E811-E683</f>
        <v>689</v>
      </c>
      <c r="F747" s="532">
        <f t="shared" si="943"/>
        <v>795.23274695534508</v>
      </c>
      <c r="G747" s="532">
        <f t="shared" si="943"/>
        <v>960.67929634641405</v>
      </c>
      <c r="H747" s="532">
        <f t="shared" si="943"/>
        <v>1219.2068673883628</v>
      </c>
      <c r="I747" s="532">
        <f t="shared" si="943"/>
        <v>1530.5767929634642</v>
      </c>
      <c r="K747" s="87" t="s">
        <v>104</v>
      </c>
      <c r="L747" s="534">
        <f>D747*'estand mp'!F314</f>
        <v>450.12</v>
      </c>
      <c r="M747" s="534">
        <f>E747*'estand mp'!G314</f>
        <v>447.85</v>
      </c>
      <c r="N747" s="534">
        <f>F747*'estand mp'!H314</f>
        <v>542.74634979702307</v>
      </c>
      <c r="O747" s="534">
        <f>G747*'estand mp'!I314</f>
        <v>688.44680074424912</v>
      </c>
      <c r="P747" s="534">
        <f>H747*'estand mp'!J314</f>
        <v>917.39982740929509</v>
      </c>
      <c r="Q747" s="534">
        <f>I747*'estand mp'!K314</f>
        <v>1209.2766776688309</v>
      </c>
      <c r="S747" s="837"/>
      <c r="T747" s="837"/>
      <c r="U747" s="837"/>
      <c r="V747" s="837"/>
      <c r="W747" s="837"/>
      <c r="X747" s="837"/>
      <c r="Y747" s="837"/>
      <c r="Z747" s="837"/>
    </row>
    <row r="748" spans="2:26" x14ac:dyDescent="0.2">
      <c r="B748" s="87" t="s">
        <v>105</v>
      </c>
      <c r="C748" s="739" t="s">
        <v>247</v>
      </c>
      <c r="D748" s="532">
        <f t="shared" si="934"/>
        <v>701</v>
      </c>
      <c r="E748" s="532">
        <f t="shared" ref="E748:I748" si="944">E876+E812-E684</f>
        <v>728</v>
      </c>
      <c r="F748" s="532">
        <f t="shared" si="944"/>
        <v>876.89174560216509</v>
      </c>
      <c r="G748" s="532">
        <f t="shared" si="944"/>
        <v>1053.8700947225982</v>
      </c>
      <c r="H748" s="532">
        <f t="shared" si="944"/>
        <v>1326.1043640054127</v>
      </c>
      <c r="I748" s="532">
        <f t="shared" si="944"/>
        <v>1664.888700947226</v>
      </c>
      <c r="K748" s="87" t="s">
        <v>105</v>
      </c>
      <c r="L748" s="534">
        <f>D748*'estand mp'!F323</f>
        <v>98.140000000000015</v>
      </c>
      <c r="M748" s="534">
        <f>E748*'estand mp'!G323</f>
        <v>109.2</v>
      </c>
      <c r="N748" s="534">
        <f>F748*'estand mp'!H323</f>
        <v>138.110449932341</v>
      </c>
      <c r="O748" s="534">
        <f>G748*'estand mp'!I323</f>
        <v>174.28376691474969</v>
      </c>
      <c r="P748" s="534">
        <f>H748*'estand mp'!J323</f>
        <v>230.26973465726493</v>
      </c>
      <c r="Q748" s="534">
        <f>I748*'estand mp'!K323</f>
        <v>303.55239323336019</v>
      </c>
      <c r="S748" s="837"/>
      <c r="T748" s="837"/>
      <c r="U748" s="837"/>
      <c r="V748" s="837"/>
      <c r="W748" s="837"/>
      <c r="X748" s="837"/>
      <c r="Y748" s="837"/>
      <c r="Z748" s="837"/>
    </row>
    <row r="749" spans="2:26" x14ac:dyDescent="0.2">
      <c r="B749" s="561" t="s">
        <v>674</v>
      </c>
      <c r="C749" s="611"/>
      <c r="D749" s="572">
        <f t="shared" ref="D749" si="945">SUM(D738:D748)</f>
        <v>8053</v>
      </c>
      <c r="E749" s="572">
        <f t="shared" ref="E749:I749" si="946">SUM(E738:E748)</f>
        <v>7068</v>
      </c>
      <c r="F749" s="572">
        <f t="shared" si="946"/>
        <v>8633</v>
      </c>
      <c r="G749" s="572">
        <f t="shared" si="946"/>
        <v>10370</v>
      </c>
      <c r="H749" s="572">
        <f t="shared" si="946"/>
        <v>13157.999999999998</v>
      </c>
      <c r="I749" s="572">
        <f t="shared" si="946"/>
        <v>16525</v>
      </c>
      <c r="J749" s="533"/>
      <c r="K749" s="561" t="s">
        <v>674</v>
      </c>
      <c r="L749" s="572">
        <f t="shared" ref="L749" si="947">SUM(L738:L748)</f>
        <v>3845.46</v>
      </c>
      <c r="M749" s="572">
        <f t="shared" ref="M749:Q749" si="948">SUM(M738:M748)</f>
        <v>3521.6</v>
      </c>
      <c r="N749" s="572">
        <f t="shared" si="948"/>
        <v>4519.7049661705014</v>
      </c>
      <c r="O749" s="572">
        <f t="shared" si="948"/>
        <v>5700.8699573748308</v>
      </c>
      <c r="P749" s="572">
        <f t="shared" si="948"/>
        <v>7599.9048450386936</v>
      </c>
      <c r="Q749" s="572">
        <f t="shared" si="948"/>
        <v>10022.383940351938</v>
      </c>
      <c r="S749" s="837"/>
      <c r="T749" s="837"/>
      <c r="U749" s="837"/>
      <c r="V749" s="837"/>
      <c r="W749" s="837"/>
      <c r="X749" s="837"/>
      <c r="Y749" s="837"/>
      <c r="Z749" s="837"/>
    </row>
    <row r="750" spans="2:26" x14ac:dyDescent="0.2">
      <c r="B750" s="562" t="s">
        <v>663</v>
      </c>
      <c r="C750" s="531"/>
      <c r="D750" s="563">
        <f>D736+D749</f>
        <v>16106</v>
      </c>
      <c r="E750" s="563">
        <f t="shared" ref="E750:I750" si="949">E736+E749</f>
        <v>14136</v>
      </c>
      <c r="F750" s="563">
        <f t="shared" si="949"/>
        <v>17266</v>
      </c>
      <c r="G750" s="563">
        <f t="shared" si="949"/>
        <v>20740</v>
      </c>
      <c r="H750" s="563">
        <f t="shared" si="949"/>
        <v>26315.999999999996</v>
      </c>
      <c r="I750" s="563">
        <f t="shared" si="949"/>
        <v>33050</v>
      </c>
      <c r="J750" s="533"/>
      <c r="K750" s="562" t="s">
        <v>663</v>
      </c>
      <c r="L750" s="563">
        <f>L736+L749</f>
        <v>5233.9310000000005</v>
      </c>
      <c r="M750" s="563">
        <f t="shared" ref="M750:Q750" si="950">M736+M749</f>
        <v>4795.3100000000004</v>
      </c>
      <c r="N750" s="563">
        <f t="shared" si="950"/>
        <v>6158.5731129905289</v>
      </c>
      <c r="O750" s="563">
        <f t="shared" si="950"/>
        <v>7767.3895273680646</v>
      </c>
      <c r="P750" s="563">
        <f t="shared" si="950"/>
        <v>10354.367339242643</v>
      </c>
      <c r="Q750" s="563">
        <f t="shared" si="950"/>
        <v>13654.754612913614</v>
      </c>
      <c r="S750" s="837"/>
      <c r="T750" s="837"/>
      <c r="U750" s="837"/>
      <c r="V750" s="837"/>
      <c r="W750" s="837"/>
      <c r="X750" s="837"/>
      <c r="Y750" s="837"/>
      <c r="Z750" s="837"/>
    </row>
    <row r="751" spans="2:26" x14ac:dyDescent="0.2">
      <c r="B751" s="541" t="s">
        <v>666</v>
      </c>
      <c r="C751" s="524"/>
      <c r="D751" s="594">
        <f>+D722+D750</f>
        <v>62669.273999999998</v>
      </c>
      <c r="E751" s="594">
        <f t="shared" ref="E751:I751" si="951">+E722+E750</f>
        <v>54555.722999999998</v>
      </c>
      <c r="F751" s="594">
        <f t="shared" si="951"/>
        <v>66636.796771312584</v>
      </c>
      <c r="G751" s="594">
        <f t="shared" si="951"/>
        <v>80021.536925575099</v>
      </c>
      <c r="H751" s="594">
        <f t="shared" si="951"/>
        <v>101624.18317828147</v>
      </c>
      <c r="I751" s="594">
        <f t="shared" si="951"/>
        <v>127588.84394925574</v>
      </c>
      <c r="J751" s="533"/>
      <c r="K751" s="541" t="s">
        <v>666</v>
      </c>
      <c r="L751" s="832">
        <f>L722+L750</f>
        <v>79503.624299999996</v>
      </c>
      <c r="M751" s="832">
        <f t="shared" ref="M751:Q751" si="952">M722+M750</f>
        <v>71512.870234999995</v>
      </c>
      <c r="N751" s="832">
        <f t="shared" si="952"/>
        <v>91825.175207973603</v>
      </c>
      <c r="O751" s="832">
        <f t="shared" si="952"/>
        <v>115766.49622132175</v>
      </c>
      <c r="P751" s="832">
        <f t="shared" si="952"/>
        <v>154426.1723567287</v>
      </c>
      <c r="Q751" s="832">
        <f t="shared" si="952"/>
        <v>203563.34068871086</v>
      </c>
      <c r="S751" s="837"/>
      <c r="T751" s="837"/>
      <c r="U751" s="837"/>
      <c r="V751" s="837"/>
      <c r="W751" s="837"/>
      <c r="X751" s="837"/>
      <c r="Y751" s="837"/>
      <c r="Z751" s="837"/>
    </row>
    <row r="752" spans="2:26" s="837" customFormat="1" x14ac:dyDescent="0.2">
      <c r="B752" s="682" t="s">
        <v>667</v>
      </c>
      <c r="C752" s="833"/>
      <c r="D752" s="834"/>
      <c r="E752" s="834"/>
      <c r="F752" s="834"/>
      <c r="G752" s="834"/>
      <c r="H752" s="834"/>
      <c r="I752" s="834"/>
      <c r="J752" s="835"/>
      <c r="K752" s="682" t="s">
        <v>667</v>
      </c>
      <c r="L752" s="836"/>
      <c r="M752" s="836"/>
      <c r="N752" s="836"/>
      <c r="O752" s="836"/>
      <c r="P752" s="836"/>
      <c r="Q752" s="836"/>
    </row>
    <row r="753" spans="2:17" s="837" customFormat="1" x14ac:dyDescent="0.2">
      <c r="B753" s="523" t="s">
        <v>250</v>
      </c>
      <c r="C753" s="524"/>
      <c r="D753" s="537"/>
      <c r="E753" s="537"/>
      <c r="F753" s="537"/>
      <c r="G753" s="537"/>
      <c r="H753" s="537"/>
      <c r="I753" s="537"/>
      <c r="J753" s="533"/>
      <c r="K753" s="523" t="s">
        <v>250</v>
      </c>
      <c r="L753" s="543"/>
      <c r="M753" s="543"/>
      <c r="N753" s="543"/>
      <c r="O753" s="543"/>
      <c r="P753" s="543"/>
      <c r="Q753" s="544"/>
    </row>
    <row r="754" spans="2:17" s="837" customFormat="1" x14ac:dyDescent="0.2">
      <c r="B754" s="523" t="s">
        <v>825</v>
      </c>
      <c r="C754" s="524"/>
      <c r="D754" s="537"/>
      <c r="E754" s="537"/>
      <c r="F754" s="537"/>
      <c r="G754" s="537"/>
      <c r="H754" s="537"/>
      <c r="I754" s="537"/>
      <c r="J754" s="533"/>
      <c r="K754" s="523" t="s">
        <v>825</v>
      </c>
      <c r="L754" s="545"/>
      <c r="M754" s="545"/>
      <c r="N754" s="545"/>
      <c r="O754" s="545"/>
      <c r="P754" s="545"/>
      <c r="Q754" s="546"/>
    </row>
    <row r="755" spans="2:17" s="837" customFormat="1" x14ac:dyDescent="0.2">
      <c r="B755" s="87" t="s">
        <v>95</v>
      </c>
      <c r="C755" s="739" t="s">
        <v>267</v>
      </c>
      <c r="D755" s="532">
        <f>D613*'estand mp'!$D$228</f>
        <v>3950.25</v>
      </c>
      <c r="E755" s="532">
        <f>E613*'estand mp'!$D$228</f>
        <v>3998.55</v>
      </c>
      <c r="F755" s="532">
        <f>F613*'estand mp'!$D$228</f>
        <v>4686.2391069012183</v>
      </c>
      <c r="G755" s="532">
        <f>G613*'estand mp'!$D$228</f>
        <v>5624.1769282814621</v>
      </c>
      <c r="H755" s="532">
        <f>H613*'estand mp'!$D$228</f>
        <v>7108.5540172530455</v>
      </c>
      <c r="I755" s="532">
        <f>I613*'estand mp'!$D$228</f>
        <v>8932.7467692828141</v>
      </c>
      <c r="J755" s="503"/>
      <c r="K755" s="87" t="s">
        <v>95</v>
      </c>
      <c r="L755" s="534">
        <f>D755*U613</f>
        <v>7702.9875000000011</v>
      </c>
      <c r="M755" s="534">
        <f t="shared" ref="M755:Q758" si="953">E755*V613</f>
        <v>8035.6560909276304</v>
      </c>
      <c r="N755" s="534">
        <f t="shared" si="953"/>
        <v>9876.6612862031525</v>
      </c>
      <c r="O755" s="534">
        <f t="shared" si="953"/>
        <v>12446.217460716673</v>
      </c>
      <c r="P755" s="534">
        <f t="shared" si="953"/>
        <v>16521.775437827477</v>
      </c>
      <c r="Q755" s="534">
        <f t="shared" si="953"/>
        <v>21799.479688698048</v>
      </c>
    </row>
    <row r="756" spans="2:17" s="837" customFormat="1" x14ac:dyDescent="0.2">
      <c r="B756" s="87" t="s">
        <v>96</v>
      </c>
      <c r="C756" s="739" t="s">
        <v>267</v>
      </c>
      <c r="D756" s="532">
        <f>D614*'estand mp'!$D$237</f>
        <v>12965.34</v>
      </c>
      <c r="E756" s="532">
        <f>E614*'estand mp'!$D$237</f>
        <v>12077.145</v>
      </c>
      <c r="F756" s="532">
        <f>F614*'estand mp'!$D$237</f>
        <v>14772.531623815968</v>
      </c>
      <c r="G756" s="532">
        <f>G614*'estand mp'!$D$237</f>
        <v>17723.961948579163</v>
      </c>
      <c r="H756" s="532">
        <f>H614*'estand mp'!$D$237</f>
        <v>22404.91905953992</v>
      </c>
      <c r="I756" s="532">
        <f>I614*'estand mp'!$D$237</f>
        <v>28140.540419485791</v>
      </c>
      <c r="J756" s="503"/>
      <c r="K756" s="87" t="s">
        <v>96</v>
      </c>
      <c r="L756" s="534">
        <f t="shared" ref="L756:L758" si="954">D756*U614</f>
        <v>25282.413</v>
      </c>
      <c r="M756" s="534">
        <f t="shared" si="953"/>
        <v>24263.064445117237</v>
      </c>
      <c r="N756" s="534">
        <f t="shared" si="953"/>
        <v>31139.91792821488</v>
      </c>
      <c r="O756" s="534">
        <f t="shared" si="953"/>
        <v>39223.434948633876</v>
      </c>
      <c r="P756" s="534">
        <f t="shared" si="953"/>
        <v>52073.881162231344</v>
      </c>
      <c r="Q756" s="534">
        <f t="shared" si="953"/>
        <v>68674.148647822294</v>
      </c>
    </row>
    <row r="757" spans="2:17" s="837" customFormat="1" x14ac:dyDescent="0.2">
      <c r="B757" s="87" t="s">
        <v>97</v>
      </c>
      <c r="C757" s="739" t="s">
        <v>267</v>
      </c>
      <c r="D757" s="532">
        <f>D615*'estand mp'!$D$246</f>
        <v>4216</v>
      </c>
      <c r="E757" s="532">
        <f>E615*'estand mp'!$D$246</f>
        <v>4074.5600000000004</v>
      </c>
      <c r="F757" s="532">
        <f>F615*'estand mp'!$D$246</f>
        <v>4888.6681461434364</v>
      </c>
      <c r="G757" s="532">
        <f>G615*'estand mp'!$D$246</f>
        <v>5865.3137753721248</v>
      </c>
      <c r="H757" s="532">
        <f>H615*'estand mp'!$D$246</f>
        <v>7410.6703653585937</v>
      </c>
      <c r="I757" s="532">
        <f>I615*'estand mp'!$D$246</f>
        <v>9313.8339377537213</v>
      </c>
      <c r="J757" s="503"/>
      <c r="K757" s="87" t="s">
        <v>97</v>
      </c>
      <c r="L757" s="534">
        <f t="shared" si="954"/>
        <v>8221.2000000000007</v>
      </c>
      <c r="M757" s="534">
        <f t="shared" si="953"/>
        <v>8186.9995510326471</v>
      </c>
      <c r="N757" s="534">
        <f t="shared" si="953"/>
        <v>10304.350704315977</v>
      </c>
      <c r="O757" s="534">
        <f t="shared" si="953"/>
        <v>12979.978066921834</v>
      </c>
      <c r="P757" s="534">
        <f t="shared" si="953"/>
        <v>17223.950968950932</v>
      </c>
      <c r="Q757" s="534">
        <f t="shared" si="953"/>
        <v>22729.58270339479</v>
      </c>
    </row>
    <row r="758" spans="2:17" s="837" customFormat="1" x14ac:dyDescent="0.2">
      <c r="B758" s="87" t="s">
        <v>98</v>
      </c>
      <c r="C758" s="739" t="s">
        <v>267</v>
      </c>
      <c r="D758" s="532">
        <f>D616*'estand mp'!$D$255</f>
        <v>1165.8</v>
      </c>
      <c r="E758" s="532">
        <f>E616*'estand mp'!$D$255</f>
        <v>1192.6000000000001</v>
      </c>
      <c r="F758" s="532">
        <f>F616*'estand mp'!$D$255</f>
        <v>1385.2589986468201</v>
      </c>
      <c r="G758" s="532">
        <f>G616*'estand mp'!$D$255</f>
        <v>1664.9907983761841</v>
      </c>
      <c r="H758" s="532">
        <f>H616*'estand mp'!$D$255</f>
        <v>2103.04749661705</v>
      </c>
      <c r="I758" s="532">
        <f>I616*'estand mp'!$D$255</f>
        <v>2642.1119079837617</v>
      </c>
      <c r="J758" s="503"/>
      <c r="K758" s="87" t="s">
        <v>98</v>
      </c>
      <c r="L758" s="534">
        <f t="shared" si="954"/>
        <v>2273.31</v>
      </c>
      <c r="M758" s="534">
        <f t="shared" si="953"/>
        <v>2396.7786028026239</v>
      </c>
      <c r="N758" s="534">
        <f t="shared" si="953"/>
        <v>2919.4466101734997</v>
      </c>
      <c r="O758" s="534">
        <f t="shared" si="953"/>
        <v>3684.6355783829267</v>
      </c>
      <c r="P758" s="534">
        <f t="shared" si="953"/>
        <v>4887.9268191085284</v>
      </c>
      <c r="Q758" s="534">
        <f t="shared" si="953"/>
        <v>6447.8015559473197</v>
      </c>
    </row>
    <row r="759" spans="2:17" s="837" customFormat="1" x14ac:dyDescent="0.2">
      <c r="B759" s="561" t="s">
        <v>826</v>
      </c>
      <c r="C759" s="611"/>
      <c r="D759" s="572">
        <f t="shared" ref="D759" si="955">SUM(D755:D758)</f>
        <v>22297.39</v>
      </c>
      <c r="E759" s="572">
        <f t="shared" ref="E759:I759" si="956">SUM(E755:E758)</f>
        <v>21342.855</v>
      </c>
      <c r="F759" s="572">
        <f t="shared" si="956"/>
        <v>25732.697875507441</v>
      </c>
      <c r="G759" s="572">
        <f t="shared" si="956"/>
        <v>30878.443450608935</v>
      </c>
      <c r="H759" s="572">
        <f t="shared" si="956"/>
        <v>39027.19093876861</v>
      </c>
      <c r="I759" s="572">
        <f t="shared" si="956"/>
        <v>49029.233034506084</v>
      </c>
      <c r="J759" s="533"/>
      <c r="K759" s="561" t="s">
        <v>826</v>
      </c>
      <c r="L759" s="604">
        <f t="shared" ref="L759" si="957">SUM(L755:L758)</f>
        <v>43479.910499999998</v>
      </c>
      <c r="M759" s="604">
        <f t="shared" ref="M759:Q759" si="958">SUM(M755:M758)</f>
        <v>42882.498689880136</v>
      </c>
      <c r="N759" s="604">
        <f t="shared" si="958"/>
        <v>54240.376528907509</v>
      </c>
      <c r="O759" s="604">
        <f t="shared" si="958"/>
        <v>68334.266054655309</v>
      </c>
      <c r="P759" s="604">
        <f t="shared" si="958"/>
        <v>90707.534388118278</v>
      </c>
      <c r="Q759" s="604">
        <f t="shared" si="958"/>
        <v>119651.01259586244</v>
      </c>
    </row>
    <row r="760" spans="2:17" s="837" customFormat="1" x14ac:dyDescent="0.2">
      <c r="B760" s="523" t="s">
        <v>827</v>
      </c>
      <c r="C760" s="524"/>
      <c r="D760" s="537"/>
      <c r="E760" s="537"/>
      <c r="F760" s="537"/>
      <c r="G760" s="537"/>
      <c r="H760" s="537"/>
      <c r="I760" s="537"/>
      <c r="J760" s="533"/>
      <c r="K760" s="523" t="s">
        <v>827</v>
      </c>
      <c r="L760" s="545"/>
      <c r="M760" s="545"/>
      <c r="N760" s="545"/>
      <c r="O760" s="545"/>
      <c r="P760" s="545"/>
      <c r="Q760" s="546"/>
    </row>
    <row r="761" spans="2:17" s="837" customFormat="1" x14ac:dyDescent="0.2">
      <c r="B761" s="87" t="s">
        <v>99</v>
      </c>
      <c r="C761" s="739" t="s">
        <v>267</v>
      </c>
      <c r="D761" s="532">
        <f>D617*'estand mp'!$D$264</f>
        <v>230.64000000000001</v>
      </c>
      <c r="E761" s="532">
        <f>E617*'estand mp'!$D$264</f>
        <v>241.8</v>
      </c>
      <c r="F761" s="532">
        <f>F617*'estand mp'!$D$264</f>
        <v>278.15431664411369</v>
      </c>
      <c r="G761" s="532">
        <f>G617*'estand mp'!$D$264</f>
        <v>335.27317997293642</v>
      </c>
      <c r="H761" s="532">
        <f>H617*'estand mp'!$D$264</f>
        <v>420.1057916102842</v>
      </c>
      <c r="I761" s="532">
        <f>I617*'estand mp'!$D$264</f>
        <v>530.25353179972944</v>
      </c>
      <c r="J761" s="503"/>
      <c r="K761" s="87" t="s">
        <v>99</v>
      </c>
      <c r="L761" s="534">
        <f>D761*U618</f>
        <v>761.11199999999997</v>
      </c>
      <c r="M761" s="534">
        <f t="shared" ref="M761:Q764" si="959">E761*V618</f>
        <v>832.5001412803532</v>
      </c>
      <c r="N761" s="534">
        <f t="shared" si="959"/>
        <v>1005.4697965125616</v>
      </c>
      <c r="O761" s="534">
        <f t="shared" si="959"/>
        <v>1272.7335062766133</v>
      </c>
      <c r="P761" s="534">
        <f t="shared" si="959"/>
        <v>1674.8795438581219</v>
      </c>
      <c r="Q761" s="534">
        <f t="shared" si="959"/>
        <v>2219.7466124959601</v>
      </c>
    </row>
    <row r="762" spans="2:17" s="837" customFormat="1" x14ac:dyDescent="0.2">
      <c r="B762" s="87" t="s">
        <v>100</v>
      </c>
      <c r="C762" s="739" t="s">
        <v>267</v>
      </c>
      <c r="D762" s="532">
        <f>D618*'estand mp'!$D$273</f>
        <v>747.66399999999987</v>
      </c>
      <c r="E762" s="532">
        <f>E618*'estand mp'!$D$273</f>
        <v>801.71199999999988</v>
      </c>
      <c r="F762" s="532">
        <f>F618*'estand mp'!$D$273</f>
        <v>912.57500405953976</v>
      </c>
      <c r="G762" s="532">
        <f>G618*'estand mp'!$D$273</f>
        <v>1092.3876048714478</v>
      </c>
      <c r="H762" s="532">
        <f>H618*'estand mp'!$D$273</f>
        <v>1385.7045101488497</v>
      </c>
      <c r="I762" s="532">
        <f>I618*'estand mp'!$D$273</f>
        <v>1740.9102760487142</v>
      </c>
      <c r="J762" s="503"/>
      <c r="K762" s="87" t="s">
        <v>100</v>
      </c>
      <c r="L762" s="534">
        <f t="shared" ref="L762:L764" si="960">D762*U619</f>
        <v>2467.2911999999997</v>
      </c>
      <c r="M762" s="534">
        <f t="shared" si="959"/>
        <v>2760.6937142970696</v>
      </c>
      <c r="N762" s="534">
        <f t="shared" si="959"/>
        <v>3298.5391932218076</v>
      </c>
      <c r="O762" s="534">
        <f t="shared" si="959"/>
        <v>4146.8060490767266</v>
      </c>
      <c r="P762" s="534">
        <f t="shared" si="959"/>
        <v>5524.7864246738454</v>
      </c>
      <c r="Q762" s="534">
        <f t="shared" si="959"/>
        <v>7288.0430627173728</v>
      </c>
    </row>
    <row r="763" spans="2:17" s="837" customFormat="1" x14ac:dyDescent="0.2">
      <c r="B763" s="87" t="s">
        <v>101</v>
      </c>
      <c r="C763" s="739" t="s">
        <v>267</v>
      </c>
      <c r="D763" s="532">
        <f>D619*'estand mp'!$D$282</f>
        <v>281.75</v>
      </c>
      <c r="E763" s="532">
        <f>E619*'estand mp'!$D$282</f>
        <v>293.25</v>
      </c>
      <c r="F763" s="532">
        <f>F619*'estand mp'!$D$282</f>
        <v>336.89242219215151</v>
      </c>
      <c r="G763" s="532">
        <f>G619*'estand mp'!$D$282</f>
        <v>407.72090663058191</v>
      </c>
      <c r="H763" s="532">
        <f>H619*'estand mp'!$D$282</f>
        <v>512.32480548037893</v>
      </c>
      <c r="I763" s="532">
        <f>I619*'estand mp'!$D$282</f>
        <v>648.99720906630591</v>
      </c>
      <c r="J763" s="503"/>
      <c r="K763" s="87" t="s">
        <v>101</v>
      </c>
      <c r="L763" s="534">
        <f t="shared" si="960"/>
        <v>929.77499999999986</v>
      </c>
      <c r="M763" s="534">
        <f t="shared" si="959"/>
        <v>1009.6724034822106</v>
      </c>
      <c r="N763" s="534">
        <f t="shared" si="959"/>
        <v>1217.6808606941595</v>
      </c>
      <c r="O763" s="534">
        <f t="shared" si="959"/>
        <v>1547.838996588084</v>
      </c>
      <c r="P763" s="534">
        <f t="shared" si="959"/>
        <v>2042.5786385536026</v>
      </c>
      <c r="Q763" s="534">
        <f t="shared" si="959"/>
        <v>2717.0084912680395</v>
      </c>
    </row>
    <row r="764" spans="2:17" s="837" customFormat="1" x14ac:dyDescent="0.2">
      <c r="B764" s="87" t="s">
        <v>102</v>
      </c>
      <c r="C764" s="739" t="s">
        <v>267</v>
      </c>
      <c r="D764" s="532">
        <f>D620*'estand mp'!$D$291</f>
        <v>50.050000000000004</v>
      </c>
      <c r="E764" s="532">
        <f>E620*'estand mp'!$D$291</f>
        <v>42.900000000000006</v>
      </c>
      <c r="F764" s="532">
        <f>F620*'estand mp'!$D$291</f>
        <v>49.343707713125845</v>
      </c>
      <c r="G764" s="532">
        <f>G620*'estand mp'!$D$291</f>
        <v>59.212449255751011</v>
      </c>
      <c r="H764" s="532">
        <f>H620*'estand mp'!$D$291</f>
        <v>81.353019282814614</v>
      </c>
      <c r="I764" s="532">
        <f>I620*'estand mp'!$D$291</f>
        <v>93.184624492557504</v>
      </c>
      <c r="J764" s="503"/>
      <c r="K764" s="87" t="s">
        <v>102</v>
      </c>
      <c r="L764" s="534">
        <f t="shared" si="960"/>
        <v>165.16499999999999</v>
      </c>
      <c r="M764" s="534">
        <f t="shared" si="959"/>
        <v>147.57420876826725</v>
      </c>
      <c r="N764" s="534">
        <f t="shared" si="959"/>
        <v>178.40512292613681</v>
      </c>
      <c r="O764" s="534">
        <f t="shared" si="959"/>
        <v>224.80651527426949</v>
      </c>
      <c r="P764" s="534">
        <f t="shared" si="959"/>
        <v>324.5485194022757</v>
      </c>
      <c r="Q764" s="534">
        <f t="shared" si="959"/>
        <v>389.98612969809705</v>
      </c>
    </row>
    <row r="765" spans="2:17" s="837" customFormat="1" x14ac:dyDescent="0.2">
      <c r="B765" s="561" t="s">
        <v>828</v>
      </c>
      <c r="C765" s="611"/>
      <c r="D765" s="572">
        <f t="shared" ref="D765" si="961">SUM(D761:D764)</f>
        <v>1310.1039999999998</v>
      </c>
      <c r="E765" s="572">
        <f t="shared" ref="E765:I765" si="962">SUM(E761:E764)</f>
        <v>1379.662</v>
      </c>
      <c r="F765" s="572">
        <f t="shared" si="962"/>
        <v>1576.965450608931</v>
      </c>
      <c r="G765" s="572">
        <f t="shared" si="962"/>
        <v>1894.5941407307168</v>
      </c>
      <c r="H765" s="572">
        <f t="shared" si="962"/>
        <v>2399.4881265223275</v>
      </c>
      <c r="I765" s="572">
        <f t="shared" si="962"/>
        <v>3013.3456414073071</v>
      </c>
      <c r="J765" s="533"/>
      <c r="K765" s="561" t="s">
        <v>828</v>
      </c>
      <c r="L765" s="604">
        <f t="shared" ref="L765" si="963">SUM(L761:L764)</f>
        <v>4323.3431999999993</v>
      </c>
      <c r="M765" s="604">
        <f t="shared" ref="M765:Q765" si="964">SUM(M761:M764)</f>
        <v>4750.4404678279006</v>
      </c>
      <c r="N765" s="604">
        <f t="shared" si="964"/>
        <v>5700.0949733546659</v>
      </c>
      <c r="O765" s="604">
        <f t="shared" si="964"/>
        <v>7192.1850672156934</v>
      </c>
      <c r="P765" s="604">
        <f t="shared" si="964"/>
        <v>9566.7931264878443</v>
      </c>
      <c r="Q765" s="604">
        <f t="shared" si="964"/>
        <v>12614.784296179469</v>
      </c>
    </row>
    <row r="766" spans="2:17" s="837" customFormat="1" x14ac:dyDescent="0.2">
      <c r="B766" s="523" t="s">
        <v>829</v>
      </c>
      <c r="C766" s="524"/>
      <c r="D766" s="537"/>
      <c r="E766" s="537"/>
      <c r="F766" s="537"/>
      <c r="G766" s="537"/>
      <c r="H766" s="537"/>
      <c r="I766" s="537"/>
      <c r="J766" s="533"/>
      <c r="K766" s="523" t="s">
        <v>829</v>
      </c>
      <c r="L766" s="545"/>
      <c r="M766" s="545"/>
      <c r="N766" s="545"/>
      <c r="O766" s="545"/>
      <c r="P766" s="545"/>
      <c r="Q766" s="546"/>
    </row>
    <row r="767" spans="2:17" s="837" customFormat="1" x14ac:dyDescent="0.2">
      <c r="B767" s="87" t="s">
        <v>103</v>
      </c>
      <c r="C767" s="739" t="s">
        <v>267</v>
      </c>
      <c r="D767" s="532">
        <f>D621*'estand mp'!$D$300</f>
        <v>494.84000000000003</v>
      </c>
      <c r="E767" s="532">
        <f>E621*'estand mp'!$D$300</f>
        <v>537.56000000000006</v>
      </c>
      <c r="F767" s="532">
        <f>F621*'estand mp'!$D$300</f>
        <v>609.64638700947228</v>
      </c>
      <c r="G767" s="532">
        <f>G621*'estand mp'!$D$300</f>
        <v>730.15166441136671</v>
      </c>
      <c r="H767" s="532">
        <f>H621*'estand mp'!$D$300</f>
        <v>925.59096752368055</v>
      </c>
      <c r="I767" s="532">
        <f>I621*'estand mp'!$D$300</f>
        <v>1161.2043166441138</v>
      </c>
      <c r="J767" s="503"/>
      <c r="K767" s="87" t="s">
        <v>103</v>
      </c>
      <c r="L767" s="534">
        <f>D767*U623</f>
        <v>534.42720000000008</v>
      </c>
      <c r="M767" s="534">
        <f t="shared" ref="M767:Q767" si="965">E767*V623</f>
        <v>609.51066677252879</v>
      </c>
      <c r="N767" s="534">
        <f t="shared" si="965"/>
        <v>725.98447031948888</v>
      </c>
      <c r="O767" s="534">
        <f t="shared" si="965"/>
        <v>913.22955915030923</v>
      </c>
      <c r="P767" s="534">
        <f t="shared" si="965"/>
        <v>1215.9195423314213</v>
      </c>
      <c r="Q767" s="534">
        <f t="shared" si="965"/>
        <v>1601.6284966411761</v>
      </c>
    </row>
    <row r="768" spans="2:17" s="837" customFormat="1" x14ac:dyDescent="0.2">
      <c r="B768" s="87" t="s">
        <v>104</v>
      </c>
      <c r="C768" s="739" t="s">
        <v>267</v>
      </c>
      <c r="D768" s="532">
        <f>D622*'estand mp'!$D$309</f>
        <v>2814.7799999999997</v>
      </c>
      <c r="E768" s="532">
        <f>E622*'estand mp'!$D$309</f>
        <v>2984.9760000000001</v>
      </c>
      <c r="F768" s="532">
        <f>F622*'estand mp'!$D$309</f>
        <v>3418.0277077131259</v>
      </c>
      <c r="G768" s="532">
        <f>G622*'estand mp'!$D$309</f>
        <v>4105.1244492557507</v>
      </c>
      <c r="H768" s="532">
        <f>H622*'estand mp'!$D$309</f>
        <v>5185.3347692828147</v>
      </c>
      <c r="I768" s="532">
        <f>I622*'estand mp'!$D$309</f>
        <v>6513.6051244925575</v>
      </c>
      <c r="J768" s="503"/>
      <c r="K768" s="87" t="s">
        <v>104</v>
      </c>
      <c r="L768" s="534">
        <f>D768*U624</f>
        <v>3039.9623999999999</v>
      </c>
      <c r="M768" s="534">
        <f t="shared" ref="M768:Q768" si="966">E768*V624</f>
        <v>3384.0986246050115</v>
      </c>
      <c r="N768" s="534">
        <f t="shared" si="966"/>
        <v>4070.3937965568271</v>
      </c>
      <c r="O768" s="534">
        <f t="shared" si="966"/>
        <v>5134.4781772604092</v>
      </c>
      <c r="P768" s="534">
        <f t="shared" si="966"/>
        <v>6811.6080340314056</v>
      </c>
      <c r="Q768" s="534">
        <f t="shared" si="966"/>
        <v>8984.2529777417312</v>
      </c>
    </row>
    <row r="769" spans="2:17" s="837" customFormat="1" x14ac:dyDescent="0.2">
      <c r="B769" s="549" t="s">
        <v>830</v>
      </c>
      <c r="C769" s="754"/>
      <c r="D769" s="551">
        <f t="shared" ref="D769" si="967">SUM(D767:D768)</f>
        <v>3309.62</v>
      </c>
      <c r="E769" s="551">
        <f t="shared" ref="E769:I769" si="968">SUM(E767:E768)</f>
        <v>3522.5360000000001</v>
      </c>
      <c r="F769" s="551">
        <f t="shared" si="968"/>
        <v>4027.6740947225981</v>
      </c>
      <c r="G769" s="551">
        <f t="shared" si="968"/>
        <v>4835.2761136671179</v>
      </c>
      <c r="H769" s="551">
        <f t="shared" si="968"/>
        <v>6110.9257368064955</v>
      </c>
      <c r="I769" s="551">
        <f t="shared" si="968"/>
        <v>7674.809441136671</v>
      </c>
      <c r="J769" s="503"/>
      <c r="K769" s="561" t="s">
        <v>830</v>
      </c>
      <c r="L769" s="572">
        <f t="shared" ref="L769" si="969">SUM(L767:L768)</f>
        <v>3574.3896</v>
      </c>
      <c r="M769" s="572">
        <f t="shared" ref="M769:Q769" si="970">SUM(M767:M768)</f>
        <v>3993.6092913775401</v>
      </c>
      <c r="N769" s="572">
        <f t="shared" si="970"/>
        <v>4796.378266876316</v>
      </c>
      <c r="O769" s="572">
        <f t="shared" si="970"/>
        <v>6047.7077364107181</v>
      </c>
      <c r="P769" s="572">
        <f t="shared" si="970"/>
        <v>8027.5275763628269</v>
      </c>
      <c r="Q769" s="572">
        <f t="shared" si="970"/>
        <v>10585.881474382908</v>
      </c>
    </row>
    <row r="770" spans="2:17" s="837" customFormat="1" x14ac:dyDescent="0.2">
      <c r="B770" s="558" t="s">
        <v>823</v>
      </c>
      <c r="C770" s="525"/>
      <c r="D770" s="536"/>
      <c r="E770" s="536"/>
      <c r="F770" s="536"/>
      <c r="G770" s="536"/>
      <c r="H770" s="536"/>
      <c r="I770" s="536"/>
      <c r="J770" s="503"/>
      <c r="K770" s="561" t="s">
        <v>823</v>
      </c>
      <c r="L770" s="534"/>
      <c r="M770" s="613"/>
      <c r="N770" s="613"/>
      <c r="O770" s="613"/>
      <c r="P770" s="613"/>
      <c r="Q770" s="613"/>
    </row>
    <row r="771" spans="2:17" s="837" customFormat="1" x14ac:dyDescent="0.2">
      <c r="B771" s="126" t="s">
        <v>105</v>
      </c>
      <c r="C771" s="789" t="s">
        <v>267</v>
      </c>
      <c r="D771" s="607">
        <f>D623*'estand mp'!$D$318</f>
        <v>623</v>
      </c>
      <c r="E771" s="607">
        <f>E623*'estand mp'!$D$318</f>
        <v>716</v>
      </c>
      <c r="F771" s="607">
        <f>F623*'estand mp'!$D$318</f>
        <v>859.89174560216509</v>
      </c>
      <c r="G771" s="607">
        <f>G623*'estand mp'!$D$318</f>
        <v>1031.8700947225982</v>
      </c>
      <c r="H771" s="607">
        <f>H623*'estand mp'!$D$318</f>
        <v>1293.1043640054127</v>
      </c>
      <c r="I771" s="607">
        <f>I623*'estand mp'!$D$318</f>
        <v>1623.888700947226</v>
      </c>
      <c r="J771" s="503"/>
      <c r="K771" s="87" t="s">
        <v>105</v>
      </c>
      <c r="L771" s="534">
        <f>D771*U626</f>
        <v>791.21</v>
      </c>
      <c r="M771" s="534">
        <f t="shared" ref="M771:Q771" si="971">E771*V626</f>
        <v>941.65548387096771</v>
      </c>
      <c r="N771" s="534">
        <f t="shared" si="971"/>
        <v>1186.140011367708</v>
      </c>
      <c r="O771" s="534">
        <f t="shared" si="971"/>
        <v>1494.4623068557894</v>
      </c>
      <c r="P771" s="534">
        <f t="shared" si="971"/>
        <v>1966.8039471387074</v>
      </c>
      <c r="Q771" s="534">
        <f t="shared" si="971"/>
        <v>2593.4576581912547</v>
      </c>
    </row>
    <row r="772" spans="2:17" s="837" customFormat="1" x14ac:dyDescent="0.2">
      <c r="B772" s="549" t="s">
        <v>824</v>
      </c>
      <c r="C772" s="754"/>
      <c r="D772" s="551">
        <f>SUM(D771)</f>
        <v>623</v>
      </c>
      <c r="E772" s="551">
        <f t="shared" ref="E772:I772" si="972">SUM(E771)</f>
        <v>716</v>
      </c>
      <c r="F772" s="551">
        <f t="shared" si="972"/>
        <v>859.89174560216509</v>
      </c>
      <c r="G772" s="551">
        <f t="shared" si="972"/>
        <v>1031.8700947225982</v>
      </c>
      <c r="H772" s="551">
        <f t="shared" si="972"/>
        <v>1293.1043640054127</v>
      </c>
      <c r="I772" s="551">
        <f t="shared" si="972"/>
        <v>1623.888700947226</v>
      </c>
      <c r="J772" s="503"/>
      <c r="K772" s="561" t="s">
        <v>824</v>
      </c>
      <c r="L772" s="604">
        <f>SUM(L771)</f>
        <v>791.21</v>
      </c>
      <c r="M772" s="604">
        <f t="shared" ref="M772:Q772" si="973">SUM(M771)</f>
        <v>941.65548387096771</v>
      </c>
      <c r="N772" s="604">
        <f t="shared" si="973"/>
        <v>1186.140011367708</v>
      </c>
      <c r="O772" s="604">
        <f t="shared" si="973"/>
        <v>1494.4623068557894</v>
      </c>
      <c r="P772" s="604">
        <f t="shared" si="973"/>
        <v>1966.8039471387074</v>
      </c>
      <c r="Q772" s="604">
        <f t="shared" si="973"/>
        <v>2593.4576581912547</v>
      </c>
    </row>
    <row r="773" spans="2:17" s="837" customFormat="1" x14ac:dyDescent="0.2">
      <c r="B773" s="558" t="s">
        <v>257</v>
      </c>
      <c r="C773" s="524"/>
      <c r="D773" s="536"/>
      <c r="E773" s="536"/>
      <c r="F773" s="536"/>
      <c r="G773" s="536"/>
      <c r="H773" s="536"/>
      <c r="I773" s="536"/>
      <c r="J773" s="503"/>
      <c r="K773" s="561" t="s">
        <v>257</v>
      </c>
      <c r="L773" s="534"/>
      <c r="M773" s="613"/>
      <c r="N773" s="613"/>
      <c r="O773" s="613"/>
      <c r="P773" s="613"/>
      <c r="Q773" s="613"/>
    </row>
    <row r="774" spans="2:17" s="837" customFormat="1" x14ac:dyDescent="0.2">
      <c r="B774" s="126" t="s">
        <v>95</v>
      </c>
      <c r="C774" s="789" t="s">
        <v>267</v>
      </c>
      <c r="D774" s="607">
        <f>D613*'estand mp'!$D$229</f>
        <v>1912.1499999999999</v>
      </c>
      <c r="E774" s="607">
        <f>E613*'estand mp'!$D$229</f>
        <v>1935.53</v>
      </c>
      <c r="F774" s="607">
        <f>F613*'estand mp'!$D$229</f>
        <v>2268.4113937753718</v>
      </c>
      <c r="G774" s="607">
        <f>G613*'estand mp'!$D$229</f>
        <v>2722.4276725304467</v>
      </c>
      <c r="H774" s="607">
        <f>H613*'estand mp'!$D$229</f>
        <v>3440.95223443843</v>
      </c>
      <c r="I774" s="607">
        <f>I613*'estand mp'!$D$229</f>
        <v>4323.9672767253041</v>
      </c>
      <c r="J774" s="503"/>
      <c r="K774" s="87" t="s">
        <v>95</v>
      </c>
      <c r="L774" s="534">
        <f>D774*U628</f>
        <v>1912.1499999999999</v>
      </c>
      <c r="M774" s="534">
        <f t="shared" ref="M774:Q784" si="974">E774*V628</f>
        <v>2007.8998340678659</v>
      </c>
      <c r="N774" s="534">
        <f t="shared" si="974"/>
        <v>2469.672139555269</v>
      </c>
      <c r="O774" s="534">
        <f t="shared" si="974"/>
        <v>3112.3697058915163</v>
      </c>
      <c r="P774" s="534">
        <f t="shared" si="974"/>
        <v>4131.588061582971</v>
      </c>
      <c r="Q774" s="534">
        <f t="shared" si="974"/>
        <v>5451.382545497082</v>
      </c>
    </row>
    <row r="775" spans="2:17" s="837" customFormat="1" x14ac:dyDescent="0.2">
      <c r="B775" s="87" t="s">
        <v>96</v>
      </c>
      <c r="C775" s="739" t="s">
        <v>267</v>
      </c>
      <c r="D775" s="607">
        <f>D614*'estand mp'!$D$238</f>
        <v>6642.84</v>
      </c>
      <c r="E775" s="607">
        <f>E614*'estand mp'!$D$238</f>
        <v>6187.7699999999995</v>
      </c>
      <c r="F775" s="607">
        <f>F614*'estand mp'!$D$238</f>
        <v>7568.7613261163742</v>
      </c>
      <c r="G775" s="607">
        <f>G614*'estand mp'!$D$238</f>
        <v>9080.9375913396489</v>
      </c>
      <c r="H775" s="607">
        <f>H614*'estand mp'!$D$238</f>
        <v>11479.243315290933</v>
      </c>
      <c r="I775" s="607">
        <f>I614*'estand mp'!$D$238</f>
        <v>14417.910175913396</v>
      </c>
      <c r="J775" s="503"/>
      <c r="K775" s="87" t="s">
        <v>96</v>
      </c>
      <c r="L775" s="534">
        <f t="shared" ref="L775:L784" si="975">D775*U629</f>
        <v>6642.84</v>
      </c>
      <c r="M775" s="534">
        <f t="shared" si="974"/>
        <v>6416.667575509864</v>
      </c>
      <c r="N775" s="534">
        <f t="shared" si="974"/>
        <v>8241.7417412203358</v>
      </c>
      <c r="O775" s="534">
        <f t="shared" si="974"/>
        <v>10381.865540919564</v>
      </c>
      <c r="P775" s="534">
        <f t="shared" si="974"/>
        <v>13783.237272636317</v>
      </c>
      <c r="Q775" s="534">
        <f t="shared" si="974"/>
        <v>18177.118498926236</v>
      </c>
    </row>
    <row r="776" spans="2:17" s="837" customFormat="1" x14ac:dyDescent="0.2">
      <c r="B776" s="87" t="s">
        <v>97</v>
      </c>
      <c r="C776" s="739" t="s">
        <v>267</v>
      </c>
      <c r="D776" s="607">
        <f>D615*'estand mp'!$D$247</f>
        <v>1836.75</v>
      </c>
      <c r="E776" s="607">
        <f>E615*'estand mp'!$D$247</f>
        <v>1775.13</v>
      </c>
      <c r="F776" s="607">
        <f>F615*'estand mp'!$D$247</f>
        <v>2129.8057916102839</v>
      </c>
      <c r="G776" s="607">
        <f>G615*'estand mp'!$D$247</f>
        <v>2555.2929499323409</v>
      </c>
      <c r="H776" s="607">
        <f>H615*'estand mp'!$D$247</f>
        <v>3228.5457290257104</v>
      </c>
      <c r="I776" s="607">
        <f>I615*'estand mp'!$D$247</f>
        <v>4057.6813294993235</v>
      </c>
      <c r="J776" s="503"/>
      <c r="K776" s="87" t="s">
        <v>97</v>
      </c>
      <c r="L776" s="534">
        <f t="shared" si="975"/>
        <v>1836.75</v>
      </c>
      <c r="M776" s="534">
        <f t="shared" si="974"/>
        <v>1841.099260904298</v>
      </c>
      <c r="N776" s="534">
        <f t="shared" si="974"/>
        <v>2318.9839016689157</v>
      </c>
      <c r="O776" s="534">
        <f t="shared" si="974"/>
        <v>2921.3491388338348</v>
      </c>
      <c r="P776" s="534">
        <f t="shared" si="974"/>
        <v>3876.558582305036</v>
      </c>
      <c r="Q776" s="534">
        <f t="shared" si="974"/>
        <v>5115.6403816299671</v>
      </c>
    </row>
    <row r="777" spans="2:17" s="837" customFormat="1" x14ac:dyDescent="0.2">
      <c r="B777" s="87" t="s">
        <v>98</v>
      </c>
      <c r="C777" s="739" t="s">
        <v>267</v>
      </c>
      <c r="D777" s="607">
        <f>D616*'estand mp'!$D$256</f>
        <v>582.9</v>
      </c>
      <c r="E777" s="607">
        <f>E616*'estand mp'!$D$256</f>
        <v>596.30000000000007</v>
      </c>
      <c r="F777" s="607">
        <f>F616*'estand mp'!$D$256</f>
        <v>692.62949932341007</v>
      </c>
      <c r="G777" s="607">
        <f>G616*'estand mp'!$D$256</f>
        <v>832.49539918809205</v>
      </c>
      <c r="H777" s="607">
        <f>H616*'estand mp'!$D$256</f>
        <v>1051.523748308525</v>
      </c>
      <c r="I777" s="607">
        <f>I616*'estand mp'!$D$256</f>
        <v>1321.0559539918809</v>
      </c>
      <c r="J777" s="503"/>
      <c r="K777" s="87" t="s">
        <v>98</v>
      </c>
      <c r="L777" s="534">
        <f t="shared" si="975"/>
        <v>582.9</v>
      </c>
      <c r="M777" s="534">
        <f t="shared" si="974"/>
        <v>618.62114431699695</v>
      </c>
      <c r="N777" s="534">
        <f t="shared" si="974"/>
        <v>754.03015957536991</v>
      </c>
      <c r="O777" s="534">
        <f t="shared" si="974"/>
        <v>951.7224772866208</v>
      </c>
      <c r="P777" s="534">
        <f t="shared" si="974"/>
        <v>1262.5666986422793</v>
      </c>
      <c r="Q777" s="534">
        <f t="shared" si="974"/>
        <v>1665.5241566967238</v>
      </c>
    </row>
    <row r="778" spans="2:17" s="837" customFormat="1" x14ac:dyDescent="0.2">
      <c r="B778" s="87" t="s">
        <v>99</v>
      </c>
      <c r="C778" s="739" t="s">
        <v>267</v>
      </c>
      <c r="D778" s="607">
        <f>D617*'estand mp'!$D$265</f>
        <v>192.20000000000002</v>
      </c>
      <c r="E778" s="607">
        <f>E617*'estand mp'!$D$265</f>
        <v>201.5</v>
      </c>
      <c r="F778" s="607">
        <f>F617*'estand mp'!$D$265</f>
        <v>231.79526387009474</v>
      </c>
      <c r="G778" s="607">
        <f>G617*'estand mp'!$D$265</f>
        <v>279.3943166441137</v>
      </c>
      <c r="H778" s="607">
        <f>H617*'estand mp'!$D$265</f>
        <v>350.0881596752368</v>
      </c>
      <c r="I778" s="607">
        <f>I617*'estand mp'!$D$265</f>
        <v>441.87794316644113</v>
      </c>
      <c r="J778" s="503"/>
      <c r="K778" s="87" t="s">
        <v>99</v>
      </c>
      <c r="L778" s="534">
        <f t="shared" si="975"/>
        <v>192.20000000000002</v>
      </c>
      <c r="M778" s="534">
        <f t="shared" si="974"/>
        <v>209.06625827814568</v>
      </c>
      <c r="N778" s="534">
        <f t="shared" si="974"/>
        <v>252.35064749352719</v>
      </c>
      <c r="O778" s="534">
        <f t="shared" si="974"/>
        <v>319.42004777572572</v>
      </c>
      <c r="P778" s="534">
        <f t="shared" si="974"/>
        <v>420.33379363145917</v>
      </c>
      <c r="Q778" s="534">
        <f t="shared" si="974"/>
        <v>557.08494438224875</v>
      </c>
    </row>
    <row r="779" spans="2:17" s="837" customFormat="1" x14ac:dyDescent="0.2">
      <c r="B779" s="87" t="s">
        <v>100</v>
      </c>
      <c r="C779" s="739" t="s">
        <v>267</v>
      </c>
      <c r="D779" s="607">
        <f>D618*'estand mp'!$D$274</f>
        <v>597.6</v>
      </c>
      <c r="E779" s="607">
        <f>E618*'estand mp'!$D$274</f>
        <v>640.80000000000007</v>
      </c>
      <c r="F779" s="607">
        <f>F618*'estand mp'!$D$274</f>
        <v>729.41163734776728</v>
      </c>
      <c r="G779" s="607">
        <f>G618*'estand mp'!$D$274</f>
        <v>873.13396481732082</v>
      </c>
      <c r="H779" s="607">
        <f>H618*'estand mp'!$D$274</f>
        <v>1107.5790933694182</v>
      </c>
      <c r="I779" s="607">
        <f>I618*'estand mp'!$D$274</f>
        <v>1391.4913396481732</v>
      </c>
      <c r="J779" s="503"/>
      <c r="K779" s="87" t="s">
        <v>100</v>
      </c>
      <c r="L779" s="534">
        <f t="shared" si="975"/>
        <v>597.6</v>
      </c>
      <c r="M779" s="534">
        <f t="shared" si="974"/>
        <v>664.91321154273032</v>
      </c>
      <c r="N779" s="534">
        <f t="shared" si="974"/>
        <v>794.03275402791792</v>
      </c>
      <c r="O779" s="534">
        <f t="shared" si="974"/>
        <v>998.18951873105334</v>
      </c>
      <c r="P779" s="534">
        <f t="shared" si="974"/>
        <v>1329.9039697852165</v>
      </c>
      <c r="Q779" s="534">
        <f t="shared" si="974"/>
        <v>1754.3293543799086</v>
      </c>
    </row>
    <row r="780" spans="2:17" s="837" customFormat="1" x14ac:dyDescent="0.2">
      <c r="B780" s="87" t="s">
        <v>101</v>
      </c>
      <c r="C780" s="739" t="s">
        <v>267</v>
      </c>
      <c r="D780" s="607">
        <f>D619*'estand mp'!$D$283</f>
        <v>229.32</v>
      </c>
      <c r="E780" s="607">
        <f>E619*'estand mp'!$D$283</f>
        <v>238.67999999999998</v>
      </c>
      <c r="F780" s="607">
        <f>F619*'estand mp'!$D$283</f>
        <v>274.20113667117721</v>
      </c>
      <c r="G780" s="607">
        <f>G619*'estand mp'!$D$283</f>
        <v>331.84936400541272</v>
      </c>
      <c r="H780" s="607">
        <f>H619*'estand mp'!$D$283</f>
        <v>416.98784167794315</v>
      </c>
      <c r="I780" s="607">
        <f>I619*'estand mp'!$D$283</f>
        <v>528.2272936400542</v>
      </c>
      <c r="J780" s="503"/>
      <c r="K780" s="87" t="s">
        <v>101</v>
      </c>
      <c r="L780" s="534">
        <f t="shared" si="975"/>
        <v>229.32</v>
      </c>
      <c r="M780" s="534">
        <f t="shared" si="974"/>
        <v>247.62255821348813</v>
      </c>
      <c r="N780" s="534">
        <f t="shared" si="974"/>
        <v>298.49189477020889</v>
      </c>
      <c r="O780" s="534">
        <f t="shared" si="974"/>
        <v>379.40794944580961</v>
      </c>
      <c r="P780" s="534">
        <f t="shared" si="974"/>
        <v>500.69549686787957</v>
      </c>
      <c r="Q780" s="534">
        <f t="shared" si="974"/>
        <v>665.98803795764888</v>
      </c>
    </row>
    <row r="781" spans="2:17" s="837" customFormat="1" x14ac:dyDescent="0.2">
      <c r="B781" s="87" t="s">
        <v>102</v>
      </c>
      <c r="C781" s="739" t="s">
        <v>267</v>
      </c>
      <c r="D781" s="607">
        <f>D620*'estand mp'!$D$292</f>
        <v>43.96</v>
      </c>
      <c r="E781" s="607">
        <f>E620*'estand mp'!$D$292</f>
        <v>37.68</v>
      </c>
      <c r="F781" s="607">
        <f>F620*'estand mp'!$D$292</f>
        <v>43.339648173207031</v>
      </c>
      <c r="G781" s="607">
        <f>G620*'estand mp'!$D$292</f>
        <v>52.007577807848442</v>
      </c>
      <c r="H781" s="607">
        <f>H620*'estand mp'!$D$292</f>
        <v>71.454120433017593</v>
      </c>
      <c r="I781" s="607">
        <f>I620*'estand mp'!$D$292</f>
        <v>81.846075778078486</v>
      </c>
      <c r="J781" s="503"/>
      <c r="K781" s="87" t="s">
        <v>102</v>
      </c>
      <c r="L781" s="534">
        <f t="shared" si="975"/>
        <v>43.96</v>
      </c>
      <c r="M781" s="534">
        <f t="shared" si="974"/>
        <v>39.077161686972815</v>
      </c>
      <c r="N781" s="534">
        <f t="shared" si="974"/>
        <v>47.162296804447479</v>
      </c>
      <c r="O781" s="534">
        <f t="shared" si="974"/>
        <v>59.479497245584206</v>
      </c>
      <c r="P781" s="534">
        <f t="shared" si="974"/>
        <v>85.802165369011433</v>
      </c>
      <c r="Q781" s="534">
        <f t="shared" si="974"/>
        <v>103.13538680091949</v>
      </c>
    </row>
    <row r="782" spans="2:17" s="837" customFormat="1" x14ac:dyDescent="0.2">
      <c r="B782" s="87" t="s">
        <v>103</v>
      </c>
      <c r="C782" s="739" t="s">
        <v>267</v>
      </c>
      <c r="D782" s="607">
        <f>D621*'estand mp'!$D$301</f>
        <v>222.4</v>
      </c>
      <c r="E782" s="607">
        <f>E621*'estand mp'!$D$301</f>
        <v>241.60000000000002</v>
      </c>
      <c r="F782" s="607">
        <f>F621*'estand mp'!$D$301</f>
        <v>273.99837618403251</v>
      </c>
      <c r="G782" s="607">
        <f>G621*'estand mp'!$D$301</f>
        <v>328.158051420839</v>
      </c>
      <c r="H782" s="607">
        <f>H621*'estand mp'!$D$301</f>
        <v>415.99594046008116</v>
      </c>
      <c r="I782" s="607">
        <f>I621*'estand mp'!$D$301</f>
        <v>521.88958051420843</v>
      </c>
      <c r="J782" s="503"/>
      <c r="K782" s="87" t="s">
        <v>103</v>
      </c>
      <c r="L782" s="534">
        <f t="shared" si="975"/>
        <v>222.4</v>
      </c>
      <c r="M782" s="534">
        <f t="shared" si="974"/>
        <v>250.70109690721651</v>
      </c>
      <c r="N782" s="534">
        <f t="shared" si="974"/>
        <v>298.2756056910024</v>
      </c>
      <c r="O782" s="534">
        <f t="shared" si="974"/>
        <v>375.17009136688495</v>
      </c>
      <c r="P782" s="534">
        <f t="shared" si="974"/>
        <v>499.49768029295177</v>
      </c>
      <c r="Q782" s="534">
        <f t="shared" si="974"/>
        <v>657.95912534810077</v>
      </c>
    </row>
    <row r="783" spans="2:17" s="837" customFormat="1" x14ac:dyDescent="0.2">
      <c r="B783" s="87" t="s">
        <v>104</v>
      </c>
      <c r="C783" s="739" t="s">
        <v>267</v>
      </c>
      <c r="D783" s="607">
        <f>D622*'estand mp'!$D$310</f>
        <v>1290</v>
      </c>
      <c r="E783" s="607">
        <f>E622*'estand mp'!$D$310</f>
        <v>1368</v>
      </c>
      <c r="F783" s="607">
        <f>F622*'estand mp'!$D$310</f>
        <v>1566.4654939106902</v>
      </c>
      <c r="G783" s="607">
        <f>G622*'estand mp'!$D$310</f>
        <v>1881.3585926928281</v>
      </c>
      <c r="H783" s="607">
        <f>H622*'estand mp'!$D$310</f>
        <v>2376.4137347767255</v>
      </c>
      <c r="I783" s="607">
        <f>I622*'estand mp'!$D$310</f>
        <v>2985.1535859269284</v>
      </c>
      <c r="J783" s="503"/>
      <c r="K783" s="87" t="s">
        <v>104</v>
      </c>
      <c r="L783" s="534">
        <f t="shared" si="975"/>
        <v>1290</v>
      </c>
      <c r="M783" s="534">
        <f t="shared" si="974"/>
        <v>1419.4453333333333</v>
      </c>
      <c r="N783" s="534">
        <f t="shared" si="974"/>
        <v>1705.2837795848654</v>
      </c>
      <c r="O783" s="534">
        <f t="shared" si="974"/>
        <v>2150.8275424135873</v>
      </c>
      <c r="P783" s="534">
        <f t="shared" si="974"/>
        <v>2853.3745568704799</v>
      </c>
      <c r="Q783" s="534">
        <f t="shared" si="974"/>
        <v>3763.483190756504</v>
      </c>
    </row>
    <row r="784" spans="2:17" s="837" customFormat="1" x14ac:dyDescent="0.2">
      <c r="B784" s="87" t="s">
        <v>105</v>
      </c>
      <c r="C784" s="739" t="s">
        <v>267</v>
      </c>
      <c r="D784" s="607">
        <f>D623*'estand mp'!$D$319</f>
        <v>299.03999999999996</v>
      </c>
      <c r="E784" s="607">
        <f>E623*'estand mp'!$D$319</f>
        <v>343.68</v>
      </c>
      <c r="F784" s="607">
        <f>F623*'estand mp'!$D$319</f>
        <v>412.74803788903921</v>
      </c>
      <c r="G784" s="607">
        <f>G623*'estand mp'!$D$319</f>
        <v>495.29764546684714</v>
      </c>
      <c r="H784" s="607">
        <f>H623*'estand mp'!$D$319</f>
        <v>620.69009472259802</v>
      </c>
      <c r="I784" s="607">
        <f>I623*'estand mp'!$D$319</f>
        <v>779.46657645466848</v>
      </c>
      <c r="J784" s="503"/>
      <c r="K784" s="87" t="s">
        <v>105</v>
      </c>
      <c r="L784" s="534">
        <f t="shared" si="975"/>
        <v>299.03999999999996</v>
      </c>
      <c r="M784" s="534">
        <f t="shared" si="974"/>
        <v>356.73336955829109</v>
      </c>
      <c r="N784" s="534">
        <f t="shared" si="974"/>
        <v>449.44451810826371</v>
      </c>
      <c r="O784" s="534">
        <f t="shared" si="974"/>
        <v>566.23226160776653</v>
      </c>
      <c r="P784" s="534">
        <f t="shared" si="974"/>
        <v>745.23293104707909</v>
      </c>
      <c r="Q784" s="534">
        <f t="shared" si="974"/>
        <v>982.6675544072142</v>
      </c>
    </row>
    <row r="785" spans="2:17" s="837" customFormat="1" x14ac:dyDescent="0.2">
      <c r="B785" s="561" t="s">
        <v>678</v>
      </c>
      <c r="C785" s="611"/>
      <c r="D785" s="572">
        <f>SUM(D774:D784)</f>
        <v>13849.16</v>
      </c>
      <c r="E785" s="572">
        <f t="shared" ref="E785:I785" si="976">SUM(E774:E784)</f>
        <v>13566.67</v>
      </c>
      <c r="F785" s="572">
        <f t="shared" si="976"/>
        <v>16191.56760487145</v>
      </c>
      <c r="G785" s="572">
        <f t="shared" si="976"/>
        <v>19432.353125845737</v>
      </c>
      <c r="H785" s="572">
        <f t="shared" si="976"/>
        <v>24559.474012178616</v>
      </c>
      <c r="I785" s="572">
        <f t="shared" si="976"/>
        <v>30850.567131258453</v>
      </c>
      <c r="J785" s="503"/>
      <c r="K785" s="561" t="s">
        <v>678</v>
      </c>
      <c r="L785" s="604">
        <f>SUM(L774:L784)</f>
        <v>13849.16</v>
      </c>
      <c r="M785" s="604">
        <f t="shared" ref="M785:Q785" si="977">SUM(M774:M784)</f>
        <v>14071.846804319206</v>
      </c>
      <c r="N785" s="604">
        <f t="shared" si="977"/>
        <v>17629.46943850012</v>
      </c>
      <c r="O785" s="604">
        <f t="shared" si="977"/>
        <v>22216.033771517948</v>
      </c>
      <c r="P785" s="604">
        <f t="shared" si="977"/>
        <v>29488.791209030682</v>
      </c>
      <c r="Q785" s="604">
        <f t="shared" si="977"/>
        <v>38894.313176782547</v>
      </c>
    </row>
    <row r="786" spans="2:17" s="837" customFormat="1" x14ac:dyDescent="0.2">
      <c r="B786" s="562" t="s">
        <v>661</v>
      </c>
      <c r="C786" s="531"/>
      <c r="D786" s="563">
        <f>D759+D765+D769+D772+D785</f>
        <v>41389.273999999998</v>
      </c>
      <c r="E786" s="563">
        <f t="shared" ref="E786:I786" si="978">E759+E765+E769+E772+E785</f>
        <v>40527.722999999998</v>
      </c>
      <c r="F786" s="563">
        <f t="shared" si="978"/>
        <v>48388.796771312591</v>
      </c>
      <c r="G786" s="563">
        <f t="shared" si="978"/>
        <v>58072.536925575099</v>
      </c>
      <c r="H786" s="563">
        <f t="shared" si="978"/>
        <v>73390.18317828147</v>
      </c>
      <c r="I786" s="563">
        <f t="shared" si="978"/>
        <v>92191.843949255737</v>
      </c>
      <c r="J786" s="533"/>
      <c r="K786" s="562" t="s">
        <v>661</v>
      </c>
      <c r="L786" s="563">
        <f>L759+L765+L769+L772+L785</f>
        <v>66018.013300000006</v>
      </c>
      <c r="M786" s="563">
        <f t="shared" ref="M786:Q786" si="979">M759+M765+M769+M772+M785</f>
        <v>66640.050737275757</v>
      </c>
      <c r="N786" s="563">
        <f t="shared" si="979"/>
        <v>83552.459219006312</v>
      </c>
      <c r="O786" s="563">
        <f t="shared" si="979"/>
        <v>105284.65493665545</v>
      </c>
      <c r="P786" s="563">
        <f t="shared" si="979"/>
        <v>139757.45024713833</v>
      </c>
      <c r="Q786" s="563">
        <f t="shared" si="979"/>
        <v>184339.44920139862</v>
      </c>
    </row>
    <row r="787" spans="2:17" s="837" customFormat="1" x14ac:dyDescent="0.2">
      <c r="B787" s="523" t="s">
        <v>248</v>
      </c>
      <c r="C787" s="524"/>
      <c r="D787" s="537"/>
      <c r="E787" s="537"/>
      <c r="F787" s="537"/>
      <c r="G787" s="537"/>
      <c r="H787" s="537"/>
      <c r="I787" s="537"/>
      <c r="J787" s="533"/>
      <c r="K787" s="523" t="s">
        <v>248</v>
      </c>
      <c r="L787" s="545"/>
      <c r="M787" s="545"/>
      <c r="N787" s="545"/>
      <c r="O787" s="545"/>
      <c r="P787" s="545"/>
      <c r="Q787" s="546"/>
    </row>
    <row r="788" spans="2:17" s="837" customFormat="1" x14ac:dyDescent="0.2">
      <c r="B788" s="523" t="s">
        <v>785</v>
      </c>
      <c r="C788" s="524"/>
      <c r="D788" s="537"/>
      <c r="E788" s="537"/>
      <c r="F788" s="537"/>
      <c r="G788" s="537"/>
      <c r="H788" s="537"/>
      <c r="I788" s="537"/>
      <c r="J788" s="533"/>
      <c r="K788" s="523" t="s">
        <v>785</v>
      </c>
      <c r="L788" s="539"/>
      <c r="M788" s="545"/>
      <c r="N788" s="545"/>
      <c r="O788" s="545"/>
      <c r="P788" s="545"/>
      <c r="Q788" s="540"/>
    </row>
    <row r="789" spans="2:17" s="837" customFormat="1" x14ac:dyDescent="0.2">
      <c r="B789" s="87" t="s">
        <v>95</v>
      </c>
      <c r="C789" s="739" t="s">
        <v>247</v>
      </c>
      <c r="D789" s="532">
        <f>D613*'estand mp'!$D$232</f>
        <v>1145</v>
      </c>
      <c r="E789" s="532">
        <f>E613*'estand mp'!$D$232</f>
        <v>1159</v>
      </c>
      <c r="F789" s="532">
        <f>F613*'estand mp'!$D$232</f>
        <v>1358.3301759133965</v>
      </c>
      <c r="G789" s="532">
        <f>G613*'estand mp'!$D$232</f>
        <v>1630.1962110960758</v>
      </c>
      <c r="H789" s="532">
        <f>H613*'estand mp'!$D$232</f>
        <v>2060.4504397834912</v>
      </c>
      <c r="I789" s="532">
        <f>I613*'estand mp'!$D$232</f>
        <v>2589.2019621109607</v>
      </c>
      <c r="J789" s="503"/>
      <c r="K789" s="87" t="s">
        <v>95</v>
      </c>
      <c r="L789" s="534">
        <f>D789*U641</f>
        <v>194.65</v>
      </c>
      <c r="M789" s="534">
        <f t="shared" ref="M789:Q799" si="980">E789*V641</f>
        <v>207.34901073619631</v>
      </c>
      <c r="N789" s="534">
        <f t="shared" si="980"/>
        <v>255.42323809878042</v>
      </c>
      <c r="O789" s="534">
        <f t="shared" si="980"/>
        <v>321.93987979364022</v>
      </c>
      <c r="P789" s="534">
        <f t="shared" si="980"/>
        <v>427.36738504340144</v>
      </c>
      <c r="Q789" s="534">
        <f t="shared" si="980"/>
        <v>563.88569376219732</v>
      </c>
    </row>
    <row r="790" spans="2:17" s="837" customFormat="1" x14ac:dyDescent="0.2">
      <c r="B790" s="87" t="s">
        <v>96</v>
      </c>
      <c r="C790" s="739" t="s">
        <v>247</v>
      </c>
      <c r="D790" s="532">
        <f>D614*'estand mp'!$D$241</f>
        <v>3372</v>
      </c>
      <c r="E790" s="532">
        <f>E614*'estand mp'!$D$241</f>
        <v>3141</v>
      </c>
      <c r="F790" s="532">
        <f>F614*'estand mp'!$D$241</f>
        <v>3842.0108254397837</v>
      </c>
      <c r="G790" s="532">
        <f>G614*'estand mp'!$D$241</f>
        <v>4609.6129905277403</v>
      </c>
      <c r="H790" s="532">
        <f>H614*'estand mp'!$D$241</f>
        <v>5827.0270635994584</v>
      </c>
      <c r="I790" s="532">
        <f>I614*'estand mp'!$D$241</f>
        <v>7318.7361299052773</v>
      </c>
      <c r="J790" s="503"/>
      <c r="K790" s="87" t="s">
        <v>96</v>
      </c>
      <c r="L790" s="534">
        <f t="shared" ref="L790:L799" si="981">D790*U642</f>
        <v>640.68000000000006</v>
      </c>
      <c r="M790" s="534">
        <f t="shared" si="980"/>
        <v>624.449286926995</v>
      </c>
      <c r="N790" s="534">
        <f t="shared" si="980"/>
        <v>802.91156865410107</v>
      </c>
      <c r="O790" s="534">
        <f t="shared" si="980"/>
        <v>1011.505178013432</v>
      </c>
      <c r="P790" s="534">
        <f t="shared" si="980"/>
        <v>1342.9114205798937</v>
      </c>
      <c r="Q790" s="534">
        <f t="shared" si="980"/>
        <v>1771.0154047307142</v>
      </c>
    </row>
    <row r="791" spans="2:17" s="837" customFormat="1" x14ac:dyDescent="0.2">
      <c r="B791" s="87" t="s">
        <v>97</v>
      </c>
      <c r="C791" s="739" t="s">
        <v>247</v>
      </c>
      <c r="D791" s="532">
        <f>D615*'estand mp'!$D$250</f>
        <v>775</v>
      </c>
      <c r="E791" s="532">
        <f>E615*'estand mp'!$D$250</f>
        <v>749</v>
      </c>
      <c r="F791" s="532">
        <f>F615*'estand mp'!$D$250</f>
        <v>898.65223274695518</v>
      </c>
      <c r="G791" s="532">
        <f>G615*'estand mp'!$D$250</f>
        <v>1078.1826792963464</v>
      </c>
      <c r="H791" s="532">
        <f>H615*'estand mp'!$D$250</f>
        <v>1362.2555818673884</v>
      </c>
      <c r="I791" s="532">
        <f>I615*'estand mp'!$D$250</f>
        <v>1712.1018267929635</v>
      </c>
      <c r="J791" s="503"/>
      <c r="K791" s="87" t="s">
        <v>97</v>
      </c>
      <c r="L791" s="534">
        <f t="shared" si="981"/>
        <v>147.25</v>
      </c>
      <c r="M791" s="534">
        <f t="shared" si="980"/>
        <v>148.93816132858839</v>
      </c>
      <c r="N791" s="534">
        <f t="shared" si="980"/>
        <v>187.78496428844269</v>
      </c>
      <c r="O791" s="534">
        <f t="shared" si="980"/>
        <v>236.59091208492538</v>
      </c>
      <c r="P791" s="534">
        <f t="shared" si="980"/>
        <v>313.94514503914871</v>
      </c>
      <c r="Q791" s="534">
        <f t="shared" si="980"/>
        <v>414.30381760802982</v>
      </c>
    </row>
    <row r="792" spans="2:17" s="837" customFormat="1" x14ac:dyDescent="0.2">
      <c r="B792" s="87" t="s">
        <v>98</v>
      </c>
      <c r="C792" s="739" t="s">
        <v>247</v>
      </c>
      <c r="D792" s="532">
        <f>D616*'estand mp'!$D$259</f>
        <v>174</v>
      </c>
      <c r="E792" s="532">
        <f>E616*'estand mp'!$D$259</f>
        <v>178</v>
      </c>
      <c r="F792" s="532">
        <f>F616*'estand mp'!$D$259</f>
        <v>206.75507442489851</v>
      </c>
      <c r="G792" s="532">
        <f>G616*'estand mp'!$D$259</f>
        <v>248.50608930987823</v>
      </c>
      <c r="H792" s="532">
        <f>H616*'estand mp'!$D$259</f>
        <v>313.88768606224625</v>
      </c>
      <c r="I792" s="532">
        <f>I616*'estand mp'!$D$259</f>
        <v>394.34506089309878</v>
      </c>
      <c r="J792" s="503"/>
      <c r="K792" s="87" t="s">
        <v>98</v>
      </c>
      <c r="L792" s="534">
        <f t="shared" si="981"/>
        <v>33.06</v>
      </c>
      <c r="M792" s="534">
        <f t="shared" si="980"/>
        <v>35.404199999999996</v>
      </c>
      <c r="N792" s="534">
        <f t="shared" si="980"/>
        <v>43.201644089282411</v>
      </c>
      <c r="O792" s="534">
        <f t="shared" si="980"/>
        <v>54.528618094900125</v>
      </c>
      <c r="P792" s="534">
        <f t="shared" si="980"/>
        <v>72.339220150081857</v>
      </c>
      <c r="Q792" s="534">
        <f t="shared" si="980"/>
        <v>95.427330868626143</v>
      </c>
    </row>
    <row r="793" spans="2:17" s="837" customFormat="1" x14ac:dyDescent="0.2">
      <c r="B793" s="87" t="s">
        <v>99</v>
      </c>
      <c r="C793" s="739" t="s">
        <v>247</v>
      </c>
      <c r="D793" s="532">
        <f>D617*'estand mp'!$D$268</f>
        <v>62</v>
      </c>
      <c r="E793" s="532">
        <f>E617*'estand mp'!$D$268</f>
        <v>65</v>
      </c>
      <c r="F793" s="532">
        <f>F617*'estand mp'!$D$268</f>
        <v>74.772665764546687</v>
      </c>
      <c r="G793" s="532">
        <f>G617*'estand mp'!$D$268</f>
        <v>90.127198917456028</v>
      </c>
      <c r="H793" s="532">
        <f>H617*'estand mp'!$D$268</f>
        <v>112.93166441136671</v>
      </c>
      <c r="I793" s="532">
        <f>I617*'estand mp'!$D$268</f>
        <v>142.54127198917456</v>
      </c>
      <c r="J793" s="503"/>
      <c r="K793" s="87" t="s">
        <v>99</v>
      </c>
      <c r="L793" s="534">
        <f t="shared" si="981"/>
        <v>13.02</v>
      </c>
      <c r="M793" s="534">
        <f t="shared" si="980"/>
        <v>14.228767123287671</v>
      </c>
      <c r="N793" s="534">
        <f t="shared" si="980"/>
        <v>17.186114709819453</v>
      </c>
      <c r="O793" s="534">
        <f t="shared" si="980"/>
        <v>21.758443921016191</v>
      </c>
      <c r="P793" s="534">
        <f t="shared" si="980"/>
        <v>28.631399143919126</v>
      </c>
      <c r="Q793" s="534">
        <f t="shared" si="980"/>
        <v>37.944589497611446</v>
      </c>
    </row>
    <row r="794" spans="2:17" s="837" customFormat="1" x14ac:dyDescent="0.2">
      <c r="B794" s="87" t="s">
        <v>100</v>
      </c>
      <c r="C794" s="739" t="s">
        <v>247</v>
      </c>
      <c r="D794" s="532">
        <f>D618*'estand mp'!$D$277</f>
        <v>166</v>
      </c>
      <c r="E794" s="532">
        <f>E618*'estand mp'!$D$277</f>
        <v>178</v>
      </c>
      <c r="F794" s="532">
        <f>F618*'estand mp'!$D$277</f>
        <v>202.61434370771312</v>
      </c>
      <c r="G794" s="532">
        <f>G618*'estand mp'!$D$277</f>
        <v>242.53721244925578</v>
      </c>
      <c r="H794" s="532">
        <f>H618*'estand mp'!$D$277</f>
        <v>307.66085926928281</v>
      </c>
      <c r="I794" s="532">
        <f>I618*'estand mp'!$D$277</f>
        <v>386.52537212449255</v>
      </c>
      <c r="J794" s="503"/>
      <c r="K794" s="87" t="s">
        <v>100</v>
      </c>
      <c r="L794" s="534">
        <f t="shared" si="981"/>
        <v>34.86</v>
      </c>
      <c r="M794" s="534">
        <f t="shared" si="980"/>
        <v>38.973100000000002</v>
      </c>
      <c r="N794" s="534">
        <f t="shared" si="980"/>
        <v>46.567930630009464</v>
      </c>
      <c r="O794" s="534">
        <f t="shared" si="980"/>
        <v>58.544523425673873</v>
      </c>
      <c r="P794" s="534">
        <f t="shared" si="980"/>
        <v>77.999327148313725</v>
      </c>
      <c r="Q794" s="534">
        <f t="shared" si="980"/>
        <v>102.8918464995926</v>
      </c>
    </row>
    <row r="795" spans="2:17" s="837" customFormat="1" x14ac:dyDescent="0.2">
      <c r="B795" s="87" t="s">
        <v>101</v>
      </c>
      <c r="C795" s="739" t="s">
        <v>247</v>
      </c>
      <c r="D795" s="532">
        <f>D619*'estand mp'!$D$286</f>
        <v>49</v>
      </c>
      <c r="E795" s="532">
        <f>E619*'estand mp'!$D$286</f>
        <v>51</v>
      </c>
      <c r="F795" s="532">
        <f>F619*'estand mp'!$D$286</f>
        <v>58.589986468200266</v>
      </c>
      <c r="G795" s="532">
        <f>G619*'estand mp'!$D$286</f>
        <v>70.907983761840327</v>
      </c>
      <c r="H795" s="532">
        <f>H619*'estand mp'!$D$286</f>
        <v>89.099966170500679</v>
      </c>
      <c r="I795" s="532">
        <f>I619*'estand mp'!$D$286</f>
        <v>112.86907983761841</v>
      </c>
      <c r="J795" s="503"/>
      <c r="K795" s="87" t="s">
        <v>101</v>
      </c>
      <c r="L795" s="534">
        <f t="shared" si="981"/>
        <v>10.829000000000001</v>
      </c>
      <c r="M795" s="534">
        <f t="shared" si="980"/>
        <v>11.681684210526315</v>
      </c>
      <c r="N795" s="534">
        <f t="shared" si="980"/>
        <v>14.08276808994686</v>
      </c>
      <c r="O795" s="534">
        <f t="shared" si="980"/>
        <v>17.898414147959777</v>
      </c>
      <c r="P795" s="534">
        <f t="shared" si="980"/>
        <v>23.612357867445638</v>
      </c>
      <c r="Q795" s="534">
        <f t="shared" si="980"/>
        <v>31.411952415142498</v>
      </c>
    </row>
    <row r="796" spans="2:17" s="837" customFormat="1" x14ac:dyDescent="0.2">
      <c r="B796" s="87" t="s">
        <v>102</v>
      </c>
      <c r="C796" s="739" t="s">
        <v>247</v>
      </c>
      <c r="D796" s="532">
        <f>D620*'estand mp'!$D$295</f>
        <v>7</v>
      </c>
      <c r="E796" s="532">
        <f>E620*'estand mp'!$D$295</f>
        <v>6</v>
      </c>
      <c r="F796" s="532">
        <f>F620*'estand mp'!$D$295</f>
        <v>6.9012178619756419</v>
      </c>
      <c r="G796" s="532">
        <f>G620*'estand mp'!$D$295</f>
        <v>8.2814614343707706</v>
      </c>
      <c r="H796" s="532">
        <f>H620*'estand mp'!$D$295</f>
        <v>11.378044654939107</v>
      </c>
      <c r="I796" s="532">
        <f>I620*'estand mp'!$D$295</f>
        <v>13.032814614343707</v>
      </c>
      <c r="J796" s="503"/>
      <c r="K796" s="87" t="s">
        <v>102</v>
      </c>
      <c r="L796" s="534">
        <f t="shared" si="981"/>
        <v>1.6240000000000001</v>
      </c>
      <c r="M796" s="534">
        <f t="shared" si="980"/>
        <v>1.4331428571428571</v>
      </c>
      <c r="N796" s="534">
        <f t="shared" si="980"/>
        <v>1.727627440449139</v>
      </c>
      <c r="O796" s="534">
        <f t="shared" si="980"/>
        <v>2.1785480610674259</v>
      </c>
      <c r="P796" s="534">
        <f t="shared" si="980"/>
        <v>3.1475883647519756</v>
      </c>
      <c r="Q796" s="534">
        <f t="shared" si="980"/>
        <v>3.788874622045499</v>
      </c>
    </row>
    <row r="797" spans="2:17" s="837" customFormat="1" x14ac:dyDescent="0.2">
      <c r="B797" s="87" t="s">
        <v>103</v>
      </c>
      <c r="C797" s="739" t="s">
        <v>247</v>
      </c>
      <c r="D797" s="532">
        <f>D621*'estand mp'!$D$304</f>
        <v>139</v>
      </c>
      <c r="E797" s="532">
        <f>E621*'estand mp'!$D$304</f>
        <v>151</v>
      </c>
      <c r="F797" s="532">
        <f>F621*'estand mp'!$D$304</f>
        <v>171.2489851150203</v>
      </c>
      <c r="G797" s="532">
        <f>G621*'estand mp'!$D$304</f>
        <v>205.09878213802435</v>
      </c>
      <c r="H797" s="532">
        <f>H621*'estand mp'!$D$304</f>
        <v>259.99746278755072</v>
      </c>
      <c r="I797" s="532">
        <f>I621*'estand mp'!$D$304</f>
        <v>326.18098782138026</v>
      </c>
      <c r="J797" s="503"/>
      <c r="K797" s="87" t="s">
        <v>103</v>
      </c>
      <c r="L797" s="534">
        <f t="shared" si="981"/>
        <v>18.07</v>
      </c>
      <c r="M797" s="534">
        <f t="shared" si="980"/>
        <v>20.989000000000001</v>
      </c>
      <c r="N797" s="534">
        <f t="shared" si="980"/>
        <v>25.038204280571769</v>
      </c>
      <c r="O797" s="534">
        <f t="shared" si="980"/>
        <v>31.505276845594082</v>
      </c>
      <c r="P797" s="534">
        <f t="shared" si="980"/>
        <v>41.941348065439989</v>
      </c>
      <c r="Q797" s="534">
        <f t="shared" si="980"/>
        <v>55.254744054625029</v>
      </c>
    </row>
    <row r="798" spans="2:17" s="837" customFormat="1" x14ac:dyDescent="0.2">
      <c r="B798" s="87" t="s">
        <v>104</v>
      </c>
      <c r="C798" s="739" t="s">
        <v>247</v>
      </c>
      <c r="D798" s="532">
        <f>D622*'estand mp'!$D$313</f>
        <v>645</v>
      </c>
      <c r="E798" s="532">
        <f>E622*'estand mp'!$D$313</f>
        <v>684</v>
      </c>
      <c r="F798" s="532">
        <f>F622*'estand mp'!$D$313</f>
        <v>783.23274695534508</v>
      </c>
      <c r="G798" s="532">
        <f>G622*'estand mp'!$D$313</f>
        <v>940.67929634641405</v>
      </c>
      <c r="H798" s="532">
        <f>H622*'estand mp'!$D$313</f>
        <v>1188.2068673883628</v>
      </c>
      <c r="I798" s="532">
        <f>I622*'estand mp'!$D$313</f>
        <v>1492.5767929634642</v>
      </c>
      <c r="J798" s="503"/>
      <c r="K798" s="87" t="s">
        <v>104</v>
      </c>
      <c r="L798" s="534">
        <f t="shared" si="981"/>
        <v>83.850000000000009</v>
      </c>
      <c r="M798" s="534">
        <f t="shared" si="980"/>
        <v>95.040467532467545</v>
      </c>
      <c r="N798" s="534">
        <f t="shared" si="980"/>
        <v>114.51975409612569</v>
      </c>
      <c r="O798" s="534">
        <f t="shared" si="980"/>
        <v>144.48540919820829</v>
      </c>
      <c r="P798" s="534">
        <f t="shared" si="980"/>
        <v>191.68155806008272</v>
      </c>
      <c r="Q798" s="534">
        <f t="shared" si="980"/>
        <v>252.82115121268689</v>
      </c>
    </row>
    <row r="799" spans="2:17" s="837" customFormat="1" x14ac:dyDescent="0.2">
      <c r="B799" s="87" t="s">
        <v>105</v>
      </c>
      <c r="C799" s="739" t="s">
        <v>247</v>
      </c>
      <c r="D799" s="532">
        <f>D623*'estand mp'!$D$322</f>
        <v>623</v>
      </c>
      <c r="E799" s="532">
        <f>E623*'estand mp'!$D$322</f>
        <v>716</v>
      </c>
      <c r="F799" s="532">
        <f>F623*'estand mp'!$D$322</f>
        <v>859.89174560216509</v>
      </c>
      <c r="G799" s="532">
        <f>G623*'estand mp'!$D$322</f>
        <v>1031.8700947225982</v>
      </c>
      <c r="H799" s="532">
        <f>H623*'estand mp'!$D$322</f>
        <v>1293.1043640054127</v>
      </c>
      <c r="I799" s="532">
        <f>I623*'estand mp'!$D$322</f>
        <v>1623.888700947226</v>
      </c>
      <c r="J799" s="503"/>
      <c r="K799" s="87" t="s">
        <v>105</v>
      </c>
      <c r="L799" s="534">
        <f t="shared" si="981"/>
        <v>56.07</v>
      </c>
      <c r="M799" s="534">
        <f t="shared" si="980"/>
        <v>70.907096774193548</v>
      </c>
      <c r="N799" s="534">
        <f t="shared" si="980"/>
        <v>89.810973731385275</v>
      </c>
      <c r="O799" s="534">
        <f t="shared" si="980"/>
        <v>113.21151925140336</v>
      </c>
      <c r="P799" s="534">
        <f t="shared" si="980"/>
        <v>148.99970774532161</v>
      </c>
      <c r="Q799" s="534">
        <f t="shared" si="980"/>
        <v>196.47399917005862</v>
      </c>
    </row>
    <row r="800" spans="2:17" s="837" customFormat="1" x14ac:dyDescent="0.2">
      <c r="B800" s="561" t="s">
        <v>786</v>
      </c>
      <c r="C800" s="611"/>
      <c r="D800" s="572">
        <f t="shared" ref="D800" si="982">SUM(D789:D799)</f>
        <v>7157</v>
      </c>
      <c r="E800" s="572">
        <f t="shared" ref="E800:I800" si="983">SUM(E789:E799)</f>
        <v>7078</v>
      </c>
      <c r="F800" s="572">
        <f t="shared" si="983"/>
        <v>8463</v>
      </c>
      <c r="G800" s="572">
        <f t="shared" si="983"/>
        <v>10156</v>
      </c>
      <c r="H800" s="572">
        <f t="shared" si="983"/>
        <v>12825.999999999998</v>
      </c>
      <c r="I800" s="572">
        <f t="shared" si="983"/>
        <v>16111.999999999998</v>
      </c>
      <c r="J800" s="533"/>
      <c r="K800" s="561" t="s">
        <v>786</v>
      </c>
      <c r="L800" s="604">
        <f t="shared" ref="L800" si="984">SUM(L789:L799)</f>
        <v>1233.9629999999997</v>
      </c>
      <c r="M800" s="604">
        <f t="shared" ref="M800:Q800" si="985">SUM(M789:M799)</f>
        <v>1269.3939174893978</v>
      </c>
      <c r="N800" s="604">
        <f t="shared" si="985"/>
        <v>1598.2547881089145</v>
      </c>
      <c r="O800" s="604">
        <f t="shared" si="985"/>
        <v>2014.1467228378208</v>
      </c>
      <c r="P800" s="604">
        <f t="shared" si="985"/>
        <v>2672.5764572078006</v>
      </c>
      <c r="Q800" s="604">
        <f t="shared" si="985"/>
        <v>3525.21940444133</v>
      </c>
    </row>
    <row r="801" spans="2:17" s="837" customFormat="1" x14ac:dyDescent="0.2">
      <c r="B801" s="523" t="s">
        <v>673</v>
      </c>
      <c r="C801" s="524"/>
      <c r="D801" s="537"/>
      <c r="E801" s="537"/>
      <c r="F801" s="537"/>
      <c r="G801" s="537"/>
      <c r="H801" s="537"/>
      <c r="I801" s="537"/>
      <c r="J801" s="533"/>
      <c r="K801" s="523" t="s">
        <v>673</v>
      </c>
      <c r="L801" s="539"/>
      <c r="M801" s="545"/>
      <c r="N801" s="545"/>
      <c r="O801" s="545"/>
      <c r="P801" s="545"/>
      <c r="Q801" s="540"/>
    </row>
    <row r="802" spans="2:17" s="837" customFormat="1" x14ac:dyDescent="0.2">
      <c r="B802" s="87" t="s">
        <v>95</v>
      </c>
      <c r="C802" s="739" t="s">
        <v>247</v>
      </c>
      <c r="D802" s="532">
        <f>D613*'estand mp'!$D$233</f>
        <v>1145</v>
      </c>
      <c r="E802" s="532">
        <f>E613*'estand mp'!$D$233</f>
        <v>1159</v>
      </c>
      <c r="F802" s="532">
        <f>F613*'estand mp'!$D$233</f>
        <v>1358.3301759133965</v>
      </c>
      <c r="G802" s="532">
        <f>G613*'estand mp'!$D$233</f>
        <v>1630.1962110960758</v>
      </c>
      <c r="H802" s="532">
        <f>H613*'estand mp'!$D$233</f>
        <v>2060.4504397834912</v>
      </c>
      <c r="I802" s="532">
        <f>I613*'estand mp'!$D$233</f>
        <v>2589.2019621109607</v>
      </c>
      <c r="J802" s="503"/>
      <c r="K802" s="87" t="s">
        <v>95</v>
      </c>
      <c r="L802" s="534">
        <f>D802*U653</f>
        <v>435.1</v>
      </c>
      <c r="M802" s="534">
        <f t="shared" ref="M802:Q812" si="986">E802*V653</f>
        <v>461.05802147239268</v>
      </c>
      <c r="N802" s="534">
        <f t="shared" si="986"/>
        <v>567.63860101352452</v>
      </c>
      <c r="O802" s="534">
        <f t="shared" si="986"/>
        <v>715.42544842811844</v>
      </c>
      <c r="P802" s="534">
        <f t="shared" si="986"/>
        <v>949.7056885994682</v>
      </c>
      <c r="Q802" s="534">
        <f t="shared" si="986"/>
        <v>1253.0793627077244</v>
      </c>
    </row>
    <row r="803" spans="2:17" s="837" customFormat="1" x14ac:dyDescent="0.2">
      <c r="B803" s="87" t="s">
        <v>96</v>
      </c>
      <c r="C803" s="739" t="s">
        <v>247</v>
      </c>
      <c r="D803" s="532">
        <f>D614*'estand mp'!$D$242</f>
        <v>3372</v>
      </c>
      <c r="E803" s="532">
        <f>E614*'estand mp'!$D$242</f>
        <v>3141</v>
      </c>
      <c r="F803" s="532">
        <f>F614*'estand mp'!$D$242</f>
        <v>3842.0108254397837</v>
      </c>
      <c r="G803" s="532">
        <f>G614*'estand mp'!$D$242</f>
        <v>4609.6129905277403</v>
      </c>
      <c r="H803" s="532">
        <f>H614*'estand mp'!$D$242</f>
        <v>5827.0270635994584</v>
      </c>
      <c r="I803" s="532">
        <f>I614*'estand mp'!$D$242</f>
        <v>7318.7361299052773</v>
      </c>
      <c r="J803" s="503"/>
      <c r="K803" s="87" t="s">
        <v>96</v>
      </c>
      <c r="L803" s="534">
        <f t="shared" ref="L803:L812" si="987">D803*U654</f>
        <v>1753.44</v>
      </c>
      <c r="M803" s="534">
        <f t="shared" si="986"/>
        <v>1716.2978607809848</v>
      </c>
      <c r="N803" s="534">
        <f t="shared" si="986"/>
        <v>2207.9025217500898</v>
      </c>
      <c r="O803" s="534">
        <f t="shared" si="986"/>
        <v>2781.6276571461181</v>
      </c>
      <c r="P803" s="534">
        <f t="shared" si="986"/>
        <v>3693.0051200384551</v>
      </c>
      <c r="Q803" s="534">
        <f t="shared" si="986"/>
        <v>4870.2922201357724</v>
      </c>
    </row>
    <row r="804" spans="2:17" s="837" customFormat="1" x14ac:dyDescent="0.2">
      <c r="B804" s="87" t="s">
        <v>97</v>
      </c>
      <c r="C804" s="739" t="s">
        <v>247</v>
      </c>
      <c r="D804" s="532">
        <f>D615*'estand mp'!$D$251</f>
        <v>775</v>
      </c>
      <c r="E804" s="532">
        <f>E615*'estand mp'!$D$251</f>
        <v>749</v>
      </c>
      <c r="F804" s="532">
        <f>F615*'estand mp'!$D$251</f>
        <v>898.65223274695518</v>
      </c>
      <c r="G804" s="532">
        <f>G615*'estand mp'!$D$251</f>
        <v>1078.1826792963464</v>
      </c>
      <c r="H804" s="532">
        <f>H615*'estand mp'!$D$251</f>
        <v>1362.2555818673884</v>
      </c>
      <c r="I804" s="532">
        <f>I615*'estand mp'!$D$251</f>
        <v>1712.1018267929635</v>
      </c>
      <c r="J804" s="503"/>
      <c r="K804" s="87" t="s">
        <v>97</v>
      </c>
      <c r="L804" s="534">
        <f t="shared" si="987"/>
        <v>403</v>
      </c>
      <c r="M804" s="534">
        <f t="shared" si="986"/>
        <v>409.3644839857651</v>
      </c>
      <c r="N804" s="534">
        <f t="shared" si="986"/>
        <v>516.38460805782483</v>
      </c>
      <c r="O804" s="534">
        <f t="shared" si="986"/>
        <v>650.62234509074483</v>
      </c>
      <c r="P804" s="534">
        <f t="shared" si="986"/>
        <v>863.3488523996034</v>
      </c>
      <c r="Q804" s="534">
        <f t="shared" si="986"/>
        <v>1139.3354655366215</v>
      </c>
    </row>
    <row r="805" spans="2:17" s="837" customFormat="1" x14ac:dyDescent="0.2">
      <c r="B805" s="87" t="s">
        <v>98</v>
      </c>
      <c r="C805" s="739" t="s">
        <v>247</v>
      </c>
      <c r="D805" s="532">
        <f>D616*'estand mp'!$D$260</f>
        <v>174</v>
      </c>
      <c r="E805" s="532">
        <f>E616*'estand mp'!$D$260</f>
        <v>178</v>
      </c>
      <c r="F805" s="532">
        <f>F616*'estand mp'!$D$260</f>
        <v>206.75507442489851</v>
      </c>
      <c r="G805" s="532">
        <f>G616*'estand mp'!$D$260</f>
        <v>248.50608930987823</v>
      </c>
      <c r="H805" s="532">
        <f>H616*'estand mp'!$D$260</f>
        <v>313.88768606224625</v>
      </c>
      <c r="I805" s="532">
        <f>I616*'estand mp'!$D$260</f>
        <v>394.34506089309878</v>
      </c>
      <c r="J805" s="503"/>
      <c r="K805" s="87" t="s">
        <v>98</v>
      </c>
      <c r="L805" s="534">
        <f t="shared" si="987"/>
        <v>90.48</v>
      </c>
      <c r="M805" s="534">
        <f t="shared" si="986"/>
        <v>97.312599999999989</v>
      </c>
      <c r="N805" s="534">
        <f t="shared" si="986"/>
        <v>118.79914706323071</v>
      </c>
      <c r="O805" s="534">
        <f t="shared" si="986"/>
        <v>149.95309889816366</v>
      </c>
      <c r="P805" s="534">
        <f t="shared" si="986"/>
        <v>198.93278874160387</v>
      </c>
      <c r="Q805" s="534">
        <f t="shared" si="986"/>
        <v>262.42515252050134</v>
      </c>
    </row>
    <row r="806" spans="2:17" s="837" customFormat="1" x14ac:dyDescent="0.2">
      <c r="B806" s="87" t="s">
        <v>99</v>
      </c>
      <c r="C806" s="739" t="s">
        <v>247</v>
      </c>
      <c r="D806" s="532">
        <f>D617*'estand mp'!$D$269</f>
        <v>62</v>
      </c>
      <c r="E806" s="532">
        <f>E617*'estand mp'!$D$269</f>
        <v>65</v>
      </c>
      <c r="F806" s="532">
        <f>F617*'estand mp'!$D$269</f>
        <v>74.772665764546687</v>
      </c>
      <c r="G806" s="532">
        <f>G617*'estand mp'!$D$269</f>
        <v>90.127198917456028</v>
      </c>
      <c r="H806" s="532">
        <f>H617*'estand mp'!$D$269</f>
        <v>112.93166441136671</v>
      </c>
      <c r="I806" s="532">
        <f>I617*'estand mp'!$D$269</f>
        <v>142.54127198917456</v>
      </c>
      <c r="J806" s="503"/>
      <c r="K806" s="87" t="s">
        <v>99</v>
      </c>
      <c r="L806" s="534">
        <f t="shared" si="987"/>
        <v>35.339999999999996</v>
      </c>
      <c r="M806" s="534">
        <f t="shared" si="986"/>
        <v>38.786301369863018</v>
      </c>
      <c r="N806" s="534">
        <f t="shared" si="986"/>
        <v>46.86908777962396</v>
      </c>
      <c r="O806" s="534">
        <f t="shared" si="986"/>
        <v>59.340981757858415</v>
      </c>
      <c r="P806" s="534">
        <f t="shared" si="986"/>
        <v>78.085609169145442</v>
      </c>
      <c r="Q806" s="534">
        <f t="shared" si="986"/>
        <v>103.48524134810216</v>
      </c>
    </row>
    <row r="807" spans="2:17" s="837" customFormat="1" x14ac:dyDescent="0.2">
      <c r="B807" s="87" t="s">
        <v>100</v>
      </c>
      <c r="C807" s="739" t="s">
        <v>247</v>
      </c>
      <c r="D807" s="532">
        <f>D618*'estand mp'!$D$278</f>
        <v>166</v>
      </c>
      <c r="E807" s="532">
        <f>E618*'estand mp'!$D$278</f>
        <v>178</v>
      </c>
      <c r="F807" s="532">
        <f>F618*'estand mp'!$D$278</f>
        <v>202.61434370771312</v>
      </c>
      <c r="G807" s="532">
        <f>G618*'estand mp'!$D$278</f>
        <v>242.53721244925578</v>
      </c>
      <c r="H807" s="532">
        <f>H618*'estand mp'!$D$278</f>
        <v>307.66085926928281</v>
      </c>
      <c r="I807" s="532">
        <f>I618*'estand mp'!$D$278</f>
        <v>386.52537212449255</v>
      </c>
      <c r="J807" s="503"/>
      <c r="K807" s="87" t="s">
        <v>100</v>
      </c>
      <c r="L807" s="534">
        <f t="shared" si="987"/>
        <v>94.61999999999999</v>
      </c>
      <c r="M807" s="534">
        <f t="shared" si="986"/>
        <v>106.2393</v>
      </c>
      <c r="N807" s="534">
        <f t="shared" si="986"/>
        <v>126.99783913265964</v>
      </c>
      <c r="O807" s="534">
        <f t="shared" si="986"/>
        <v>159.66626627878384</v>
      </c>
      <c r="P807" s="534">
        <f t="shared" si="986"/>
        <v>212.72536988210149</v>
      </c>
      <c r="Q807" s="534">
        <f t="shared" si="986"/>
        <v>280.61411936850544</v>
      </c>
    </row>
    <row r="808" spans="2:17" s="837" customFormat="1" x14ac:dyDescent="0.2">
      <c r="B808" s="87" t="s">
        <v>101</v>
      </c>
      <c r="C808" s="739" t="s">
        <v>247</v>
      </c>
      <c r="D808" s="532">
        <f>D619*'estand mp'!$D$287</f>
        <v>49</v>
      </c>
      <c r="E808" s="532">
        <f>E619*'estand mp'!$D$287</f>
        <v>51</v>
      </c>
      <c r="F808" s="532">
        <f>F619*'estand mp'!$D$287</f>
        <v>58.589986468200266</v>
      </c>
      <c r="G808" s="532">
        <f>G619*'estand mp'!$D$287</f>
        <v>70.907983761840327</v>
      </c>
      <c r="H808" s="532">
        <f>H619*'estand mp'!$D$287</f>
        <v>89.099966170500679</v>
      </c>
      <c r="I808" s="532">
        <f>I619*'estand mp'!$D$287</f>
        <v>112.86907983761841</v>
      </c>
      <c r="J808" s="503"/>
      <c r="K808" s="87" t="s">
        <v>101</v>
      </c>
      <c r="L808" s="534">
        <f t="shared" si="987"/>
        <v>27.929999999999996</v>
      </c>
      <c r="M808" s="534">
        <f t="shared" si="986"/>
        <v>30.438947368421051</v>
      </c>
      <c r="N808" s="534">
        <f t="shared" si="986"/>
        <v>36.73397648749129</v>
      </c>
      <c r="O808" s="534">
        <f t="shared" si="986"/>
        <v>46.69112508603375</v>
      </c>
      <c r="P808" s="534">
        <f t="shared" si="986"/>
        <v>61.59741123592719</v>
      </c>
      <c r="Q808" s="534">
        <f t="shared" si="986"/>
        <v>81.944218851269383</v>
      </c>
    </row>
    <row r="809" spans="2:17" s="837" customFormat="1" x14ac:dyDescent="0.2">
      <c r="B809" s="87" t="s">
        <v>102</v>
      </c>
      <c r="C809" s="739" t="s">
        <v>247</v>
      </c>
      <c r="D809" s="532">
        <f>D620*'estand mp'!$D$296</f>
        <v>7</v>
      </c>
      <c r="E809" s="532">
        <f>E620*'estand mp'!$D$296</f>
        <v>6</v>
      </c>
      <c r="F809" s="532">
        <f>F620*'estand mp'!$D$296</f>
        <v>6.9012178619756419</v>
      </c>
      <c r="G809" s="532">
        <f>G620*'estand mp'!$D$296</f>
        <v>8.2814614343707706</v>
      </c>
      <c r="H809" s="532">
        <f>H620*'estand mp'!$D$296</f>
        <v>11.378044654939107</v>
      </c>
      <c r="I809" s="532">
        <f>I620*'estand mp'!$D$296</f>
        <v>13.032814614343707</v>
      </c>
      <c r="J809" s="503"/>
      <c r="K809" s="87" t="s">
        <v>102</v>
      </c>
      <c r="L809" s="534">
        <f t="shared" si="987"/>
        <v>4.34</v>
      </c>
      <c r="M809" s="534">
        <f t="shared" si="986"/>
        <v>3.8742857142857146</v>
      </c>
      <c r="N809" s="534">
        <f t="shared" si="986"/>
        <v>4.6779511783207015</v>
      </c>
      <c r="O809" s="534">
        <f t="shared" si="986"/>
        <v>5.9000998955269335</v>
      </c>
      <c r="P809" s="534">
        <f t="shared" si="986"/>
        <v>8.5247035659089097</v>
      </c>
      <c r="Q809" s="534">
        <f t="shared" si="986"/>
        <v>10.261534297717773</v>
      </c>
    </row>
    <row r="810" spans="2:17" s="837" customFormat="1" x14ac:dyDescent="0.2">
      <c r="B810" s="87" t="s">
        <v>103</v>
      </c>
      <c r="C810" s="739" t="s">
        <v>247</v>
      </c>
      <c r="D810" s="532">
        <f>D621*'estand mp'!$D$305</f>
        <v>139</v>
      </c>
      <c r="E810" s="532">
        <f>E621*'estand mp'!$D$305</f>
        <v>151</v>
      </c>
      <c r="F810" s="532">
        <f>F621*'estand mp'!$D$305</f>
        <v>171.2489851150203</v>
      </c>
      <c r="G810" s="532">
        <f>G621*'estand mp'!$D$305</f>
        <v>205.09878213802435</v>
      </c>
      <c r="H810" s="532">
        <f>H621*'estand mp'!$D$305</f>
        <v>259.99746278755072</v>
      </c>
      <c r="I810" s="532">
        <f>I621*'estand mp'!$D$305</f>
        <v>326.18098782138026</v>
      </c>
      <c r="J810" s="503"/>
      <c r="K810" s="87" t="s">
        <v>103</v>
      </c>
      <c r="L810" s="534">
        <f t="shared" si="987"/>
        <v>86.179999999999993</v>
      </c>
      <c r="M810" s="534">
        <f t="shared" si="986"/>
        <v>97.697000000000003</v>
      </c>
      <c r="N810" s="534">
        <f t="shared" si="986"/>
        <v>116.27661023319689</v>
      </c>
      <c r="O810" s="534">
        <f t="shared" si="986"/>
        <v>146.27752567608084</v>
      </c>
      <c r="P810" s="534">
        <f t="shared" si="986"/>
        <v>194.72802901247303</v>
      </c>
      <c r="Q810" s="534">
        <f t="shared" si="986"/>
        <v>256.53992045586455</v>
      </c>
    </row>
    <row r="811" spans="2:17" s="837" customFormat="1" x14ac:dyDescent="0.2">
      <c r="B811" s="87" t="s">
        <v>104</v>
      </c>
      <c r="C811" s="739" t="s">
        <v>247</v>
      </c>
      <c r="D811" s="532">
        <f>D622*'estand mp'!$D$314</f>
        <v>645</v>
      </c>
      <c r="E811" s="532">
        <f>E622*'estand mp'!$D$314</f>
        <v>684</v>
      </c>
      <c r="F811" s="532">
        <f>F622*'estand mp'!$D$314</f>
        <v>783.23274695534508</v>
      </c>
      <c r="G811" s="532">
        <f>G622*'estand mp'!$D$314</f>
        <v>940.67929634641405</v>
      </c>
      <c r="H811" s="532">
        <f>H622*'estand mp'!$D$314</f>
        <v>1188.2068673883628</v>
      </c>
      <c r="I811" s="532">
        <f>I622*'estand mp'!$D$314</f>
        <v>1492.5767929634642</v>
      </c>
      <c r="J811" s="503"/>
      <c r="K811" s="87" t="s">
        <v>104</v>
      </c>
      <c r="L811" s="534">
        <f t="shared" si="987"/>
        <v>399.9</v>
      </c>
      <c r="M811" s="534">
        <f t="shared" si="986"/>
        <v>442.4414025974026</v>
      </c>
      <c r="N811" s="534">
        <f t="shared" si="986"/>
        <v>531.83095524270982</v>
      </c>
      <c r="O811" s="534">
        <f t="shared" si="986"/>
        <v>670.83980018983948</v>
      </c>
      <c r="P811" s="534">
        <f t="shared" si="986"/>
        <v>889.95172795691042</v>
      </c>
      <c r="Q811" s="534">
        <f t="shared" si="986"/>
        <v>1173.8126701921892</v>
      </c>
    </row>
    <row r="812" spans="2:17" s="837" customFormat="1" x14ac:dyDescent="0.2">
      <c r="B812" s="87" t="s">
        <v>105</v>
      </c>
      <c r="C812" s="739" t="s">
        <v>247</v>
      </c>
      <c r="D812" s="532">
        <f>D623*'estand mp'!$D$323</f>
        <v>623</v>
      </c>
      <c r="E812" s="532">
        <f>E623*'estand mp'!$D$323</f>
        <v>716</v>
      </c>
      <c r="F812" s="532">
        <f>F623*'estand mp'!$D$323</f>
        <v>859.89174560216509</v>
      </c>
      <c r="G812" s="532">
        <f>G623*'estand mp'!$D$323</f>
        <v>1031.8700947225982</v>
      </c>
      <c r="H812" s="532">
        <f>H623*'estand mp'!$D$323</f>
        <v>1293.1043640054127</v>
      </c>
      <c r="I812" s="532">
        <f>I623*'estand mp'!$D$323</f>
        <v>1623.888700947226</v>
      </c>
      <c r="J812" s="503"/>
      <c r="K812" s="87" t="s">
        <v>105</v>
      </c>
      <c r="L812" s="534">
        <f t="shared" si="987"/>
        <v>87.220000000000013</v>
      </c>
      <c r="M812" s="534">
        <f t="shared" si="986"/>
        <v>106.70709677419356</v>
      </c>
      <c r="N812" s="534">
        <f t="shared" si="986"/>
        <v>134.75518975033538</v>
      </c>
      <c r="O812" s="534">
        <f t="shared" si="986"/>
        <v>169.82156258059678</v>
      </c>
      <c r="P812" s="534">
        <f t="shared" si="986"/>
        <v>223.50003752654723</v>
      </c>
      <c r="Q812" s="534">
        <f t="shared" si="986"/>
        <v>294.71105175182458</v>
      </c>
    </row>
    <row r="813" spans="2:17" s="837" customFormat="1" x14ac:dyDescent="0.2">
      <c r="B813" s="561" t="s">
        <v>674</v>
      </c>
      <c r="C813" s="611"/>
      <c r="D813" s="572">
        <f t="shared" ref="D813" si="988">SUM(D802:D812)</f>
        <v>7157</v>
      </c>
      <c r="E813" s="572">
        <f t="shared" ref="E813:I813" si="989">SUM(E802:E812)</f>
        <v>7078</v>
      </c>
      <c r="F813" s="572">
        <f t="shared" si="989"/>
        <v>8463</v>
      </c>
      <c r="G813" s="572">
        <f t="shared" si="989"/>
        <v>10156</v>
      </c>
      <c r="H813" s="572">
        <f t="shared" si="989"/>
        <v>12825.999999999998</v>
      </c>
      <c r="I813" s="572">
        <f t="shared" si="989"/>
        <v>16111.999999999998</v>
      </c>
      <c r="J813" s="533"/>
      <c r="K813" s="561" t="s">
        <v>674</v>
      </c>
      <c r="L813" s="572">
        <f t="shared" ref="L813" si="990">SUM(L802:L812)</f>
        <v>3417.5499999999997</v>
      </c>
      <c r="M813" s="572">
        <f t="shared" ref="M813:Q813" si="991">SUM(M802:M812)</f>
        <v>3510.2173000633084</v>
      </c>
      <c r="N813" s="572">
        <f t="shared" si="991"/>
        <v>4408.866487689007</v>
      </c>
      <c r="O813" s="572">
        <f t="shared" si="991"/>
        <v>5556.1659110278651</v>
      </c>
      <c r="P813" s="572">
        <f t="shared" si="991"/>
        <v>7374.1053381281445</v>
      </c>
      <c r="Q813" s="572">
        <f t="shared" si="991"/>
        <v>9726.5009571660939</v>
      </c>
    </row>
    <row r="814" spans="2:17" s="837" customFormat="1" x14ac:dyDescent="0.2">
      <c r="B814" s="562" t="s">
        <v>663</v>
      </c>
      <c r="C814" s="531"/>
      <c r="D814" s="563">
        <f>D800+D813</f>
        <v>14314</v>
      </c>
      <c r="E814" s="563">
        <f t="shared" ref="E814:I814" si="992">E800+E813</f>
        <v>14156</v>
      </c>
      <c r="F814" s="563">
        <f t="shared" si="992"/>
        <v>16926</v>
      </c>
      <c r="G814" s="563">
        <f t="shared" si="992"/>
        <v>20312</v>
      </c>
      <c r="H814" s="563">
        <f t="shared" si="992"/>
        <v>25651.999999999996</v>
      </c>
      <c r="I814" s="563">
        <f t="shared" si="992"/>
        <v>32223.999999999996</v>
      </c>
      <c r="J814" s="533"/>
      <c r="K814" s="562" t="s">
        <v>663</v>
      </c>
      <c r="L814" s="563">
        <f>L800+L813</f>
        <v>4651.512999999999</v>
      </c>
      <c r="M814" s="563">
        <f t="shared" ref="M814:Q814" si="993">M800+M813</f>
        <v>4779.611217552706</v>
      </c>
      <c r="N814" s="563">
        <f t="shared" si="993"/>
        <v>6007.121275797921</v>
      </c>
      <c r="O814" s="563">
        <f t="shared" si="993"/>
        <v>7570.3126338656857</v>
      </c>
      <c r="P814" s="563">
        <f t="shared" si="993"/>
        <v>10046.681795335946</v>
      </c>
      <c r="Q814" s="563">
        <f t="shared" si="993"/>
        <v>13251.720361607424</v>
      </c>
    </row>
    <row r="815" spans="2:17" s="837" customFormat="1" x14ac:dyDescent="0.2">
      <c r="B815" s="541" t="s">
        <v>668</v>
      </c>
      <c r="C815" s="524"/>
      <c r="D815" s="594">
        <f>+D786+D814</f>
        <v>55703.273999999998</v>
      </c>
      <c r="E815" s="594">
        <f t="shared" ref="E815:I815" si="994">+E786+E814</f>
        <v>54683.722999999998</v>
      </c>
      <c r="F815" s="594">
        <f t="shared" si="994"/>
        <v>65314.796771312591</v>
      </c>
      <c r="G815" s="594">
        <f t="shared" si="994"/>
        <v>78384.536925575099</v>
      </c>
      <c r="H815" s="594">
        <f t="shared" si="994"/>
        <v>99042.18317828147</v>
      </c>
      <c r="I815" s="594">
        <f t="shared" si="994"/>
        <v>124415.84394925574</v>
      </c>
      <c r="J815" s="533"/>
      <c r="K815" s="577" t="s">
        <v>668</v>
      </c>
      <c r="L815" s="832">
        <f>L786+L814</f>
        <v>70669.526299999998</v>
      </c>
      <c r="M815" s="832">
        <f t="shared" ref="M815:Q815" si="995">M786+M814</f>
        <v>71419.661954828465</v>
      </c>
      <c r="N815" s="832">
        <f t="shared" si="995"/>
        <v>89559.580494804235</v>
      </c>
      <c r="O815" s="832">
        <f t="shared" si="995"/>
        <v>112854.96757052114</v>
      </c>
      <c r="P815" s="832">
        <f t="shared" si="995"/>
        <v>149804.13204247429</v>
      </c>
      <c r="Q815" s="832">
        <f t="shared" si="995"/>
        <v>197591.16956300603</v>
      </c>
    </row>
    <row r="816" spans="2:17" s="837" customFormat="1" x14ac:dyDescent="0.2">
      <c r="B816" s="682" t="s">
        <v>135</v>
      </c>
      <c r="C816" s="833"/>
      <c r="D816" s="834"/>
      <c r="E816" s="834"/>
      <c r="F816" s="834"/>
      <c r="G816" s="834"/>
      <c r="H816" s="834"/>
      <c r="I816" s="834"/>
      <c r="J816" s="835"/>
      <c r="K816" s="682" t="s">
        <v>135</v>
      </c>
      <c r="L816" s="838"/>
      <c r="M816" s="838"/>
      <c r="N816" s="838"/>
      <c r="O816" s="838"/>
      <c r="P816" s="838"/>
      <c r="Q816" s="839"/>
    </row>
    <row r="817" spans="2:17" s="837" customFormat="1" x14ac:dyDescent="0.2">
      <c r="B817" s="523" t="s">
        <v>250</v>
      </c>
      <c r="C817" s="524"/>
      <c r="D817" s="537"/>
      <c r="E817" s="537"/>
      <c r="F817" s="537"/>
      <c r="G817" s="537"/>
      <c r="H817" s="537"/>
      <c r="I817" s="537"/>
      <c r="J817" s="533"/>
      <c r="K817" s="523" t="s">
        <v>250</v>
      </c>
      <c r="L817" s="543"/>
      <c r="M817" s="543"/>
      <c r="N817" s="543"/>
      <c r="O817" s="543"/>
      <c r="P817" s="543"/>
      <c r="Q817" s="544"/>
    </row>
    <row r="818" spans="2:17" s="837" customFormat="1" x14ac:dyDescent="0.2">
      <c r="B818" s="523" t="s">
        <v>825</v>
      </c>
      <c r="C818" s="524"/>
      <c r="D818" s="537"/>
      <c r="E818" s="537"/>
      <c r="F818" s="537"/>
      <c r="G818" s="537"/>
      <c r="H818" s="537"/>
      <c r="I818" s="537"/>
      <c r="J818" s="533"/>
      <c r="K818" s="523" t="s">
        <v>825</v>
      </c>
      <c r="L818" s="545"/>
      <c r="M818" s="545"/>
      <c r="N818" s="545"/>
      <c r="O818" s="545"/>
      <c r="P818" s="545"/>
      <c r="Q818" s="546"/>
    </row>
    <row r="819" spans="2:17" s="837" customFormat="1" x14ac:dyDescent="0.2">
      <c r="B819" s="87" t="s">
        <v>95</v>
      </c>
      <c r="C819" s="739" t="s">
        <v>267</v>
      </c>
      <c r="D819" s="532">
        <f>ROUND((($C$880*D755)/240),0)</f>
        <v>494</v>
      </c>
      <c r="E819" s="532">
        <f t="shared" ref="E819:I819" si="996">ROUND((($C$880*E755)/240),0)</f>
        <v>500</v>
      </c>
      <c r="F819" s="532">
        <f t="shared" si="996"/>
        <v>586</v>
      </c>
      <c r="G819" s="532">
        <f t="shared" si="996"/>
        <v>703</v>
      </c>
      <c r="H819" s="532">
        <f t="shared" si="996"/>
        <v>889</v>
      </c>
      <c r="I819" s="532">
        <f t="shared" si="996"/>
        <v>1117</v>
      </c>
      <c r="J819" s="503"/>
      <c r="K819" s="87" t="s">
        <v>95</v>
      </c>
      <c r="L819" s="534">
        <f>L627+L691-L755</f>
        <v>963.29999999999927</v>
      </c>
      <c r="M819" s="534">
        <f t="shared" ref="M819:Q819" si="997">M627+M691-M755</f>
        <v>1004.8212590723688</v>
      </c>
      <c r="N819" s="534">
        <f t="shared" si="997"/>
        <v>1235.0465654199597</v>
      </c>
      <c r="O819" s="534">
        <f t="shared" si="997"/>
        <v>1555.7282401422253</v>
      </c>
      <c r="P819" s="534">
        <f t="shared" si="997"/>
        <v>2066.2230783616469</v>
      </c>
      <c r="Q819" s="534">
        <f t="shared" si="997"/>
        <v>2725.9273593211583</v>
      </c>
    </row>
    <row r="820" spans="2:17" s="837" customFormat="1" x14ac:dyDescent="0.2">
      <c r="B820" s="87" t="s">
        <v>96</v>
      </c>
      <c r="C820" s="739" t="s">
        <v>267</v>
      </c>
      <c r="D820" s="532">
        <f t="shared" ref="D820:D822" si="998">ROUND((($C$880*D756)/240),0)</f>
        <v>1621</v>
      </c>
      <c r="E820" s="532">
        <f t="shared" ref="E820:I820" si="999">ROUND((($C$880*E756)/240),0)</f>
        <v>1510</v>
      </c>
      <c r="F820" s="532">
        <f t="shared" si="999"/>
        <v>1847</v>
      </c>
      <c r="G820" s="532">
        <f t="shared" si="999"/>
        <v>2215</v>
      </c>
      <c r="H820" s="532">
        <f t="shared" si="999"/>
        <v>2801</v>
      </c>
      <c r="I820" s="532">
        <f t="shared" si="999"/>
        <v>3518</v>
      </c>
      <c r="J820" s="503"/>
      <c r="K820" s="87" t="s">
        <v>96</v>
      </c>
      <c r="L820" s="534">
        <f t="shared" ref="L820:L822" si="1000">L628+L692-L756</f>
        <v>3160.9500000000007</v>
      </c>
      <c r="M820" s="534">
        <f t="shared" ref="M820:Q820" si="1001">M628+M692-M756</f>
        <v>3033.6000198827642</v>
      </c>
      <c r="N820" s="534">
        <f t="shared" si="1001"/>
        <v>3893.4036411665329</v>
      </c>
      <c r="O820" s="534">
        <f t="shared" si="1001"/>
        <v>4901.8333859709528</v>
      </c>
      <c r="P820" s="534">
        <f t="shared" si="1001"/>
        <v>6510.1302418365085</v>
      </c>
      <c r="Q820" s="534">
        <f t="shared" si="1001"/>
        <v>8585.323925611141</v>
      </c>
    </row>
    <row r="821" spans="2:17" s="837" customFormat="1" x14ac:dyDescent="0.2">
      <c r="B821" s="87" t="s">
        <v>97</v>
      </c>
      <c r="C821" s="739" t="s">
        <v>267</v>
      </c>
      <c r="D821" s="532">
        <f t="shared" si="998"/>
        <v>527</v>
      </c>
      <c r="E821" s="532">
        <f t="shared" ref="E821:I821" si="1002">ROUND((($C$880*E757)/240),0)</f>
        <v>509</v>
      </c>
      <c r="F821" s="532">
        <f t="shared" si="1002"/>
        <v>611</v>
      </c>
      <c r="G821" s="532">
        <f t="shared" si="1002"/>
        <v>733</v>
      </c>
      <c r="H821" s="532">
        <f t="shared" si="1002"/>
        <v>926</v>
      </c>
      <c r="I821" s="532">
        <f t="shared" si="1002"/>
        <v>1164</v>
      </c>
      <c r="J821" s="503"/>
      <c r="K821" s="87" t="s">
        <v>97</v>
      </c>
      <c r="L821" s="534">
        <f t="shared" si="1000"/>
        <v>1027.6499999999996</v>
      </c>
      <c r="M821" s="534">
        <f t="shared" ref="M821:Q821" si="1003">M629+M693-M757</f>
        <v>1022.7319689673541</v>
      </c>
      <c r="N821" s="534">
        <f t="shared" si="1003"/>
        <v>1287.8677979612512</v>
      </c>
      <c r="O821" s="534">
        <f t="shared" si="1003"/>
        <v>1622.1338341698629</v>
      </c>
      <c r="P821" s="534">
        <f t="shared" si="1003"/>
        <v>2152.2180600292813</v>
      </c>
      <c r="Q821" s="534">
        <f t="shared" si="1003"/>
        <v>2840.6383926931412</v>
      </c>
    </row>
    <row r="822" spans="2:17" s="837" customFormat="1" x14ac:dyDescent="0.2">
      <c r="B822" s="87" t="s">
        <v>98</v>
      </c>
      <c r="C822" s="739" t="s">
        <v>267</v>
      </c>
      <c r="D822" s="532">
        <f t="shared" si="998"/>
        <v>146</v>
      </c>
      <c r="E822" s="532">
        <f t="shared" ref="E822:I822" si="1004">ROUND((($C$880*E758)/240),0)</f>
        <v>149</v>
      </c>
      <c r="F822" s="532">
        <f t="shared" si="1004"/>
        <v>173</v>
      </c>
      <c r="G822" s="532">
        <f t="shared" si="1004"/>
        <v>208</v>
      </c>
      <c r="H822" s="532">
        <f t="shared" si="1004"/>
        <v>263</v>
      </c>
      <c r="I822" s="532">
        <f t="shared" si="1004"/>
        <v>330</v>
      </c>
      <c r="J822" s="503"/>
      <c r="K822" s="87" t="s">
        <v>98</v>
      </c>
      <c r="L822" s="534">
        <f t="shared" si="1000"/>
        <v>284.69999999999982</v>
      </c>
      <c r="M822" s="534">
        <f t="shared" ref="M822:Q822" si="1005">M630+M694-M758</f>
        <v>299.44659719737592</v>
      </c>
      <c r="N822" s="534">
        <f t="shared" si="1005"/>
        <v>364.59915730804414</v>
      </c>
      <c r="O822" s="534">
        <f t="shared" si="1005"/>
        <v>460.30536688316806</v>
      </c>
      <c r="P822" s="534">
        <f t="shared" si="1005"/>
        <v>611.26757978287696</v>
      </c>
      <c r="Q822" s="534">
        <f t="shared" si="1005"/>
        <v>805.33095779669566</v>
      </c>
    </row>
    <row r="823" spans="2:17" s="837" customFormat="1" x14ac:dyDescent="0.2">
      <c r="B823" s="561" t="s">
        <v>826</v>
      </c>
      <c r="C823" s="611"/>
      <c r="D823" s="572">
        <f t="shared" ref="D823" si="1006">SUM(D819:D822)</f>
        <v>2788</v>
      </c>
      <c r="E823" s="572">
        <f t="shared" ref="E823:I823" si="1007">SUM(E819:E822)</f>
        <v>2668</v>
      </c>
      <c r="F823" s="572">
        <f t="shared" si="1007"/>
        <v>3217</v>
      </c>
      <c r="G823" s="572">
        <f t="shared" si="1007"/>
        <v>3859</v>
      </c>
      <c r="H823" s="572">
        <f t="shared" si="1007"/>
        <v>4879</v>
      </c>
      <c r="I823" s="572">
        <f t="shared" si="1007"/>
        <v>6129</v>
      </c>
      <c r="J823" s="533"/>
      <c r="K823" s="561" t="s">
        <v>826</v>
      </c>
      <c r="L823" s="604">
        <f t="shared" ref="L823" si="1008">SUM(L819:L822)</f>
        <v>5436.5999999999995</v>
      </c>
      <c r="M823" s="604">
        <f t="shared" ref="M823:Q823" si="1009">SUM(M819:M822)</f>
        <v>5360.5998451198629</v>
      </c>
      <c r="N823" s="604">
        <f t="shared" si="1009"/>
        <v>6780.9171618557884</v>
      </c>
      <c r="O823" s="604">
        <f t="shared" si="1009"/>
        <v>8540.0008271662082</v>
      </c>
      <c r="P823" s="604">
        <f t="shared" si="1009"/>
        <v>11339.838960010315</v>
      </c>
      <c r="Q823" s="604">
        <f t="shared" si="1009"/>
        <v>14957.220635422136</v>
      </c>
    </row>
    <row r="824" spans="2:17" s="837" customFormat="1" x14ac:dyDescent="0.2">
      <c r="B824" s="523" t="s">
        <v>827</v>
      </c>
      <c r="C824" s="524"/>
      <c r="D824" s="537"/>
      <c r="E824" s="537"/>
      <c r="F824" s="537"/>
      <c r="G824" s="537"/>
      <c r="H824" s="537"/>
      <c r="I824" s="537"/>
      <c r="J824" s="533"/>
      <c r="K824" s="523" t="s">
        <v>827</v>
      </c>
      <c r="L824" s="545"/>
      <c r="M824" s="545"/>
      <c r="N824" s="545"/>
      <c r="O824" s="545"/>
      <c r="P824" s="545"/>
      <c r="Q824" s="546"/>
    </row>
    <row r="825" spans="2:17" s="837" customFormat="1" x14ac:dyDescent="0.2">
      <c r="B825" s="87" t="s">
        <v>99</v>
      </c>
      <c r="C825" s="739" t="s">
        <v>267</v>
      </c>
      <c r="D825" s="532">
        <f>ROUND((($C$880*D761)/240),0)</f>
        <v>29</v>
      </c>
      <c r="E825" s="532">
        <f t="shared" ref="E825:I825" si="1010">ROUND((($C$880*E761)/240),0)</f>
        <v>30</v>
      </c>
      <c r="F825" s="532">
        <f t="shared" si="1010"/>
        <v>35</v>
      </c>
      <c r="G825" s="532">
        <f t="shared" si="1010"/>
        <v>42</v>
      </c>
      <c r="H825" s="532">
        <f t="shared" si="1010"/>
        <v>53</v>
      </c>
      <c r="I825" s="532">
        <f t="shared" si="1010"/>
        <v>66</v>
      </c>
      <c r="J825" s="503"/>
      <c r="K825" s="87" t="s">
        <v>99</v>
      </c>
      <c r="L825" s="534">
        <f>L633+L697-L761</f>
        <v>95.699999999999932</v>
      </c>
      <c r="M825" s="534">
        <f t="shared" ref="M825:Q825" si="1011">M633+M697-M761</f>
        <v>103.28785871964681</v>
      </c>
      <c r="N825" s="534">
        <f t="shared" si="1011"/>
        <v>126.51769457515036</v>
      </c>
      <c r="O825" s="534">
        <f t="shared" si="1011"/>
        <v>159.43657428229926</v>
      </c>
      <c r="P825" s="534">
        <f t="shared" si="1011"/>
        <v>211.30062378865682</v>
      </c>
      <c r="Q825" s="534">
        <f t="shared" si="1011"/>
        <v>276.28911009321837</v>
      </c>
    </row>
    <row r="826" spans="2:17" s="837" customFormat="1" x14ac:dyDescent="0.2">
      <c r="B826" s="87" t="s">
        <v>100</v>
      </c>
      <c r="C826" s="739" t="s">
        <v>267</v>
      </c>
      <c r="D826" s="532">
        <f t="shared" ref="D826:D828" si="1012">ROUND((($C$880*D762)/240),0)</f>
        <v>93</v>
      </c>
      <c r="E826" s="532">
        <f t="shared" ref="E826:I826" si="1013">ROUND((($C$880*E762)/240),0)</f>
        <v>100</v>
      </c>
      <c r="F826" s="532">
        <f t="shared" si="1013"/>
        <v>114</v>
      </c>
      <c r="G826" s="532">
        <f t="shared" si="1013"/>
        <v>137</v>
      </c>
      <c r="H826" s="532">
        <f t="shared" si="1013"/>
        <v>173</v>
      </c>
      <c r="I826" s="532">
        <f t="shared" si="1013"/>
        <v>218</v>
      </c>
      <c r="J826" s="503"/>
      <c r="K826" s="87" t="s">
        <v>100</v>
      </c>
      <c r="L826" s="534">
        <f t="shared" ref="L826:L828" si="1014">L634+L698-L762</f>
        <v>306.89999999999964</v>
      </c>
      <c r="M826" s="534">
        <f t="shared" ref="M826:Q826" si="1015">M634+M698-M762</f>
        <v>344.34980570292964</v>
      </c>
      <c r="N826" s="534">
        <f t="shared" si="1015"/>
        <v>412.05760222943036</v>
      </c>
      <c r="O826" s="534">
        <f t="shared" si="1015"/>
        <v>520.06488007557255</v>
      </c>
      <c r="P826" s="534">
        <f t="shared" si="1015"/>
        <v>689.74882052300291</v>
      </c>
      <c r="Q826" s="534">
        <f t="shared" si="1015"/>
        <v>912.62221237410358</v>
      </c>
    </row>
    <row r="827" spans="2:17" s="837" customFormat="1" x14ac:dyDescent="0.2">
      <c r="B827" s="87" t="s">
        <v>101</v>
      </c>
      <c r="C827" s="739" t="s">
        <v>267</v>
      </c>
      <c r="D827" s="532">
        <f t="shared" si="1012"/>
        <v>35</v>
      </c>
      <c r="E827" s="532">
        <f t="shared" ref="E827:I827" si="1016">ROUND((($C$880*E763)/240),0)</f>
        <v>37</v>
      </c>
      <c r="F827" s="532">
        <f t="shared" si="1016"/>
        <v>42</v>
      </c>
      <c r="G827" s="532">
        <f t="shared" si="1016"/>
        <v>51</v>
      </c>
      <c r="H827" s="532">
        <f t="shared" si="1016"/>
        <v>64</v>
      </c>
      <c r="I827" s="532">
        <f t="shared" si="1016"/>
        <v>81</v>
      </c>
      <c r="J827" s="503"/>
      <c r="K827" s="87" t="s">
        <v>101</v>
      </c>
      <c r="L827" s="534">
        <f t="shared" si="1014"/>
        <v>115.5</v>
      </c>
      <c r="M827" s="534">
        <f t="shared" ref="M827:Q827" si="1017">M635+M699-M763</f>
        <v>127.39259651778946</v>
      </c>
      <c r="N827" s="534">
        <f t="shared" si="1017"/>
        <v>151.80690564771658</v>
      </c>
      <c r="O827" s="534">
        <f t="shared" si="1017"/>
        <v>193.61231553798189</v>
      </c>
      <c r="P827" s="534">
        <f t="shared" si="1017"/>
        <v>255.16045967139326</v>
      </c>
      <c r="Q827" s="534">
        <f t="shared" si="1017"/>
        <v>339.10421295852848</v>
      </c>
    </row>
    <row r="828" spans="2:17" s="837" customFormat="1" x14ac:dyDescent="0.2">
      <c r="B828" s="87" t="s">
        <v>102</v>
      </c>
      <c r="C828" s="739" t="s">
        <v>267</v>
      </c>
      <c r="D828" s="532">
        <f t="shared" si="1012"/>
        <v>6</v>
      </c>
      <c r="E828" s="532">
        <f t="shared" ref="E828:I828" si="1018">ROUND((($C$880*E764)/240),0)</f>
        <v>5</v>
      </c>
      <c r="F828" s="532">
        <f t="shared" si="1018"/>
        <v>6</v>
      </c>
      <c r="G828" s="532">
        <f t="shared" si="1018"/>
        <v>7</v>
      </c>
      <c r="H828" s="532">
        <f t="shared" si="1018"/>
        <v>10</v>
      </c>
      <c r="I828" s="532">
        <f t="shared" si="1018"/>
        <v>12</v>
      </c>
      <c r="J828" s="503"/>
      <c r="K828" s="87" t="s">
        <v>102</v>
      </c>
      <c r="L828" s="534">
        <f t="shared" si="1014"/>
        <v>19.800000000000011</v>
      </c>
      <c r="M828" s="534">
        <f t="shared" ref="M828:Q828" si="1019">M636+M700-M764</f>
        <v>17.199791231732775</v>
      </c>
      <c r="N828" s="534">
        <f t="shared" si="1019"/>
        <v>21.693358427382151</v>
      </c>
      <c r="O828" s="534">
        <f t="shared" si="1019"/>
        <v>26.576262706563284</v>
      </c>
      <c r="P828" s="534">
        <f t="shared" si="1019"/>
        <v>39.893850561835848</v>
      </c>
      <c r="Q828" s="534">
        <f t="shared" si="1019"/>
        <v>50.221091535878145</v>
      </c>
    </row>
    <row r="829" spans="2:17" s="837" customFormat="1" x14ac:dyDescent="0.2">
      <c r="B829" s="561" t="s">
        <v>828</v>
      </c>
      <c r="C829" s="611"/>
      <c r="D829" s="572">
        <f t="shared" ref="D829" si="1020">SUM(D825:D828)</f>
        <v>163</v>
      </c>
      <c r="E829" s="572">
        <f t="shared" ref="E829:I829" si="1021">SUM(E825:E828)</f>
        <v>172</v>
      </c>
      <c r="F829" s="572">
        <f t="shared" si="1021"/>
        <v>197</v>
      </c>
      <c r="G829" s="572">
        <f t="shared" si="1021"/>
        <v>237</v>
      </c>
      <c r="H829" s="572">
        <f t="shared" si="1021"/>
        <v>300</v>
      </c>
      <c r="I829" s="572">
        <f t="shared" si="1021"/>
        <v>377</v>
      </c>
      <c r="J829" s="533"/>
      <c r="K829" s="561" t="s">
        <v>828</v>
      </c>
      <c r="L829" s="604">
        <f t="shared" ref="L829" si="1022">SUM(L825:L828)</f>
        <v>537.89999999999964</v>
      </c>
      <c r="M829" s="604">
        <f t="shared" ref="M829:Q829" si="1023">SUM(M825:M828)</f>
        <v>592.23005217209868</v>
      </c>
      <c r="N829" s="604">
        <f t="shared" si="1023"/>
        <v>712.07556087967941</v>
      </c>
      <c r="O829" s="604">
        <f t="shared" si="1023"/>
        <v>899.69003260241698</v>
      </c>
      <c r="P829" s="604">
        <f t="shared" si="1023"/>
        <v>1196.1037545448889</v>
      </c>
      <c r="Q829" s="604">
        <f t="shared" si="1023"/>
        <v>1578.2366269617287</v>
      </c>
    </row>
    <row r="830" spans="2:17" s="837" customFormat="1" x14ac:dyDescent="0.2">
      <c r="B830" s="523" t="s">
        <v>829</v>
      </c>
      <c r="C830" s="524"/>
      <c r="D830" s="537"/>
      <c r="E830" s="537"/>
      <c r="F830" s="537"/>
      <c r="G830" s="537"/>
      <c r="H830" s="537"/>
      <c r="I830" s="537"/>
      <c r="J830" s="533"/>
      <c r="K830" s="523" t="s">
        <v>829</v>
      </c>
      <c r="L830" s="545"/>
      <c r="M830" s="545"/>
      <c r="N830" s="545"/>
      <c r="O830" s="545"/>
      <c r="P830" s="545"/>
      <c r="Q830" s="546"/>
    </row>
    <row r="831" spans="2:17" s="837" customFormat="1" x14ac:dyDescent="0.2">
      <c r="B831" s="87" t="s">
        <v>103</v>
      </c>
      <c r="C831" s="739" t="s">
        <v>267</v>
      </c>
      <c r="D831" s="532">
        <f>ROUND((($C$880*D767)/240),0)</f>
        <v>62</v>
      </c>
      <c r="E831" s="532">
        <f t="shared" ref="E831:I831" si="1024">ROUND((($C$880*E767)/240),0)</f>
        <v>67</v>
      </c>
      <c r="F831" s="532">
        <f t="shared" si="1024"/>
        <v>76</v>
      </c>
      <c r="G831" s="532">
        <f t="shared" si="1024"/>
        <v>91</v>
      </c>
      <c r="H831" s="532">
        <f t="shared" si="1024"/>
        <v>116</v>
      </c>
      <c r="I831" s="532">
        <f t="shared" si="1024"/>
        <v>145</v>
      </c>
      <c r="J831" s="503"/>
      <c r="K831" s="87" t="s">
        <v>103</v>
      </c>
      <c r="L831" s="534">
        <f>L639+L703-L767</f>
        <v>66.960000000000036</v>
      </c>
      <c r="M831" s="534">
        <f t="shared" ref="M831:Q831" si="1025">M639+M703-M767</f>
        <v>75.967733227471285</v>
      </c>
      <c r="N831" s="534">
        <f t="shared" si="1025"/>
        <v>90.502988158320591</v>
      </c>
      <c r="O831" s="534">
        <f t="shared" si="1025"/>
        <v>113.81729842343759</v>
      </c>
      <c r="P831" s="534">
        <f t="shared" si="1025"/>
        <v>152.38552650076099</v>
      </c>
      <c r="Q831" s="534">
        <f t="shared" si="1025"/>
        <v>199.99592550959005</v>
      </c>
    </row>
    <row r="832" spans="2:17" s="837" customFormat="1" x14ac:dyDescent="0.2">
      <c r="B832" s="87" t="s">
        <v>104</v>
      </c>
      <c r="C832" s="739" t="s">
        <v>267</v>
      </c>
      <c r="D832" s="532">
        <f>ROUND((($C$880*D768)/240),0)</f>
        <v>352</v>
      </c>
      <c r="E832" s="532">
        <f t="shared" ref="E832:I832" si="1026">ROUND((($C$880*E768)/240),0)</f>
        <v>373</v>
      </c>
      <c r="F832" s="532">
        <f t="shared" si="1026"/>
        <v>427</v>
      </c>
      <c r="G832" s="532">
        <f t="shared" si="1026"/>
        <v>513</v>
      </c>
      <c r="H832" s="532">
        <f t="shared" si="1026"/>
        <v>648</v>
      </c>
      <c r="I832" s="532">
        <f t="shared" si="1026"/>
        <v>814</v>
      </c>
      <c r="J832" s="503"/>
      <c r="K832" s="87" t="s">
        <v>104</v>
      </c>
      <c r="L832" s="534">
        <f>L640+L704-L768</f>
        <v>380.15999999999985</v>
      </c>
      <c r="M832" s="534">
        <f t="shared" ref="M832:Q832" si="1027">M640+M704-M768</f>
        <v>422.87401539498796</v>
      </c>
      <c r="N832" s="534">
        <f t="shared" si="1027"/>
        <v>508.49738497077169</v>
      </c>
      <c r="O832" s="534">
        <f t="shared" si="1027"/>
        <v>641.63397175745195</v>
      </c>
      <c r="P832" s="534">
        <f t="shared" si="1027"/>
        <v>851.23183023780712</v>
      </c>
      <c r="Q832" s="534">
        <f t="shared" si="1027"/>
        <v>1122.7548775381892</v>
      </c>
    </row>
    <row r="833" spans="2:17" s="837" customFormat="1" x14ac:dyDescent="0.2">
      <c r="B833" s="549" t="s">
        <v>830</v>
      </c>
      <c r="C833" s="754"/>
      <c r="D833" s="551">
        <f t="shared" ref="D833" si="1028">SUM(D831:D832)</f>
        <v>414</v>
      </c>
      <c r="E833" s="551">
        <f t="shared" ref="E833:I833" si="1029">SUM(E831:E832)</f>
        <v>440</v>
      </c>
      <c r="F833" s="551">
        <f t="shared" si="1029"/>
        <v>503</v>
      </c>
      <c r="G833" s="551">
        <f t="shared" si="1029"/>
        <v>604</v>
      </c>
      <c r="H833" s="551">
        <f t="shared" si="1029"/>
        <v>764</v>
      </c>
      <c r="I833" s="551">
        <f t="shared" si="1029"/>
        <v>959</v>
      </c>
      <c r="J833" s="503"/>
      <c r="K833" s="561" t="s">
        <v>830</v>
      </c>
      <c r="L833" s="572">
        <f t="shared" ref="L833" si="1030">SUM(L831:L832)</f>
        <v>447.11999999999989</v>
      </c>
      <c r="M833" s="572">
        <f t="shared" ref="M833:Q833" si="1031">SUM(M831:M832)</f>
        <v>498.84174862245925</v>
      </c>
      <c r="N833" s="572">
        <f t="shared" si="1031"/>
        <v>599.00037312909228</v>
      </c>
      <c r="O833" s="572">
        <f t="shared" si="1031"/>
        <v>755.45127018088954</v>
      </c>
      <c r="P833" s="572">
        <f t="shared" si="1031"/>
        <v>1003.6173567385681</v>
      </c>
      <c r="Q833" s="572">
        <f t="shared" si="1031"/>
        <v>1322.7508030477793</v>
      </c>
    </row>
    <row r="834" spans="2:17" s="837" customFormat="1" x14ac:dyDescent="0.2">
      <c r="B834" s="558" t="s">
        <v>823</v>
      </c>
      <c r="C834" s="525"/>
      <c r="D834" s="536"/>
      <c r="E834" s="536"/>
      <c r="F834" s="536"/>
      <c r="G834" s="536"/>
      <c r="H834" s="536"/>
      <c r="I834" s="536"/>
      <c r="J834" s="503"/>
      <c r="K834" s="561" t="s">
        <v>823</v>
      </c>
      <c r="L834" s="534"/>
      <c r="M834" s="613"/>
      <c r="N834" s="613"/>
      <c r="O834" s="613"/>
      <c r="P834" s="613"/>
      <c r="Q834" s="613"/>
    </row>
    <row r="835" spans="2:17" s="837" customFormat="1" x14ac:dyDescent="0.2">
      <c r="B835" s="126" t="s">
        <v>105</v>
      </c>
      <c r="C835" s="789" t="s">
        <v>267</v>
      </c>
      <c r="D835" s="607">
        <f>ROUND((($C$880*D771)/240),0)</f>
        <v>78</v>
      </c>
      <c r="E835" s="607">
        <f t="shared" ref="E835:I835" si="1032">ROUND((($C$880*E771)/240),0)</f>
        <v>90</v>
      </c>
      <c r="F835" s="607">
        <f t="shared" si="1032"/>
        <v>107</v>
      </c>
      <c r="G835" s="607">
        <f t="shared" si="1032"/>
        <v>129</v>
      </c>
      <c r="H835" s="607">
        <f t="shared" si="1032"/>
        <v>162</v>
      </c>
      <c r="I835" s="607">
        <f t="shared" si="1032"/>
        <v>203</v>
      </c>
      <c r="J835" s="503"/>
      <c r="K835" s="87" t="s">
        <v>105</v>
      </c>
      <c r="L835" s="534">
        <f>L643+L707-L771</f>
        <v>99.059999999999945</v>
      </c>
      <c r="M835" s="534">
        <f t="shared" ref="M835:Q835" si="1033">M643+M707-M771</f>
        <v>118.36451612903227</v>
      </c>
      <c r="N835" s="534">
        <f t="shared" si="1033"/>
        <v>147.596464165925</v>
      </c>
      <c r="O835" s="534">
        <f t="shared" si="1033"/>
        <v>186.83130615993309</v>
      </c>
      <c r="P835" s="534">
        <f t="shared" si="1033"/>
        <v>246.40102400515661</v>
      </c>
      <c r="Q835" s="534">
        <f t="shared" si="1033"/>
        <v>324.20442626747126</v>
      </c>
    </row>
    <row r="836" spans="2:17" s="837" customFormat="1" x14ac:dyDescent="0.2">
      <c r="B836" s="549" t="s">
        <v>824</v>
      </c>
      <c r="C836" s="754"/>
      <c r="D836" s="551">
        <f>SUM(D835)</f>
        <v>78</v>
      </c>
      <c r="E836" s="551">
        <f t="shared" ref="E836:I836" si="1034">SUM(E835)</f>
        <v>90</v>
      </c>
      <c r="F836" s="551">
        <f t="shared" si="1034"/>
        <v>107</v>
      </c>
      <c r="G836" s="551">
        <f t="shared" si="1034"/>
        <v>129</v>
      </c>
      <c r="H836" s="551">
        <f t="shared" si="1034"/>
        <v>162</v>
      </c>
      <c r="I836" s="551">
        <f t="shared" si="1034"/>
        <v>203</v>
      </c>
      <c r="J836" s="503"/>
      <c r="K836" s="561" t="s">
        <v>824</v>
      </c>
      <c r="L836" s="604">
        <f>SUM(L835)</f>
        <v>99.059999999999945</v>
      </c>
      <c r="M836" s="604">
        <f t="shared" ref="M836:Q836" si="1035">SUM(M835)</f>
        <v>118.36451612903227</v>
      </c>
      <c r="N836" s="604">
        <f t="shared" si="1035"/>
        <v>147.596464165925</v>
      </c>
      <c r="O836" s="604">
        <f t="shared" si="1035"/>
        <v>186.83130615993309</v>
      </c>
      <c r="P836" s="604">
        <f t="shared" si="1035"/>
        <v>246.40102400515661</v>
      </c>
      <c r="Q836" s="604">
        <f t="shared" si="1035"/>
        <v>324.20442626747126</v>
      </c>
    </row>
    <row r="837" spans="2:17" s="837" customFormat="1" x14ac:dyDescent="0.2">
      <c r="B837" s="558" t="s">
        <v>257</v>
      </c>
      <c r="C837" s="524"/>
      <c r="D837" s="536"/>
      <c r="E837" s="536"/>
      <c r="F837" s="536"/>
      <c r="G837" s="536"/>
      <c r="H837" s="536"/>
      <c r="I837" s="536"/>
      <c r="J837" s="503"/>
      <c r="K837" s="561" t="s">
        <v>257</v>
      </c>
      <c r="L837" s="534"/>
      <c r="M837" s="613"/>
      <c r="N837" s="613"/>
      <c r="O837" s="613"/>
      <c r="P837" s="613"/>
      <c r="Q837" s="613"/>
    </row>
    <row r="838" spans="2:17" s="837" customFormat="1" x14ac:dyDescent="0.2">
      <c r="B838" s="126" t="s">
        <v>95</v>
      </c>
      <c r="C838" s="789" t="s">
        <v>267</v>
      </c>
      <c r="D838" s="607">
        <f>ROUND((($C$880*D774)/240),0)</f>
        <v>239</v>
      </c>
      <c r="E838" s="607">
        <f t="shared" ref="E838:I838" si="1036">ROUND((($C$880*E774)/240),0)</f>
        <v>242</v>
      </c>
      <c r="F838" s="607">
        <f t="shared" si="1036"/>
        <v>284</v>
      </c>
      <c r="G838" s="607">
        <f t="shared" si="1036"/>
        <v>340</v>
      </c>
      <c r="H838" s="607">
        <f t="shared" si="1036"/>
        <v>430</v>
      </c>
      <c r="I838" s="607">
        <f t="shared" si="1036"/>
        <v>540</v>
      </c>
      <c r="J838" s="503"/>
      <c r="K838" s="87" t="s">
        <v>95</v>
      </c>
      <c r="L838" s="534">
        <f>L646+L710-L774</f>
        <v>238.99999999999977</v>
      </c>
      <c r="M838" s="534">
        <f t="shared" ref="M838:Q838" si="1037">M646+M710-M774</f>
        <v>251.0484259321338</v>
      </c>
      <c r="N838" s="534">
        <f t="shared" si="1037"/>
        <v>309.1973923064993</v>
      </c>
      <c r="O838" s="534">
        <f t="shared" si="1037"/>
        <v>388.69928875632286</v>
      </c>
      <c r="P838" s="534">
        <f t="shared" si="1037"/>
        <v>516.30558794159424</v>
      </c>
      <c r="Q838" s="534">
        <f t="shared" si="1037"/>
        <v>680.79760696011363</v>
      </c>
    </row>
    <row r="839" spans="2:17" s="837" customFormat="1" x14ac:dyDescent="0.2">
      <c r="B839" s="87" t="s">
        <v>96</v>
      </c>
      <c r="C839" s="739" t="s">
        <v>267</v>
      </c>
      <c r="D839" s="607">
        <f t="shared" ref="D839:D848" si="1038">ROUND((($C$880*D775)/240),0)</f>
        <v>830</v>
      </c>
      <c r="E839" s="607">
        <f t="shared" ref="E839:I839" si="1039">ROUND((($C$880*E775)/240),0)</f>
        <v>773</v>
      </c>
      <c r="F839" s="607">
        <f t="shared" si="1039"/>
        <v>946</v>
      </c>
      <c r="G839" s="607">
        <f t="shared" si="1039"/>
        <v>1135</v>
      </c>
      <c r="H839" s="607">
        <f t="shared" si="1039"/>
        <v>1435</v>
      </c>
      <c r="I839" s="607">
        <f t="shared" si="1039"/>
        <v>1802</v>
      </c>
      <c r="J839" s="503"/>
      <c r="K839" s="87" t="s">
        <v>96</v>
      </c>
      <c r="L839" s="534">
        <f t="shared" ref="L839:L848" si="1040">L647+L711-L775</f>
        <v>830</v>
      </c>
      <c r="M839" s="534">
        <f t="shared" ref="M839:Q839" si="1041">M647+M711-M775</f>
        <v>801.59476449013528</v>
      </c>
      <c r="N839" s="534">
        <f t="shared" si="1041"/>
        <v>1030.1140901737253</v>
      </c>
      <c r="O839" s="534">
        <f t="shared" si="1041"/>
        <v>1297.5992038731074</v>
      </c>
      <c r="P839" s="534">
        <f t="shared" si="1041"/>
        <v>1723.0182289007298</v>
      </c>
      <c r="Q839" s="534">
        <f t="shared" si="1041"/>
        <v>2271.8387849153041</v>
      </c>
    </row>
    <row r="840" spans="2:17" s="837" customFormat="1" x14ac:dyDescent="0.2">
      <c r="B840" s="87" t="s">
        <v>97</v>
      </c>
      <c r="C840" s="739" t="s">
        <v>267</v>
      </c>
      <c r="D840" s="607">
        <f t="shared" si="1038"/>
        <v>230</v>
      </c>
      <c r="E840" s="607">
        <f t="shared" ref="E840:I840" si="1042">ROUND((($C$880*E776)/240),0)</f>
        <v>222</v>
      </c>
      <c r="F840" s="607">
        <f t="shared" si="1042"/>
        <v>266</v>
      </c>
      <c r="G840" s="607">
        <f t="shared" si="1042"/>
        <v>319</v>
      </c>
      <c r="H840" s="607">
        <f t="shared" si="1042"/>
        <v>404</v>
      </c>
      <c r="I840" s="607">
        <f t="shared" si="1042"/>
        <v>507</v>
      </c>
      <c r="J840" s="503"/>
      <c r="K840" s="87" t="s">
        <v>97</v>
      </c>
      <c r="L840" s="534">
        <f t="shared" si="1040"/>
        <v>230</v>
      </c>
      <c r="M840" s="534">
        <f t="shared" ref="M840:Q840" si="1043">M648+M712-M776</f>
        <v>230.25019909570233</v>
      </c>
      <c r="N840" s="534">
        <f t="shared" si="1043"/>
        <v>289.62721402759871</v>
      </c>
      <c r="O840" s="534">
        <f t="shared" si="1043"/>
        <v>364.69805754078698</v>
      </c>
      <c r="P840" s="534">
        <f t="shared" si="1043"/>
        <v>485.08827153080165</v>
      </c>
      <c r="Q840" s="534">
        <f t="shared" si="1043"/>
        <v>639.19008489669159</v>
      </c>
    </row>
    <row r="841" spans="2:17" s="837" customFormat="1" x14ac:dyDescent="0.2">
      <c r="B841" s="87" t="s">
        <v>98</v>
      </c>
      <c r="C841" s="739" t="s">
        <v>267</v>
      </c>
      <c r="D841" s="607">
        <f t="shared" si="1038"/>
        <v>73</v>
      </c>
      <c r="E841" s="607">
        <f t="shared" ref="E841:I841" si="1044">ROUND((($C$880*E777)/240),0)</f>
        <v>75</v>
      </c>
      <c r="F841" s="607">
        <f t="shared" si="1044"/>
        <v>87</v>
      </c>
      <c r="G841" s="607">
        <f t="shared" si="1044"/>
        <v>104</v>
      </c>
      <c r="H841" s="607">
        <f t="shared" si="1044"/>
        <v>131</v>
      </c>
      <c r="I841" s="607">
        <f t="shared" si="1044"/>
        <v>165</v>
      </c>
      <c r="J841" s="503"/>
      <c r="K841" s="87" t="s">
        <v>98</v>
      </c>
      <c r="L841" s="534">
        <f t="shared" si="1040"/>
        <v>73</v>
      </c>
      <c r="M841" s="534">
        <f t="shared" ref="M841:Q841" si="1045">M649+M713-M777</f>
        <v>77.807455683003127</v>
      </c>
      <c r="N841" s="534">
        <f t="shared" si="1045"/>
        <v>94.712431317376286</v>
      </c>
      <c r="O841" s="534">
        <f t="shared" si="1045"/>
        <v>118.89451609503169</v>
      </c>
      <c r="P841" s="534">
        <f t="shared" si="1045"/>
        <v>157.29196586210628</v>
      </c>
      <c r="Q841" s="534">
        <f t="shared" si="1045"/>
        <v>208.02410755165374</v>
      </c>
    </row>
    <row r="842" spans="2:17" s="837" customFormat="1" x14ac:dyDescent="0.2">
      <c r="B842" s="87" t="s">
        <v>99</v>
      </c>
      <c r="C842" s="739" t="s">
        <v>267</v>
      </c>
      <c r="D842" s="607">
        <f t="shared" si="1038"/>
        <v>24</v>
      </c>
      <c r="E842" s="607">
        <f t="shared" ref="E842:I842" si="1046">ROUND((($C$880*E778)/240),0)</f>
        <v>25</v>
      </c>
      <c r="F842" s="607">
        <f t="shared" si="1046"/>
        <v>29</v>
      </c>
      <c r="G842" s="607">
        <f t="shared" si="1046"/>
        <v>35</v>
      </c>
      <c r="H842" s="607">
        <f t="shared" si="1046"/>
        <v>44</v>
      </c>
      <c r="I842" s="607">
        <f t="shared" si="1046"/>
        <v>55</v>
      </c>
      <c r="J842" s="503"/>
      <c r="K842" s="87" t="s">
        <v>99</v>
      </c>
      <c r="L842" s="534">
        <f t="shared" si="1040"/>
        <v>24</v>
      </c>
      <c r="M842" s="534">
        <f t="shared" ref="M842:Q842" si="1047">M650+M714-M778</f>
        <v>25.938741721854313</v>
      </c>
      <c r="N842" s="534">
        <f t="shared" si="1047"/>
        <v>31.571692428597743</v>
      </c>
      <c r="O842" s="534">
        <f t="shared" si="1047"/>
        <v>40.014062585213082</v>
      </c>
      <c r="P842" s="534">
        <f t="shared" si="1047"/>
        <v>52.828655893249845</v>
      </c>
      <c r="Q842" s="534">
        <f t="shared" si="1047"/>
        <v>69.339672674005215</v>
      </c>
    </row>
    <row r="843" spans="2:17" s="837" customFormat="1" x14ac:dyDescent="0.2">
      <c r="B843" s="87" t="s">
        <v>100</v>
      </c>
      <c r="C843" s="739" t="s">
        <v>267</v>
      </c>
      <c r="D843" s="607">
        <f t="shared" si="1038"/>
        <v>75</v>
      </c>
      <c r="E843" s="607">
        <f t="shared" ref="E843:I843" si="1048">ROUND((($C$880*E779)/240),0)</f>
        <v>80</v>
      </c>
      <c r="F843" s="607">
        <f t="shared" si="1048"/>
        <v>91</v>
      </c>
      <c r="G843" s="607">
        <f t="shared" si="1048"/>
        <v>109</v>
      </c>
      <c r="H843" s="607">
        <f t="shared" si="1048"/>
        <v>138</v>
      </c>
      <c r="I843" s="607">
        <f t="shared" si="1048"/>
        <v>174</v>
      </c>
      <c r="J843" s="503"/>
      <c r="K843" s="87" t="s">
        <v>100</v>
      </c>
      <c r="L843" s="534">
        <f t="shared" si="1040"/>
        <v>75</v>
      </c>
      <c r="M843" s="534">
        <f t="shared" ref="M843:Q843" si="1049">M651+M715-M779</f>
        <v>83.010388457269755</v>
      </c>
      <c r="N843" s="534">
        <f t="shared" si="1049"/>
        <v>99.062006851544083</v>
      </c>
      <c r="O843" s="534">
        <f t="shared" si="1049"/>
        <v>124.61164257245309</v>
      </c>
      <c r="P843" s="534">
        <f t="shared" si="1049"/>
        <v>165.70080541340371</v>
      </c>
      <c r="Q843" s="534">
        <f t="shared" si="1049"/>
        <v>219.37133129357812</v>
      </c>
    </row>
    <row r="844" spans="2:17" s="837" customFormat="1" x14ac:dyDescent="0.2">
      <c r="B844" s="87" t="s">
        <v>101</v>
      </c>
      <c r="C844" s="739" t="s">
        <v>267</v>
      </c>
      <c r="D844" s="607">
        <f t="shared" si="1038"/>
        <v>29</v>
      </c>
      <c r="E844" s="607">
        <f t="shared" ref="E844:I844" si="1050">ROUND((($C$880*E780)/240),0)</f>
        <v>30</v>
      </c>
      <c r="F844" s="607">
        <f t="shared" si="1050"/>
        <v>34</v>
      </c>
      <c r="G844" s="607">
        <f t="shared" si="1050"/>
        <v>41</v>
      </c>
      <c r="H844" s="607">
        <f t="shared" si="1050"/>
        <v>52</v>
      </c>
      <c r="I844" s="607">
        <f t="shared" si="1050"/>
        <v>66</v>
      </c>
      <c r="J844" s="503"/>
      <c r="K844" s="87" t="s">
        <v>101</v>
      </c>
      <c r="L844" s="534">
        <f t="shared" si="1040"/>
        <v>29</v>
      </c>
      <c r="M844" s="534">
        <f t="shared" ref="M844:Q844" si="1051">M652+M716-M780</f>
        <v>31.124001786511798</v>
      </c>
      <c r="N844" s="534">
        <f t="shared" si="1051"/>
        <v>37.011970648237934</v>
      </c>
      <c r="O844" s="534">
        <f t="shared" si="1051"/>
        <v>46.875864818666514</v>
      </c>
      <c r="P844" s="534">
        <f t="shared" si="1051"/>
        <v>62.438669032557868</v>
      </c>
      <c r="Q844" s="534">
        <f t="shared" si="1051"/>
        <v>83.212683317263213</v>
      </c>
    </row>
    <row r="845" spans="2:17" s="837" customFormat="1" x14ac:dyDescent="0.2">
      <c r="B845" s="87" t="s">
        <v>102</v>
      </c>
      <c r="C845" s="739" t="s">
        <v>267</v>
      </c>
      <c r="D845" s="607">
        <f t="shared" si="1038"/>
        <v>5</v>
      </c>
      <c r="E845" s="607">
        <f t="shared" ref="E845:I845" si="1052">ROUND((($C$880*E781)/240),0)</f>
        <v>5</v>
      </c>
      <c r="F845" s="607">
        <f t="shared" si="1052"/>
        <v>5</v>
      </c>
      <c r="G845" s="607">
        <f t="shared" si="1052"/>
        <v>7</v>
      </c>
      <c r="H845" s="607">
        <f t="shared" si="1052"/>
        <v>9</v>
      </c>
      <c r="I845" s="607">
        <f t="shared" si="1052"/>
        <v>10</v>
      </c>
      <c r="J845" s="503"/>
      <c r="K845" s="87" t="s">
        <v>102</v>
      </c>
      <c r="L845" s="534">
        <f t="shared" si="1040"/>
        <v>5</v>
      </c>
      <c r="M845" s="534">
        <f t="shared" ref="M845:Q845" si="1053">M653+M717-M781</f>
        <v>5.1853983130271857</v>
      </c>
      <c r="N845" s="534">
        <f t="shared" si="1053"/>
        <v>5.4410105748855244</v>
      </c>
      <c r="O845" s="534">
        <f t="shared" si="1053"/>
        <v>8.0056887528466589</v>
      </c>
      <c r="P845" s="534">
        <f t="shared" si="1053"/>
        <v>10.807207249090638</v>
      </c>
      <c r="Q845" s="534">
        <f t="shared" si="1053"/>
        <v>12.601140106040745</v>
      </c>
    </row>
    <row r="846" spans="2:17" s="837" customFormat="1" x14ac:dyDescent="0.2">
      <c r="B846" s="87" t="s">
        <v>103</v>
      </c>
      <c r="C846" s="739" t="s">
        <v>267</v>
      </c>
      <c r="D846" s="607">
        <f t="shared" si="1038"/>
        <v>28</v>
      </c>
      <c r="E846" s="607">
        <f t="shared" ref="E846:I846" si="1054">ROUND((($C$880*E782)/240),0)</f>
        <v>30</v>
      </c>
      <c r="F846" s="607">
        <f t="shared" si="1054"/>
        <v>34</v>
      </c>
      <c r="G846" s="607">
        <f t="shared" si="1054"/>
        <v>41</v>
      </c>
      <c r="H846" s="607">
        <f t="shared" si="1054"/>
        <v>52</v>
      </c>
      <c r="I846" s="607">
        <f t="shared" si="1054"/>
        <v>65</v>
      </c>
      <c r="J846" s="503"/>
      <c r="K846" s="87" t="s">
        <v>103</v>
      </c>
      <c r="L846" s="534">
        <f t="shared" si="1040"/>
        <v>28</v>
      </c>
      <c r="M846" s="534">
        <f t="shared" ref="M846:Q846" si="1055">M654+M718-M782</f>
        <v>31.130103092783514</v>
      </c>
      <c r="N846" s="534">
        <f t="shared" si="1055"/>
        <v>37.012520784731123</v>
      </c>
      <c r="O846" s="534">
        <f t="shared" si="1055"/>
        <v>46.873674680363138</v>
      </c>
      <c r="P846" s="534">
        <f t="shared" si="1055"/>
        <v>62.437819336667133</v>
      </c>
      <c r="Q846" s="534">
        <f t="shared" si="1055"/>
        <v>81.947110546810791</v>
      </c>
    </row>
    <row r="847" spans="2:17" s="837" customFormat="1" x14ac:dyDescent="0.2">
      <c r="B847" s="87" t="s">
        <v>104</v>
      </c>
      <c r="C847" s="739" t="s">
        <v>267</v>
      </c>
      <c r="D847" s="607">
        <f t="shared" si="1038"/>
        <v>161</v>
      </c>
      <c r="E847" s="607">
        <f t="shared" ref="E847:I847" si="1056">ROUND((($C$880*E783)/240),0)</f>
        <v>171</v>
      </c>
      <c r="F847" s="607">
        <f t="shared" si="1056"/>
        <v>196</v>
      </c>
      <c r="G847" s="607">
        <f t="shared" si="1056"/>
        <v>235</v>
      </c>
      <c r="H847" s="607">
        <f t="shared" si="1056"/>
        <v>297</v>
      </c>
      <c r="I847" s="607">
        <f t="shared" si="1056"/>
        <v>373</v>
      </c>
      <c r="J847" s="503"/>
      <c r="K847" s="87" t="s">
        <v>104</v>
      </c>
      <c r="L847" s="534">
        <f t="shared" si="1040"/>
        <v>161</v>
      </c>
      <c r="M847" s="534">
        <f t="shared" ref="M847:Q847" si="1057">M655+M719-M783</f>
        <v>177.43066666666664</v>
      </c>
      <c r="N847" s="534">
        <f t="shared" si="1057"/>
        <v>213.36928396948747</v>
      </c>
      <c r="O847" s="534">
        <f t="shared" si="1057"/>
        <v>268.65929463438442</v>
      </c>
      <c r="P847" s="534">
        <f t="shared" si="1057"/>
        <v>356.60972287308959</v>
      </c>
      <c r="Q847" s="534">
        <f t="shared" si="1057"/>
        <v>470.25360328865099</v>
      </c>
    </row>
    <row r="848" spans="2:17" s="837" customFormat="1" x14ac:dyDescent="0.2">
      <c r="B848" s="87" t="s">
        <v>105</v>
      </c>
      <c r="C848" s="739" t="s">
        <v>267</v>
      </c>
      <c r="D848" s="607">
        <f t="shared" si="1038"/>
        <v>37</v>
      </c>
      <c r="E848" s="607">
        <f t="shared" ref="E848:I848" si="1058">ROUND((($C$880*E784)/240),0)</f>
        <v>43</v>
      </c>
      <c r="F848" s="607">
        <f t="shared" si="1058"/>
        <v>52</v>
      </c>
      <c r="G848" s="607">
        <f t="shared" si="1058"/>
        <v>62</v>
      </c>
      <c r="H848" s="607">
        <f t="shared" si="1058"/>
        <v>78</v>
      </c>
      <c r="I848" s="607">
        <f t="shared" si="1058"/>
        <v>97</v>
      </c>
      <c r="J848" s="503"/>
      <c r="K848" s="87" t="s">
        <v>105</v>
      </c>
      <c r="L848" s="534">
        <f t="shared" si="1040"/>
        <v>37</v>
      </c>
      <c r="M848" s="534">
        <f t="shared" ref="M848:Q848" si="1059">M656+M720-M784</f>
        <v>44.633190441708905</v>
      </c>
      <c r="N848" s="534">
        <f t="shared" si="1059"/>
        <v>56.62320058784303</v>
      </c>
      <c r="O848" s="534">
        <f t="shared" si="1059"/>
        <v>70.879400580617926</v>
      </c>
      <c r="P848" s="534">
        <f t="shared" si="1059"/>
        <v>93.650872014722836</v>
      </c>
      <c r="Q848" s="534">
        <f t="shared" si="1059"/>
        <v>122.28715849632488</v>
      </c>
    </row>
    <row r="849" spans="2:17" s="837" customFormat="1" x14ac:dyDescent="0.2">
      <c r="B849" s="561" t="s">
        <v>678</v>
      </c>
      <c r="C849" s="611"/>
      <c r="D849" s="572">
        <f>SUM(D838:D848)</f>
        <v>1731</v>
      </c>
      <c r="E849" s="572">
        <f t="shared" ref="E849:I849" si="1060">SUM(E838:E848)</f>
        <v>1696</v>
      </c>
      <c r="F849" s="572">
        <f t="shared" si="1060"/>
        <v>2024</v>
      </c>
      <c r="G849" s="572">
        <f t="shared" si="1060"/>
        <v>2428</v>
      </c>
      <c r="H849" s="572">
        <f t="shared" si="1060"/>
        <v>3070</v>
      </c>
      <c r="I849" s="572">
        <f t="shared" si="1060"/>
        <v>3854</v>
      </c>
      <c r="J849" s="503"/>
      <c r="K849" s="561" t="s">
        <v>678</v>
      </c>
      <c r="L849" s="604">
        <f>SUM(L838:L848)</f>
        <v>1730.9999999999998</v>
      </c>
      <c r="M849" s="604">
        <f t="shared" ref="M849:Q849" si="1061">SUM(M838:M848)</f>
        <v>1759.1533356807965</v>
      </c>
      <c r="N849" s="604">
        <f t="shared" si="1061"/>
        <v>2203.7428136705266</v>
      </c>
      <c r="O849" s="604">
        <f t="shared" si="1061"/>
        <v>2775.8106948897935</v>
      </c>
      <c r="P849" s="604">
        <f t="shared" si="1061"/>
        <v>3686.1778060480137</v>
      </c>
      <c r="Q849" s="604">
        <f t="shared" si="1061"/>
        <v>4858.863284046437</v>
      </c>
    </row>
    <row r="850" spans="2:17" s="837" customFormat="1" x14ac:dyDescent="0.2">
      <c r="B850" s="562" t="s">
        <v>661</v>
      </c>
      <c r="C850" s="531"/>
      <c r="D850" s="563">
        <f>D823+D829+D833+D836+D849</f>
        <v>5174</v>
      </c>
      <c r="E850" s="563">
        <f t="shared" ref="E850:I850" si="1062">E823+E829+E833+E836+E849</f>
        <v>5066</v>
      </c>
      <c r="F850" s="563">
        <f t="shared" si="1062"/>
        <v>6048</v>
      </c>
      <c r="G850" s="563">
        <f t="shared" si="1062"/>
        <v>7257</v>
      </c>
      <c r="H850" s="563">
        <f t="shared" si="1062"/>
        <v>9175</v>
      </c>
      <c r="I850" s="563">
        <f t="shared" si="1062"/>
        <v>11522</v>
      </c>
      <c r="J850" s="533"/>
      <c r="K850" s="562" t="s">
        <v>661</v>
      </c>
      <c r="L850" s="563">
        <f>L823+L829+L833+L836+L849</f>
        <v>8251.6799999999985</v>
      </c>
      <c r="M850" s="563">
        <f t="shared" ref="M850:Q850" si="1063">M823+M829+M833+M836+M849</f>
        <v>8329.18949772425</v>
      </c>
      <c r="N850" s="563">
        <f t="shared" si="1063"/>
        <v>10443.332373701011</v>
      </c>
      <c r="O850" s="563">
        <f t="shared" si="1063"/>
        <v>13157.78413099924</v>
      </c>
      <c r="P850" s="563">
        <f t="shared" si="1063"/>
        <v>17472.138901346942</v>
      </c>
      <c r="Q850" s="563">
        <f t="shared" si="1063"/>
        <v>23041.275775745555</v>
      </c>
    </row>
    <row r="851" spans="2:17" s="837" customFormat="1" x14ac:dyDescent="0.2">
      <c r="B851" s="523" t="s">
        <v>248</v>
      </c>
      <c r="C851" s="524"/>
      <c r="D851" s="537"/>
      <c r="E851" s="537"/>
      <c r="F851" s="537"/>
      <c r="G851" s="537"/>
      <c r="H851" s="537"/>
      <c r="I851" s="537"/>
      <c r="J851" s="533"/>
      <c r="K851" s="523" t="s">
        <v>248</v>
      </c>
      <c r="L851" s="545"/>
      <c r="M851" s="545"/>
      <c r="N851" s="545"/>
      <c r="O851" s="545"/>
      <c r="P851" s="545"/>
      <c r="Q851" s="546"/>
    </row>
    <row r="852" spans="2:17" s="837" customFormat="1" x14ac:dyDescent="0.2">
      <c r="B852" s="523" t="s">
        <v>785</v>
      </c>
      <c r="C852" s="524"/>
      <c r="D852" s="537"/>
      <c r="E852" s="537"/>
      <c r="F852" s="537"/>
      <c r="G852" s="537"/>
      <c r="H852" s="537"/>
      <c r="I852" s="537"/>
      <c r="J852" s="533"/>
      <c r="K852" s="523" t="s">
        <v>785</v>
      </c>
      <c r="L852" s="539"/>
      <c r="M852" s="545"/>
      <c r="N852" s="545"/>
      <c r="O852" s="545"/>
      <c r="P852" s="545"/>
      <c r="Q852" s="540"/>
    </row>
    <row r="853" spans="2:17" s="837" customFormat="1" x14ac:dyDescent="0.2">
      <c r="B853" s="87" t="s">
        <v>95</v>
      </c>
      <c r="C853" s="739" t="s">
        <v>247</v>
      </c>
      <c r="D853" s="532">
        <f>ROUND((($C$880*D789)/240),0)</f>
        <v>143</v>
      </c>
      <c r="E853" s="532">
        <f t="shared" ref="E853:I853" si="1064">ROUND((($C$880*E789)/240),0)</f>
        <v>145</v>
      </c>
      <c r="F853" s="532">
        <f t="shared" si="1064"/>
        <v>170</v>
      </c>
      <c r="G853" s="532">
        <f t="shared" si="1064"/>
        <v>204</v>
      </c>
      <c r="H853" s="532">
        <f t="shared" si="1064"/>
        <v>258</v>
      </c>
      <c r="I853" s="532">
        <f t="shared" si="1064"/>
        <v>324</v>
      </c>
      <c r="J853" s="503"/>
      <c r="K853" s="87" t="s">
        <v>95</v>
      </c>
      <c r="L853" s="534">
        <f>L661+L725-L789</f>
        <v>24.310000000000002</v>
      </c>
      <c r="M853" s="534">
        <f t="shared" ref="M853:Q853" si="1065">M661+M725-M789</f>
        <v>25.940989263803687</v>
      </c>
      <c r="N853" s="534">
        <f t="shared" si="1065"/>
        <v>31.967154412655191</v>
      </c>
      <c r="O853" s="534">
        <f t="shared" si="1065"/>
        <v>40.287012711031252</v>
      </c>
      <c r="P853" s="534">
        <f t="shared" si="1065"/>
        <v>53.512951931415387</v>
      </c>
      <c r="Q853" s="534">
        <f t="shared" si="1065"/>
        <v>70.561882561682637</v>
      </c>
    </row>
    <row r="854" spans="2:17" s="837" customFormat="1" x14ac:dyDescent="0.2">
      <c r="B854" s="87" t="s">
        <v>96</v>
      </c>
      <c r="C854" s="739" t="s">
        <v>247</v>
      </c>
      <c r="D854" s="532">
        <f t="shared" ref="D854:D863" si="1066">ROUND((($C$880*D790)/240),0)</f>
        <v>422</v>
      </c>
      <c r="E854" s="532">
        <f t="shared" ref="E854:I854" si="1067">ROUND((($C$880*E790)/240),0)</f>
        <v>393</v>
      </c>
      <c r="F854" s="532">
        <f t="shared" si="1067"/>
        <v>480</v>
      </c>
      <c r="G854" s="532">
        <f t="shared" si="1067"/>
        <v>576</v>
      </c>
      <c r="H854" s="532">
        <f t="shared" si="1067"/>
        <v>728</v>
      </c>
      <c r="I854" s="532">
        <f t="shared" si="1067"/>
        <v>915</v>
      </c>
      <c r="J854" s="503"/>
      <c r="K854" s="87" t="s">
        <v>96</v>
      </c>
      <c r="L854" s="534">
        <f t="shared" ref="L854:L863" si="1068">L662+L726-L790</f>
        <v>80.17999999999995</v>
      </c>
      <c r="M854" s="534">
        <f t="shared" ref="M854:Q854" si="1069">M662+M726-M790</f>
        <v>78.13071307300504</v>
      </c>
      <c r="N854" s="534">
        <f t="shared" si="1069"/>
        <v>100.31141776125867</v>
      </c>
      <c r="O854" s="534">
        <f t="shared" si="1069"/>
        <v>126.39390415919365</v>
      </c>
      <c r="P854" s="534">
        <f t="shared" si="1069"/>
        <v>167.77672447916484</v>
      </c>
      <c r="Q854" s="534">
        <f t="shared" si="1069"/>
        <v>221.41515509858618</v>
      </c>
    </row>
    <row r="855" spans="2:17" s="837" customFormat="1" x14ac:dyDescent="0.2">
      <c r="B855" s="87" t="s">
        <v>97</v>
      </c>
      <c r="C855" s="739" t="s">
        <v>247</v>
      </c>
      <c r="D855" s="532">
        <f t="shared" si="1066"/>
        <v>97</v>
      </c>
      <c r="E855" s="532">
        <f t="shared" ref="E855:I855" si="1070">ROUND((($C$880*E791)/240),0)</f>
        <v>94</v>
      </c>
      <c r="F855" s="532">
        <f t="shared" si="1070"/>
        <v>112</v>
      </c>
      <c r="G855" s="532">
        <f t="shared" si="1070"/>
        <v>135</v>
      </c>
      <c r="H855" s="532">
        <f t="shared" si="1070"/>
        <v>170</v>
      </c>
      <c r="I855" s="532">
        <f t="shared" si="1070"/>
        <v>214</v>
      </c>
      <c r="J855" s="503"/>
      <c r="K855" s="87" t="s">
        <v>97</v>
      </c>
      <c r="L855" s="534">
        <f t="shared" si="1068"/>
        <v>18.430000000000007</v>
      </c>
      <c r="M855" s="534">
        <f t="shared" ref="M855:Q855" si="1071">M663+M727-M791</f>
        <v>18.691838671411631</v>
      </c>
      <c r="N855" s="534">
        <f t="shared" si="1071"/>
        <v>23.403843259829529</v>
      </c>
      <c r="O855" s="534">
        <f t="shared" si="1071"/>
        <v>29.623711959748562</v>
      </c>
      <c r="P855" s="534">
        <f t="shared" si="1071"/>
        <v>39.178165512446981</v>
      </c>
      <c r="Q855" s="534">
        <f t="shared" si="1071"/>
        <v>51.784897125070188</v>
      </c>
    </row>
    <row r="856" spans="2:17" s="837" customFormat="1" x14ac:dyDescent="0.2">
      <c r="B856" s="87" t="s">
        <v>98</v>
      </c>
      <c r="C856" s="739" t="s">
        <v>247</v>
      </c>
      <c r="D856" s="532">
        <f t="shared" si="1066"/>
        <v>22</v>
      </c>
      <c r="E856" s="532">
        <f t="shared" ref="E856:I856" si="1072">ROUND((($C$880*E792)/240),0)</f>
        <v>22</v>
      </c>
      <c r="F856" s="532">
        <f t="shared" si="1072"/>
        <v>26</v>
      </c>
      <c r="G856" s="532">
        <f t="shared" si="1072"/>
        <v>31</v>
      </c>
      <c r="H856" s="532">
        <f t="shared" si="1072"/>
        <v>39</v>
      </c>
      <c r="I856" s="532">
        <f t="shared" si="1072"/>
        <v>49</v>
      </c>
      <c r="J856" s="503"/>
      <c r="K856" s="87" t="s">
        <v>98</v>
      </c>
      <c r="L856" s="534">
        <f t="shared" si="1068"/>
        <v>4.18</v>
      </c>
      <c r="M856" s="534">
        <f t="shared" ref="M856:Q856" si="1073">M664+M728-M792</f>
        <v>4.3758000000000052</v>
      </c>
      <c r="N856" s="534">
        <f t="shared" si="1073"/>
        <v>5.4327215399462858</v>
      </c>
      <c r="O856" s="534">
        <f t="shared" si="1073"/>
        <v>6.8021961378743185</v>
      </c>
      <c r="P856" s="534">
        <f t="shared" si="1073"/>
        <v>8.9880225033540313</v>
      </c>
      <c r="Q856" s="534">
        <f t="shared" si="1073"/>
        <v>11.857481369166337</v>
      </c>
    </row>
    <row r="857" spans="2:17" s="837" customFormat="1" x14ac:dyDescent="0.2">
      <c r="B857" s="87" t="s">
        <v>99</v>
      </c>
      <c r="C857" s="739" t="s">
        <v>247</v>
      </c>
      <c r="D857" s="532">
        <f t="shared" si="1066"/>
        <v>8</v>
      </c>
      <c r="E857" s="532">
        <f t="shared" ref="E857:I857" si="1074">ROUND((($C$880*E793)/240),0)</f>
        <v>8</v>
      </c>
      <c r="F857" s="532">
        <f t="shared" si="1074"/>
        <v>9</v>
      </c>
      <c r="G857" s="532">
        <f t="shared" si="1074"/>
        <v>11</v>
      </c>
      <c r="H857" s="532">
        <f t="shared" si="1074"/>
        <v>14</v>
      </c>
      <c r="I857" s="532">
        <f t="shared" si="1074"/>
        <v>18</v>
      </c>
      <c r="J857" s="503"/>
      <c r="K857" s="87" t="s">
        <v>99</v>
      </c>
      <c r="L857" s="534">
        <f t="shared" si="1068"/>
        <v>1.6799999999999997</v>
      </c>
      <c r="M857" s="534">
        <f t="shared" ref="M857:Q857" si="1075">M665+M729-M793</f>
        <v>1.7512328767123293</v>
      </c>
      <c r="N857" s="534">
        <f t="shared" si="1075"/>
        <v>2.0686039585031608</v>
      </c>
      <c r="O857" s="534">
        <f t="shared" si="1075"/>
        <v>2.6556121349159305</v>
      </c>
      <c r="P857" s="534">
        <f t="shared" si="1075"/>
        <v>3.5493994541226499</v>
      </c>
      <c r="Q857" s="534">
        <f t="shared" si="1075"/>
        <v>4.7916129933853568</v>
      </c>
    </row>
    <row r="858" spans="2:17" s="837" customFormat="1" x14ac:dyDescent="0.2">
      <c r="B858" s="87" t="s">
        <v>100</v>
      </c>
      <c r="C858" s="739" t="s">
        <v>247</v>
      </c>
      <c r="D858" s="532">
        <f t="shared" si="1066"/>
        <v>21</v>
      </c>
      <c r="E858" s="532">
        <f t="shared" ref="E858:I858" si="1076">ROUND((($C$880*E794)/240),0)</f>
        <v>22</v>
      </c>
      <c r="F858" s="532">
        <f t="shared" si="1076"/>
        <v>25</v>
      </c>
      <c r="G858" s="532">
        <f t="shared" si="1076"/>
        <v>30</v>
      </c>
      <c r="H858" s="532">
        <f t="shared" si="1076"/>
        <v>38</v>
      </c>
      <c r="I858" s="532">
        <f t="shared" si="1076"/>
        <v>48</v>
      </c>
      <c r="J858" s="503"/>
      <c r="K858" s="87" t="s">
        <v>100</v>
      </c>
      <c r="L858" s="534">
        <f t="shared" si="1068"/>
        <v>4.4099999999999966</v>
      </c>
      <c r="M858" s="534">
        <f t="shared" ref="M858:Q858" si="1077">M666+M730-M794</f>
        <v>4.8168999999999969</v>
      </c>
      <c r="N858" s="534">
        <f t="shared" si="1077"/>
        <v>5.7458827664722634</v>
      </c>
      <c r="O858" s="534">
        <f t="shared" si="1077"/>
        <v>7.2415102203653845</v>
      </c>
      <c r="P858" s="534">
        <f t="shared" si="1077"/>
        <v>9.6339015586044354</v>
      </c>
      <c r="Q858" s="534">
        <f t="shared" si="1077"/>
        <v>12.777450041209065</v>
      </c>
    </row>
    <row r="859" spans="2:17" s="837" customFormat="1" x14ac:dyDescent="0.2">
      <c r="B859" s="87" t="s">
        <v>101</v>
      </c>
      <c r="C859" s="739" t="s">
        <v>247</v>
      </c>
      <c r="D859" s="532">
        <f t="shared" si="1066"/>
        <v>6</v>
      </c>
      <c r="E859" s="532">
        <f t="shared" ref="E859:I859" si="1078">ROUND((($C$880*E795)/240),0)</f>
        <v>6</v>
      </c>
      <c r="F859" s="532">
        <f t="shared" si="1078"/>
        <v>7</v>
      </c>
      <c r="G859" s="532">
        <f t="shared" si="1078"/>
        <v>9</v>
      </c>
      <c r="H859" s="532">
        <f t="shared" si="1078"/>
        <v>11</v>
      </c>
      <c r="I859" s="532">
        <f t="shared" si="1078"/>
        <v>14</v>
      </c>
      <c r="J859" s="503"/>
      <c r="K859" s="87" t="s">
        <v>101</v>
      </c>
      <c r="L859" s="534">
        <f t="shared" si="1068"/>
        <v>1.3259999999999987</v>
      </c>
      <c r="M859" s="534">
        <f t="shared" ref="M859:Q859" si="1079">M667+M731-M795</f>
        <v>1.3743157894736839</v>
      </c>
      <c r="N859" s="534">
        <f t="shared" si="1079"/>
        <v>1.6825294315971888</v>
      </c>
      <c r="O859" s="534">
        <f t="shared" si="1079"/>
        <v>2.2717572660460768</v>
      </c>
      <c r="P859" s="534">
        <f t="shared" si="1079"/>
        <v>2.9151070163693902</v>
      </c>
      <c r="Q859" s="534">
        <f t="shared" si="1079"/>
        <v>3.8962604678329633</v>
      </c>
    </row>
    <row r="860" spans="2:17" s="837" customFormat="1" x14ac:dyDescent="0.2">
      <c r="B860" s="87" t="s">
        <v>102</v>
      </c>
      <c r="C860" s="739" t="s">
        <v>247</v>
      </c>
      <c r="D860" s="532">
        <f t="shared" si="1066"/>
        <v>1</v>
      </c>
      <c r="E860" s="532">
        <f t="shared" ref="E860:I860" si="1080">ROUND((($C$880*E796)/240),0)</f>
        <v>1</v>
      </c>
      <c r="F860" s="532">
        <f t="shared" si="1080"/>
        <v>1</v>
      </c>
      <c r="G860" s="532">
        <f t="shared" si="1080"/>
        <v>1</v>
      </c>
      <c r="H860" s="532">
        <f t="shared" si="1080"/>
        <v>1</v>
      </c>
      <c r="I860" s="532">
        <f t="shared" si="1080"/>
        <v>2</v>
      </c>
      <c r="J860" s="503"/>
      <c r="K860" s="87" t="s">
        <v>102</v>
      </c>
      <c r="L860" s="534">
        <f t="shared" si="1068"/>
        <v>0.23199999999999998</v>
      </c>
      <c r="M860" s="534">
        <f t="shared" ref="M860:Q860" si="1081">M668+M732-M796</f>
        <v>0.23885714285714288</v>
      </c>
      <c r="N860" s="534">
        <f t="shared" si="1081"/>
        <v>0.25033660362586563</v>
      </c>
      <c r="O860" s="534">
        <f t="shared" si="1081"/>
        <v>0.26306323809294563</v>
      </c>
      <c r="P860" s="534">
        <f t="shared" si="1081"/>
        <v>0.27663701982270217</v>
      </c>
      <c r="Q860" s="534">
        <f t="shared" si="1081"/>
        <v>0.58143612629547059</v>
      </c>
    </row>
    <row r="861" spans="2:17" s="837" customFormat="1" x14ac:dyDescent="0.2">
      <c r="B861" s="87" t="s">
        <v>103</v>
      </c>
      <c r="C861" s="739" t="s">
        <v>247</v>
      </c>
      <c r="D861" s="532">
        <f t="shared" si="1066"/>
        <v>17</v>
      </c>
      <c r="E861" s="532">
        <f t="shared" ref="E861:I861" si="1082">ROUND((($C$880*E797)/240),0)</f>
        <v>19</v>
      </c>
      <c r="F861" s="532">
        <f t="shared" si="1082"/>
        <v>21</v>
      </c>
      <c r="G861" s="532">
        <f t="shared" si="1082"/>
        <v>26</v>
      </c>
      <c r="H861" s="532">
        <f t="shared" si="1082"/>
        <v>32</v>
      </c>
      <c r="I861" s="532">
        <f t="shared" si="1082"/>
        <v>41</v>
      </c>
      <c r="J861" s="503"/>
      <c r="K861" s="87" t="s">
        <v>103</v>
      </c>
      <c r="L861" s="534">
        <f t="shared" si="1068"/>
        <v>2.2100000000000009</v>
      </c>
      <c r="M861" s="534">
        <f t="shared" ref="M861:Q861" si="1083">M669+M733-M797</f>
        <v>2.6410000000000018</v>
      </c>
      <c r="N861" s="534">
        <f t="shared" si="1083"/>
        <v>3.0703965313362218</v>
      </c>
      <c r="O861" s="534">
        <f t="shared" si="1083"/>
        <v>3.9938667087462036</v>
      </c>
      <c r="P861" s="534">
        <f t="shared" si="1083"/>
        <v>5.1620624436275975</v>
      </c>
      <c r="Q861" s="534">
        <f t="shared" si="1083"/>
        <v>6.9453603699312012</v>
      </c>
    </row>
    <row r="862" spans="2:17" s="837" customFormat="1" x14ac:dyDescent="0.2">
      <c r="B862" s="87" t="s">
        <v>104</v>
      </c>
      <c r="C862" s="739" t="s">
        <v>247</v>
      </c>
      <c r="D862" s="532">
        <f t="shared" si="1066"/>
        <v>81</v>
      </c>
      <c r="E862" s="532">
        <f t="shared" ref="E862:I862" si="1084">ROUND((($C$880*E798)/240),0)</f>
        <v>86</v>
      </c>
      <c r="F862" s="532">
        <f t="shared" si="1084"/>
        <v>98</v>
      </c>
      <c r="G862" s="532">
        <f t="shared" si="1084"/>
        <v>118</v>
      </c>
      <c r="H862" s="532">
        <f t="shared" si="1084"/>
        <v>149</v>
      </c>
      <c r="I862" s="532">
        <f t="shared" si="1084"/>
        <v>187</v>
      </c>
      <c r="J862" s="503"/>
      <c r="K862" s="87" t="s">
        <v>104</v>
      </c>
      <c r="L862" s="534">
        <f t="shared" si="1068"/>
        <v>10.530000000000001</v>
      </c>
      <c r="M862" s="534">
        <f t="shared" ref="M862:Q862" si="1085">M670+M734-M798</f>
        <v>11.949532467532464</v>
      </c>
      <c r="N862" s="534">
        <f t="shared" si="1085"/>
        <v>14.328992173842522</v>
      </c>
      <c r="O862" s="534">
        <f t="shared" si="1085"/>
        <v>18.124432366703246</v>
      </c>
      <c r="P862" s="534">
        <f t="shared" si="1085"/>
        <v>24.036683287084031</v>
      </c>
      <c r="Q862" s="534">
        <f t="shared" si="1085"/>
        <v>31.675124187683735</v>
      </c>
    </row>
    <row r="863" spans="2:17" s="837" customFormat="1" x14ac:dyDescent="0.2">
      <c r="B863" s="87" t="s">
        <v>105</v>
      </c>
      <c r="C863" s="739" t="s">
        <v>247</v>
      </c>
      <c r="D863" s="532">
        <f t="shared" si="1066"/>
        <v>78</v>
      </c>
      <c r="E863" s="532">
        <f t="shared" ref="E863:I863" si="1086">ROUND((($C$880*E799)/240),0)</f>
        <v>90</v>
      </c>
      <c r="F863" s="532">
        <f t="shared" si="1086"/>
        <v>107</v>
      </c>
      <c r="G863" s="532">
        <f t="shared" si="1086"/>
        <v>129</v>
      </c>
      <c r="H863" s="532">
        <f t="shared" si="1086"/>
        <v>162</v>
      </c>
      <c r="I863" s="532">
        <f t="shared" si="1086"/>
        <v>203</v>
      </c>
      <c r="J863" s="503"/>
      <c r="K863" s="87" t="s">
        <v>105</v>
      </c>
      <c r="L863" s="534">
        <f t="shared" si="1068"/>
        <v>7.019999999999996</v>
      </c>
      <c r="M863" s="534">
        <f t="shared" ref="M863:Q863" si="1087">M671+M735-M799</f>
        <v>8.9129032258064456</v>
      </c>
      <c r="N863" s="534">
        <f t="shared" si="1087"/>
        <v>11.175562782648512</v>
      </c>
      <c r="O863" s="534">
        <f t="shared" si="1087"/>
        <v>14.153221474411623</v>
      </c>
      <c r="P863" s="534">
        <f t="shared" si="1087"/>
        <v>18.666670167266602</v>
      </c>
      <c r="Q863" s="534">
        <f t="shared" si="1087"/>
        <v>24.560933152781445</v>
      </c>
    </row>
    <row r="864" spans="2:17" s="837" customFormat="1" x14ac:dyDescent="0.2">
      <c r="B864" s="561" t="s">
        <v>786</v>
      </c>
      <c r="C864" s="611"/>
      <c r="D864" s="572">
        <f t="shared" ref="D864" si="1088">SUM(D853:D863)</f>
        <v>896</v>
      </c>
      <c r="E864" s="572">
        <f t="shared" ref="E864:I864" si="1089">SUM(E853:E863)</f>
        <v>886</v>
      </c>
      <c r="F864" s="572">
        <f t="shared" si="1089"/>
        <v>1056</v>
      </c>
      <c r="G864" s="572">
        <f t="shared" si="1089"/>
        <v>1270</v>
      </c>
      <c r="H864" s="572">
        <f t="shared" si="1089"/>
        <v>1602</v>
      </c>
      <c r="I864" s="572">
        <f t="shared" si="1089"/>
        <v>2015</v>
      </c>
      <c r="J864" s="533"/>
      <c r="K864" s="561" t="s">
        <v>786</v>
      </c>
      <c r="L864" s="604">
        <f t="shared" ref="L864" si="1090">SUM(L853:L863)</f>
        <v>154.50799999999998</v>
      </c>
      <c r="M864" s="604">
        <f t="shared" ref="M864:Q864" si="1091">SUM(M853:M863)</f>
        <v>158.82408251060241</v>
      </c>
      <c r="N864" s="604">
        <f t="shared" si="1091"/>
        <v>199.43744122171543</v>
      </c>
      <c r="O864" s="604">
        <f t="shared" si="1091"/>
        <v>251.81028837712921</v>
      </c>
      <c r="P864" s="604">
        <f t="shared" si="1091"/>
        <v>333.69632537327863</v>
      </c>
      <c r="Q864" s="604">
        <f t="shared" si="1091"/>
        <v>440.84759349362457</v>
      </c>
    </row>
    <row r="865" spans="2:26" s="837" customFormat="1" x14ac:dyDescent="0.2">
      <c r="B865" s="523" t="s">
        <v>673</v>
      </c>
      <c r="C865" s="524"/>
      <c r="D865" s="537"/>
      <c r="E865" s="537"/>
      <c r="F865" s="537"/>
      <c r="G865" s="537"/>
      <c r="H865" s="537"/>
      <c r="I865" s="537"/>
      <c r="J865" s="533"/>
      <c r="K865" s="523" t="s">
        <v>673</v>
      </c>
      <c r="L865" s="539"/>
      <c r="M865" s="545"/>
      <c r="N865" s="545"/>
      <c r="O865" s="545"/>
      <c r="P865" s="545"/>
      <c r="Q865" s="540"/>
    </row>
    <row r="866" spans="2:26" s="837" customFormat="1" x14ac:dyDescent="0.2">
      <c r="B866" s="87" t="s">
        <v>95</v>
      </c>
      <c r="C866" s="739" t="s">
        <v>247</v>
      </c>
      <c r="D866" s="532">
        <f>ROUND((($C$880*D802)/240),0)</f>
        <v>143</v>
      </c>
      <c r="E866" s="532">
        <f t="shared" ref="E866:I866" si="1092">ROUND((($C$880*E802)/240),0)</f>
        <v>145</v>
      </c>
      <c r="F866" s="532">
        <f t="shared" si="1092"/>
        <v>170</v>
      </c>
      <c r="G866" s="532">
        <f t="shared" si="1092"/>
        <v>204</v>
      </c>
      <c r="H866" s="532">
        <f t="shared" si="1092"/>
        <v>258</v>
      </c>
      <c r="I866" s="532">
        <f t="shared" si="1092"/>
        <v>324</v>
      </c>
      <c r="J866" s="503"/>
      <c r="K866" s="87" t="s">
        <v>95</v>
      </c>
      <c r="L866" s="534">
        <f>L674+L738-L802</f>
        <v>54.339999999999975</v>
      </c>
      <c r="M866" s="534">
        <f t="shared" ref="M866:Q866" si="1093">M674+M738-M802</f>
        <v>57.681978527607328</v>
      </c>
      <c r="N866" s="534">
        <f t="shared" si="1093"/>
        <v>71.042051397709429</v>
      </c>
      <c r="O866" s="534">
        <f t="shared" si="1093"/>
        <v>89.527132062960504</v>
      </c>
      <c r="P866" s="534">
        <f t="shared" si="1093"/>
        <v>118.91771960523806</v>
      </c>
      <c r="Q866" s="534">
        <f t="shared" si="1093"/>
        <v>156.80418888076838</v>
      </c>
    </row>
    <row r="867" spans="2:26" s="837" customFormat="1" x14ac:dyDescent="0.2">
      <c r="B867" s="87" t="s">
        <v>96</v>
      </c>
      <c r="C867" s="739" t="s">
        <v>247</v>
      </c>
      <c r="D867" s="532">
        <f t="shared" ref="D867:D876" si="1094">ROUND((($C$880*D803)/240),0)</f>
        <v>422</v>
      </c>
      <c r="E867" s="532">
        <f t="shared" ref="E867:I867" si="1095">ROUND((($C$880*E803)/240),0)</f>
        <v>393</v>
      </c>
      <c r="F867" s="532">
        <f t="shared" si="1095"/>
        <v>480</v>
      </c>
      <c r="G867" s="532">
        <f t="shared" si="1095"/>
        <v>576</v>
      </c>
      <c r="H867" s="532">
        <f t="shared" si="1095"/>
        <v>728</v>
      </c>
      <c r="I867" s="532">
        <f t="shared" si="1095"/>
        <v>915</v>
      </c>
      <c r="J867" s="503"/>
      <c r="K867" s="87" t="s">
        <v>96</v>
      </c>
      <c r="L867" s="534">
        <f t="shared" ref="L867:L876" si="1096">L675+L739-L803</f>
        <v>219.44000000000005</v>
      </c>
      <c r="M867" s="534">
        <f t="shared" ref="M867:Q867" si="1097">M675+M739-M803</f>
        <v>214.74213921901537</v>
      </c>
      <c r="N867" s="534">
        <f t="shared" si="1097"/>
        <v>275.84336916040093</v>
      </c>
      <c r="O867" s="534">
        <f t="shared" si="1097"/>
        <v>347.58178914554173</v>
      </c>
      <c r="P867" s="534">
        <f t="shared" si="1097"/>
        <v>461.38583158171514</v>
      </c>
      <c r="Q867" s="534">
        <f t="shared" si="1097"/>
        <v>608.8916586588166</v>
      </c>
    </row>
    <row r="868" spans="2:26" s="837" customFormat="1" x14ac:dyDescent="0.2">
      <c r="B868" s="87" t="s">
        <v>97</v>
      </c>
      <c r="C868" s="739" t="s">
        <v>247</v>
      </c>
      <c r="D868" s="532">
        <f t="shared" si="1094"/>
        <v>97</v>
      </c>
      <c r="E868" s="532">
        <f t="shared" ref="E868:I868" si="1098">ROUND((($C$880*E804)/240),0)</f>
        <v>94</v>
      </c>
      <c r="F868" s="532">
        <f t="shared" si="1098"/>
        <v>112</v>
      </c>
      <c r="G868" s="532">
        <f t="shared" si="1098"/>
        <v>135</v>
      </c>
      <c r="H868" s="532">
        <f t="shared" si="1098"/>
        <v>170</v>
      </c>
      <c r="I868" s="532">
        <f t="shared" si="1098"/>
        <v>214</v>
      </c>
      <c r="J868" s="503"/>
      <c r="K868" s="87" t="s">
        <v>97</v>
      </c>
      <c r="L868" s="534">
        <f t="shared" si="1096"/>
        <v>50.44</v>
      </c>
      <c r="M868" s="534">
        <f t="shared" ref="M868:Q868" si="1099">M676+M740-M804</f>
        <v>51.375516014234904</v>
      </c>
      <c r="N868" s="534">
        <f t="shared" si="1099"/>
        <v>64.357572367776811</v>
      </c>
      <c r="O868" s="534">
        <f t="shared" si="1099"/>
        <v>81.464874435354091</v>
      </c>
      <c r="P868" s="534">
        <f t="shared" si="1099"/>
        <v>107.73991816333046</v>
      </c>
      <c r="Q868" s="534">
        <f t="shared" si="1099"/>
        <v>142.40846298350493</v>
      </c>
    </row>
    <row r="869" spans="2:26" s="837" customFormat="1" x14ac:dyDescent="0.2">
      <c r="B869" s="87" t="s">
        <v>98</v>
      </c>
      <c r="C869" s="739" t="s">
        <v>247</v>
      </c>
      <c r="D869" s="532">
        <f t="shared" si="1094"/>
        <v>22</v>
      </c>
      <c r="E869" s="532">
        <f t="shared" ref="E869:I869" si="1100">ROUND((($C$880*E805)/240),0)</f>
        <v>22</v>
      </c>
      <c r="F869" s="532">
        <f t="shared" si="1100"/>
        <v>26</v>
      </c>
      <c r="G869" s="532">
        <f t="shared" si="1100"/>
        <v>31</v>
      </c>
      <c r="H869" s="532">
        <f t="shared" si="1100"/>
        <v>39</v>
      </c>
      <c r="I869" s="532">
        <f t="shared" si="1100"/>
        <v>49</v>
      </c>
      <c r="J869" s="503"/>
      <c r="K869" s="87" t="s">
        <v>98</v>
      </c>
      <c r="L869" s="534">
        <f t="shared" si="1096"/>
        <v>11.439999999999998</v>
      </c>
      <c r="M869" s="534">
        <f t="shared" ref="M869:Q869" si="1101">M677+M741-M805</f>
        <v>12.027400000000014</v>
      </c>
      <c r="N869" s="534">
        <f t="shared" si="1101"/>
        <v>14.93930841714824</v>
      </c>
      <c r="O869" s="534">
        <f t="shared" si="1101"/>
        <v>18.705964424262049</v>
      </c>
      <c r="P869" s="534">
        <f t="shared" si="1101"/>
        <v>24.717053600452516</v>
      </c>
      <c r="Q869" s="534">
        <f t="shared" si="1101"/>
        <v>32.608072849656935</v>
      </c>
    </row>
    <row r="870" spans="2:26" s="837" customFormat="1" x14ac:dyDescent="0.2">
      <c r="B870" s="87" t="s">
        <v>99</v>
      </c>
      <c r="C870" s="739" t="s">
        <v>247</v>
      </c>
      <c r="D870" s="532">
        <f t="shared" si="1094"/>
        <v>8</v>
      </c>
      <c r="E870" s="532">
        <f t="shared" ref="E870:I870" si="1102">ROUND((($C$880*E806)/240),0)</f>
        <v>8</v>
      </c>
      <c r="F870" s="532">
        <f t="shared" si="1102"/>
        <v>9</v>
      </c>
      <c r="G870" s="532">
        <f t="shared" si="1102"/>
        <v>11</v>
      </c>
      <c r="H870" s="532">
        <f t="shared" si="1102"/>
        <v>14</v>
      </c>
      <c r="I870" s="532">
        <f t="shared" si="1102"/>
        <v>18</v>
      </c>
      <c r="J870" s="503"/>
      <c r="K870" s="87" t="s">
        <v>99</v>
      </c>
      <c r="L870" s="534">
        <f t="shared" si="1096"/>
        <v>4.5600000000000023</v>
      </c>
      <c r="M870" s="534">
        <f t="shared" ref="M870:Q870" si="1103">M678+M742-M806</f>
        <v>4.7736986301369839</v>
      </c>
      <c r="N870" s="534">
        <f t="shared" si="1103"/>
        <v>5.64139028217744</v>
      </c>
      <c r="O870" s="534">
        <f t="shared" si="1103"/>
        <v>7.2425506082161917</v>
      </c>
      <c r="P870" s="534">
        <f t="shared" si="1103"/>
        <v>9.6801772475958074</v>
      </c>
      <c r="Q870" s="534">
        <f t="shared" si="1103"/>
        <v>13.06803509096865</v>
      </c>
    </row>
    <row r="871" spans="2:26" s="837" customFormat="1" x14ac:dyDescent="0.2">
      <c r="B871" s="87" t="s">
        <v>100</v>
      </c>
      <c r="C871" s="739" t="s">
        <v>247</v>
      </c>
      <c r="D871" s="532">
        <f t="shared" si="1094"/>
        <v>21</v>
      </c>
      <c r="E871" s="532">
        <f t="shared" ref="E871:I871" si="1104">ROUND((($C$880*E807)/240),0)</f>
        <v>22</v>
      </c>
      <c r="F871" s="532">
        <f t="shared" si="1104"/>
        <v>25</v>
      </c>
      <c r="G871" s="532">
        <f t="shared" si="1104"/>
        <v>30</v>
      </c>
      <c r="H871" s="532">
        <f t="shared" si="1104"/>
        <v>38</v>
      </c>
      <c r="I871" s="532">
        <f t="shared" si="1104"/>
        <v>48</v>
      </c>
      <c r="J871" s="503"/>
      <c r="K871" s="87" t="s">
        <v>100</v>
      </c>
      <c r="L871" s="534">
        <f t="shared" si="1096"/>
        <v>11.969999999999999</v>
      </c>
      <c r="M871" s="534">
        <f t="shared" ref="M871:Q871" si="1105">M679+M743-M807</f>
        <v>13.13069999999999</v>
      </c>
      <c r="N871" s="534">
        <f t="shared" si="1105"/>
        <v>15.669897403199627</v>
      </c>
      <c r="O871" s="534">
        <f t="shared" si="1105"/>
        <v>19.749497159598519</v>
      </c>
      <c r="P871" s="534">
        <f t="shared" si="1105"/>
        <v>26.274268604459195</v>
      </c>
      <c r="Q871" s="534">
        <f t="shared" si="1105"/>
        <v>34.847590096491729</v>
      </c>
    </row>
    <row r="872" spans="2:26" s="837" customFormat="1" x14ac:dyDescent="0.2">
      <c r="B872" s="87" t="s">
        <v>101</v>
      </c>
      <c r="C872" s="739" t="s">
        <v>247</v>
      </c>
      <c r="D872" s="532">
        <f t="shared" si="1094"/>
        <v>6</v>
      </c>
      <c r="E872" s="532">
        <f t="shared" ref="E872:I872" si="1106">ROUND((($C$880*E808)/240),0)</f>
        <v>6</v>
      </c>
      <c r="F872" s="532">
        <f t="shared" si="1106"/>
        <v>7</v>
      </c>
      <c r="G872" s="532">
        <f t="shared" si="1106"/>
        <v>9</v>
      </c>
      <c r="H872" s="532">
        <f t="shared" si="1106"/>
        <v>11</v>
      </c>
      <c r="I872" s="532">
        <f t="shared" si="1106"/>
        <v>14</v>
      </c>
      <c r="J872" s="503"/>
      <c r="K872" s="87" t="s">
        <v>101</v>
      </c>
      <c r="L872" s="534">
        <f t="shared" si="1096"/>
        <v>3.4200000000000017</v>
      </c>
      <c r="M872" s="534">
        <f t="shared" ref="M872:Q872" si="1107">M680+M744-M808</f>
        <v>3.5810526315789453</v>
      </c>
      <c r="N872" s="534">
        <f t="shared" si="1107"/>
        <v>4.388767619053823</v>
      </c>
      <c r="O872" s="534">
        <f t="shared" si="1107"/>
        <v>5.9262737914774561</v>
      </c>
      <c r="P872" s="534">
        <f t="shared" si="1107"/>
        <v>7.6046215584257979</v>
      </c>
      <c r="Q872" s="534">
        <f t="shared" si="1107"/>
        <v>10.164157141780933</v>
      </c>
    </row>
    <row r="873" spans="2:26" s="837" customFormat="1" x14ac:dyDescent="0.2">
      <c r="B873" s="87" t="s">
        <v>102</v>
      </c>
      <c r="C873" s="739" t="s">
        <v>247</v>
      </c>
      <c r="D873" s="532">
        <f t="shared" si="1094"/>
        <v>1</v>
      </c>
      <c r="E873" s="532">
        <f t="shared" ref="E873:I873" si="1108">ROUND((($C$880*E809)/240),0)</f>
        <v>1</v>
      </c>
      <c r="F873" s="532">
        <f t="shared" si="1108"/>
        <v>1</v>
      </c>
      <c r="G873" s="532">
        <f t="shared" si="1108"/>
        <v>1</v>
      </c>
      <c r="H873" s="532">
        <f t="shared" si="1108"/>
        <v>1</v>
      </c>
      <c r="I873" s="532">
        <f t="shared" si="1108"/>
        <v>2</v>
      </c>
      <c r="J873" s="503"/>
      <c r="K873" s="87" t="s">
        <v>102</v>
      </c>
      <c r="L873" s="534">
        <f t="shared" si="1096"/>
        <v>0.62000000000000011</v>
      </c>
      <c r="M873" s="534">
        <f t="shared" ref="M873:Q873" si="1109">M681+M745-M809</f>
        <v>0.64571428571428591</v>
      </c>
      <c r="N873" s="534">
        <f t="shared" si="1109"/>
        <v>0.67784429819196035</v>
      </c>
      <c r="O873" s="534">
        <f t="shared" si="1109"/>
        <v>0.71244670307098179</v>
      </c>
      <c r="P873" s="534">
        <f t="shared" si="1109"/>
        <v>0.74922395055009794</v>
      </c>
      <c r="Q873" s="534">
        <f t="shared" si="1109"/>
        <v>1.5747226675693042</v>
      </c>
      <c r="S873" s="503"/>
      <c r="T873" s="503"/>
      <c r="U873" s="503"/>
      <c r="V873" s="503"/>
      <c r="W873" s="503"/>
      <c r="X873" s="503"/>
      <c r="Y873" s="503"/>
      <c r="Z873" s="503"/>
    </row>
    <row r="874" spans="2:26" s="837" customFormat="1" x14ac:dyDescent="0.2">
      <c r="B874" s="87" t="s">
        <v>103</v>
      </c>
      <c r="C874" s="739" t="s">
        <v>247</v>
      </c>
      <c r="D874" s="532">
        <f t="shared" si="1094"/>
        <v>17</v>
      </c>
      <c r="E874" s="532">
        <f t="shared" ref="E874:I874" si="1110">ROUND((($C$880*E810)/240),0)</f>
        <v>19</v>
      </c>
      <c r="F874" s="532">
        <f t="shared" si="1110"/>
        <v>21</v>
      </c>
      <c r="G874" s="532">
        <f t="shared" si="1110"/>
        <v>26</v>
      </c>
      <c r="H874" s="532">
        <f t="shared" si="1110"/>
        <v>32</v>
      </c>
      <c r="I874" s="532">
        <f t="shared" si="1110"/>
        <v>41</v>
      </c>
      <c r="J874" s="503"/>
      <c r="K874" s="87" t="s">
        <v>103</v>
      </c>
      <c r="L874" s="534">
        <f t="shared" si="1096"/>
        <v>10.540000000000006</v>
      </c>
      <c r="M874" s="534">
        <f t="shared" ref="M874:Q874" si="1111">M682+M746-M810</f>
        <v>12.293000000000006</v>
      </c>
      <c r="N874" s="534">
        <f t="shared" si="1111"/>
        <v>14.258822107804491</v>
      </c>
      <c r="O874" s="534">
        <f t="shared" si="1111"/>
        <v>18.543336181385371</v>
      </c>
      <c r="P874" s="534">
        <f t="shared" si="1111"/>
        <v>23.966760527547365</v>
      </c>
      <c r="Q874" s="534">
        <f t="shared" si="1111"/>
        <v>32.246320697422959</v>
      </c>
      <c r="S874" s="503"/>
      <c r="T874" s="503"/>
      <c r="U874" s="503"/>
      <c r="V874" s="503"/>
      <c r="W874" s="503"/>
      <c r="X874" s="503"/>
      <c r="Y874" s="503"/>
      <c r="Z874" s="503"/>
    </row>
    <row r="875" spans="2:26" s="837" customFormat="1" x14ac:dyDescent="0.2">
      <c r="B875" s="87" t="s">
        <v>104</v>
      </c>
      <c r="C875" s="739" t="s">
        <v>247</v>
      </c>
      <c r="D875" s="532">
        <f t="shared" si="1094"/>
        <v>81</v>
      </c>
      <c r="E875" s="532">
        <f t="shared" ref="E875:I875" si="1112">ROUND((($C$880*E811)/240),0)</f>
        <v>86</v>
      </c>
      <c r="F875" s="532">
        <f t="shared" si="1112"/>
        <v>98</v>
      </c>
      <c r="G875" s="532">
        <f t="shared" si="1112"/>
        <v>118</v>
      </c>
      <c r="H875" s="532">
        <f t="shared" si="1112"/>
        <v>149</v>
      </c>
      <c r="I875" s="532">
        <f t="shared" si="1112"/>
        <v>187</v>
      </c>
      <c r="J875" s="503"/>
      <c r="K875" s="87" t="s">
        <v>104</v>
      </c>
      <c r="L875" s="534">
        <f t="shared" si="1096"/>
        <v>50.220000000000027</v>
      </c>
      <c r="M875" s="534">
        <f t="shared" ref="M875:Q875" si="1113">M683+M747-M811</f>
        <v>55.62859740259745</v>
      </c>
      <c r="N875" s="534">
        <f t="shared" si="1113"/>
        <v>66.543991956910645</v>
      </c>
      <c r="O875" s="534">
        <f t="shared" si="1113"/>
        <v>84.150992511320283</v>
      </c>
      <c r="P875" s="534">
        <f t="shared" si="1113"/>
        <v>111.59909196370495</v>
      </c>
      <c r="Q875" s="534">
        <f t="shared" si="1113"/>
        <v>147.0630994403466</v>
      </c>
      <c r="S875" s="503"/>
      <c r="T875" s="503"/>
      <c r="U875" s="503"/>
      <c r="V875" s="503"/>
      <c r="W875" s="503"/>
      <c r="X875" s="503"/>
      <c r="Y875" s="503"/>
      <c r="Z875" s="503"/>
    </row>
    <row r="876" spans="2:26" s="837" customFormat="1" x14ac:dyDescent="0.2">
      <c r="B876" s="87" t="s">
        <v>105</v>
      </c>
      <c r="C876" s="739" t="s">
        <v>247</v>
      </c>
      <c r="D876" s="532">
        <f t="shared" si="1094"/>
        <v>78</v>
      </c>
      <c r="E876" s="532">
        <f t="shared" ref="E876:I876" si="1114">ROUND((($C$880*E812)/240),0)</f>
        <v>90</v>
      </c>
      <c r="F876" s="532">
        <f t="shared" si="1114"/>
        <v>107</v>
      </c>
      <c r="G876" s="532">
        <f t="shared" si="1114"/>
        <v>129</v>
      </c>
      <c r="H876" s="532">
        <f t="shared" si="1114"/>
        <v>162</v>
      </c>
      <c r="I876" s="532">
        <f t="shared" si="1114"/>
        <v>203</v>
      </c>
      <c r="J876" s="503"/>
      <c r="K876" s="87" t="s">
        <v>105</v>
      </c>
      <c r="L876" s="534">
        <f t="shared" si="1096"/>
        <v>10.920000000000002</v>
      </c>
      <c r="M876" s="534">
        <f t="shared" ref="M876:Q876" si="1115">M684+M748-M812</f>
        <v>13.412903225806446</v>
      </c>
      <c r="N876" s="534">
        <f t="shared" si="1115"/>
        <v>16.768163407812068</v>
      </c>
      <c r="O876" s="534">
        <f t="shared" si="1115"/>
        <v>21.230367741964983</v>
      </c>
      <c r="P876" s="534">
        <f t="shared" si="1115"/>
        <v>28.000064872682685</v>
      </c>
      <c r="Q876" s="534">
        <f t="shared" si="1115"/>
        <v>36.841406354218293</v>
      </c>
      <c r="S876" s="503"/>
      <c r="T876" s="503"/>
      <c r="U876" s="503"/>
      <c r="V876" s="503"/>
      <c r="W876" s="503"/>
      <c r="X876" s="503"/>
      <c r="Y876" s="503"/>
      <c r="Z876" s="503"/>
    </row>
    <row r="877" spans="2:26" s="837" customFormat="1" x14ac:dyDescent="0.2">
      <c r="B877" s="561" t="s">
        <v>674</v>
      </c>
      <c r="C877" s="611"/>
      <c r="D877" s="572">
        <f t="shared" ref="D877" si="1116">SUM(D866:D876)</f>
        <v>896</v>
      </c>
      <c r="E877" s="572">
        <f t="shared" ref="E877:I877" si="1117">SUM(E866:E876)</f>
        <v>886</v>
      </c>
      <c r="F877" s="572">
        <f t="shared" si="1117"/>
        <v>1056</v>
      </c>
      <c r="G877" s="572">
        <f t="shared" si="1117"/>
        <v>1270</v>
      </c>
      <c r="H877" s="572">
        <f t="shared" si="1117"/>
        <v>1602</v>
      </c>
      <c r="I877" s="572">
        <f t="shared" si="1117"/>
        <v>2015</v>
      </c>
      <c r="J877" s="533"/>
      <c r="K877" s="561" t="s">
        <v>674</v>
      </c>
      <c r="L877" s="572">
        <f t="shared" ref="L877" si="1118">SUM(L866:L876)</f>
        <v>427.91000000000014</v>
      </c>
      <c r="M877" s="572">
        <f t="shared" ref="M877:Q877" si="1119">SUM(M866:M876)</f>
        <v>439.29269993669175</v>
      </c>
      <c r="N877" s="572">
        <f t="shared" si="1119"/>
        <v>550.13117841818541</v>
      </c>
      <c r="O877" s="572">
        <f t="shared" si="1119"/>
        <v>694.83522476515213</v>
      </c>
      <c r="P877" s="572">
        <f t="shared" si="1119"/>
        <v>920.63473167570214</v>
      </c>
      <c r="Q877" s="572">
        <f t="shared" si="1119"/>
        <v>1216.5177148615453</v>
      </c>
      <c r="S877" s="503"/>
      <c r="T877" s="503"/>
      <c r="U877" s="503"/>
      <c r="V877" s="503"/>
      <c r="W877" s="503"/>
      <c r="X877" s="503"/>
      <c r="Y877" s="503"/>
      <c r="Z877" s="503"/>
    </row>
    <row r="878" spans="2:26" s="837" customFormat="1" x14ac:dyDescent="0.2">
      <c r="B878" s="562" t="s">
        <v>663</v>
      </c>
      <c r="C878" s="531"/>
      <c r="D878" s="563">
        <f>D864+D877</f>
        <v>1792</v>
      </c>
      <c r="E878" s="563">
        <f t="shared" ref="E878:I878" si="1120">E864+E877</f>
        <v>1772</v>
      </c>
      <c r="F878" s="563">
        <f t="shared" si="1120"/>
        <v>2112</v>
      </c>
      <c r="G878" s="563">
        <f t="shared" si="1120"/>
        <v>2540</v>
      </c>
      <c r="H878" s="563">
        <f t="shared" si="1120"/>
        <v>3204</v>
      </c>
      <c r="I878" s="563">
        <f t="shared" si="1120"/>
        <v>4030</v>
      </c>
      <c r="J878" s="533"/>
      <c r="K878" s="562" t="s">
        <v>663</v>
      </c>
      <c r="L878" s="563">
        <f>L864+L877</f>
        <v>582.41800000000012</v>
      </c>
      <c r="M878" s="563">
        <f t="shared" ref="M878:Q878" si="1121">M864+M877</f>
        <v>598.1167824472941</v>
      </c>
      <c r="N878" s="563">
        <f t="shared" si="1121"/>
        <v>749.56861963990082</v>
      </c>
      <c r="O878" s="563">
        <f t="shared" si="1121"/>
        <v>946.64551314228129</v>
      </c>
      <c r="P878" s="563">
        <f t="shared" si="1121"/>
        <v>1254.3310570489807</v>
      </c>
      <c r="Q878" s="563">
        <f t="shared" si="1121"/>
        <v>1657.3653083551699</v>
      </c>
      <c r="S878" s="503"/>
      <c r="T878" s="503"/>
      <c r="U878" s="503"/>
      <c r="V878" s="503"/>
      <c r="W878" s="503"/>
      <c r="X878" s="503"/>
      <c r="Y878" s="503"/>
      <c r="Z878" s="503"/>
    </row>
    <row r="879" spans="2:26" s="837" customFormat="1" x14ac:dyDescent="0.2">
      <c r="B879" s="541" t="s">
        <v>669</v>
      </c>
      <c r="C879" s="524"/>
      <c r="D879" s="594">
        <f>+D850+D878</f>
        <v>6966</v>
      </c>
      <c r="E879" s="594">
        <f t="shared" ref="E879:I879" si="1122">+E850+E878</f>
        <v>6838</v>
      </c>
      <c r="F879" s="594">
        <f t="shared" si="1122"/>
        <v>8160</v>
      </c>
      <c r="G879" s="594">
        <f t="shared" si="1122"/>
        <v>9797</v>
      </c>
      <c r="H879" s="594">
        <f t="shared" si="1122"/>
        <v>12379</v>
      </c>
      <c r="I879" s="594">
        <f t="shared" si="1122"/>
        <v>15552</v>
      </c>
      <c r="J879" s="533"/>
      <c r="K879" s="562" t="s">
        <v>669</v>
      </c>
      <c r="L879" s="594">
        <f>L850+L878</f>
        <v>8834.0979999999981</v>
      </c>
      <c r="M879" s="594">
        <f t="shared" ref="M879:Q879" si="1123">M850+M878</f>
        <v>8927.3062801715441</v>
      </c>
      <c r="N879" s="594">
        <f t="shared" si="1123"/>
        <v>11192.900993340911</v>
      </c>
      <c r="O879" s="594">
        <f t="shared" si="1123"/>
        <v>14104.429644141521</v>
      </c>
      <c r="P879" s="594">
        <f t="shared" si="1123"/>
        <v>18726.469958395923</v>
      </c>
      <c r="Q879" s="594">
        <f t="shared" si="1123"/>
        <v>24698.641084100724</v>
      </c>
      <c r="S879" s="503"/>
      <c r="T879" s="503"/>
      <c r="U879" s="503"/>
      <c r="V879" s="503"/>
      <c r="W879" s="503"/>
      <c r="X879" s="503"/>
      <c r="Y879" s="503"/>
      <c r="Z879" s="503"/>
    </row>
    <row r="880" spans="2:26" x14ac:dyDescent="0.2">
      <c r="B880" s="562" t="s">
        <v>670</v>
      </c>
      <c r="C880" s="737">
        <v>30</v>
      </c>
    </row>
    <row r="881" spans="2:26" x14ac:dyDescent="0.2">
      <c r="B881" s="601"/>
      <c r="C881" s="601"/>
    </row>
    <row r="882" spans="2:26" x14ac:dyDescent="0.2">
      <c r="B882" s="601"/>
      <c r="C882" s="601"/>
    </row>
    <row r="883" spans="2:26" x14ac:dyDescent="0.2">
      <c r="B883" s="601"/>
      <c r="C883" s="601"/>
    </row>
    <row r="884" spans="2:26" x14ac:dyDescent="0.2">
      <c r="B884" s="601"/>
      <c r="C884" s="601"/>
    </row>
    <row r="885" spans="2:26" x14ac:dyDescent="0.2">
      <c r="B885" s="811" t="s">
        <v>681</v>
      </c>
      <c r="C885" s="699"/>
      <c r="D885" s="812"/>
      <c r="E885" s="813"/>
      <c r="F885" s="813"/>
      <c r="G885" s="813"/>
      <c r="H885" s="813"/>
      <c r="I885" s="814"/>
      <c r="K885" s="811" t="s">
        <v>682</v>
      </c>
      <c r="L885" s="826"/>
      <c r="M885" s="826"/>
      <c r="N885" s="826"/>
      <c r="O885" s="826"/>
      <c r="P885" s="826"/>
      <c r="Q885" s="827"/>
      <c r="S885" s="501" t="s">
        <v>954</v>
      </c>
      <c r="T885" s="502"/>
      <c r="U885" s="502"/>
      <c r="V885" s="502"/>
      <c r="W885" s="502"/>
      <c r="X885" s="502"/>
      <c r="Y885" s="502"/>
      <c r="Z885" s="504"/>
    </row>
    <row r="886" spans="2:26" x14ac:dyDescent="0.2">
      <c r="B886" s="671" t="s">
        <v>20</v>
      </c>
      <c r="C886" s="815"/>
      <c r="D886" s="816"/>
      <c r="E886" s="817"/>
      <c r="F886" s="817"/>
      <c r="G886" s="817"/>
      <c r="H886" s="817"/>
      <c r="I886" s="818"/>
      <c r="J886" s="507"/>
      <c r="K886" s="671" t="s">
        <v>20</v>
      </c>
      <c r="L886" s="828"/>
      <c r="M886" s="828"/>
      <c r="N886" s="828"/>
      <c r="O886" s="828"/>
      <c r="P886" s="828"/>
      <c r="Q886" s="829"/>
      <c r="S886" s="9" t="s">
        <v>20</v>
      </c>
      <c r="T886" s="506"/>
      <c r="U886" s="508"/>
      <c r="V886" s="508"/>
      <c r="W886" s="508"/>
      <c r="X886" s="508"/>
      <c r="Y886" s="508"/>
      <c r="Z886" s="509"/>
    </row>
    <row r="887" spans="2:26" x14ac:dyDescent="0.2">
      <c r="B887" s="819" t="s">
        <v>833</v>
      </c>
      <c r="C887" s="815"/>
      <c r="D887" s="816"/>
      <c r="E887" s="817"/>
      <c r="F887" s="817"/>
      <c r="G887" s="817"/>
      <c r="H887" s="817"/>
      <c r="I887" s="818"/>
      <c r="J887" s="507"/>
      <c r="K887" s="819" t="s">
        <v>833</v>
      </c>
      <c r="L887" s="828"/>
      <c r="M887" s="828"/>
      <c r="N887" s="828"/>
      <c r="O887" s="828"/>
      <c r="P887" s="828"/>
      <c r="Q887" s="829"/>
      <c r="S887" s="510" t="s">
        <v>655</v>
      </c>
      <c r="T887" s="506"/>
      <c r="U887" s="508"/>
      <c r="V887" s="508"/>
      <c r="W887" s="508"/>
      <c r="X887" s="508"/>
      <c r="Y887" s="508"/>
      <c r="Z887" s="509"/>
    </row>
    <row r="888" spans="2:26" x14ac:dyDescent="0.2">
      <c r="B888" s="819" t="s">
        <v>33</v>
      </c>
      <c r="C888" s="815"/>
      <c r="D888" s="816"/>
      <c r="E888" s="817"/>
      <c r="F888" s="817"/>
      <c r="G888" s="817"/>
      <c r="H888" s="817"/>
      <c r="I888" s="818"/>
      <c r="J888" s="507"/>
      <c r="K888" s="819" t="s">
        <v>2</v>
      </c>
      <c r="L888" s="828"/>
      <c r="M888" s="828"/>
      <c r="N888" s="828"/>
      <c r="O888" s="828"/>
      <c r="P888" s="828"/>
      <c r="Q888" s="829"/>
      <c r="S888" s="510" t="s">
        <v>2</v>
      </c>
      <c r="T888" s="506"/>
      <c r="U888" s="508"/>
      <c r="V888" s="508"/>
      <c r="W888" s="508"/>
      <c r="X888" s="508"/>
      <c r="Y888" s="508"/>
      <c r="Z888" s="509"/>
    </row>
    <row r="889" spans="2:26" x14ac:dyDescent="0.2">
      <c r="B889" s="821"/>
      <c r="C889" s="822"/>
      <c r="D889" s="823"/>
      <c r="E889" s="824"/>
      <c r="F889" s="824"/>
      <c r="G889" s="824"/>
      <c r="H889" s="824"/>
      <c r="I889" s="825"/>
      <c r="J889" s="507"/>
      <c r="K889" s="821"/>
      <c r="L889" s="830"/>
      <c r="M889" s="830"/>
      <c r="N889" s="830"/>
      <c r="O889" s="830"/>
      <c r="P889" s="830"/>
      <c r="Q889" s="831"/>
      <c r="S889" s="511"/>
      <c r="T889" s="512"/>
      <c r="U889" s="513"/>
      <c r="V889" s="513"/>
      <c r="W889" s="513"/>
      <c r="X889" s="513"/>
      <c r="Y889" s="513"/>
      <c r="Z889" s="514"/>
    </row>
    <row r="890" spans="2:26" x14ac:dyDescent="0.2">
      <c r="B890" s="515"/>
      <c r="D890" s="517"/>
      <c r="E890" s="516"/>
      <c r="F890" s="516"/>
      <c r="G890" s="516"/>
      <c r="H890" s="516"/>
      <c r="I890" s="517"/>
      <c r="J890" s="507"/>
      <c r="K890" s="507"/>
    </row>
    <row r="891" spans="2:26" x14ac:dyDescent="0.2">
      <c r="B891" s="519" t="s">
        <v>34</v>
      </c>
      <c r="C891" s="520" t="s">
        <v>656</v>
      </c>
      <c r="D891" s="521" t="s">
        <v>38</v>
      </c>
      <c r="E891" s="521" t="s">
        <v>39</v>
      </c>
      <c r="F891" s="521" t="s">
        <v>40</v>
      </c>
      <c r="G891" s="521" t="s">
        <v>121</v>
      </c>
      <c r="H891" s="521" t="s">
        <v>122</v>
      </c>
      <c r="I891" s="521" t="s">
        <v>633</v>
      </c>
      <c r="J891" s="507"/>
      <c r="K891" s="522" t="s">
        <v>34</v>
      </c>
      <c r="L891" s="521" t="s">
        <v>38</v>
      </c>
      <c r="M891" s="521" t="s">
        <v>39</v>
      </c>
      <c r="N891" s="521" t="s">
        <v>40</v>
      </c>
      <c r="O891" s="521" t="s">
        <v>121</v>
      </c>
      <c r="P891" s="521" t="s">
        <v>122</v>
      </c>
      <c r="Q891" s="521" t="s">
        <v>633</v>
      </c>
      <c r="S891" s="522" t="s">
        <v>34</v>
      </c>
      <c r="T891" s="520" t="s">
        <v>656</v>
      </c>
      <c r="U891" s="521" t="s">
        <v>38</v>
      </c>
      <c r="V891" s="521" t="s">
        <v>39</v>
      </c>
      <c r="W891" s="521" t="s">
        <v>40</v>
      </c>
      <c r="X891" s="521" t="s">
        <v>121</v>
      </c>
      <c r="Y891" s="521" t="s">
        <v>122</v>
      </c>
      <c r="Z891" s="521" t="s">
        <v>633</v>
      </c>
    </row>
    <row r="892" spans="2:26" x14ac:dyDescent="0.2">
      <c r="B892" s="125" t="s">
        <v>25</v>
      </c>
      <c r="C892" s="787"/>
      <c r="D892" s="700"/>
      <c r="E892" s="701"/>
      <c r="F892" s="701"/>
      <c r="G892" s="701"/>
      <c r="H892" s="701"/>
      <c r="I892" s="702"/>
      <c r="J892" s="507"/>
      <c r="K892" s="125" t="s">
        <v>25</v>
      </c>
      <c r="L892" s="703"/>
      <c r="M892" s="704"/>
      <c r="N892" s="704"/>
      <c r="O892" s="704"/>
      <c r="P892" s="704"/>
      <c r="Q892" s="705"/>
      <c r="S892" s="523" t="s">
        <v>250</v>
      </c>
      <c r="T892" s="524"/>
      <c r="U892" s="525"/>
      <c r="V892" s="525"/>
      <c r="W892" s="525"/>
      <c r="X892" s="525"/>
      <c r="Y892" s="525"/>
      <c r="Z892" s="526"/>
    </row>
    <row r="893" spans="2:26" x14ac:dyDescent="0.2">
      <c r="B893" s="523" t="s">
        <v>657</v>
      </c>
      <c r="C893" s="526"/>
      <c r="D893" s="527">
        <f t="shared" ref="D893" si="1124">SUM(D894:D902)</f>
        <v>10580</v>
      </c>
      <c r="E893" s="527">
        <f t="shared" ref="E893:I893" si="1125">SUM(E894:E902)</f>
        <v>11377</v>
      </c>
      <c r="F893" s="527">
        <f t="shared" si="1125"/>
        <v>13653.000000000004</v>
      </c>
      <c r="G893" s="527">
        <f t="shared" si="1125"/>
        <v>16382.800000000001</v>
      </c>
      <c r="H893" s="527">
        <f t="shared" si="1125"/>
        <v>20830.999999999996</v>
      </c>
      <c r="I893" s="527">
        <f t="shared" si="1125"/>
        <v>26399.000000000007</v>
      </c>
      <c r="J893" s="507"/>
      <c r="K893" s="523" t="s">
        <v>657</v>
      </c>
      <c r="L893" s="572">
        <f t="shared" ref="L893" si="1126">SUM(L894:L902)</f>
        <v>10580</v>
      </c>
      <c r="M893" s="572">
        <f t="shared" ref="M893:Q893" si="1127">SUM(M894:M902)</f>
        <v>11377</v>
      </c>
      <c r="N893" s="572">
        <f t="shared" si="1127"/>
        <v>13653.000000000004</v>
      </c>
      <c r="O893" s="572">
        <f t="shared" si="1127"/>
        <v>16382.800000000001</v>
      </c>
      <c r="P893" s="572">
        <f t="shared" si="1127"/>
        <v>20830.999999999996</v>
      </c>
      <c r="Q893" s="572">
        <f t="shared" si="1127"/>
        <v>26399.000000000007</v>
      </c>
      <c r="S893" s="523" t="s">
        <v>776</v>
      </c>
      <c r="T893" s="524"/>
      <c r="U893" s="614"/>
      <c r="V893" s="614"/>
      <c r="W893" s="614"/>
      <c r="X893" s="614"/>
      <c r="Y893" s="614"/>
      <c r="Z893" s="615"/>
    </row>
    <row r="894" spans="2:26" x14ac:dyDescent="0.2">
      <c r="B894" s="87" t="s">
        <v>107</v>
      </c>
      <c r="C894" s="739" t="s">
        <v>247</v>
      </c>
      <c r="D894" s="612">
        <f>'Pres Produc'!C642</f>
        <v>1048</v>
      </c>
      <c r="E894" s="612">
        <f>'Pres Produc'!D642</f>
        <v>1158</v>
      </c>
      <c r="F894" s="612">
        <f>'Pres Produc'!E642</f>
        <v>1370.5396923076923</v>
      </c>
      <c r="G894" s="612">
        <f>'Pres Produc'!F642</f>
        <v>1643.4476307692307</v>
      </c>
      <c r="H894" s="612">
        <f>'Pres Produc'!G642</f>
        <v>2090.9913846153845</v>
      </c>
      <c r="I894" s="612">
        <f>'Pres Produc'!H642</f>
        <v>2649.4738461538459</v>
      </c>
      <c r="K894" s="87" t="s">
        <v>107</v>
      </c>
      <c r="L894" s="613">
        <f>'Pres Produc'!C642</f>
        <v>1048</v>
      </c>
      <c r="M894" s="613">
        <f>'Pres Produc'!D642</f>
        <v>1158</v>
      </c>
      <c r="N894" s="613">
        <f>'Pres Produc'!E642</f>
        <v>1370.5396923076923</v>
      </c>
      <c r="O894" s="613">
        <f>'Pres Produc'!F642</f>
        <v>1643.4476307692307</v>
      </c>
      <c r="P894" s="613">
        <f>'Pres Produc'!G642</f>
        <v>2090.9913846153845</v>
      </c>
      <c r="Q894" s="613">
        <f>'Pres Produc'!H642</f>
        <v>2649.4738461538459</v>
      </c>
      <c r="S894" s="87" t="s">
        <v>107</v>
      </c>
      <c r="T894" s="739" t="s">
        <v>267</v>
      </c>
      <c r="U894" s="617">
        <f>(L906+L951)/(D906+D951)</f>
        <v>2.16</v>
      </c>
      <c r="V894" s="617">
        <f t="shared" ref="V894:Z897" si="1128">(M906+M951)/(E906+E951)</f>
        <v>2.2589387833429284</v>
      </c>
      <c r="W894" s="617">
        <f t="shared" si="1128"/>
        <v>2.3718056449261091</v>
      </c>
      <c r="X894" s="617">
        <f t="shared" si="1128"/>
        <v>2.4905538470352306</v>
      </c>
      <c r="Y894" s="617">
        <f t="shared" si="1128"/>
        <v>2.6158176836308185</v>
      </c>
      <c r="Z894" s="617">
        <f t="shared" si="1128"/>
        <v>2.7466323011263576</v>
      </c>
    </row>
    <row r="895" spans="2:26" x14ac:dyDescent="0.2">
      <c r="B895" s="87" t="s">
        <v>108</v>
      </c>
      <c r="C895" s="739" t="s">
        <v>247</v>
      </c>
      <c r="D895" s="612">
        <f>'Pres Produc'!C658</f>
        <v>5788</v>
      </c>
      <c r="E895" s="612">
        <f>'Pres Produc'!D658</f>
        <v>6138</v>
      </c>
      <c r="F895" s="612">
        <f>'Pres Produc'!E658</f>
        <v>7408.8976410256419</v>
      </c>
      <c r="G895" s="612">
        <f>'Pres Produc'!F658</f>
        <v>8890.2771692307688</v>
      </c>
      <c r="H895" s="612">
        <f>'Pres Produc'!G658</f>
        <v>11303.61394871795</v>
      </c>
      <c r="I895" s="612">
        <f>'Pres Produc'!H658</f>
        <v>14326.232820512821</v>
      </c>
      <c r="K895" s="87" t="s">
        <v>108</v>
      </c>
      <c r="L895" s="613">
        <f>'Pres Produc'!C658</f>
        <v>5788</v>
      </c>
      <c r="M895" s="613">
        <f>'Pres Produc'!D658</f>
        <v>6138</v>
      </c>
      <c r="N895" s="613">
        <f>'Pres Produc'!E658</f>
        <v>7408.8976410256419</v>
      </c>
      <c r="O895" s="613">
        <f>'Pres Produc'!F658</f>
        <v>8890.2771692307688</v>
      </c>
      <c r="P895" s="613">
        <f>'Pres Produc'!G658</f>
        <v>11303.61394871795</v>
      </c>
      <c r="Q895" s="613">
        <f>'Pres Produc'!H658</f>
        <v>14326.232820512821</v>
      </c>
      <c r="S895" s="87" t="s">
        <v>108</v>
      </c>
      <c r="T895" s="739" t="s">
        <v>267</v>
      </c>
      <c r="U895" s="617">
        <f t="shared" ref="U895:U897" si="1129">(L907+L952)/(D907+D952)</f>
        <v>2.16</v>
      </c>
      <c r="V895" s="617">
        <f t="shared" si="1128"/>
        <v>2.2584745051935968</v>
      </c>
      <c r="W895" s="617">
        <f t="shared" si="1128"/>
        <v>2.3719897484422328</v>
      </c>
      <c r="X895" s="617">
        <f t="shared" si="1128"/>
        <v>2.4905741083498549</v>
      </c>
      <c r="Y895" s="617">
        <f t="shared" si="1128"/>
        <v>2.6158159984429168</v>
      </c>
      <c r="Z895" s="617">
        <f t="shared" si="1128"/>
        <v>2.746629562853879</v>
      </c>
    </row>
    <row r="896" spans="2:26" x14ac:dyDescent="0.2">
      <c r="B896" s="87" t="s">
        <v>109</v>
      </c>
      <c r="C896" s="739" t="s">
        <v>247</v>
      </c>
      <c r="D896" s="612">
        <f>'Pres Produc'!C674</f>
        <v>736</v>
      </c>
      <c r="E896" s="612">
        <f>'Pres Produc'!D674</f>
        <v>800</v>
      </c>
      <c r="F896" s="612">
        <f>'Pres Produc'!E674</f>
        <v>953.71015384615384</v>
      </c>
      <c r="G896" s="612">
        <f>'Pres Produc'!F674</f>
        <v>1144.6521846153846</v>
      </c>
      <c r="H896" s="612">
        <f>'Pres Produc'!G674</f>
        <v>1456.1443076923078</v>
      </c>
      <c r="I896" s="612">
        <f>'Pres Produc'!H674</f>
        <v>1845.063076923077</v>
      </c>
      <c r="K896" s="87" t="s">
        <v>109</v>
      </c>
      <c r="L896" s="613">
        <f>'Pres Produc'!C674</f>
        <v>736</v>
      </c>
      <c r="M896" s="613">
        <f>'Pres Produc'!D674</f>
        <v>800</v>
      </c>
      <c r="N896" s="613">
        <f>'Pres Produc'!E674</f>
        <v>953.71015384615384</v>
      </c>
      <c r="O896" s="613">
        <f>'Pres Produc'!F674</f>
        <v>1144.6521846153846</v>
      </c>
      <c r="P896" s="613">
        <f>'Pres Produc'!G674</f>
        <v>1456.1443076923078</v>
      </c>
      <c r="Q896" s="613">
        <f>'Pres Produc'!H674</f>
        <v>1845.063076923077</v>
      </c>
      <c r="S896" s="87" t="s">
        <v>109</v>
      </c>
      <c r="T896" s="739" t="s">
        <v>267</v>
      </c>
      <c r="U896" s="617">
        <f t="shared" si="1129"/>
        <v>2.16</v>
      </c>
      <c r="V896" s="617">
        <f t="shared" si="1128"/>
        <v>2.2587543782837129</v>
      </c>
      <c r="W896" s="617">
        <f t="shared" si="1128"/>
        <v>2.4747728155738495</v>
      </c>
      <c r="X896" s="617">
        <f t="shared" si="1128"/>
        <v>2.6082340549281855</v>
      </c>
      <c r="Y896" s="617">
        <f t="shared" si="1128"/>
        <v>2.7403060812087974</v>
      </c>
      <c r="Z896" s="617">
        <f t="shared" si="1128"/>
        <v>2.8774069770362996</v>
      </c>
    </row>
    <row r="897" spans="2:26" x14ac:dyDescent="0.2">
      <c r="B897" s="87" t="s">
        <v>110</v>
      </c>
      <c r="C897" s="739" t="s">
        <v>247</v>
      </c>
      <c r="D897" s="612">
        <f>'Pres Produc'!C690</f>
        <v>251</v>
      </c>
      <c r="E897" s="612">
        <f>'Pres Produc'!D690</f>
        <v>270</v>
      </c>
      <c r="F897" s="612">
        <f>'Pres Produc'!E690</f>
        <v>323.7563076923077</v>
      </c>
      <c r="G897" s="612">
        <f>'Pres Produc'!F690</f>
        <v>388.50756923076921</v>
      </c>
      <c r="H897" s="612">
        <f>'Pres Produc'!G690</f>
        <v>493.43661538461538</v>
      </c>
      <c r="I897" s="612">
        <f>'Pres Produc'!H690</f>
        <v>625.98615384615391</v>
      </c>
      <c r="K897" s="87" t="s">
        <v>110</v>
      </c>
      <c r="L897" s="613">
        <f>'Pres Produc'!C690</f>
        <v>251</v>
      </c>
      <c r="M897" s="613">
        <f>'Pres Produc'!D690</f>
        <v>270</v>
      </c>
      <c r="N897" s="613">
        <f>'Pres Produc'!E690</f>
        <v>323.7563076923077</v>
      </c>
      <c r="O897" s="613">
        <f>'Pres Produc'!F690</f>
        <v>388.50756923076921</v>
      </c>
      <c r="P897" s="613">
        <f>'Pres Produc'!G690</f>
        <v>493.43661538461538</v>
      </c>
      <c r="Q897" s="613">
        <f>'Pres Produc'!H690</f>
        <v>625.98615384615391</v>
      </c>
      <c r="S897" s="220" t="s">
        <v>110</v>
      </c>
      <c r="T897" s="791" t="s">
        <v>267</v>
      </c>
      <c r="U897" s="617">
        <f t="shared" si="1129"/>
        <v>2.16</v>
      </c>
      <c r="V897" s="617">
        <f t="shared" si="1128"/>
        <v>2.2586641221374051</v>
      </c>
      <c r="W897" s="617">
        <f t="shared" si="1128"/>
        <v>2.3719251083849824</v>
      </c>
      <c r="X897" s="617">
        <f t="shared" si="1128"/>
        <v>2.4905785736931816</v>
      </c>
      <c r="Y897" s="617">
        <f t="shared" si="1128"/>
        <v>2.6158078213715008</v>
      </c>
      <c r="Z897" s="617">
        <f t="shared" si="1128"/>
        <v>2.7466285156159427</v>
      </c>
    </row>
    <row r="898" spans="2:26" x14ac:dyDescent="0.2">
      <c r="B898" s="87" t="s">
        <v>111</v>
      </c>
      <c r="C898" s="739" t="s">
        <v>247</v>
      </c>
      <c r="D898" s="612">
        <f>'Pres Produc'!C706</f>
        <v>845</v>
      </c>
      <c r="E898" s="612">
        <f>'Pres Produc'!D706</f>
        <v>926</v>
      </c>
      <c r="F898" s="612">
        <f>'Pres Produc'!E706</f>
        <v>1099.219487179487</v>
      </c>
      <c r="G898" s="612">
        <f>'Pres Produc'!F706</f>
        <v>1319.8633846153846</v>
      </c>
      <c r="H898" s="612">
        <f>'Pres Produc'!G706</f>
        <v>1678.2456410256409</v>
      </c>
      <c r="I898" s="612">
        <f>'Pres Produc'!H706</f>
        <v>2126.4897435897433</v>
      </c>
      <c r="K898" s="87" t="s">
        <v>111</v>
      </c>
      <c r="L898" s="613">
        <f>'Pres Produc'!C706</f>
        <v>845</v>
      </c>
      <c r="M898" s="613">
        <f>'Pres Produc'!D706</f>
        <v>926</v>
      </c>
      <c r="N898" s="613">
        <f>'Pres Produc'!E706</f>
        <v>1099.219487179487</v>
      </c>
      <c r="O898" s="613">
        <f>'Pres Produc'!F706</f>
        <v>1319.8633846153846</v>
      </c>
      <c r="P898" s="613">
        <f>'Pres Produc'!G706</f>
        <v>1678.2456410256409</v>
      </c>
      <c r="Q898" s="613">
        <f>'Pres Produc'!H706</f>
        <v>2126.4897435897433</v>
      </c>
      <c r="S898" s="523" t="s">
        <v>777</v>
      </c>
      <c r="T898" s="524"/>
      <c r="U898" s="841"/>
      <c r="V898" s="841"/>
      <c r="W898" s="841"/>
      <c r="X898" s="841"/>
      <c r="Y898" s="841"/>
      <c r="Z898" s="842"/>
    </row>
    <row r="899" spans="2:26" x14ac:dyDescent="0.2">
      <c r="B899" s="87" t="s">
        <v>112</v>
      </c>
      <c r="C899" s="739" t="s">
        <v>247</v>
      </c>
      <c r="D899" s="612">
        <f>'Pres Produc'!C722</f>
        <v>502</v>
      </c>
      <c r="E899" s="612">
        <f>'Pres Produc'!D722</f>
        <v>540</v>
      </c>
      <c r="F899" s="612">
        <f>'Pres Produc'!E722</f>
        <v>646.5126153846154</v>
      </c>
      <c r="G899" s="612">
        <f>'Pres Produc'!F722</f>
        <v>777.01513846153841</v>
      </c>
      <c r="H899" s="612">
        <f>'Pres Produc'!G722</f>
        <v>987.87323076923076</v>
      </c>
      <c r="I899" s="612">
        <f>'Pres Produc'!H722</f>
        <v>1251.9723076923078</v>
      </c>
      <c r="K899" s="87" t="s">
        <v>112</v>
      </c>
      <c r="L899" s="613">
        <f>'Pres Produc'!C722</f>
        <v>502</v>
      </c>
      <c r="M899" s="613">
        <f>'Pres Produc'!D722</f>
        <v>540</v>
      </c>
      <c r="N899" s="613">
        <f>'Pres Produc'!E722</f>
        <v>646.5126153846154</v>
      </c>
      <c r="O899" s="613">
        <f>'Pres Produc'!F722</f>
        <v>777.01513846153841</v>
      </c>
      <c r="P899" s="613">
        <f>'Pres Produc'!G722</f>
        <v>987.87323076923076</v>
      </c>
      <c r="Q899" s="613">
        <f>'Pres Produc'!H722</f>
        <v>1251.9723076923078</v>
      </c>
      <c r="S899" s="126" t="s">
        <v>111</v>
      </c>
      <c r="T899" s="789" t="s">
        <v>267</v>
      </c>
      <c r="U899" s="840">
        <f>(L912+L957)/(D912+D957)</f>
        <v>2.7</v>
      </c>
      <c r="V899" s="840">
        <f t="shared" ref="V899:Z899" si="1130">(M912+M957)/(E912+E957)</f>
        <v>2.8302807775377969</v>
      </c>
      <c r="W899" s="840">
        <f t="shared" si="1130"/>
        <v>2.9725585621368862</v>
      </c>
      <c r="X899" s="840">
        <f t="shared" si="1130"/>
        <v>3.1214209229903616</v>
      </c>
      <c r="Y899" s="840">
        <f t="shared" si="1130"/>
        <v>3.2784093703054342</v>
      </c>
      <c r="Z899" s="840">
        <f t="shared" si="1130"/>
        <v>3.4423587857224827</v>
      </c>
    </row>
    <row r="900" spans="2:26" x14ac:dyDescent="0.2">
      <c r="B900" s="87" t="s">
        <v>113</v>
      </c>
      <c r="C900" s="739" t="s">
        <v>247</v>
      </c>
      <c r="D900" s="612">
        <f>'Pres Produc'!C738</f>
        <v>1036</v>
      </c>
      <c r="E900" s="612">
        <f>'Pres Produc'!D738</f>
        <v>1120</v>
      </c>
      <c r="F900" s="612">
        <f>'Pres Produc'!E738</f>
        <v>1339.1819487179487</v>
      </c>
      <c r="G900" s="612">
        <f>'Pres Produc'!F738</f>
        <v>1607.0183384615384</v>
      </c>
      <c r="H900" s="612">
        <f>'Pres Produc'!G738</f>
        <v>2043.8545641025639</v>
      </c>
      <c r="I900" s="612">
        <f>'Pres Produc'!H738</f>
        <v>2589.9989743589745</v>
      </c>
      <c r="K900" s="87" t="s">
        <v>113</v>
      </c>
      <c r="L900" s="613">
        <f>'Pres Produc'!C738</f>
        <v>1036</v>
      </c>
      <c r="M900" s="613">
        <f>'Pres Produc'!D738</f>
        <v>1120</v>
      </c>
      <c r="N900" s="613">
        <f>'Pres Produc'!E738</f>
        <v>1339.1819487179487</v>
      </c>
      <c r="O900" s="613">
        <f>'Pres Produc'!F738</f>
        <v>1607.0183384615384</v>
      </c>
      <c r="P900" s="613">
        <f>'Pres Produc'!G738</f>
        <v>2043.8545641025639</v>
      </c>
      <c r="Q900" s="613">
        <f>'Pres Produc'!H738</f>
        <v>2589.9989743589745</v>
      </c>
      <c r="S900" s="220" t="s">
        <v>112</v>
      </c>
      <c r="T900" s="791" t="s">
        <v>267</v>
      </c>
      <c r="U900" s="840">
        <f>(L913+L958)/(D913+D958)</f>
        <v>2.7</v>
      </c>
      <c r="V900" s="840">
        <f t="shared" ref="V900:Z900" si="1131">(M913+M958)/(E913+E958)</f>
        <v>2.8300065801842456</v>
      </c>
      <c r="W900" s="840">
        <f t="shared" si="1131"/>
        <v>3.1017259720321464</v>
      </c>
      <c r="X900" s="840">
        <f t="shared" si="1131"/>
        <v>3.2689357766332927</v>
      </c>
      <c r="Y900" s="840">
        <f t="shared" si="1131"/>
        <v>3.4344344438294345</v>
      </c>
      <c r="Z900" s="840">
        <f t="shared" si="1131"/>
        <v>3.6062741473042497</v>
      </c>
    </row>
    <row r="901" spans="2:26" x14ac:dyDescent="0.2">
      <c r="B901" s="87" t="s">
        <v>115</v>
      </c>
      <c r="C901" s="739" t="s">
        <v>247</v>
      </c>
      <c r="D901" s="612">
        <f>'Pres Produc'!C754</f>
        <v>65</v>
      </c>
      <c r="E901" s="612">
        <f>'Pres Produc'!D754</f>
        <v>70</v>
      </c>
      <c r="F901" s="612">
        <f>'Pres Produc'!E754</f>
        <v>84.793846153846147</v>
      </c>
      <c r="G901" s="612">
        <f>'Pres Produc'!F754</f>
        <v>100.35261538461538</v>
      </c>
      <c r="H901" s="612">
        <f>'Pres Produc'!G754</f>
        <v>128.8276923076923</v>
      </c>
      <c r="I901" s="612">
        <f>'Pres Produc'!H754</f>
        <v>162.47692307692307</v>
      </c>
      <c r="K901" s="87" t="s">
        <v>115</v>
      </c>
      <c r="L901" s="613">
        <f>'Pres Produc'!C754</f>
        <v>65</v>
      </c>
      <c r="M901" s="613">
        <f>'Pres Produc'!D754</f>
        <v>70</v>
      </c>
      <c r="N901" s="613">
        <f>'Pres Produc'!E754</f>
        <v>84.793846153846147</v>
      </c>
      <c r="O901" s="613">
        <f>'Pres Produc'!F754</f>
        <v>100.35261538461538</v>
      </c>
      <c r="P901" s="613">
        <f>'Pres Produc'!G754</f>
        <v>128.8276923076923</v>
      </c>
      <c r="Q901" s="613">
        <f>'Pres Produc'!H754</f>
        <v>162.47692307692307</v>
      </c>
      <c r="S901" s="523" t="s">
        <v>778</v>
      </c>
      <c r="T901" s="524"/>
      <c r="U901" s="841"/>
      <c r="V901" s="841"/>
      <c r="W901" s="841"/>
      <c r="X901" s="841"/>
      <c r="Y901" s="841"/>
      <c r="Z901" s="842"/>
    </row>
    <row r="902" spans="2:26" x14ac:dyDescent="0.2">
      <c r="B902" s="87" t="s">
        <v>114</v>
      </c>
      <c r="C902" s="739" t="s">
        <v>247</v>
      </c>
      <c r="D902" s="612">
        <f>'Pres Produc'!C770</f>
        <v>309</v>
      </c>
      <c r="E902" s="612">
        <f>'Pres Produc'!D770</f>
        <v>355</v>
      </c>
      <c r="F902" s="612">
        <f>'Pres Produc'!E770</f>
        <v>426.38830769230771</v>
      </c>
      <c r="G902" s="612">
        <f>'Pres Produc'!F770</f>
        <v>511.66596923076924</v>
      </c>
      <c r="H902" s="612">
        <f>'Pres Produc'!G770</f>
        <v>648.0126153846154</v>
      </c>
      <c r="I902" s="612">
        <f>'Pres Produc'!H770</f>
        <v>821.30615384615385</v>
      </c>
      <c r="K902" s="87" t="s">
        <v>114</v>
      </c>
      <c r="L902" s="618">
        <f>'Pres Produc'!C770</f>
        <v>309</v>
      </c>
      <c r="M902" s="618">
        <f>'Pres Produc'!D770</f>
        <v>355</v>
      </c>
      <c r="N902" s="618">
        <f>'Pres Produc'!E770</f>
        <v>426.38830769230771</v>
      </c>
      <c r="O902" s="618">
        <f>'Pres Produc'!F770</f>
        <v>511.66596923076924</v>
      </c>
      <c r="P902" s="618">
        <f>'Pres Produc'!G770</f>
        <v>648.0126153846154</v>
      </c>
      <c r="Q902" s="618">
        <f>'Pres Produc'!H770</f>
        <v>821.30615384615385</v>
      </c>
      <c r="S902" s="126" t="s">
        <v>113</v>
      </c>
      <c r="T902" s="789" t="s">
        <v>267</v>
      </c>
      <c r="U902" s="840">
        <f>(L916+L961)/(D916+D961)</f>
        <v>0.85</v>
      </c>
      <c r="V902" s="840">
        <f t="shared" ref="V902:Z902" si="1132">(M916+M961)/(E916+E961)</f>
        <v>0.91280555555555531</v>
      </c>
      <c r="W902" s="840">
        <f t="shared" si="1132"/>
        <v>0.96105720352688961</v>
      </c>
      <c r="X902" s="840">
        <f t="shared" si="1132"/>
        <v>1.0093674347601838</v>
      </c>
      <c r="Y902" s="840">
        <f t="shared" si="1132"/>
        <v>1.0601505215990501</v>
      </c>
      <c r="Z902" s="840">
        <f t="shared" si="1132"/>
        <v>1.1131697582082882</v>
      </c>
    </row>
    <row r="903" spans="2:26" x14ac:dyDescent="0.2">
      <c r="B903" s="682" t="s">
        <v>129</v>
      </c>
      <c r="C903" s="524"/>
      <c r="D903" s="537"/>
      <c r="E903" s="536"/>
      <c r="F903" s="536"/>
      <c r="G903" s="536"/>
      <c r="H903" s="536"/>
      <c r="I903" s="538"/>
      <c r="J903" s="533"/>
      <c r="K903" s="682" t="s">
        <v>129</v>
      </c>
      <c r="L903" s="539"/>
      <c r="M903" s="539"/>
      <c r="N903" s="539"/>
      <c r="O903" s="539"/>
      <c r="P903" s="539"/>
      <c r="Q903" s="540"/>
      <c r="S903" s="220" t="s">
        <v>115</v>
      </c>
      <c r="T903" s="791" t="s">
        <v>267</v>
      </c>
      <c r="U903" s="840">
        <f>(L917+L962)/(D917+D962)</f>
        <v>0.85</v>
      </c>
      <c r="V903" s="840">
        <f t="shared" ref="V903:Z903" si="1133">(M917+M962)/(E917+E962)</f>
        <v>0.91286069651741297</v>
      </c>
      <c r="W903" s="840">
        <f t="shared" si="1133"/>
        <v>0.96108423175420976</v>
      </c>
      <c r="X903" s="840">
        <f t="shared" si="1133"/>
        <v>1.009309274439814</v>
      </c>
      <c r="Y903" s="840">
        <f t="shared" si="1133"/>
        <v>1.0601908267727427</v>
      </c>
      <c r="Z903" s="840">
        <f t="shared" si="1133"/>
        <v>1.113159617963444</v>
      </c>
    </row>
    <row r="904" spans="2:26" x14ac:dyDescent="0.2">
      <c r="B904" s="523" t="s">
        <v>250</v>
      </c>
      <c r="C904" s="524"/>
      <c r="D904" s="537"/>
      <c r="E904" s="536"/>
      <c r="F904" s="536"/>
      <c r="G904" s="536"/>
      <c r="H904" s="536"/>
      <c r="I904" s="538"/>
      <c r="J904" s="533"/>
      <c r="K904" s="523" t="s">
        <v>250</v>
      </c>
      <c r="L904" s="543"/>
      <c r="M904" s="543"/>
      <c r="N904" s="543"/>
      <c r="O904" s="543"/>
      <c r="P904" s="543"/>
      <c r="Q904" s="544"/>
      <c r="S904" s="558" t="s">
        <v>835</v>
      </c>
      <c r="T904" s="525"/>
      <c r="U904" s="841"/>
      <c r="V904" s="841"/>
      <c r="W904" s="841"/>
      <c r="X904" s="841"/>
      <c r="Y904" s="841"/>
      <c r="Z904" s="842"/>
    </row>
    <row r="905" spans="2:26" x14ac:dyDescent="0.2">
      <c r="B905" s="523" t="s">
        <v>776</v>
      </c>
      <c r="C905" s="524"/>
      <c r="D905" s="537"/>
      <c r="E905" s="536"/>
      <c r="F905" s="536"/>
      <c r="G905" s="536"/>
      <c r="H905" s="536"/>
      <c r="I905" s="538"/>
      <c r="J905" s="533"/>
      <c r="K905" s="523" t="s">
        <v>776</v>
      </c>
      <c r="L905" s="545"/>
      <c r="M905" s="545"/>
      <c r="N905" s="545"/>
      <c r="O905" s="545"/>
      <c r="P905" s="545"/>
      <c r="Q905" s="546"/>
      <c r="S905" s="768" t="s">
        <v>114</v>
      </c>
      <c r="T905" s="792" t="s">
        <v>267</v>
      </c>
      <c r="U905" s="843">
        <f>(L920+L965)/(D920+D965)</f>
        <v>2.48</v>
      </c>
      <c r="V905" s="843">
        <f t="shared" ref="V905:Z905" si="1134">(M920+M965)/(E920+E965)</f>
        <v>2.60825041736227</v>
      </c>
      <c r="W905" s="843">
        <f t="shared" si="1134"/>
        <v>2.8586982010731958</v>
      </c>
      <c r="X905" s="843">
        <f t="shared" si="1134"/>
        <v>3.0126868264470152</v>
      </c>
      <c r="Y905" s="843">
        <f t="shared" si="1134"/>
        <v>3.1651569609121379</v>
      </c>
      <c r="Z905" s="843">
        <f t="shared" si="1134"/>
        <v>3.3235976916875671</v>
      </c>
    </row>
    <row r="906" spans="2:26" x14ac:dyDescent="0.2">
      <c r="B906" s="87" t="s">
        <v>107</v>
      </c>
      <c r="C906" s="739" t="s">
        <v>267</v>
      </c>
      <c r="D906" s="532">
        <v>0</v>
      </c>
      <c r="E906" s="612">
        <f>D1041</f>
        <v>524</v>
      </c>
      <c r="F906" s="612">
        <f t="shared" ref="F906:I909" si="1135">E1041</f>
        <v>579</v>
      </c>
      <c r="G906" s="612">
        <f t="shared" si="1135"/>
        <v>685</v>
      </c>
      <c r="H906" s="612">
        <f t="shared" si="1135"/>
        <v>822</v>
      </c>
      <c r="I906" s="612">
        <f t="shared" si="1135"/>
        <v>1045</v>
      </c>
      <c r="K906" s="87" t="s">
        <v>107</v>
      </c>
      <c r="L906" s="960">
        <v>0</v>
      </c>
      <c r="M906" s="846">
        <f>L1041</f>
        <v>1131.8400000000001</v>
      </c>
      <c r="N906" s="846">
        <f t="shared" ref="N906:Q909" si="1136">M1041</f>
        <v>1307.9255555555555</v>
      </c>
      <c r="O906" s="846">
        <f t="shared" si="1136"/>
        <v>1624.6868667743856</v>
      </c>
      <c r="P906" s="846">
        <f t="shared" si="1136"/>
        <v>2047.2352622629587</v>
      </c>
      <c r="Q906" s="846">
        <f t="shared" si="1136"/>
        <v>2733.5294793942048</v>
      </c>
      <c r="S906" s="501" t="s">
        <v>248</v>
      </c>
      <c r="T906" s="576"/>
      <c r="U906" s="844"/>
      <c r="V906" s="844"/>
      <c r="W906" s="844"/>
      <c r="X906" s="844"/>
      <c r="Y906" s="844"/>
      <c r="Z906" s="845"/>
    </row>
    <row r="907" spans="2:26" x14ac:dyDescent="0.2">
      <c r="B907" s="87" t="s">
        <v>108</v>
      </c>
      <c r="C907" s="739" t="s">
        <v>267</v>
      </c>
      <c r="D907" s="532">
        <v>0</v>
      </c>
      <c r="E907" s="612">
        <f t="shared" ref="E907:E909" si="1137">D1042</f>
        <v>3368</v>
      </c>
      <c r="F907" s="612">
        <f t="shared" si="1135"/>
        <v>3572</v>
      </c>
      <c r="G907" s="612">
        <f t="shared" si="1135"/>
        <v>4311</v>
      </c>
      <c r="H907" s="612">
        <f t="shared" si="1135"/>
        <v>5173</v>
      </c>
      <c r="I907" s="612">
        <f t="shared" si="1135"/>
        <v>6577</v>
      </c>
      <c r="K907" s="87" t="s">
        <v>108</v>
      </c>
      <c r="L907" s="960">
        <v>0</v>
      </c>
      <c r="M907" s="846">
        <f t="shared" ref="M907" si="1138">L1042</f>
        <v>7274.8799999999974</v>
      </c>
      <c r="N907" s="846">
        <f t="shared" si="1136"/>
        <v>8067.2709325515243</v>
      </c>
      <c r="O907" s="846">
        <f t="shared" si="1136"/>
        <v>10225.647805534478</v>
      </c>
      <c r="P907" s="846">
        <f t="shared" si="1136"/>
        <v>12883.739862493792</v>
      </c>
      <c r="Q907" s="846">
        <f t="shared" si="1136"/>
        <v>17204.221821759071</v>
      </c>
      <c r="S907" s="523" t="s">
        <v>785</v>
      </c>
      <c r="T907" s="524"/>
      <c r="U907" s="841"/>
      <c r="V907" s="841"/>
      <c r="W907" s="841"/>
      <c r="X907" s="841"/>
      <c r="Y907" s="841"/>
      <c r="Z907" s="842"/>
    </row>
    <row r="908" spans="2:26" x14ac:dyDescent="0.2">
      <c r="B908" s="87" t="s">
        <v>109</v>
      </c>
      <c r="C908" s="739" t="s">
        <v>267</v>
      </c>
      <c r="D908" s="532">
        <v>0</v>
      </c>
      <c r="E908" s="612">
        <f t="shared" si="1137"/>
        <v>467</v>
      </c>
      <c r="F908" s="612">
        <f t="shared" si="1135"/>
        <v>508</v>
      </c>
      <c r="G908" s="612">
        <f t="shared" si="1135"/>
        <v>605</v>
      </c>
      <c r="H908" s="612">
        <f t="shared" si="1135"/>
        <v>726</v>
      </c>
      <c r="I908" s="612">
        <f t="shared" si="1135"/>
        <v>924</v>
      </c>
      <c r="K908" s="87" t="s">
        <v>109</v>
      </c>
      <c r="L908" s="960">
        <v>0</v>
      </c>
      <c r="M908" s="846">
        <f t="shared" ref="M908" si="1139">L1043</f>
        <v>1008.7200000000012</v>
      </c>
      <c r="N908" s="846">
        <f t="shared" si="1136"/>
        <v>1147.4472241681269</v>
      </c>
      <c r="O908" s="846">
        <f t="shared" si="1136"/>
        <v>1497.2375534221792</v>
      </c>
      <c r="P908" s="846">
        <f t="shared" si="1136"/>
        <v>1893.5779238778614</v>
      </c>
      <c r="Q908" s="846">
        <f t="shared" si="1136"/>
        <v>2532.0428190369312</v>
      </c>
      <c r="S908" s="126" t="s">
        <v>107</v>
      </c>
      <c r="T908" s="789" t="s">
        <v>247</v>
      </c>
      <c r="U908" s="840">
        <f>(L925+L970)/(D925+D970)</f>
        <v>0.31</v>
      </c>
      <c r="V908" s="840">
        <f t="shared" ref="V908:Z916" si="1140">(M925+M970)/(E925+E970)</f>
        <v>0.32798925556408287</v>
      </c>
      <c r="W908" s="840">
        <f t="shared" si="1140"/>
        <v>0.34475884603776252</v>
      </c>
      <c r="X908" s="840">
        <f t="shared" si="1140"/>
        <v>0.3620611889656643</v>
      </c>
      <c r="Y908" s="840">
        <f t="shared" si="1140"/>
        <v>0.38027696322420779</v>
      </c>
      <c r="Z908" s="840">
        <f t="shared" si="1140"/>
        <v>0.39929209566863505</v>
      </c>
    </row>
    <row r="909" spans="2:26" x14ac:dyDescent="0.2">
      <c r="B909" s="87" t="s">
        <v>110</v>
      </c>
      <c r="C909" s="739" t="s">
        <v>267</v>
      </c>
      <c r="D909" s="532">
        <v>0</v>
      </c>
      <c r="E909" s="612">
        <f t="shared" si="1137"/>
        <v>216</v>
      </c>
      <c r="F909" s="612">
        <f t="shared" si="1135"/>
        <v>233</v>
      </c>
      <c r="G909" s="612">
        <f t="shared" si="1135"/>
        <v>279</v>
      </c>
      <c r="H909" s="612">
        <f t="shared" si="1135"/>
        <v>335</v>
      </c>
      <c r="I909" s="612">
        <f t="shared" si="1135"/>
        <v>426</v>
      </c>
      <c r="K909" s="87" t="s">
        <v>110</v>
      </c>
      <c r="L909" s="960">
        <v>0</v>
      </c>
      <c r="M909" s="846">
        <f t="shared" ref="M909" si="1141">L1044</f>
        <v>466.5600000000004</v>
      </c>
      <c r="N909" s="846">
        <f t="shared" si="1136"/>
        <v>526.26874045801469</v>
      </c>
      <c r="O909" s="846">
        <f t="shared" si="1136"/>
        <v>661.76710523941074</v>
      </c>
      <c r="P909" s="846">
        <f t="shared" si="1136"/>
        <v>834.34382218721566</v>
      </c>
      <c r="Q909" s="846">
        <f t="shared" si="1136"/>
        <v>1114.3341319042593</v>
      </c>
      <c r="S909" s="87" t="s">
        <v>108</v>
      </c>
      <c r="T909" s="739" t="s">
        <v>247</v>
      </c>
      <c r="U909" s="840">
        <f t="shared" ref="U909:U916" si="1142">(L926+L971)/(D926+D971)</f>
        <v>0.31</v>
      </c>
      <c r="V909" s="840">
        <f t="shared" si="1140"/>
        <v>0.32790296886314269</v>
      </c>
      <c r="W909" s="840">
        <f t="shared" si="1140"/>
        <v>0.3447886505034255</v>
      </c>
      <c r="X909" s="840">
        <f t="shared" si="1140"/>
        <v>0.3620624591429123</v>
      </c>
      <c r="Y909" s="840">
        <f t="shared" si="1140"/>
        <v>0.38027296662821386</v>
      </c>
      <c r="Z909" s="840">
        <f t="shared" si="1140"/>
        <v>0.3992896577714819</v>
      </c>
    </row>
    <row r="910" spans="2:26" x14ac:dyDescent="0.2">
      <c r="B910" s="561" t="s">
        <v>781</v>
      </c>
      <c r="C910" s="611"/>
      <c r="D910" s="572">
        <f t="shared" ref="D910" si="1143">SUM(D906:D909)</f>
        <v>0</v>
      </c>
      <c r="E910" s="572">
        <f t="shared" ref="E910" si="1144">SUM(E906:E909)</f>
        <v>4575</v>
      </c>
      <c r="F910" s="572">
        <f t="shared" ref="F910:I910" si="1145">SUM(F906:F909)</f>
        <v>4892</v>
      </c>
      <c r="G910" s="572">
        <f t="shared" si="1145"/>
        <v>5880</v>
      </c>
      <c r="H910" s="572">
        <f t="shared" si="1145"/>
        <v>7056</v>
      </c>
      <c r="I910" s="572">
        <f t="shared" si="1145"/>
        <v>8972</v>
      </c>
      <c r="J910" s="533"/>
      <c r="K910" s="561" t="s">
        <v>781</v>
      </c>
      <c r="L910" s="572">
        <f t="shared" ref="L910" si="1146">SUM(L906:L909)</f>
        <v>0</v>
      </c>
      <c r="M910" s="572">
        <f t="shared" ref="M910" si="1147">SUM(M906:M909)</f>
        <v>9882</v>
      </c>
      <c r="N910" s="572">
        <f t="shared" ref="N910:Q910" si="1148">SUM(N906:N909)</f>
        <v>11048.912452733221</v>
      </c>
      <c r="O910" s="572">
        <f t="shared" si="1148"/>
        <v>14009.339330970453</v>
      </c>
      <c r="P910" s="572">
        <f t="shared" si="1148"/>
        <v>17658.896870821827</v>
      </c>
      <c r="Q910" s="572">
        <f t="shared" si="1148"/>
        <v>23584.128252094466</v>
      </c>
      <c r="S910" s="87" t="s">
        <v>109</v>
      </c>
      <c r="T910" s="739" t="s">
        <v>247</v>
      </c>
      <c r="U910" s="840">
        <f t="shared" si="1142"/>
        <v>0.31</v>
      </c>
      <c r="V910" s="840">
        <f t="shared" si="1140"/>
        <v>0.3279555555555555</v>
      </c>
      <c r="W910" s="840">
        <f t="shared" si="1140"/>
        <v>0.34477125301480982</v>
      </c>
      <c r="X910" s="840">
        <f t="shared" si="1140"/>
        <v>0.36206412395107318</v>
      </c>
      <c r="Y910" s="840">
        <f t="shared" si="1140"/>
        <v>0.38027455116943981</v>
      </c>
      <c r="Z910" s="840">
        <f t="shared" si="1140"/>
        <v>0.39928988436445711</v>
      </c>
    </row>
    <row r="911" spans="2:26" x14ac:dyDescent="0.2">
      <c r="B911" s="523" t="s">
        <v>777</v>
      </c>
      <c r="C911" s="524"/>
      <c r="D911" s="537"/>
      <c r="E911" s="536"/>
      <c r="F911" s="536"/>
      <c r="G911" s="536"/>
      <c r="H911" s="536"/>
      <c r="I911" s="536"/>
      <c r="J911" s="533"/>
      <c r="K911" s="523" t="s">
        <v>777</v>
      </c>
      <c r="L911" s="545"/>
      <c r="M911" s="545"/>
      <c r="N911" s="545"/>
      <c r="O911" s="545"/>
      <c r="P911" s="545"/>
      <c r="Q911" s="546"/>
      <c r="S911" s="87" t="s">
        <v>110</v>
      </c>
      <c r="T911" s="739" t="s">
        <v>247</v>
      </c>
      <c r="U911" s="840">
        <f t="shared" si="1142"/>
        <v>0.37</v>
      </c>
      <c r="V911" s="840">
        <f t="shared" si="1140"/>
        <v>0.37898026315789474</v>
      </c>
      <c r="W911" s="840">
        <f t="shared" si="1140"/>
        <v>0.39712877182268042</v>
      </c>
      <c r="X911" s="840">
        <f t="shared" si="1140"/>
        <v>0.41695495079747441</v>
      </c>
      <c r="Y911" s="840">
        <f t="shared" si="1140"/>
        <v>0.43787353384475247</v>
      </c>
      <c r="Z911" s="840">
        <f t="shared" si="1140"/>
        <v>0.45977703772597917</v>
      </c>
    </row>
    <row r="912" spans="2:26" x14ac:dyDescent="0.2">
      <c r="B912" s="87" t="s">
        <v>111</v>
      </c>
      <c r="C912" s="739" t="s">
        <v>267</v>
      </c>
      <c r="D912" s="532">
        <v>0</v>
      </c>
      <c r="E912" s="612">
        <f t="shared" ref="E912:E913" si="1149">D1047</f>
        <v>423</v>
      </c>
      <c r="F912" s="612">
        <f t="shared" ref="F912:F913" si="1150">E1047</f>
        <v>463</v>
      </c>
      <c r="G912" s="612">
        <f t="shared" ref="G912:G913" si="1151">F1047</f>
        <v>550</v>
      </c>
      <c r="H912" s="612">
        <f t="shared" ref="H912:H913" si="1152">G1047</f>
        <v>660</v>
      </c>
      <c r="I912" s="612">
        <f t="shared" ref="I912:I913" si="1153">H1047</f>
        <v>839</v>
      </c>
      <c r="K912" s="87" t="s">
        <v>111</v>
      </c>
      <c r="L912" s="534">
        <v>0</v>
      </c>
      <c r="M912" s="613">
        <f>L1047</f>
        <v>1142.1000000000004</v>
      </c>
      <c r="N912" s="613">
        <f t="shared" ref="N912:Q913" si="1154">M1047</f>
        <v>1310.42</v>
      </c>
      <c r="O912" s="613">
        <f t="shared" si="1154"/>
        <v>1634.9072091752878</v>
      </c>
      <c r="P912" s="613">
        <f t="shared" si="1154"/>
        <v>2060.1378091736406</v>
      </c>
      <c r="Q912" s="613">
        <f t="shared" si="1154"/>
        <v>2750.5854616862598</v>
      </c>
      <c r="S912" s="87" t="s">
        <v>111</v>
      </c>
      <c r="T912" s="739" t="s">
        <v>247</v>
      </c>
      <c r="U912" s="840">
        <f t="shared" si="1142"/>
        <v>0.15</v>
      </c>
      <c r="V912" s="840">
        <f t="shared" si="1140"/>
        <v>0.1589827255278311</v>
      </c>
      <c r="W912" s="840">
        <f t="shared" si="1140"/>
        <v>0.16715386883185435</v>
      </c>
      <c r="X912" s="840">
        <f t="shared" si="1140"/>
        <v>0.17554691143767137</v>
      </c>
      <c r="Y912" s="840">
        <f t="shared" si="1140"/>
        <v>0.18437473941625668</v>
      </c>
      <c r="Z912" s="840">
        <f t="shared" si="1140"/>
        <v>0.19359392630270522</v>
      </c>
    </row>
    <row r="913" spans="2:26" x14ac:dyDescent="0.2">
      <c r="B913" s="87" t="s">
        <v>112</v>
      </c>
      <c r="C913" s="739" t="s">
        <v>267</v>
      </c>
      <c r="D913" s="532">
        <v>0</v>
      </c>
      <c r="E913" s="612">
        <f t="shared" si="1149"/>
        <v>352</v>
      </c>
      <c r="F913" s="612">
        <f t="shared" si="1150"/>
        <v>378</v>
      </c>
      <c r="G913" s="612">
        <f t="shared" si="1151"/>
        <v>453</v>
      </c>
      <c r="H913" s="612">
        <f t="shared" si="1152"/>
        <v>544</v>
      </c>
      <c r="I913" s="612">
        <f t="shared" si="1153"/>
        <v>692</v>
      </c>
      <c r="K913" s="87" t="s">
        <v>112</v>
      </c>
      <c r="L913" s="534">
        <v>0</v>
      </c>
      <c r="M913" s="613">
        <f t="shared" ref="M913" si="1155">L1048</f>
        <v>950.40000000000055</v>
      </c>
      <c r="N913" s="613">
        <f t="shared" si="1154"/>
        <v>1069.7424873096443</v>
      </c>
      <c r="O913" s="613">
        <f t="shared" si="1154"/>
        <v>1405.0818653305614</v>
      </c>
      <c r="P913" s="613">
        <f t="shared" si="1154"/>
        <v>1778.3010624885101</v>
      </c>
      <c r="Q913" s="613">
        <f t="shared" si="1154"/>
        <v>2376.6286351299677</v>
      </c>
      <c r="S913" s="87" t="s">
        <v>112</v>
      </c>
      <c r="T913" s="739" t="s">
        <v>247</v>
      </c>
      <c r="U913" s="840">
        <f t="shared" si="1142"/>
        <v>0.15</v>
      </c>
      <c r="V913" s="840">
        <f t="shared" si="1140"/>
        <v>0.15896381578947369</v>
      </c>
      <c r="W913" s="840">
        <f t="shared" si="1140"/>
        <v>0.16715539536590587</v>
      </c>
      <c r="X913" s="840">
        <f t="shared" si="1140"/>
        <v>0.17554324942165228</v>
      </c>
      <c r="Y913" s="840">
        <f t="shared" si="1140"/>
        <v>0.18437503877481168</v>
      </c>
      <c r="Z913" s="840">
        <f t="shared" si="1140"/>
        <v>0.19359814653483814</v>
      </c>
    </row>
    <row r="914" spans="2:26" x14ac:dyDescent="0.2">
      <c r="B914" s="561" t="s">
        <v>834</v>
      </c>
      <c r="C914" s="611"/>
      <c r="D914" s="572">
        <f t="shared" ref="D914:E914" si="1156">SUM(D912:D913)</f>
        <v>0</v>
      </c>
      <c r="E914" s="572">
        <f t="shared" si="1156"/>
        <v>775</v>
      </c>
      <c r="F914" s="572">
        <f t="shared" ref="F914:I914" si="1157">SUM(F912:F913)</f>
        <v>841</v>
      </c>
      <c r="G914" s="572">
        <f t="shared" si="1157"/>
        <v>1003</v>
      </c>
      <c r="H914" s="572">
        <f t="shared" si="1157"/>
        <v>1204</v>
      </c>
      <c r="I914" s="572">
        <f t="shared" si="1157"/>
        <v>1531</v>
      </c>
      <c r="J914" s="533"/>
      <c r="K914" s="561" t="s">
        <v>834</v>
      </c>
      <c r="L914" s="572">
        <f t="shared" ref="L914:M914" si="1158">SUM(L912:L913)</f>
        <v>0</v>
      </c>
      <c r="M914" s="572">
        <f t="shared" si="1158"/>
        <v>2092.5000000000009</v>
      </c>
      <c r="N914" s="572">
        <f t="shared" ref="N914:Q914" si="1159">SUM(N912:N913)</f>
        <v>2380.1624873096443</v>
      </c>
      <c r="O914" s="572">
        <f t="shared" si="1159"/>
        <v>3039.9890745058492</v>
      </c>
      <c r="P914" s="572">
        <f t="shared" si="1159"/>
        <v>3838.4388716621506</v>
      </c>
      <c r="Q914" s="572">
        <f t="shared" si="1159"/>
        <v>5127.2140968162275</v>
      </c>
      <c r="S914" s="87" t="s">
        <v>113</v>
      </c>
      <c r="T914" s="739" t="s">
        <v>247</v>
      </c>
      <c r="U914" s="840">
        <f t="shared" si="1142"/>
        <v>0.17</v>
      </c>
      <c r="V914" s="840">
        <f t="shared" si="1140"/>
        <v>0.178968253968254</v>
      </c>
      <c r="W914" s="840">
        <f t="shared" si="1140"/>
        <v>0.18806754662300931</v>
      </c>
      <c r="X914" s="840">
        <f t="shared" si="1140"/>
        <v>0.19749101099138588</v>
      </c>
      <c r="Y914" s="840">
        <f t="shared" si="1140"/>
        <v>0.20742107865961379</v>
      </c>
      <c r="Z914" s="840">
        <f t="shared" si="1140"/>
        <v>0.21779614804828842</v>
      </c>
    </row>
    <row r="915" spans="2:26" x14ac:dyDescent="0.2">
      <c r="B915" s="523" t="s">
        <v>778</v>
      </c>
      <c r="C915" s="524"/>
      <c r="D915" s="537"/>
      <c r="E915" s="536"/>
      <c r="F915" s="536"/>
      <c r="G915" s="536"/>
      <c r="H915" s="536"/>
      <c r="I915" s="536"/>
      <c r="J915" s="533"/>
      <c r="K915" s="523" t="s">
        <v>778</v>
      </c>
      <c r="L915" s="545"/>
      <c r="M915" s="545"/>
      <c r="N915" s="545"/>
      <c r="O915" s="545"/>
      <c r="P915" s="545"/>
      <c r="Q915" s="546"/>
      <c r="S915" s="87" t="s">
        <v>115</v>
      </c>
      <c r="T915" s="739" t="s">
        <v>247</v>
      </c>
      <c r="U915" s="840">
        <f t="shared" si="1142"/>
        <v>0.17</v>
      </c>
      <c r="V915" s="840">
        <f t="shared" si="1140"/>
        <v>0.17898734177215189</v>
      </c>
      <c r="W915" s="840">
        <f t="shared" si="1140"/>
        <v>0.18805929318355263</v>
      </c>
      <c r="X915" s="840">
        <f t="shared" si="1140"/>
        <v>0.19744166177513334</v>
      </c>
      <c r="Y915" s="840">
        <f t="shared" si="1140"/>
        <v>0.20739132785909917</v>
      </c>
      <c r="Z915" s="840">
        <f t="shared" si="1140"/>
        <v>0.21779156433677288</v>
      </c>
    </row>
    <row r="916" spans="2:26" x14ac:dyDescent="0.2">
      <c r="B916" s="87" t="s">
        <v>113</v>
      </c>
      <c r="C916" s="739" t="s">
        <v>267</v>
      </c>
      <c r="D916" s="532">
        <v>0</v>
      </c>
      <c r="E916" s="612">
        <f>D1051</f>
        <v>518</v>
      </c>
      <c r="F916" s="612">
        <f t="shared" ref="F916:I916" si="1160">E1051</f>
        <v>560</v>
      </c>
      <c r="G916" s="612">
        <f t="shared" si="1160"/>
        <v>670</v>
      </c>
      <c r="H916" s="612">
        <f t="shared" si="1160"/>
        <v>804</v>
      </c>
      <c r="I916" s="612">
        <f t="shared" si="1160"/>
        <v>1022</v>
      </c>
      <c r="K916" s="87" t="s">
        <v>113</v>
      </c>
      <c r="L916" s="534">
        <v>0</v>
      </c>
      <c r="M916" s="613">
        <f>L1051</f>
        <v>440.29999999999973</v>
      </c>
      <c r="N916" s="613">
        <f t="shared" ref="N916:Q916" si="1161">M1051</f>
        <v>511.17111111111126</v>
      </c>
      <c r="O916" s="613">
        <f t="shared" si="1161"/>
        <v>643.90832636301639</v>
      </c>
      <c r="P916" s="613">
        <f t="shared" si="1161"/>
        <v>811.53141754718854</v>
      </c>
      <c r="Q916" s="613">
        <f t="shared" si="1161"/>
        <v>1083.4738330742293</v>
      </c>
      <c r="S916" s="220" t="s">
        <v>114</v>
      </c>
      <c r="T916" s="791" t="s">
        <v>247</v>
      </c>
      <c r="U916" s="840">
        <f t="shared" si="1142"/>
        <v>0.37</v>
      </c>
      <c r="V916" s="840">
        <f t="shared" si="1140"/>
        <v>0.37902255639097748</v>
      </c>
      <c r="W916" s="840">
        <f t="shared" si="1140"/>
        <v>0.39716639766825274</v>
      </c>
      <c r="X916" s="840">
        <f t="shared" si="1140"/>
        <v>0.41694444298379257</v>
      </c>
      <c r="Y916" s="840">
        <f t="shared" si="1140"/>
        <v>0.43788245167568218</v>
      </c>
      <c r="Z916" s="840">
        <f t="shared" si="1140"/>
        <v>0.45978830614664762</v>
      </c>
    </row>
    <row r="917" spans="2:26" x14ac:dyDescent="0.2">
      <c r="B917" s="87" t="s">
        <v>115</v>
      </c>
      <c r="C917" s="739" t="s">
        <v>267</v>
      </c>
      <c r="D917" s="532">
        <v>0</v>
      </c>
      <c r="E917" s="612">
        <f>D1052</f>
        <v>41</v>
      </c>
      <c r="F917" s="612">
        <f t="shared" ref="F917:I917" si="1162">E1052</f>
        <v>45</v>
      </c>
      <c r="G917" s="612">
        <f t="shared" si="1162"/>
        <v>54</v>
      </c>
      <c r="H917" s="612">
        <f t="shared" si="1162"/>
        <v>64</v>
      </c>
      <c r="I917" s="612">
        <f t="shared" si="1162"/>
        <v>82</v>
      </c>
      <c r="K917" s="87" t="s">
        <v>115</v>
      </c>
      <c r="L917" s="534">
        <v>0</v>
      </c>
      <c r="M917" s="613">
        <f>L1052</f>
        <v>34.850000000000023</v>
      </c>
      <c r="N917" s="613">
        <f t="shared" ref="N917:Q917" si="1163">M1052</f>
        <v>41.078731343283607</v>
      </c>
      <c r="O917" s="613">
        <f t="shared" si="1163"/>
        <v>51.898548514727281</v>
      </c>
      <c r="P917" s="613">
        <f t="shared" si="1163"/>
        <v>64.595793564148153</v>
      </c>
      <c r="Q917" s="613">
        <f t="shared" si="1163"/>
        <v>86.935647795364844</v>
      </c>
      <c r="S917" s="523" t="s">
        <v>673</v>
      </c>
      <c r="T917" s="524"/>
      <c r="U917" s="841"/>
      <c r="V917" s="841"/>
      <c r="W917" s="841"/>
      <c r="X917" s="841"/>
      <c r="Y917" s="841"/>
      <c r="Z917" s="842"/>
    </row>
    <row r="918" spans="2:26" x14ac:dyDescent="0.2">
      <c r="B918" s="549" t="s">
        <v>783</v>
      </c>
      <c r="C918" s="754"/>
      <c r="D918" s="551">
        <f t="shared" ref="D918" si="1164">SUM(D916:D917)</f>
        <v>0</v>
      </c>
      <c r="E918" s="551">
        <f t="shared" ref="E918" si="1165">SUM(E916:E917)</f>
        <v>559</v>
      </c>
      <c r="F918" s="551">
        <f t="shared" ref="F918:I918" si="1166">SUM(F916:F917)</f>
        <v>605</v>
      </c>
      <c r="G918" s="551">
        <f t="shared" si="1166"/>
        <v>724</v>
      </c>
      <c r="H918" s="551">
        <f t="shared" si="1166"/>
        <v>868</v>
      </c>
      <c r="I918" s="551">
        <f t="shared" si="1166"/>
        <v>1104</v>
      </c>
      <c r="K918" s="549" t="s">
        <v>783</v>
      </c>
      <c r="L918" s="572">
        <f t="shared" ref="L918" si="1167">SUM(L916:L917)</f>
        <v>0</v>
      </c>
      <c r="M918" s="572">
        <f t="shared" ref="M918" si="1168">SUM(M916:M917)</f>
        <v>475.14999999999975</v>
      </c>
      <c r="N918" s="572">
        <f t="shared" ref="N918:Q918" si="1169">SUM(N916:N917)</f>
        <v>552.24984245439487</v>
      </c>
      <c r="O918" s="572">
        <f t="shared" si="1169"/>
        <v>695.80687487774367</v>
      </c>
      <c r="P918" s="572">
        <f t="shared" si="1169"/>
        <v>876.12721111133669</v>
      </c>
      <c r="Q918" s="572">
        <f t="shared" si="1169"/>
        <v>1170.4094808695941</v>
      </c>
      <c r="S918" s="126" t="s">
        <v>107</v>
      </c>
      <c r="T918" s="789" t="s">
        <v>247</v>
      </c>
      <c r="U918" s="840">
        <f>(L936+L981)/(D936+D981)</f>
        <v>0.76</v>
      </c>
      <c r="V918" s="840">
        <f t="shared" ref="V918:Z926" si="1170">(M936+M981)/(E936+E981)</f>
        <v>0.79597851112816564</v>
      </c>
      <c r="W918" s="840">
        <f t="shared" si="1170"/>
        <v>0.83585925946748707</v>
      </c>
      <c r="X918" s="840">
        <f t="shared" si="1170"/>
        <v>0.87773151735557897</v>
      </c>
      <c r="Y918" s="840">
        <f t="shared" si="1170"/>
        <v>0.92188419419094625</v>
      </c>
      <c r="Z918" s="840">
        <f t="shared" si="1170"/>
        <v>0.96798089464065307</v>
      </c>
    </row>
    <row r="919" spans="2:26" x14ac:dyDescent="0.2">
      <c r="B919" s="558" t="s">
        <v>835</v>
      </c>
      <c r="C919" s="525"/>
      <c r="D919" s="536"/>
      <c r="E919" s="751"/>
      <c r="F919" s="751"/>
      <c r="G919" s="751"/>
      <c r="H919" s="751"/>
      <c r="I919" s="751"/>
      <c r="K919" s="558" t="s">
        <v>835</v>
      </c>
      <c r="L919" s="534"/>
      <c r="M919" s="613"/>
      <c r="N919" s="613"/>
      <c r="O919" s="613"/>
      <c r="P919" s="613"/>
      <c r="Q919" s="613"/>
      <c r="S919" s="87" t="s">
        <v>108</v>
      </c>
      <c r="T919" s="739" t="s">
        <v>247</v>
      </c>
      <c r="U919" s="840">
        <f t="shared" ref="U919:U926" si="1171">(L937+L982)/(D937+D982)</f>
        <v>0.76</v>
      </c>
      <c r="V919" s="840">
        <f t="shared" si="1170"/>
        <v>0.79580593772628527</v>
      </c>
      <c r="W919" s="840">
        <f t="shared" si="1170"/>
        <v>0.83593314192641155</v>
      </c>
      <c r="X919" s="840">
        <f t="shared" si="1170"/>
        <v>0.87773475368652121</v>
      </c>
      <c r="Y919" s="840">
        <f t="shared" si="1170"/>
        <v>0.92187452072769038</v>
      </c>
      <c r="Z919" s="840">
        <f t="shared" si="1170"/>
        <v>0.96797498598910237</v>
      </c>
    </row>
    <row r="920" spans="2:26" x14ac:dyDescent="0.2">
      <c r="B920" s="87" t="s">
        <v>114</v>
      </c>
      <c r="C920" s="789" t="s">
        <v>267</v>
      </c>
      <c r="D920" s="607">
        <v>0</v>
      </c>
      <c r="E920" s="749">
        <f>D1055</f>
        <v>232</v>
      </c>
      <c r="F920" s="749">
        <f t="shared" ref="F920:I920" si="1172">E1055</f>
        <v>266</v>
      </c>
      <c r="G920" s="749">
        <f t="shared" si="1172"/>
        <v>320</v>
      </c>
      <c r="H920" s="749">
        <f t="shared" si="1172"/>
        <v>384</v>
      </c>
      <c r="I920" s="749">
        <f t="shared" si="1172"/>
        <v>486</v>
      </c>
      <c r="K920" s="87" t="s">
        <v>114</v>
      </c>
      <c r="L920" s="960">
        <v>0</v>
      </c>
      <c r="M920" s="846">
        <f>L1055</f>
        <v>575.35999999999967</v>
      </c>
      <c r="N920" s="846">
        <f t="shared" ref="N920:Q920" si="1173">M1055</f>
        <v>693.79461101836387</v>
      </c>
      <c r="O920" s="846">
        <f t="shared" si="1173"/>
        <v>914.78342434342267</v>
      </c>
      <c r="P920" s="846">
        <f t="shared" si="1173"/>
        <v>1156.8717413556533</v>
      </c>
      <c r="Q920" s="846">
        <f t="shared" si="1173"/>
        <v>1538.2662830032987</v>
      </c>
      <c r="S920" s="87" t="s">
        <v>109</v>
      </c>
      <c r="T920" s="739" t="s">
        <v>247</v>
      </c>
      <c r="U920" s="840">
        <f t="shared" si="1171"/>
        <v>0.76</v>
      </c>
      <c r="V920" s="840">
        <f t="shared" si="1170"/>
        <v>0.79591111111111112</v>
      </c>
      <c r="W920" s="840">
        <f t="shared" si="1170"/>
        <v>0.83588995324311888</v>
      </c>
      <c r="X920" s="840">
        <f t="shared" si="1170"/>
        <v>0.87773868189746629</v>
      </c>
      <c r="Y920" s="840">
        <f t="shared" si="1170"/>
        <v>0.92187835209255498</v>
      </c>
      <c r="Z920" s="840">
        <f t="shared" si="1170"/>
        <v>0.9679755344305897</v>
      </c>
    </row>
    <row r="921" spans="2:26" x14ac:dyDescent="0.2">
      <c r="B921" s="549" t="s">
        <v>836</v>
      </c>
      <c r="C921" s="754"/>
      <c r="D921" s="551">
        <f>SUM(D920)</f>
        <v>0</v>
      </c>
      <c r="E921" s="755">
        <f t="shared" ref="E921" si="1174">SUM(E920)</f>
        <v>232</v>
      </c>
      <c r="F921" s="755">
        <f t="shared" ref="F921:I921" si="1175">SUM(F920)</f>
        <v>266</v>
      </c>
      <c r="G921" s="755">
        <f t="shared" si="1175"/>
        <v>320</v>
      </c>
      <c r="H921" s="755">
        <f t="shared" si="1175"/>
        <v>384</v>
      </c>
      <c r="I921" s="755">
        <f t="shared" si="1175"/>
        <v>486</v>
      </c>
      <c r="K921" s="549" t="s">
        <v>836</v>
      </c>
      <c r="L921" s="572">
        <f>SUM(L920)</f>
        <v>0</v>
      </c>
      <c r="M921" s="572">
        <f t="shared" ref="M921" si="1176">SUM(M920)</f>
        <v>575.35999999999967</v>
      </c>
      <c r="N921" s="572">
        <f t="shared" ref="N921:Q921" si="1177">SUM(N920)</f>
        <v>693.79461101836387</v>
      </c>
      <c r="O921" s="572">
        <f t="shared" si="1177"/>
        <v>914.78342434342267</v>
      </c>
      <c r="P921" s="572">
        <f t="shared" si="1177"/>
        <v>1156.8717413556533</v>
      </c>
      <c r="Q921" s="572">
        <f t="shared" si="1177"/>
        <v>1538.2662830032987</v>
      </c>
      <c r="S921" s="87" t="s">
        <v>110</v>
      </c>
      <c r="T921" s="739" t="s">
        <v>247</v>
      </c>
      <c r="U921" s="840">
        <f t="shared" si="1171"/>
        <v>0.86</v>
      </c>
      <c r="V921" s="840">
        <f t="shared" si="1170"/>
        <v>0.89592105263157895</v>
      </c>
      <c r="W921" s="840">
        <f t="shared" si="1170"/>
        <v>0.94041263154689325</v>
      </c>
      <c r="X921" s="840">
        <f t="shared" si="1170"/>
        <v>0.98751066545141175</v>
      </c>
      <c r="Y921" s="840">
        <f t="shared" si="1170"/>
        <v>1.0370676416505256</v>
      </c>
      <c r="Z921" s="840">
        <f t="shared" si="1170"/>
        <v>1.0889455052009136</v>
      </c>
    </row>
    <row r="922" spans="2:26" x14ac:dyDescent="0.2">
      <c r="B922" s="562" t="s">
        <v>661</v>
      </c>
      <c r="C922" s="531"/>
      <c r="D922" s="563">
        <f>D910+D914+D918+D921</f>
        <v>0</v>
      </c>
      <c r="E922" s="563">
        <f t="shared" ref="E922" si="1178">E910+E914+E918+E921</f>
        <v>6141</v>
      </c>
      <c r="F922" s="563">
        <f t="shared" ref="F922:I922" si="1179">F910+F914+F918+F921</f>
        <v>6604</v>
      </c>
      <c r="G922" s="563">
        <f t="shared" si="1179"/>
        <v>7927</v>
      </c>
      <c r="H922" s="563">
        <f t="shared" si="1179"/>
        <v>9512</v>
      </c>
      <c r="I922" s="563">
        <f t="shared" si="1179"/>
        <v>12093</v>
      </c>
      <c r="J922" s="533"/>
      <c r="K922" s="562" t="s">
        <v>661</v>
      </c>
      <c r="L922" s="572">
        <f>L910+L914+L918+L921</f>
        <v>0</v>
      </c>
      <c r="M922" s="572">
        <f t="shared" ref="M922" si="1180">M910+M914+M918+M921</f>
        <v>13025.009999999998</v>
      </c>
      <c r="N922" s="572">
        <f t="shared" ref="N922:Q922" si="1181">N910+N914+N918+N921</f>
        <v>14675.119393515624</v>
      </c>
      <c r="O922" s="572">
        <f t="shared" si="1181"/>
        <v>18659.918704697469</v>
      </c>
      <c r="P922" s="572">
        <f t="shared" si="1181"/>
        <v>23530.334694950965</v>
      </c>
      <c r="Q922" s="572">
        <f t="shared" si="1181"/>
        <v>31420.018112783589</v>
      </c>
      <c r="S922" s="87" t="s">
        <v>111</v>
      </c>
      <c r="T922" s="739" t="s">
        <v>247</v>
      </c>
      <c r="U922" s="840">
        <f t="shared" si="1171"/>
        <v>0.34</v>
      </c>
      <c r="V922" s="840">
        <f t="shared" si="1170"/>
        <v>0.34898272552783111</v>
      </c>
      <c r="W922" s="840">
        <f t="shared" si="1170"/>
        <v>0.3657624413697988</v>
      </c>
      <c r="X922" s="840">
        <f t="shared" si="1170"/>
        <v>0.38401932724189553</v>
      </c>
      <c r="Y922" s="840">
        <f t="shared" si="1170"/>
        <v>0.40332065636256853</v>
      </c>
      <c r="Z922" s="840">
        <f t="shared" si="1170"/>
        <v>0.42348679400351835</v>
      </c>
    </row>
    <row r="923" spans="2:26" x14ac:dyDescent="0.2">
      <c r="B923" s="523" t="s">
        <v>248</v>
      </c>
      <c r="C923" s="524"/>
      <c r="D923" s="537"/>
      <c r="E923" s="536"/>
      <c r="F923" s="536"/>
      <c r="G923" s="536"/>
      <c r="H923" s="536"/>
      <c r="I923" s="536"/>
      <c r="J923" s="533"/>
      <c r="K923" s="523" t="s">
        <v>248</v>
      </c>
      <c r="L923" s="545"/>
      <c r="M923" s="545"/>
      <c r="N923" s="545"/>
      <c r="O923" s="545"/>
      <c r="P923" s="545"/>
      <c r="Q923" s="546"/>
      <c r="S923" s="87" t="s">
        <v>112</v>
      </c>
      <c r="T923" s="739" t="s">
        <v>247</v>
      </c>
      <c r="U923" s="840">
        <f t="shared" si="1171"/>
        <v>0.34</v>
      </c>
      <c r="V923" s="840">
        <f t="shared" si="1170"/>
        <v>0.34896381578947372</v>
      </c>
      <c r="W923" s="840">
        <f t="shared" si="1170"/>
        <v>0.36576743825514368</v>
      </c>
      <c r="X923" s="840">
        <f t="shared" si="1170"/>
        <v>0.38401151682944501</v>
      </c>
      <c r="Y923" s="840">
        <f t="shared" si="1170"/>
        <v>0.40332132802537668</v>
      </c>
      <c r="Z923" s="840">
        <f t="shared" si="1170"/>
        <v>0.42349602685108417</v>
      </c>
    </row>
    <row r="924" spans="2:26" x14ac:dyDescent="0.2">
      <c r="B924" s="523" t="s">
        <v>785</v>
      </c>
      <c r="C924" s="524"/>
      <c r="D924" s="537"/>
      <c r="E924" s="536"/>
      <c r="F924" s="536"/>
      <c r="G924" s="536"/>
      <c r="H924" s="536"/>
      <c r="I924" s="536"/>
      <c r="J924" s="533"/>
      <c r="K924" s="523" t="s">
        <v>785</v>
      </c>
      <c r="L924" s="539"/>
      <c r="M924" s="545"/>
      <c r="N924" s="545"/>
      <c r="O924" s="545"/>
      <c r="P924" s="545"/>
      <c r="Q924" s="540"/>
      <c r="S924" s="87" t="s">
        <v>113</v>
      </c>
      <c r="T924" s="739" t="s">
        <v>247</v>
      </c>
      <c r="U924" s="840">
        <f t="shared" si="1171"/>
        <v>0.28499999999999998</v>
      </c>
      <c r="V924" s="840">
        <f t="shared" si="1170"/>
        <v>0.29845238095238091</v>
      </c>
      <c r="W924" s="840">
        <f t="shared" si="1170"/>
        <v>0.31346189454823925</v>
      </c>
      <c r="X924" s="840">
        <f t="shared" si="1170"/>
        <v>0.32915316132362871</v>
      </c>
      <c r="Y924" s="840">
        <f t="shared" si="1170"/>
        <v>0.34570192684941087</v>
      </c>
      <c r="Z924" s="840">
        <f t="shared" si="1170"/>
        <v>0.36299359137638854</v>
      </c>
    </row>
    <row r="925" spans="2:26" x14ac:dyDescent="0.2">
      <c r="B925" s="87" t="s">
        <v>107</v>
      </c>
      <c r="C925" s="739" t="s">
        <v>247</v>
      </c>
      <c r="D925" s="532">
        <v>0</v>
      </c>
      <c r="E925" s="612">
        <f t="shared" ref="E925:E933" si="1182">D1060</f>
        <v>131</v>
      </c>
      <c r="F925" s="612">
        <f t="shared" ref="F925:F933" si="1183">E1060</f>
        <v>145</v>
      </c>
      <c r="G925" s="612">
        <f t="shared" ref="G925:G933" si="1184">F1060</f>
        <v>171</v>
      </c>
      <c r="H925" s="612">
        <f t="shared" ref="H925:H933" si="1185">G1060</f>
        <v>205</v>
      </c>
      <c r="I925" s="612">
        <f t="shared" ref="I925:I933" si="1186">H1060</f>
        <v>261</v>
      </c>
      <c r="K925" s="87" t="s">
        <v>107</v>
      </c>
      <c r="L925" s="534">
        <v>0</v>
      </c>
      <c r="M925" s="613">
        <f>L1060</f>
        <v>40.610000000000014</v>
      </c>
      <c r="N925" s="613">
        <f t="shared" ref="N925:Q933" si="1187">M1060</f>
        <v>47.558442056792046</v>
      </c>
      <c r="O925" s="613">
        <f t="shared" si="1187"/>
        <v>58.953762672457401</v>
      </c>
      <c r="P925" s="613">
        <f t="shared" si="1187"/>
        <v>74.222543737961132</v>
      </c>
      <c r="Q925" s="613">
        <f t="shared" si="1187"/>
        <v>99.252287401518288</v>
      </c>
      <c r="S925" s="87" t="s">
        <v>115</v>
      </c>
      <c r="T925" s="739" t="s">
        <v>247</v>
      </c>
      <c r="U925" s="840">
        <f t="shared" si="1171"/>
        <v>0.28499999999999998</v>
      </c>
      <c r="V925" s="840">
        <f t="shared" si="1170"/>
        <v>0.29848101265822785</v>
      </c>
      <c r="W925" s="840">
        <f t="shared" si="1170"/>
        <v>0.3134480121422708</v>
      </c>
      <c r="X925" s="840">
        <f t="shared" si="1170"/>
        <v>0.32907097507596772</v>
      </c>
      <c r="Y925" s="840">
        <f t="shared" si="1170"/>
        <v>0.34565235122258742</v>
      </c>
      <c r="Z925" s="840">
        <f t="shared" si="1170"/>
        <v>0.3629859526723288</v>
      </c>
    </row>
    <row r="926" spans="2:26" x14ac:dyDescent="0.2">
      <c r="B926" s="87" t="s">
        <v>108</v>
      </c>
      <c r="C926" s="739" t="s">
        <v>247</v>
      </c>
      <c r="D926" s="532">
        <v>0</v>
      </c>
      <c r="E926" s="612">
        <f t="shared" si="1182"/>
        <v>724</v>
      </c>
      <c r="F926" s="612">
        <f t="shared" si="1183"/>
        <v>767</v>
      </c>
      <c r="G926" s="612">
        <f t="shared" si="1184"/>
        <v>926</v>
      </c>
      <c r="H926" s="612">
        <f t="shared" si="1185"/>
        <v>1111</v>
      </c>
      <c r="I926" s="612">
        <f t="shared" si="1186"/>
        <v>1413</v>
      </c>
      <c r="K926" s="87" t="s">
        <v>108</v>
      </c>
      <c r="L926" s="534">
        <v>0</v>
      </c>
      <c r="M926" s="613">
        <f t="shared" ref="M926" si="1188">L1061</f>
        <v>224.44000000000005</v>
      </c>
      <c r="N926" s="613">
        <f t="shared" si="1187"/>
        <v>251.50157711803035</v>
      </c>
      <c r="O926" s="613">
        <f t="shared" si="1187"/>
        <v>319.27429036617195</v>
      </c>
      <c r="P926" s="613">
        <f t="shared" si="1187"/>
        <v>402.2513921077757</v>
      </c>
      <c r="Q926" s="613">
        <f t="shared" si="1187"/>
        <v>537.32570184566612</v>
      </c>
      <c r="S926" s="87" t="s">
        <v>114</v>
      </c>
      <c r="T926" s="739" t="s">
        <v>247</v>
      </c>
      <c r="U926" s="840">
        <f t="shared" si="1171"/>
        <v>0.85999999999999988</v>
      </c>
      <c r="V926" s="840">
        <f t="shared" si="1170"/>
        <v>0.89609022556390983</v>
      </c>
      <c r="W926" s="840">
        <f t="shared" si="1170"/>
        <v>0.94051088326382537</v>
      </c>
      <c r="X926" s="840">
        <f t="shared" si="1170"/>
        <v>0.98748652025030881</v>
      </c>
      <c r="Y926" s="840">
        <f t="shared" si="1170"/>
        <v>1.0370888340434181</v>
      </c>
      <c r="Z926" s="840">
        <f t="shared" si="1170"/>
        <v>1.088972200354047</v>
      </c>
    </row>
    <row r="927" spans="2:26" x14ac:dyDescent="0.2">
      <c r="B927" s="87" t="s">
        <v>109</v>
      </c>
      <c r="C927" s="739" t="s">
        <v>247</v>
      </c>
      <c r="D927" s="532">
        <v>0</v>
      </c>
      <c r="E927" s="612">
        <f t="shared" si="1182"/>
        <v>92</v>
      </c>
      <c r="F927" s="612">
        <f t="shared" si="1183"/>
        <v>100</v>
      </c>
      <c r="G927" s="612">
        <f t="shared" si="1184"/>
        <v>119</v>
      </c>
      <c r="H927" s="612">
        <f t="shared" si="1185"/>
        <v>143</v>
      </c>
      <c r="I927" s="612">
        <f t="shared" si="1186"/>
        <v>182</v>
      </c>
      <c r="K927" s="87" t="s">
        <v>109</v>
      </c>
      <c r="L927" s="534">
        <v>0</v>
      </c>
      <c r="M927" s="613">
        <f t="shared" ref="M927" si="1189">L1062</f>
        <v>28.52000000000001</v>
      </c>
      <c r="N927" s="613">
        <f t="shared" si="1187"/>
        <v>32.795555555555552</v>
      </c>
      <c r="O927" s="613">
        <f t="shared" si="1187"/>
        <v>41.027779108762388</v>
      </c>
      <c r="P927" s="613">
        <f t="shared" si="1187"/>
        <v>51.775169725003479</v>
      </c>
      <c r="Q927" s="613">
        <f t="shared" si="1187"/>
        <v>69.2099683128381</v>
      </c>
      <c r="S927" s="619"/>
    </row>
    <row r="928" spans="2:26" x14ac:dyDescent="0.2">
      <c r="B928" s="87" t="s">
        <v>110</v>
      </c>
      <c r="C928" s="739" t="s">
        <v>247</v>
      </c>
      <c r="D928" s="532">
        <v>0</v>
      </c>
      <c r="E928" s="612">
        <f t="shared" si="1182"/>
        <v>31</v>
      </c>
      <c r="F928" s="612">
        <f t="shared" si="1183"/>
        <v>34</v>
      </c>
      <c r="G928" s="612">
        <f t="shared" si="1184"/>
        <v>40</v>
      </c>
      <c r="H928" s="612">
        <f t="shared" si="1185"/>
        <v>49</v>
      </c>
      <c r="I928" s="612">
        <f t="shared" si="1186"/>
        <v>62</v>
      </c>
      <c r="K928" s="87" t="s">
        <v>110</v>
      </c>
      <c r="L928" s="534">
        <v>0</v>
      </c>
      <c r="M928" s="613">
        <f t="shared" ref="M928" si="1190">L1063</f>
        <v>11.469999999999999</v>
      </c>
      <c r="N928" s="613">
        <f t="shared" si="1187"/>
        <v>12.885328947368421</v>
      </c>
      <c r="O928" s="613">
        <f t="shared" si="1187"/>
        <v>15.885150872907218</v>
      </c>
      <c r="P928" s="613">
        <f t="shared" si="1187"/>
        <v>20.430792589076248</v>
      </c>
      <c r="Q928" s="613">
        <f t="shared" si="1187"/>
        <v>27.148159098374634</v>
      </c>
    </row>
    <row r="929" spans="2:17" x14ac:dyDescent="0.2">
      <c r="B929" s="87" t="s">
        <v>111</v>
      </c>
      <c r="C929" s="739" t="s">
        <v>247</v>
      </c>
      <c r="D929" s="532">
        <v>0</v>
      </c>
      <c r="E929" s="612">
        <f t="shared" si="1182"/>
        <v>106</v>
      </c>
      <c r="F929" s="612">
        <f t="shared" si="1183"/>
        <v>116</v>
      </c>
      <c r="G929" s="612">
        <f t="shared" si="1184"/>
        <v>137</v>
      </c>
      <c r="H929" s="612">
        <f t="shared" si="1185"/>
        <v>165</v>
      </c>
      <c r="I929" s="612">
        <f t="shared" si="1186"/>
        <v>210</v>
      </c>
      <c r="K929" s="87" t="s">
        <v>111</v>
      </c>
      <c r="L929" s="534">
        <v>0</v>
      </c>
      <c r="M929" s="613">
        <f t="shared" ref="M929" si="1191">L1064</f>
        <v>15.900000000000006</v>
      </c>
      <c r="N929" s="613">
        <f t="shared" si="1187"/>
        <v>18.441996161228388</v>
      </c>
      <c r="O929" s="613">
        <f t="shared" si="1187"/>
        <v>22.900080029964045</v>
      </c>
      <c r="P929" s="613">
        <f t="shared" si="1187"/>
        <v>28.9652403872158</v>
      </c>
      <c r="Q929" s="613">
        <f t="shared" si="1187"/>
        <v>38.718695277413872</v>
      </c>
    </row>
    <row r="930" spans="2:17" x14ac:dyDescent="0.2">
      <c r="B930" s="87" t="s">
        <v>112</v>
      </c>
      <c r="C930" s="739" t="s">
        <v>247</v>
      </c>
      <c r="D930" s="532">
        <v>0</v>
      </c>
      <c r="E930" s="612">
        <f t="shared" si="1182"/>
        <v>63</v>
      </c>
      <c r="F930" s="612">
        <f t="shared" si="1183"/>
        <v>68</v>
      </c>
      <c r="G930" s="612">
        <f t="shared" si="1184"/>
        <v>81</v>
      </c>
      <c r="H930" s="612">
        <f t="shared" si="1185"/>
        <v>97</v>
      </c>
      <c r="I930" s="612">
        <f t="shared" si="1186"/>
        <v>123</v>
      </c>
      <c r="K930" s="87" t="s">
        <v>112</v>
      </c>
      <c r="L930" s="534">
        <v>0</v>
      </c>
      <c r="M930" s="613">
        <f t="shared" ref="M930" si="1192">L1065</f>
        <v>9.4500000000000028</v>
      </c>
      <c r="N930" s="613">
        <f t="shared" si="1187"/>
        <v>10.809539473684211</v>
      </c>
      <c r="O930" s="613">
        <f t="shared" si="1187"/>
        <v>13.539587024638379</v>
      </c>
      <c r="P930" s="613">
        <f t="shared" si="1187"/>
        <v>17.027695193900257</v>
      </c>
      <c r="Q930" s="613">
        <f t="shared" si="1187"/>
        <v>22.678129769301819</v>
      </c>
    </row>
    <row r="931" spans="2:17" x14ac:dyDescent="0.2">
      <c r="B931" s="87" t="s">
        <v>113</v>
      </c>
      <c r="C931" s="739" t="s">
        <v>247</v>
      </c>
      <c r="D931" s="532">
        <v>0</v>
      </c>
      <c r="E931" s="612">
        <f t="shared" si="1182"/>
        <v>130</v>
      </c>
      <c r="F931" s="612">
        <f t="shared" si="1183"/>
        <v>140</v>
      </c>
      <c r="G931" s="612">
        <f t="shared" si="1184"/>
        <v>167</v>
      </c>
      <c r="H931" s="612">
        <f t="shared" si="1185"/>
        <v>201</v>
      </c>
      <c r="I931" s="612">
        <f t="shared" si="1186"/>
        <v>255</v>
      </c>
      <c r="K931" s="87" t="s">
        <v>113</v>
      </c>
      <c r="L931" s="534">
        <v>0</v>
      </c>
      <c r="M931" s="613">
        <f t="shared" ref="M931" si="1193">L1066</f>
        <v>22.100000000000023</v>
      </c>
      <c r="N931" s="613">
        <f t="shared" si="1187"/>
        <v>25.055555555555543</v>
      </c>
      <c r="O931" s="613">
        <f t="shared" si="1187"/>
        <v>31.407280286042578</v>
      </c>
      <c r="P931" s="613">
        <f t="shared" si="1187"/>
        <v>39.695693209268541</v>
      </c>
      <c r="Q931" s="613">
        <f t="shared" si="1187"/>
        <v>52.892375058201537</v>
      </c>
    </row>
    <row r="932" spans="2:17" x14ac:dyDescent="0.2">
      <c r="B932" s="87" t="s">
        <v>115</v>
      </c>
      <c r="C932" s="739" t="s">
        <v>247</v>
      </c>
      <c r="D932" s="532">
        <v>0</v>
      </c>
      <c r="E932" s="612">
        <f t="shared" si="1182"/>
        <v>8</v>
      </c>
      <c r="F932" s="612">
        <f t="shared" si="1183"/>
        <v>9</v>
      </c>
      <c r="G932" s="612">
        <f t="shared" si="1184"/>
        <v>11</v>
      </c>
      <c r="H932" s="612">
        <f t="shared" si="1185"/>
        <v>13</v>
      </c>
      <c r="I932" s="612">
        <f t="shared" si="1186"/>
        <v>16</v>
      </c>
      <c r="K932" s="87" t="s">
        <v>115</v>
      </c>
      <c r="L932" s="534">
        <v>0</v>
      </c>
      <c r="M932" s="613">
        <f t="shared" ref="M932" si="1194">L1067</f>
        <v>1.3599999999999994</v>
      </c>
      <c r="N932" s="613">
        <f t="shared" si="1187"/>
        <v>1.6108860759493666</v>
      </c>
      <c r="O932" s="613">
        <f t="shared" si="1187"/>
        <v>2.0686522250190809</v>
      </c>
      <c r="P932" s="613">
        <f t="shared" si="1187"/>
        <v>2.566741603076732</v>
      </c>
      <c r="Q932" s="613">
        <f t="shared" si="1187"/>
        <v>3.3182612457455853</v>
      </c>
    </row>
    <row r="933" spans="2:17" x14ac:dyDescent="0.2">
      <c r="B933" s="87" t="s">
        <v>114</v>
      </c>
      <c r="C933" s="739" t="s">
        <v>247</v>
      </c>
      <c r="D933" s="532">
        <v>0</v>
      </c>
      <c r="E933" s="612">
        <f t="shared" si="1182"/>
        <v>39</v>
      </c>
      <c r="F933" s="612">
        <f t="shared" si="1183"/>
        <v>44</v>
      </c>
      <c r="G933" s="612">
        <f t="shared" si="1184"/>
        <v>53</v>
      </c>
      <c r="H933" s="612">
        <f t="shared" si="1185"/>
        <v>64</v>
      </c>
      <c r="I933" s="612">
        <f t="shared" si="1186"/>
        <v>81</v>
      </c>
      <c r="K933" s="87" t="s">
        <v>114</v>
      </c>
      <c r="L933" s="534">
        <v>0</v>
      </c>
      <c r="M933" s="613">
        <f t="shared" ref="M933" si="1195">L1068</f>
        <v>14.429999999999993</v>
      </c>
      <c r="N933" s="613">
        <f t="shared" si="1187"/>
        <v>16.676992481203001</v>
      </c>
      <c r="O933" s="613">
        <f t="shared" si="1187"/>
        <v>21.049819076417378</v>
      </c>
      <c r="P933" s="613">
        <f t="shared" si="1187"/>
        <v>26.684444350962707</v>
      </c>
      <c r="Q933" s="613">
        <f t="shared" si="1187"/>
        <v>35.468478585730281</v>
      </c>
    </row>
    <row r="934" spans="2:17" x14ac:dyDescent="0.2">
      <c r="B934" s="561" t="s">
        <v>786</v>
      </c>
      <c r="C934" s="611"/>
      <c r="D934" s="572">
        <f t="shared" ref="D934:E934" si="1196">SUM(D925:D933)</f>
        <v>0</v>
      </c>
      <c r="E934" s="572">
        <f t="shared" si="1196"/>
        <v>1324</v>
      </c>
      <c r="F934" s="572">
        <f t="shared" ref="F934:I934" si="1197">SUM(F925:F933)</f>
        <v>1423</v>
      </c>
      <c r="G934" s="572">
        <f t="shared" si="1197"/>
        <v>1705</v>
      </c>
      <c r="H934" s="572">
        <f t="shared" si="1197"/>
        <v>2048</v>
      </c>
      <c r="I934" s="572">
        <f t="shared" si="1197"/>
        <v>2603</v>
      </c>
      <c r="J934" s="533"/>
      <c r="K934" s="561" t="s">
        <v>786</v>
      </c>
      <c r="L934" s="572">
        <f t="shared" ref="L934:M934" si="1198">SUM(L925:L933)</f>
        <v>0</v>
      </c>
      <c r="M934" s="572">
        <f t="shared" si="1198"/>
        <v>368.28000000000009</v>
      </c>
      <c r="N934" s="572">
        <f t="shared" ref="N934:Q934" si="1199">SUM(N925:N933)</f>
        <v>417.33587342536691</v>
      </c>
      <c r="O934" s="572">
        <f t="shared" si="1199"/>
        <v>526.10640166238045</v>
      </c>
      <c r="P934" s="572">
        <f t="shared" si="1199"/>
        <v>663.6197129042406</v>
      </c>
      <c r="Q934" s="572">
        <f t="shared" si="1199"/>
        <v>886.01205659479024</v>
      </c>
    </row>
    <row r="935" spans="2:17" x14ac:dyDescent="0.2">
      <c r="B935" s="523" t="s">
        <v>673</v>
      </c>
      <c r="C935" s="524"/>
      <c r="D935" s="537"/>
      <c r="E935" s="536"/>
      <c r="F935" s="536"/>
      <c r="G935" s="536"/>
      <c r="H935" s="536"/>
      <c r="I935" s="536"/>
      <c r="J935" s="533"/>
      <c r="K935" s="523" t="s">
        <v>673</v>
      </c>
      <c r="L935" s="539"/>
      <c r="M935" s="545"/>
      <c r="N935" s="545"/>
      <c r="O935" s="545"/>
      <c r="P935" s="545"/>
      <c r="Q935" s="540"/>
    </row>
    <row r="936" spans="2:17" x14ac:dyDescent="0.2">
      <c r="B936" s="87" t="s">
        <v>107</v>
      </c>
      <c r="C936" s="739" t="s">
        <v>247</v>
      </c>
      <c r="D936" s="532">
        <v>0</v>
      </c>
      <c r="E936" s="612">
        <f t="shared" ref="E936:E944" si="1200">D1071</f>
        <v>131</v>
      </c>
      <c r="F936" s="612">
        <f t="shared" ref="F936:F944" si="1201">E1071</f>
        <v>145</v>
      </c>
      <c r="G936" s="612">
        <f t="shared" ref="G936:G944" si="1202">F1071</f>
        <v>171</v>
      </c>
      <c r="H936" s="612">
        <f t="shared" ref="H936:H944" si="1203">G1071</f>
        <v>205</v>
      </c>
      <c r="I936" s="612">
        <f t="shared" ref="I936:I944" si="1204">H1071</f>
        <v>261</v>
      </c>
      <c r="K936" s="87" t="s">
        <v>107</v>
      </c>
      <c r="L936" s="534">
        <v>0</v>
      </c>
      <c r="M936" s="613">
        <f>L1071</f>
        <v>99.559999999999945</v>
      </c>
      <c r="N936" s="613">
        <f t="shared" ref="N936:Q944" si="1205">M1071</f>
        <v>115.41688411358405</v>
      </c>
      <c r="O936" s="613">
        <f t="shared" si="1205"/>
        <v>142.93193336894024</v>
      </c>
      <c r="P936" s="613">
        <f t="shared" si="1205"/>
        <v>179.93496105789382</v>
      </c>
      <c r="Q936" s="613">
        <f t="shared" si="1205"/>
        <v>240.61177468383698</v>
      </c>
    </row>
    <row r="937" spans="2:17" x14ac:dyDescent="0.2">
      <c r="B937" s="87" t="s">
        <v>108</v>
      </c>
      <c r="C937" s="739" t="s">
        <v>247</v>
      </c>
      <c r="D937" s="532">
        <v>0</v>
      </c>
      <c r="E937" s="612">
        <f t="shared" si="1200"/>
        <v>724</v>
      </c>
      <c r="F937" s="612">
        <f t="shared" si="1201"/>
        <v>767</v>
      </c>
      <c r="G937" s="612">
        <f t="shared" si="1202"/>
        <v>926</v>
      </c>
      <c r="H937" s="612">
        <f t="shared" si="1203"/>
        <v>1111</v>
      </c>
      <c r="I937" s="612">
        <f t="shared" si="1204"/>
        <v>1413</v>
      </c>
      <c r="K937" s="87" t="s">
        <v>108</v>
      </c>
      <c r="L937" s="534">
        <v>0</v>
      </c>
      <c r="M937" s="613">
        <f t="shared" ref="M937" si="1206">L1072</f>
        <v>550.23999999999978</v>
      </c>
      <c r="N937" s="613">
        <f t="shared" si="1205"/>
        <v>610.38315423606127</v>
      </c>
      <c r="O937" s="613">
        <f t="shared" si="1205"/>
        <v>774.074089423857</v>
      </c>
      <c r="P937" s="613">
        <f t="shared" si="1205"/>
        <v>975.16331134572556</v>
      </c>
      <c r="Q937" s="613">
        <f t="shared" si="1205"/>
        <v>1302.608697788226</v>
      </c>
    </row>
    <row r="938" spans="2:17" x14ac:dyDescent="0.2">
      <c r="B938" s="87" t="s">
        <v>109</v>
      </c>
      <c r="C938" s="739" t="s">
        <v>247</v>
      </c>
      <c r="D938" s="532">
        <v>0</v>
      </c>
      <c r="E938" s="612">
        <f t="shared" si="1200"/>
        <v>92</v>
      </c>
      <c r="F938" s="612">
        <f t="shared" si="1201"/>
        <v>100</v>
      </c>
      <c r="G938" s="612">
        <f t="shared" si="1202"/>
        <v>119</v>
      </c>
      <c r="H938" s="612">
        <f t="shared" si="1203"/>
        <v>143</v>
      </c>
      <c r="I938" s="612">
        <f t="shared" si="1204"/>
        <v>182</v>
      </c>
      <c r="K938" s="87" t="s">
        <v>109</v>
      </c>
      <c r="L938" s="534">
        <v>0</v>
      </c>
      <c r="M938" s="613">
        <f t="shared" ref="M938" si="1207">L1073</f>
        <v>69.919999999999959</v>
      </c>
      <c r="N938" s="613">
        <f t="shared" si="1205"/>
        <v>79.591111111111104</v>
      </c>
      <c r="O938" s="613">
        <f t="shared" si="1205"/>
        <v>99.470904435931175</v>
      </c>
      <c r="P938" s="613">
        <f t="shared" si="1205"/>
        <v>125.51663151133778</v>
      </c>
      <c r="Q938" s="613">
        <f t="shared" si="1205"/>
        <v>167.78186008084504</v>
      </c>
    </row>
    <row r="939" spans="2:17" x14ac:dyDescent="0.2">
      <c r="B939" s="87" t="s">
        <v>110</v>
      </c>
      <c r="C939" s="739" t="s">
        <v>247</v>
      </c>
      <c r="D939" s="532">
        <v>0</v>
      </c>
      <c r="E939" s="612">
        <f t="shared" si="1200"/>
        <v>31</v>
      </c>
      <c r="F939" s="612">
        <f t="shared" si="1201"/>
        <v>34</v>
      </c>
      <c r="G939" s="612">
        <f t="shared" si="1202"/>
        <v>40</v>
      </c>
      <c r="H939" s="612">
        <f t="shared" si="1203"/>
        <v>49</v>
      </c>
      <c r="I939" s="612">
        <f t="shared" si="1204"/>
        <v>62</v>
      </c>
      <c r="K939" s="87" t="s">
        <v>110</v>
      </c>
      <c r="L939" s="534">
        <v>0</v>
      </c>
      <c r="M939" s="613">
        <f t="shared" ref="M939" si="1208">L1074</f>
        <v>26.660000000000025</v>
      </c>
      <c r="N939" s="613">
        <f t="shared" si="1205"/>
        <v>30.461315789473701</v>
      </c>
      <c r="O939" s="613">
        <f t="shared" si="1205"/>
        <v>37.616505261875716</v>
      </c>
      <c r="P939" s="613">
        <f t="shared" si="1205"/>
        <v>48.388022607119183</v>
      </c>
      <c r="Q939" s="613">
        <f t="shared" si="1205"/>
        <v>64.298193782332646</v>
      </c>
    </row>
    <row r="940" spans="2:17" x14ac:dyDescent="0.2">
      <c r="B940" s="87" t="s">
        <v>111</v>
      </c>
      <c r="C940" s="739" t="s">
        <v>247</v>
      </c>
      <c r="D940" s="532">
        <v>0</v>
      </c>
      <c r="E940" s="612">
        <f t="shared" si="1200"/>
        <v>106</v>
      </c>
      <c r="F940" s="612">
        <f t="shared" si="1201"/>
        <v>116</v>
      </c>
      <c r="G940" s="612">
        <f t="shared" si="1202"/>
        <v>137</v>
      </c>
      <c r="H940" s="612">
        <f t="shared" si="1203"/>
        <v>165</v>
      </c>
      <c r="I940" s="612">
        <f t="shared" si="1204"/>
        <v>210</v>
      </c>
      <c r="K940" s="87" t="s">
        <v>111</v>
      </c>
      <c r="L940" s="534">
        <v>0</v>
      </c>
      <c r="M940" s="613">
        <f t="shared" ref="M940" si="1209">L1075</f>
        <v>36.04000000000002</v>
      </c>
      <c r="N940" s="613">
        <f t="shared" si="1205"/>
        <v>40.481996161228381</v>
      </c>
      <c r="O940" s="613">
        <f t="shared" si="1205"/>
        <v>50.109454467662431</v>
      </c>
      <c r="P940" s="613">
        <f t="shared" si="1205"/>
        <v>63.363188994912775</v>
      </c>
      <c r="Q940" s="613">
        <f t="shared" si="1205"/>
        <v>84.697337836139468</v>
      </c>
    </row>
    <row r="941" spans="2:17" x14ac:dyDescent="0.2">
      <c r="B941" s="87" t="s">
        <v>112</v>
      </c>
      <c r="C941" s="739" t="s">
        <v>247</v>
      </c>
      <c r="D941" s="532">
        <v>0</v>
      </c>
      <c r="E941" s="612">
        <f t="shared" si="1200"/>
        <v>63</v>
      </c>
      <c r="F941" s="612">
        <f t="shared" si="1201"/>
        <v>68</v>
      </c>
      <c r="G941" s="612">
        <f t="shared" si="1202"/>
        <v>81</v>
      </c>
      <c r="H941" s="612">
        <f t="shared" si="1203"/>
        <v>97</v>
      </c>
      <c r="I941" s="612">
        <f t="shared" si="1204"/>
        <v>123</v>
      </c>
      <c r="K941" s="87" t="s">
        <v>112</v>
      </c>
      <c r="L941" s="534">
        <v>0</v>
      </c>
      <c r="M941" s="613">
        <f t="shared" ref="M941" si="1210">L1076</f>
        <v>21.420000000000016</v>
      </c>
      <c r="N941" s="613">
        <f t="shared" si="1205"/>
        <v>23.729539473684213</v>
      </c>
      <c r="O941" s="613">
        <f t="shared" si="1205"/>
        <v>29.627162498666621</v>
      </c>
      <c r="P941" s="613">
        <f t="shared" si="1205"/>
        <v>37.249117132456149</v>
      </c>
      <c r="Q941" s="613">
        <f t="shared" si="1205"/>
        <v>49.608523347121377</v>
      </c>
    </row>
    <row r="942" spans="2:17" x14ac:dyDescent="0.2">
      <c r="B942" s="87" t="s">
        <v>113</v>
      </c>
      <c r="C942" s="739" t="s">
        <v>247</v>
      </c>
      <c r="D942" s="532">
        <v>0</v>
      </c>
      <c r="E942" s="612">
        <f t="shared" si="1200"/>
        <v>130</v>
      </c>
      <c r="F942" s="612">
        <f t="shared" si="1201"/>
        <v>140</v>
      </c>
      <c r="G942" s="612">
        <f t="shared" si="1202"/>
        <v>167</v>
      </c>
      <c r="H942" s="612">
        <f t="shared" si="1203"/>
        <v>201</v>
      </c>
      <c r="I942" s="612">
        <f t="shared" si="1204"/>
        <v>255</v>
      </c>
      <c r="K942" s="87" t="s">
        <v>113</v>
      </c>
      <c r="L942" s="534">
        <v>0</v>
      </c>
      <c r="M942" s="613">
        <f t="shared" ref="M942" si="1211">L1077</f>
        <v>37.049999999999955</v>
      </c>
      <c r="N942" s="613">
        <f t="shared" si="1205"/>
        <v>41.783333333333303</v>
      </c>
      <c r="O942" s="613">
        <f t="shared" si="1205"/>
        <v>52.348136389555975</v>
      </c>
      <c r="P942" s="613">
        <f t="shared" si="1205"/>
        <v>66.159785426049439</v>
      </c>
      <c r="Q942" s="613">
        <f t="shared" si="1205"/>
        <v>88.153991346599696</v>
      </c>
    </row>
    <row r="943" spans="2:17" x14ac:dyDescent="0.2">
      <c r="B943" s="87" t="s">
        <v>115</v>
      </c>
      <c r="C943" s="739" t="s">
        <v>247</v>
      </c>
      <c r="D943" s="532">
        <v>0</v>
      </c>
      <c r="E943" s="612">
        <f t="shared" si="1200"/>
        <v>8</v>
      </c>
      <c r="F943" s="612">
        <f t="shared" si="1201"/>
        <v>9</v>
      </c>
      <c r="G943" s="612">
        <f t="shared" si="1202"/>
        <v>11</v>
      </c>
      <c r="H943" s="612">
        <f t="shared" si="1203"/>
        <v>13</v>
      </c>
      <c r="I943" s="612">
        <f t="shared" si="1204"/>
        <v>16</v>
      </c>
      <c r="K943" s="87" t="s">
        <v>115</v>
      </c>
      <c r="L943" s="534">
        <v>0</v>
      </c>
      <c r="M943" s="613">
        <f t="shared" ref="M943" si="1212">L1078</f>
        <v>2.2800000000000011</v>
      </c>
      <c r="N943" s="613">
        <f t="shared" si="1205"/>
        <v>2.686329113924053</v>
      </c>
      <c r="O943" s="613">
        <f t="shared" si="1205"/>
        <v>3.4479281335649823</v>
      </c>
      <c r="P943" s="613">
        <f t="shared" si="1205"/>
        <v>4.2779226759875826</v>
      </c>
      <c r="Q943" s="613">
        <f t="shared" si="1205"/>
        <v>5.5304376195613969</v>
      </c>
    </row>
    <row r="944" spans="2:17" x14ac:dyDescent="0.2">
      <c r="B944" s="87" t="s">
        <v>114</v>
      </c>
      <c r="C944" s="739" t="s">
        <v>247</v>
      </c>
      <c r="D944" s="532">
        <v>0</v>
      </c>
      <c r="E944" s="612">
        <f t="shared" si="1200"/>
        <v>39</v>
      </c>
      <c r="F944" s="612">
        <f t="shared" si="1201"/>
        <v>44</v>
      </c>
      <c r="G944" s="612">
        <f t="shared" si="1202"/>
        <v>53</v>
      </c>
      <c r="H944" s="612">
        <f t="shared" si="1203"/>
        <v>64</v>
      </c>
      <c r="I944" s="612">
        <f t="shared" si="1204"/>
        <v>81</v>
      </c>
      <c r="K944" s="87" t="s">
        <v>114</v>
      </c>
      <c r="L944" s="534">
        <v>0</v>
      </c>
      <c r="M944" s="613">
        <f t="shared" ref="M944" si="1213">L1079</f>
        <v>33.54000000000002</v>
      </c>
      <c r="N944" s="613">
        <f t="shared" si="1205"/>
        <v>39.427969924812032</v>
      </c>
      <c r="O944" s="613">
        <f t="shared" si="1205"/>
        <v>49.847076812982777</v>
      </c>
      <c r="P944" s="613">
        <f t="shared" si="1205"/>
        <v>63.199137296019671</v>
      </c>
      <c r="Q944" s="613">
        <f t="shared" si="1205"/>
        <v>84.004195557516937</v>
      </c>
    </row>
    <row r="945" spans="2:17" x14ac:dyDescent="0.2">
      <c r="B945" s="561" t="s">
        <v>674</v>
      </c>
      <c r="C945" s="611"/>
      <c r="D945" s="572">
        <f t="shared" ref="D945:E945" si="1214">SUM(D936:D944)</f>
        <v>0</v>
      </c>
      <c r="E945" s="572">
        <f t="shared" si="1214"/>
        <v>1324</v>
      </c>
      <c r="F945" s="572">
        <f t="shared" ref="F945:I945" si="1215">SUM(F936:F944)</f>
        <v>1423</v>
      </c>
      <c r="G945" s="572">
        <f t="shared" si="1215"/>
        <v>1705</v>
      </c>
      <c r="H945" s="572">
        <f t="shared" si="1215"/>
        <v>2048</v>
      </c>
      <c r="I945" s="572">
        <f t="shared" si="1215"/>
        <v>2603</v>
      </c>
      <c r="J945" s="533"/>
      <c r="K945" s="561" t="s">
        <v>674</v>
      </c>
      <c r="L945" s="572">
        <f t="shared" ref="L945:M945" si="1216">SUM(L936:L944)</f>
        <v>0</v>
      </c>
      <c r="M945" s="572">
        <f t="shared" si="1216"/>
        <v>876.70999999999958</v>
      </c>
      <c r="N945" s="572">
        <f t="shared" ref="N945:Q945" si="1217">SUM(N936:N944)</f>
        <v>983.96163325721216</v>
      </c>
      <c r="O945" s="572">
        <f t="shared" si="1217"/>
        <v>1239.4731907930368</v>
      </c>
      <c r="P945" s="572">
        <f t="shared" si="1217"/>
        <v>1563.2520780475022</v>
      </c>
      <c r="Q945" s="572">
        <f t="shared" si="1217"/>
        <v>2087.2950120421792</v>
      </c>
    </row>
    <row r="946" spans="2:17" x14ac:dyDescent="0.2">
      <c r="B946" s="562" t="s">
        <v>663</v>
      </c>
      <c r="C946" s="531"/>
      <c r="D946" s="563">
        <f t="shared" ref="D946:E946" si="1218">D934+D945</f>
        <v>0</v>
      </c>
      <c r="E946" s="563">
        <f t="shared" si="1218"/>
        <v>2648</v>
      </c>
      <c r="F946" s="563">
        <f t="shared" ref="F946:I946" si="1219">F934+F945</f>
        <v>2846</v>
      </c>
      <c r="G946" s="563">
        <f t="shared" si="1219"/>
        <v>3410</v>
      </c>
      <c r="H946" s="563">
        <f t="shared" si="1219"/>
        <v>4096</v>
      </c>
      <c r="I946" s="563">
        <f t="shared" si="1219"/>
        <v>5206</v>
      </c>
      <c r="J946" s="533"/>
      <c r="K946" s="562" t="s">
        <v>663</v>
      </c>
      <c r="L946" s="563">
        <f t="shared" ref="L946:M946" si="1220">L934+L945</f>
        <v>0</v>
      </c>
      <c r="M946" s="563">
        <f t="shared" si="1220"/>
        <v>1244.9899999999998</v>
      </c>
      <c r="N946" s="563">
        <f t="shared" ref="N946:Q946" si="1221">N934+N945</f>
        <v>1401.2975066825791</v>
      </c>
      <c r="O946" s="563">
        <f t="shared" si="1221"/>
        <v>1765.5795924554172</v>
      </c>
      <c r="P946" s="563">
        <f t="shared" si="1221"/>
        <v>2226.8717909517427</v>
      </c>
      <c r="Q946" s="563">
        <f t="shared" si="1221"/>
        <v>2973.3070686369692</v>
      </c>
    </row>
    <row r="947" spans="2:17" x14ac:dyDescent="0.2">
      <c r="B947" s="541" t="s">
        <v>664</v>
      </c>
      <c r="C947" s="524"/>
      <c r="D947" s="594">
        <f t="shared" ref="D947:E947" si="1222">+D922+D946</f>
        <v>0</v>
      </c>
      <c r="E947" s="594">
        <f t="shared" si="1222"/>
        <v>8789</v>
      </c>
      <c r="F947" s="594">
        <f t="shared" ref="F947:I947" si="1223">+F922+F946</f>
        <v>9450</v>
      </c>
      <c r="G947" s="594">
        <f t="shared" si="1223"/>
        <v>11337</v>
      </c>
      <c r="H947" s="594">
        <f t="shared" si="1223"/>
        <v>13608</v>
      </c>
      <c r="I947" s="594">
        <f t="shared" si="1223"/>
        <v>17299</v>
      </c>
      <c r="J947" s="533"/>
      <c r="K947" s="541" t="s">
        <v>664</v>
      </c>
      <c r="L947" s="832">
        <f t="shared" ref="L947:M947" si="1224">L922+L946</f>
        <v>0</v>
      </c>
      <c r="M947" s="832">
        <f t="shared" si="1224"/>
        <v>14269.999999999998</v>
      </c>
      <c r="N947" s="832">
        <f t="shared" ref="N947:Q947" si="1225">N922+N946</f>
        <v>16076.416900198203</v>
      </c>
      <c r="O947" s="832">
        <f t="shared" si="1225"/>
        <v>20425.498297152888</v>
      </c>
      <c r="P947" s="832">
        <f t="shared" si="1225"/>
        <v>25757.206485902709</v>
      </c>
      <c r="Q947" s="832">
        <f t="shared" si="1225"/>
        <v>34393.325181420558</v>
      </c>
    </row>
    <row r="948" spans="2:17" x14ac:dyDescent="0.2">
      <c r="B948" s="682" t="s">
        <v>665</v>
      </c>
      <c r="C948" s="524"/>
      <c r="D948" s="537"/>
      <c r="E948" s="536"/>
      <c r="F948" s="536"/>
      <c r="G948" s="536"/>
      <c r="H948" s="536"/>
      <c r="I948" s="538"/>
      <c r="J948" s="533"/>
      <c r="K948" s="682" t="s">
        <v>665</v>
      </c>
      <c r="L948" s="539"/>
      <c r="M948" s="539"/>
      <c r="N948" s="539"/>
      <c r="O948" s="539"/>
      <c r="P948" s="539"/>
      <c r="Q948" s="540"/>
    </row>
    <row r="949" spans="2:17" x14ac:dyDescent="0.2">
      <c r="B949" s="523" t="s">
        <v>250</v>
      </c>
      <c r="C949" s="524"/>
      <c r="D949" s="537"/>
      <c r="E949" s="536"/>
      <c r="F949" s="536"/>
      <c r="G949" s="536"/>
      <c r="H949" s="536"/>
      <c r="I949" s="538"/>
      <c r="J949" s="533"/>
      <c r="K949" s="523" t="s">
        <v>250</v>
      </c>
      <c r="L949" s="543"/>
      <c r="M949" s="543"/>
      <c r="N949" s="543"/>
      <c r="O949" s="543"/>
      <c r="P949" s="543"/>
      <c r="Q949" s="544"/>
    </row>
    <row r="950" spans="2:17" x14ac:dyDescent="0.2">
      <c r="B950" s="523" t="s">
        <v>776</v>
      </c>
      <c r="C950" s="524"/>
      <c r="D950" s="537"/>
      <c r="E950" s="536"/>
      <c r="F950" s="536"/>
      <c r="G950" s="536"/>
      <c r="H950" s="536"/>
      <c r="I950" s="538"/>
      <c r="J950" s="533"/>
      <c r="K950" s="523" t="s">
        <v>776</v>
      </c>
      <c r="L950" s="545"/>
      <c r="M950" s="545"/>
      <c r="N950" s="545"/>
      <c r="O950" s="545"/>
      <c r="P950" s="545"/>
      <c r="Q950" s="546"/>
    </row>
    <row r="951" spans="2:17" x14ac:dyDescent="0.2">
      <c r="B951" s="87" t="s">
        <v>107</v>
      </c>
      <c r="C951" s="739" t="s">
        <v>267</v>
      </c>
      <c r="D951" s="532">
        <f t="shared" ref="D951:D954" si="1226">D1041+D996-D906</f>
        <v>4716</v>
      </c>
      <c r="E951" s="532">
        <f t="shared" ref="E951:I951" si="1227">E1041+E996-E906</f>
        <v>4687</v>
      </c>
      <c r="F951" s="532">
        <f t="shared" si="1227"/>
        <v>5588.1587692307694</v>
      </c>
      <c r="G951" s="532">
        <f t="shared" si="1227"/>
        <v>6710.7905230769229</v>
      </c>
      <c r="H951" s="532">
        <f t="shared" si="1227"/>
        <v>8586.965538461538</v>
      </c>
      <c r="I951" s="532">
        <f t="shared" si="1227"/>
        <v>10877.895384615384</v>
      </c>
      <c r="K951" s="87" t="s">
        <v>107</v>
      </c>
      <c r="L951" s="534">
        <f>D951*'estand mp'!F339</f>
        <v>10186.560000000001</v>
      </c>
      <c r="M951" s="534">
        <f>E951*'estand mp'!G339</f>
        <v>10639.49</v>
      </c>
      <c r="N951" s="534">
        <f>F951*'estand mp'!H339</f>
        <v>13319.37642646154</v>
      </c>
      <c r="O951" s="534">
        <f>G951*'estand mp'!I339</f>
        <v>16794.927672341542</v>
      </c>
      <c r="P951" s="534">
        <f>H951*'estand mp'!J339</f>
        <v>22564.903177917698</v>
      </c>
      <c r="Q951" s="534">
        <f>I951*'estand mp'!K339</f>
        <v>30014.280106940776</v>
      </c>
    </row>
    <row r="952" spans="2:17" x14ac:dyDescent="0.2">
      <c r="B952" s="87" t="s">
        <v>108</v>
      </c>
      <c r="C952" s="739" t="s">
        <v>267</v>
      </c>
      <c r="D952" s="532">
        <f t="shared" si="1226"/>
        <v>30311.140000000003</v>
      </c>
      <c r="E952" s="532">
        <f t="shared" ref="E952:I952" si="1228">E1042+E997-E907</f>
        <v>28776.390000000003</v>
      </c>
      <c r="F952" s="532">
        <f t="shared" si="1228"/>
        <v>35227.418518974366</v>
      </c>
      <c r="G952" s="532">
        <f t="shared" si="1228"/>
        <v>42246.240222769229</v>
      </c>
      <c r="H952" s="532">
        <f t="shared" si="1228"/>
        <v>54022.322931282062</v>
      </c>
      <c r="I952" s="532">
        <f t="shared" si="1228"/>
        <v>68447.61377948719</v>
      </c>
      <c r="K952" s="87" t="s">
        <v>108</v>
      </c>
      <c r="L952" s="534">
        <f>D952*'estand mp'!F347</f>
        <v>65472.06240000001</v>
      </c>
      <c r="M952" s="534">
        <f>E952*'estand mp'!G347</f>
        <v>65322.405300000006</v>
      </c>
      <c r="N952" s="534">
        <f>F952*'estand mp'!H347</f>
        <v>83964.552039975402</v>
      </c>
      <c r="O952" s="534">
        <f>G952*'estand mp'!I347</f>
        <v>105728.609249519</v>
      </c>
      <c r="P952" s="534">
        <f>H952*'estand mp'!J347</f>
        <v>141960.33289414868</v>
      </c>
      <c r="Q952" s="534">
        <f>I952*'estand mp'!K347</f>
        <v>188860.60032667493</v>
      </c>
    </row>
    <row r="953" spans="2:17" x14ac:dyDescent="0.2">
      <c r="B953" s="87" t="s">
        <v>109</v>
      </c>
      <c r="C953" s="739" t="s">
        <v>267</v>
      </c>
      <c r="D953" s="532">
        <f t="shared" si="1226"/>
        <v>4202.2000000000007</v>
      </c>
      <c r="E953" s="532">
        <f t="shared" ref="E953:I953" si="1229">E1043+E998-E908</f>
        <v>4101</v>
      </c>
      <c r="F953" s="532">
        <f t="shared" si="1229"/>
        <v>4937.0790307692305</v>
      </c>
      <c r="G953" s="532">
        <f t="shared" si="1229"/>
        <v>5930.1098369230767</v>
      </c>
      <c r="H953" s="532">
        <f t="shared" si="1229"/>
        <v>7587.9323615384637</v>
      </c>
      <c r="I953" s="532">
        <f t="shared" si="1229"/>
        <v>9609.6951153846167</v>
      </c>
      <c r="K953" s="87" t="s">
        <v>109</v>
      </c>
      <c r="L953" s="534">
        <f>D953*'estand mp'!F355</f>
        <v>9076.7520000000022</v>
      </c>
      <c r="M953" s="534">
        <f>E953*'estand mp'!G355</f>
        <v>9309.27</v>
      </c>
      <c r="N953" s="534">
        <f>F953*'estand mp'!H355</f>
        <v>12327.886339830769</v>
      </c>
      <c r="O953" s="534">
        <f>G953*'estand mp'!I355</f>
        <v>15547.85847593677</v>
      </c>
      <c r="P953" s="534">
        <f>H953*'estand mp'!J355</f>
        <v>20889.141485204607</v>
      </c>
      <c r="Q953" s="534">
        <f>I953*'estand mp'!K355</f>
        <v>27777.684999943955</v>
      </c>
    </row>
    <row r="954" spans="2:17" x14ac:dyDescent="0.2">
      <c r="B954" s="87" t="s">
        <v>110</v>
      </c>
      <c r="C954" s="739" t="s">
        <v>267</v>
      </c>
      <c r="D954" s="532">
        <f t="shared" si="1226"/>
        <v>1947.9</v>
      </c>
      <c r="E954" s="532">
        <f t="shared" ref="E954:I954" si="1230">E1044+E999-E909</f>
        <v>1880</v>
      </c>
      <c r="F954" s="532">
        <f t="shared" si="1230"/>
        <v>2279.9185230769231</v>
      </c>
      <c r="G954" s="532">
        <f t="shared" si="1230"/>
        <v>2736.7022276923076</v>
      </c>
      <c r="H954" s="532">
        <f t="shared" si="1230"/>
        <v>3495.7126461538464</v>
      </c>
      <c r="I954" s="532">
        <f t="shared" si="1230"/>
        <v>4433.3044615384624</v>
      </c>
      <c r="K954" s="87" t="s">
        <v>110</v>
      </c>
      <c r="L954" s="534">
        <f>D954*'estand mp'!F363</f>
        <v>4207.4640000000009</v>
      </c>
      <c r="M954" s="534">
        <f>E954*'estand mp'!G363</f>
        <v>4267.6000000000004</v>
      </c>
      <c r="N954" s="534">
        <f>F954*'estand mp'!H363</f>
        <v>5434.1857997538464</v>
      </c>
      <c r="O954" s="534">
        <f>G954*'estand mp'!I363</f>
        <v>6849.0762476898472</v>
      </c>
      <c r="P954" s="534">
        <f>H954*'estand mp'!J363</f>
        <v>9186.0642790487345</v>
      </c>
      <c r="Q954" s="534">
        <f>I954*'estand mp'!K363</f>
        <v>12232.370068217055</v>
      </c>
    </row>
    <row r="955" spans="2:17" x14ac:dyDescent="0.2">
      <c r="B955" s="561" t="s">
        <v>781</v>
      </c>
      <c r="C955" s="611"/>
      <c r="D955" s="572">
        <f t="shared" ref="D955:I955" si="1231">SUM(D951:D954)</f>
        <v>41177.24</v>
      </c>
      <c r="E955" s="572">
        <f t="shared" si="1231"/>
        <v>39444.39</v>
      </c>
      <c r="F955" s="572">
        <f t="shared" si="1231"/>
        <v>48032.57484205129</v>
      </c>
      <c r="G955" s="572">
        <f t="shared" si="1231"/>
        <v>57623.842810461538</v>
      </c>
      <c r="H955" s="572">
        <f t="shared" si="1231"/>
        <v>73692.933477435901</v>
      </c>
      <c r="I955" s="572">
        <f t="shared" si="1231"/>
        <v>93368.508741025653</v>
      </c>
      <c r="J955" s="533"/>
      <c r="K955" s="561" t="s">
        <v>781</v>
      </c>
      <c r="L955" s="572">
        <f t="shared" ref="L955:Q955" si="1232">SUM(L951:L954)</f>
        <v>88942.838400000022</v>
      </c>
      <c r="M955" s="572">
        <f t="shared" si="1232"/>
        <v>89538.765300000014</v>
      </c>
      <c r="N955" s="572">
        <f t="shared" si="1232"/>
        <v>115046.00060602157</v>
      </c>
      <c r="O955" s="572">
        <f t="shared" si="1232"/>
        <v>144920.47164548715</v>
      </c>
      <c r="P955" s="572">
        <f t="shared" si="1232"/>
        <v>194600.44183631972</v>
      </c>
      <c r="Q955" s="572">
        <f t="shared" si="1232"/>
        <v>258884.93550177669</v>
      </c>
    </row>
    <row r="956" spans="2:17" x14ac:dyDescent="0.2">
      <c r="B956" s="523" t="s">
        <v>777</v>
      </c>
      <c r="C956" s="524"/>
      <c r="D956" s="537"/>
      <c r="E956" s="537"/>
      <c r="F956" s="537"/>
      <c r="G956" s="537"/>
      <c r="H956" s="537"/>
      <c r="I956" s="537"/>
      <c r="J956" s="533"/>
      <c r="K956" s="523" t="s">
        <v>777</v>
      </c>
      <c r="L956" s="545"/>
      <c r="M956" s="545"/>
      <c r="N956" s="545"/>
      <c r="O956" s="545"/>
      <c r="P956" s="545"/>
      <c r="Q956" s="546"/>
    </row>
    <row r="957" spans="2:17" x14ac:dyDescent="0.2">
      <c r="B957" s="87" t="s">
        <v>111</v>
      </c>
      <c r="C957" s="739" t="s">
        <v>267</v>
      </c>
      <c r="D957" s="532">
        <f t="shared" ref="D957:D958" si="1233">D1047+D1002-D912</f>
        <v>3803</v>
      </c>
      <c r="E957" s="532">
        <f t="shared" ref="E957:I957" si="1234">E1047+E1002-E912</f>
        <v>3744</v>
      </c>
      <c r="F957" s="532">
        <f t="shared" si="1234"/>
        <v>4483.8779487179481</v>
      </c>
      <c r="G957" s="532">
        <f t="shared" si="1234"/>
        <v>5389.4535384615383</v>
      </c>
      <c r="H957" s="532">
        <f t="shared" si="1234"/>
        <v>6891.9825641025636</v>
      </c>
      <c r="I957" s="532">
        <f t="shared" si="1234"/>
        <v>8729.9589743589731</v>
      </c>
      <c r="K957" s="87" t="s">
        <v>111</v>
      </c>
      <c r="L957" s="534">
        <f>D957*'estand mp'!F371</f>
        <v>10268.1</v>
      </c>
      <c r="M957" s="534">
        <f>E957*'estand mp'!G371</f>
        <v>10651.68</v>
      </c>
      <c r="N957" s="534">
        <f>F957*'estand mp'!H371</f>
        <v>13394.464402307693</v>
      </c>
      <c r="O957" s="534">
        <f>G957*'estand mp'!I371</f>
        <v>16904.627336907695</v>
      </c>
      <c r="P957" s="534">
        <f>H957*'estand mp'!J371</f>
        <v>22698.352593363463</v>
      </c>
      <c r="Q957" s="534">
        <f>I957*'estand mp'!K371</f>
        <v>30189.204533916345</v>
      </c>
    </row>
    <row r="958" spans="2:17" x14ac:dyDescent="0.2">
      <c r="B958" s="87" t="s">
        <v>112</v>
      </c>
      <c r="C958" s="739" t="s">
        <v>267</v>
      </c>
      <c r="D958" s="532">
        <f t="shared" si="1233"/>
        <v>3165.2080000000001</v>
      </c>
      <c r="E958" s="532">
        <f t="shared" ref="E958:I958" si="1235">E1048+E1003-E913</f>
        <v>3052.16</v>
      </c>
      <c r="F958" s="532">
        <f t="shared" si="1235"/>
        <v>3698.0566966153847</v>
      </c>
      <c r="G958" s="532">
        <f t="shared" si="1235"/>
        <v>4445.3928359384618</v>
      </c>
      <c r="H958" s="532">
        <f t="shared" si="1235"/>
        <v>5684.0415852307697</v>
      </c>
      <c r="I958" s="532">
        <f t="shared" si="1235"/>
        <v>7201.0528123076929</v>
      </c>
      <c r="K958" s="87" t="s">
        <v>112</v>
      </c>
      <c r="L958" s="534">
        <f>D958*'estand mp'!F379</f>
        <v>8546.0616000000009</v>
      </c>
      <c r="M958" s="534">
        <f>E958*'estand mp'!G379</f>
        <v>8683.3952000000008</v>
      </c>
      <c r="N958" s="534">
        <f>F958*'estand mp'!H379</f>
        <v>11573.068432057849</v>
      </c>
      <c r="O958" s="534">
        <f>G958*'estand mp'!I379</f>
        <v>14607.449724072891</v>
      </c>
      <c r="P958" s="534">
        <f>H958*'estand mp'!J379</f>
        <v>19611.499475430119</v>
      </c>
      <c r="Q958" s="534">
        <f>I958*'estand mp'!K379</f>
        <v>26087.883665202367</v>
      </c>
    </row>
    <row r="959" spans="2:17" x14ac:dyDescent="0.2">
      <c r="B959" s="561" t="s">
        <v>834</v>
      </c>
      <c r="C959" s="611"/>
      <c r="D959" s="572">
        <f t="shared" ref="D959" si="1236">SUM(D957:D958)</f>
        <v>6968.2080000000005</v>
      </c>
      <c r="E959" s="572">
        <f t="shared" ref="E959:I959" si="1237">SUM(E957:E958)</f>
        <v>6796.16</v>
      </c>
      <c r="F959" s="572">
        <f t="shared" si="1237"/>
        <v>8181.9346453333328</v>
      </c>
      <c r="G959" s="572">
        <f t="shared" si="1237"/>
        <v>9834.8463744000001</v>
      </c>
      <c r="H959" s="572">
        <f t="shared" si="1237"/>
        <v>12576.024149333334</v>
      </c>
      <c r="I959" s="572">
        <f t="shared" si="1237"/>
        <v>15931.011786666666</v>
      </c>
      <c r="J959" s="533"/>
      <c r="K959" s="561" t="s">
        <v>834</v>
      </c>
      <c r="L959" s="572">
        <f t="shared" ref="L959" si="1238">SUM(L957:L958)</f>
        <v>18814.161599999999</v>
      </c>
      <c r="M959" s="572">
        <f t="shared" ref="M959:Q959" si="1239">SUM(M957:M958)</f>
        <v>19335.075199999999</v>
      </c>
      <c r="N959" s="572">
        <f t="shared" si="1239"/>
        <v>24967.532834365542</v>
      </c>
      <c r="O959" s="572">
        <f t="shared" si="1239"/>
        <v>31512.077060980584</v>
      </c>
      <c r="P959" s="572">
        <f t="shared" si="1239"/>
        <v>42309.852068793582</v>
      </c>
      <c r="Q959" s="572">
        <f t="shared" si="1239"/>
        <v>56277.088199118713</v>
      </c>
    </row>
    <row r="960" spans="2:17" x14ac:dyDescent="0.2">
      <c r="B960" s="523" t="s">
        <v>778</v>
      </c>
      <c r="C960" s="524"/>
      <c r="D960" s="537"/>
      <c r="E960" s="537"/>
      <c r="F960" s="537"/>
      <c r="G960" s="537"/>
      <c r="H960" s="537"/>
      <c r="I960" s="537"/>
      <c r="J960" s="533"/>
      <c r="K960" s="523" t="s">
        <v>778</v>
      </c>
      <c r="L960" s="572"/>
      <c r="M960" s="572"/>
      <c r="N960" s="572"/>
      <c r="O960" s="572"/>
      <c r="P960" s="572"/>
      <c r="Q960" s="546"/>
    </row>
    <row r="961" spans="2:17" x14ac:dyDescent="0.2">
      <c r="B961" s="87" t="s">
        <v>113</v>
      </c>
      <c r="C961" s="739" t="s">
        <v>267</v>
      </c>
      <c r="D961" s="532">
        <f t="shared" ref="D961:D962" si="1240">D1051+D1006-D916</f>
        <v>4662</v>
      </c>
      <c r="E961" s="532">
        <f t="shared" ref="E961:I961" si="1241">E1051+E1006-E916</f>
        <v>4522</v>
      </c>
      <c r="F961" s="532">
        <f t="shared" si="1241"/>
        <v>5466.7277948717947</v>
      </c>
      <c r="G961" s="532">
        <f t="shared" si="1241"/>
        <v>6562.0733538461536</v>
      </c>
      <c r="H961" s="532">
        <f t="shared" si="1241"/>
        <v>8393.4182564102557</v>
      </c>
      <c r="I961" s="532">
        <f t="shared" si="1241"/>
        <v>10632.995897435898</v>
      </c>
      <c r="K961" s="87" t="s">
        <v>113</v>
      </c>
      <c r="L961" s="534">
        <f>D961*'estand mp'!F387</f>
        <v>3962.7</v>
      </c>
      <c r="M961" s="534">
        <f>E961*'estand mp'!G387</f>
        <v>4160.24</v>
      </c>
      <c r="N961" s="534">
        <f>F961*'estand mp'!H387</f>
        <v>5280.8590498461544</v>
      </c>
      <c r="O961" s="534">
        <f>G961*'estand mp'!I387</f>
        <v>6655.911002806155</v>
      </c>
      <c r="P961" s="534">
        <f>H961*'estand mp'!J387</f>
        <v>8939.1163443507703</v>
      </c>
      <c r="Q961" s="534">
        <f>I961*'estand mp'!K387</f>
        <v>11890.515131993081</v>
      </c>
    </row>
    <row r="962" spans="2:17" x14ac:dyDescent="0.2">
      <c r="B962" s="87" t="s">
        <v>115</v>
      </c>
      <c r="C962" s="739" t="s">
        <v>267</v>
      </c>
      <c r="D962" s="532">
        <f t="shared" si="1240"/>
        <v>372.5</v>
      </c>
      <c r="E962" s="532">
        <f t="shared" ref="E962:I962" si="1242">E1052+E1007-E917</f>
        <v>361</v>
      </c>
      <c r="F962" s="532">
        <f t="shared" si="1242"/>
        <v>441.44861538461532</v>
      </c>
      <c r="G962" s="532">
        <f t="shared" si="1242"/>
        <v>521.79833846153838</v>
      </c>
      <c r="H962" s="532">
        <f t="shared" si="1242"/>
        <v>675.02123076923067</v>
      </c>
      <c r="I962" s="532">
        <f t="shared" si="1242"/>
        <v>850.63230769230756</v>
      </c>
      <c r="K962" s="87" t="s">
        <v>115</v>
      </c>
      <c r="L962" s="534">
        <f>D962*'estand mp'!F395</f>
        <v>316.625</v>
      </c>
      <c r="M962" s="534">
        <f>E962*'estand mp'!G395</f>
        <v>332.12</v>
      </c>
      <c r="N962" s="534">
        <f>F962*'estand mp'!H395</f>
        <v>426.43936246153845</v>
      </c>
      <c r="O962" s="534">
        <f>G962*'estand mp'!I395</f>
        <v>529.26005470153848</v>
      </c>
      <c r="P962" s="534">
        <f>H962*'estand mp'!J395</f>
        <v>718.90773608769234</v>
      </c>
      <c r="Q962" s="534">
        <f>I962*'estand mp'!K395</f>
        <v>951.23297553576947</v>
      </c>
    </row>
    <row r="963" spans="2:17" x14ac:dyDescent="0.2">
      <c r="B963" s="549" t="s">
        <v>783</v>
      </c>
      <c r="C963" s="754"/>
      <c r="D963" s="551">
        <f t="shared" ref="D963:I963" si="1243">SUM(D961:D962)</f>
        <v>5034.5</v>
      </c>
      <c r="E963" s="551">
        <f t="shared" si="1243"/>
        <v>4883</v>
      </c>
      <c r="F963" s="551">
        <f t="shared" si="1243"/>
        <v>5908.1764102564102</v>
      </c>
      <c r="G963" s="551">
        <f t="shared" si="1243"/>
        <v>7083.8716923076918</v>
      </c>
      <c r="H963" s="551">
        <f t="shared" si="1243"/>
        <v>9068.4394871794866</v>
      </c>
      <c r="I963" s="551">
        <f t="shared" si="1243"/>
        <v>11483.628205128205</v>
      </c>
      <c r="K963" s="549" t="s">
        <v>783</v>
      </c>
      <c r="L963" s="572">
        <f t="shared" ref="L963:Q963" si="1244">SUM(L961:L962)</f>
        <v>4279.3249999999998</v>
      </c>
      <c r="M963" s="572">
        <f t="shared" si="1244"/>
        <v>4492.3599999999997</v>
      </c>
      <c r="N963" s="572">
        <f t="shared" si="1244"/>
        <v>5707.2984123076931</v>
      </c>
      <c r="O963" s="572">
        <f t="shared" si="1244"/>
        <v>7185.1710575076931</v>
      </c>
      <c r="P963" s="572">
        <f t="shared" si="1244"/>
        <v>9658.024080438463</v>
      </c>
      <c r="Q963" s="572">
        <f t="shared" si="1244"/>
        <v>12841.748107528851</v>
      </c>
    </row>
    <row r="964" spans="2:17" x14ac:dyDescent="0.2">
      <c r="B964" s="558" t="s">
        <v>835</v>
      </c>
      <c r="C964" s="525"/>
      <c r="D964" s="536"/>
      <c r="E964" s="536"/>
      <c r="F964" s="536"/>
      <c r="G964" s="536"/>
      <c r="H964" s="536"/>
      <c r="I964" s="536"/>
      <c r="K964" s="558" t="s">
        <v>835</v>
      </c>
      <c r="L964" s="534"/>
      <c r="M964" s="613"/>
      <c r="N964" s="613"/>
      <c r="O964" s="613"/>
      <c r="P964" s="613"/>
      <c r="Q964" s="613"/>
    </row>
    <row r="965" spans="2:17" x14ac:dyDescent="0.2">
      <c r="B965" s="87" t="s">
        <v>114</v>
      </c>
      <c r="C965" s="789" t="s">
        <v>267</v>
      </c>
      <c r="D965" s="607">
        <f t="shared" ref="D965" si="1245">D1055+D1010-D920</f>
        <v>2086</v>
      </c>
      <c r="E965" s="607">
        <f t="shared" ref="E965:I965" si="1246">E1055+E1010-E920</f>
        <v>2164</v>
      </c>
      <c r="F965" s="607">
        <f t="shared" si="1246"/>
        <v>2612.3298461538461</v>
      </c>
      <c r="G965" s="607">
        <f t="shared" si="1246"/>
        <v>3133.9958153846155</v>
      </c>
      <c r="H965" s="607">
        <f t="shared" si="1246"/>
        <v>3990.0756923076924</v>
      </c>
      <c r="I965" s="607">
        <f t="shared" si="1246"/>
        <v>5057.8369230769231</v>
      </c>
      <c r="K965" s="87" t="s">
        <v>114</v>
      </c>
      <c r="L965" s="534">
        <f>D965*'estand mp'!F403</f>
        <v>5173.28</v>
      </c>
      <c r="M965" s="534">
        <f>E965*'estand mp'!G403</f>
        <v>5674.0079999999998</v>
      </c>
      <c r="N965" s="534">
        <f>F965*'estand mp'!H403</f>
        <v>7534.4817422769238</v>
      </c>
      <c r="O965" s="534">
        <f>G965*'estand mp'!I403</f>
        <v>9491.0242672689255</v>
      </c>
      <c r="P965" s="534">
        <f>H965*'estand mp'!J403</f>
        <v>12687.764383708618</v>
      </c>
      <c r="Q965" s="534">
        <f>I965*'estand mp'!K403</f>
        <v>16887.217317627466</v>
      </c>
    </row>
    <row r="966" spans="2:17" x14ac:dyDescent="0.2">
      <c r="B966" s="549" t="s">
        <v>836</v>
      </c>
      <c r="C966" s="754"/>
      <c r="D966" s="551">
        <f>SUM(D965)</f>
        <v>2086</v>
      </c>
      <c r="E966" s="551">
        <f t="shared" ref="E966:I966" si="1247">SUM(E965)</f>
        <v>2164</v>
      </c>
      <c r="F966" s="551">
        <f t="shared" si="1247"/>
        <v>2612.3298461538461</v>
      </c>
      <c r="G966" s="551">
        <f t="shared" si="1247"/>
        <v>3133.9958153846155</v>
      </c>
      <c r="H966" s="551">
        <f t="shared" si="1247"/>
        <v>3990.0756923076924</v>
      </c>
      <c r="I966" s="551">
        <f t="shared" si="1247"/>
        <v>5057.8369230769231</v>
      </c>
      <c r="K966" s="549" t="s">
        <v>836</v>
      </c>
      <c r="L966" s="572">
        <f>SUM(L965)</f>
        <v>5173.28</v>
      </c>
      <c r="M966" s="572">
        <f t="shared" ref="M966:Q966" si="1248">SUM(M965)</f>
        <v>5674.0079999999998</v>
      </c>
      <c r="N966" s="572">
        <f t="shared" si="1248"/>
        <v>7534.4817422769238</v>
      </c>
      <c r="O966" s="572">
        <f t="shared" si="1248"/>
        <v>9491.0242672689255</v>
      </c>
      <c r="P966" s="572">
        <f t="shared" si="1248"/>
        <v>12687.764383708618</v>
      </c>
      <c r="Q966" s="572">
        <f t="shared" si="1248"/>
        <v>16887.217317627466</v>
      </c>
    </row>
    <row r="967" spans="2:17" x14ac:dyDescent="0.2">
      <c r="B967" s="562" t="s">
        <v>661</v>
      </c>
      <c r="C967" s="531"/>
      <c r="D967" s="563">
        <f>D955+D959+D963+D966</f>
        <v>55265.947999999997</v>
      </c>
      <c r="E967" s="563">
        <f t="shared" ref="E967:I967" si="1249">E955+E959+E963+E966</f>
        <v>53287.55</v>
      </c>
      <c r="F967" s="563">
        <f t="shared" si="1249"/>
        <v>64735.01574379488</v>
      </c>
      <c r="G967" s="563">
        <f t="shared" si="1249"/>
        <v>77676.55669255383</v>
      </c>
      <c r="H967" s="563">
        <f t="shared" si="1249"/>
        <v>99327.47280625641</v>
      </c>
      <c r="I967" s="563">
        <f t="shared" si="1249"/>
        <v>125840.98565589744</v>
      </c>
      <c r="J967" s="533"/>
      <c r="K967" s="562" t="s">
        <v>661</v>
      </c>
      <c r="L967" s="563">
        <f>L955+L959+L963+L966</f>
        <v>117209.60500000003</v>
      </c>
      <c r="M967" s="563">
        <f t="shared" ref="M967:Q967" si="1250">M955+M959+M963+M966</f>
        <v>119040.20850000002</v>
      </c>
      <c r="N967" s="563">
        <f t="shared" si="1250"/>
        <v>153255.31359497173</v>
      </c>
      <c r="O967" s="563">
        <f t="shared" si="1250"/>
        <v>193108.74403124434</v>
      </c>
      <c r="P967" s="563">
        <f t="shared" si="1250"/>
        <v>259256.08236926037</v>
      </c>
      <c r="Q967" s="563">
        <f t="shared" si="1250"/>
        <v>344890.98912605172</v>
      </c>
    </row>
    <row r="968" spans="2:17" x14ac:dyDescent="0.2">
      <c r="B968" s="523" t="s">
        <v>248</v>
      </c>
      <c r="C968" s="524"/>
      <c r="D968" s="537"/>
      <c r="E968" s="537"/>
      <c r="F968" s="537"/>
      <c r="G968" s="537"/>
      <c r="H968" s="537"/>
      <c r="I968" s="537"/>
      <c r="J968" s="533"/>
      <c r="K968" s="523" t="s">
        <v>248</v>
      </c>
      <c r="L968" s="545"/>
      <c r="M968" s="545"/>
      <c r="N968" s="545"/>
      <c r="O968" s="545"/>
      <c r="P968" s="545"/>
      <c r="Q968" s="546"/>
    </row>
    <row r="969" spans="2:17" x14ac:dyDescent="0.2">
      <c r="B969" s="523" t="s">
        <v>785</v>
      </c>
      <c r="C969" s="524"/>
      <c r="D969" s="537"/>
      <c r="E969" s="537"/>
      <c r="F969" s="537"/>
      <c r="G969" s="537"/>
      <c r="H969" s="537"/>
      <c r="I969" s="537"/>
      <c r="J969" s="533"/>
      <c r="K969" s="523" t="s">
        <v>785</v>
      </c>
      <c r="L969" s="539"/>
      <c r="M969" s="545"/>
      <c r="N969" s="545"/>
      <c r="O969" s="545"/>
      <c r="P969" s="545"/>
      <c r="Q969" s="540"/>
    </row>
    <row r="970" spans="2:17" x14ac:dyDescent="0.2">
      <c r="B970" s="87" t="s">
        <v>107</v>
      </c>
      <c r="C970" s="739" t="s">
        <v>247</v>
      </c>
      <c r="D970" s="532">
        <f t="shared" ref="D970:D978" si="1251">D1060+D1015-D925</f>
        <v>1179</v>
      </c>
      <c r="E970" s="532">
        <f t="shared" ref="E970:I970" si="1252">E1060+E1015-E925</f>
        <v>1172</v>
      </c>
      <c r="F970" s="532">
        <f t="shared" si="1252"/>
        <v>1396.5396923076923</v>
      </c>
      <c r="G970" s="532">
        <f t="shared" si="1252"/>
        <v>1677.4476307692307</v>
      </c>
      <c r="H970" s="532">
        <f t="shared" si="1252"/>
        <v>2146.9913846153845</v>
      </c>
      <c r="I970" s="532">
        <f t="shared" si="1252"/>
        <v>2719.4738461538459</v>
      </c>
      <c r="K970" s="87" t="s">
        <v>107</v>
      </c>
      <c r="L970" s="534">
        <f>D970*'estand mp'!F342</f>
        <v>365.49</v>
      </c>
      <c r="M970" s="534">
        <f>E970*'estand mp'!G342</f>
        <v>386.76</v>
      </c>
      <c r="N970" s="534">
        <f>F970*'estand mp'!H342</f>
        <v>483.90100338461542</v>
      </c>
      <c r="O970" s="534">
        <f>G970*'estand mp'!I342</f>
        <v>610.29738426461552</v>
      </c>
      <c r="P970" s="534">
        <f>H970*'estand mp'!J342</f>
        <v>820.18559753307704</v>
      </c>
      <c r="Q970" s="534">
        <f>I970*'estand mp'!K342</f>
        <v>1090.8273607148078</v>
      </c>
    </row>
    <row r="971" spans="2:17" x14ac:dyDescent="0.2">
      <c r="B971" s="87" t="s">
        <v>108</v>
      </c>
      <c r="C971" s="739" t="s">
        <v>247</v>
      </c>
      <c r="D971" s="532">
        <f t="shared" si="1251"/>
        <v>6512</v>
      </c>
      <c r="E971" s="532">
        <f t="shared" ref="E971:I971" si="1253">E1061+E1016-E926</f>
        <v>6181</v>
      </c>
      <c r="F971" s="532">
        <f t="shared" si="1253"/>
        <v>7567.8976410256419</v>
      </c>
      <c r="G971" s="532">
        <f t="shared" si="1253"/>
        <v>9075.2771692307688</v>
      </c>
      <c r="H971" s="532">
        <f t="shared" si="1253"/>
        <v>11605.61394871795</v>
      </c>
      <c r="I971" s="532">
        <f t="shared" si="1253"/>
        <v>14704.232820512821</v>
      </c>
      <c r="K971" s="87" t="s">
        <v>108</v>
      </c>
      <c r="L971" s="534">
        <f>D971*'estand mp'!F350</f>
        <v>2018.72</v>
      </c>
      <c r="M971" s="534">
        <f>E971*'estand mp'!G350</f>
        <v>2039.73</v>
      </c>
      <c r="N971" s="534">
        <f>F971*'estand mp'!H350</f>
        <v>2622.2765326153853</v>
      </c>
      <c r="O971" s="534">
        <f>G971*'estand mp'!I350</f>
        <v>3301.812716095385</v>
      </c>
      <c r="P971" s="534">
        <f>H971*'estand mp'!J350</f>
        <v>4433.5331196369243</v>
      </c>
      <c r="Q971" s="534">
        <f>I971*'estand mp'!K350</f>
        <v>5898.1186752801941</v>
      </c>
    </row>
    <row r="972" spans="2:17" x14ac:dyDescent="0.2">
      <c r="B972" s="87" t="s">
        <v>109</v>
      </c>
      <c r="C972" s="739" t="s">
        <v>247</v>
      </c>
      <c r="D972" s="532">
        <f t="shared" si="1251"/>
        <v>828</v>
      </c>
      <c r="E972" s="532">
        <f t="shared" ref="E972:I972" si="1254">E1062+E1017-E927</f>
        <v>808</v>
      </c>
      <c r="F972" s="532">
        <f t="shared" si="1254"/>
        <v>972.71015384615384</v>
      </c>
      <c r="G972" s="532">
        <f t="shared" si="1254"/>
        <v>1168.6521846153846</v>
      </c>
      <c r="H972" s="532">
        <f t="shared" si="1254"/>
        <v>1495.1443076923078</v>
      </c>
      <c r="I972" s="532">
        <f t="shared" si="1254"/>
        <v>1894.063076923077</v>
      </c>
      <c r="K972" s="87" t="s">
        <v>109</v>
      </c>
      <c r="L972" s="534">
        <f>D972*'estand mp'!F358</f>
        <v>256.68</v>
      </c>
      <c r="M972" s="534">
        <f>E972*'estand mp'!G358</f>
        <v>266.64</v>
      </c>
      <c r="N972" s="534">
        <f>F972*'estand mp'!H358</f>
        <v>337.04406830769233</v>
      </c>
      <c r="O972" s="534">
        <f>G972*'estand mp'!I358</f>
        <v>425.1848810676924</v>
      </c>
      <c r="P972" s="534">
        <f>H972*'estand mp'!J358</f>
        <v>571.16942163346164</v>
      </c>
      <c r="Q972" s="534">
        <f>I972*'estand mp'!K358</f>
        <v>759.74101760509632</v>
      </c>
    </row>
    <row r="973" spans="2:17" x14ac:dyDescent="0.2">
      <c r="B973" s="87" t="s">
        <v>110</v>
      </c>
      <c r="C973" s="739" t="s">
        <v>247</v>
      </c>
      <c r="D973" s="532">
        <f t="shared" si="1251"/>
        <v>282</v>
      </c>
      <c r="E973" s="532">
        <f t="shared" ref="E973:I973" si="1255">E1063+E1018-E928</f>
        <v>273</v>
      </c>
      <c r="F973" s="532">
        <f t="shared" si="1255"/>
        <v>329.7563076923077</v>
      </c>
      <c r="G973" s="532">
        <f t="shared" si="1255"/>
        <v>397.50756923076921</v>
      </c>
      <c r="H973" s="532">
        <f t="shared" si="1255"/>
        <v>506.43661538461538</v>
      </c>
      <c r="I973" s="532">
        <f t="shared" si="1255"/>
        <v>641.98615384615391</v>
      </c>
      <c r="K973" s="87" t="s">
        <v>110</v>
      </c>
      <c r="L973" s="534">
        <f>D973*'estand mp'!F366</f>
        <v>104.34</v>
      </c>
      <c r="M973" s="534">
        <f>E973*'estand mp'!G366</f>
        <v>103.74</v>
      </c>
      <c r="N973" s="534">
        <f>F973*'estand mp'!H366</f>
        <v>131.57276676923078</v>
      </c>
      <c r="O973" s="534">
        <f>G973*'estand mp'!I366</f>
        <v>166.53579612923079</v>
      </c>
      <c r="P973" s="534">
        <f>H973*'estand mp'!J366</f>
        <v>222.78020101615388</v>
      </c>
      <c r="Q973" s="534">
        <f>I973*'estand mp'!K366</f>
        <v>296.52850931711544</v>
      </c>
    </row>
    <row r="974" spans="2:17" x14ac:dyDescent="0.2">
      <c r="B974" s="87" t="s">
        <v>111</v>
      </c>
      <c r="C974" s="739" t="s">
        <v>247</v>
      </c>
      <c r="D974" s="532">
        <f t="shared" si="1251"/>
        <v>951</v>
      </c>
      <c r="E974" s="532">
        <f t="shared" ref="E974:I974" si="1256">E1064+E1019-E929</f>
        <v>936</v>
      </c>
      <c r="F974" s="532">
        <f t="shared" si="1256"/>
        <v>1120.219487179487</v>
      </c>
      <c r="G974" s="532">
        <f t="shared" si="1256"/>
        <v>1347.8633846153846</v>
      </c>
      <c r="H974" s="532">
        <f t="shared" si="1256"/>
        <v>1723.2456410256409</v>
      </c>
      <c r="I974" s="532">
        <f t="shared" si="1256"/>
        <v>2182.4897435897433</v>
      </c>
      <c r="K974" s="87" t="s">
        <v>111</v>
      </c>
      <c r="L974" s="534">
        <f>D974*'estand mp'!F374</f>
        <v>142.65</v>
      </c>
      <c r="M974" s="534">
        <f>E974*'estand mp'!G374</f>
        <v>149.76</v>
      </c>
      <c r="N974" s="534">
        <f>F974*'estand mp'!H374</f>
        <v>188.19687384615384</v>
      </c>
      <c r="O974" s="534">
        <f>G974*'estand mp'!I374</f>
        <v>237.76310104615388</v>
      </c>
      <c r="P974" s="534">
        <f>H974*'estand mp'!J374</f>
        <v>319.1795576307693</v>
      </c>
      <c r="Q974" s="534">
        <f>I974*'estand mp'!K374</f>
        <v>424.45278782307702</v>
      </c>
    </row>
    <row r="975" spans="2:17" x14ac:dyDescent="0.2">
      <c r="B975" s="87" t="s">
        <v>112</v>
      </c>
      <c r="C975" s="739" t="s">
        <v>247</v>
      </c>
      <c r="D975" s="532">
        <f t="shared" si="1251"/>
        <v>565</v>
      </c>
      <c r="E975" s="532">
        <f t="shared" ref="E975:I975" si="1257">E1065+E1020-E930</f>
        <v>545</v>
      </c>
      <c r="F975" s="532">
        <f t="shared" si="1257"/>
        <v>659.5126153846154</v>
      </c>
      <c r="G975" s="532">
        <f t="shared" si="1257"/>
        <v>793.01513846153841</v>
      </c>
      <c r="H975" s="532">
        <f t="shared" si="1257"/>
        <v>1013.8732307692308</v>
      </c>
      <c r="I975" s="532">
        <f t="shared" si="1257"/>
        <v>1284.9723076923078</v>
      </c>
      <c r="K975" s="87" t="s">
        <v>112</v>
      </c>
      <c r="L975" s="534">
        <f>D975*'estand mp'!F382</f>
        <v>84.75</v>
      </c>
      <c r="M975" s="534">
        <f>E975*'estand mp'!G382</f>
        <v>87.2</v>
      </c>
      <c r="N975" s="534">
        <f>F975*'estand mp'!H382</f>
        <v>110.79811938461539</v>
      </c>
      <c r="O975" s="534">
        <f>G975*'estand mp'!I382</f>
        <v>139.88787042461539</v>
      </c>
      <c r="P975" s="534">
        <f>H975*'estand mp'!J382</f>
        <v>187.78959980307698</v>
      </c>
      <c r="Q975" s="534">
        <f>I975*'estand mp'!K382</f>
        <v>249.90269937230781</v>
      </c>
    </row>
    <row r="976" spans="2:17" x14ac:dyDescent="0.2">
      <c r="B976" s="87" t="s">
        <v>113</v>
      </c>
      <c r="C976" s="739" t="s">
        <v>247</v>
      </c>
      <c r="D976" s="532">
        <f t="shared" si="1251"/>
        <v>1166</v>
      </c>
      <c r="E976" s="532">
        <f t="shared" ref="E976:I976" si="1258">E1066+E1021-E931</f>
        <v>1130</v>
      </c>
      <c r="F976" s="532">
        <f t="shared" si="1258"/>
        <v>1366.1819487179487</v>
      </c>
      <c r="G976" s="532">
        <f t="shared" si="1258"/>
        <v>1641.0183384615384</v>
      </c>
      <c r="H976" s="532">
        <f t="shared" si="1258"/>
        <v>2097.8545641025639</v>
      </c>
      <c r="I976" s="532">
        <f t="shared" si="1258"/>
        <v>2658.9989743589745</v>
      </c>
      <c r="K976" s="87" t="s">
        <v>113</v>
      </c>
      <c r="L976" s="534">
        <f>D976*'estand mp'!F390</f>
        <v>198.22000000000003</v>
      </c>
      <c r="M976" s="534">
        <f>E976*'estand mp'!G390</f>
        <v>203.4</v>
      </c>
      <c r="N976" s="534">
        <f>F976*'estand mp'!H390</f>
        <v>258.2083883076923</v>
      </c>
      <c r="O976" s="534">
        <f>G976*'estand mp'!I390</f>
        <v>325.66008926769234</v>
      </c>
      <c r="P976" s="534">
        <f>H976*'estand mp'!J390</f>
        <v>437.13520015846154</v>
      </c>
      <c r="Q976" s="534">
        <f>I976*'estand mp'!K390</f>
        <v>581.76537697384629</v>
      </c>
    </row>
    <row r="977" spans="2:26" x14ac:dyDescent="0.2">
      <c r="B977" s="87" t="s">
        <v>115</v>
      </c>
      <c r="C977" s="739" t="s">
        <v>247</v>
      </c>
      <c r="D977" s="532">
        <f t="shared" si="1251"/>
        <v>73</v>
      </c>
      <c r="E977" s="532">
        <f t="shared" ref="E977:I977" si="1259">E1067+E1022-E932</f>
        <v>71</v>
      </c>
      <c r="F977" s="532">
        <f t="shared" si="1259"/>
        <v>86.793846153846147</v>
      </c>
      <c r="G977" s="532">
        <f t="shared" si="1259"/>
        <v>102.35261538461538</v>
      </c>
      <c r="H977" s="532">
        <f t="shared" si="1259"/>
        <v>131.8276923076923</v>
      </c>
      <c r="I977" s="532">
        <f t="shared" si="1259"/>
        <v>166.47692307692307</v>
      </c>
      <c r="K977" s="87" t="s">
        <v>115</v>
      </c>
      <c r="L977" s="534">
        <f>D977*'estand mp'!F398</f>
        <v>12.41</v>
      </c>
      <c r="M977" s="534">
        <f>E977*'estand mp'!G398</f>
        <v>12.78</v>
      </c>
      <c r="N977" s="534">
        <f>F977*'estand mp'!H398</f>
        <v>16.404036923076923</v>
      </c>
      <c r="O977" s="534">
        <f>G977*'estand mp'!I398</f>
        <v>20.311876523076922</v>
      </c>
      <c r="P977" s="534">
        <f>H977*'estand mp'!J398</f>
        <v>27.469265815384617</v>
      </c>
      <c r="Q977" s="534">
        <f>I977*'estand mp'!K398</f>
        <v>36.423673286538467</v>
      </c>
    </row>
    <row r="978" spans="2:26" x14ac:dyDescent="0.2">
      <c r="B978" s="87" t="s">
        <v>114</v>
      </c>
      <c r="C978" s="739" t="s">
        <v>247</v>
      </c>
      <c r="D978" s="532">
        <f t="shared" si="1251"/>
        <v>348</v>
      </c>
      <c r="E978" s="532">
        <f t="shared" ref="E978:I978" si="1260">E1068+E1023-E933</f>
        <v>360</v>
      </c>
      <c r="F978" s="532">
        <f t="shared" si="1260"/>
        <v>435.38830769230771</v>
      </c>
      <c r="G978" s="532">
        <f t="shared" si="1260"/>
        <v>522.66596923076918</v>
      </c>
      <c r="H978" s="532">
        <f t="shared" si="1260"/>
        <v>665.0126153846154</v>
      </c>
      <c r="I978" s="532">
        <f t="shared" si="1260"/>
        <v>843.30615384615385</v>
      </c>
      <c r="K978" s="87" t="s">
        <v>114</v>
      </c>
      <c r="L978" s="534">
        <f>D978*'estand mp'!F406</f>
        <v>128.76</v>
      </c>
      <c r="M978" s="534">
        <f>E978*'estand mp'!G406</f>
        <v>136.80000000000001</v>
      </c>
      <c r="N978" s="534">
        <f>F978*'estand mp'!H406</f>
        <v>173.71993476923078</v>
      </c>
      <c r="O978" s="534">
        <f>G978*'estand mp'!I406</f>
        <v>218.97090780923077</v>
      </c>
      <c r="P978" s="534">
        <f>H978*'estand mp'!J406</f>
        <v>292.53738697615387</v>
      </c>
      <c r="Q978" s="534">
        <f>I978*'estand mp'!K406</f>
        <v>389.51668225211546</v>
      </c>
    </row>
    <row r="979" spans="2:26" x14ac:dyDescent="0.2">
      <c r="B979" s="561" t="s">
        <v>786</v>
      </c>
      <c r="C979" s="611"/>
      <c r="D979" s="572">
        <f t="shared" ref="D979" si="1261">SUM(D970:D978)</f>
        <v>11904</v>
      </c>
      <c r="E979" s="572">
        <f t="shared" ref="E979:I979" si="1262">SUM(E970:E978)</f>
        <v>11476</v>
      </c>
      <c r="F979" s="572">
        <f t="shared" si="1262"/>
        <v>13935.000000000004</v>
      </c>
      <c r="G979" s="572">
        <f t="shared" si="1262"/>
        <v>16725.8</v>
      </c>
      <c r="H979" s="572">
        <f t="shared" si="1262"/>
        <v>21385.999999999996</v>
      </c>
      <c r="I979" s="572">
        <f t="shared" si="1262"/>
        <v>27096.000000000007</v>
      </c>
      <c r="J979" s="533"/>
      <c r="K979" s="561" t="s">
        <v>786</v>
      </c>
      <c r="L979" s="563">
        <f t="shared" ref="L979" si="1263">SUM(L970:L978)</f>
        <v>3312.0200000000004</v>
      </c>
      <c r="M979" s="563">
        <f t="shared" ref="M979:Q979" si="1264">SUM(M970:M978)</f>
        <v>3386.8099999999995</v>
      </c>
      <c r="N979" s="563">
        <f t="shared" si="1264"/>
        <v>4322.1217243076926</v>
      </c>
      <c r="O979" s="563">
        <f t="shared" si="1264"/>
        <v>5446.4246226276928</v>
      </c>
      <c r="P979" s="563">
        <f t="shared" si="1264"/>
        <v>7311.7793502034647</v>
      </c>
      <c r="Q979" s="563">
        <f t="shared" si="1264"/>
        <v>9727.2767826250983</v>
      </c>
      <c r="S979" s="837"/>
      <c r="T979" s="837"/>
      <c r="U979" s="837"/>
      <c r="V979" s="837"/>
      <c r="W979" s="837"/>
      <c r="X979" s="837"/>
      <c r="Y979" s="837"/>
      <c r="Z979" s="837"/>
    </row>
    <row r="980" spans="2:26" x14ac:dyDescent="0.2">
      <c r="B980" s="523" t="s">
        <v>673</v>
      </c>
      <c r="C980" s="524"/>
      <c r="D980" s="537"/>
      <c r="E980" s="537"/>
      <c r="F980" s="537"/>
      <c r="G980" s="537"/>
      <c r="H980" s="537"/>
      <c r="I980" s="537"/>
      <c r="J980" s="533"/>
      <c r="K980" s="523" t="s">
        <v>673</v>
      </c>
      <c r="L980" s="539"/>
      <c r="M980" s="545"/>
      <c r="N980" s="545"/>
      <c r="O980" s="545"/>
      <c r="P980" s="545"/>
      <c r="Q980" s="540"/>
      <c r="S980" s="837"/>
      <c r="T980" s="837"/>
      <c r="U980" s="837"/>
      <c r="V980" s="837"/>
      <c r="W980" s="837"/>
      <c r="X980" s="837"/>
      <c r="Y980" s="837"/>
      <c r="Z980" s="837"/>
    </row>
    <row r="981" spans="2:26" x14ac:dyDescent="0.2">
      <c r="B981" s="87" t="s">
        <v>107</v>
      </c>
      <c r="C981" s="739" t="s">
        <v>247</v>
      </c>
      <c r="D981" s="532">
        <f t="shared" ref="D981:D989" si="1265">D1071+D1026-D936</f>
        <v>1179</v>
      </c>
      <c r="E981" s="532">
        <f t="shared" ref="E981:I981" si="1266">E1071+E1026-E936</f>
        <v>1172</v>
      </c>
      <c r="F981" s="532">
        <f t="shared" si="1266"/>
        <v>1396.5396923076923</v>
      </c>
      <c r="G981" s="532">
        <f t="shared" si="1266"/>
        <v>1677.4476307692307</v>
      </c>
      <c r="H981" s="532">
        <f t="shared" si="1266"/>
        <v>2146.9913846153845</v>
      </c>
      <c r="I981" s="532">
        <f t="shared" si="1266"/>
        <v>2719.4738461538459</v>
      </c>
      <c r="K981" s="87" t="s">
        <v>107</v>
      </c>
      <c r="L981" s="534">
        <f>D981*'estand mp'!F343</f>
        <v>896.04</v>
      </c>
      <c r="M981" s="534">
        <f>E981*'estand mp'!G343</f>
        <v>937.6</v>
      </c>
      <c r="N981" s="534">
        <f>F981*'estand mp'!H343</f>
        <v>1173.0933415384616</v>
      </c>
      <c r="O981" s="534">
        <f>G981*'estand mp'!I343</f>
        <v>1479.5088103384617</v>
      </c>
      <c r="P981" s="534">
        <f>H981*'estand mp'!J343</f>
        <v>1988.3287212923078</v>
      </c>
      <c r="Q981" s="534">
        <f>I981*'estand mp'!K343</f>
        <v>2644.429965369231</v>
      </c>
      <c r="S981" s="837"/>
      <c r="T981" s="837"/>
      <c r="U981" s="837"/>
      <c r="V981" s="837"/>
      <c r="W981" s="837"/>
      <c r="X981" s="837"/>
      <c r="Y981" s="837"/>
      <c r="Z981" s="837"/>
    </row>
    <row r="982" spans="2:26" x14ac:dyDescent="0.2">
      <c r="B982" s="87" t="s">
        <v>108</v>
      </c>
      <c r="C982" s="739" t="s">
        <v>247</v>
      </c>
      <c r="D982" s="532">
        <f t="shared" si="1265"/>
        <v>6512</v>
      </c>
      <c r="E982" s="532">
        <f t="shared" ref="E982:I982" si="1267">E1072+E1027-E937</f>
        <v>6181</v>
      </c>
      <c r="F982" s="532">
        <f t="shared" si="1267"/>
        <v>7567.8976410256419</v>
      </c>
      <c r="G982" s="532">
        <f t="shared" si="1267"/>
        <v>9075.2771692307688</v>
      </c>
      <c r="H982" s="532">
        <f t="shared" si="1267"/>
        <v>11605.61394871795</v>
      </c>
      <c r="I982" s="532">
        <f t="shared" si="1267"/>
        <v>14704.232820512821</v>
      </c>
      <c r="K982" s="87" t="s">
        <v>108</v>
      </c>
      <c r="L982" s="534">
        <f>D982*'estand mp'!F351</f>
        <v>4949.12</v>
      </c>
      <c r="M982" s="534">
        <f>E982*'estand mp'!G351</f>
        <v>4944.8</v>
      </c>
      <c r="N982" s="534">
        <f>F982*'estand mp'!H351</f>
        <v>6357.0340184615397</v>
      </c>
      <c r="O982" s="534">
        <f>G982*'estand mp'!I351</f>
        <v>8004.3944632615394</v>
      </c>
      <c r="P982" s="534">
        <f>H982*'estand mp'!J351</f>
        <v>10747.959077907695</v>
      </c>
      <c r="Q982" s="534">
        <f>I982*'estand mp'!K351</f>
        <v>14298.469515830773</v>
      </c>
      <c r="S982" s="837"/>
      <c r="T982" s="837"/>
      <c r="U982" s="837"/>
      <c r="V982" s="837"/>
      <c r="W982" s="837"/>
      <c r="X982" s="837"/>
      <c r="Y982" s="837"/>
      <c r="Z982" s="837"/>
    </row>
    <row r="983" spans="2:26" x14ac:dyDescent="0.2">
      <c r="B983" s="87" t="s">
        <v>109</v>
      </c>
      <c r="C983" s="739" t="s">
        <v>247</v>
      </c>
      <c r="D983" s="532">
        <f t="shared" si="1265"/>
        <v>828</v>
      </c>
      <c r="E983" s="532">
        <f t="shared" ref="E983:I983" si="1268">E1073+E1028-E938</f>
        <v>808</v>
      </c>
      <c r="F983" s="532">
        <f t="shared" si="1268"/>
        <v>972.71015384615384</v>
      </c>
      <c r="G983" s="532">
        <f t="shared" si="1268"/>
        <v>1168.6521846153846</v>
      </c>
      <c r="H983" s="532">
        <f t="shared" si="1268"/>
        <v>1495.1443076923078</v>
      </c>
      <c r="I983" s="532">
        <f t="shared" si="1268"/>
        <v>1894.063076923077</v>
      </c>
      <c r="K983" s="87" t="s">
        <v>109</v>
      </c>
      <c r="L983" s="534">
        <f>D983*'estand mp'!F359</f>
        <v>629.28</v>
      </c>
      <c r="M983" s="534">
        <f>E983*'estand mp'!G359</f>
        <v>646.40000000000009</v>
      </c>
      <c r="N983" s="534">
        <f>F983*'estand mp'!H359</f>
        <v>817.07652923076932</v>
      </c>
      <c r="O983" s="534">
        <f>G983*'estand mp'!I359</f>
        <v>1030.7512268307694</v>
      </c>
      <c r="P983" s="534">
        <f>H983*'estand mp'!J359</f>
        <v>1384.6531433538464</v>
      </c>
      <c r="Q983" s="534">
        <f>I983*'estand mp'!K359</f>
        <v>1841.796406315385</v>
      </c>
      <c r="S983" s="837"/>
      <c r="T983" s="837"/>
      <c r="U983" s="837"/>
      <c r="V983" s="837"/>
      <c r="W983" s="837"/>
      <c r="X983" s="837"/>
      <c r="Y983" s="837"/>
      <c r="Z983" s="837"/>
    </row>
    <row r="984" spans="2:26" x14ac:dyDescent="0.2">
      <c r="B984" s="87" t="s">
        <v>110</v>
      </c>
      <c r="C984" s="739" t="s">
        <v>247</v>
      </c>
      <c r="D984" s="532">
        <f t="shared" si="1265"/>
        <v>282</v>
      </c>
      <c r="E984" s="532">
        <f t="shared" ref="E984:I984" si="1269">E1074+E1029-E939</f>
        <v>273</v>
      </c>
      <c r="F984" s="532">
        <f t="shared" si="1269"/>
        <v>329.7563076923077</v>
      </c>
      <c r="G984" s="532">
        <f t="shared" si="1269"/>
        <v>397.50756923076921</v>
      </c>
      <c r="H984" s="532">
        <f t="shared" si="1269"/>
        <v>506.43661538461538</v>
      </c>
      <c r="I984" s="532">
        <f t="shared" si="1269"/>
        <v>641.98615384615391</v>
      </c>
      <c r="K984" s="87" t="s">
        <v>110</v>
      </c>
      <c r="L984" s="534">
        <f>D984*'estand mp'!F367</f>
        <v>242.52</v>
      </c>
      <c r="M984" s="534">
        <f>E984*'estand mp'!G367</f>
        <v>245.70000000000002</v>
      </c>
      <c r="N984" s="534">
        <f>F984*'estand mp'!H367</f>
        <v>311.61971076923078</v>
      </c>
      <c r="O984" s="534">
        <f>G984*'estand mp'!I367</f>
        <v>394.42688556923076</v>
      </c>
      <c r="P984" s="534">
        <f>H984*'estand mp'!J367</f>
        <v>527.63731819615396</v>
      </c>
      <c r="Q984" s="534">
        <f>I984*'estand mp'!K367</f>
        <v>702.30436417211558</v>
      </c>
      <c r="S984" s="837"/>
      <c r="T984" s="837"/>
      <c r="U984" s="837"/>
      <c r="V984" s="837"/>
      <c r="W984" s="837"/>
      <c r="X984" s="837"/>
      <c r="Y984" s="837"/>
      <c r="Z984" s="837"/>
    </row>
    <row r="985" spans="2:26" x14ac:dyDescent="0.2">
      <c r="B985" s="87" t="s">
        <v>111</v>
      </c>
      <c r="C985" s="739" t="s">
        <v>247</v>
      </c>
      <c r="D985" s="532">
        <f t="shared" si="1265"/>
        <v>951</v>
      </c>
      <c r="E985" s="532">
        <f t="shared" ref="E985:I985" si="1270">E1075+E1030-E940</f>
        <v>936</v>
      </c>
      <c r="F985" s="532">
        <f t="shared" si="1270"/>
        <v>1120.219487179487</v>
      </c>
      <c r="G985" s="532">
        <f t="shared" si="1270"/>
        <v>1347.8633846153846</v>
      </c>
      <c r="H985" s="532">
        <f t="shared" si="1270"/>
        <v>1723.2456410256409</v>
      </c>
      <c r="I985" s="532">
        <f t="shared" si="1270"/>
        <v>2182.4897435897433</v>
      </c>
      <c r="K985" s="87" t="s">
        <v>111</v>
      </c>
      <c r="L985" s="534">
        <f>D985*'estand mp'!F375</f>
        <v>323.34000000000003</v>
      </c>
      <c r="M985" s="534">
        <f>E985*'estand mp'!G375</f>
        <v>327.59999999999997</v>
      </c>
      <c r="N985" s="534">
        <f>F985*'estand mp'!H375</f>
        <v>411.68066153846149</v>
      </c>
      <c r="O985" s="534">
        <f>G985*'estand mp'!I375</f>
        <v>520.10678353846151</v>
      </c>
      <c r="P985" s="534">
        <f>H985*'estand mp'!J375</f>
        <v>698.20528231730771</v>
      </c>
      <c r="Q985" s="534">
        <f>I985*'estand mp'!K375</f>
        <v>928.49047336298065</v>
      </c>
      <c r="S985" s="837"/>
      <c r="T985" s="837"/>
      <c r="U985" s="837"/>
      <c r="V985" s="837"/>
      <c r="W985" s="837"/>
      <c r="X985" s="837"/>
      <c r="Y985" s="837"/>
      <c r="Z985" s="837"/>
    </row>
    <row r="986" spans="2:26" x14ac:dyDescent="0.2">
      <c r="B986" s="87" t="s">
        <v>112</v>
      </c>
      <c r="C986" s="739" t="s">
        <v>247</v>
      </c>
      <c r="D986" s="532">
        <f t="shared" si="1265"/>
        <v>565</v>
      </c>
      <c r="E986" s="532">
        <f t="shared" ref="E986:I986" si="1271">E1076+E1031-E941</f>
        <v>545</v>
      </c>
      <c r="F986" s="532">
        <f t="shared" si="1271"/>
        <v>659.5126153846154</v>
      </c>
      <c r="G986" s="532">
        <f t="shared" si="1271"/>
        <v>793.01513846153841</v>
      </c>
      <c r="H986" s="532">
        <f t="shared" si="1271"/>
        <v>1013.8732307692308</v>
      </c>
      <c r="I986" s="532">
        <f t="shared" si="1271"/>
        <v>1284.9723076923078</v>
      </c>
      <c r="K986" s="87" t="s">
        <v>112</v>
      </c>
      <c r="L986" s="534">
        <f>D986*'estand mp'!F383</f>
        <v>192.10000000000002</v>
      </c>
      <c r="M986" s="534">
        <f>E986*'estand mp'!G383</f>
        <v>190.75</v>
      </c>
      <c r="N986" s="534">
        <f>F986*'estand mp'!H383</f>
        <v>242.37088615384616</v>
      </c>
      <c r="O986" s="534">
        <f>G986*'estand mp'!I383</f>
        <v>306.00471655384615</v>
      </c>
      <c r="P986" s="534">
        <f>H986*'estand mp'!J383</f>
        <v>410.78974956923076</v>
      </c>
      <c r="Q986" s="534">
        <f>I986*'estand mp'!K383</f>
        <v>546.66215487692318</v>
      </c>
      <c r="S986" s="837"/>
      <c r="T986" s="837"/>
      <c r="U986" s="837"/>
      <c r="V986" s="837"/>
      <c r="W986" s="837"/>
      <c r="X986" s="837"/>
      <c r="Y986" s="837"/>
      <c r="Z986" s="837"/>
    </row>
    <row r="987" spans="2:26" x14ac:dyDescent="0.2">
      <c r="B987" s="87" t="s">
        <v>113</v>
      </c>
      <c r="C987" s="739" t="s">
        <v>247</v>
      </c>
      <c r="D987" s="532">
        <f t="shared" si="1265"/>
        <v>1166</v>
      </c>
      <c r="E987" s="532">
        <f t="shared" ref="E987:I987" si="1272">E1077+E1032-E942</f>
        <v>1130</v>
      </c>
      <c r="F987" s="532">
        <f t="shared" si="1272"/>
        <v>1366.1819487179487</v>
      </c>
      <c r="G987" s="532">
        <f t="shared" si="1272"/>
        <v>1641.0183384615384</v>
      </c>
      <c r="H987" s="532">
        <f t="shared" si="1272"/>
        <v>2097.8545641025639</v>
      </c>
      <c r="I987" s="532">
        <f t="shared" si="1272"/>
        <v>2658.9989743589745</v>
      </c>
      <c r="K987" s="87" t="s">
        <v>113</v>
      </c>
      <c r="L987" s="534">
        <f>D987*'estand mp'!F391</f>
        <v>332.30999999999995</v>
      </c>
      <c r="M987" s="534">
        <f>E987*'estand mp'!G391</f>
        <v>339</v>
      </c>
      <c r="N987" s="534">
        <f>F987*'estand mp'!H391</f>
        <v>430.34731384615384</v>
      </c>
      <c r="O987" s="534">
        <f>G987*'estand mp'!I391</f>
        <v>542.76681544615394</v>
      </c>
      <c r="P987" s="534">
        <f>H987*'estand mp'!J391</f>
        <v>728.55866693076939</v>
      </c>
      <c r="Q987" s="534">
        <f>I987*'estand mp'!K391</f>
        <v>969.60896162307733</v>
      </c>
      <c r="S987" s="837"/>
      <c r="T987" s="837"/>
      <c r="U987" s="837"/>
      <c r="V987" s="837"/>
      <c r="W987" s="837"/>
      <c r="X987" s="837"/>
      <c r="Y987" s="837"/>
      <c r="Z987" s="837"/>
    </row>
    <row r="988" spans="2:26" x14ac:dyDescent="0.2">
      <c r="B988" s="87" t="s">
        <v>115</v>
      </c>
      <c r="C988" s="739" t="s">
        <v>247</v>
      </c>
      <c r="D988" s="532">
        <f t="shared" si="1265"/>
        <v>73</v>
      </c>
      <c r="E988" s="532">
        <f t="shared" ref="E988:I988" si="1273">E1078+E1033-E943</f>
        <v>71</v>
      </c>
      <c r="F988" s="532">
        <f t="shared" si="1273"/>
        <v>86.793846153846147</v>
      </c>
      <c r="G988" s="532">
        <f t="shared" si="1273"/>
        <v>102.35261538461538</v>
      </c>
      <c r="H988" s="532">
        <f t="shared" si="1273"/>
        <v>131.8276923076923</v>
      </c>
      <c r="I988" s="532">
        <f t="shared" si="1273"/>
        <v>166.47692307692307</v>
      </c>
      <c r="K988" s="87" t="s">
        <v>115</v>
      </c>
      <c r="L988" s="534">
        <f>D988*'estand mp'!F399</f>
        <v>20.805</v>
      </c>
      <c r="M988" s="534">
        <f>E988*'estand mp'!G399</f>
        <v>21.3</v>
      </c>
      <c r="N988" s="534">
        <f>F988*'estand mp'!H399</f>
        <v>27.340061538461537</v>
      </c>
      <c r="O988" s="534">
        <f>G988*'estand mp'!I399</f>
        <v>33.853127538461543</v>
      </c>
      <c r="P988" s="534">
        <f>H988*'estand mp'!J399</f>
        <v>45.782109692307699</v>
      </c>
      <c r="Q988" s="534">
        <f>I988*'estand mp'!K399</f>
        <v>60.70612214423079</v>
      </c>
      <c r="S988" s="837"/>
      <c r="T988" s="837"/>
      <c r="U988" s="837"/>
      <c r="V988" s="837"/>
      <c r="W988" s="837"/>
      <c r="X988" s="837"/>
      <c r="Y988" s="837"/>
      <c r="Z988" s="837"/>
    </row>
    <row r="989" spans="2:26" x14ac:dyDescent="0.2">
      <c r="B989" s="87" t="s">
        <v>114</v>
      </c>
      <c r="C989" s="739" t="s">
        <v>247</v>
      </c>
      <c r="D989" s="532">
        <f t="shared" si="1265"/>
        <v>348</v>
      </c>
      <c r="E989" s="532">
        <f t="shared" ref="E989:I989" si="1274">E1079+E1034-E944</f>
        <v>360</v>
      </c>
      <c r="F989" s="532">
        <f t="shared" si="1274"/>
        <v>435.38830769230771</v>
      </c>
      <c r="G989" s="532">
        <f t="shared" si="1274"/>
        <v>522.66596923076918</v>
      </c>
      <c r="H989" s="532">
        <f t="shared" si="1274"/>
        <v>665.0126153846154</v>
      </c>
      <c r="I989" s="532">
        <f t="shared" si="1274"/>
        <v>843.30615384615385</v>
      </c>
      <c r="K989" s="87" t="s">
        <v>114</v>
      </c>
      <c r="L989" s="534">
        <f>D989*'estand mp'!F407</f>
        <v>299.27999999999997</v>
      </c>
      <c r="M989" s="534">
        <f>E989*'estand mp'!G407</f>
        <v>324</v>
      </c>
      <c r="N989" s="534">
        <f>F989*'estand mp'!H407</f>
        <v>411.4419507692308</v>
      </c>
      <c r="O989" s="534">
        <f>G989*'estand mp'!I407</f>
        <v>518.6153079692308</v>
      </c>
      <c r="P989" s="534">
        <f>H989*'estand mp'!J407</f>
        <v>692.85170599615401</v>
      </c>
      <c r="Q989" s="534">
        <f>I989*'estand mp'!K407</f>
        <v>922.53951059711551</v>
      </c>
      <c r="S989" s="837"/>
      <c r="T989" s="837"/>
      <c r="U989" s="837"/>
      <c r="V989" s="837"/>
      <c r="W989" s="837"/>
      <c r="X989" s="837"/>
      <c r="Y989" s="837"/>
      <c r="Z989" s="837"/>
    </row>
    <row r="990" spans="2:26" x14ac:dyDescent="0.2">
      <c r="B990" s="561" t="s">
        <v>674</v>
      </c>
      <c r="C990" s="611"/>
      <c r="D990" s="572">
        <f t="shared" ref="D990" si="1275">SUM(D981:D989)</f>
        <v>11904</v>
      </c>
      <c r="E990" s="572">
        <f t="shared" ref="E990:I990" si="1276">SUM(E981:E989)</f>
        <v>11476</v>
      </c>
      <c r="F990" s="572">
        <f t="shared" si="1276"/>
        <v>13935.000000000004</v>
      </c>
      <c r="G990" s="572">
        <f t="shared" si="1276"/>
        <v>16725.8</v>
      </c>
      <c r="H990" s="572">
        <f t="shared" si="1276"/>
        <v>21385.999999999996</v>
      </c>
      <c r="I990" s="572">
        <f t="shared" si="1276"/>
        <v>27096.000000000007</v>
      </c>
      <c r="J990" s="533"/>
      <c r="K990" s="561" t="s">
        <v>674</v>
      </c>
      <c r="L990" s="572">
        <f t="shared" ref="L990:Q990" si="1277">SUM(L981:L989)</f>
        <v>7884.795000000001</v>
      </c>
      <c r="M990" s="572">
        <f t="shared" si="1277"/>
        <v>7977.1500000000015</v>
      </c>
      <c r="N990" s="572">
        <f t="shared" si="1277"/>
        <v>10182.004473846155</v>
      </c>
      <c r="O990" s="572">
        <f t="shared" si="1277"/>
        <v>12830.428137046154</v>
      </c>
      <c r="P990" s="572">
        <f t="shared" si="1277"/>
        <v>17224.765775255768</v>
      </c>
      <c r="Q990" s="572">
        <f t="shared" si="1277"/>
        <v>22915.007474291833</v>
      </c>
      <c r="S990" s="837"/>
      <c r="T990" s="837"/>
      <c r="U990" s="837"/>
      <c r="V990" s="837"/>
      <c r="W990" s="837"/>
      <c r="X990" s="837"/>
      <c r="Y990" s="837"/>
      <c r="Z990" s="837"/>
    </row>
    <row r="991" spans="2:26" x14ac:dyDescent="0.2">
      <c r="B991" s="562" t="s">
        <v>663</v>
      </c>
      <c r="C991" s="531"/>
      <c r="D991" s="563">
        <f t="shared" ref="D991" si="1278">D979+D990</f>
        <v>23808</v>
      </c>
      <c r="E991" s="563">
        <f t="shared" ref="E991:I991" si="1279">E979+E990</f>
        <v>22952</v>
      </c>
      <c r="F991" s="563">
        <f t="shared" si="1279"/>
        <v>27870.000000000007</v>
      </c>
      <c r="G991" s="563">
        <f t="shared" si="1279"/>
        <v>33451.599999999999</v>
      </c>
      <c r="H991" s="563">
        <f t="shared" si="1279"/>
        <v>42771.999999999993</v>
      </c>
      <c r="I991" s="563">
        <f t="shared" si="1279"/>
        <v>54192.000000000015</v>
      </c>
      <c r="J991" s="533"/>
      <c r="K991" s="562" t="s">
        <v>663</v>
      </c>
      <c r="L991" s="563">
        <f t="shared" ref="L991" si="1280">L979+L990</f>
        <v>11196.815000000002</v>
      </c>
      <c r="M991" s="563">
        <f t="shared" ref="M991:Q991" si="1281">M979+M990</f>
        <v>11363.960000000001</v>
      </c>
      <c r="N991" s="563">
        <f t="shared" si="1281"/>
        <v>14504.126198153848</v>
      </c>
      <c r="O991" s="563">
        <f t="shared" si="1281"/>
        <v>18276.852759673846</v>
      </c>
      <c r="P991" s="563">
        <f t="shared" si="1281"/>
        <v>24536.545125459234</v>
      </c>
      <c r="Q991" s="563">
        <f t="shared" si="1281"/>
        <v>32642.28425691693</v>
      </c>
      <c r="S991" s="837"/>
      <c r="T991" s="837"/>
      <c r="U991" s="837"/>
      <c r="V991" s="837"/>
      <c r="W991" s="837"/>
      <c r="X991" s="837"/>
      <c r="Y991" s="837"/>
      <c r="Z991" s="837"/>
    </row>
    <row r="992" spans="2:26" x14ac:dyDescent="0.2">
      <c r="B992" s="541" t="s">
        <v>666</v>
      </c>
      <c r="C992" s="524"/>
      <c r="D992" s="594">
        <f t="shared" ref="D992" si="1282">+D967+D991</f>
        <v>79073.948000000004</v>
      </c>
      <c r="E992" s="594">
        <f t="shared" ref="E992:I992" si="1283">+E967+E991</f>
        <v>76239.55</v>
      </c>
      <c r="F992" s="594">
        <f t="shared" si="1283"/>
        <v>92605.01574379488</v>
      </c>
      <c r="G992" s="594">
        <f t="shared" si="1283"/>
        <v>111128.15669255384</v>
      </c>
      <c r="H992" s="594">
        <f t="shared" si="1283"/>
        <v>142099.47280625641</v>
      </c>
      <c r="I992" s="594">
        <f t="shared" si="1283"/>
        <v>180032.98565589747</v>
      </c>
      <c r="J992" s="533"/>
      <c r="K992" s="541" t="s">
        <v>666</v>
      </c>
      <c r="L992" s="832">
        <f t="shared" ref="L992" si="1284">L967+L991</f>
        <v>128406.42000000003</v>
      </c>
      <c r="M992" s="832">
        <f t="shared" ref="M992:Q992" si="1285">M967+M991</f>
        <v>130404.16850000003</v>
      </c>
      <c r="N992" s="832">
        <f t="shared" si="1285"/>
        <v>167759.43979312558</v>
      </c>
      <c r="O992" s="832">
        <f t="shared" si="1285"/>
        <v>211385.59679091818</v>
      </c>
      <c r="P992" s="832">
        <f t="shared" si="1285"/>
        <v>283792.62749471958</v>
      </c>
      <c r="Q992" s="832">
        <f t="shared" si="1285"/>
        <v>377533.27338296862</v>
      </c>
      <c r="S992" s="837"/>
      <c r="T992" s="837"/>
      <c r="U992" s="837"/>
      <c r="V992" s="837"/>
      <c r="W992" s="837"/>
      <c r="X992" s="837"/>
      <c r="Y992" s="837"/>
      <c r="Z992" s="837"/>
    </row>
    <row r="993" spans="2:27" x14ac:dyDescent="0.2">
      <c r="B993" s="682" t="s">
        <v>667</v>
      </c>
      <c r="C993" s="833"/>
      <c r="D993" s="834"/>
      <c r="E993" s="834"/>
      <c r="F993" s="834"/>
      <c r="G993" s="834"/>
      <c r="H993" s="834"/>
      <c r="I993" s="834"/>
      <c r="J993" s="835"/>
      <c r="K993" s="682" t="s">
        <v>667</v>
      </c>
      <c r="L993" s="836"/>
      <c r="M993" s="836"/>
      <c r="N993" s="836"/>
      <c r="O993" s="836"/>
      <c r="P993" s="836"/>
      <c r="Q993" s="836"/>
      <c r="R993" s="837"/>
      <c r="S993" s="837"/>
      <c r="T993" s="837"/>
      <c r="U993" s="837"/>
      <c r="V993" s="837"/>
      <c r="W993" s="837"/>
      <c r="X993" s="837"/>
      <c r="Y993" s="837"/>
      <c r="Z993" s="837"/>
      <c r="AA993" s="837"/>
    </row>
    <row r="994" spans="2:27" x14ac:dyDescent="0.2">
      <c r="B994" s="523" t="s">
        <v>250</v>
      </c>
      <c r="C994" s="524"/>
      <c r="D994" s="537"/>
      <c r="E994" s="537"/>
      <c r="F994" s="537"/>
      <c r="G994" s="537"/>
      <c r="H994" s="537"/>
      <c r="I994" s="537"/>
      <c r="J994" s="533"/>
      <c r="K994" s="523" t="s">
        <v>250</v>
      </c>
      <c r="L994" s="543"/>
      <c r="M994" s="543"/>
      <c r="N994" s="543"/>
      <c r="O994" s="543"/>
      <c r="P994" s="543"/>
      <c r="Q994" s="544"/>
      <c r="R994" s="837"/>
      <c r="S994" s="837"/>
      <c r="T994" s="837"/>
      <c r="U994" s="837"/>
      <c r="V994" s="837"/>
      <c r="W994" s="837"/>
      <c r="X994" s="837"/>
      <c r="Y994" s="837"/>
      <c r="Z994" s="837"/>
      <c r="AA994" s="837"/>
    </row>
    <row r="995" spans="2:27" x14ac:dyDescent="0.2">
      <c r="B995" s="523" t="s">
        <v>776</v>
      </c>
      <c r="C995" s="524"/>
      <c r="D995" s="537"/>
      <c r="E995" s="537"/>
      <c r="F995" s="537"/>
      <c r="G995" s="537"/>
      <c r="H995" s="537"/>
      <c r="I995" s="537"/>
      <c r="J995" s="533"/>
      <c r="K995" s="523" t="s">
        <v>776</v>
      </c>
      <c r="L995" s="545"/>
      <c r="M995" s="545"/>
      <c r="N995" s="545"/>
      <c r="O995" s="545"/>
      <c r="P995" s="545"/>
      <c r="Q995" s="546"/>
      <c r="R995" s="837"/>
      <c r="S995" s="837"/>
      <c r="T995" s="837"/>
      <c r="U995" s="837"/>
      <c r="V995" s="837"/>
      <c r="W995" s="837"/>
      <c r="X995" s="837"/>
      <c r="Y995" s="837"/>
      <c r="Z995" s="837"/>
      <c r="AA995" s="837"/>
    </row>
    <row r="996" spans="2:27" x14ac:dyDescent="0.2">
      <c r="B996" s="87" t="s">
        <v>107</v>
      </c>
      <c r="C996" s="739" t="s">
        <v>267</v>
      </c>
      <c r="D996" s="532">
        <f>D894*'estand mp'!$D$339</f>
        <v>4192</v>
      </c>
      <c r="E996" s="532">
        <f>E894*'estand mp'!$D$339</f>
        <v>4632</v>
      </c>
      <c r="F996" s="532">
        <f>F894*'estand mp'!$D$339</f>
        <v>5482.1587692307694</v>
      </c>
      <c r="G996" s="532">
        <f>G894*'estand mp'!$D$339</f>
        <v>6573.7905230769229</v>
      </c>
      <c r="H996" s="532">
        <f>H894*'estand mp'!$D$339</f>
        <v>8363.965538461538</v>
      </c>
      <c r="I996" s="532">
        <f>I894*'estand mp'!$D$339</f>
        <v>10597.895384615384</v>
      </c>
      <c r="K996" s="87" t="s">
        <v>107</v>
      </c>
      <c r="L996" s="534">
        <f>D996*U894</f>
        <v>9054.7200000000012</v>
      </c>
      <c r="M996" s="534">
        <f t="shared" ref="M996:Q999" si="1286">E996*V894</f>
        <v>10463.404444444444</v>
      </c>
      <c r="N996" s="534">
        <f t="shared" si="1286"/>
        <v>13002.61511524271</v>
      </c>
      <c r="O996" s="534">
        <f t="shared" si="1286"/>
        <v>16372.379276852971</v>
      </c>
      <c r="P996" s="534">
        <f t="shared" si="1286"/>
        <v>21878.608960786452</v>
      </c>
      <c r="Q996" s="534">
        <f t="shared" si="1286"/>
        <v>29108.521787342557</v>
      </c>
      <c r="R996" s="837"/>
      <c r="S996" s="837"/>
      <c r="T996" s="837"/>
      <c r="U996" s="837"/>
      <c r="V996" s="837"/>
      <c r="W996" s="837"/>
      <c r="X996" s="837"/>
      <c r="Y996" s="837"/>
      <c r="Z996" s="837"/>
      <c r="AA996" s="837"/>
    </row>
    <row r="997" spans="2:27" x14ac:dyDescent="0.2">
      <c r="B997" s="87" t="s">
        <v>108</v>
      </c>
      <c r="C997" s="739" t="s">
        <v>267</v>
      </c>
      <c r="D997" s="532">
        <f>D895*'estand mp'!$D$347</f>
        <v>26943.140000000003</v>
      </c>
      <c r="E997" s="532">
        <f>E895*'estand mp'!$D$347</f>
        <v>28572.390000000003</v>
      </c>
      <c r="F997" s="532">
        <f>F895*'estand mp'!$D$347</f>
        <v>34488.418518974366</v>
      </c>
      <c r="G997" s="532">
        <f>G895*'estand mp'!$D$347</f>
        <v>41384.240222769229</v>
      </c>
      <c r="H997" s="532">
        <f>H895*'estand mp'!$D$347</f>
        <v>52618.322931282062</v>
      </c>
      <c r="I997" s="532">
        <f>I895*'estand mp'!$D$347</f>
        <v>66688.61377948719</v>
      </c>
      <c r="K997" s="87" t="s">
        <v>108</v>
      </c>
      <c r="L997" s="534">
        <f t="shared" ref="L997:L999" si="1287">D997*U895</f>
        <v>58197.182400000012</v>
      </c>
      <c r="M997" s="534">
        <f t="shared" si="1286"/>
        <v>64530.014367448479</v>
      </c>
      <c r="N997" s="534">
        <f t="shared" si="1286"/>
        <v>81806.175166992442</v>
      </c>
      <c r="O997" s="534">
        <f t="shared" si="1286"/>
        <v>103070.51719255968</v>
      </c>
      <c r="P997" s="534">
        <f t="shared" si="1286"/>
        <v>137639.8509348834</v>
      </c>
      <c r="Q997" s="534">
        <f t="shared" si="1286"/>
        <v>183168.91811248407</v>
      </c>
      <c r="R997" s="837"/>
      <c r="S997" s="837"/>
      <c r="T997" s="837"/>
      <c r="U997" s="837"/>
      <c r="V997" s="837"/>
      <c r="W997" s="837"/>
      <c r="X997" s="837"/>
      <c r="Y997" s="837"/>
      <c r="Z997" s="837"/>
      <c r="AA997" s="837"/>
    </row>
    <row r="998" spans="2:27" x14ac:dyDescent="0.2">
      <c r="B998" s="87" t="s">
        <v>109</v>
      </c>
      <c r="C998" s="739" t="s">
        <v>267</v>
      </c>
      <c r="D998" s="532">
        <f>D896*'estand mp'!$D$355</f>
        <v>3735.2000000000003</v>
      </c>
      <c r="E998" s="532">
        <f>E896*'estand mp'!$D$355</f>
        <v>4060</v>
      </c>
      <c r="F998" s="532">
        <f>F896*'estand mp'!$D$355</f>
        <v>4840.0790307692305</v>
      </c>
      <c r="G998" s="532">
        <f>G896*'estand mp'!$D$355</f>
        <v>5809.1098369230767</v>
      </c>
      <c r="H998" s="532">
        <f>H896*'estand mp'!$D$355</f>
        <v>7389.9323615384628</v>
      </c>
      <c r="I998" s="532">
        <f>I896*'estand mp'!$D$355</f>
        <v>9363.6951153846167</v>
      </c>
      <c r="K998" s="87" t="s">
        <v>109</v>
      </c>
      <c r="L998" s="534">
        <f t="shared" si="1287"/>
        <v>8068.0320000000011</v>
      </c>
      <c r="M998" s="534">
        <f t="shared" si="1286"/>
        <v>9170.5427758318747</v>
      </c>
      <c r="N998" s="534">
        <f t="shared" si="1286"/>
        <v>11978.096010576717</v>
      </c>
      <c r="O998" s="534">
        <f t="shared" si="1286"/>
        <v>15151.518105481087</v>
      </c>
      <c r="P998" s="534">
        <f t="shared" si="1286"/>
        <v>20250.676590045539</v>
      </c>
      <c r="Q998" s="534">
        <f t="shared" si="1286"/>
        <v>26943.161655848413</v>
      </c>
      <c r="R998" s="837"/>
      <c r="S998" s="837"/>
      <c r="T998" s="837"/>
      <c r="U998" s="837"/>
      <c r="V998" s="837"/>
      <c r="W998" s="837"/>
      <c r="X998" s="837"/>
      <c r="Y998" s="837"/>
      <c r="Z998" s="837"/>
      <c r="AA998" s="837"/>
    </row>
    <row r="999" spans="2:27" x14ac:dyDescent="0.2">
      <c r="B999" s="87" t="s">
        <v>110</v>
      </c>
      <c r="C999" s="739" t="s">
        <v>267</v>
      </c>
      <c r="D999" s="532">
        <f>D897*'estand mp'!$D$363</f>
        <v>1731.9</v>
      </c>
      <c r="E999" s="532">
        <f>E897*'estand mp'!$D$363</f>
        <v>1863</v>
      </c>
      <c r="F999" s="532">
        <f>F897*'estand mp'!$D$363</f>
        <v>2233.9185230769231</v>
      </c>
      <c r="G999" s="532">
        <f>G897*'estand mp'!$D$363</f>
        <v>2680.7022276923076</v>
      </c>
      <c r="H999" s="532">
        <f>H897*'estand mp'!$D$363</f>
        <v>3404.7126461538464</v>
      </c>
      <c r="I999" s="532">
        <f>I897*'estand mp'!$D$363</f>
        <v>4319.3044615384624</v>
      </c>
      <c r="K999" s="87" t="s">
        <v>110</v>
      </c>
      <c r="L999" s="534">
        <f t="shared" si="1287"/>
        <v>3740.9040000000005</v>
      </c>
      <c r="M999" s="534">
        <f t="shared" si="1286"/>
        <v>4207.8912595419861</v>
      </c>
      <c r="N999" s="534">
        <f t="shared" si="1286"/>
        <v>5298.6874349724503</v>
      </c>
      <c r="O999" s="534">
        <f t="shared" si="1286"/>
        <v>6676.4995307420422</v>
      </c>
      <c r="P999" s="534">
        <f t="shared" si="1286"/>
        <v>8906.07396933169</v>
      </c>
      <c r="Q999" s="534">
        <f t="shared" si="1286"/>
        <v>11863.524801688705</v>
      </c>
      <c r="R999" s="837"/>
      <c r="S999" s="837"/>
      <c r="T999" s="837"/>
      <c r="U999" s="837"/>
      <c r="V999" s="837"/>
      <c r="W999" s="837"/>
      <c r="X999" s="837"/>
      <c r="Y999" s="837"/>
      <c r="Z999" s="837"/>
      <c r="AA999" s="837"/>
    </row>
    <row r="1000" spans="2:27" x14ac:dyDescent="0.2">
      <c r="B1000" s="561" t="s">
        <v>781</v>
      </c>
      <c r="C1000" s="611"/>
      <c r="D1000" s="572">
        <f t="shared" ref="D1000:I1000" si="1288">SUM(D996:D999)</f>
        <v>36602.240000000005</v>
      </c>
      <c r="E1000" s="572">
        <f t="shared" si="1288"/>
        <v>39127.39</v>
      </c>
      <c r="F1000" s="572">
        <f t="shared" si="1288"/>
        <v>47044.57484205129</v>
      </c>
      <c r="G1000" s="572">
        <f t="shared" si="1288"/>
        <v>56447.842810461538</v>
      </c>
      <c r="H1000" s="572">
        <f t="shared" si="1288"/>
        <v>71776.933477435901</v>
      </c>
      <c r="I1000" s="572">
        <f t="shared" si="1288"/>
        <v>90969.508741025653</v>
      </c>
      <c r="J1000" s="533"/>
      <c r="K1000" s="561" t="s">
        <v>781</v>
      </c>
      <c r="L1000" s="832">
        <f t="shared" ref="L1000:Q1000" si="1289">SUM(L996:L999)</f>
        <v>79060.838400000022</v>
      </c>
      <c r="M1000" s="832">
        <f t="shared" si="1289"/>
        <v>88371.852847266768</v>
      </c>
      <c r="N1000" s="832">
        <f t="shared" si="1289"/>
        <v>112085.57372778431</v>
      </c>
      <c r="O1000" s="832">
        <f t="shared" si="1289"/>
        <v>141270.91410563578</v>
      </c>
      <c r="P1000" s="832">
        <f t="shared" si="1289"/>
        <v>188675.21045504708</v>
      </c>
      <c r="Q1000" s="832">
        <f t="shared" si="1289"/>
        <v>251084.12635736374</v>
      </c>
      <c r="R1000" s="837"/>
      <c r="S1000" s="837"/>
      <c r="T1000" s="837"/>
      <c r="U1000" s="837"/>
      <c r="V1000" s="837"/>
      <c r="W1000" s="837"/>
      <c r="X1000" s="837"/>
      <c r="Y1000" s="837"/>
      <c r="Z1000" s="837"/>
      <c r="AA1000" s="837"/>
    </row>
    <row r="1001" spans="2:27" x14ac:dyDescent="0.2">
      <c r="B1001" s="523" t="s">
        <v>777</v>
      </c>
      <c r="C1001" s="524"/>
      <c r="D1001" s="537"/>
      <c r="E1001" s="537"/>
      <c r="F1001" s="537"/>
      <c r="G1001" s="537"/>
      <c r="H1001" s="537"/>
      <c r="I1001" s="537"/>
      <c r="J1001" s="533"/>
      <c r="K1001" s="523" t="s">
        <v>777</v>
      </c>
      <c r="L1001" s="545"/>
      <c r="M1001" s="545"/>
      <c r="N1001" s="545"/>
      <c r="O1001" s="545"/>
      <c r="P1001" s="545"/>
      <c r="Q1001" s="546"/>
      <c r="R1001" s="837"/>
      <c r="S1001" s="837"/>
      <c r="T1001" s="837"/>
      <c r="U1001" s="837"/>
      <c r="V1001" s="837"/>
      <c r="W1001" s="837"/>
      <c r="X1001" s="837"/>
      <c r="Y1001" s="837"/>
      <c r="Z1001" s="837"/>
      <c r="AA1001" s="837"/>
    </row>
    <row r="1002" spans="2:27" x14ac:dyDescent="0.2">
      <c r="B1002" s="87" t="s">
        <v>111</v>
      </c>
      <c r="C1002" s="739" t="s">
        <v>267</v>
      </c>
      <c r="D1002" s="532">
        <f>D898*'estand mp'!$D$371</f>
        <v>3380</v>
      </c>
      <c r="E1002" s="532">
        <f>E898*'estand mp'!$D$371</f>
        <v>3704</v>
      </c>
      <c r="F1002" s="532">
        <f>F898*'estand mp'!$D$371</f>
        <v>4396.8779487179481</v>
      </c>
      <c r="G1002" s="532">
        <f>G898*'estand mp'!$D$371</f>
        <v>5279.4535384615383</v>
      </c>
      <c r="H1002" s="532">
        <f>H898*'estand mp'!$D$371</f>
        <v>6712.9825641025636</v>
      </c>
      <c r="I1002" s="532">
        <f>I898*'estand mp'!$D$371</f>
        <v>8505.9589743589731</v>
      </c>
      <c r="K1002" s="87" t="s">
        <v>111</v>
      </c>
      <c r="L1002" s="534">
        <f>D1002*U899</f>
        <v>9126</v>
      </c>
      <c r="M1002" s="534">
        <f t="shared" ref="M1002:Q1002" si="1290">E1002*V899</f>
        <v>10483.36</v>
      </c>
      <c r="N1002" s="534">
        <f t="shared" si="1290"/>
        <v>13069.977193132405</v>
      </c>
      <c r="O1002" s="534">
        <f t="shared" si="1290"/>
        <v>16479.396736909344</v>
      </c>
      <c r="P1002" s="534">
        <f t="shared" si="1290"/>
        <v>22007.904940850844</v>
      </c>
      <c r="Q1002" s="534">
        <f t="shared" si="1290"/>
        <v>29280.562606379608</v>
      </c>
      <c r="R1002" s="837"/>
      <c r="S1002" s="837"/>
      <c r="T1002" s="837"/>
      <c r="U1002" s="837"/>
      <c r="V1002" s="837"/>
      <c r="W1002" s="837"/>
      <c r="X1002" s="837"/>
      <c r="Y1002" s="837"/>
      <c r="Z1002" s="837"/>
      <c r="AA1002" s="837"/>
    </row>
    <row r="1003" spans="2:27" x14ac:dyDescent="0.2">
      <c r="B1003" s="87" t="s">
        <v>112</v>
      </c>
      <c r="C1003" s="739" t="s">
        <v>267</v>
      </c>
      <c r="D1003" s="532">
        <f>D899*'estand mp'!$D$379</f>
        <v>2813.2080000000001</v>
      </c>
      <c r="E1003" s="532">
        <f>E899*'estand mp'!$D$379</f>
        <v>3026.16</v>
      </c>
      <c r="F1003" s="532">
        <f>F899*'estand mp'!$D$379</f>
        <v>3623.0566966153847</v>
      </c>
      <c r="G1003" s="532">
        <f>G899*'estand mp'!$D$379</f>
        <v>4354.3928359384618</v>
      </c>
      <c r="H1003" s="532">
        <f>H899*'estand mp'!$D$379</f>
        <v>5536.0415852307697</v>
      </c>
      <c r="I1003" s="532">
        <f>I899*'estand mp'!$D$379</f>
        <v>7016.0528123076929</v>
      </c>
      <c r="K1003" s="87" t="s">
        <v>112</v>
      </c>
      <c r="L1003" s="534">
        <f>D1003*U900</f>
        <v>7595.6616000000004</v>
      </c>
      <c r="M1003" s="534">
        <f t="shared" ref="M1003:Q1003" si="1291">E1003*V900</f>
        <v>8564.0527126903562</v>
      </c>
      <c r="N1003" s="534">
        <f t="shared" si="1291"/>
        <v>11237.729054036932</v>
      </c>
      <c r="O1003" s="534">
        <f t="shared" si="1291"/>
        <v>14234.230526914942</v>
      </c>
      <c r="P1003" s="534">
        <f t="shared" si="1291"/>
        <v>19013.171902788661</v>
      </c>
      <c r="Q1003" s="534">
        <f t="shared" si="1291"/>
        <v>25301.809873146507</v>
      </c>
      <c r="R1003" s="837"/>
      <c r="S1003" s="837"/>
      <c r="T1003" s="837"/>
      <c r="U1003" s="837"/>
      <c r="V1003" s="837"/>
      <c r="W1003" s="837"/>
      <c r="X1003" s="837"/>
      <c r="Y1003" s="837"/>
      <c r="Z1003" s="837"/>
      <c r="AA1003" s="837"/>
    </row>
    <row r="1004" spans="2:27" x14ac:dyDescent="0.2">
      <c r="B1004" s="561" t="s">
        <v>834</v>
      </c>
      <c r="C1004" s="611"/>
      <c r="D1004" s="572">
        <f t="shared" ref="D1004" si="1292">SUM(D1002:D1003)</f>
        <v>6193.2080000000005</v>
      </c>
      <c r="E1004" s="572">
        <f t="shared" ref="E1004:I1004" si="1293">SUM(E1002:E1003)</f>
        <v>6730.16</v>
      </c>
      <c r="F1004" s="572">
        <f t="shared" si="1293"/>
        <v>8019.9346453333328</v>
      </c>
      <c r="G1004" s="572">
        <f t="shared" si="1293"/>
        <v>9633.8463744000001</v>
      </c>
      <c r="H1004" s="572">
        <f t="shared" si="1293"/>
        <v>12249.024149333334</v>
      </c>
      <c r="I1004" s="572">
        <f t="shared" si="1293"/>
        <v>15522.011786666666</v>
      </c>
      <c r="J1004" s="533"/>
      <c r="K1004" s="561" t="s">
        <v>834</v>
      </c>
      <c r="L1004" s="832">
        <f t="shared" ref="L1004" si="1294">SUM(L1002:L1003)</f>
        <v>16721.661599999999</v>
      </c>
      <c r="M1004" s="832">
        <f t="shared" ref="M1004:Q1004" si="1295">SUM(M1002:M1003)</f>
        <v>19047.412712690355</v>
      </c>
      <c r="N1004" s="832">
        <f t="shared" si="1295"/>
        <v>24307.706247169335</v>
      </c>
      <c r="O1004" s="832">
        <f t="shared" si="1295"/>
        <v>30713.627263824288</v>
      </c>
      <c r="P1004" s="832">
        <f t="shared" si="1295"/>
        <v>41021.076843639501</v>
      </c>
      <c r="Q1004" s="832">
        <f t="shared" si="1295"/>
        <v>54582.372479526115</v>
      </c>
      <c r="R1004" s="837"/>
      <c r="S1004" s="837"/>
      <c r="T1004" s="837"/>
      <c r="U1004" s="837"/>
      <c r="V1004" s="837"/>
      <c r="W1004" s="837"/>
      <c r="X1004" s="837"/>
      <c r="Y1004" s="837"/>
      <c r="Z1004" s="837"/>
      <c r="AA1004" s="837"/>
    </row>
    <row r="1005" spans="2:27" x14ac:dyDescent="0.2">
      <c r="B1005" s="523" t="s">
        <v>778</v>
      </c>
      <c r="C1005" s="524"/>
      <c r="D1005" s="537"/>
      <c r="E1005" s="537"/>
      <c r="F1005" s="537"/>
      <c r="G1005" s="537"/>
      <c r="H1005" s="537"/>
      <c r="I1005" s="537"/>
      <c r="J1005" s="533"/>
      <c r="K1005" s="523" t="s">
        <v>778</v>
      </c>
      <c r="L1005" s="545"/>
      <c r="M1005" s="545"/>
      <c r="N1005" s="545"/>
      <c r="O1005" s="545"/>
      <c r="P1005" s="545"/>
      <c r="Q1005" s="546"/>
      <c r="R1005" s="837"/>
      <c r="S1005" s="837"/>
      <c r="T1005" s="837"/>
      <c r="U1005" s="837"/>
      <c r="V1005" s="837"/>
      <c r="W1005" s="837"/>
      <c r="X1005" s="837"/>
      <c r="Y1005" s="837"/>
      <c r="Z1005" s="837"/>
      <c r="AA1005" s="837"/>
    </row>
    <row r="1006" spans="2:27" x14ac:dyDescent="0.2">
      <c r="B1006" s="87" t="s">
        <v>113</v>
      </c>
      <c r="C1006" s="739" t="s">
        <v>267</v>
      </c>
      <c r="D1006" s="532">
        <f>D900*'estand mp'!$D$387</f>
        <v>4144</v>
      </c>
      <c r="E1006" s="532">
        <f>E900*'estand mp'!$D$387</f>
        <v>4480</v>
      </c>
      <c r="F1006" s="532">
        <f>F900*'estand mp'!$D$387</f>
        <v>5356.7277948717947</v>
      </c>
      <c r="G1006" s="532">
        <f>G900*'estand mp'!$D$387</f>
        <v>6428.0733538461536</v>
      </c>
      <c r="H1006" s="532">
        <f>H900*'estand mp'!$D$387</f>
        <v>8175.4182564102557</v>
      </c>
      <c r="I1006" s="532">
        <f>I900*'estand mp'!$D$387</f>
        <v>10359.995897435898</v>
      </c>
      <c r="K1006" s="87" t="s">
        <v>113</v>
      </c>
      <c r="L1006" s="534">
        <f>D1006*U902</f>
        <v>3522.4</v>
      </c>
      <c r="M1006" s="534">
        <f t="shared" ref="M1006:Q1006" si="1296">E1006*V902</f>
        <v>4089.3688888888878</v>
      </c>
      <c r="N1006" s="534">
        <f t="shared" si="1296"/>
        <v>5148.1218345942489</v>
      </c>
      <c r="O1006" s="534">
        <f t="shared" si="1296"/>
        <v>6488.2879116219829</v>
      </c>
      <c r="P1006" s="534">
        <f t="shared" si="1296"/>
        <v>8667.1739288237295</v>
      </c>
      <c r="Q1006" s="534">
        <f t="shared" si="1296"/>
        <v>11532.434128187577</v>
      </c>
      <c r="R1006" s="837"/>
      <c r="S1006" s="837"/>
      <c r="T1006" s="837"/>
      <c r="U1006" s="837"/>
      <c r="V1006" s="837"/>
      <c r="W1006" s="837"/>
      <c r="X1006" s="837"/>
      <c r="Y1006" s="837"/>
      <c r="Z1006" s="837"/>
      <c r="AA1006" s="837"/>
    </row>
    <row r="1007" spans="2:27" x14ac:dyDescent="0.2">
      <c r="B1007" s="87" t="s">
        <v>115</v>
      </c>
      <c r="C1007" s="739" t="s">
        <v>267</v>
      </c>
      <c r="D1007" s="532">
        <f>D901*'estand mp'!$D$395</f>
        <v>331.5</v>
      </c>
      <c r="E1007" s="532">
        <f>E901*'estand mp'!$D$395</f>
        <v>357</v>
      </c>
      <c r="F1007" s="532">
        <f>F901*'estand mp'!$D$395</f>
        <v>432.44861538461532</v>
      </c>
      <c r="G1007" s="532">
        <f>G901*'estand mp'!$D$395</f>
        <v>511.79833846153838</v>
      </c>
      <c r="H1007" s="532">
        <f>H901*'estand mp'!$D$395</f>
        <v>657.02123076923067</v>
      </c>
      <c r="I1007" s="532">
        <f>I901*'estand mp'!$D$395</f>
        <v>828.63230769230756</v>
      </c>
      <c r="K1007" s="87" t="s">
        <v>115</v>
      </c>
      <c r="L1007" s="534">
        <f>D1007*U903</f>
        <v>281.77499999999998</v>
      </c>
      <c r="M1007" s="534">
        <f t="shared" ref="M1007:Q1007" si="1297">E1007*V903</f>
        <v>325.89126865671642</v>
      </c>
      <c r="N1007" s="534">
        <f t="shared" si="1297"/>
        <v>415.61954529009478</v>
      </c>
      <c r="O1007" s="534">
        <f t="shared" si="1297"/>
        <v>516.56280965211761</v>
      </c>
      <c r="P1007" s="534">
        <f t="shared" si="1297"/>
        <v>696.56788185647565</v>
      </c>
      <c r="Q1007" s="534">
        <f t="shared" si="1297"/>
        <v>922.40002306293604</v>
      </c>
      <c r="R1007" s="837"/>
      <c r="S1007" s="837"/>
      <c r="T1007" s="837"/>
      <c r="U1007" s="837"/>
      <c r="V1007" s="837"/>
      <c r="W1007" s="837"/>
      <c r="X1007" s="837"/>
      <c r="Y1007" s="837"/>
      <c r="Z1007" s="837"/>
      <c r="AA1007" s="837"/>
    </row>
    <row r="1008" spans="2:27" x14ac:dyDescent="0.2">
      <c r="B1008" s="549" t="s">
        <v>783</v>
      </c>
      <c r="C1008" s="754"/>
      <c r="D1008" s="551">
        <f t="shared" ref="D1008:I1008" si="1298">SUM(D1006:D1007)</f>
        <v>4475.5</v>
      </c>
      <c r="E1008" s="551">
        <f t="shared" si="1298"/>
        <v>4837</v>
      </c>
      <c r="F1008" s="551">
        <f t="shared" si="1298"/>
        <v>5789.1764102564102</v>
      </c>
      <c r="G1008" s="551">
        <f t="shared" si="1298"/>
        <v>6939.8716923076918</v>
      </c>
      <c r="H1008" s="551">
        <f t="shared" si="1298"/>
        <v>8832.4394871794866</v>
      </c>
      <c r="I1008" s="551">
        <f t="shared" si="1298"/>
        <v>11188.628205128205</v>
      </c>
      <c r="K1008" s="549" t="s">
        <v>783</v>
      </c>
      <c r="L1008" s="572">
        <f t="shared" ref="L1008:Q1008" si="1299">SUM(L1006:L1007)</f>
        <v>3804.1750000000002</v>
      </c>
      <c r="M1008" s="572">
        <f t="shared" si="1299"/>
        <v>4415.2601575456047</v>
      </c>
      <c r="N1008" s="572">
        <f t="shared" si="1299"/>
        <v>5563.7413798843436</v>
      </c>
      <c r="O1008" s="572">
        <f t="shared" si="1299"/>
        <v>7004.8507212741006</v>
      </c>
      <c r="P1008" s="572">
        <f t="shared" si="1299"/>
        <v>9363.7418106802052</v>
      </c>
      <c r="Q1008" s="572">
        <f t="shared" si="1299"/>
        <v>12454.834151250512</v>
      </c>
      <c r="R1008" s="837"/>
      <c r="S1008" s="837"/>
      <c r="T1008" s="837"/>
      <c r="U1008" s="837"/>
      <c r="V1008" s="837"/>
      <c r="W1008" s="837"/>
      <c r="X1008" s="837"/>
      <c r="Y1008" s="837"/>
      <c r="Z1008" s="837"/>
      <c r="AA1008" s="837"/>
    </row>
    <row r="1009" spans="2:27" x14ac:dyDescent="0.2">
      <c r="B1009" s="558" t="s">
        <v>835</v>
      </c>
      <c r="C1009" s="525"/>
      <c r="D1009" s="536"/>
      <c r="E1009" s="536"/>
      <c r="F1009" s="536"/>
      <c r="G1009" s="536"/>
      <c r="H1009" s="536"/>
      <c r="I1009" s="536"/>
      <c r="K1009" s="558" t="s">
        <v>835</v>
      </c>
      <c r="L1009" s="534"/>
      <c r="M1009" s="613"/>
      <c r="N1009" s="613"/>
      <c r="O1009" s="613"/>
      <c r="P1009" s="613"/>
      <c r="Q1009" s="613"/>
      <c r="R1009" s="837"/>
      <c r="S1009" s="837"/>
      <c r="T1009" s="837"/>
      <c r="U1009" s="837"/>
      <c r="V1009" s="837"/>
      <c r="W1009" s="837"/>
      <c r="X1009" s="837"/>
      <c r="Y1009" s="837"/>
      <c r="Z1009" s="837"/>
      <c r="AA1009" s="837"/>
    </row>
    <row r="1010" spans="2:27" x14ac:dyDescent="0.2">
      <c r="B1010" s="87" t="s">
        <v>114</v>
      </c>
      <c r="C1010" s="789" t="s">
        <v>267</v>
      </c>
      <c r="D1010" s="607">
        <f>D902*'estand mp'!$D$403</f>
        <v>1854</v>
      </c>
      <c r="E1010" s="607">
        <f>E902*'estand mp'!$D$403</f>
        <v>2130</v>
      </c>
      <c r="F1010" s="607">
        <f>F902*'estand mp'!$D$403</f>
        <v>2558.3298461538461</v>
      </c>
      <c r="G1010" s="607">
        <f>G902*'estand mp'!$D$403</f>
        <v>3069.9958153846155</v>
      </c>
      <c r="H1010" s="607">
        <f>H902*'estand mp'!$D$403</f>
        <v>3888.0756923076924</v>
      </c>
      <c r="I1010" s="607">
        <f>I902*'estand mp'!$D$403</f>
        <v>4927.8369230769231</v>
      </c>
      <c r="K1010" s="87" t="s">
        <v>114</v>
      </c>
      <c r="L1010" s="534">
        <f>D1010*U905</f>
        <v>4597.92</v>
      </c>
      <c r="M1010" s="534">
        <f t="shared" ref="M1010:Q1010" si="1300">E1010*V905</f>
        <v>5555.5733889816356</v>
      </c>
      <c r="N1010" s="534">
        <f t="shared" si="1300"/>
        <v>7313.4929289518659</v>
      </c>
      <c r="O1010" s="534">
        <f t="shared" si="1300"/>
        <v>9248.9359502566949</v>
      </c>
      <c r="P1010" s="534">
        <f t="shared" si="1300"/>
        <v>12306.369842060973</v>
      </c>
      <c r="Q1010" s="534">
        <f t="shared" si="1300"/>
        <v>16378.147422551225</v>
      </c>
      <c r="R1010" s="837"/>
      <c r="S1010" s="837"/>
      <c r="T1010" s="837"/>
      <c r="U1010" s="837"/>
      <c r="V1010" s="837"/>
      <c r="W1010" s="837"/>
      <c r="X1010" s="837"/>
      <c r="Y1010" s="837"/>
      <c r="Z1010" s="837"/>
      <c r="AA1010" s="837"/>
    </row>
    <row r="1011" spans="2:27" x14ac:dyDescent="0.2">
      <c r="B1011" s="549" t="s">
        <v>836</v>
      </c>
      <c r="C1011" s="754"/>
      <c r="D1011" s="551">
        <f>SUM(D1010)</f>
        <v>1854</v>
      </c>
      <c r="E1011" s="551">
        <f t="shared" ref="E1011:I1011" si="1301">SUM(E1010)</f>
        <v>2130</v>
      </c>
      <c r="F1011" s="551">
        <f t="shared" si="1301"/>
        <v>2558.3298461538461</v>
      </c>
      <c r="G1011" s="551">
        <f t="shared" si="1301"/>
        <v>3069.9958153846155</v>
      </c>
      <c r="H1011" s="551">
        <f t="shared" si="1301"/>
        <v>3888.0756923076924</v>
      </c>
      <c r="I1011" s="551">
        <f t="shared" si="1301"/>
        <v>4927.8369230769231</v>
      </c>
      <c r="K1011" s="549" t="s">
        <v>836</v>
      </c>
      <c r="L1011" s="572">
        <f>SUM(L1010)</f>
        <v>4597.92</v>
      </c>
      <c r="M1011" s="572">
        <f t="shared" ref="M1011:Q1011" si="1302">SUM(M1010)</f>
        <v>5555.5733889816356</v>
      </c>
      <c r="N1011" s="572">
        <f t="shared" si="1302"/>
        <v>7313.4929289518659</v>
      </c>
      <c r="O1011" s="572">
        <f t="shared" si="1302"/>
        <v>9248.9359502566949</v>
      </c>
      <c r="P1011" s="572">
        <f t="shared" si="1302"/>
        <v>12306.369842060973</v>
      </c>
      <c r="Q1011" s="572">
        <f t="shared" si="1302"/>
        <v>16378.147422551225</v>
      </c>
      <c r="R1011" s="837"/>
      <c r="S1011" s="837"/>
      <c r="T1011" s="837"/>
      <c r="U1011" s="837"/>
      <c r="V1011" s="837"/>
      <c r="W1011" s="837"/>
      <c r="X1011" s="837"/>
      <c r="Y1011" s="837"/>
      <c r="Z1011" s="837"/>
      <c r="AA1011" s="837"/>
    </row>
    <row r="1012" spans="2:27" x14ac:dyDescent="0.2">
      <c r="B1012" s="562" t="s">
        <v>661</v>
      </c>
      <c r="C1012" s="531"/>
      <c r="D1012" s="563">
        <f>D1000+D1004+D1008+D1011</f>
        <v>49124.948000000004</v>
      </c>
      <c r="E1012" s="563">
        <f t="shared" ref="E1012:I1012" si="1303">E1000+E1004+E1008+E1011</f>
        <v>52824.55</v>
      </c>
      <c r="F1012" s="563">
        <f t="shared" si="1303"/>
        <v>63412.01574379488</v>
      </c>
      <c r="G1012" s="563">
        <f t="shared" si="1303"/>
        <v>76091.55669255383</v>
      </c>
      <c r="H1012" s="563">
        <f t="shared" si="1303"/>
        <v>96746.47280625641</v>
      </c>
      <c r="I1012" s="563">
        <f t="shared" si="1303"/>
        <v>122607.98565589744</v>
      </c>
      <c r="J1012" s="533"/>
      <c r="K1012" s="562" t="s">
        <v>661</v>
      </c>
      <c r="L1012" s="572">
        <f>L1000+L1004+L1008+L1011</f>
        <v>104184.59500000003</v>
      </c>
      <c r="M1012" s="572">
        <f t="shared" ref="M1012:Q1012" si="1304">M1000+M1004+M1008+M1011</f>
        <v>117390.09910648437</v>
      </c>
      <c r="N1012" s="572">
        <f t="shared" si="1304"/>
        <v>149270.51428378985</v>
      </c>
      <c r="O1012" s="572">
        <f t="shared" si="1304"/>
        <v>188238.32804099086</v>
      </c>
      <c r="P1012" s="572">
        <f t="shared" si="1304"/>
        <v>251366.39895142772</v>
      </c>
      <c r="Q1012" s="572">
        <f t="shared" si="1304"/>
        <v>334499.48041069158</v>
      </c>
      <c r="R1012" s="837"/>
      <c r="S1012" s="837"/>
      <c r="T1012" s="837"/>
      <c r="U1012" s="837"/>
      <c r="V1012" s="837"/>
      <c r="W1012" s="837"/>
      <c r="X1012" s="837"/>
      <c r="Y1012" s="837"/>
      <c r="Z1012" s="837"/>
      <c r="AA1012" s="837"/>
    </row>
    <row r="1013" spans="2:27" x14ac:dyDescent="0.2">
      <c r="B1013" s="523" t="s">
        <v>248</v>
      </c>
      <c r="C1013" s="524"/>
      <c r="D1013" s="537"/>
      <c r="E1013" s="537"/>
      <c r="F1013" s="537"/>
      <c r="G1013" s="537"/>
      <c r="H1013" s="537"/>
      <c r="I1013" s="537"/>
      <c r="J1013" s="533"/>
      <c r="K1013" s="523" t="s">
        <v>248</v>
      </c>
      <c r="L1013" s="545"/>
      <c r="M1013" s="545"/>
      <c r="N1013" s="545"/>
      <c r="O1013" s="545"/>
      <c r="P1013" s="545"/>
      <c r="Q1013" s="546"/>
      <c r="R1013" s="837"/>
      <c r="S1013" s="837"/>
      <c r="T1013" s="837"/>
      <c r="U1013" s="837"/>
      <c r="V1013" s="837"/>
      <c r="W1013" s="837"/>
      <c r="X1013" s="837"/>
      <c r="Y1013" s="837"/>
      <c r="Z1013" s="837"/>
      <c r="AA1013" s="837"/>
    </row>
    <row r="1014" spans="2:27" x14ac:dyDescent="0.2">
      <c r="B1014" s="523" t="s">
        <v>785</v>
      </c>
      <c r="C1014" s="524"/>
      <c r="D1014" s="537"/>
      <c r="E1014" s="537"/>
      <c r="F1014" s="537"/>
      <c r="G1014" s="537"/>
      <c r="H1014" s="537"/>
      <c r="I1014" s="537"/>
      <c r="J1014" s="533"/>
      <c r="K1014" s="523" t="s">
        <v>785</v>
      </c>
      <c r="L1014" s="539"/>
      <c r="M1014" s="545"/>
      <c r="N1014" s="545"/>
      <c r="O1014" s="545"/>
      <c r="P1014" s="545"/>
      <c r="Q1014" s="540"/>
      <c r="R1014" s="837"/>
      <c r="S1014" s="837"/>
      <c r="T1014" s="837"/>
      <c r="U1014" s="837"/>
      <c r="V1014" s="837"/>
      <c r="W1014" s="837"/>
      <c r="X1014" s="837"/>
      <c r="Y1014" s="837"/>
      <c r="Z1014" s="837"/>
      <c r="AA1014" s="837"/>
    </row>
    <row r="1015" spans="2:27" x14ac:dyDescent="0.2">
      <c r="B1015" s="87" t="s">
        <v>107</v>
      </c>
      <c r="C1015" s="739" t="s">
        <v>247</v>
      </c>
      <c r="D1015" s="532">
        <f>D894*'estand mp'!$D$342</f>
        <v>1048</v>
      </c>
      <c r="E1015" s="532">
        <f>E894*'estand mp'!$D$342</f>
        <v>1158</v>
      </c>
      <c r="F1015" s="532">
        <f>F894*'estand mp'!$D$342</f>
        <v>1370.5396923076923</v>
      </c>
      <c r="G1015" s="532">
        <f>G894*'estand mp'!$D$342</f>
        <v>1643.4476307692307</v>
      </c>
      <c r="H1015" s="532">
        <f>H894*'estand mp'!$D$342</f>
        <v>2090.9913846153845</v>
      </c>
      <c r="I1015" s="532">
        <f>I894*'estand mp'!$D$342</f>
        <v>2649.4738461538459</v>
      </c>
      <c r="K1015" s="87" t="s">
        <v>107</v>
      </c>
      <c r="L1015" s="534">
        <f>D1015*U908</f>
        <v>324.88</v>
      </c>
      <c r="M1015" s="534">
        <f t="shared" ref="M1015:Q1023" si="1305">E1015*V908</f>
        <v>379.81155794320796</v>
      </c>
      <c r="N1015" s="534">
        <f t="shared" si="1305"/>
        <v>472.50568276895012</v>
      </c>
      <c r="O1015" s="534">
        <f t="shared" si="1305"/>
        <v>595.02860319911179</v>
      </c>
      <c r="P1015" s="534">
        <f t="shared" si="1305"/>
        <v>795.15585386951989</v>
      </c>
      <c r="Q1015" s="534">
        <f t="shared" si="1305"/>
        <v>1057.9139644500078</v>
      </c>
      <c r="R1015" s="837"/>
      <c r="S1015" s="837"/>
      <c r="T1015" s="837"/>
      <c r="U1015" s="837"/>
      <c r="V1015" s="837"/>
      <c r="W1015" s="837"/>
      <c r="X1015" s="837"/>
      <c r="Y1015" s="837"/>
      <c r="Z1015" s="837"/>
      <c r="AA1015" s="837"/>
    </row>
    <row r="1016" spans="2:27" x14ac:dyDescent="0.2">
      <c r="B1016" s="87" t="s">
        <v>108</v>
      </c>
      <c r="C1016" s="739" t="s">
        <v>247</v>
      </c>
      <c r="D1016" s="532">
        <f>D895*'estand mp'!$D$350</f>
        <v>5788</v>
      </c>
      <c r="E1016" s="532">
        <f>E895*'estand mp'!$D$350</f>
        <v>6138</v>
      </c>
      <c r="F1016" s="532">
        <f>F895*'estand mp'!$D$350</f>
        <v>7408.8976410256419</v>
      </c>
      <c r="G1016" s="532">
        <f>G895*'estand mp'!$D$350</f>
        <v>8890.2771692307688</v>
      </c>
      <c r="H1016" s="532">
        <f>H895*'estand mp'!$D$350</f>
        <v>11303.61394871795</v>
      </c>
      <c r="I1016" s="532">
        <f>I895*'estand mp'!$D$350</f>
        <v>14326.232820512821</v>
      </c>
      <c r="K1016" s="87" t="s">
        <v>108</v>
      </c>
      <c r="L1016" s="534">
        <f t="shared" ref="L1016:L1023" si="1306">D1016*U909</f>
        <v>1794.28</v>
      </c>
      <c r="M1016" s="534">
        <f t="shared" si="1305"/>
        <v>2012.6684228819697</v>
      </c>
      <c r="N1016" s="534">
        <f t="shared" si="1305"/>
        <v>2554.5038193672435</v>
      </c>
      <c r="O1016" s="534">
        <f t="shared" si="1305"/>
        <v>3218.8356143537812</v>
      </c>
      <c r="P1016" s="534">
        <f t="shared" si="1305"/>
        <v>4298.4588098990334</v>
      </c>
      <c r="Q1016" s="534">
        <f t="shared" si="1305"/>
        <v>5720.3166000571364</v>
      </c>
      <c r="R1016" s="837"/>
      <c r="S1016" s="837"/>
      <c r="T1016" s="837"/>
      <c r="U1016" s="837"/>
      <c r="V1016" s="837"/>
      <c r="W1016" s="837"/>
      <c r="X1016" s="837"/>
      <c r="Y1016" s="837"/>
      <c r="Z1016" s="837"/>
      <c r="AA1016" s="837"/>
    </row>
    <row r="1017" spans="2:27" x14ac:dyDescent="0.2">
      <c r="B1017" s="87" t="s">
        <v>109</v>
      </c>
      <c r="C1017" s="739" t="s">
        <v>247</v>
      </c>
      <c r="D1017" s="532">
        <f>D896*'estand mp'!$D$358</f>
        <v>736</v>
      </c>
      <c r="E1017" s="532">
        <f>E896*'estand mp'!$D$358</f>
        <v>800</v>
      </c>
      <c r="F1017" s="532">
        <f>F896*'estand mp'!$D$358</f>
        <v>953.71015384615384</v>
      </c>
      <c r="G1017" s="532">
        <f>G896*'estand mp'!$D$358</f>
        <v>1144.6521846153846</v>
      </c>
      <c r="H1017" s="532">
        <f>H896*'estand mp'!$D$358</f>
        <v>1456.1443076923078</v>
      </c>
      <c r="I1017" s="532">
        <f>I896*'estand mp'!$D$358</f>
        <v>1845.063076923077</v>
      </c>
      <c r="K1017" s="87" t="s">
        <v>109</v>
      </c>
      <c r="L1017" s="534">
        <f t="shared" si="1306"/>
        <v>228.16</v>
      </c>
      <c r="M1017" s="534">
        <f t="shared" si="1305"/>
        <v>262.36444444444442</v>
      </c>
      <c r="N1017" s="534">
        <f t="shared" si="1305"/>
        <v>328.81184475448549</v>
      </c>
      <c r="O1017" s="534">
        <f t="shared" si="1305"/>
        <v>414.43749045145131</v>
      </c>
      <c r="P1017" s="534">
        <f t="shared" si="1305"/>
        <v>553.73462304562702</v>
      </c>
      <c r="Q1017" s="534">
        <f t="shared" si="1305"/>
        <v>736.71502262974491</v>
      </c>
      <c r="R1017" s="837"/>
      <c r="S1017" s="837"/>
      <c r="T1017" s="837"/>
      <c r="U1017" s="837"/>
      <c r="V1017" s="837"/>
      <c r="W1017" s="837"/>
      <c r="X1017" s="837"/>
      <c r="Y1017" s="837"/>
      <c r="Z1017" s="837"/>
      <c r="AA1017" s="837"/>
    </row>
    <row r="1018" spans="2:27" x14ac:dyDescent="0.2">
      <c r="B1018" s="87" t="s">
        <v>110</v>
      </c>
      <c r="C1018" s="739" t="s">
        <v>247</v>
      </c>
      <c r="D1018" s="532">
        <f>D897*'estand mp'!$D$366</f>
        <v>251</v>
      </c>
      <c r="E1018" s="532">
        <f>E897*'estand mp'!$D$366</f>
        <v>270</v>
      </c>
      <c r="F1018" s="532">
        <f>F897*'estand mp'!$D$366</f>
        <v>323.7563076923077</v>
      </c>
      <c r="G1018" s="532">
        <f>G897*'estand mp'!$D$366</f>
        <v>388.50756923076921</v>
      </c>
      <c r="H1018" s="532">
        <f>H897*'estand mp'!$D$366</f>
        <v>493.43661538461538</v>
      </c>
      <c r="I1018" s="532">
        <f>I897*'estand mp'!$D$366</f>
        <v>625.98615384615391</v>
      </c>
      <c r="K1018" s="87" t="s">
        <v>110</v>
      </c>
      <c r="L1018" s="534">
        <f t="shared" si="1306"/>
        <v>92.87</v>
      </c>
      <c r="M1018" s="534">
        <f t="shared" si="1305"/>
        <v>102.32467105263157</v>
      </c>
      <c r="N1018" s="534">
        <f t="shared" si="1305"/>
        <v>128.57294484369197</v>
      </c>
      <c r="O1018" s="534">
        <f t="shared" si="1305"/>
        <v>161.99015441306176</v>
      </c>
      <c r="P1018" s="534">
        <f t="shared" si="1305"/>
        <v>216.06283450685549</v>
      </c>
      <c r="Q1018" s="534">
        <f t="shared" si="1305"/>
        <v>287.81405947286373</v>
      </c>
      <c r="R1018" s="837"/>
      <c r="S1018" s="837"/>
      <c r="T1018" s="837"/>
      <c r="U1018" s="837"/>
      <c r="V1018" s="837"/>
      <c r="W1018" s="837"/>
      <c r="X1018" s="837"/>
      <c r="Y1018" s="837"/>
      <c r="Z1018" s="837"/>
      <c r="AA1018" s="837"/>
    </row>
    <row r="1019" spans="2:27" x14ac:dyDescent="0.2">
      <c r="B1019" s="87" t="s">
        <v>111</v>
      </c>
      <c r="C1019" s="739" t="s">
        <v>247</v>
      </c>
      <c r="D1019" s="532">
        <f>D898*'estand mp'!$D$374</f>
        <v>845</v>
      </c>
      <c r="E1019" s="532">
        <f>E898*'estand mp'!$D$374</f>
        <v>926</v>
      </c>
      <c r="F1019" s="532">
        <f>F898*'estand mp'!$D$374</f>
        <v>1099.219487179487</v>
      </c>
      <c r="G1019" s="532">
        <f>G898*'estand mp'!$D$374</f>
        <v>1319.8633846153846</v>
      </c>
      <c r="H1019" s="532">
        <f>H898*'estand mp'!$D$374</f>
        <v>1678.2456410256409</v>
      </c>
      <c r="I1019" s="532">
        <f>I898*'estand mp'!$D$374</f>
        <v>2126.4897435897433</v>
      </c>
      <c r="K1019" s="87" t="s">
        <v>111</v>
      </c>
      <c r="L1019" s="534">
        <f t="shared" si="1306"/>
        <v>126.75</v>
      </c>
      <c r="M1019" s="534">
        <f t="shared" si="1305"/>
        <v>147.21800383877161</v>
      </c>
      <c r="N1019" s="534">
        <f t="shared" si="1305"/>
        <v>183.73878997741818</v>
      </c>
      <c r="O1019" s="534">
        <f t="shared" si="1305"/>
        <v>231.69794068890209</v>
      </c>
      <c r="P1019" s="534">
        <f t="shared" si="1305"/>
        <v>309.4261027405712</v>
      </c>
      <c r="Q1019" s="534">
        <f t="shared" si="1305"/>
        <v>411.6754987039713</v>
      </c>
      <c r="R1019" s="837"/>
      <c r="S1019" s="837"/>
      <c r="T1019" s="837"/>
      <c r="U1019" s="837"/>
      <c r="V1019" s="837"/>
      <c r="W1019" s="837"/>
      <c r="X1019" s="837"/>
      <c r="Y1019" s="837"/>
      <c r="Z1019" s="837"/>
      <c r="AA1019" s="837"/>
    </row>
    <row r="1020" spans="2:27" x14ac:dyDescent="0.2">
      <c r="B1020" s="87" t="s">
        <v>112</v>
      </c>
      <c r="C1020" s="739" t="s">
        <v>247</v>
      </c>
      <c r="D1020" s="532">
        <f>D899*'estand mp'!$D$382</f>
        <v>502</v>
      </c>
      <c r="E1020" s="532">
        <f>E899*'estand mp'!$D$382</f>
        <v>540</v>
      </c>
      <c r="F1020" s="532">
        <f>F899*'estand mp'!$D$382</f>
        <v>646.5126153846154</v>
      </c>
      <c r="G1020" s="532">
        <f>G899*'estand mp'!$D$382</f>
        <v>777.01513846153841</v>
      </c>
      <c r="H1020" s="532">
        <f>H899*'estand mp'!$D$382</f>
        <v>987.87323076923076</v>
      </c>
      <c r="I1020" s="532">
        <f>I899*'estand mp'!$D$382</f>
        <v>1251.9723076923078</v>
      </c>
      <c r="K1020" s="87" t="s">
        <v>112</v>
      </c>
      <c r="L1020" s="534">
        <f t="shared" si="1306"/>
        <v>75.3</v>
      </c>
      <c r="M1020" s="534">
        <f t="shared" si="1305"/>
        <v>85.840460526315795</v>
      </c>
      <c r="N1020" s="534">
        <f t="shared" si="1305"/>
        <v>108.06807183366122</v>
      </c>
      <c r="O1020" s="534">
        <f t="shared" si="1305"/>
        <v>136.39976225535352</v>
      </c>
      <c r="P1020" s="534">
        <f t="shared" si="1305"/>
        <v>182.13916522767542</v>
      </c>
      <c r="Q1020" s="534">
        <f t="shared" si="1305"/>
        <v>242.37951828217487</v>
      </c>
      <c r="R1020" s="837"/>
      <c r="S1020" s="837"/>
      <c r="T1020" s="837"/>
      <c r="U1020" s="837"/>
      <c r="V1020" s="837"/>
      <c r="W1020" s="837"/>
      <c r="X1020" s="837"/>
      <c r="Y1020" s="837"/>
      <c r="Z1020" s="837"/>
      <c r="AA1020" s="837"/>
    </row>
    <row r="1021" spans="2:27" x14ac:dyDescent="0.2">
      <c r="B1021" s="87" t="s">
        <v>113</v>
      </c>
      <c r="C1021" s="739" t="s">
        <v>247</v>
      </c>
      <c r="D1021" s="532">
        <f>D900*'estand mp'!$D$390</f>
        <v>1036</v>
      </c>
      <c r="E1021" s="532">
        <f>E900*'estand mp'!$D$390</f>
        <v>1120</v>
      </c>
      <c r="F1021" s="532">
        <f>F900*'estand mp'!$D$390</f>
        <v>1339.1819487179487</v>
      </c>
      <c r="G1021" s="532">
        <f>G900*'estand mp'!$D$390</f>
        <v>1607.0183384615384</v>
      </c>
      <c r="H1021" s="532">
        <f>H900*'estand mp'!$D$390</f>
        <v>2043.8545641025639</v>
      </c>
      <c r="I1021" s="532">
        <f>I900*'estand mp'!$D$390</f>
        <v>2589.9989743589745</v>
      </c>
      <c r="K1021" s="87" t="s">
        <v>113</v>
      </c>
      <c r="L1021" s="534">
        <f t="shared" si="1306"/>
        <v>176.12</v>
      </c>
      <c r="M1021" s="534">
        <f t="shared" si="1305"/>
        <v>200.44444444444449</v>
      </c>
      <c r="N1021" s="534">
        <f t="shared" si="1305"/>
        <v>251.85666357720527</v>
      </c>
      <c r="O1021" s="534">
        <f t="shared" si="1305"/>
        <v>317.37167634446638</v>
      </c>
      <c r="P1021" s="534">
        <f t="shared" si="1305"/>
        <v>423.93851830952855</v>
      </c>
      <c r="Q1021" s="534">
        <f t="shared" si="1305"/>
        <v>564.09180006440238</v>
      </c>
      <c r="R1021" s="837"/>
      <c r="S1021" s="837"/>
      <c r="T1021" s="837"/>
      <c r="U1021" s="837"/>
      <c r="V1021" s="837"/>
      <c r="W1021" s="837"/>
      <c r="X1021" s="837"/>
      <c r="Y1021" s="837"/>
      <c r="Z1021" s="837"/>
      <c r="AA1021" s="837"/>
    </row>
    <row r="1022" spans="2:27" x14ac:dyDescent="0.2">
      <c r="B1022" s="87" t="s">
        <v>115</v>
      </c>
      <c r="C1022" s="739" t="s">
        <v>247</v>
      </c>
      <c r="D1022" s="532">
        <f>D901*'estand mp'!$D$398</f>
        <v>65</v>
      </c>
      <c r="E1022" s="532">
        <f>E901*'estand mp'!$D$398</f>
        <v>70</v>
      </c>
      <c r="F1022" s="532">
        <f>F901*'estand mp'!$D$398</f>
        <v>84.793846153846147</v>
      </c>
      <c r="G1022" s="532">
        <f>G901*'estand mp'!$D$398</f>
        <v>100.35261538461538</v>
      </c>
      <c r="H1022" s="532">
        <f>H901*'estand mp'!$D$398</f>
        <v>128.8276923076923</v>
      </c>
      <c r="I1022" s="532">
        <f>I901*'estand mp'!$D$398</f>
        <v>162.47692307692307</v>
      </c>
      <c r="K1022" s="87" t="s">
        <v>115</v>
      </c>
      <c r="L1022" s="534">
        <f t="shared" si="1306"/>
        <v>11.05</v>
      </c>
      <c r="M1022" s="534">
        <f t="shared" si="1305"/>
        <v>12.529113924050632</v>
      </c>
      <c r="N1022" s="534">
        <f t="shared" si="1305"/>
        <v>15.946270774007209</v>
      </c>
      <c r="O1022" s="534">
        <f t="shared" si="1305"/>
        <v>19.813787145019273</v>
      </c>
      <c r="P1022" s="534">
        <f t="shared" si="1305"/>
        <v>26.717746172715763</v>
      </c>
      <c r="Q1022" s="534">
        <f t="shared" si="1305"/>
        <v>35.38610324554859</v>
      </c>
      <c r="R1022" s="837"/>
      <c r="S1022" s="837"/>
      <c r="T1022" s="837"/>
      <c r="U1022" s="837"/>
      <c r="V1022" s="837"/>
      <c r="W1022" s="837"/>
      <c r="X1022" s="837"/>
      <c r="Y1022" s="837"/>
      <c r="Z1022" s="837"/>
      <c r="AA1022" s="837"/>
    </row>
    <row r="1023" spans="2:27" x14ac:dyDescent="0.2">
      <c r="B1023" s="87" t="s">
        <v>114</v>
      </c>
      <c r="C1023" s="739" t="s">
        <v>247</v>
      </c>
      <c r="D1023" s="532">
        <f>D902*'estand mp'!$D$406</f>
        <v>309</v>
      </c>
      <c r="E1023" s="532">
        <f>E902*'estand mp'!$D$406</f>
        <v>355</v>
      </c>
      <c r="F1023" s="532">
        <f>F902*'estand mp'!$D$406</f>
        <v>426.38830769230771</v>
      </c>
      <c r="G1023" s="532">
        <f>G902*'estand mp'!$D$406</f>
        <v>511.66596923076924</v>
      </c>
      <c r="H1023" s="532">
        <f>H902*'estand mp'!$D$406</f>
        <v>648.0126153846154</v>
      </c>
      <c r="I1023" s="532">
        <f>I902*'estand mp'!$D$406</f>
        <v>821.30615384615385</v>
      </c>
      <c r="K1023" s="87" t="s">
        <v>114</v>
      </c>
      <c r="L1023" s="534">
        <f t="shared" si="1306"/>
        <v>114.33</v>
      </c>
      <c r="M1023" s="534">
        <f t="shared" si="1305"/>
        <v>134.55300751879702</v>
      </c>
      <c r="N1023" s="534">
        <f t="shared" si="1305"/>
        <v>169.3471081740164</v>
      </c>
      <c r="O1023" s="534">
        <f t="shared" si="1305"/>
        <v>213.33628253468544</v>
      </c>
      <c r="P1023" s="534">
        <f t="shared" si="1305"/>
        <v>283.75335274138627</v>
      </c>
      <c r="Q1023" s="534">
        <f t="shared" si="1305"/>
        <v>377.62696530474108</v>
      </c>
      <c r="R1023" s="837"/>
      <c r="S1023" s="837"/>
      <c r="T1023" s="837"/>
      <c r="U1023" s="837"/>
      <c r="V1023" s="837"/>
      <c r="W1023" s="837"/>
      <c r="X1023" s="837"/>
      <c r="Y1023" s="837"/>
      <c r="Z1023" s="837"/>
      <c r="AA1023" s="837"/>
    </row>
    <row r="1024" spans="2:27" x14ac:dyDescent="0.2">
      <c r="B1024" s="561" t="s">
        <v>786</v>
      </c>
      <c r="C1024" s="611"/>
      <c r="D1024" s="572">
        <f t="shared" ref="D1024" si="1307">SUM(D1015:D1023)</f>
        <v>10580</v>
      </c>
      <c r="E1024" s="572">
        <f t="shared" ref="E1024:I1024" si="1308">SUM(E1015:E1023)</f>
        <v>11377</v>
      </c>
      <c r="F1024" s="572">
        <f t="shared" si="1308"/>
        <v>13653.000000000004</v>
      </c>
      <c r="G1024" s="572">
        <f t="shared" si="1308"/>
        <v>16382.800000000001</v>
      </c>
      <c r="H1024" s="572">
        <f t="shared" si="1308"/>
        <v>20830.999999999996</v>
      </c>
      <c r="I1024" s="572">
        <f t="shared" si="1308"/>
        <v>26399.000000000007</v>
      </c>
      <c r="J1024" s="533"/>
      <c r="K1024" s="561" t="s">
        <v>786</v>
      </c>
      <c r="L1024" s="572">
        <f t="shared" ref="L1024" si="1309">SUM(L1015:L1023)</f>
        <v>2943.74</v>
      </c>
      <c r="M1024" s="572">
        <f t="shared" ref="M1024:Q1024" si="1310">SUM(M1015:M1023)</f>
        <v>3337.7541265746331</v>
      </c>
      <c r="N1024" s="572">
        <f t="shared" si="1310"/>
        <v>4213.3511960706792</v>
      </c>
      <c r="O1024" s="572">
        <f t="shared" si="1310"/>
        <v>5308.911311385833</v>
      </c>
      <c r="P1024" s="572">
        <f t="shared" si="1310"/>
        <v>7089.3870065129122</v>
      </c>
      <c r="Q1024" s="572">
        <f t="shared" si="1310"/>
        <v>9433.9195322105916</v>
      </c>
      <c r="R1024" s="837"/>
      <c r="S1024" s="837"/>
      <c r="T1024" s="837"/>
      <c r="U1024" s="837"/>
      <c r="V1024" s="837"/>
      <c r="W1024" s="837"/>
      <c r="X1024" s="837"/>
      <c r="Y1024" s="837"/>
      <c r="Z1024" s="837"/>
      <c r="AA1024" s="837"/>
    </row>
    <row r="1025" spans="2:27" x14ac:dyDescent="0.2">
      <c r="B1025" s="523" t="s">
        <v>673</v>
      </c>
      <c r="C1025" s="524"/>
      <c r="D1025" s="537"/>
      <c r="E1025" s="537"/>
      <c r="F1025" s="537"/>
      <c r="G1025" s="537"/>
      <c r="H1025" s="537"/>
      <c r="I1025" s="537"/>
      <c r="J1025" s="533"/>
      <c r="K1025" s="523" t="s">
        <v>673</v>
      </c>
      <c r="L1025" s="539"/>
      <c r="M1025" s="545"/>
      <c r="N1025" s="545"/>
      <c r="O1025" s="545"/>
      <c r="P1025" s="545"/>
      <c r="Q1025" s="540"/>
      <c r="R1025" s="837"/>
      <c r="S1025" s="837"/>
      <c r="T1025" s="837"/>
      <c r="U1025" s="837"/>
      <c r="V1025" s="837"/>
      <c r="W1025" s="837"/>
      <c r="X1025" s="837"/>
      <c r="Y1025" s="837"/>
      <c r="Z1025" s="837"/>
      <c r="AA1025" s="837"/>
    </row>
    <row r="1026" spans="2:27" x14ac:dyDescent="0.2">
      <c r="B1026" s="87" t="s">
        <v>107</v>
      </c>
      <c r="C1026" s="739" t="s">
        <v>247</v>
      </c>
      <c r="D1026" s="532">
        <f>D894*'estand mp'!$D$343</f>
        <v>1048</v>
      </c>
      <c r="E1026" s="532">
        <f>E894*'estand mp'!$D$343</f>
        <v>1158</v>
      </c>
      <c r="F1026" s="532">
        <f>F894*'estand mp'!$D$343</f>
        <v>1370.5396923076923</v>
      </c>
      <c r="G1026" s="532">
        <f>G894*'estand mp'!$D$343</f>
        <v>1643.4476307692307</v>
      </c>
      <c r="H1026" s="532">
        <f>H894*'estand mp'!$D$343</f>
        <v>2090.9913846153845</v>
      </c>
      <c r="I1026" s="532">
        <f>I894*'estand mp'!$D$343</f>
        <v>2649.4738461538459</v>
      </c>
      <c r="K1026" s="87" t="s">
        <v>107</v>
      </c>
      <c r="L1026" s="534">
        <f>D1026*U918</f>
        <v>796.48</v>
      </c>
      <c r="M1026" s="534">
        <f t="shared" ref="M1026:Q1034" si="1311">E1026*V918</f>
        <v>921.74311588641581</v>
      </c>
      <c r="N1026" s="534">
        <f t="shared" si="1311"/>
        <v>1145.5782922831054</v>
      </c>
      <c r="O1026" s="534">
        <f t="shared" si="1311"/>
        <v>1442.5057826495081</v>
      </c>
      <c r="P1026" s="534">
        <f t="shared" si="1311"/>
        <v>1927.6519076663647</v>
      </c>
      <c r="Q1026" s="534">
        <f t="shared" si="1311"/>
        <v>2564.6400639270119</v>
      </c>
      <c r="R1026" s="837"/>
      <c r="S1026" s="837"/>
      <c r="T1026" s="837"/>
      <c r="U1026" s="837"/>
      <c r="V1026" s="837"/>
      <c r="W1026" s="837"/>
      <c r="X1026" s="837"/>
      <c r="Y1026" s="837"/>
      <c r="Z1026" s="837"/>
      <c r="AA1026" s="837"/>
    </row>
    <row r="1027" spans="2:27" x14ac:dyDescent="0.2">
      <c r="B1027" s="87" t="s">
        <v>108</v>
      </c>
      <c r="C1027" s="739" t="s">
        <v>247</v>
      </c>
      <c r="D1027" s="532">
        <f>D895*'estand mp'!$D$351</f>
        <v>5788</v>
      </c>
      <c r="E1027" s="532">
        <f>E895*'estand mp'!$D$351</f>
        <v>6138</v>
      </c>
      <c r="F1027" s="532">
        <f>F895*'estand mp'!$D$351</f>
        <v>7408.8976410256419</v>
      </c>
      <c r="G1027" s="532">
        <f>G895*'estand mp'!$D$351</f>
        <v>8890.2771692307688</v>
      </c>
      <c r="H1027" s="532">
        <f>H895*'estand mp'!$D$351</f>
        <v>11303.61394871795</v>
      </c>
      <c r="I1027" s="532">
        <f>I895*'estand mp'!$D$351</f>
        <v>14326.232820512821</v>
      </c>
      <c r="K1027" s="87" t="s">
        <v>108</v>
      </c>
      <c r="L1027" s="534">
        <f t="shared" ref="L1027:L1034" si="1312">D1027*U919</f>
        <v>4398.88</v>
      </c>
      <c r="M1027" s="534">
        <f t="shared" si="1311"/>
        <v>4884.6568457639387</v>
      </c>
      <c r="N1027" s="534">
        <f t="shared" si="1311"/>
        <v>6193.343083273744</v>
      </c>
      <c r="O1027" s="534">
        <f t="shared" si="1311"/>
        <v>7803.3052413396717</v>
      </c>
      <c r="P1027" s="534">
        <f t="shared" si="1311"/>
        <v>10420.513691465196</v>
      </c>
      <c r="Q1027" s="534">
        <f t="shared" si="1311"/>
        <v>13867.435013712517</v>
      </c>
      <c r="R1027" s="837"/>
      <c r="S1027" s="837"/>
      <c r="T1027" s="837"/>
      <c r="U1027" s="837"/>
      <c r="V1027" s="837"/>
      <c r="W1027" s="837"/>
      <c r="X1027" s="837"/>
      <c r="Y1027" s="837"/>
      <c r="Z1027" s="837"/>
      <c r="AA1027" s="837"/>
    </row>
    <row r="1028" spans="2:27" x14ac:dyDescent="0.2">
      <c r="B1028" s="87" t="s">
        <v>109</v>
      </c>
      <c r="C1028" s="739" t="s">
        <v>247</v>
      </c>
      <c r="D1028" s="532">
        <f>D896*'estand mp'!$D$359</f>
        <v>736</v>
      </c>
      <c r="E1028" s="532">
        <f>E896*'estand mp'!$D$359</f>
        <v>800</v>
      </c>
      <c r="F1028" s="532">
        <f>F896*'estand mp'!$D$359</f>
        <v>953.71015384615384</v>
      </c>
      <c r="G1028" s="532">
        <f>G896*'estand mp'!$D$359</f>
        <v>1144.6521846153846</v>
      </c>
      <c r="H1028" s="532">
        <f>H896*'estand mp'!$D$359</f>
        <v>1456.1443076923078</v>
      </c>
      <c r="I1028" s="532">
        <f>I896*'estand mp'!$D$359</f>
        <v>1845.063076923077</v>
      </c>
      <c r="K1028" s="87" t="s">
        <v>109</v>
      </c>
      <c r="L1028" s="534">
        <f t="shared" si="1312"/>
        <v>559.36</v>
      </c>
      <c r="M1028" s="534">
        <f t="shared" si="1311"/>
        <v>636.72888888888895</v>
      </c>
      <c r="N1028" s="534">
        <f t="shared" si="1311"/>
        <v>797.19673590594925</v>
      </c>
      <c r="O1028" s="534">
        <f t="shared" si="1311"/>
        <v>1004.7054997553629</v>
      </c>
      <c r="P1028" s="534">
        <f t="shared" si="1311"/>
        <v>1342.387914784339</v>
      </c>
      <c r="Q1028" s="534">
        <f t="shared" si="1311"/>
        <v>1785.9759179427638</v>
      </c>
      <c r="R1028" s="837"/>
      <c r="S1028" s="837"/>
      <c r="T1028" s="837"/>
      <c r="U1028" s="837"/>
      <c r="V1028" s="837"/>
      <c r="W1028" s="837"/>
      <c r="X1028" s="837"/>
      <c r="Y1028" s="837"/>
      <c r="Z1028" s="837"/>
      <c r="AA1028" s="837"/>
    </row>
    <row r="1029" spans="2:27" x14ac:dyDescent="0.2">
      <c r="B1029" s="87" t="s">
        <v>110</v>
      </c>
      <c r="C1029" s="739" t="s">
        <v>247</v>
      </c>
      <c r="D1029" s="532">
        <f>D897*'estand mp'!$D$367</f>
        <v>251</v>
      </c>
      <c r="E1029" s="532">
        <f>E897*'estand mp'!$D$367</f>
        <v>270</v>
      </c>
      <c r="F1029" s="532">
        <f>F897*'estand mp'!$D$367</f>
        <v>323.7563076923077</v>
      </c>
      <c r="G1029" s="532">
        <f>G897*'estand mp'!$D$367</f>
        <v>388.50756923076921</v>
      </c>
      <c r="H1029" s="532">
        <f>H897*'estand mp'!$D$367</f>
        <v>493.43661538461538</v>
      </c>
      <c r="I1029" s="532">
        <f>I897*'estand mp'!$D$367</f>
        <v>625.98615384615391</v>
      </c>
      <c r="K1029" s="87" t="s">
        <v>110</v>
      </c>
      <c r="L1029" s="534">
        <f t="shared" si="1312"/>
        <v>215.85999999999999</v>
      </c>
      <c r="M1029" s="534">
        <f t="shared" si="1311"/>
        <v>241.89868421052631</v>
      </c>
      <c r="N1029" s="534">
        <f t="shared" si="1311"/>
        <v>304.46452129682876</v>
      </c>
      <c r="O1029" s="534">
        <f t="shared" si="1311"/>
        <v>383.6553682239873</v>
      </c>
      <c r="P1029" s="534">
        <f t="shared" si="1311"/>
        <v>511.72714702094049</v>
      </c>
      <c r="Q1029" s="534">
        <f t="shared" si="1311"/>
        <v>681.66480854877693</v>
      </c>
      <c r="R1029" s="837"/>
      <c r="S1029" s="837"/>
      <c r="T1029" s="837"/>
      <c r="U1029" s="837"/>
      <c r="V1029" s="837"/>
      <c r="W1029" s="837"/>
      <c r="X1029" s="837"/>
      <c r="Y1029" s="837"/>
      <c r="Z1029" s="837"/>
      <c r="AA1029" s="837"/>
    </row>
    <row r="1030" spans="2:27" x14ac:dyDescent="0.2">
      <c r="B1030" s="87" t="s">
        <v>111</v>
      </c>
      <c r="C1030" s="739" t="s">
        <v>247</v>
      </c>
      <c r="D1030" s="532">
        <f>D898*'estand mp'!$D$375</f>
        <v>845</v>
      </c>
      <c r="E1030" s="532">
        <f>E898*'estand mp'!$D$375</f>
        <v>926</v>
      </c>
      <c r="F1030" s="532">
        <f>F898*'estand mp'!$D$375</f>
        <v>1099.219487179487</v>
      </c>
      <c r="G1030" s="532">
        <f>G898*'estand mp'!$D$375</f>
        <v>1319.8633846153846</v>
      </c>
      <c r="H1030" s="532">
        <f>H898*'estand mp'!$D$375</f>
        <v>1678.2456410256409</v>
      </c>
      <c r="I1030" s="532">
        <f>I898*'estand mp'!$D$375</f>
        <v>2126.4897435897433</v>
      </c>
      <c r="K1030" s="87" t="s">
        <v>111</v>
      </c>
      <c r="L1030" s="534">
        <f t="shared" si="1312"/>
        <v>287.3</v>
      </c>
      <c r="M1030" s="534">
        <f t="shared" si="1311"/>
        <v>323.15800383877161</v>
      </c>
      <c r="N1030" s="534">
        <f t="shared" si="1311"/>
        <v>402.05320323202744</v>
      </c>
      <c r="O1030" s="534">
        <f t="shared" si="1311"/>
        <v>506.85304901121117</v>
      </c>
      <c r="P1030" s="534">
        <f t="shared" si="1311"/>
        <v>676.87113347608101</v>
      </c>
      <c r="Q1030" s="534">
        <f t="shared" si="1311"/>
        <v>900.54032399418418</v>
      </c>
      <c r="R1030" s="837"/>
      <c r="S1030" s="837"/>
      <c r="T1030" s="837"/>
      <c r="U1030" s="837"/>
      <c r="V1030" s="837"/>
      <c r="W1030" s="837"/>
      <c r="X1030" s="837"/>
      <c r="Y1030" s="837"/>
      <c r="Z1030" s="837"/>
      <c r="AA1030" s="837"/>
    </row>
    <row r="1031" spans="2:27" x14ac:dyDescent="0.2">
      <c r="B1031" s="87" t="s">
        <v>112</v>
      </c>
      <c r="C1031" s="739" t="s">
        <v>247</v>
      </c>
      <c r="D1031" s="532">
        <f>D899*'estand mp'!$D$383</f>
        <v>502</v>
      </c>
      <c r="E1031" s="532">
        <f>E899*'estand mp'!$D$383</f>
        <v>540</v>
      </c>
      <c r="F1031" s="532">
        <f>F899*'estand mp'!$D$383</f>
        <v>646.5126153846154</v>
      </c>
      <c r="G1031" s="532">
        <f>G899*'estand mp'!$D$383</f>
        <v>777.01513846153841</v>
      </c>
      <c r="H1031" s="532">
        <f>H899*'estand mp'!$D$383</f>
        <v>987.87323076923076</v>
      </c>
      <c r="I1031" s="532">
        <f>I899*'estand mp'!$D$383</f>
        <v>1251.9723076923078</v>
      </c>
      <c r="K1031" s="87" t="s">
        <v>112</v>
      </c>
      <c r="L1031" s="534">
        <f t="shared" si="1312"/>
        <v>170.68</v>
      </c>
      <c r="M1031" s="534">
        <f t="shared" si="1311"/>
        <v>188.4404605263158</v>
      </c>
      <c r="N1031" s="534">
        <f t="shared" si="1311"/>
        <v>236.47326312886378</v>
      </c>
      <c r="O1031" s="534">
        <f t="shared" si="1311"/>
        <v>298.38276192005662</v>
      </c>
      <c r="P1031" s="534">
        <f t="shared" si="1311"/>
        <v>398.43034335456554</v>
      </c>
      <c r="Q1031" s="534">
        <f t="shared" si="1311"/>
        <v>530.2052980352754</v>
      </c>
      <c r="R1031" s="837"/>
      <c r="S1031" s="837"/>
      <c r="T1031" s="837"/>
      <c r="U1031" s="837"/>
      <c r="V1031" s="837"/>
      <c r="W1031" s="837"/>
      <c r="X1031" s="837"/>
      <c r="Y1031" s="837"/>
      <c r="Z1031" s="837"/>
      <c r="AA1031" s="837"/>
    </row>
    <row r="1032" spans="2:27" x14ac:dyDescent="0.2">
      <c r="B1032" s="87" t="s">
        <v>113</v>
      </c>
      <c r="C1032" s="739" t="s">
        <v>247</v>
      </c>
      <c r="D1032" s="532">
        <f>D900*'estand mp'!$D$391</f>
        <v>1036</v>
      </c>
      <c r="E1032" s="532">
        <f>E900*'estand mp'!$D$391</f>
        <v>1120</v>
      </c>
      <c r="F1032" s="532">
        <f>F900*'estand mp'!$D$391</f>
        <v>1339.1819487179487</v>
      </c>
      <c r="G1032" s="532">
        <f>G900*'estand mp'!$D$391</f>
        <v>1607.0183384615384</v>
      </c>
      <c r="H1032" s="532">
        <f>H900*'estand mp'!$D$391</f>
        <v>2043.8545641025639</v>
      </c>
      <c r="I1032" s="532">
        <f>I900*'estand mp'!$D$391</f>
        <v>2589.9989743589745</v>
      </c>
      <c r="K1032" s="87" t="s">
        <v>113</v>
      </c>
      <c r="L1032" s="534">
        <f t="shared" si="1312"/>
        <v>295.26</v>
      </c>
      <c r="M1032" s="534">
        <f t="shared" si="1311"/>
        <v>334.26666666666665</v>
      </c>
      <c r="N1032" s="534">
        <f t="shared" si="1311"/>
        <v>419.78251078993117</v>
      </c>
      <c r="O1032" s="534">
        <f t="shared" si="1311"/>
        <v>528.95516640966048</v>
      </c>
      <c r="P1032" s="534">
        <f t="shared" si="1311"/>
        <v>706.56446101021913</v>
      </c>
      <c r="Q1032" s="534">
        <f t="shared" si="1311"/>
        <v>940.153029363727</v>
      </c>
      <c r="R1032" s="837"/>
      <c r="S1032" s="837"/>
      <c r="T1032" s="837"/>
      <c r="U1032" s="837"/>
      <c r="V1032" s="837"/>
      <c r="W1032" s="837"/>
      <c r="X1032" s="837"/>
      <c r="Y1032" s="837"/>
      <c r="Z1032" s="837"/>
      <c r="AA1032" s="837"/>
    </row>
    <row r="1033" spans="2:27" x14ac:dyDescent="0.2">
      <c r="B1033" s="87" t="s">
        <v>115</v>
      </c>
      <c r="C1033" s="739" t="s">
        <v>247</v>
      </c>
      <c r="D1033" s="532">
        <f>D901*'estand mp'!$D$399</f>
        <v>65</v>
      </c>
      <c r="E1033" s="532">
        <f>E901*'estand mp'!$D$399</f>
        <v>70</v>
      </c>
      <c r="F1033" s="532">
        <f>F901*'estand mp'!$D$399</f>
        <v>84.793846153846147</v>
      </c>
      <c r="G1033" s="532">
        <f>G901*'estand mp'!$D$399</f>
        <v>100.35261538461538</v>
      </c>
      <c r="H1033" s="532">
        <f>H901*'estand mp'!$D$399</f>
        <v>128.8276923076923</v>
      </c>
      <c r="I1033" s="532">
        <f>I901*'estand mp'!$D$399</f>
        <v>162.47692307692307</v>
      </c>
      <c r="K1033" s="87" t="s">
        <v>115</v>
      </c>
      <c r="L1033" s="534">
        <f t="shared" si="1312"/>
        <v>18.524999999999999</v>
      </c>
      <c r="M1033" s="534">
        <f t="shared" si="1311"/>
        <v>20.893670886075949</v>
      </c>
      <c r="N1033" s="534">
        <f t="shared" si="1311"/>
        <v>26.578462518820608</v>
      </c>
      <c r="O1033" s="534">
        <f t="shared" si="1311"/>
        <v>33.023132996038939</v>
      </c>
      <c r="P1033" s="534">
        <f t="shared" si="1311"/>
        <v>44.529594748733885</v>
      </c>
      <c r="Q1033" s="534">
        <f t="shared" si="1311"/>
        <v>58.976840710345606</v>
      </c>
      <c r="R1033" s="837"/>
      <c r="S1033" s="837"/>
      <c r="T1033" s="837"/>
      <c r="U1033" s="837"/>
      <c r="V1033" s="837"/>
      <c r="W1033" s="837"/>
      <c r="X1033" s="837"/>
      <c r="Y1033" s="837"/>
      <c r="Z1033" s="837"/>
      <c r="AA1033" s="837"/>
    </row>
    <row r="1034" spans="2:27" x14ac:dyDescent="0.2">
      <c r="B1034" s="87" t="s">
        <v>114</v>
      </c>
      <c r="C1034" s="739" t="s">
        <v>247</v>
      </c>
      <c r="D1034" s="532">
        <f>D902*'estand mp'!$D$407</f>
        <v>309</v>
      </c>
      <c r="E1034" s="532">
        <f>E902*'estand mp'!$D$407</f>
        <v>355</v>
      </c>
      <c r="F1034" s="532">
        <f>F902*'estand mp'!$D$407</f>
        <v>426.38830769230771</v>
      </c>
      <c r="G1034" s="532">
        <f>G902*'estand mp'!$D$407</f>
        <v>511.66596923076924</v>
      </c>
      <c r="H1034" s="532">
        <f>H902*'estand mp'!$D$407</f>
        <v>648.0126153846154</v>
      </c>
      <c r="I1034" s="532">
        <f>I902*'estand mp'!$D$407</f>
        <v>821.30615384615385</v>
      </c>
      <c r="K1034" s="87" t="s">
        <v>114</v>
      </c>
      <c r="L1034" s="534">
        <f t="shared" si="1312"/>
        <v>265.73999999999995</v>
      </c>
      <c r="M1034" s="534">
        <f t="shared" si="1311"/>
        <v>318.11203007518799</v>
      </c>
      <c r="N1034" s="534">
        <f t="shared" si="1311"/>
        <v>401.02284388106006</v>
      </c>
      <c r="O1034" s="534">
        <f t="shared" si="1311"/>
        <v>505.2632474861939</v>
      </c>
      <c r="P1034" s="534">
        <f t="shared" si="1311"/>
        <v>672.04664773465674</v>
      </c>
      <c r="Q1034" s="534">
        <f t="shared" si="1311"/>
        <v>894.37956951816557</v>
      </c>
      <c r="R1034" s="837"/>
      <c r="S1034" s="837"/>
      <c r="T1034" s="837"/>
      <c r="U1034" s="837"/>
      <c r="V1034" s="837"/>
      <c r="W1034" s="837"/>
      <c r="X1034" s="837"/>
      <c r="Y1034" s="837"/>
      <c r="Z1034" s="837"/>
      <c r="AA1034" s="837"/>
    </row>
    <row r="1035" spans="2:27" x14ac:dyDescent="0.2">
      <c r="B1035" s="561" t="s">
        <v>674</v>
      </c>
      <c r="C1035" s="611"/>
      <c r="D1035" s="572">
        <f t="shared" ref="D1035" si="1313">SUM(D1026:D1034)</f>
        <v>10580</v>
      </c>
      <c r="E1035" s="572">
        <f t="shared" ref="E1035:I1035" si="1314">SUM(E1026:E1034)</f>
        <v>11377</v>
      </c>
      <c r="F1035" s="572">
        <f t="shared" si="1314"/>
        <v>13653.000000000004</v>
      </c>
      <c r="G1035" s="572">
        <f t="shared" si="1314"/>
        <v>16382.800000000001</v>
      </c>
      <c r="H1035" s="572">
        <f t="shared" si="1314"/>
        <v>20830.999999999996</v>
      </c>
      <c r="I1035" s="572">
        <f t="shared" si="1314"/>
        <v>26399.000000000007</v>
      </c>
      <c r="J1035" s="533"/>
      <c r="K1035" s="561" t="s">
        <v>674</v>
      </c>
      <c r="L1035" s="572">
        <f t="shared" ref="L1035" si="1315">SUM(L1026:L1034)</f>
        <v>7008.085</v>
      </c>
      <c r="M1035" s="572">
        <f t="shared" ref="M1035:Q1035" si="1316">SUM(M1026:M1034)</f>
        <v>7869.8983667427874</v>
      </c>
      <c r="N1035" s="572">
        <f t="shared" si="1316"/>
        <v>9926.4929163103316</v>
      </c>
      <c r="O1035" s="572">
        <f t="shared" si="1316"/>
        <v>12506.649249791688</v>
      </c>
      <c r="P1035" s="572">
        <f t="shared" si="1316"/>
        <v>16700.722841261097</v>
      </c>
      <c r="Q1035" s="572">
        <f t="shared" si="1316"/>
        <v>22223.970865752763</v>
      </c>
      <c r="R1035" s="837"/>
      <c r="S1035" s="837"/>
      <c r="T1035" s="837"/>
      <c r="U1035" s="837"/>
      <c r="V1035" s="837"/>
      <c r="W1035" s="837"/>
      <c r="X1035" s="837"/>
      <c r="Y1035" s="837"/>
      <c r="Z1035" s="837"/>
      <c r="AA1035" s="837"/>
    </row>
    <row r="1036" spans="2:27" x14ac:dyDescent="0.2">
      <c r="B1036" s="562" t="s">
        <v>663</v>
      </c>
      <c r="C1036" s="531"/>
      <c r="D1036" s="563">
        <f t="shared" ref="D1036" si="1317">D1024+D1035</f>
        <v>21160</v>
      </c>
      <c r="E1036" s="563">
        <f t="shared" ref="E1036:I1036" si="1318">E1024+E1035</f>
        <v>22754</v>
      </c>
      <c r="F1036" s="563">
        <f t="shared" si="1318"/>
        <v>27306.000000000007</v>
      </c>
      <c r="G1036" s="563">
        <f t="shared" si="1318"/>
        <v>32765.600000000002</v>
      </c>
      <c r="H1036" s="563">
        <f t="shared" si="1318"/>
        <v>41661.999999999993</v>
      </c>
      <c r="I1036" s="563">
        <f t="shared" si="1318"/>
        <v>52798.000000000015</v>
      </c>
      <c r="J1036" s="533"/>
      <c r="K1036" s="562" t="s">
        <v>663</v>
      </c>
      <c r="L1036" s="563">
        <f t="shared" ref="L1036" si="1319">L1024+L1035</f>
        <v>9951.8250000000007</v>
      </c>
      <c r="M1036" s="563">
        <f t="shared" ref="M1036:Q1036" si="1320">M1024+M1035</f>
        <v>11207.652493317421</v>
      </c>
      <c r="N1036" s="563">
        <f t="shared" si="1320"/>
        <v>14139.844112381012</v>
      </c>
      <c r="O1036" s="563">
        <f t="shared" si="1320"/>
        <v>17815.560561177521</v>
      </c>
      <c r="P1036" s="563">
        <f t="shared" si="1320"/>
        <v>23790.109847774009</v>
      </c>
      <c r="Q1036" s="563">
        <f t="shared" si="1320"/>
        <v>31657.890397963354</v>
      </c>
      <c r="R1036" s="837"/>
      <c r="S1036" s="837"/>
      <c r="T1036" s="837"/>
      <c r="U1036" s="837"/>
      <c r="V1036" s="837"/>
      <c r="W1036" s="837"/>
      <c r="X1036" s="837"/>
      <c r="Y1036" s="837"/>
      <c r="Z1036" s="837"/>
      <c r="AA1036" s="837"/>
    </row>
    <row r="1037" spans="2:27" x14ac:dyDescent="0.2">
      <c r="B1037" s="541" t="s">
        <v>668</v>
      </c>
      <c r="C1037" s="524"/>
      <c r="D1037" s="594">
        <f t="shared" ref="D1037" si="1321">+D1012+D1036</f>
        <v>70284.948000000004</v>
      </c>
      <c r="E1037" s="594">
        <f t="shared" ref="E1037:I1037" si="1322">+E1012+E1036</f>
        <v>75578.55</v>
      </c>
      <c r="F1037" s="594">
        <f t="shared" si="1322"/>
        <v>90718.01574379488</v>
      </c>
      <c r="G1037" s="594">
        <f t="shared" si="1322"/>
        <v>108857.15669255384</v>
      </c>
      <c r="H1037" s="594">
        <f t="shared" si="1322"/>
        <v>138408.47280625641</v>
      </c>
      <c r="I1037" s="594">
        <f t="shared" si="1322"/>
        <v>175405.98565589747</v>
      </c>
      <c r="J1037" s="533"/>
      <c r="K1037" s="541" t="s">
        <v>668</v>
      </c>
      <c r="L1037" s="832">
        <f t="shared" ref="L1037" si="1323">L1012+L1036</f>
        <v>114136.42000000003</v>
      </c>
      <c r="M1037" s="832">
        <f t="shared" ref="M1037:Q1037" si="1324">M1012+M1036</f>
        <v>128597.75159980179</v>
      </c>
      <c r="N1037" s="832">
        <f t="shared" si="1324"/>
        <v>163410.35839617086</v>
      </c>
      <c r="O1037" s="832">
        <f t="shared" si="1324"/>
        <v>206053.88860216839</v>
      </c>
      <c r="P1037" s="832">
        <f t="shared" si="1324"/>
        <v>275156.50879920175</v>
      </c>
      <c r="Q1037" s="832">
        <f t="shared" si="1324"/>
        <v>366157.37080865493</v>
      </c>
      <c r="R1037" s="837"/>
      <c r="S1037" s="837"/>
      <c r="T1037" s="837"/>
      <c r="U1037" s="837"/>
      <c r="V1037" s="837"/>
      <c r="W1037" s="837"/>
      <c r="X1037" s="837"/>
      <c r="Y1037" s="837"/>
      <c r="Z1037" s="837"/>
      <c r="AA1037" s="837"/>
    </row>
    <row r="1038" spans="2:27" x14ac:dyDescent="0.2">
      <c r="B1038" s="682" t="s">
        <v>135</v>
      </c>
      <c r="C1038" s="833"/>
      <c r="D1038" s="834"/>
      <c r="E1038" s="834"/>
      <c r="F1038" s="834"/>
      <c r="G1038" s="834"/>
      <c r="H1038" s="834"/>
      <c r="I1038" s="834"/>
      <c r="J1038" s="835"/>
      <c r="K1038" s="682" t="s">
        <v>135</v>
      </c>
      <c r="L1038" s="539"/>
      <c r="M1038" s="539"/>
      <c r="N1038" s="838"/>
      <c r="O1038" s="838"/>
      <c r="P1038" s="838"/>
      <c r="Q1038" s="839"/>
      <c r="R1038" s="837"/>
      <c r="S1038" s="837"/>
      <c r="T1038" s="837"/>
      <c r="U1038" s="837"/>
      <c r="V1038" s="837"/>
      <c r="W1038" s="837"/>
      <c r="X1038" s="837"/>
      <c r="Y1038" s="837"/>
      <c r="Z1038" s="837"/>
      <c r="AA1038" s="837"/>
    </row>
    <row r="1039" spans="2:27" x14ac:dyDescent="0.2">
      <c r="B1039" s="523" t="s">
        <v>250</v>
      </c>
      <c r="C1039" s="524"/>
      <c r="D1039" s="537"/>
      <c r="E1039" s="537"/>
      <c r="F1039" s="537"/>
      <c r="G1039" s="537"/>
      <c r="H1039" s="537"/>
      <c r="I1039" s="537"/>
      <c r="J1039" s="533"/>
      <c r="K1039" s="523" t="s">
        <v>250</v>
      </c>
      <c r="L1039" s="543"/>
      <c r="M1039" s="543"/>
      <c r="N1039" s="543"/>
      <c r="O1039" s="543"/>
      <c r="P1039" s="543"/>
      <c r="Q1039" s="543"/>
      <c r="R1039" s="837"/>
      <c r="S1039" s="837"/>
      <c r="T1039" s="837"/>
      <c r="U1039" s="837"/>
      <c r="V1039" s="837"/>
      <c r="W1039" s="837"/>
      <c r="X1039" s="837"/>
      <c r="Y1039" s="837"/>
      <c r="Z1039" s="837"/>
      <c r="AA1039" s="837"/>
    </row>
    <row r="1040" spans="2:27" x14ac:dyDescent="0.2">
      <c r="B1040" s="523" t="s">
        <v>776</v>
      </c>
      <c r="C1040" s="524"/>
      <c r="D1040" s="537"/>
      <c r="E1040" s="537"/>
      <c r="F1040" s="537"/>
      <c r="G1040" s="537"/>
      <c r="H1040" s="537"/>
      <c r="I1040" s="537"/>
      <c r="J1040" s="533"/>
      <c r="K1040" s="523" t="s">
        <v>776</v>
      </c>
      <c r="L1040" s="545"/>
      <c r="M1040" s="545"/>
      <c r="N1040" s="545"/>
      <c r="O1040" s="545"/>
      <c r="P1040" s="545"/>
      <c r="Q1040" s="546"/>
      <c r="R1040" s="837"/>
      <c r="S1040" s="837"/>
      <c r="T1040" s="837"/>
      <c r="U1040" s="837"/>
      <c r="V1040" s="837"/>
      <c r="W1040" s="837"/>
      <c r="X1040" s="837"/>
      <c r="Y1040" s="837"/>
      <c r="Z1040" s="837"/>
      <c r="AA1040" s="837"/>
    </row>
    <row r="1041" spans="2:27" x14ac:dyDescent="0.2">
      <c r="B1041" s="87" t="s">
        <v>107</v>
      </c>
      <c r="C1041" s="739" t="s">
        <v>267</v>
      </c>
      <c r="D1041" s="532">
        <f>ROUND((($C$1083*D996)/240),0)</f>
        <v>524</v>
      </c>
      <c r="E1041" s="532">
        <f t="shared" ref="E1041:I1041" si="1325">ROUND((($C$1083*E996)/240),0)</f>
        <v>579</v>
      </c>
      <c r="F1041" s="532">
        <f t="shared" si="1325"/>
        <v>685</v>
      </c>
      <c r="G1041" s="532">
        <f t="shared" si="1325"/>
        <v>822</v>
      </c>
      <c r="H1041" s="532">
        <f t="shared" si="1325"/>
        <v>1045</v>
      </c>
      <c r="I1041" s="532">
        <f t="shared" si="1325"/>
        <v>1325</v>
      </c>
      <c r="K1041" s="87" t="s">
        <v>107</v>
      </c>
      <c r="L1041" s="534">
        <f t="shared" ref="L1041:L1044" si="1326">L906+L951-L996</f>
        <v>1131.8400000000001</v>
      </c>
      <c r="M1041" s="534">
        <f t="shared" ref="M1041:Q1041" si="1327">M906+M951-M996</f>
        <v>1307.9255555555555</v>
      </c>
      <c r="N1041" s="534">
        <f t="shared" si="1327"/>
        <v>1624.6868667743856</v>
      </c>
      <c r="O1041" s="534">
        <f t="shared" si="1327"/>
        <v>2047.2352622629587</v>
      </c>
      <c r="P1041" s="534">
        <f t="shared" si="1327"/>
        <v>2733.5294793942048</v>
      </c>
      <c r="Q1041" s="534">
        <f t="shared" si="1327"/>
        <v>3639.2877989924236</v>
      </c>
      <c r="R1041" s="837"/>
      <c r="S1041" s="837"/>
      <c r="T1041" s="837"/>
      <c r="U1041" s="837"/>
      <c r="V1041" s="837"/>
      <c r="W1041" s="837"/>
      <c r="X1041" s="837"/>
      <c r="Y1041" s="837"/>
      <c r="Z1041" s="837"/>
      <c r="AA1041" s="837"/>
    </row>
    <row r="1042" spans="2:27" x14ac:dyDescent="0.2">
      <c r="B1042" s="87" t="s">
        <v>108</v>
      </c>
      <c r="C1042" s="739" t="s">
        <v>267</v>
      </c>
      <c r="D1042" s="532">
        <f t="shared" ref="D1042:D1044" si="1328">ROUND((($C$1083*D997)/240),0)</f>
        <v>3368</v>
      </c>
      <c r="E1042" s="532">
        <f t="shared" ref="E1042:I1042" si="1329">ROUND((($C$1083*E997)/240),0)</f>
        <v>3572</v>
      </c>
      <c r="F1042" s="532">
        <f t="shared" si="1329"/>
        <v>4311</v>
      </c>
      <c r="G1042" s="532">
        <f t="shared" si="1329"/>
        <v>5173</v>
      </c>
      <c r="H1042" s="532">
        <f t="shared" si="1329"/>
        <v>6577</v>
      </c>
      <c r="I1042" s="532">
        <f t="shared" si="1329"/>
        <v>8336</v>
      </c>
      <c r="K1042" s="87" t="s">
        <v>108</v>
      </c>
      <c r="L1042" s="534">
        <f t="shared" si="1326"/>
        <v>7274.8799999999974</v>
      </c>
      <c r="M1042" s="534">
        <f t="shared" ref="M1042:Q1042" si="1330">M907+M952-M997</f>
        <v>8067.2709325515243</v>
      </c>
      <c r="N1042" s="534">
        <f t="shared" si="1330"/>
        <v>10225.647805534478</v>
      </c>
      <c r="O1042" s="534">
        <f t="shared" si="1330"/>
        <v>12883.739862493792</v>
      </c>
      <c r="P1042" s="534">
        <f t="shared" si="1330"/>
        <v>17204.221821759071</v>
      </c>
      <c r="Q1042" s="534">
        <f t="shared" si="1330"/>
        <v>22895.904035949934</v>
      </c>
      <c r="R1042" s="837"/>
      <c r="S1042" s="837"/>
      <c r="T1042" s="837"/>
      <c r="U1042" s="837"/>
      <c r="V1042" s="837"/>
      <c r="W1042" s="837"/>
      <c r="X1042" s="837"/>
      <c r="Y1042" s="837"/>
      <c r="Z1042" s="837"/>
      <c r="AA1042" s="837"/>
    </row>
    <row r="1043" spans="2:27" x14ac:dyDescent="0.2">
      <c r="B1043" s="87" t="s">
        <v>109</v>
      </c>
      <c r="C1043" s="739" t="s">
        <v>267</v>
      </c>
      <c r="D1043" s="532">
        <f t="shared" si="1328"/>
        <v>467</v>
      </c>
      <c r="E1043" s="532">
        <f t="shared" ref="E1043:I1043" si="1331">ROUND((($C$1083*E998)/240),0)</f>
        <v>508</v>
      </c>
      <c r="F1043" s="532">
        <f t="shared" si="1331"/>
        <v>605</v>
      </c>
      <c r="G1043" s="532">
        <f t="shared" si="1331"/>
        <v>726</v>
      </c>
      <c r="H1043" s="532">
        <f t="shared" si="1331"/>
        <v>924</v>
      </c>
      <c r="I1043" s="532">
        <f t="shared" si="1331"/>
        <v>1170</v>
      </c>
      <c r="K1043" s="87" t="s">
        <v>109</v>
      </c>
      <c r="L1043" s="534">
        <f t="shared" si="1326"/>
        <v>1008.7200000000012</v>
      </c>
      <c r="M1043" s="534">
        <f t="shared" ref="M1043:Q1043" si="1332">M908+M953-M998</f>
        <v>1147.4472241681269</v>
      </c>
      <c r="N1043" s="534">
        <f t="shared" si="1332"/>
        <v>1497.2375534221792</v>
      </c>
      <c r="O1043" s="534">
        <f t="shared" si="1332"/>
        <v>1893.5779238778614</v>
      </c>
      <c r="P1043" s="534">
        <f t="shared" si="1332"/>
        <v>2532.0428190369312</v>
      </c>
      <c r="Q1043" s="534">
        <f t="shared" si="1332"/>
        <v>3366.5661631324729</v>
      </c>
      <c r="R1043" s="837"/>
      <c r="S1043" s="837"/>
      <c r="T1043" s="837"/>
      <c r="U1043" s="837"/>
      <c r="V1043" s="837"/>
      <c r="W1043" s="837"/>
      <c r="X1043" s="837"/>
      <c r="Y1043" s="837"/>
      <c r="Z1043" s="837"/>
      <c r="AA1043" s="837"/>
    </row>
    <row r="1044" spans="2:27" x14ac:dyDescent="0.2">
      <c r="B1044" s="87" t="s">
        <v>110</v>
      </c>
      <c r="C1044" s="739" t="s">
        <v>267</v>
      </c>
      <c r="D1044" s="532">
        <f t="shared" si="1328"/>
        <v>216</v>
      </c>
      <c r="E1044" s="532">
        <f t="shared" ref="E1044:I1044" si="1333">ROUND((($C$1083*E999)/240),0)</f>
        <v>233</v>
      </c>
      <c r="F1044" s="532">
        <f t="shared" si="1333"/>
        <v>279</v>
      </c>
      <c r="G1044" s="532">
        <f t="shared" si="1333"/>
        <v>335</v>
      </c>
      <c r="H1044" s="532">
        <f t="shared" si="1333"/>
        <v>426</v>
      </c>
      <c r="I1044" s="532">
        <f t="shared" si="1333"/>
        <v>540</v>
      </c>
      <c r="K1044" s="87" t="s">
        <v>110</v>
      </c>
      <c r="L1044" s="534">
        <f t="shared" si="1326"/>
        <v>466.5600000000004</v>
      </c>
      <c r="M1044" s="534">
        <f t="shared" ref="M1044:Q1044" si="1334">M909+M954-M999</f>
        <v>526.26874045801469</v>
      </c>
      <c r="N1044" s="534">
        <f t="shared" si="1334"/>
        <v>661.76710523941074</v>
      </c>
      <c r="O1044" s="534">
        <f t="shared" si="1334"/>
        <v>834.34382218721566</v>
      </c>
      <c r="P1044" s="534">
        <f t="shared" si="1334"/>
        <v>1114.3341319042593</v>
      </c>
      <c r="Q1044" s="534">
        <f t="shared" si="1334"/>
        <v>1483.1793984326087</v>
      </c>
      <c r="R1044" s="837"/>
      <c r="S1044" s="837"/>
      <c r="T1044" s="837"/>
      <c r="U1044" s="837"/>
      <c r="V1044" s="837"/>
      <c r="W1044" s="837"/>
      <c r="X1044" s="837"/>
      <c r="Y1044" s="837"/>
      <c r="Z1044" s="837"/>
      <c r="AA1044" s="837"/>
    </row>
    <row r="1045" spans="2:27" x14ac:dyDescent="0.2">
      <c r="B1045" s="561" t="s">
        <v>781</v>
      </c>
      <c r="C1045" s="611"/>
      <c r="D1045" s="572">
        <f t="shared" ref="D1045" si="1335">SUM(D1041:D1044)</f>
        <v>4575</v>
      </c>
      <c r="E1045" s="572">
        <f t="shared" ref="E1045:I1045" si="1336">SUM(E1041:E1044)</f>
        <v>4892</v>
      </c>
      <c r="F1045" s="572">
        <f t="shared" si="1336"/>
        <v>5880</v>
      </c>
      <c r="G1045" s="572">
        <f t="shared" si="1336"/>
        <v>7056</v>
      </c>
      <c r="H1045" s="572">
        <f t="shared" si="1336"/>
        <v>8972</v>
      </c>
      <c r="I1045" s="572">
        <f t="shared" si="1336"/>
        <v>11371</v>
      </c>
      <c r="J1045" s="533"/>
      <c r="K1045" s="561" t="s">
        <v>781</v>
      </c>
      <c r="L1045" s="572">
        <f t="shared" ref="L1045:Q1045" si="1337">SUM(L1041:L1044)</f>
        <v>9882</v>
      </c>
      <c r="M1045" s="572">
        <f t="shared" si="1337"/>
        <v>11048.912452733221</v>
      </c>
      <c r="N1045" s="572">
        <f t="shared" si="1337"/>
        <v>14009.339330970453</v>
      </c>
      <c r="O1045" s="572">
        <f t="shared" si="1337"/>
        <v>17658.896870821827</v>
      </c>
      <c r="P1045" s="572">
        <f t="shared" si="1337"/>
        <v>23584.128252094466</v>
      </c>
      <c r="Q1045" s="572">
        <f t="shared" si="1337"/>
        <v>31384.937396507441</v>
      </c>
      <c r="R1045" s="837"/>
      <c r="S1045" s="837"/>
      <c r="T1045" s="837"/>
      <c r="U1045" s="837"/>
      <c r="V1045" s="837"/>
      <c r="W1045" s="837"/>
      <c r="X1045" s="837"/>
      <c r="Y1045" s="837"/>
      <c r="Z1045" s="837"/>
      <c r="AA1045" s="837"/>
    </row>
    <row r="1046" spans="2:27" x14ac:dyDescent="0.2">
      <c r="B1046" s="523" t="s">
        <v>777</v>
      </c>
      <c r="C1046" s="524"/>
      <c r="D1046" s="537"/>
      <c r="E1046" s="537"/>
      <c r="F1046" s="537"/>
      <c r="G1046" s="537"/>
      <c r="H1046" s="537"/>
      <c r="I1046" s="537"/>
      <c r="J1046" s="533"/>
      <c r="K1046" s="523" t="s">
        <v>777</v>
      </c>
      <c r="L1046" s="545"/>
      <c r="M1046" s="545"/>
      <c r="N1046" s="545"/>
      <c r="O1046" s="545"/>
      <c r="P1046" s="545"/>
      <c r="Q1046" s="546"/>
      <c r="R1046" s="837"/>
      <c r="S1046" s="837"/>
      <c r="T1046" s="837"/>
      <c r="U1046" s="837"/>
      <c r="V1046" s="837"/>
      <c r="W1046" s="837"/>
      <c r="X1046" s="837"/>
      <c r="Y1046" s="837"/>
      <c r="Z1046" s="837"/>
      <c r="AA1046" s="837"/>
    </row>
    <row r="1047" spans="2:27" x14ac:dyDescent="0.2">
      <c r="B1047" s="87" t="s">
        <v>111</v>
      </c>
      <c r="C1047" s="739" t="s">
        <v>267</v>
      </c>
      <c r="D1047" s="532">
        <f>ROUND((($C$1083*D1002)/240),0)</f>
        <v>423</v>
      </c>
      <c r="E1047" s="532">
        <f t="shared" ref="E1047:I1047" si="1338">ROUND((($C$1083*E1002)/240),0)</f>
        <v>463</v>
      </c>
      <c r="F1047" s="532">
        <f t="shared" si="1338"/>
        <v>550</v>
      </c>
      <c r="G1047" s="532">
        <f t="shared" si="1338"/>
        <v>660</v>
      </c>
      <c r="H1047" s="532">
        <f t="shared" si="1338"/>
        <v>839</v>
      </c>
      <c r="I1047" s="532">
        <f t="shared" si="1338"/>
        <v>1063</v>
      </c>
      <c r="K1047" s="87" t="s">
        <v>111</v>
      </c>
      <c r="L1047" s="534">
        <f t="shared" ref="L1047:L1048" si="1339">L912+L957-L1002</f>
        <v>1142.1000000000004</v>
      </c>
      <c r="M1047" s="534">
        <f t="shared" ref="M1047:Q1047" si="1340">M912+M957-M1002</f>
        <v>1310.42</v>
      </c>
      <c r="N1047" s="534">
        <f t="shared" si="1340"/>
        <v>1634.9072091752878</v>
      </c>
      <c r="O1047" s="534">
        <f t="shared" si="1340"/>
        <v>2060.1378091736406</v>
      </c>
      <c r="P1047" s="534">
        <f t="shared" si="1340"/>
        <v>2750.5854616862598</v>
      </c>
      <c r="Q1047" s="534">
        <f t="shared" si="1340"/>
        <v>3659.2273892230005</v>
      </c>
      <c r="R1047" s="837"/>
      <c r="S1047" s="837"/>
      <c r="T1047" s="837"/>
      <c r="U1047" s="837"/>
      <c r="V1047" s="837"/>
      <c r="W1047" s="837"/>
      <c r="X1047" s="837"/>
      <c r="Y1047" s="837"/>
      <c r="Z1047" s="837"/>
      <c r="AA1047" s="837"/>
    </row>
    <row r="1048" spans="2:27" x14ac:dyDescent="0.2">
      <c r="B1048" s="87" t="s">
        <v>112</v>
      </c>
      <c r="C1048" s="739" t="s">
        <v>267</v>
      </c>
      <c r="D1048" s="532">
        <f>ROUND((($C$1083*D1003)/240),0)</f>
        <v>352</v>
      </c>
      <c r="E1048" s="532">
        <f t="shared" ref="E1048:I1048" si="1341">ROUND((($C$1083*E1003)/240),0)</f>
        <v>378</v>
      </c>
      <c r="F1048" s="532">
        <f t="shared" si="1341"/>
        <v>453</v>
      </c>
      <c r="G1048" s="532">
        <f t="shared" si="1341"/>
        <v>544</v>
      </c>
      <c r="H1048" s="532">
        <f t="shared" si="1341"/>
        <v>692</v>
      </c>
      <c r="I1048" s="532">
        <f t="shared" si="1341"/>
        <v>877</v>
      </c>
      <c r="K1048" s="87" t="s">
        <v>112</v>
      </c>
      <c r="L1048" s="534">
        <f t="shared" si="1339"/>
        <v>950.40000000000055</v>
      </c>
      <c r="M1048" s="534">
        <f t="shared" ref="M1048:Q1048" si="1342">M913+M958-M1003</f>
        <v>1069.7424873096443</v>
      </c>
      <c r="N1048" s="534">
        <f t="shared" si="1342"/>
        <v>1405.0818653305614</v>
      </c>
      <c r="O1048" s="534">
        <f t="shared" si="1342"/>
        <v>1778.3010624885101</v>
      </c>
      <c r="P1048" s="534">
        <f t="shared" si="1342"/>
        <v>2376.6286351299677</v>
      </c>
      <c r="Q1048" s="534">
        <f t="shared" si="1342"/>
        <v>3162.7024271858281</v>
      </c>
      <c r="R1048" s="837"/>
      <c r="S1048" s="837"/>
      <c r="T1048" s="837"/>
      <c r="U1048" s="837"/>
      <c r="V1048" s="837"/>
      <c r="W1048" s="837"/>
      <c r="X1048" s="837"/>
      <c r="Y1048" s="837"/>
      <c r="Z1048" s="837"/>
      <c r="AA1048" s="837"/>
    </row>
    <row r="1049" spans="2:27" x14ac:dyDescent="0.2">
      <c r="B1049" s="561" t="s">
        <v>834</v>
      </c>
      <c r="C1049" s="611"/>
      <c r="D1049" s="572">
        <f t="shared" ref="D1049" si="1343">SUM(D1047:D1048)</f>
        <v>775</v>
      </c>
      <c r="E1049" s="572">
        <f t="shared" ref="E1049:I1049" si="1344">SUM(E1047:E1048)</f>
        <v>841</v>
      </c>
      <c r="F1049" s="572">
        <f t="shared" si="1344"/>
        <v>1003</v>
      </c>
      <c r="G1049" s="572">
        <f t="shared" si="1344"/>
        <v>1204</v>
      </c>
      <c r="H1049" s="572">
        <f t="shared" si="1344"/>
        <v>1531</v>
      </c>
      <c r="I1049" s="572">
        <f t="shared" si="1344"/>
        <v>1940</v>
      </c>
      <c r="J1049" s="533"/>
      <c r="K1049" s="561" t="s">
        <v>834</v>
      </c>
      <c r="L1049" s="572">
        <f t="shared" ref="L1049" si="1345">SUM(L1047:L1048)</f>
        <v>2092.5000000000009</v>
      </c>
      <c r="M1049" s="572">
        <f t="shared" ref="M1049:Q1049" si="1346">SUM(M1047:M1048)</f>
        <v>2380.1624873096443</v>
      </c>
      <c r="N1049" s="572">
        <f t="shared" si="1346"/>
        <v>3039.9890745058492</v>
      </c>
      <c r="O1049" s="572">
        <f t="shared" si="1346"/>
        <v>3838.4388716621506</v>
      </c>
      <c r="P1049" s="572">
        <f t="shared" si="1346"/>
        <v>5127.2140968162275</v>
      </c>
      <c r="Q1049" s="572">
        <f t="shared" si="1346"/>
        <v>6821.9298164088286</v>
      </c>
      <c r="R1049" s="837"/>
      <c r="S1049" s="837"/>
      <c r="T1049" s="837"/>
      <c r="U1049" s="837"/>
      <c r="V1049" s="837"/>
      <c r="W1049" s="837"/>
      <c r="X1049" s="837"/>
      <c r="Y1049" s="837"/>
      <c r="Z1049" s="837"/>
      <c r="AA1049" s="837"/>
    </row>
    <row r="1050" spans="2:27" x14ac:dyDescent="0.2">
      <c r="B1050" s="523" t="s">
        <v>778</v>
      </c>
      <c r="C1050" s="524"/>
      <c r="D1050" s="537"/>
      <c r="E1050" s="537"/>
      <c r="F1050" s="537"/>
      <c r="G1050" s="537"/>
      <c r="H1050" s="537"/>
      <c r="I1050" s="537"/>
      <c r="J1050" s="533"/>
      <c r="K1050" s="523" t="s">
        <v>778</v>
      </c>
      <c r="L1050" s="545"/>
      <c r="M1050" s="545"/>
      <c r="N1050" s="545"/>
      <c r="O1050" s="545"/>
      <c r="P1050" s="545"/>
      <c r="Q1050" s="546"/>
      <c r="R1050" s="837"/>
      <c r="S1050" s="837"/>
      <c r="T1050" s="837"/>
      <c r="U1050" s="837"/>
      <c r="V1050" s="837"/>
      <c r="W1050" s="837"/>
      <c r="X1050" s="837"/>
      <c r="Y1050" s="837"/>
      <c r="Z1050" s="837"/>
      <c r="AA1050" s="837"/>
    </row>
    <row r="1051" spans="2:27" x14ac:dyDescent="0.2">
      <c r="B1051" s="87" t="s">
        <v>113</v>
      </c>
      <c r="C1051" s="739" t="s">
        <v>267</v>
      </c>
      <c r="D1051" s="532">
        <f>ROUND((($C$1083*D1006)/240),0)</f>
        <v>518</v>
      </c>
      <c r="E1051" s="532">
        <f t="shared" ref="E1051:I1051" si="1347">ROUND((($C$1083*E1006)/240),0)</f>
        <v>560</v>
      </c>
      <c r="F1051" s="532">
        <f t="shared" si="1347"/>
        <v>670</v>
      </c>
      <c r="G1051" s="532">
        <f t="shared" si="1347"/>
        <v>804</v>
      </c>
      <c r="H1051" s="532">
        <f t="shared" si="1347"/>
        <v>1022</v>
      </c>
      <c r="I1051" s="532">
        <f t="shared" si="1347"/>
        <v>1295</v>
      </c>
      <c r="K1051" s="87" t="s">
        <v>113</v>
      </c>
      <c r="L1051" s="534">
        <f t="shared" ref="L1051:L1052" si="1348">L916+L961-L1006</f>
        <v>440.29999999999973</v>
      </c>
      <c r="M1051" s="534">
        <f t="shared" ref="M1051:Q1051" si="1349">M916+M961-M1006</f>
        <v>511.17111111111126</v>
      </c>
      <c r="N1051" s="534">
        <f t="shared" si="1349"/>
        <v>643.90832636301639</v>
      </c>
      <c r="O1051" s="534">
        <f t="shared" si="1349"/>
        <v>811.53141754718854</v>
      </c>
      <c r="P1051" s="534">
        <f t="shared" si="1349"/>
        <v>1083.4738330742293</v>
      </c>
      <c r="Q1051" s="534">
        <f t="shared" si="1349"/>
        <v>1441.5548368797336</v>
      </c>
      <c r="R1051" s="837"/>
      <c r="S1051" s="837"/>
      <c r="T1051" s="837"/>
      <c r="U1051" s="837"/>
      <c r="V1051" s="837"/>
      <c r="W1051" s="837"/>
      <c r="X1051" s="837"/>
      <c r="Y1051" s="837"/>
      <c r="Z1051" s="837"/>
      <c r="AA1051" s="837"/>
    </row>
    <row r="1052" spans="2:27" x14ac:dyDescent="0.2">
      <c r="B1052" s="87" t="s">
        <v>115</v>
      </c>
      <c r="C1052" s="739" t="s">
        <v>267</v>
      </c>
      <c r="D1052" s="532">
        <f>ROUND((($C$1083*D1007)/240),0)</f>
        <v>41</v>
      </c>
      <c r="E1052" s="532">
        <f t="shared" ref="E1052:I1052" si="1350">ROUND((($C$1083*E1007)/240),0)</f>
        <v>45</v>
      </c>
      <c r="F1052" s="532">
        <f t="shared" si="1350"/>
        <v>54</v>
      </c>
      <c r="G1052" s="532">
        <f t="shared" si="1350"/>
        <v>64</v>
      </c>
      <c r="H1052" s="532">
        <f t="shared" si="1350"/>
        <v>82</v>
      </c>
      <c r="I1052" s="532">
        <f t="shared" si="1350"/>
        <v>104</v>
      </c>
      <c r="K1052" s="87" t="s">
        <v>115</v>
      </c>
      <c r="L1052" s="534">
        <f t="shared" si="1348"/>
        <v>34.850000000000023</v>
      </c>
      <c r="M1052" s="534">
        <f t="shared" ref="M1052:Q1052" si="1351">M917+M962-M1007</f>
        <v>41.078731343283607</v>
      </c>
      <c r="N1052" s="534">
        <f t="shared" si="1351"/>
        <v>51.898548514727281</v>
      </c>
      <c r="O1052" s="534">
        <f t="shared" si="1351"/>
        <v>64.595793564148153</v>
      </c>
      <c r="P1052" s="534">
        <f t="shared" si="1351"/>
        <v>86.935647795364844</v>
      </c>
      <c r="Q1052" s="534">
        <f t="shared" si="1351"/>
        <v>115.76860026819827</v>
      </c>
      <c r="R1052" s="837"/>
      <c r="S1052" s="837"/>
      <c r="T1052" s="837"/>
      <c r="U1052" s="837"/>
      <c r="V1052" s="837"/>
      <c r="W1052" s="837"/>
      <c r="X1052" s="837"/>
      <c r="Y1052" s="837"/>
      <c r="Z1052" s="837"/>
      <c r="AA1052" s="837"/>
    </row>
    <row r="1053" spans="2:27" x14ac:dyDescent="0.2">
      <c r="B1053" s="549" t="s">
        <v>783</v>
      </c>
      <c r="C1053" s="754"/>
      <c r="D1053" s="551">
        <f t="shared" ref="D1053:I1053" si="1352">SUM(D1051:D1052)</f>
        <v>559</v>
      </c>
      <c r="E1053" s="551">
        <f t="shared" si="1352"/>
        <v>605</v>
      </c>
      <c r="F1053" s="551">
        <f t="shared" si="1352"/>
        <v>724</v>
      </c>
      <c r="G1053" s="551">
        <f t="shared" si="1352"/>
        <v>868</v>
      </c>
      <c r="H1053" s="551">
        <f t="shared" si="1352"/>
        <v>1104</v>
      </c>
      <c r="I1053" s="551">
        <f t="shared" si="1352"/>
        <v>1399</v>
      </c>
      <c r="K1053" s="549" t="s">
        <v>783</v>
      </c>
      <c r="L1053" s="572">
        <f t="shared" ref="L1053:Q1053" si="1353">SUM(L1051:L1052)</f>
        <v>475.14999999999975</v>
      </c>
      <c r="M1053" s="572">
        <f t="shared" si="1353"/>
        <v>552.24984245439487</v>
      </c>
      <c r="N1053" s="572">
        <f t="shared" si="1353"/>
        <v>695.80687487774367</v>
      </c>
      <c r="O1053" s="572">
        <f t="shared" si="1353"/>
        <v>876.12721111133669</v>
      </c>
      <c r="P1053" s="572">
        <f t="shared" si="1353"/>
        <v>1170.4094808695941</v>
      </c>
      <c r="Q1053" s="572">
        <f t="shared" si="1353"/>
        <v>1557.3234371479318</v>
      </c>
      <c r="R1053" s="837"/>
      <c r="S1053" s="837"/>
      <c r="T1053" s="837"/>
      <c r="U1053" s="837"/>
      <c r="V1053" s="837"/>
      <c r="W1053" s="837"/>
      <c r="X1053" s="837"/>
      <c r="Y1053" s="837"/>
      <c r="Z1053" s="837"/>
      <c r="AA1053" s="837"/>
    </row>
    <row r="1054" spans="2:27" x14ac:dyDescent="0.2">
      <c r="B1054" s="558" t="s">
        <v>835</v>
      </c>
      <c r="C1054" s="525"/>
      <c r="D1054" s="536"/>
      <c r="E1054" s="536"/>
      <c r="F1054" s="536"/>
      <c r="G1054" s="536"/>
      <c r="H1054" s="536"/>
      <c r="I1054" s="536"/>
      <c r="K1054" s="558" t="s">
        <v>835</v>
      </c>
      <c r="L1054" s="534"/>
      <c r="M1054" s="613"/>
      <c r="N1054" s="613"/>
      <c r="O1054" s="613"/>
      <c r="P1054" s="613"/>
      <c r="Q1054" s="613"/>
      <c r="R1054" s="837"/>
      <c r="S1054" s="837"/>
      <c r="T1054" s="837"/>
      <c r="U1054" s="837"/>
      <c r="V1054" s="837"/>
      <c r="W1054" s="837"/>
      <c r="X1054" s="837"/>
      <c r="Y1054" s="837"/>
      <c r="Z1054" s="837"/>
      <c r="AA1054" s="837"/>
    </row>
    <row r="1055" spans="2:27" x14ac:dyDescent="0.2">
      <c r="B1055" s="87" t="s">
        <v>114</v>
      </c>
      <c r="C1055" s="789" t="s">
        <v>267</v>
      </c>
      <c r="D1055" s="607">
        <f>ROUND((($C$1083*D1010)/240),0)</f>
        <v>232</v>
      </c>
      <c r="E1055" s="607">
        <f t="shared" ref="E1055:I1055" si="1354">ROUND((($C$1083*E1010)/240),0)</f>
        <v>266</v>
      </c>
      <c r="F1055" s="607">
        <f t="shared" si="1354"/>
        <v>320</v>
      </c>
      <c r="G1055" s="607">
        <f t="shared" si="1354"/>
        <v>384</v>
      </c>
      <c r="H1055" s="607">
        <f t="shared" si="1354"/>
        <v>486</v>
      </c>
      <c r="I1055" s="607">
        <f t="shared" si="1354"/>
        <v>616</v>
      </c>
      <c r="K1055" s="87" t="s">
        <v>114</v>
      </c>
      <c r="L1055" s="534">
        <f t="shared" ref="L1055:Q1055" si="1355">L920+L965-L1010</f>
        <v>575.35999999999967</v>
      </c>
      <c r="M1055" s="613">
        <f t="shared" si="1355"/>
        <v>693.79461101836387</v>
      </c>
      <c r="N1055" s="613">
        <f t="shared" si="1355"/>
        <v>914.78342434342267</v>
      </c>
      <c r="O1055" s="613">
        <f t="shared" si="1355"/>
        <v>1156.8717413556533</v>
      </c>
      <c r="P1055" s="613">
        <f t="shared" si="1355"/>
        <v>1538.2662830032987</v>
      </c>
      <c r="Q1055" s="613">
        <f t="shared" si="1355"/>
        <v>2047.3361780795422</v>
      </c>
      <c r="R1055" s="837"/>
      <c r="S1055" s="837"/>
      <c r="T1055" s="837"/>
      <c r="U1055" s="837"/>
      <c r="V1055" s="837"/>
      <c r="W1055" s="837"/>
      <c r="X1055" s="837"/>
      <c r="Y1055" s="837"/>
      <c r="Z1055" s="837"/>
      <c r="AA1055" s="837"/>
    </row>
    <row r="1056" spans="2:27" x14ac:dyDescent="0.2">
      <c r="B1056" s="549" t="s">
        <v>836</v>
      </c>
      <c r="C1056" s="754"/>
      <c r="D1056" s="551">
        <f>SUM(D1055)</f>
        <v>232</v>
      </c>
      <c r="E1056" s="551">
        <f t="shared" ref="E1056:I1056" si="1356">SUM(E1055)</f>
        <v>266</v>
      </c>
      <c r="F1056" s="551">
        <f t="shared" si="1356"/>
        <v>320</v>
      </c>
      <c r="G1056" s="551">
        <f t="shared" si="1356"/>
        <v>384</v>
      </c>
      <c r="H1056" s="551">
        <f t="shared" si="1356"/>
        <v>486</v>
      </c>
      <c r="I1056" s="551">
        <f t="shared" si="1356"/>
        <v>616</v>
      </c>
      <c r="K1056" s="549" t="s">
        <v>836</v>
      </c>
      <c r="L1056" s="572">
        <f>SUM(L1055)</f>
        <v>575.35999999999967</v>
      </c>
      <c r="M1056" s="572">
        <f t="shared" ref="M1056:Q1056" si="1357">SUM(M1055)</f>
        <v>693.79461101836387</v>
      </c>
      <c r="N1056" s="572">
        <f t="shared" si="1357"/>
        <v>914.78342434342267</v>
      </c>
      <c r="O1056" s="572">
        <f t="shared" si="1357"/>
        <v>1156.8717413556533</v>
      </c>
      <c r="P1056" s="572">
        <f t="shared" si="1357"/>
        <v>1538.2662830032987</v>
      </c>
      <c r="Q1056" s="572">
        <f t="shared" si="1357"/>
        <v>2047.3361780795422</v>
      </c>
      <c r="R1056" s="837"/>
      <c r="S1056" s="837"/>
      <c r="T1056" s="837"/>
      <c r="U1056" s="837"/>
      <c r="V1056" s="837"/>
      <c r="W1056" s="837"/>
      <c r="X1056" s="837"/>
      <c r="Y1056" s="837"/>
      <c r="Z1056" s="837"/>
      <c r="AA1056" s="837"/>
    </row>
    <row r="1057" spans="2:27" x14ac:dyDescent="0.2">
      <c r="B1057" s="562" t="s">
        <v>661</v>
      </c>
      <c r="C1057" s="531"/>
      <c r="D1057" s="563">
        <f>D1045+D1049+D1053+D1056</f>
        <v>6141</v>
      </c>
      <c r="E1057" s="563">
        <f t="shared" ref="E1057:I1057" si="1358">E1045+E1049+E1053+E1056</f>
        <v>6604</v>
      </c>
      <c r="F1057" s="563">
        <f t="shared" si="1358"/>
        <v>7927</v>
      </c>
      <c r="G1057" s="563">
        <f t="shared" si="1358"/>
        <v>9512</v>
      </c>
      <c r="H1057" s="563">
        <f t="shared" si="1358"/>
        <v>12093</v>
      </c>
      <c r="I1057" s="563">
        <f t="shared" si="1358"/>
        <v>15326</v>
      </c>
      <c r="J1057" s="533"/>
      <c r="K1057" s="562" t="s">
        <v>661</v>
      </c>
      <c r="L1057" s="563">
        <f>L1045+L1049+L1053+L1056</f>
        <v>13025.009999999998</v>
      </c>
      <c r="M1057" s="563">
        <f t="shared" ref="M1057:Q1057" si="1359">M1045+M1049+M1053+M1056</f>
        <v>14675.119393515624</v>
      </c>
      <c r="N1057" s="563">
        <f t="shared" si="1359"/>
        <v>18659.918704697469</v>
      </c>
      <c r="O1057" s="563">
        <f t="shared" si="1359"/>
        <v>23530.334694950965</v>
      </c>
      <c r="P1057" s="563">
        <f t="shared" si="1359"/>
        <v>31420.018112783589</v>
      </c>
      <c r="Q1057" s="563">
        <f t="shared" si="1359"/>
        <v>41811.526828143746</v>
      </c>
      <c r="R1057" s="837"/>
      <c r="S1057" s="837"/>
      <c r="T1057" s="837"/>
      <c r="U1057" s="837"/>
      <c r="V1057" s="837"/>
      <c r="W1057" s="837"/>
      <c r="X1057" s="837"/>
      <c r="Y1057" s="837"/>
      <c r="Z1057" s="837"/>
      <c r="AA1057" s="837"/>
    </row>
    <row r="1058" spans="2:27" x14ac:dyDescent="0.2">
      <c r="B1058" s="523" t="s">
        <v>248</v>
      </c>
      <c r="C1058" s="524"/>
      <c r="D1058" s="537"/>
      <c r="E1058" s="537"/>
      <c r="F1058" s="537"/>
      <c r="G1058" s="537"/>
      <c r="H1058" s="537"/>
      <c r="I1058" s="537"/>
      <c r="J1058" s="533"/>
      <c r="K1058" s="523" t="s">
        <v>248</v>
      </c>
      <c r="L1058" s="545"/>
      <c r="M1058" s="545"/>
      <c r="N1058" s="545"/>
      <c r="O1058" s="545"/>
      <c r="P1058" s="545"/>
      <c r="Q1058" s="546"/>
      <c r="R1058" s="837"/>
      <c r="S1058" s="837"/>
      <c r="T1058" s="837"/>
      <c r="U1058" s="837"/>
      <c r="V1058" s="837"/>
      <c r="W1058" s="837"/>
      <c r="X1058" s="837"/>
      <c r="Y1058" s="837"/>
      <c r="Z1058" s="837"/>
      <c r="AA1058" s="837"/>
    </row>
    <row r="1059" spans="2:27" x14ac:dyDescent="0.2">
      <c r="B1059" s="523" t="s">
        <v>785</v>
      </c>
      <c r="C1059" s="524"/>
      <c r="D1059" s="537"/>
      <c r="E1059" s="537"/>
      <c r="F1059" s="537"/>
      <c r="G1059" s="537"/>
      <c r="H1059" s="537"/>
      <c r="I1059" s="537"/>
      <c r="J1059" s="533"/>
      <c r="K1059" s="523" t="s">
        <v>785</v>
      </c>
      <c r="L1059" s="539"/>
      <c r="M1059" s="545"/>
      <c r="N1059" s="545"/>
      <c r="O1059" s="545"/>
      <c r="P1059" s="545"/>
      <c r="Q1059" s="540"/>
      <c r="R1059" s="837"/>
      <c r="S1059" s="837"/>
      <c r="T1059" s="837"/>
      <c r="U1059" s="837"/>
      <c r="V1059" s="837"/>
      <c r="W1059" s="837"/>
      <c r="X1059" s="837"/>
      <c r="Y1059" s="837"/>
      <c r="Z1059" s="837"/>
      <c r="AA1059" s="837"/>
    </row>
    <row r="1060" spans="2:27" x14ac:dyDescent="0.2">
      <c r="B1060" s="87" t="s">
        <v>107</v>
      </c>
      <c r="C1060" s="739" t="s">
        <v>247</v>
      </c>
      <c r="D1060" s="532">
        <f>ROUND((($C$1083*D1015)/240),0)</f>
        <v>131</v>
      </c>
      <c r="E1060" s="532">
        <f t="shared" ref="E1060:I1060" si="1360">ROUND((($C$1083*E1015)/240),0)</f>
        <v>145</v>
      </c>
      <c r="F1060" s="532">
        <f t="shared" si="1360"/>
        <v>171</v>
      </c>
      <c r="G1060" s="532">
        <f t="shared" si="1360"/>
        <v>205</v>
      </c>
      <c r="H1060" s="532">
        <f t="shared" si="1360"/>
        <v>261</v>
      </c>
      <c r="I1060" s="532">
        <f t="shared" si="1360"/>
        <v>331</v>
      </c>
      <c r="K1060" s="87" t="s">
        <v>107</v>
      </c>
      <c r="L1060" s="534">
        <f t="shared" ref="L1060:L1068" si="1361">L925+L970-L1015</f>
        <v>40.610000000000014</v>
      </c>
      <c r="M1060" s="534">
        <f t="shared" ref="M1060:Q1060" si="1362">M925+M970-M1015</f>
        <v>47.558442056792046</v>
      </c>
      <c r="N1060" s="534">
        <f t="shared" si="1362"/>
        <v>58.953762672457401</v>
      </c>
      <c r="O1060" s="534">
        <f t="shared" si="1362"/>
        <v>74.222543737961132</v>
      </c>
      <c r="P1060" s="534">
        <f t="shared" si="1362"/>
        <v>99.252287401518288</v>
      </c>
      <c r="Q1060" s="534">
        <f t="shared" si="1362"/>
        <v>132.16568366631827</v>
      </c>
      <c r="R1060" s="837"/>
      <c r="S1060" s="837"/>
      <c r="T1060" s="837"/>
      <c r="U1060" s="837"/>
      <c r="V1060" s="837"/>
      <c r="W1060" s="837"/>
      <c r="X1060" s="837"/>
      <c r="Y1060" s="837"/>
      <c r="Z1060" s="837"/>
      <c r="AA1060" s="837"/>
    </row>
    <row r="1061" spans="2:27" x14ac:dyDescent="0.2">
      <c r="B1061" s="87" t="s">
        <v>108</v>
      </c>
      <c r="C1061" s="739" t="s">
        <v>247</v>
      </c>
      <c r="D1061" s="532">
        <f t="shared" ref="D1061:D1068" si="1363">ROUND((($C$1083*D1016)/240),0)</f>
        <v>724</v>
      </c>
      <c r="E1061" s="532">
        <f t="shared" ref="E1061:I1061" si="1364">ROUND((($C$1083*E1016)/240),0)</f>
        <v>767</v>
      </c>
      <c r="F1061" s="532">
        <f t="shared" si="1364"/>
        <v>926</v>
      </c>
      <c r="G1061" s="532">
        <f t="shared" si="1364"/>
        <v>1111</v>
      </c>
      <c r="H1061" s="532">
        <f t="shared" si="1364"/>
        <v>1413</v>
      </c>
      <c r="I1061" s="532">
        <f t="shared" si="1364"/>
        <v>1791</v>
      </c>
      <c r="K1061" s="87" t="s">
        <v>108</v>
      </c>
      <c r="L1061" s="534">
        <f t="shared" si="1361"/>
        <v>224.44000000000005</v>
      </c>
      <c r="M1061" s="534">
        <f t="shared" ref="M1061:Q1061" si="1365">M926+M971-M1016</f>
        <v>251.50157711803035</v>
      </c>
      <c r="N1061" s="534">
        <f t="shared" si="1365"/>
        <v>319.27429036617195</v>
      </c>
      <c r="O1061" s="534">
        <f t="shared" si="1365"/>
        <v>402.2513921077757</v>
      </c>
      <c r="P1061" s="534">
        <f t="shared" si="1365"/>
        <v>537.32570184566612</v>
      </c>
      <c r="Q1061" s="534">
        <f t="shared" si="1365"/>
        <v>715.12777706872384</v>
      </c>
      <c r="R1061" s="837"/>
      <c r="S1061" s="837"/>
      <c r="T1061" s="837"/>
      <c r="U1061" s="837"/>
      <c r="V1061" s="837"/>
      <c r="W1061" s="837"/>
      <c r="X1061" s="837"/>
      <c r="Y1061" s="837"/>
      <c r="Z1061" s="837"/>
      <c r="AA1061" s="837"/>
    </row>
    <row r="1062" spans="2:27" x14ac:dyDescent="0.2">
      <c r="B1062" s="87" t="s">
        <v>109</v>
      </c>
      <c r="C1062" s="739" t="s">
        <v>247</v>
      </c>
      <c r="D1062" s="532">
        <f t="shared" si="1363"/>
        <v>92</v>
      </c>
      <c r="E1062" s="532">
        <f t="shared" ref="E1062:I1062" si="1366">ROUND((($C$1083*E1017)/240),0)</f>
        <v>100</v>
      </c>
      <c r="F1062" s="532">
        <f t="shared" si="1366"/>
        <v>119</v>
      </c>
      <c r="G1062" s="532">
        <f t="shared" si="1366"/>
        <v>143</v>
      </c>
      <c r="H1062" s="532">
        <f t="shared" si="1366"/>
        <v>182</v>
      </c>
      <c r="I1062" s="532">
        <f t="shared" si="1366"/>
        <v>231</v>
      </c>
      <c r="K1062" s="87" t="s">
        <v>109</v>
      </c>
      <c r="L1062" s="534">
        <f t="shared" si="1361"/>
        <v>28.52000000000001</v>
      </c>
      <c r="M1062" s="534">
        <f t="shared" ref="M1062:Q1062" si="1367">M927+M972-M1017</f>
        <v>32.795555555555552</v>
      </c>
      <c r="N1062" s="534">
        <f t="shared" si="1367"/>
        <v>41.027779108762388</v>
      </c>
      <c r="O1062" s="534">
        <f t="shared" si="1367"/>
        <v>51.775169725003479</v>
      </c>
      <c r="P1062" s="534">
        <f t="shared" si="1367"/>
        <v>69.2099683128381</v>
      </c>
      <c r="Q1062" s="534">
        <f t="shared" si="1367"/>
        <v>92.23596328818951</v>
      </c>
      <c r="R1062" s="837"/>
      <c r="S1062" s="837"/>
      <c r="T1062" s="837"/>
      <c r="U1062" s="837"/>
      <c r="V1062" s="837"/>
      <c r="W1062" s="837"/>
      <c r="X1062" s="837"/>
      <c r="Y1062" s="837"/>
      <c r="Z1062" s="837"/>
      <c r="AA1062" s="837"/>
    </row>
    <row r="1063" spans="2:27" x14ac:dyDescent="0.2">
      <c r="B1063" s="87" t="s">
        <v>110</v>
      </c>
      <c r="C1063" s="739" t="s">
        <v>247</v>
      </c>
      <c r="D1063" s="532">
        <f t="shared" si="1363"/>
        <v>31</v>
      </c>
      <c r="E1063" s="532">
        <f t="shared" ref="E1063:I1063" si="1368">ROUND((($C$1083*E1018)/240),0)</f>
        <v>34</v>
      </c>
      <c r="F1063" s="532">
        <f t="shared" si="1368"/>
        <v>40</v>
      </c>
      <c r="G1063" s="532">
        <f t="shared" si="1368"/>
        <v>49</v>
      </c>
      <c r="H1063" s="532">
        <f t="shared" si="1368"/>
        <v>62</v>
      </c>
      <c r="I1063" s="532">
        <f t="shared" si="1368"/>
        <v>78</v>
      </c>
      <c r="K1063" s="87" t="s">
        <v>110</v>
      </c>
      <c r="L1063" s="534">
        <f t="shared" si="1361"/>
        <v>11.469999999999999</v>
      </c>
      <c r="M1063" s="534">
        <f t="shared" ref="M1063:Q1063" si="1369">M928+M973-M1018</f>
        <v>12.885328947368421</v>
      </c>
      <c r="N1063" s="534">
        <f t="shared" si="1369"/>
        <v>15.885150872907218</v>
      </c>
      <c r="O1063" s="534">
        <f t="shared" si="1369"/>
        <v>20.430792589076248</v>
      </c>
      <c r="P1063" s="534">
        <f t="shared" si="1369"/>
        <v>27.148159098374634</v>
      </c>
      <c r="Q1063" s="534">
        <f t="shared" si="1369"/>
        <v>35.862608942626366</v>
      </c>
      <c r="R1063" s="837"/>
      <c r="S1063" s="837"/>
      <c r="T1063" s="837"/>
      <c r="U1063" s="837"/>
      <c r="V1063" s="837"/>
      <c r="W1063" s="837"/>
      <c r="X1063" s="837"/>
      <c r="Y1063" s="837"/>
      <c r="Z1063" s="837"/>
      <c r="AA1063" s="837"/>
    </row>
    <row r="1064" spans="2:27" x14ac:dyDescent="0.2">
      <c r="B1064" s="87" t="s">
        <v>111</v>
      </c>
      <c r="C1064" s="739" t="s">
        <v>247</v>
      </c>
      <c r="D1064" s="532">
        <f t="shared" si="1363"/>
        <v>106</v>
      </c>
      <c r="E1064" s="532">
        <f t="shared" ref="E1064:I1064" si="1370">ROUND((($C$1083*E1019)/240),0)</f>
        <v>116</v>
      </c>
      <c r="F1064" s="532">
        <f t="shared" si="1370"/>
        <v>137</v>
      </c>
      <c r="G1064" s="532">
        <f t="shared" si="1370"/>
        <v>165</v>
      </c>
      <c r="H1064" s="532">
        <f t="shared" si="1370"/>
        <v>210</v>
      </c>
      <c r="I1064" s="532">
        <f t="shared" si="1370"/>
        <v>266</v>
      </c>
      <c r="K1064" s="87" t="s">
        <v>111</v>
      </c>
      <c r="L1064" s="534">
        <f t="shared" si="1361"/>
        <v>15.900000000000006</v>
      </c>
      <c r="M1064" s="534">
        <f t="shared" ref="M1064:Q1064" si="1371">M929+M974-M1019</f>
        <v>18.441996161228388</v>
      </c>
      <c r="N1064" s="534">
        <f t="shared" si="1371"/>
        <v>22.900080029964045</v>
      </c>
      <c r="O1064" s="534">
        <f t="shared" si="1371"/>
        <v>28.9652403872158</v>
      </c>
      <c r="P1064" s="534">
        <f t="shared" si="1371"/>
        <v>38.718695277413872</v>
      </c>
      <c r="Q1064" s="534">
        <f t="shared" si="1371"/>
        <v>51.495984396519589</v>
      </c>
      <c r="R1064" s="837"/>
      <c r="S1064" s="837"/>
      <c r="T1064" s="837"/>
      <c r="U1064" s="837"/>
      <c r="V1064" s="837"/>
      <c r="W1064" s="837"/>
      <c r="X1064" s="837"/>
      <c r="Y1064" s="837"/>
      <c r="Z1064" s="837"/>
      <c r="AA1064" s="837"/>
    </row>
    <row r="1065" spans="2:27" x14ac:dyDescent="0.2">
      <c r="B1065" s="87" t="s">
        <v>112</v>
      </c>
      <c r="C1065" s="739" t="s">
        <v>247</v>
      </c>
      <c r="D1065" s="532">
        <f t="shared" si="1363"/>
        <v>63</v>
      </c>
      <c r="E1065" s="532">
        <f t="shared" ref="E1065:I1065" si="1372">ROUND((($C$1083*E1020)/240),0)</f>
        <v>68</v>
      </c>
      <c r="F1065" s="532">
        <f t="shared" si="1372"/>
        <v>81</v>
      </c>
      <c r="G1065" s="532">
        <f t="shared" si="1372"/>
        <v>97</v>
      </c>
      <c r="H1065" s="532">
        <f t="shared" si="1372"/>
        <v>123</v>
      </c>
      <c r="I1065" s="532">
        <f t="shared" si="1372"/>
        <v>156</v>
      </c>
      <c r="K1065" s="87" t="s">
        <v>112</v>
      </c>
      <c r="L1065" s="534">
        <f t="shared" si="1361"/>
        <v>9.4500000000000028</v>
      </c>
      <c r="M1065" s="534">
        <f t="shared" ref="M1065:Q1065" si="1373">M930+M975-M1020</f>
        <v>10.809539473684211</v>
      </c>
      <c r="N1065" s="534">
        <f t="shared" si="1373"/>
        <v>13.539587024638379</v>
      </c>
      <c r="O1065" s="534">
        <f t="shared" si="1373"/>
        <v>17.027695193900257</v>
      </c>
      <c r="P1065" s="534">
        <f t="shared" si="1373"/>
        <v>22.678129769301819</v>
      </c>
      <c r="Q1065" s="534">
        <f t="shared" si="1373"/>
        <v>30.201310859434756</v>
      </c>
      <c r="R1065" s="837"/>
      <c r="S1065" s="837"/>
      <c r="T1065" s="837"/>
      <c r="U1065" s="837"/>
      <c r="V1065" s="837"/>
      <c r="W1065" s="837"/>
      <c r="X1065" s="837"/>
      <c r="Y1065" s="837"/>
      <c r="Z1065" s="837"/>
      <c r="AA1065" s="837"/>
    </row>
    <row r="1066" spans="2:27" x14ac:dyDescent="0.2">
      <c r="B1066" s="87" t="s">
        <v>113</v>
      </c>
      <c r="C1066" s="739" t="s">
        <v>247</v>
      </c>
      <c r="D1066" s="532">
        <f t="shared" si="1363"/>
        <v>130</v>
      </c>
      <c r="E1066" s="532">
        <f t="shared" ref="E1066:I1066" si="1374">ROUND((($C$1083*E1021)/240),0)</f>
        <v>140</v>
      </c>
      <c r="F1066" s="532">
        <f t="shared" si="1374"/>
        <v>167</v>
      </c>
      <c r="G1066" s="532">
        <f t="shared" si="1374"/>
        <v>201</v>
      </c>
      <c r="H1066" s="532">
        <f t="shared" si="1374"/>
        <v>255</v>
      </c>
      <c r="I1066" s="532">
        <f t="shared" si="1374"/>
        <v>324</v>
      </c>
      <c r="K1066" s="87" t="s">
        <v>113</v>
      </c>
      <c r="L1066" s="534">
        <f t="shared" si="1361"/>
        <v>22.100000000000023</v>
      </c>
      <c r="M1066" s="534">
        <f t="shared" ref="M1066:Q1066" si="1375">M931+M976-M1021</f>
        <v>25.055555555555543</v>
      </c>
      <c r="N1066" s="534">
        <f t="shared" si="1375"/>
        <v>31.407280286042578</v>
      </c>
      <c r="O1066" s="534">
        <f t="shared" si="1375"/>
        <v>39.695693209268541</v>
      </c>
      <c r="P1066" s="534">
        <f t="shared" si="1375"/>
        <v>52.892375058201537</v>
      </c>
      <c r="Q1066" s="534">
        <f t="shared" si="1375"/>
        <v>70.565951967645447</v>
      </c>
      <c r="R1066" s="837"/>
      <c r="S1066" s="837"/>
      <c r="T1066" s="837"/>
      <c r="U1066" s="837"/>
      <c r="V1066" s="837"/>
      <c r="W1066" s="837"/>
      <c r="X1066" s="837"/>
      <c r="Y1066" s="837"/>
      <c r="Z1066" s="837"/>
      <c r="AA1066" s="837"/>
    </row>
    <row r="1067" spans="2:27" x14ac:dyDescent="0.2">
      <c r="B1067" s="87" t="s">
        <v>115</v>
      </c>
      <c r="C1067" s="739" t="s">
        <v>247</v>
      </c>
      <c r="D1067" s="532">
        <f t="shared" si="1363"/>
        <v>8</v>
      </c>
      <c r="E1067" s="532">
        <f t="shared" ref="E1067:I1067" si="1376">ROUND((($C$1083*E1022)/240),0)</f>
        <v>9</v>
      </c>
      <c r="F1067" s="532">
        <f t="shared" si="1376"/>
        <v>11</v>
      </c>
      <c r="G1067" s="532">
        <f t="shared" si="1376"/>
        <v>13</v>
      </c>
      <c r="H1067" s="532">
        <f t="shared" si="1376"/>
        <v>16</v>
      </c>
      <c r="I1067" s="532">
        <f t="shared" si="1376"/>
        <v>20</v>
      </c>
      <c r="K1067" s="87" t="s">
        <v>115</v>
      </c>
      <c r="L1067" s="534">
        <f t="shared" si="1361"/>
        <v>1.3599999999999994</v>
      </c>
      <c r="M1067" s="534">
        <f t="shared" ref="M1067:Q1067" si="1377">M932+M977-M1022</f>
        <v>1.6108860759493666</v>
      </c>
      <c r="N1067" s="534">
        <f t="shared" si="1377"/>
        <v>2.0686522250190809</v>
      </c>
      <c r="O1067" s="534">
        <f t="shared" si="1377"/>
        <v>2.566741603076732</v>
      </c>
      <c r="P1067" s="534">
        <f t="shared" si="1377"/>
        <v>3.3182612457455853</v>
      </c>
      <c r="Q1067" s="534">
        <f t="shared" si="1377"/>
        <v>4.3558312867354587</v>
      </c>
      <c r="R1067" s="837"/>
      <c r="S1067" s="837"/>
      <c r="T1067" s="837"/>
      <c r="U1067" s="837"/>
      <c r="V1067" s="837"/>
      <c r="W1067" s="837"/>
      <c r="X1067" s="837"/>
      <c r="Y1067" s="837"/>
      <c r="Z1067" s="837"/>
      <c r="AA1067" s="837"/>
    </row>
    <row r="1068" spans="2:27" x14ac:dyDescent="0.2">
      <c r="B1068" s="87" t="s">
        <v>114</v>
      </c>
      <c r="C1068" s="739" t="s">
        <v>247</v>
      </c>
      <c r="D1068" s="532">
        <f t="shared" si="1363"/>
        <v>39</v>
      </c>
      <c r="E1068" s="532">
        <f t="shared" ref="E1068:I1068" si="1378">ROUND((($C$1083*E1023)/240),0)</f>
        <v>44</v>
      </c>
      <c r="F1068" s="532">
        <f t="shared" si="1378"/>
        <v>53</v>
      </c>
      <c r="G1068" s="532">
        <f t="shared" si="1378"/>
        <v>64</v>
      </c>
      <c r="H1068" s="532">
        <f t="shared" si="1378"/>
        <v>81</v>
      </c>
      <c r="I1068" s="532">
        <f t="shared" si="1378"/>
        <v>103</v>
      </c>
      <c r="K1068" s="87" t="s">
        <v>114</v>
      </c>
      <c r="L1068" s="534">
        <f t="shared" si="1361"/>
        <v>14.429999999999993</v>
      </c>
      <c r="M1068" s="534">
        <f t="shared" ref="M1068:Q1068" si="1379">M933+M978-M1023</f>
        <v>16.676992481203001</v>
      </c>
      <c r="N1068" s="534">
        <f t="shared" si="1379"/>
        <v>21.049819076417378</v>
      </c>
      <c r="O1068" s="534">
        <f t="shared" si="1379"/>
        <v>26.684444350962707</v>
      </c>
      <c r="P1068" s="534">
        <f t="shared" si="1379"/>
        <v>35.468478585730281</v>
      </c>
      <c r="Q1068" s="534">
        <f t="shared" si="1379"/>
        <v>47.358195533104663</v>
      </c>
      <c r="R1068" s="837"/>
      <c r="S1068" s="837"/>
      <c r="T1068" s="837"/>
      <c r="U1068" s="837"/>
      <c r="V1068" s="837"/>
      <c r="W1068" s="837"/>
      <c r="X1068" s="837"/>
      <c r="Y1068" s="837"/>
      <c r="Z1068" s="837"/>
      <c r="AA1068" s="837"/>
    </row>
    <row r="1069" spans="2:27" x14ac:dyDescent="0.2">
      <c r="B1069" s="561" t="s">
        <v>786</v>
      </c>
      <c r="C1069" s="611"/>
      <c r="D1069" s="572">
        <f t="shared" ref="D1069" si="1380">SUM(D1060:D1068)</f>
        <v>1324</v>
      </c>
      <c r="E1069" s="572">
        <f t="shared" ref="E1069:I1069" si="1381">SUM(E1060:E1068)</f>
        <v>1423</v>
      </c>
      <c r="F1069" s="572">
        <f t="shared" si="1381"/>
        <v>1705</v>
      </c>
      <c r="G1069" s="572">
        <f t="shared" si="1381"/>
        <v>2048</v>
      </c>
      <c r="H1069" s="572">
        <f t="shared" si="1381"/>
        <v>2603</v>
      </c>
      <c r="I1069" s="572">
        <f t="shared" si="1381"/>
        <v>3300</v>
      </c>
      <c r="J1069" s="533"/>
      <c r="K1069" s="561" t="s">
        <v>786</v>
      </c>
      <c r="L1069" s="563">
        <f t="shared" ref="L1069" si="1382">SUM(L1060:L1068)</f>
        <v>368.28000000000009</v>
      </c>
      <c r="M1069" s="563">
        <f t="shared" ref="M1069:Q1069" si="1383">SUM(M1060:M1068)</f>
        <v>417.33587342536691</v>
      </c>
      <c r="N1069" s="563">
        <f t="shared" si="1383"/>
        <v>526.10640166238045</v>
      </c>
      <c r="O1069" s="563">
        <f t="shared" si="1383"/>
        <v>663.6197129042406</v>
      </c>
      <c r="P1069" s="563">
        <f t="shared" si="1383"/>
        <v>886.01205659479024</v>
      </c>
      <c r="Q1069" s="563">
        <f t="shared" si="1383"/>
        <v>1179.3693070092979</v>
      </c>
      <c r="R1069" s="837"/>
      <c r="S1069" s="837"/>
      <c r="T1069" s="837"/>
      <c r="U1069" s="837"/>
      <c r="V1069" s="837"/>
      <c r="W1069" s="837"/>
      <c r="X1069" s="837"/>
      <c r="Y1069" s="837"/>
      <c r="Z1069" s="837"/>
      <c r="AA1069" s="837"/>
    </row>
    <row r="1070" spans="2:27" x14ac:dyDescent="0.2">
      <c r="B1070" s="523" t="s">
        <v>673</v>
      </c>
      <c r="C1070" s="524"/>
      <c r="D1070" s="537"/>
      <c r="E1070" s="537"/>
      <c r="F1070" s="537"/>
      <c r="G1070" s="537"/>
      <c r="H1070" s="537"/>
      <c r="I1070" s="537"/>
      <c r="J1070" s="533"/>
      <c r="K1070" s="523" t="s">
        <v>673</v>
      </c>
      <c r="L1070" s="545"/>
      <c r="M1070" s="545"/>
      <c r="N1070" s="545"/>
      <c r="O1070" s="545"/>
      <c r="P1070" s="545"/>
      <c r="Q1070" s="540"/>
      <c r="R1070" s="837"/>
      <c r="S1070" s="837"/>
      <c r="T1070" s="837"/>
      <c r="U1070" s="837"/>
      <c r="V1070" s="837"/>
      <c r="W1070" s="837"/>
      <c r="X1070" s="837"/>
      <c r="Y1070" s="837"/>
      <c r="Z1070" s="837"/>
      <c r="AA1070" s="837"/>
    </row>
    <row r="1071" spans="2:27" x14ac:dyDescent="0.2">
      <c r="B1071" s="87" t="s">
        <v>107</v>
      </c>
      <c r="C1071" s="739" t="s">
        <v>247</v>
      </c>
      <c r="D1071" s="532">
        <f>ROUND((($C$1083*D1026)/240),0)</f>
        <v>131</v>
      </c>
      <c r="E1071" s="532">
        <f t="shared" ref="E1071:I1071" si="1384">ROUND((($C$1083*E1026)/240),0)</f>
        <v>145</v>
      </c>
      <c r="F1071" s="532">
        <f t="shared" si="1384"/>
        <v>171</v>
      </c>
      <c r="G1071" s="532">
        <f t="shared" si="1384"/>
        <v>205</v>
      </c>
      <c r="H1071" s="532">
        <f t="shared" si="1384"/>
        <v>261</v>
      </c>
      <c r="I1071" s="532">
        <f t="shared" si="1384"/>
        <v>331</v>
      </c>
      <c r="K1071" s="87" t="s">
        <v>107</v>
      </c>
      <c r="L1071" s="534">
        <f>L936+L981-L1026</f>
        <v>99.559999999999945</v>
      </c>
      <c r="M1071" s="534">
        <f t="shared" ref="M1071:Q1071" si="1385">M936+M981-M1026</f>
        <v>115.41688411358405</v>
      </c>
      <c r="N1071" s="534">
        <f t="shared" si="1385"/>
        <v>142.93193336894024</v>
      </c>
      <c r="O1071" s="534">
        <f t="shared" si="1385"/>
        <v>179.93496105789382</v>
      </c>
      <c r="P1071" s="534">
        <f t="shared" si="1385"/>
        <v>240.61177468383698</v>
      </c>
      <c r="Q1071" s="534">
        <f t="shared" si="1385"/>
        <v>320.40167612605592</v>
      </c>
      <c r="R1071" s="837"/>
      <c r="AA1071" s="837"/>
    </row>
    <row r="1072" spans="2:27" x14ac:dyDescent="0.2">
      <c r="B1072" s="87" t="s">
        <v>108</v>
      </c>
      <c r="C1072" s="739" t="s">
        <v>247</v>
      </c>
      <c r="D1072" s="532">
        <f t="shared" ref="D1072:D1079" si="1386">ROUND((($C$1083*D1027)/240),0)</f>
        <v>724</v>
      </c>
      <c r="E1072" s="532">
        <f t="shared" ref="E1072:I1072" si="1387">ROUND((($C$1083*E1027)/240),0)</f>
        <v>767</v>
      </c>
      <c r="F1072" s="532">
        <f t="shared" si="1387"/>
        <v>926</v>
      </c>
      <c r="G1072" s="532">
        <f t="shared" si="1387"/>
        <v>1111</v>
      </c>
      <c r="H1072" s="532">
        <f t="shared" si="1387"/>
        <v>1413</v>
      </c>
      <c r="I1072" s="532">
        <f t="shared" si="1387"/>
        <v>1791</v>
      </c>
      <c r="K1072" s="87" t="s">
        <v>108</v>
      </c>
      <c r="L1072" s="534">
        <f t="shared" ref="L1072:L1079" si="1388">L937+L982-L1027</f>
        <v>550.23999999999978</v>
      </c>
      <c r="M1072" s="534">
        <f t="shared" ref="M1072:Q1072" si="1389">M937+M982-M1027</f>
        <v>610.38315423606127</v>
      </c>
      <c r="N1072" s="534">
        <f t="shared" si="1389"/>
        <v>774.074089423857</v>
      </c>
      <c r="O1072" s="534">
        <f t="shared" si="1389"/>
        <v>975.16331134572556</v>
      </c>
      <c r="P1072" s="534">
        <f t="shared" si="1389"/>
        <v>1302.608697788226</v>
      </c>
      <c r="Q1072" s="534">
        <f t="shared" si="1389"/>
        <v>1733.6431999064826</v>
      </c>
      <c r="R1072" s="837"/>
      <c r="AA1072" s="837"/>
    </row>
    <row r="1073" spans="2:27" x14ac:dyDescent="0.2">
      <c r="B1073" s="87" t="s">
        <v>109</v>
      </c>
      <c r="C1073" s="739" t="s">
        <v>247</v>
      </c>
      <c r="D1073" s="532">
        <f t="shared" si="1386"/>
        <v>92</v>
      </c>
      <c r="E1073" s="532">
        <f t="shared" ref="E1073:I1073" si="1390">ROUND((($C$1083*E1028)/240),0)</f>
        <v>100</v>
      </c>
      <c r="F1073" s="532">
        <f t="shared" si="1390"/>
        <v>119</v>
      </c>
      <c r="G1073" s="532">
        <f t="shared" si="1390"/>
        <v>143</v>
      </c>
      <c r="H1073" s="532">
        <f t="shared" si="1390"/>
        <v>182</v>
      </c>
      <c r="I1073" s="532">
        <f t="shared" si="1390"/>
        <v>231</v>
      </c>
      <c r="K1073" s="87" t="s">
        <v>109</v>
      </c>
      <c r="L1073" s="534">
        <f t="shared" si="1388"/>
        <v>69.919999999999959</v>
      </c>
      <c r="M1073" s="534">
        <f t="shared" ref="M1073:Q1073" si="1391">M938+M983-M1028</f>
        <v>79.591111111111104</v>
      </c>
      <c r="N1073" s="534">
        <f t="shared" si="1391"/>
        <v>99.470904435931175</v>
      </c>
      <c r="O1073" s="534">
        <f t="shared" si="1391"/>
        <v>125.51663151133778</v>
      </c>
      <c r="P1073" s="534">
        <f t="shared" si="1391"/>
        <v>167.78186008084504</v>
      </c>
      <c r="Q1073" s="534">
        <f t="shared" si="1391"/>
        <v>223.60234845346622</v>
      </c>
      <c r="R1073" s="837"/>
      <c r="AA1073" s="837"/>
    </row>
    <row r="1074" spans="2:27" x14ac:dyDescent="0.2">
      <c r="B1074" s="87" t="s">
        <v>110</v>
      </c>
      <c r="C1074" s="739" t="s">
        <v>247</v>
      </c>
      <c r="D1074" s="532">
        <f t="shared" si="1386"/>
        <v>31</v>
      </c>
      <c r="E1074" s="532">
        <f t="shared" ref="E1074:I1074" si="1392">ROUND((($C$1083*E1029)/240),0)</f>
        <v>34</v>
      </c>
      <c r="F1074" s="532">
        <f t="shared" si="1392"/>
        <v>40</v>
      </c>
      <c r="G1074" s="532">
        <f t="shared" si="1392"/>
        <v>49</v>
      </c>
      <c r="H1074" s="532">
        <f t="shared" si="1392"/>
        <v>62</v>
      </c>
      <c r="I1074" s="532">
        <f t="shared" si="1392"/>
        <v>78</v>
      </c>
      <c r="K1074" s="87" t="s">
        <v>110</v>
      </c>
      <c r="L1074" s="534">
        <f t="shared" si="1388"/>
        <v>26.660000000000025</v>
      </c>
      <c r="M1074" s="534">
        <f t="shared" ref="M1074:Q1074" si="1393">M939+M984-M1029</f>
        <v>30.461315789473701</v>
      </c>
      <c r="N1074" s="534">
        <f t="shared" si="1393"/>
        <v>37.616505261875716</v>
      </c>
      <c r="O1074" s="534">
        <f t="shared" si="1393"/>
        <v>48.388022607119183</v>
      </c>
      <c r="P1074" s="534">
        <f t="shared" si="1393"/>
        <v>64.298193782332646</v>
      </c>
      <c r="Q1074" s="534">
        <f t="shared" si="1393"/>
        <v>84.937749405671298</v>
      </c>
      <c r="R1074" s="837"/>
      <c r="AA1074" s="837"/>
    </row>
    <row r="1075" spans="2:27" x14ac:dyDescent="0.2">
      <c r="B1075" s="87" t="s">
        <v>111</v>
      </c>
      <c r="C1075" s="739" t="s">
        <v>247</v>
      </c>
      <c r="D1075" s="532">
        <f t="shared" si="1386"/>
        <v>106</v>
      </c>
      <c r="E1075" s="532">
        <f t="shared" ref="E1075:I1075" si="1394">ROUND((($C$1083*E1030)/240),0)</f>
        <v>116</v>
      </c>
      <c r="F1075" s="532">
        <f t="shared" si="1394"/>
        <v>137</v>
      </c>
      <c r="G1075" s="532">
        <f t="shared" si="1394"/>
        <v>165</v>
      </c>
      <c r="H1075" s="532">
        <f t="shared" si="1394"/>
        <v>210</v>
      </c>
      <c r="I1075" s="532">
        <f t="shared" si="1394"/>
        <v>266</v>
      </c>
      <c r="K1075" s="87" t="s">
        <v>111</v>
      </c>
      <c r="L1075" s="534">
        <f t="shared" si="1388"/>
        <v>36.04000000000002</v>
      </c>
      <c r="M1075" s="534">
        <f t="shared" ref="M1075:Q1075" si="1395">M940+M985-M1030</f>
        <v>40.481996161228381</v>
      </c>
      <c r="N1075" s="534">
        <f t="shared" si="1395"/>
        <v>50.109454467662431</v>
      </c>
      <c r="O1075" s="534">
        <f t="shared" si="1395"/>
        <v>63.363188994912775</v>
      </c>
      <c r="P1075" s="534">
        <f t="shared" si="1395"/>
        <v>84.697337836139468</v>
      </c>
      <c r="Q1075" s="534">
        <f t="shared" si="1395"/>
        <v>112.64748720493594</v>
      </c>
      <c r="R1075" s="837"/>
      <c r="AA1075" s="837"/>
    </row>
    <row r="1076" spans="2:27" x14ac:dyDescent="0.2">
      <c r="B1076" s="87" t="s">
        <v>112</v>
      </c>
      <c r="C1076" s="739" t="s">
        <v>247</v>
      </c>
      <c r="D1076" s="532">
        <f t="shared" si="1386"/>
        <v>63</v>
      </c>
      <c r="E1076" s="532">
        <f t="shared" ref="E1076:I1076" si="1396">ROUND((($C$1083*E1031)/240),0)</f>
        <v>68</v>
      </c>
      <c r="F1076" s="532">
        <f t="shared" si="1396"/>
        <v>81</v>
      </c>
      <c r="G1076" s="532">
        <f t="shared" si="1396"/>
        <v>97</v>
      </c>
      <c r="H1076" s="532">
        <f t="shared" si="1396"/>
        <v>123</v>
      </c>
      <c r="I1076" s="532">
        <f t="shared" si="1396"/>
        <v>156</v>
      </c>
      <c r="K1076" s="87" t="s">
        <v>112</v>
      </c>
      <c r="L1076" s="534">
        <f t="shared" si="1388"/>
        <v>21.420000000000016</v>
      </c>
      <c r="M1076" s="534">
        <f t="shared" ref="M1076:Q1076" si="1397">M941+M986-M1031</f>
        <v>23.729539473684213</v>
      </c>
      <c r="N1076" s="534">
        <f t="shared" si="1397"/>
        <v>29.627162498666621</v>
      </c>
      <c r="O1076" s="534">
        <f t="shared" si="1397"/>
        <v>37.249117132456149</v>
      </c>
      <c r="P1076" s="534">
        <f t="shared" si="1397"/>
        <v>49.608523347121377</v>
      </c>
      <c r="Q1076" s="534">
        <f t="shared" si="1397"/>
        <v>66.065380188769154</v>
      </c>
      <c r="R1076" s="837"/>
      <c r="AA1076" s="837"/>
    </row>
    <row r="1077" spans="2:27" x14ac:dyDescent="0.2">
      <c r="B1077" s="87" t="s">
        <v>113</v>
      </c>
      <c r="C1077" s="739" t="s">
        <v>247</v>
      </c>
      <c r="D1077" s="532">
        <f t="shared" si="1386"/>
        <v>130</v>
      </c>
      <c r="E1077" s="532">
        <f t="shared" ref="E1077:I1077" si="1398">ROUND((($C$1083*E1032)/240),0)</f>
        <v>140</v>
      </c>
      <c r="F1077" s="532">
        <f t="shared" si="1398"/>
        <v>167</v>
      </c>
      <c r="G1077" s="532">
        <f t="shared" si="1398"/>
        <v>201</v>
      </c>
      <c r="H1077" s="532">
        <f t="shared" si="1398"/>
        <v>255</v>
      </c>
      <c r="I1077" s="532">
        <f t="shared" si="1398"/>
        <v>324</v>
      </c>
      <c r="K1077" s="87" t="s">
        <v>113</v>
      </c>
      <c r="L1077" s="534">
        <f t="shared" si="1388"/>
        <v>37.049999999999955</v>
      </c>
      <c r="M1077" s="534">
        <f t="shared" ref="M1077:Q1077" si="1399">M942+M987-M1032</f>
        <v>41.783333333333303</v>
      </c>
      <c r="N1077" s="534">
        <f t="shared" si="1399"/>
        <v>52.348136389555975</v>
      </c>
      <c r="O1077" s="534">
        <f t="shared" si="1399"/>
        <v>66.159785426049439</v>
      </c>
      <c r="P1077" s="534">
        <f t="shared" si="1399"/>
        <v>88.153991346599696</v>
      </c>
      <c r="Q1077" s="534">
        <f t="shared" si="1399"/>
        <v>117.60992360594992</v>
      </c>
      <c r="R1077" s="837"/>
      <c r="AA1077" s="837"/>
    </row>
    <row r="1078" spans="2:27" x14ac:dyDescent="0.2">
      <c r="B1078" s="87" t="s">
        <v>115</v>
      </c>
      <c r="C1078" s="739" t="s">
        <v>247</v>
      </c>
      <c r="D1078" s="532">
        <f t="shared" si="1386"/>
        <v>8</v>
      </c>
      <c r="E1078" s="532">
        <f t="shared" ref="E1078:I1078" si="1400">ROUND((($C$1083*E1033)/240),0)</f>
        <v>9</v>
      </c>
      <c r="F1078" s="532">
        <f t="shared" si="1400"/>
        <v>11</v>
      </c>
      <c r="G1078" s="532">
        <f t="shared" si="1400"/>
        <v>13</v>
      </c>
      <c r="H1078" s="532">
        <f t="shared" si="1400"/>
        <v>16</v>
      </c>
      <c r="I1078" s="532">
        <f t="shared" si="1400"/>
        <v>20</v>
      </c>
      <c r="K1078" s="87" t="s">
        <v>115</v>
      </c>
      <c r="L1078" s="534">
        <f t="shared" si="1388"/>
        <v>2.2800000000000011</v>
      </c>
      <c r="M1078" s="534">
        <f t="shared" ref="M1078:Q1078" si="1401">M943+M988-M1033</f>
        <v>2.686329113924053</v>
      </c>
      <c r="N1078" s="534">
        <f t="shared" si="1401"/>
        <v>3.4479281335649823</v>
      </c>
      <c r="O1078" s="534">
        <f t="shared" si="1401"/>
        <v>4.2779226759875826</v>
      </c>
      <c r="P1078" s="534">
        <f t="shared" si="1401"/>
        <v>5.5304376195613969</v>
      </c>
      <c r="Q1078" s="534">
        <f t="shared" si="1401"/>
        <v>7.259719053446581</v>
      </c>
      <c r="R1078" s="837"/>
      <c r="AA1078" s="837"/>
    </row>
    <row r="1079" spans="2:27" x14ac:dyDescent="0.2">
      <c r="B1079" s="87" t="s">
        <v>114</v>
      </c>
      <c r="C1079" s="739" t="s">
        <v>247</v>
      </c>
      <c r="D1079" s="532">
        <f t="shared" si="1386"/>
        <v>39</v>
      </c>
      <c r="E1079" s="532">
        <f t="shared" ref="E1079:I1079" si="1402">ROUND((($C$1083*E1034)/240),0)</f>
        <v>44</v>
      </c>
      <c r="F1079" s="532">
        <f t="shared" si="1402"/>
        <v>53</v>
      </c>
      <c r="G1079" s="532">
        <f t="shared" si="1402"/>
        <v>64</v>
      </c>
      <c r="H1079" s="532">
        <f t="shared" si="1402"/>
        <v>81</v>
      </c>
      <c r="I1079" s="532">
        <f t="shared" si="1402"/>
        <v>103</v>
      </c>
      <c r="K1079" s="87" t="s">
        <v>114</v>
      </c>
      <c r="L1079" s="534">
        <f t="shared" si="1388"/>
        <v>33.54000000000002</v>
      </c>
      <c r="M1079" s="534">
        <f t="shared" ref="M1079:Q1079" si="1403">M944+M989-M1034</f>
        <v>39.427969924812032</v>
      </c>
      <c r="N1079" s="534">
        <f t="shared" si="1403"/>
        <v>49.847076812982777</v>
      </c>
      <c r="O1079" s="534">
        <f t="shared" si="1403"/>
        <v>63.199137296019671</v>
      </c>
      <c r="P1079" s="534">
        <f t="shared" si="1403"/>
        <v>84.004195557516937</v>
      </c>
      <c r="Q1079" s="534">
        <f t="shared" si="1403"/>
        <v>112.16413663646688</v>
      </c>
      <c r="R1079" s="837"/>
      <c r="AA1079" s="837"/>
    </row>
    <row r="1080" spans="2:27" x14ac:dyDescent="0.2">
      <c r="B1080" s="561" t="s">
        <v>674</v>
      </c>
      <c r="C1080" s="611"/>
      <c r="D1080" s="572">
        <f t="shared" ref="D1080" si="1404">SUM(D1071:D1079)</f>
        <v>1324</v>
      </c>
      <c r="E1080" s="572">
        <f t="shared" ref="E1080:I1080" si="1405">SUM(E1071:E1079)</f>
        <v>1423</v>
      </c>
      <c r="F1080" s="572">
        <f t="shared" si="1405"/>
        <v>1705</v>
      </c>
      <c r="G1080" s="572">
        <f t="shared" si="1405"/>
        <v>2048</v>
      </c>
      <c r="H1080" s="572">
        <f t="shared" si="1405"/>
        <v>2603</v>
      </c>
      <c r="I1080" s="572">
        <f t="shared" si="1405"/>
        <v>3300</v>
      </c>
      <c r="J1080" s="533"/>
      <c r="K1080" s="561" t="s">
        <v>674</v>
      </c>
      <c r="L1080" s="572">
        <f t="shared" ref="L1080" si="1406">SUM(L1071:L1079)</f>
        <v>876.70999999999958</v>
      </c>
      <c r="M1080" s="572">
        <f t="shared" ref="M1080:Q1080" si="1407">SUM(M1071:M1079)</f>
        <v>983.96163325721216</v>
      </c>
      <c r="N1080" s="572">
        <f t="shared" si="1407"/>
        <v>1239.4731907930368</v>
      </c>
      <c r="O1080" s="572">
        <f t="shared" si="1407"/>
        <v>1563.2520780475022</v>
      </c>
      <c r="P1080" s="572">
        <f t="shared" si="1407"/>
        <v>2087.2950120421792</v>
      </c>
      <c r="Q1080" s="572">
        <f t="shared" si="1407"/>
        <v>2778.3316205812444</v>
      </c>
      <c r="R1080" s="837"/>
      <c r="AA1080" s="837"/>
    </row>
    <row r="1081" spans="2:27" x14ac:dyDescent="0.2">
      <c r="B1081" s="562" t="s">
        <v>663</v>
      </c>
      <c r="C1081" s="531"/>
      <c r="D1081" s="563">
        <f t="shared" ref="D1081" si="1408">D1069+D1080</f>
        <v>2648</v>
      </c>
      <c r="E1081" s="563">
        <f t="shared" ref="E1081:I1081" si="1409">E1069+E1080</f>
        <v>2846</v>
      </c>
      <c r="F1081" s="563">
        <f t="shared" si="1409"/>
        <v>3410</v>
      </c>
      <c r="G1081" s="563">
        <f t="shared" si="1409"/>
        <v>4096</v>
      </c>
      <c r="H1081" s="563">
        <f t="shared" si="1409"/>
        <v>5206</v>
      </c>
      <c r="I1081" s="563">
        <f t="shared" si="1409"/>
        <v>6600</v>
      </c>
      <c r="J1081" s="533"/>
      <c r="K1081" s="562" t="s">
        <v>663</v>
      </c>
      <c r="L1081" s="563">
        <f t="shared" ref="L1081" si="1410">L1069+L1080</f>
        <v>1244.9899999999998</v>
      </c>
      <c r="M1081" s="563">
        <f t="shared" ref="M1081:Q1081" si="1411">M1069+M1080</f>
        <v>1401.2975066825791</v>
      </c>
      <c r="N1081" s="563">
        <f t="shared" si="1411"/>
        <v>1765.5795924554172</v>
      </c>
      <c r="O1081" s="563">
        <f t="shared" si="1411"/>
        <v>2226.8717909517427</v>
      </c>
      <c r="P1081" s="563">
        <f t="shared" si="1411"/>
        <v>2973.3070686369692</v>
      </c>
      <c r="Q1081" s="563">
        <f t="shared" si="1411"/>
        <v>3957.7009275905421</v>
      </c>
      <c r="R1081" s="837"/>
      <c r="AA1081" s="837"/>
    </row>
    <row r="1082" spans="2:27" x14ac:dyDescent="0.2">
      <c r="B1082" s="541" t="s">
        <v>669</v>
      </c>
      <c r="C1082" s="524"/>
      <c r="D1082" s="594">
        <f t="shared" ref="D1082" si="1412">+D1057+D1081</f>
        <v>8789</v>
      </c>
      <c r="E1082" s="594">
        <f t="shared" ref="E1082:I1082" si="1413">+E1057+E1081</f>
        <v>9450</v>
      </c>
      <c r="F1082" s="594">
        <f t="shared" si="1413"/>
        <v>11337</v>
      </c>
      <c r="G1082" s="594">
        <f t="shared" si="1413"/>
        <v>13608</v>
      </c>
      <c r="H1082" s="594">
        <f t="shared" si="1413"/>
        <v>17299</v>
      </c>
      <c r="I1082" s="594">
        <f t="shared" si="1413"/>
        <v>21926</v>
      </c>
      <c r="J1082" s="533"/>
      <c r="K1082" s="541" t="s">
        <v>669</v>
      </c>
      <c r="L1082" s="594">
        <f>L1057+L1081-L1039</f>
        <v>14269.999999999998</v>
      </c>
      <c r="M1082" s="594">
        <f t="shared" ref="M1082:Q1082" si="1414">M1057+M1081-M1039</f>
        <v>16076.416900198203</v>
      </c>
      <c r="N1082" s="594">
        <f t="shared" si="1414"/>
        <v>20425.498297152888</v>
      </c>
      <c r="O1082" s="594">
        <f t="shared" si="1414"/>
        <v>25757.206485902709</v>
      </c>
      <c r="P1082" s="594">
        <f t="shared" si="1414"/>
        <v>34393.325181420558</v>
      </c>
      <c r="Q1082" s="594">
        <f t="shared" si="1414"/>
        <v>45769.22775573429</v>
      </c>
      <c r="R1082" s="837"/>
      <c r="AA1082" s="837"/>
    </row>
    <row r="1083" spans="2:27" x14ac:dyDescent="0.2">
      <c r="B1083" s="562" t="s">
        <v>670</v>
      </c>
      <c r="C1083" s="737">
        <v>30</v>
      </c>
    </row>
    <row r="1088" spans="2:27" x14ac:dyDescent="0.2">
      <c r="B1088" s="811" t="s">
        <v>837</v>
      </c>
      <c r="C1088" s="699"/>
      <c r="D1088" s="812"/>
      <c r="E1088" s="813"/>
      <c r="F1088" s="813"/>
      <c r="G1088" s="813"/>
      <c r="H1088" s="813"/>
      <c r="I1088" s="814"/>
      <c r="K1088" s="811" t="s">
        <v>838</v>
      </c>
      <c r="L1088" s="826"/>
      <c r="M1088" s="826"/>
      <c r="N1088" s="826"/>
      <c r="O1088" s="826"/>
      <c r="P1088" s="826"/>
      <c r="Q1088" s="827"/>
      <c r="S1088" s="501" t="s">
        <v>955</v>
      </c>
      <c r="T1088" s="502"/>
      <c r="U1088" s="502"/>
      <c r="V1088" s="502"/>
      <c r="W1088" s="502"/>
      <c r="X1088" s="502"/>
      <c r="Y1088" s="502"/>
      <c r="Z1088" s="504"/>
    </row>
    <row r="1089" spans="2:26" x14ac:dyDescent="0.2">
      <c r="B1089" s="671" t="s">
        <v>20</v>
      </c>
      <c r="C1089" s="815"/>
      <c r="D1089" s="816"/>
      <c r="E1089" s="817"/>
      <c r="F1089" s="817"/>
      <c r="G1089" s="817"/>
      <c r="H1089" s="817"/>
      <c r="I1089" s="818"/>
      <c r="J1089" s="507"/>
      <c r="K1089" s="671" t="s">
        <v>20</v>
      </c>
      <c r="L1089" s="828"/>
      <c r="M1089" s="828"/>
      <c r="N1089" s="828"/>
      <c r="O1089" s="828"/>
      <c r="P1089" s="828"/>
      <c r="Q1089" s="829"/>
      <c r="S1089" s="9" t="s">
        <v>20</v>
      </c>
      <c r="T1089" s="506"/>
      <c r="U1089" s="508"/>
      <c r="V1089" s="508"/>
      <c r="W1089" s="508"/>
      <c r="X1089" s="508"/>
      <c r="Y1089" s="508"/>
      <c r="Z1089" s="509"/>
    </row>
    <row r="1090" spans="2:26" x14ac:dyDescent="0.2">
      <c r="B1090" s="819" t="s">
        <v>839</v>
      </c>
      <c r="C1090" s="815"/>
      <c r="D1090" s="816"/>
      <c r="E1090" s="817"/>
      <c r="F1090" s="817"/>
      <c r="G1090" s="817"/>
      <c r="H1090" s="817"/>
      <c r="I1090" s="818"/>
      <c r="J1090" s="507"/>
      <c r="K1090" s="819" t="s">
        <v>839</v>
      </c>
      <c r="L1090" s="828"/>
      <c r="M1090" s="828"/>
      <c r="N1090" s="828"/>
      <c r="O1090" s="828"/>
      <c r="P1090" s="828"/>
      <c r="Q1090" s="829"/>
      <c r="S1090" s="510" t="s">
        <v>655</v>
      </c>
      <c r="T1090" s="506"/>
      <c r="U1090" s="508"/>
      <c r="V1090" s="508"/>
      <c r="W1090" s="508"/>
      <c r="X1090" s="508"/>
      <c r="Y1090" s="508"/>
      <c r="Z1090" s="509"/>
    </row>
    <row r="1091" spans="2:26" x14ac:dyDescent="0.2">
      <c r="B1091" s="819" t="s">
        <v>33</v>
      </c>
      <c r="C1091" s="815"/>
      <c r="D1091" s="816"/>
      <c r="E1091" s="817"/>
      <c r="F1091" s="817"/>
      <c r="G1091" s="817"/>
      <c r="H1091" s="817"/>
      <c r="I1091" s="818"/>
      <c r="J1091" s="507"/>
      <c r="K1091" s="819" t="s">
        <v>2</v>
      </c>
      <c r="L1091" s="828"/>
      <c r="M1091" s="828"/>
      <c r="N1091" s="828"/>
      <c r="O1091" s="828"/>
      <c r="P1091" s="828"/>
      <c r="Q1091" s="829"/>
      <c r="S1091" s="510" t="s">
        <v>2</v>
      </c>
      <c r="T1091" s="506"/>
      <c r="U1091" s="508"/>
      <c r="V1091" s="508"/>
      <c r="W1091" s="508"/>
      <c r="X1091" s="508"/>
      <c r="Y1091" s="508"/>
      <c r="Z1091" s="509"/>
    </row>
    <row r="1092" spans="2:26" x14ac:dyDescent="0.2">
      <c r="B1092" s="821"/>
      <c r="C1092" s="822"/>
      <c r="D1092" s="823"/>
      <c r="E1092" s="824"/>
      <c r="F1092" s="824"/>
      <c r="G1092" s="824"/>
      <c r="H1092" s="824"/>
      <c r="I1092" s="825"/>
      <c r="J1092" s="507"/>
      <c r="K1092" s="821"/>
      <c r="L1092" s="830"/>
      <c r="M1092" s="830"/>
      <c r="N1092" s="830"/>
      <c r="O1092" s="830"/>
      <c r="P1092" s="830"/>
      <c r="Q1092" s="831"/>
      <c r="S1092" s="511"/>
      <c r="T1092" s="512"/>
      <c r="U1092" s="513"/>
      <c r="V1092" s="513"/>
      <c r="W1092" s="513"/>
      <c r="X1092" s="513"/>
      <c r="Y1092" s="513"/>
      <c r="Z1092" s="514"/>
    </row>
    <row r="1093" spans="2:26" x14ac:dyDescent="0.2">
      <c r="B1093" s="515"/>
      <c r="D1093" s="517"/>
      <c r="E1093" s="516"/>
      <c r="F1093" s="516"/>
      <c r="G1093" s="516"/>
      <c r="H1093" s="516"/>
      <c r="I1093" s="517"/>
      <c r="J1093" s="507"/>
      <c r="K1093" s="507"/>
      <c r="S1093" s="507"/>
    </row>
    <row r="1094" spans="2:26" x14ac:dyDescent="0.2">
      <c r="B1094" s="519" t="s">
        <v>34</v>
      </c>
      <c r="C1094" s="520" t="s">
        <v>656</v>
      </c>
      <c r="D1094" s="521" t="s">
        <v>38</v>
      </c>
      <c r="E1094" s="521" t="s">
        <v>39</v>
      </c>
      <c r="F1094" s="521" t="s">
        <v>40</v>
      </c>
      <c r="G1094" s="521" t="s">
        <v>121</v>
      </c>
      <c r="H1094" s="521" t="s">
        <v>122</v>
      </c>
      <c r="I1094" s="521" t="s">
        <v>633</v>
      </c>
      <c r="J1094" s="507"/>
      <c r="K1094" s="522" t="s">
        <v>34</v>
      </c>
      <c r="L1094" s="521" t="s">
        <v>38</v>
      </c>
      <c r="M1094" s="521" t="s">
        <v>39</v>
      </c>
      <c r="N1094" s="521" t="s">
        <v>40</v>
      </c>
      <c r="O1094" s="521" t="s">
        <v>121</v>
      </c>
      <c r="P1094" s="521" t="s">
        <v>122</v>
      </c>
      <c r="Q1094" s="521" t="s">
        <v>633</v>
      </c>
      <c r="S1094" s="522" t="s">
        <v>34</v>
      </c>
      <c r="T1094" s="850" t="s">
        <v>656</v>
      </c>
      <c r="U1094" s="521" t="s">
        <v>38</v>
      </c>
      <c r="V1094" s="521" t="s">
        <v>39</v>
      </c>
      <c r="W1094" s="521" t="s">
        <v>40</v>
      </c>
      <c r="X1094" s="521" t="s">
        <v>121</v>
      </c>
      <c r="Y1094" s="521" t="s">
        <v>122</v>
      </c>
      <c r="Z1094" s="521" t="s">
        <v>633</v>
      </c>
    </row>
    <row r="1095" spans="2:26" x14ac:dyDescent="0.2">
      <c r="B1095" s="786" t="s">
        <v>26</v>
      </c>
      <c r="C1095" s="787"/>
      <c r="D1095" s="700"/>
      <c r="E1095" s="701"/>
      <c r="F1095" s="701"/>
      <c r="G1095" s="701"/>
      <c r="H1095" s="701"/>
      <c r="I1095" s="702"/>
      <c r="J1095" s="507"/>
      <c r="K1095" s="786" t="s">
        <v>26</v>
      </c>
      <c r="L1095" s="787"/>
      <c r="M1095" s="700"/>
      <c r="N1095" s="701"/>
      <c r="O1095" s="701"/>
      <c r="P1095" s="701"/>
      <c r="Q1095" s="702"/>
      <c r="S1095" s="523" t="s">
        <v>250</v>
      </c>
      <c r="T1095" s="524"/>
      <c r="U1095" s="525"/>
      <c r="V1095" s="525"/>
      <c r="W1095" s="525"/>
      <c r="X1095" s="525"/>
      <c r="Y1095" s="525"/>
      <c r="Z1095" s="526"/>
    </row>
    <row r="1096" spans="2:26" x14ac:dyDescent="0.2">
      <c r="B1096" s="523" t="s">
        <v>657</v>
      </c>
      <c r="C1096" s="526"/>
      <c r="D1096" s="527">
        <f t="shared" ref="D1096" si="1415">SUM(D1097:D1098)</f>
        <v>1727</v>
      </c>
      <c r="E1096" s="527">
        <f t="shared" ref="E1096:I1096" si="1416">SUM(E1097:E1098)</f>
        <v>1936</v>
      </c>
      <c r="F1096" s="527">
        <f t="shared" si="1416"/>
        <v>2317</v>
      </c>
      <c r="G1096" s="527">
        <f t="shared" si="1416"/>
        <v>2781.4000000000005</v>
      </c>
      <c r="H1096" s="527">
        <f t="shared" si="1416"/>
        <v>3280</v>
      </c>
      <c r="I1096" s="527">
        <f t="shared" si="1416"/>
        <v>4617</v>
      </c>
      <c r="J1096" s="507"/>
      <c r="K1096" s="528" t="s">
        <v>657</v>
      </c>
      <c r="L1096" s="529">
        <f t="shared" ref="L1096" si="1417">SUM(L1097:L1098)</f>
        <v>1727</v>
      </c>
      <c r="M1096" s="529">
        <f t="shared" ref="M1096:Q1096" si="1418">SUM(M1097:M1098)</f>
        <v>1936</v>
      </c>
      <c r="N1096" s="529">
        <f t="shared" si="1418"/>
        <v>2317</v>
      </c>
      <c r="O1096" s="529">
        <f t="shared" si="1418"/>
        <v>2781.4000000000005</v>
      </c>
      <c r="P1096" s="529">
        <f t="shared" si="1418"/>
        <v>3280</v>
      </c>
      <c r="Q1096" s="529">
        <f t="shared" si="1418"/>
        <v>4617</v>
      </c>
      <c r="S1096" s="851" t="s">
        <v>840</v>
      </c>
      <c r="T1096" s="616"/>
      <c r="U1096" s="512"/>
      <c r="V1096" s="512"/>
      <c r="W1096" s="512"/>
      <c r="X1096" s="512"/>
      <c r="Y1096" s="512"/>
      <c r="Z1096" s="852"/>
    </row>
    <row r="1097" spans="2:26" x14ac:dyDescent="0.2">
      <c r="B1097" s="92" t="s">
        <v>45</v>
      </c>
      <c r="C1097" s="739" t="s">
        <v>247</v>
      </c>
      <c r="D1097" s="612">
        <f>'Pres Produc'!C803</f>
        <v>797</v>
      </c>
      <c r="E1097" s="612">
        <f>'Pres Produc'!D803</f>
        <v>866</v>
      </c>
      <c r="F1097" s="612">
        <f>'Pres Produc'!E803</f>
        <v>1032.7408518296343</v>
      </c>
      <c r="G1097" s="612">
        <f>'Pres Produc'!F803</f>
        <v>1240.2890221955611</v>
      </c>
      <c r="H1097" s="612">
        <f>'Pres Produc'!G803</f>
        <v>1461.2837432513497</v>
      </c>
      <c r="I1097" s="612">
        <f>'Pres Produc'!H803</f>
        <v>2070.7972405518894</v>
      </c>
      <c r="K1097" s="92" t="s">
        <v>45</v>
      </c>
      <c r="L1097" s="613">
        <f>'Pres Produc'!C803</f>
        <v>797</v>
      </c>
      <c r="M1097" s="613">
        <f>'Pres Produc'!D803</f>
        <v>866</v>
      </c>
      <c r="N1097" s="613">
        <f>'Pres Produc'!E803</f>
        <v>1032.7408518296343</v>
      </c>
      <c r="O1097" s="613">
        <f>'Pres Produc'!F803</f>
        <v>1240.2890221955611</v>
      </c>
      <c r="P1097" s="613">
        <f>'Pres Produc'!G803</f>
        <v>1461.2837432513497</v>
      </c>
      <c r="Q1097" s="613">
        <f>'Pres Produc'!H803</f>
        <v>2070.7972405518894</v>
      </c>
      <c r="S1097" s="849" t="s">
        <v>45</v>
      </c>
      <c r="T1097" s="792" t="s">
        <v>267</v>
      </c>
      <c r="U1097" s="796">
        <f>(L1102+L1122)/(D1102+D1122)</f>
        <v>0.86</v>
      </c>
      <c r="V1097" s="796">
        <f t="shared" ref="V1097:Z1097" si="1419">(M1102+M1122)/(E1102+E1122)</f>
        <v>0.89590831337666788</v>
      </c>
      <c r="W1097" s="796">
        <f t="shared" si="1419"/>
        <v>0.94042215801184481</v>
      </c>
      <c r="X1097" s="796">
        <f t="shared" si="1419"/>
        <v>0.98745831060080214</v>
      </c>
      <c r="Y1097" s="796">
        <f t="shared" si="1419"/>
        <v>1.0367329965149794</v>
      </c>
      <c r="Z1097" s="796">
        <f t="shared" si="1419"/>
        <v>1.0894691114865807</v>
      </c>
    </row>
    <row r="1098" spans="2:26" x14ac:dyDescent="0.2">
      <c r="B1098" s="87" t="s">
        <v>74</v>
      </c>
      <c r="C1098" s="739" t="s">
        <v>247</v>
      </c>
      <c r="D1098" s="612">
        <f>'Pres Produc'!C819</f>
        <v>930</v>
      </c>
      <c r="E1098" s="612">
        <f>'Pres Produc'!D819</f>
        <v>1070</v>
      </c>
      <c r="F1098" s="612">
        <f>'Pres Produc'!E819</f>
        <v>1284.259148170366</v>
      </c>
      <c r="G1098" s="612">
        <f>'Pres Produc'!F819</f>
        <v>1541.1109778044392</v>
      </c>
      <c r="H1098" s="612">
        <f>'Pres Produc'!G819</f>
        <v>1818.7162567486503</v>
      </c>
      <c r="I1098" s="612">
        <f>'Pres Produc'!H819</f>
        <v>2546.2027594481106</v>
      </c>
      <c r="K1098" s="87" t="s">
        <v>74</v>
      </c>
      <c r="L1098" s="613">
        <f>'Pres Produc'!C819</f>
        <v>930</v>
      </c>
      <c r="M1098" s="613">
        <f>'Pres Produc'!D819</f>
        <v>1070</v>
      </c>
      <c r="N1098" s="613">
        <f>'Pres Produc'!E819</f>
        <v>1284.259148170366</v>
      </c>
      <c r="O1098" s="613">
        <f>'Pres Produc'!F819</f>
        <v>1541.1109778044392</v>
      </c>
      <c r="P1098" s="613">
        <f>'Pres Produc'!G819</f>
        <v>1818.7162567486503</v>
      </c>
      <c r="Q1098" s="613">
        <f>'Pres Produc'!H819</f>
        <v>2546.2027594481106</v>
      </c>
      <c r="S1098" s="523" t="s">
        <v>842</v>
      </c>
      <c r="T1098" s="525"/>
      <c r="U1098" s="794"/>
      <c r="V1098" s="794"/>
      <c r="W1098" s="794"/>
      <c r="X1098" s="794"/>
      <c r="Y1098" s="794"/>
      <c r="Z1098" s="795"/>
    </row>
    <row r="1099" spans="2:26" x14ac:dyDescent="0.2">
      <c r="B1099" s="682" t="s">
        <v>129</v>
      </c>
      <c r="C1099" s="524"/>
      <c r="D1099" s="537"/>
      <c r="E1099" s="536"/>
      <c r="F1099" s="536"/>
      <c r="G1099" s="536"/>
      <c r="H1099" s="536"/>
      <c r="I1099" s="538"/>
      <c r="J1099" s="533"/>
      <c r="K1099" s="682" t="s">
        <v>129</v>
      </c>
      <c r="L1099" s="604"/>
      <c r="M1099" s="604"/>
      <c r="N1099" s="604"/>
      <c r="O1099" s="604"/>
      <c r="P1099" s="604"/>
      <c r="Q1099" s="604"/>
      <c r="S1099" s="768" t="s">
        <v>74</v>
      </c>
      <c r="T1099" s="792" t="s">
        <v>267</v>
      </c>
      <c r="U1099" s="796">
        <f>(L1105+L1125)/(D1105+D1125)</f>
        <v>2.52</v>
      </c>
      <c r="V1099" s="796">
        <f t="shared" ref="V1099:Z1099" si="1420">(M1105+M1125)/(E1105+E1125)</f>
        <v>2.6374514038876891</v>
      </c>
      <c r="W1099" s="796">
        <f t="shared" si="1420"/>
        <v>2.7690678933587383</v>
      </c>
      <c r="X1099" s="796">
        <f t="shared" si="1420"/>
        <v>2.9074930762593927</v>
      </c>
      <c r="Y1099" s="796">
        <f t="shared" si="1420"/>
        <v>3.05262545624712</v>
      </c>
      <c r="Z1099" s="796">
        <f t="shared" si="1420"/>
        <v>3.2077173285744314</v>
      </c>
    </row>
    <row r="1100" spans="2:26" x14ac:dyDescent="0.2">
      <c r="B1100" s="523" t="s">
        <v>250</v>
      </c>
      <c r="C1100" s="524"/>
      <c r="D1100" s="537"/>
      <c r="E1100" s="536"/>
      <c r="F1100" s="536"/>
      <c r="G1100" s="536"/>
      <c r="H1100" s="536"/>
      <c r="I1100" s="538"/>
      <c r="J1100" s="533"/>
      <c r="K1100" s="523" t="s">
        <v>250</v>
      </c>
      <c r="L1100" s="545"/>
      <c r="M1100" s="545"/>
      <c r="N1100" s="545"/>
      <c r="O1100" s="545"/>
      <c r="P1100" s="545"/>
      <c r="Q1100" s="546"/>
      <c r="S1100" s="523" t="s">
        <v>248</v>
      </c>
      <c r="T1100" s="525"/>
      <c r="U1100" s="794"/>
      <c r="V1100" s="794"/>
      <c r="W1100" s="794"/>
      <c r="X1100" s="794"/>
      <c r="Y1100" s="794"/>
      <c r="Z1100" s="795"/>
    </row>
    <row r="1101" spans="2:26" x14ac:dyDescent="0.2">
      <c r="B1101" s="523" t="s">
        <v>840</v>
      </c>
      <c r="C1101" s="524"/>
      <c r="D1101" s="537"/>
      <c r="E1101" s="536"/>
      <c r="F1101" s="536"/>
      <c r="G1101" s="536"/>
      <c r="H1101" s="536"/>
      <c r="I1101" s="538"/>
      <c r="J1101" s="533"/>
      <c r="K1101" s="523" t="s">
        <v>840</v>
      </c>
      <c r="L1101" s="545"/>
      <c r="M1101" s="545"/>
      <c r="N1101" s="545"/>
      <c r="O1101" s="545"/>
      <c r="P1101" s="545"/>
      <c r="Q1101" s="546"/>
      <c r="S1101" s="378" t="s">
        <v>785</v>
      </c>
      <c r="T1101" s="512"/>
      <c r="U1101" s="847"/>
      <c r="V1101" s="847"/>
      <c r="W1101" s="847"/>
      <c r="X1101" s="847"/>
      <c r="Y1101" s="847"/>
      <c r="Z1101" s="848"/>
    </row>
    <row r="1102" spans="2:26" x14ac:dyDescent="0.2">
      <c r="B1102" s="92" t="s">
        <v>45</v>
      </c>
      <c r="C1102" s="739" t="s">
        <v>267</v>
      </c>
      <c r="D1102" s="612">
        <v>0</v>
      </c>
      <c r="E1102" s="612">
        <f>D1162</f>
        <v>299</v>
      </c>
      <c r="F1102" s="612">
        <f t="shared" ref="F1102:I1102" si="1421">E1162</f>
        <v>325</v>
      </c>
      <c r="G1102" s="612">
        <f t="shared" si="1421"/>
        <v>387</v>
      </c>
      <c r="H1102" s="612">
        <f t="shared" si="1421"/>
        <v>465</v>
      </c>
      <c r="I1102" s="612">
        <f t="shared" si="1421"/>
        <v>548</v>
      </c>
      <c r="K1102" s="92" t="s">
        <v>45</v>
      </c>
      <c r="L1102" s="613">
        <v>0</v>
      </c>
      <c r="M1102" s="613">
        <f>L1162</f>
        <v>257.14000000000033</v>
      </c>
      <c r="N1102" s="613">
        <f t="shared" ref="N1102:Q1102" si="1422">M1162</f>
        <v>291.17020184741705</v>
      </c>
      <c r="O1102" s="613">
        <f t="shared" si="1422"/>
        <v>363.94337515058396</v>
      </c>
      <c r="P1102" s="613">
        <f t="shared" si="1422"/>
        <v>459.16811442937296</v>
      </c>
      <c r="Q1102" s="613">
        <f t="shared" si="1422"/>
        <v>568.12968209020892</v>
      </c>
      <c r="S1102" s="788" t="s">
        <v>683</v>
      </c>
      <c r="T1102" s="789" t="s">
        <v>247</v>
      </c>
      <c r="U1102" s="799">
        <f>(L1110+L1130)/(D1110+D1130)</f>
        <v>0.16</v>
      </c>
      <c r="V1102" s="799">
        <f t="shared" ref="V1102:Z1102" si="1423">(M1110+M1130)/(E1110+E1130)</f>
        <v>0.16897330595482551</v>
      </c>
      <c r="W1102" s="799">
        <f t="shared" si="1423"/>
        <v>0.17761436104251785</v>
      </c>
      <c r="X1102" s="799">
        <f t="shared" si="1423"/>
        <v>0.18651796754623373</v>
      </c>
      <c r="Y1102" s="799">
        <f t="shared" si="1423"/>
        <v>0.19582735774714374</v>
      </c>
      <c r="Z1102" s="799">
        <f t="shared" si="1423"/>
        <v>0.20578706459780313</v>
      </c>
    </row>
    <row r="1103" spans="2:26" x14ac:dyDescent="0.2">
      <c r="B1103" s="561" t="s">
        <v>841</v>
      </c>
      <c r="C1103" s="611"/>
      <c r="D1103" s="572">
        <f>SUM(D1102:D1102)</f>
        <v>0</v>
      </c>
      <c r="E1103" s="572">
        <f t="shared" ref="E1103" si="1424">SUM(E1102:E1102)</f>
        <v>299</v>
      </c>
      <c r="F1103" s="572">
        <f t="shared" ref="F1103:I1103" si="1425">SUM(F1102:F1102)</f>
        <v>325</v>
      </c>
      <c r="G1103" s="572">
        <f t="shared" si="1425"/>
        <v>387</v>
      </c>
      <c r="H1103" s="572">
        <f t="shared" si="1425"/>
        <v>465</v>
      </c>
      <c r="I1103" s="572">
        <f t="shared" si="1425"/>
        <v>548</v>
      </c>
      <c r="J1103" s="533"/>
      <c r="K1103" s="561" t="s">
        <v>841</v>
      </c>
      <c r="L1103" s="604">
        <f t="shared" ref="L1103:M1103" si="1426">SUM(L1102:L1102)</f>
        <v>0</v>
      </c>
      <c r="M1103" s="604">
        <f t="shared" si="1426"/>
        <v>257.14000000000033</v>
      </c>
      <c r="N1103" s="604">
        <f t="shared" ref="N1103:Q1103" si="1427">SUM(N1102:N1102)</f>
        <v>291.17020184741705</v>
      </c>
      <c r="O1103" s="604">
        <f t="shared" si="1427"/>
        <v>363.94337515058396</v>
      </c>
      <c r="P1103" s="604">
        <f t="shared" si="1427"/>
        <v>459.16811442937296</v>
      </c>
      <c r="Q1103" s="604">
        <f t="shared" si="1427"/>
        <v>568.12968209020892</v>
      </c>
      <c r="S1103" s="790" t="s">
        <v>89</v>
      </c>
      <c r="T1103" s="791" t="s">
        <v>247</v>
      </c>
      <c r="U1103" s="799">
        <f>(L1111+L1131)/(D1111+D1131)</f>
        <v>0.37</v>
      </c>
      <c r="V1103" s="799">
        <f t="shared" ref="V1103:Z1103" si="1428">(M1111+M1131)/(E1111+E1131)</f>
        <v>0.37903654485049831</v>
      </c>
      <c r="W1103" s="799">
        <f t="shared" si="1428"/>
        <v>0.39714904960579578</v>
      </c>
      <c r="X1103" s="799">
        <f t="shared" si="1428"/>
        <v>0.41692593518616039</v>
      </c>
      <c r="Y1103" s="799">
        <f t="shared" si="1428"/>
        <v>0.43773028253059532</v>
      </c>
      <c r="Z1103" s="799">
        <f t="shared" si="1428"/>
        <v>0.45997742852057844</v>
      </c>
    </row>
    <row r="1104" spans="2:26" x14ac:dyDescent="0.2">
      <c r="B1104" s="523" t="s">
        <v>842</v>
      </c>
      <c r="C1104" s="524"/>
      <c r="D1104" s="537"/>
      <c r="E1104" s="536"/>
      <c r="F1104" s="536"/>
      <c r="G1104" s="536"/>
      <c r="H1104" s="536"/>
      <c r="I1104" s="536"/>
      <c r="J1104" s="533"/>
      <c r="K1104" s="523" t="s">
        <v>842</v>
      </c>
      <c r="L1104" s="545"/>
      <c r="M1104" s="545"/>
      <c r="N1104" s="545"/>
      <c r="O1104" s="545"/>
      <c r="P1104" s="545"/>
      <c r="Q1104" s="546"/>
      <c r="S1104" s="18" t="s">
        <v>805</v>
      </c>
      <c r="T1104" s="732"/>
      <c r="U1104" s="794"/>
      <c r="V1104" s="794"/>
      <c r="W1104" s="794"/>
      <c r="X1104" s="794"/>
      <c r="Y1104" s="794"/>
      <c r="Z1104" s="795"/>
    </row>
    <row r="1105" spans="2:26" x14ac:dyDescent="0.2">
      <c r="B1105" s="87" t="s">
        <v>74</v>
      </c>
      <c r="C1105" s="739" t="s">
        <v>267</v>
      </c>
      <c r="D1105" s="612">
        <v>0</v>
      </c>
      <c r="E1105" s="612">
        <f>D1165</f>
        <v>581</v>
      </c>
      <c r="F1105" s="612">
        <f t="shared" ref="F1105:I1105" si="1429">E1165</f>
        <v>669</v>
      </c>
      <c r="G1105" s="612">
        <f t="shared" si="1429"/>
        <v>803</v>
      </c>
      <c r="H1105" s="612">
        <f t="shared" si="1429"/>
        <v>963</v>
      </c>
      <c r="I1105" s="612">
        <f t="shared" si="1429"/>
        <v>1137</v>
      </c>
      <c r="K1105" s="87" t="s">
        <v>74</v>
      </c>
      <c r="L1105" s="613">
        <v>0</v>
      </c>
      <c r="M1105" s="613">
        <f>L1165</f>
        <v>1464.1200000000008</v>
      </c>
      <c r="N1105" s="613">
        <f t="shared" ref="N1105:Q1105" si="1430">M1165</f>
        <v>1764.4549892008636</v>
      </c>
      <c r="O1105" s="613">
        <f t="shared" si="1430"/>
        <v>2223.561518367067</v>
      </c>
      <c r="P1105" s="613">
        <f t="shared" si="1430"/>
        <v>2799.9158324377931</v>
      </c>
      <c r="Q1105" s="613">
        <f t="shared" si="1430"/>
        <v>3470.8351437529782</v>
      </c>
      <c r="S1105" s="788" t="s">
        <v>683</v>
      </c>
      <c r="T1105" s="789" t="s">
        <v>247</v>
      </c>
      <c r="U1105" s="962">
        <f>(L1114+L1134)/(D1114+D1134)</f>
        <v>0.28499999999999998</v>
      </c>
      <c r="V1105" s="962">
        <f t="shared" ref="V1105:Z1105" si="1431">(M1114+M1134)/(E1114+E1134)</f>
        <v>0.2984599589322382</v>
      </c>
      <c r="W1105" s="962">
        <f t="shared" si="1431"/>
        <v>0.31346237271203387</v>
      </c>
      <c r="X1105" s="962">
        <f t="shared" si="1431"/>
        <v>0.32915169034180575</v>
      </c>
      <c r="Y1105" s="962">
        <f t="shared" si="1431"/>
        <v>0.3455779103330357</v>
      </c>
      <c r="Z1105" s="962">
        <f t="shared" si="1431"/>
        <v>0.36315366070336563</v>
      </c>
    </row>
    <row r="1106" spans="2:26" x14ac:dyDescent="0.2">
      <c r="B1106" s="561" t="s">
        <v>843</v>
      </c>
      <c r="C1106" s="611"/>
      <c r="D1106" s="572">
        <f>SUM(D1105:D1105)</f>
        <v>0</v>
      </c>
      <c r="E1106" s="572">
        <f t="shared" ref="E1106" si="1432">SUM(E1105:E1105)</f>
        <v>581</v>
      </c>
      <c r="F1106" s="572">
        <f t="shared" ref="F1106:I1106" si="1433">SUM(F1105:F1105)</f>
        <v>669</v>
      </c>
      <c r="G1106" s="572">
        <f t="shared" si="1433"/>
        <v>803</v>
      </c>
      <c r="H1106" s="572">
        <f t="shared" si="1433"/>
        <v>963</v>
      </c>
      <c r="I1106" s="572">
        <f t="shared" si="1433"/>
        <v>1137</v>
      </c>
      <c r="J1106" s="533"/>
      <c r="K1106" s="561" t="s">
        <v>843</v>
      </c>
      <c r="L1106" s="604">
        <f t="shared" ref="L1106:M1106" si="1434">SUM(L1105:L1105)</f>
        <v>0</v>
      </c>
      <c r="M1106" s="604">
        <f t="shared" si="1434"/>
        <v>1464.1200000000008</v>
      </c>
      <c r="N1106" s="604">
        <f t="shared" ref="N1106:Q1106" si="1435">SUM(N1105:N1105)</f>
        <v>1764.4549892008636</v>
      </c>
      <c r="O1106" s="604">
        <f t="shared" si="1435"/>
        <v>2223.561518367067</v>
      </c>
      <c r="P1106" s="604">
        <f t="shared" si="1435"/>
        <v>2799.9158324377931</v>
      </c>
      <c r="Q1106" s="604">
        <f t="shared" si="1435"/>
        <v>3470.8351437529782</v>
      </c>
      <c r="S1106" s="92" t="s">
        <v>89</v>
      </c>
      <c r="T1106" s="739" t="s">
        <v>247</v>
      </c>
      <c r="U1106" s="962">
        <f>(L1115+L1135)/(D1115+D1135)</f>
        <v>0.86</v>
      </c>
      <c r="V1106" s="962">
        <f t="shared" ref="V1106:Z1106" si="1436">(M1115+M1135)/(E1115+E1135)</f>
        <v>0.89614617940199337</v>
      </c>
      <c r="W1106" s="962">
        <f t="shared" si="1436"/>
        <v>0.94047042344037735</v>
      </c>
      <c r="X1106" s="962">
        <f t="shared" si="1436"/>
        <v>0.98744263072963534</v>
      </c>
      <c r="Y1106" s="962">
        <f t="shared" si="1436"/>
        <v>1.0367283399059344</v>
      </c>
      <c r="Z1106" s="962">
        <f t="shared" si="1436"/>
        <v>1.089420124266506</v>
      </c>
    </row>
    <row r="1107" spans="2:26" x14ac:dyDescent="0.2">
      <c r="B1107" s="562" t="s">
        <v>661</v>
      </c>
      <c r="C1107" s="559"/>
      <c r="D1107" s="563">
        <f>D1103+D1106</f>
        <v>0</v>
      </c>
      <c r="E1107" s="563">
        <f t="shared" ref="E1107" si="1437">E1103+E1106</f>
        <v>880</v>
      </c>
      <c r="F1107" s="563">
        <f t="shared" ref="F1107:I1107" si="1438">F1103+F1106</f>
        <v>994</v>
      </c>
      <c r="G1107" s="563">
        <f t="shared" si="1438"/>
        <v>1190</v>
      </c>
      <c r="H1107" s="563">
        <f t="shared" si="1438"/>
        <v>1428</v>
      </c>
      <c r="I1107" s="563">
        <f t="shared" si="1438"/>
        <v>1685</v>
      </c>
      <c r="J1107" s="533"/>
      <c r="K1107" s="562" t="s">
        <v>661</v>
      </c>
      <c r="L1107" s="564">
        <f>L1103+L1106</f>
        <v>0</v>
      </c>
      <c r="M1107" s="564">
        <f t="shared" ref="M1107" si="1439">M1103+M1106</f>
        <v>1721.2600000000011</v>
      </c>
      <c r="N1107" s="564">
        <f t="shared" ref="N1107:Q1107" si="1440">N1103+N1106</f>
        <v>2055.6251910482806</v>
      </c>
      <c r="O1107" s="564">
        <f t="shared" si="1440"/>
        <v>2587.504893517651</v>
      </c>
      <c r="P1107" s="564">
        <f t="shared" si="1440"/>
        <v>3259.0839468671661</v>
      </c>
      <c r="Q1107" s="564">
        <f t="shared" si="1440"/>
        <v>4038.9648258431871</v>
      </c>
      <c r="S1107" s="560"/>
    </row>
    <row r="1108" spans="2:26" x14ac:dyDescent="0.2">
      <c r="B1108" s="501" t="s">
        <v>248</v>
      </c>
      <c r="C1108" s="576"/>
      <c r="D1108" s="756"/>
      <c r="E1108" s="569"/>
      <c r="F1108" s="569"/>
      <c r="G1108" s="569"/>
      <c r="H1108" s="569"/>
      <c r="I1108" s="569"/>
      <c r="J1108" s="533"/>
      <c r="K1108" s="501" t="s">
        <v>248</v>
      </c>
      <c r="L1108" s="566"/>
      <c r="M1108" s="566"/>
      <c r="N1108" s="566"/>
      <c r="O1108" s="566"/>
      <c r="P1108" s="566"/>
      <c r="Q1108" s="567"/>
    </row>
    <row r="1109" spans="2:26" x14ac:dyDescent="0.2">
      <c r="B1109" s="18" t="s">
        <v>785</v>
      </c>
      <c r="C1109" s="524"/>
      <c r="D1109" s="537"/>
      <c r="E1109" s="536"/>
      <c r="F1109" s="536"/>
      <c r="G1109" s="536"/>
      <c r="H1109" s="536"/>
      <c r="I1109" s="536"/>
      <c r="J1109" s="533"/>
      <c r="K1109" s="18" t="s">
        <v>785</v>
      </c>
      <c r="L1109" s="545"/>
      <c r="M1109" s="545"/>
      <c r="N1109" s="545"/>
      <c r="O1109" s="545"/>
      <c r="P1109" s="545"/>
      <c r="Q1109" s="546"/>
    </row>
    <row r="1110" spans="2:26" x14ac:dyDescent="0.2">
      <c r="B1110" s="92" t="s">
        <v>45</v>
      </c>
      <c r="C1110" s="789" t="s">
        <v>247</v>
      </c>
      <c r="D1110" s="749">
        <v>0</v>
      </c>
      <c r="E1110" s="749">
        <f t="shared" ref="E1110:E1111" si="1441">D1170</f>
        <v>100</v>
      </c>
      <c r="F1110" s="749">
        <f t="shared" ref="F1110:F1111" si="1442">E1170</f>
        <v>108</v>
      </c>
      <c r="G1110" s="749">
        <f t="shared" ref="G1110:G1111" si="1443">F1170</f>
        <v>129</v>
      </c>
      <c r="H1110" s="749">
        <f t="shared" ref="H1110:H1111" si="1444">G1170</f>
        <v>155</v>
      </c>
      <c r="I1110" s="749">
        <f t="shared" ref="I1110:I1111" si="1445">H1170</f>
        <v>183</v>
      </c>
      <c r="K1110" s="92" t="s">
        <v>45</v>
      </c>
      <c r="L1110" s="613">
        <v>0</v>
      </c>
      <c r="M1110" s="613">
        <f t="shared" ref="M1110:M1111" si="1446">L1170</f>
        <v>16.000000000000014</v>
      </c>
      <c r="N1110" s="613">
        <f t="shared" ref="N1110:N1111" si="1447">M1170</f>
        <v>18.249117043121146</v>
      </c>
      <c r="O1110" s="613">
        <f t="shared" ref="O1110:O1111" si="1448">N1170</f>
        <v>22.912252574484796</v>
      </c>
      <c r="P1110" s="613">
        <f t="shared" ref="P1110:P1111" si="1449">O1170</f>
        <v>28.910284969666236</v>
      </c>
      <c r="Q1110" s="613">
        <f t="shared" ref="Q1110:Q1111" si="1450">P1170</f>
        <v>35.836406467727329</v>
      </c>
    </row>
    <row r="1111" spans="2:26" x14ac:dyDescent="0.2">
      <c r="B1111" s="87" t="s">
        <v>74</v>
      </c>
      <c r="C1111" s="739" t="s">
        <v>247</v>
      </c>
      <c r="D1111" s="612">
        <v>0</v>
      </c>
      <c r="E1111" s="612">
        <f t="shared" si="1441"/>
        <v>116</v>
      </c>
      <c r="F1111" s="612">
        <f t="shared" si="1442"/>
        <v>134</v>
      </c>
      <c r="G1111" s="612">
        <f t="shared" si="1443"/>
        <v>161</v>
      </c>
      <c r="H1111" s="612">
        <f t="shared" si="1444"/>
        <v>193</v>
      </c>
      <c r="I1111" s="612">
        <f t="shared" si="1445"/>
        <v>227</v>
      </c>
      <c r="K1111" s="87" t="s">
        <v>74</v>
      </c>
      <c r="L1111" s="613">
        <v>0</v>
      </c>
      <c r="M1111" s="613">
        <f t="shared" si="1446"/>
        <v>42.919999999999959</v>
      </c>
      <c r="N1111" s="613">
        <f t="shared" si="1447"/>
        <v>50.790897009966784</v>
      </c>
      <c r="O1111" s="613">
        <f t="shared" si="1448"/>
        <v>63.940996986533094</v>
      </c>
      <c r="P1111" s="613">
        <f t="shared" si="1449"/>
        <v>80.46670549092903</v>
      </c>
      <c r="Q1111" s="613">
        <f t="shared" si="1450"/>
        <v>99.364774134445042</v>
      </c>
    </row>
    <row r="1112" spans="2:26" x14ac:dyDescent="0.2">
      <c r="B1112" s="549" t="s">
        <v>812</v>
      </c>
      <c r="C1112" s="754"/>
      <c r="D1112" s="551">
        <f t="shared" ref="D1112:E1112" si="1451">SUM(D1110:D1111)</f>
        <v>0</v>
      </c>
      <c r="E1112" s="551">
        <f t="shared" si="1451"/>
        <v>216</v>
      </c>
      <c r="F1112" s="551">
        <f t="shared" ref="F1112:I1112" si="1452">SUM(F1110:F1111)</f>
        <v>242</v>
      </c>
      <c r="G1112" s="551">
        <f t="shared" si="1452"/>
        <v>290</v>
      </c>
      <c r="H1112" s="551">
        <f t="shared" si="1452"/>
        <v>348</v>
      </c>
      <c r="I1112" s="551">
        <f t="shared" si="1452"/>
        <v>410</v>
      </c>
      <c r="J1112" s="533"/>
      <c r="K1112" s="549" t="s">
        <v>812</v>
      </c>
      <c r="L1112" s="604">
        <f t="shared" ref="L1112:M1112" si="1453">SUM(L1110:L1111)</f>
        <v>0</v>
      </c>
      <c r="M1112" s="604">
        <f t="shared" si="1453"/>
        <v>58.919999999999973</v>
      </c>
      <c r="N1112" s="604">
        <f t="shared" ref="N1112:Q1112" si="1454">SUM(N1110:N1111)</f>
        <v>69.04001405308793</v>
      </c>
      <c r="O1112" s="604">
        <f t="shared" si="1454"/>
        <v>86.85324956101789</v>
      </c>
      <c r="P1112" s="604">
        <f t="shared" si="1454"/>
        <v>109.37699046059527</v>
      </c>
      <c r="Q1112" s="604">
        <f t="shared" si="1454"/>
        <v>135.20118060217237</v>
      </c>
    </row>
    <row r="1113" spans="2:26" x14ac:dyDescent="0.2">
      <c r="B1113" s="18" t="s">
        <v>805</v>
      </c>
      <c r="C1113" s="524"/>
      <c r="D1113" s="537"/>
      <c r="E1113" s="536"/>
      <c r="F1113" s="536"/>
      <c r="G1113" s="536"/>
      <c r="H1113" s="536"/>
      <c r="I1113" s="536"/>
      <c r="J1113" s="533"/>
      <c r="K1113" s="18" t="s">
        <v>805</v>
      </c>
      <c r="L1113" s="545"/>
      <c r="M1113" s="545"/>
      <c r="N1113" s="545"/>
      <c r="O1113" s="545"/>
      <c r="P1113" s="545"/>
      <c r="Q1113" s="546"/>
    </row>
    <row r="1114" spans="2:26" x14ac:dyDescent="0.2">
      <c r="B1114" s="92" t="s">
        <v>45</v>
      </c>
      <c r="C1114" s="789" t="s">
        <v>247</v>
      </c>
      <c r="D1114" s="749">
        <v>0</v>
      </c>
      <c r="E1114" s="749">
        <f t="shared" ref="E1114:E1115" si="1455">D1174</f>
        <v>100</v>
      </c>
      <c r="F1114" s="749">
        <f t="shared" ref="F1114:F1115" si="1456">E1174</f>
        <v>108</v>
      </c>
      <c r="G1114" s="749">
        <f t="shared" ref="G1114:G1115" si="1457">F1174</f>
        <v>129</v>
      </c>
      <c r="H1114" s="749">
        <f t="shared" ref="H1114:H1115" si="1458">G1174</f>
        <v>155</v>
      </c>
      <c r="I1114" s="749">
        <f t="shared" ref="I1114:I1115" si="1459">H1174</f>
        <v>183</v>
      </c>
      <c r="K1114" s="92" t="s">
        <v>45</v>
      </c>
      <c r="L1114" s="613">
        <v>0</v>
      </c>
      <c r="M1114" s="613">
        <f t="shared" ref="M1114:M1115" si="1460">L1174</f>
        <v>28.5</v>
      </c>
      <c r="N1114" s="613">
        <f t="shared" ref="N1114:N1115" si="1461">M1174</f>
        <v>32.233675564681732</v>
      </c>
      <c r="O1114" s="613">
        <f t="shared" ref="O1114:O1115" si="1462">N1174</f>
        <v>40.43664607985238</v>
      </c>
      <c r="P1114" s="613">
        <f t="shared" ref="P1114:P1115" si="1463">O1174</f>
        <v>51.01851200297989</v>
      </c>
      <c r="Q1114" s="613">
        <f t="shared" ref="Q1114:Q1115" si="1464">P1174</f>
        <v>63.24075759094552</v>
      </c>
    </row>
    <row r="1115" spans="2:26" x14ac:dyDescent="0.2">
      <c r="B1115" s="87" t="s">
        <v>74</v>
      </c>
      <c r="C1115" s="739" t="s">
        <v>247</v>
      </c>
      <c r="D1115" s="612">
        <v>0</v>
      </c>
      <c r="E1115" s="612">
        <f t="shared" si="1455"/>
        <v>116</v>
      </c>
      <c r="F1115" s="612">
        <f t="shared" si="1456"/>
        <v>134</v>
      </c>
      <c r="G1115" s="612">
        <f t="shared" si="1457"/>
        <v>161</v>
      </c>
      <c r="H1115" s="612">
        <f t="shared" si="1458"/>
        <v>193</v>
      </c>
      <c r="I1115" s="612">
        <f t="shared" si="1459"/>
        <v>227</v>
      </c>
      <c r="K1115" s="87" t="s">
        <v>74</v>
      </c>
      <c r="L1115" s="613">
        <v>0</v>
      </c>
      <c r="M1115" s="613">
        <f t="shared" si="1460"/>
        <v>99.759999999999991</v>
      </c>
      <c r="N1115" s="613">
        <f t="shared" si="1461"/>
        <v>120.0835880398671</v>
      </c>
      <c r="O1115" s="613">
        <f t="shared" si="1462"/>
        <v>151.41573817390076</v>
      </c>
      <c r="P1115" s="613">
        <f t="shared" si="1463"/>
        <v>190.57642773081966</v>
      </c>
      <c r="Q1115" s="613">
        <f t="shared" si="1464"/>
        <v>235.33733315864697</v>
      </c>
    </row>
    <row r="1116" spans="2:26" x14ac:dyDescent="0.2">
      <c r="B1116" s="561" t="s">
        <v>813</v>
      </c>
      <c r="C1116" s="611"/>
      <c r="D1116" s="572">
        <f t="shared" ref="D1116:E1116" si="1465">SUM(D1114:D1115)</f>
        <v>0</v>
      </c>
      <c r="E1116" s="572">
        <f t="shared" si="1465"/>
        <v>216</v>
      </c>
      <c r="F1116" s="572">
        <f t="shared" ref="F1116:I1116" si="1466">SUM(F1114:F1115)</f>
        <v>242</v>
      </c>
      <c r="G1116" s="572">
        <f t="shared" si="1466"/>
        <v>290</v>
      </c>
      <c r="H1116" s="572">
        <f t="shared" si="1466"/>
        <v>348</v>
      </c>
      <c r="I1116" s="572">
        <f t="shared" si="1466"/>
        <v>410</v>
      </c>
      <c r="J1116" s="533"/>
      <c r="K1116" s="561" t="s">
        <v>813</v>
      </c>
      <c r="L1116" s="604">
        <f t="shared" ref="L1116:M1116" si="1467">SUM(L1114:L1115)</f>
        <v>0</v>
      </c>
      <c r="M1116" s="604">
        <f t="shared" si="1467"/>
        <v>128.26</v>
      </c>
      <c r="N1116" s="604">
        <f t="shared" ref="N1116:Q1116" si="1468">SUM(N1114:N1115)</f>
        <v>152.31726360454883</v>
      </c>
      <c r="O1116" s="604">
        <f t="shared" si="1468"/>
        <v>191.85238425375314</v>
      </c>
      <c r="P1116" s="604">
        <f t="shared" si="1468"/>
        <v>241.59493973379955</v>
      </c>
      <c r="Q1116" s="604">
        <f t="shared" si="1468"/>
        <v>298.57809074959249</v>
      </c>
    </row>
    <row r="1117" spans="2:26" x14ac:dyDescent="0.2">
      <c r="B1117" s="758" t="s">
        <v>663</v>
      </c>
      <c r="C1117" s="550"/>
      <c r="D1117" s="563">
        <f t="shared" ref="D1117:E1117" si="1469">D1112+D1116</f>
        <v>0</v>
      </c>
      <c r="E1117" s="563">
        <f t="shared" si="1469"/>
        <v>432</v>
      </c>
      <c r="F1117" s="563">
        <f t="shared" ref="F1117:I1117" si="1470">F1112+F1116</f>
        <v>484</v>
      </c>
      <c r="G1117" s="563">
        <f t="shared" si="1470"/>
        <v>580</v>
      </c>
      <c r="H1117" s="563">
        <f t="shared" si="1470"/>
        <v>696</v>
      </c>
      <c r="I1117" s="563">
        <f t="shared" si="1470"/>
        <v>820</v>
      </c>
      <c r="J1117" s="533"/>
      <c r="K1117" s="758" t="s">
        <v>663</v>
      </c>
      <c r="L1117" s="564">
        <f t="shared" ref="L1117:M1117" si="1471">L1112+L1116</f>
        <v>0</v>
      </c>
      <c r="M1117" s="564">
        <f t="shared" si="1471"/>
        <v>187.17999999999995</v>
      </c>
      <c r="N1117" s="564">
        <f t="shared" ref="N1117:Q1117" si="1472">N1112+N1116</f>
        <v>221.35727765763676</v>
      </c>
      <c r="O1117" s="564">
        <f t="shared" si="1472"/>
        <v>278.70563381477103</v>
      </c>
      <c r="P1117" s="564">
        <f t="shared" si="1472"/>
        <v>350.97193019439482</v>
      </c>
      <c r="Q1117" s="564">
        <f t="shared" si="1472"/>
        <v>433.77927135176486</v>
      </c>
    </row>
    <row r="1118" spans="2:26" x14ac:dyDescent="0.2">
      <c r="B1118" s="541" t="s">
        <v>664</v>
      </c>
      <c r="C1118" s="573"/>
      <c r="D1118" s="757">
        <f t="shared" ref="D1118:E1118" si="1473">+D1107+D1117</f>
        <v>0</v>
      </c>
      <c r="E1118" s="563">
        <f t="shared" si="1473"/>
        <v>1312</v>
      </c>
      <c r="F1118" s="563">
        <f t="shared" ref="F1118:I1118" si="1474">+F1107+F1117</f>
        <v>1478</v>
      </c>
      <c r="G1118" s="563">
        <f t="shared" si="1474"/>
        <v>1770</v>
      </c>
      <c r="H1118" s="563">
        <f t="shared" si="1474"/>
        <v>2124</v>
      </c>
      <c r="I1118" s="563">
        <f t="shared" si="1474"/>
        <v>2505</v>
      </c>
      <c r="J1118" s="533"/>
      <c r="K1118" s="541" t="s">
        <v>664</v>
      </c>
      <c r="L1118" s="564">
        <f t="shared" ref="L1118:M1118" si="1475">+L1107+L1117</f>
        <v>0</v>
      </c>
      <c r="M1118" s="564">
        <f t="shared" si="1475"/>
        <v>1908.440000000001</v>
      </c>
      <c r="N1118" s="564">
        <f t="shared" ref="N1118:Q1118" si="1476">+N1107+N1117</f>
        <v>2276.9824687059172</v>
      </c>
      <c r="O1118" s="564">
        <f t="shared" si="1476"/>
        <v>2866.2105273324219</v>
      </c>
      <c r="P1118" s="564">
        <f t="shared" si="1476"/>
        <v>3610.0558770615608</v>
      </c>
      <c r="Q1118" s="564">
        <f t="shared" si="1476"/>
        <v>4472.7440971949518</v>
      </c>
    </row>
    <row r="1119" spans="2:26" x14ac:dyDescent="0.2">
      <c r="B1119" s="759" t="s">
        <v>665</v>
      </c>
      <c r="C1119" s="616"/>
      <c r="D1119" s="537"/>
      <c r="E1119" s="536"/>
      <c r="F1119" s="536"/>
      <c r="G1119" s="536"/>
      <c r="H1119" s="536"/>
      <c r="I1119" s="538"/>
      <c r="J1119" s="533"/>
      <c r="K1119" s="759" t="s">
        <v>665</v>
      </c>
      <c r="L1119" s="566"/>
      <c r="M1119" s="566"/>
      <c r="N1119" s="566"/>
      <c r="O1119" s="566"/>
      <c r="P1119" s="566"/>
      <c r="Q1119" s="567"/>
    </row>
    <row r="1120" spans="2:26" x14ac:dyDescent="0.2">
      <c r="B1120" s="523" t="s">
        <v>250</v>
      </c>
      <c r="C1120" s="524"/>
      <c r="D1120" s="537"/>
      <c r="E1120" s="536"/>
      <c r="F1120" s="536"/>
      <c r="G1120" s="536"/>
      <c r="H1120" s="536"/>
      <c r="I1120" s="538"/>
      <c r="J1120" s="533"/>
      <c r="K1120" s="523" t="s">
        <v>250</v>
      </c>
      <c r="L1120" s="545"/>
      <c r="M1120" s="545"/>
      <c r="N1120" s="545"/>
      <c r="O1120" s="545"/>
      <c r="P1120" s="545"/>
      <c r="Q1120" s="546"/>
    </row>
    <row r="1121" spans="2:17" x14ac:dyDescent="0.2">
      <c r="B1121" s="523" t="s">
        <v>840</v>
      </c>
      <c r="C1121" s="524"/>
      <c r="D1121" s="537"/>
      <c r="E1121" s="536"/>
      <c r="F1121" s="536"/>
      <c r="G1121" s="536"/>
      <c r="H1121" s="536"/>
      <c r="I1121" s="538"/>
      <c r="J1121" s="533"/>
      <c r="K1121" s="523" t="s">
        <v>840</v>
      </c>
      <c r="L1121" s="545"/>
      <c r="M1121" s="545"/>
      <c r="N1121" s="545"/>
      <c r="O1121" s="545"/>
      <c r="P1121" s="545"/>
      <c r="Q1121" s="546"/>
    </row>
    <row r="1122" spans="2:17" x14ac:dyDescent="0.2">
      <c r="B1122" s="92" t="s">
        <v>45</v>
      </c>
      <c r="C1122" s="739" t="s">
        <v>267</v>
      </c>
      <c r="D1122" s="612">
        <f t="shared" ref="D1122" si="1477">D1162+D1142-D1102</f>
        <v>2690</v>
      </c>
      <c r="E1122" s="612">
        <f t="shared" ref="E1122:I1122" si="1478">E1162+E1142-E1102</f>
        <v>2624</v>
      </c>
      <c r="F1122" s="612">
        <f t="shared" si="1478"/>
        <v>3160.2225554889028</v>
      </c>
      <c r="G1122" s="612">
        <f t="shared" si="1478"/>
        <v>3798.867066586683</v>
      </c>
      <c r="H1122" s="612">
        <f t="shared" si="1478"/>
        <v>4466.8512297540492</v>
      </c>
      <c r="I1122" s="612">
        <f t="shared" si="1478"/>
        <v>6441.3917216556683</v>
      </c>
      <c r="K1122" s="92" t="s">
        <v>45</v>
      </c>
      <c r="L1122" s="613">
        <f>D1122*'estand mp'!F423</f>
        <v>2313.4</v>
      </c>
      <c r="M1122" s="613">
        <f>E1122*'estand mp'!G423</f>
        <v>2361.6</v>
      </c>
      <c r="N1122" s="613">
        <f>F1122*'estand mp'!H423</f>
        <v>2986.4103149370135</v>
      </c>
      <c r="O1122" s="613">
        <f>G1122*'estand mp'!I423</f>
        <v>3769.4258468206367</v>
      </c>
      <c r="P1122" s="613">
        <f>H1122*'estand mp'!J423</f>
        <v>4653.8447893596285</v>
      </c>
      <c r="Q1122" s="613">
        <f>I1122*'estand mp'!K423</f>
        <v>7046.5967067336542</v>
      </c>
    </row>
    <row r="1123" spans="2:17" x14ac:dyDescent="0.2">
      <c r="B1123" s="561" t="s">
        <v>841</v>
      </c>
      <c r="C1123" s="611"/>
      <c r="D1123" s="572">
        <f t="shared" ref="D1123" si="1479">SUM(D1122:D1122)</f>
        <v>2690</v>
      </c>
      <c r="E1123" s="572">
        <f t="shared" ref="E1123:I1123" si="1480">SUM(E1122:E1122)</f>
        <v>2624</v>
      </c>
      <c r="F1123" s="572">
        <f t="shared" si="1480"/>
        <v>3160.2225554889028</v>
      </c>
      <c r="G1123" s="572">
        <f t="shared" si="1480"/>
        <v>3798.867066586683</v>
      </c>
      <c r="H1123" s="572">
        <f t="shared" si="1480"/>
        <v>4466.8512297540492</v>
      </c>
      <c r="I1123" s="572">
        <f t="shared" si="1480"/>
        <v>6441.3917216556683</v>
      </c>
      <c r="J1123" s="533"/>
      <c r="K1123" s="561" t="s">
        <v>841</v>
      </c>
      <c r="L1123" s="604">
        <f t="shared" ref="L1123" si="1481">SUM(L1122:L1122)</f>
        <v>2313.4</v>
      </c>
      <c r="M1123" s="604">
        <f t="shared" ref="M1123:Q1123" si="1482">SUM(M1122:M1122)</f>
        <v>2361.6</v>
      </c>
      <c r="N1123" s="604">
        <f t="shared" si="1482"/>
        <v>2986.4103149370135</v>
      </c>
      <c r="O1123" s="604">
        <f t="shared" si="1482"/>
        <v>3769.4258468206367</v>
      </c>
      <c r="P1123" s="604">
        <f t="shared" si="1482"/>
        <v>4653.8447893596285</v>
      </c>
      <c r="Q1123" s="604">
        <f t="shared" si="1482"/>
        <v>7046.5967067336542</v>
      </c>
    </row>
    <row r="1124" spans="2:17" x14ac:dyDescent="0.2">
      <c r="B1124" s="523" t="s">
        <v>842</v>
      </c>
      <c r="C1124" s="524"/>
      <c r="D1124" s="537"/>
      <c r="E1124" s="537"/>
      <c r="F1124" s="537"/>
      <c r="G1124" s="537"/>
      <c r="H1124" s="537"/>
      <c r="I1124" s="537"/>
      <c r="J1124" s="533"/>
      <c r="K1124" s="523" t="s">
        <v>842</v>
      </c>
      <c r="L1124" s="545"/>
      <c r="M1124" s="545"/>
      <c r="N1124" s="545"/>
      <c r="O1124" s="545"/>
      <c r="P1124" s="545"/>
      <c r="Q1124" s="546"/>
    </row>
    <row r="1125" spans="2:17" x14ac:dyDescent="0.2">
      <c r="B1125" s="87" t="s">
        <v>74</v>
      </c>
      <c r="C1125" s="739" t="s">
        <v>267</v>
      </c>
      <c r="D1125" s="612">
        <f t="shared" ref="D1125" si="1483">D1165+D1145-D1105</f>
        <v>5231</v>
      </c>
      <c r="E1125" s="612">
        <f t="shared" ref="E1125:I1125" si="1484">E1165+E1145-E1105</f>
        <v>5438</v>
      </c>
      <c r="F1125" s="612">
        <f t="shared" si="1484"/>
        <v>6555.2957408518296</v>
      </c>
      <c r="G1125" s="612">
        <f t="shared" si="1484"/>
        <v>7865.5548890221962</v>
      </c>
      <c r="H1125" s="612">
        <f t="shared" si="1484"/>
        <v>9267.5812837432513</v>
      </c>
      <c r="I1125" s="612">
        <f t="shared" si="1484"/>
        <v>13185.013797240554</v>
      </c>
      <c r="K1125" s="87" t="s">
        <v>74</v>
      </c>
      <c r="L1125" s="613">
        <f>D1125*'estand mp'!F430</f>
        <v>13182.12</v>
      </c>
      <c r="M1125" s="613">
        <f>E1125*'estand mp'!G430</f>
        <v>14410.699999999999</v>
      </c>
      <c r="N1125" s="613">
        <f>F1125*'estand mp'!H430</f>
        <v>18240.110398920217</v>
      </c>
      <c r="O1125" s="613">
        <f>G1125*'estand mp'!I430</f>
        <v>22980.201802639476</v>
      </c>
      <c r="P1125" s="613">
        <f>H1125*'estand mp'!J430</f>
        <v>28430.217026522198</v>
      </c>
      <c r="Q1125" s="613">
        <f>I1125*'estand mp'!K430</f>
        <v>42470.136693737637</v>
      </c>
    </row>
    <row r="1126" spans="2:17" x14ac:dyDescent="0.2">
      <c r="B1126" s="561" t="s">
        <v>843</v>
      </c>
      <c r="C1126" s="611"/>
      <c r="D1126" s="572">
        <f t="shared" ref="D1126" si="1485">SUM(D1125:D1125)</f>
        <v>5231</v>
      </c>
      <c r="E1126" s="572">
        <f t="shared" ref="E1126:I1126" si="1486">SUM(E1125:E1125)</f>
        <v>5438</v>
      </c>
      <c r="F1126" s="572">
        <f t="shared" si="1486"/>
        <v>6555.2957408518296</v>
      </c>
      <c r="G1126" s="572">
        <f t="shared" si="1486"/>
        <v>7865.5548890221962</v>
      </c>
      <c r="H1126" s="572">
        <f t="shared" si="1486"/>
        <v>9267.5812837432513</v>
      </c>
      <c r="I1126" s="572">
        <f t="shared" si="1486"/>
        <v>13185.013797240554</v>
      </c>
      <c r="J1126" s="533"/>
      <c r="K1126" s="561" t="s">
        <v>843</v>
      </c>
      <c r="L1126" s="604">
        <f t="shared" ref="L1126" si="1487">SUM(L1125:L1125)</f>
        <v>13182.12</v>
      </c>
      <c r="M1126" s="604">
        <f t="shared" ref="M1126:Q1126" si="1488">SUM(M1125:M1125)</f>
        <v>14410.699999999999</v>
      </c>
      <c r="N1126" s="604">
        <f t="shared" si="1488"/>
        <v>18240.110398920217</v>
      </c>
      <c r="O1126" s="604">
        <f t="shared" si="1488"/>
        <v>22980.201802639476</v>
      </c>
      <c r="P1126" s="604">
        <f t="shared" si="1488"/>
        <v>28430.217026522198</v>
      </c>
      <c r="Q1126" s="604">
        <f t="shared" si="1488"/>
        <v>42470.136693737637</v>
      </c>
    </row>
    <row r="1127" spans="2:17" x14ac:dyDescent="0.2">
      <c r="B1127" s="562" t="s">
        <v>661</v>
      </c>
      <c r="C1127" s="559"/>
      <c r="D1127" s="563">
        <f>D1123+D1126</f>
        <v>7921</v>
      </c>
      <c r="E1127" s="563">
        <f t="shared" ref="E1127:I1127" si="1489">E1123+E1126</f>
        <v>8062</v>
      </c>
      <c r="F1127" s="563">
        <f t="shared" si="1489"/>
        <v>9715.5182963407315</v>
      </c>
      <c r="G1127" s="563">
        <f t="shared" si="1489"/>
        <v>11664.421955608879</v>
      </c>
      <c r="H1127" s="563">
        <f t="shared" si="1489"/>
        <v>13734.432513497301</v>
      </c>
      <c r="I1127" s="563">
        <f t="shared" si="1489"/>
        <v>19626.405518896223</v>
      </c>
      <c r="J1127" s="533"/>
      <c r="K1127" s="562" t="s">
        <v>661</v>
      </c>
      <c r="L1127" s="564">
        <f>L1123+L1126</f>
        <v>15495.52</v>
      </c>
      <c r="M1127" s="564">
        <f t="shared" ref="M1127:Q1127" si="1490">M1123+M1126</f>
        <v>16772.3</v>
      </c>
      <c r="N1127" s="564">
        <f t="shared" si="1490"/>
        <v>21226.52071385723</v>
      </c>
      <c r="O1127" s="564">
        <f t="shared" si="1490"/>
        <v>26749.627649460112</v>
      </c>
      <c r="P1127" s="564">
        <f t="shared" si="1490"/>
        <v>33084.061815881825</v>
      </c>
      <c r="Q1127" s="564">
        <f t="shared" si="1490"/>
        <v>49516.73340047129</v>
      </c>
    </row>
    <row r="1128" spans="2:17" x14ac:dyDescent="0.2">
      <c r="B1128" s="501" t="s">
        <v>248</v>
      </c>
      <c r="C1128" s="576"/>
      <c r="D1128" s="756"/>
      <c r="E1128" s="756"/>
      <c r="F1128" s="756"/>
      <c r="G1128" s="756"/>
      <c r="H1128" s="756"/>
      <c r="I1128" s="756"/>
      <c r="J1128" s="533"/>
      <c r="K1128" s="501" t="s">
        <v>248</v>
      </c>
      <c r="L1128" s="566"/>
      <c r="M1128" s="566"/>
      <c r="N1128" s="566"/>
      <c r="O1128" s="566"/>
      <c r="P1128" s="566"/>
      <c r="Q1128" s="567"/>
    </row>
    <row r="1129" spans="2:17" x14ac:dyDescent="0.2">
      <c r="B1129" s="18" t="s">
        <v>785</v>
      </c>
      <c r="C1129" s="524"/>
      <c r="D1129" s="537"/>
      <c r="E1129" s="537"/>
      <c r="F1129" s="537"/>
      <c r="G1129" s="537"/>
      <c r="H1129" s="537"/>
      <c r="I1129" s="537"/>
      <c r="J1129" s="533"/>
      <c r="K1129" s="18" t="s">
        <v>785</v>
      </c>
      <c r="L1129" s="545"/>
      <c r="M1129" s="545"/>
      <c r="N1129" s="545"/>
      <c r="O1129" s="545"/>
      <c r="P1129" s="545"/>
      <c r="Q1129" s="546"/>
    </row>
    <row r="1130" spans="2:17" x14ac:dyDescent="0.2">
      <c r="B1130" s="92" t="s">
        <v>45</v>
      </c>
      <c r="C1130" s="789" t="s">
        <v>247</v>
      </c>
      <c r="D1130" s="749">
        <f t="shared" ref="D1130:D1131" si="1491">D1170+D1150-D1110</f>
        <v>897</v>
      </c>
      <c r="E1130" s="749">
        <f t="shared" ref="E1130:I1130" si="1492">E1170+E1150-E1110</f>
        <v>874</v>
      </c>
      <c r="F1130" s="749">
        <f t="shared" si="1492"/>
        <v>1053.7408518296343</v>
      </c>
      <c r="G1130" s="749">
        <f t="shared" si="1492"/>
        <v>1266.2890221955611</v>
      </c>
      <c r="H1130" s="749">
        <f t="shared" si="1492"/>
        <v>1489.2837432513497</v>
      </c>
      <c r="I1130" s="749">
        <f t="shared" si="1492"/>
        <v>2146.7972405518894</v>
      </c>
      <c r="K1130" s="92" t="s">
        <v>45</v>
      </c>
      <c r="L1130" s="613">
        <f>D1130*'estand mp'!F425</f>
        <v>143.52000000000001</v>
      </c>
      <c r="M1130" s="613">
        <f>E1130*'estand mp'!G425</f>
        <v>148.58000000000001</v>
      </c>
      <c r="N1130" s="613">
        <f>F1130*'estand mp'!H425</f>
        <v>188.09274205158974</v>
      </c>
      <c r="O1130" s="613">
        <f>G1130*'estand mp'!I425</f>
        <v>237.33421998500307</v>
      </c>
      <c r="P1130" s="613">
        <f>H1130*'estand mp'!J425</f>
        <v>293.08545585782849</v>
      </c>
      <c r="Q1130" s="613">
        <f>I1130*'estand mp'!K425</f>
        <v>443.60572877350785</v>
      </c>
    </row>
    <row r="1131" spans="2:17" x14ac:dyDescent="0.2">
      <c r="B1131" s="87" t="s">
        <v>74</v>
      </c>
      <c r="C1131" s="739" t="s">
        <v>247</v>
      </c>
      <c r="D1131" s="612">
        <f t="shared" si="1491"/>
        <v>1046</v>
      </c>
      <c r="E1131" s="612">
        <f t="shared" ref="E1131:I1131" si="1493">E1171+E1151-E1111</f>
        <v>1088</v>
      </c>
      <c r="F1131" s="612">
        <f t="shared" si="1493"/>
        <v>1311.259148170366</v>
      </c>
      <c r="G1131" s="612">
        <f t="shared" si="1493"/>
        <v>1573.1109778044392</v>
      </c>
      <c r="H1131" s="612">
        <f t="shared" si="1493"/>
        <v>1852.7162567486503</v>
      </c>
      <c r="I1131" s="612">
        <f t="shared" si="1493"/>
        <v>2637.2027594481106</v>
      </c>
      <c r="K1131" s="87" t="s">
        <v>74</v>
      </c>
      <c r="L1131" s="613">
        <f>D1131*'estand mp'!F432</f>
        <v>387.02</v>
      </c>
      <c r="M1131" s="613">
        <f>E1131*'estand mp'!G432</f>
        <v>413.44</v>
      </c>
      <c r="N1131" s="613">
        <f>F1131*'estand mp'!H432</f>
        <v>523.19240011997601</v>
      </c>
      <c r="O1131" s="613">
        <f>G1131*'estand mp'!I432</f>
        <v>659.05484415116985</v>
      </c>
      <c r="P1131" s="613">
        <f>H1131*'estand mp'!J432</f>
        <v>815.00524955308947</v>
      </c>
      <c r="Q1131" s="613">
        <f>I1131*'estand mp'!K432</f>
        <v>1218.1038459180418</v>
      </c>
    </row>
    <row r="1132" spans="2:17" x14ac:dyDescent="0.2">
      <c r="B1132" s="549" t="s">
        <v>812</v>
      </c>
      <c r="C1132" s="754"/>
      <c r="D1132" s="551">
        <f t="shared" ref="D1132" si="1494">SUM(D1130:D1131)</f>
        <v>1943</v>
      </c>
      <c r="E1132" s="551">
        <f t="shared" ref="E1132:I1132" si="1495">SUM(E1130:E1131)</f>
        <v>1962</v>
      </c>
      <c r="F1132" s="551">
        <f t="shared" si="1495"/>
        <v>2365</v>
      </c>
      <c r="G1132" s="551">
        <f t="shared" si="1495"/>
        <v>2839.4000000000005</v>
      </c>
      <c r="H1132" s="551">
        <f t="shared" si="1495"/>
        <v>3342</v>
      </c>
      <c r="I1132" s="551">
        <f t="shared" si="1495"/>
        <v>4784</v>
      </c>
      <c r="J1132" s="533"/>
      <c r="K1132" s="549" t="s">
        <v>812</v>
      </c>
      <c r="L1132" s="604">
        <f t="shared" ref="L1132" si="1496">SUM(L1130:L1131)</f>
        <v>530.54</v>
      </c>
      <c r="M1132" s="604">
        <f t="shared" ref="M1132:Q1132" si="1497">SUM(M1130:M1131)</f>
        <v>562.02</v>
      </c>
      <c r="N1132" s="604">
        <f t="shared" si="1497"/>
        <v>711.28514217156578</v>
      </c>
      <c r="O1132" s="604">
        <f t="shared" si="1497"/>
        <v>896.38906413617292</v>
      </c>
      <c r="P1132" s="604">
        <f t="shared" si="1497"/>
        <v>1108.090705410918</v>
      </c>
      <c r="Q1132" s="604">
        <f t="shared" si="1497"/>
        <v>1661.7095746915497</v>
      </c>
    </row>
    <row r="1133" spans="2:17" x14ac:dyDescent="0.2">
      <c r="B1133" s="18" t="s">
        <v>805</v>
      </c>
      <c r="C1133" s="524"/>
      <c r="D1133" s="537"/>
      <c r="E1133" s="537"/>
      <c r="F1133" s="537"/>
      <c r="G1133" s="537"/>
      <c r="H1133" s="537"/>
      <c r="I1133" s="537"/>
      <c r="J1133" s="533"/>
      <c r="K1133" s="18" t="s">
        <v>805</v>
      </c>
      <c r="L1133" s="545"/>
      <c r="M1133" s="545"/>
      <c r="N1133" s="545"/>
      <c r="O1133" s="545"/>
      <c r="P1133" s="545"/>
      <c r="Q1133" s="546"/>
    </row>
    <row r="1134" spans="2:17" x14ac:dyDescent="0.2">
      <c r="B1134" s="92" t="s">
        <v>45</v>
      </c>
      <c r="C1134" s="789" t="s">
        <v>247</v>
      </c>
      <c r="D1134" s="749">
        <f t="shared" ref="D1134:D1135" si="1498">D1174+D1154-D1114</f>
        <v>897</v>
      </c>
      <c r="E1134" s="749">
        <f t="shared" ref="E1134:I1134" si="1499">E1174+E1154-E1114</f>
        <v>874</v>
      </c>
      <c r="F1134" s="749">
        <f t="shared" si="1499"/>
        <v>1053.7408518296343</v>
      </c>
      <c r="G1134" s="749">
        <f t="shared" si="1499"/>
        <v>1266.2890221955611</v>
      </c>
      <c r="H1134" s="749">
        <f t="shared" si="1499"/>
        <v>1489.2837432513497</v>
      </c>
      <c r="I1134" s="749">
        <f t="shared" si="1499"/>
        <v>2146.7972405518894</v>
      </c>
      <c r="K1134" s="92" t="s">
        <v>45</v>
      </c>
      <c r="L1134" s="613">
        <f>D1134*'estand mp'!F426</f>
        <v>255.64499999999998</v>
      </c>
      <c r="M1134" s="613">
        <f>E1134*'estand mp'!G426</f>
        <v>262.2</v>
      </c>
      <c r="N1134" s="613">
        <f>F1134*'estand mp'!H426</f>
        <v>331.92836832633481</v>
      </c>
      <c r="O1134" s="613">
        <f>G1134*'estand mp'!I426</f>
        <v>418.82509409118188</v>
      </c>
      <c r="P1134" s="613">
        <f>H1134*'estand mp'!J426</f>
        <v>517.20962798440326</v>
      </c>
      <c r="Q1134" s="613">
        <f>I1134*'estand mp'!K426</f>
        <v>782.83363901207281</v>
      </c>
    </row>
    <row r="1135" spans="2:17" x14ac:dyDescent="0.2">
      <c r="B1135" s="87" t="s">
        <v>74</v>
      </c>
      <c r="C1135" s="739" t="s">
        <v>247</v>
      </c>
      <c r="D1135" s="612">
        <f t="shared" si="1498"/>
        <v>1046</v>
      </c>
      <c r="E1135" s="612">
        <f t="shared" ref="E1135:I1135" si="1500">E1175+E1155-E1115</f>
        <v>1088</v>
      </c>
      <c r="F1135" s="612">
        <f t="shared" si="1500"/>
        <v>1311.259148170366</v>
      </c>
      <c r="G1135" s="612">
        <f t="shared" si="1500"/>
        <v>1573.1109778044392</v>
      </c>
      <c r="H1135" s="612">
        <f t="shared" si="1500"/>
        <v>1852.7162567486503</v>
      </c>
      <c r="I1135" s="612">
        <f t="shared" si="1500"/>
        <v>2637.2027594481106</v>
      </c>
      <c r="K1135" s="87" t="s">
        <v>74</v>
      </c>
      <c r="L1135" s="613">
        <f>D1135*'estand mp'!F433</f>
        <v>899.56</v>
      </c>
      <c r="M1135" s="613">
        <f>E1135*'estand mp'!G433</f>
        <v>979.2</v>
      </c>
      <c r="N1135" s="613">
        <f>F1135*'estand mp'!H433</f>
        <v>1239.1398950209959</v>
      </c>
      <c r="O1135" s="613">
        <f>G1135*'estand mp'!I433</f>
        <v>1560.919367726455</v>
      </c>
      <c r="P1135" s="613">
        <f>H1135*'estand mp'!J433</f>
        <v>1930.2755910467909</v>
      </c>
      <c r="Q1135" s="613">
        <f>I1135*'estand mp'!K433</f>
        <v>2884.9827929637831</v>
      </c>
    </row>
    <row r="1136" spans="2:17" x14ac:dyDescent="0.2">
      <c r="B1136" s="561" t="s">
        <v>813</v>
      </c>
      <c r="C1136" s="611"/>
      <c r="D1136" s="572">
        <f t="shared" ref="D1136" si="1501">SUM(D1134:D1135)</f>
        <v>1943</v>
      </c>
      <c r="E1136" s="572">
        <f t="shared" ref="E1136:I1136" si="1502">SUM(E1134:E1135)</f>
        <v>1962</v>
      </c>
      <c r="F1136" s="572">
        <f t="shared" si="1502"/>
        <v>2365</v>
      </c>
      <c r="G1136" s="572">
        <f t="shared" si="1502"/>
        <v>2839.4000000000005</v>
      </c>
      <c r="H1136" s="572">
        <f t="shared" si="1502"/>
        <v>3342</v>
      </c>
      <c r="I1136" s="572">
        <f t="shared" si="1502"/>
        <v>4784</v>
      </c>
      <c r="J1136" s="533"/>
      <c r="K1136" s="561" t="s">
        <v>813</v>
      </c>
      <c r="L1136" s="604">
        <f t="shared" ref="L1136" si="1503">SUM(L1134:L1135)</f>
        <v>1155.2049999999999</v>
      </c>
      <c r="M1136" s="604">
        <f t="shared" ref="M1136:Q1136" si="1504">SUM(M1134:M1135)</f>
        <v>1241.4000000000001</v>
      </c>
      <c r="N1136" s="604">
        <f t="shared" si="1504"/>
        <v>1571.0682633473307</v>
      </c>
      <c r="O1136" s="604">
        <f t="shared" si="1504"/>
        <v>1979.7444618176369</v>
      </c>
      <c r="P1136" s="604">
        <f t="shared" si="1504"/>
        <v>2447.485219031194</v>
      </c>
      <c r="Q1136" s="604">
        <f t="shared" si="1504"/>
        <v>3667.8164319758562</v>
      </c>
    </row>
    <row r="1137" spans="2:17" x14ac:dyDescent="0.2">
      <c r="B1137" s="758" t="s">
        <v>663</v>
      </c>
      <c r="C1137" s="550"/>
      <c r="D1137" s="563">
        <f t="shared" ref="D1137" si="1505">D1132+D1136</f>
        <v>3886</v>
      </c>
      <c r="E1137" s="563">
        <f t="shared" ref="E1137:I1137" si="1506">E1132+E1136</f>
        <v>3924</v>
      </c>
      <c r="F1137" s="563">
        <f t="shared" si="1506"/>
        <v>4730</v>
      </c>
      <c r="G1137" s="563">
        <f t="shared" si="1506"/>
        <v>5678.8000000000011</v>
      </c>
      <c r="H1137" s="563">
        <f t="shared" si="1506"/>
        <v>6684</v>
      </c>
      <c r="I1137" s="563">
        <f t="shared" si="1506"/>
        <v>9568</v>
      </c>
      <c r="J1137" s="533"/>
      <c r="K1137" s="758" t="s">
        <v>663</v>
      </c>
      <c r="L1137" s="564">
        <f t="shared" ref="L1137" si="1507">L1132+L1136</f>
        <v>1685.7449999999999</v>
      </c>
      <c r="M1137" s="564">
        <f t="shared" ref="M1137:Q1137" si="1508">M1132+M1136</f>
        <v>1803.42</v>
      </c>
      <c r="N1137" s="564">
        <f t="shared" si="1508"/>
        <v>2282.3534055188966</v>
      </c>
      <c r="O1137" s="564">
        <f t="shared" si="1508"/>
        <v>2876.13352595381</v>
      </c>
      <c r="P1137" s="564">
        <f t="shared" si="1508"/>
        <v>3555.575924442112</v>
      </c>
      <c r="Q1137" s="564">
        <f t="shared" si="1508"/>
        <v>5329.5260066674055</v>
      </c>
    </row>
    <row r="1138" spans="2:17" x14ac:dyDescent="0.2">
      <c r="B1138" s="541" t="s">
        <v>666</v>
      </c>
      <c r="C1138" s="573"/>
      <c r="D1138" s="563">
        <f t="shared" ref="D1138" si="1509">+D1127+D1137</f>
        <v>11807</v>
      </c>
      <c r="E1138" s="563">
        <f t="shared" ref="E1138:I1138" si="1510">+E1127+E1137</f>
        <v>11986</v>
      </c>
      <c r="F1138" s="563">
        <f t="shared" si="1510"/>
        <v>14445.518296340731</v>
      </c>
      <c r="G1138" s="563">
        <f t="shared" si="1510"/>
        <v>17343.221955608882</v>
      </c>
      <c r="H1138" s="563">
        <f t="shared" si="1510"/>
        <v>20418.432513497301</v>
      </c>
      <c r="I1138" s="563">
        <f t="shared" si="1510"/>
        <v>29194.405518896223</v>
      </c>
      <c r="J1138" s="533"/>
      <c r="K1138" s="541" t="s">
        <v>666</v>
      </c>
      <c r="L1138" s="564">
        <f t="shared" ref="L1138" si="1511">+L1127+L1137</f>
        <v>17181.264999999999</v>
      </c>
      <c r="M1138" s="564">
        <f t="shared" ref="M1138:Q1138" si="1512">+M1127+M1137</f>
        <v>18575.72</v>
      </c>
      <c r="N1138" s="564">
        <f t="shared" si="1512"/>
        <v>23508.874119376127</v>
      </c>
      <c r="O1138" s="564">
        <f t="shared" si="1512"/>
        <v>29625.761175413922</v>
      </c>
      <c r="P1138" s="564">
        <f t="shared" si="1512"/>
        <v>36639.637740323938</v>
      </c>
      <c r="Q1138" s="564">
        <f t="shared" si="1512"/>
        <v>54846.259407138699</v>
      </c>
    </row>
    <row r="1139" spans="2:17" x14ac:dyDescent="0.2">
      <c r="B1139" s="683" t="s">
        <v>667</v>
      </c>
      <c r="C1139" s="524"/>
      <c r="D1139" s="537"/>
      <c r="E1139" s="537"/>
      <c r="F1139" s="537"/>
      <c r="G1139" s="537"/>
      <c r="H1139" s="537"/>
      <c r="I1139" s="537"/>
      <c r="J1139" s="533"/>
      <c r="K1139" s="683" t="s">
        <v>667</v>
      </c>
      <c r="L1139" s="566"/>
      <c r="M1139" s="566"/>
      <c r="N1139" s="566"/>
      <c r="O1139" s="566"/>
      <c r="P1139" s="566"/>
      <c r="Q1139" s="567"/>
    </row>
    <row r="1140" spans="2:17" x14ac:dyDescent="0.2">
      <c r="B1140" s="523" t="s">
        <v>250</v>
      </c>
      <c r="C1140" s="524"/>
      <c r="D1140" s="537"/>
      <c r="E1140" s="537"/>
      <c r="F1140" s="537"/>
      <c r="G1140" s="537"/>
      <c r="H1140" s="537"/>
      <c r="I1140" s="537"/>
      <c r="J1140" s="533"/>
      <c r="K1140" s="523" t="s">
        <v>250</v>
      </c>
      <c r="L1140" s="545"/>
      <c r="M1140" s="545"/>
      <c r="N1140" s="545"/>
      <c r="O1140" s="545"/>
      <c r="P1140" s="545"/>
      <c r="Q1140" s="546"/>
    </row>
    <row r="1141" spans="2:17" x14ac:dyDescent="0.2">
      <c r="B1141" s="523" t="s">
        <v>840</v>
      </c>
      <c r="C1141" s="524"/>
      <c r="D1141" s="537"/>
      <c r="E1141" s="537"/>
      <c r="F1141" s="537"/>
      <c r="G1141" s="537"/>
      <c r="H1141" s="537"/>
      <c r="I1141" s="537"/>
      <c r="J1141" s="533"/>
      <c r="K1141" s="523" t="s">
        <v>840</v>
      </c>
      <c r="L1141" s="545"/>
      <c r="M1141" s="545"/>
      <c r="N1141" s="545"/>
      <c r="O1141" s="545"/>
      <c r="P1141" s="545"/>
      <c r="Q1141" s="546"/>
    </row>
    <row r="1142" spans="2:17" x14ac:dyDescent="0.2">
      <c r="B1142" s="92" t="s">
        <v>45</v>
      </c>
      <c r="C1142" s="739" t="s">
        <v>267</v>
      </c>
      <c r="D1142" s="612">
        <f>D1097*'estand mp'!$D$423</f>
        <v>2391</v>
      </c>
      <c r="E1142" s="612">
        <f>E1097*'estand mp'!$D$423</f>
        <v>2598</v>
      </c>
      <c r="F1142" s="612">
        <f>F1097*'estand mp'!$D$423</f>
        <v>3098.2225554889028</v>
      </c>
      <c r="G1142" s="612">
        <f>G1097*'estand mp'!$D$423</f>
        <v>3720.867066586683</v>
      </c>
      <c r="H1142" s="612">
        <f>H1097*'estand mp'!$D$423</f>
        <v>4383.8512297540492</v>
      </c>
      <c r="I1142" s="612">
        <f>I1097*'estand mp'!$D$423</f>
        <v>6212.3917216556683</v>
      </c>
      <c r="K1142" s="92" t="s">
        <v>45</v>
      </c>
      <c r="L1142" s="613">
        <f>D1142*U1097</f>
        <v>2056.2599999999998</v>
      </c>
      <c r="M1142" s="613">
        <f t="shared" ref="M1142:Q1142" si="1513">E1142*V1097</f>
        <v>2327.5697981525832</v>
      </c>
      <c r="N1142" s="613">
        <f t="shared" si="1513"/>
        <v>2913.6371416338466</v>
      </c>
      <c r="O1142" s="613">
        <f t="shared" si="1513"/>
        <v>3674.2011075418482</v>
      </c>
      <c r="P1142" s="613">
        <f t="shared" si="1513"/>
        <v>4544.883221698793</v>
      </c>
      <c r="Q1142" s="613">
        <f t="shared" si="1513"/>
        <v>6768.2088891987896</v>
      </c>
    </row>
    <row r="1143" spans="2:17" x14ac:dyDescent="0.2">
      <c r="B1143" s="561" t="s">
        <v>841</v>
      </c>
      <c r="C1143" s="611"/>
      <c r="D1143" s="572">
        <f t="shared" ref="D1143" si="1514">SUM(D1142:D1142)</f>
        <v>2391</v>
      </c>
      <c r="E1143" s="572">
        <f t="shared" ref="E1143:I1143" si="1515">SUM(E1142:E1142)</f>
        <v>2598</v>
      </c>
      <c r="F1143" s="572">
        <f t="shared" si="1515"/>
        <v>3098.2225554889028</v>
      </c>
      <c r="G1143" s="572">
        <f t="shared" si="1515"/>
        <v>3720.867066586683</v>
      </c>
      <c r="H1143" s="572">
        <f t="shared" si="1515"/>
        <v>4383.8512297540492</v>
      </c>
      <c r="I1143" s="572">
        <f t="shared" si="1515"/>
        <v>6212.3917216556683</v>
      </c>
      <c r="J1143" s="533"/>
      <c r="K1143" s="561" t="s">
        <v>841</v>
      </c>
      <c r="L1143" s="604">
        <f t="shared" ref="L1143" si="1516">SUM(L1142:L1142)</f>
        <v>2056.2599999999998</v>
      </c>
      <c r="M1143" s="604">
        <f t="shared" ref="M1143:Q1143" si="1517">SUM(M1142:M1142)</f>
        <v>2327.5697981525832</v>
      </c>
      <c r="N1143" s="604">
        <f t="shared" si="1517"/>
        <v>2913.6371416338466</v>
      </c>
      <c r="O1143" s="604">
        <f t="shared" si="1517"/>
        <v>3674.2011075418482</v>
      </c>
      <c r="P1143" s="604">
        <f t="shared" si="1517"/>
        <v>4544.883221698793</v>
      </c>
      <c r="Q1143" s="604">
        <f t="shared" si="1517"/>
        <v>6768.2088891987896</v>
      </c>
    </row>
    <row r="1144" spans="2:17" x14ac:dyDescent="0.2">
      <c r="B1144" s="523" t="s">
        <v>842</v>
      </c>
      <c r="C1144" s="524"/>
      <c r="D1144" s="537"/>
      <c r="E1144" s="537"/>
      <c r="F1144" s="537"/>
      <c r="G1144" s="537"/>
      <c r="H1144" s="537"/>
      <c r="I1144" s="537"/>
      <c r="J1144" s="533"/>
      <c r="K1144" s="523" t="s">
        <v>842</v>
      </c>
      <c r="L1144" s="545"/>
      <c r="M1144" s="545"/>
      <c r="N1144" s="545"/>
      <c r="O1144" s="545"/>
      <c r="P1144" s="545"/>
      <c r="Q1144" s="546"/>
    </row>
    <row r="1145" spans="2:17" x14ac:dyDescent="0.2">
      <c r="B1145" s="87" t="s">
        <v>74</v>
      </c>
      <c r="C1145" s="739" t="s">
        <v>267</v>
      </c>
      <c r="D1145" s="612">
        <f>D1098*'estand mp'!$D$430</f>
        <v>4650</v>
      </c>
      <c r="E1145" s="612">
        <f>E1098*'estand mp'!$D$430</f>
        <v>5350</v>
      </c>
      <c r="F1145" s="612">
        <f>F1098*'estand mp'!$D$430</f>
        <v>6421.2957408518296</v>
      </c>
      <c r="G1145" s="612">
        <f>G1098*'estand mp'!$D$430</f>
        <v>7705.5548890221962</v>
      </c>
      <c r="H1145" s="612">
        <f>H1098*'estand mp'!$D$430</f>
        <v>9093.5812837432513</v>
      </c>
      <c r="I1145" s="612">
        <f>I1098*'estand mp'!$D$430</f>
        <v>12731.013797240554</v>
      </c>
      <c r="K1145" s="87" t="s">
        <v>74</v>
      </c>
      <c r="L1145" s="613">
        <f>D1145*U1099</f>
        <v>11718</v>
      </c>
      <c r="M1145" s="613">
        <f t="shared" ref="M1145:Q1145" si="1518">E1145*V1099</f>
        <v>14110.365010799136</v>
      </c>
      <c r="N1145" s="613">
        <f t="shared" si="1518"/>
        <v>17781.003869754015</v>
      </c>
      <c r="O1145" s="613">
        <f t="shared" si="1518"/>
        <v>22403.84748856875</v>
      </c>
      <c r="P1145" s="613">
        <f t="shared" si="1518"/>
        <v>27759.297715207013</v>
      </c>
      <c r="Q1145" s="613">
        <f t="shared" si="1518"/>
        <v>40837.493567728699</v>
      </c>
    </row>
    <row r="1146" spans="2:17" x14ac:dyDescent="0.2">
      <c r="B1146" s="561" t="s">
        <v>843</v>
      </c>
      <c r="C1146" s="611"/>
      <c r="D1146" s="572">
        <f t="shared" ref="D1146" si="1519">SUM(D1145:D1145)</f>
        <v>4650</v>
      </c>
      <c r="E1146" s="572">
        <f t="shared" ref="E1146:I1146" si="1520">SUM(E1145:E1145)</f>
        <v>5350</v>
      </c>
      <c r="F1146" s="572">
        <f t="shared" si="1520"/>
        <v>6421.2957408518296</v>
      </c>
      <c r="G1146" s="572">
        <f t="shared" si="1520"/>
        <v>7705.5548890221962</v>
      </c>
      <c r="H1146" s="572">
        <f t="shared" si="1520"/>
        <v>9093.5812837432513</v>
      </c>
      <c r="I1146" s="572">
        <f t="shared" si="1520"/>
        <v>12731.013797240554</v>
      </c>
      <c r="J1146" s="533"/>
      <c r="K1146" s="561" t="s">
        <v>843</v>
      </c>
      <c r="L1146" s="604">
        <f t="shared" ref="L1146" si="1521">SUM(L1145:L1145)</f>
        <v>11718</v>
      </c>
      <c r="M1146" s="604">
        <f t="shared" ref="M1146:Q1146" si="1522">SUM(M1145:M1145)</f>
        <v>14110.365010799136</v>
      </c>
      <c r="N1146" s="604">
        <f t="shared" si="1522"/>
        <v>17781.003869754015</v>
      </c>
      <c r="O1146" s="604">
        <f t="shared" si="1522"/>
        <v>22403.84748856875</v>
      </c>
      <c r="P1146" s="604">
        <f t="shared" si="1522"/>
        <v>27759.297715207013</v>
      </c>
      <c r="Q1146" s="604">
        <f t="shared" si="1522"/>
        <v>40837.493567728699</v>
      </c>
    </row>
    <row r="1147" spans="2:17" x14ac:dyDescent="0.2">
      <c r="B1147" s="562" t="s">
        <v>661</v>
      </c>
      <c r="C1147" s="559"/>
      <c r="D1147" s="563">
        <f>D1143+D1146</f>
        <v>7041</v>
      </c>
      <c r="E1147" s="563">
        <f t="shared" ref="E1147:I1147" si="1523">E1143+E1146</f>
        <v>7948</v>
      </c>
      <c r="F1147" s="563">
        <f t="shared" si="1523"/>
        <v>9519.5182963407315</v>
      </c>
      <c r="G1147" s="563">
        <f t="shared" si="1523"/>
        <v>11426.421955608879</v>
      </c>
      <c r="H1147" s="563">
        <f t="shared" si="1523"/>
        <v>13477.432513497301</v>
      </c>
      <c r="I1147" s="563">
        <f t="shared" si="1523"/>
        <v>18943.405518896223</v>
      </c>
      <c r="J1147" s="533"/>
      <c r="K1147" s="562" t="s">
        <v>661</v>
      </c>
      <c r="L1147" s="564">
        <f>L1143+L1146</f>
        <v>13774.26</v>
      </c>
      <c r="M1147" s="564">
        <f t="shared" ref="M1147:Q1147" si="1524">M1143+M1146</f>
        <v>16437.934808951719</v>
      </c>
      <c r="N1147" s="564">
        <f t="shared" si="1524"/>
        <v>20694.641011387863</v>
      </c>
      <c r="O1147" s="564">
        <f t="shared" si="1524"/>
        <v>26078.048596110599</v>
      </c>
      <c r="P1147" s="564">
        <f t="shared" si="1524"/>
        <v>32304.180936905806</v>
      </c>
      <c r="Q1147" s="564">
        <f t="shared" si="1524"/>
        <v>47605.702456927487</v>
      </c>
    </row>
    <row r="1148" spans="2:17" x14ac:dyDescent="0.2">
      <c r="B1148" s="501" t="s">
        <v>248</v>
      </c>
      <c r="C1148" s="576"/>
      <c r="D1148" s="756"/>
      <c r="E1148" s="756"/>
      <c r="F1148" s="756"/>
      <c r="G1148" s="756"/>
      <c r="H1148" s="756"/>
      <c r="I1148" s="756"/>
      <c r="J1148" s="533"/>
      <c r="K1148" s="501" t="s">
        <v>248</v>
      </c>
      <c r="L1148" s="566"/>
      <c r="M1148" s="566"/>
      <c r="N1148" s="566"/>
      <c r="O1148" s="566"/>
      <c r="P1148" s="566"/>
      <c r="Q1148" s="567"/>
    </row>
    <row r="1149" spans="2:17" x14ac:dyDescent="0.2">
      <c r="B1149" s="18" t="s">
        <v>785</v>
      </c>
      <c r="C1149" s="524"/>
      <c r="D1149" s="537"/>
      <c r="E1149" s="537"/>
      <c r="F1149" s="537"/>
      <c r="G1149" s="537"/>
      <c r="H1149" s="537"/>
      <c r="I1149" s="537"/>
      <c r="J1149" s="533"/>
      <c r="K1149" s="18" t="s">
        <v>785</v>
      </c>
      <c r="L1149" s="545"/>
      <c r="M1149" s="545"/>
      <c r="N1149" s="545"/>
      <c r="O1149" s="545"/>
      <c r="P1149" s="545"/>
      <c r="Q1149" s="546"/>
    </row>
    <row r="1150" spans="2:17" x14ac:dyDescent="0.2">
      <c r="B1150" s="92" t="s">
        <v>45</v>
      </c>
      <c r="C1150" s="789" t="s">
        <v>247</v>
      </c>
      <c r="D1150" s="749">
        <f>D1097*'estand mp'!$D$425</f>
        <v>797</v>
      </c>
      <c r="E1150" s="749">
        <f>E1097*'estand mp'!$D$425</f>
        <v>866</v>
      </c>
      <c r="F1150" s="749">
        <f>F1097*'estand mp'!$D$425</f>
        <v>1032.7408518296343</v>
      </c>
      <c r="G1150" s="749">
        <f>G1097*'estand mp'!$D$425</f>
        <v>1240.2890221955611</v>
      </c>
      <c r="H1150" s="749">
        <f>H1097*'estand mp'!$D$425</f>
        <v>1461.2837432513497</v>
      </c>
      <c r="I1150" s="749">
        <f>I1097*'estand mp'!$D$425</f>
        <v>2070.7972405518894</v>
      </c>
      <c r="K1150" s="92" t="s">
        <v>45</v>
      </c>
      <c r="L1150" s="613">
        <f>D1150*U1102</f>
        <v>127.52</v>
      </c>
      <c r="M1150" s="613">
        <f t="shared" ref="M1150:Q1150" si="1525">E1150*V1102</f>
        <v>146.3308829568789</v>
      </c>
      <c r="N1150" s="613">
        <f t="shared" si="1525"/>
        <v>183.42960652022609</v>
      </c>
      <c r="O1150" s="613">
        <f t="shared" si="1525"/>
        <v>231.33618758982163</v>
      </c>
      <c r="P1150" s="613">
        <f t="shared" si="1525"/>
        <v>286.1593343597674</v>
      </c>
      <c r="Q1150" s="613">
        <f t="shared" si="1525"/>
        <v>426.14328551040416</v>
      </c>
    </row>
    <row r="1151" spans="2:17" x14ac:dyDescent="0.2">
      <c r="B1151" s="87" t="s">
        <v>74</v>
      </c>
      <c r="C1151" s="739" t="s">
        <v>247</v>
      </c>
      <c r="D1151" s="612">
        <f>D1098*'estand mp'!$D$432</f>
        <v>930</v>
      </c>
      <c r="E1151" s="612">
        <f>E1098*'estand mp'!$D$432</f>
        <v>1070</v>
      </c>
      <c r="F1151" s="612">
        <f>F1098*'estand mp'!$D$432</f>
        <v>1284.259148170366</v>
      </c>
      <c r="G1151" s="612">
        <f>G1098*'estand mp'!$D$432</f>
        <v>1541.1109778044392</v>
      </c>
      <c r="H1151" s="612">
        <f>H1098*'estand mp'!$D$432</f>
        <v>1818.7162567486503</v>
      </c>
      <c r="I1151" s="612">
        <f>I1098*'estand mp'!$D$432</f>
        <v>2546.2027594481106</v>
      </c>
      <c r="K1151" s="87" t="s">
        <v>74</v>
      </c>
      <c r="L1151" s="613">
        <f>D1151*U1103</f>
        <v>344.1</v>
      </c>
      <c r="M1151" s="613">
        <f t="shared" ref="M1151:Q1151" si="1526">E1151*V1103</f>
        <v>405.56910299003317</v>
      </c>
      <c r="N1151" s="613">
        <f t="shared" si="1526"/>
        <v>510.0423001434097</v>
      </c>
      <c r="O1151" s="613">
        <f t="shared" si="1526"/>
        <v>642.52913564677385</v>
      </c>
      <c r="P1151" s="613">
        <f t="shared" si="1526"/>
        <v>796.10718090957346</v>
      </c>
      <c r="Q1151" s="613">
        <f t="shared" si="1526"/>
        <v>1171.1957977829429</v>
      </c>
    </row>
    <row r="1152" spans="2:17" x14ac:dyDescent="0.2">
      <c r="B1152" s="549" t="s">
        <v>812</v>
      </c>
      <c r="C1152" s="754"/>
      <c r="D1152" s="551">
        <f t="shared" ref="D1152" si="1527">SUM(D1150:D1151)</f>
        <v>1727</v>
      </c>
      <c r="E1152" s="551">
        <f t="shared" ref="E1152:I1152" si="1528">SUM(E1150:E1151)</f>
        <v>1936</v>
      </c>
      <c r="F1152" s="551">
        <f t="shared" si="1528"/>
        <v>2317</v>
      </c>
      <c r="G1152" s="551">
        <f t="shared" si="1528"/>
        <v>2781.4000000000005</v>
      </c>
      <c r="H1152" s="551">
        <f t="shared" si="1528"/>
        <v>3280</v>
      </c>
      <c r="I1152" s="551">
        <f t="shared" si="1528"/>
        <v>4617</v>
      </c>
      <c r="J1152" s="533"/>
      <c r="K1152" s="549" t="s">
        <v>812</v>
      </c>
      <c r="L1152" s="604">
        <f t="shared" ref="L1152" si="1529">SUM(L1150:L1151)</f>
        <v>471.62</v>
      </c>
      <c r="M1152" s="604">
        <f t="shared" ref="M1152:Q1152" si="1530">SUM(M1150:M1151)</f>
        <v>551.89998594691201</v>
      </c>
      <c r="N1152" s="604">
        <f t="shared" si="1530"/>
        <v>693.47190666363576</v>
      </c>
      <c r="O1152" s="604">
        <f t="shared" si="1530"/>
        <v>873.86532323659549</v>
      </c>
      <c r="P1152" s="604">
        <f t="shared" si="1530"/>
        <v>1082.2665152693407</v>
      </c>
      <c r="Q1152" s="604">
        <f t="shared" si="1530"/>
        <v>1597.3390832933471</v>
      </c>
    </row>
    <row r="1153" spans="2:17" x14ac:dyDescent="0.2">
      <c r="B1153" s="18" t="s">
        <v>805</v>
      </c>
      <c r="C1153" s="524"/>
      <c r="D1153" s="537"/>
      <c r="E1153" s="537"/>
      <c r="F1153" s="537"/>
      <c r="G1153" s="537"/>
      <c r="H1153" s="537"/>
      <c r="I1153" s="537"/>
      <c r="J1153" s="533"/>
      <c r="K1153" s="18" t="s">
        <v>805</v>
      </c>
      <c r="L1153" s="545"/>
      <c r="M1153" s="545"/>
      <c r="N1153" s="545"/>
      <c r="O1153" s="545"/>
      <c r="P1153" s="545"/>
      <c r="Q1153" s="546"/>
    </row>
    <row r="1154" spans="2:17" x14ac:dyDescent="0.2">
      <c r="B1154" s="92" t="s">
        <v>45</v>
      </c>
      <c r="C1154" s="789" t="s">
        <v>247</v>
      </c>
      <c r="D1154" s="749">
        <f>D1097*'estand mp'!$D$426</f>
        <v>797</v>
      </c>
      <c r="E1154" s="749">
        <f>E1097*'estand mp'!$D$426</f>
        <v>866</v>
      </c>
      <c r="F1154" s="749">
        <f>F1097*'estand mp'!$D$426</f>
        <v>1032.7408518296343</v>
      </c>
      <c r="G1154" s="749">
        <f>G1097*'estand mp'!$D$426</f>
        <v>1240.2890221955611</v>
      </c>
      <c r="H1154" s="749">
        <f>H1097*'estand mp'!$D$426</f>
        <v>1461.2837432513497</v>
      </c>
      <c r="I1154" s="749">
        <f>I1097*'estand mp'!$D$426</f>
        <v>2070.7972405518894</v>
      </c>
      <c r="K1154" s="92" t="s">
        <v>45</v>
      </c>
      <c r="L1154" s="613">
        <f>D1154*U1105</f>
        <v>227.14499999999998</v>
      </c>
      <c r="M1154" s="613">
        <f t="shared" ref="M1154:Q1154" si="1531">E1154*V1105</f>
        <v>258.46632443531826</v>
      </c>
      <c r="N1154" s="613">
        <f t="shared" si="1531"/>
        <v>323.72539781116416</v>
      </c>
      <c r="O1154" s="613">
        <f t="shared" si="1531"/>
        <v>408.24322816805437</v>
      </c>
      <c r="P1154" s="613">
        <f t="shared" si="1531"/>
        <v>504.98738239643768</v>
      </c>
      <c r="Q1154" s="613">
        <f t="shared" si="1531"/>
        <v>752.01759848084669</v>
      </c>
    </row>
    <row r="1155" spans="2:17" x14ac:dyDescent="0.2">
      <c r="B1155" s="87" t="s">
        <v>74</v>
      </c>
      <c r="C1155" s="739" t="s">
        <v>247</v>
      </c>
      <c r="D1155" s="612">
        <f>D1098*'estand mp'!$D$433</f>
        <v>930</v>
      </c>
      <c r="E1155" s="612">
        <f>E1098*'estand mp'!$D$433</f>
        <v>1070</v>
      </c>
      <c r="F1155" s="612">
        <f>F1098*'estand mp'!$D$433</f>
        <v>1284.259148170366</v>
      </c>
      <c r="G1155" s="612">
        <f>G1098*'estand mp'!$D$433</f>
        <v>1541.1109778044392</v>
      </c>
      <c r="H1155" s="612">
        <f>H1098*'estand mp'!$D$433</f>
        <v>1818.7162567486503</v>
      </c>
      <c r="I1155" s="612">
        <f>I1098*'estand mp'!$D$433</f>
        <v>2546.2027594481106</v>
      </c>
      <c r="K1155" s="87" t="s">
        <v>74</v>
      </c>
      <c r="L1155" s="613">
        <f>D1155*U1106</f>
        <v>799.8</v>
      </c>
      <c r="M1155" s="613">
        <f t="shared" ref="M1155:Q1155" si="1532">E1155*V1106</f>
        <v>958.87641196013294</v>
      </c>
      <c r="N1155" s="613">
        <f t="shared" si="1532"/>
        <v>1207.8077448869624</v>
      </c>
      <c r="O1155" s="613">
        <f t="shared" si="1532"/>
        <v>1521.7586781695361</v>
      </c>
      <c r="P1155" s="613">
        <f t="shared" si="1532"/>
        <v>1885.5146856189633</v>
      </c>
      <c r="Q1155" s="613">
        <f t="shared" si="1532"/>
        <v>2773.884526605681</v>
      </c>
    </row>
    <row r="1156" spans="2:17" x14ac:dyDescent="0.2">
      <c r="B1156" s="561" t="s">
        <v>813</v>
      </c>
      <c r="C1156" s="611"/>
      <c r="D1156" s="572">
        <f t="shared" ref="D1156" si="1533">SUM(D1154:D1155)</f>
        <v>1727</v>
      </c>
      <c r="E1156" s="572">
        <f t="shared" ref="E1156:I1156" si="1534">SUM(E1154:E1155)</f>
        <v>1936</v>
      </c>
      <c r="F1156" s="572">
        <f t="shared" si="1534"/>
        <v>2317</v>
      </c>
      <c r="G1156" s="572">
        <f t="shared" si="1534"/>
        <v>2781.4000000000005</v>
      </c>
      <c r="H1156" s="572">
        <f t="shared" si="1534"/>
        <v>3280</v>
      </c>
      <c r="I1156" s="572">
        <f t="shared" si="1534"/>
        <v>4617</v>
      </c>
      <c r="J1156" s="533"/>
      <c r="K1156" s="561" t="s">
        <v>813</v>
      </c>
      <c r="L1156" s="604">
        <f t="shared" ref="L1156" si="1535">SUM(L1154:L1155)</f>
        <v>1026.9449999999999</v>
      </c>
      <c r="M1156" s="604">
        <f t="shared" ref="M1156:Q1156" si="1536">SUM(M1154:M1155)</f>
        <v>1217.3427363954511</v>
      </c>
      <c r="N1156" s="604">
        <f t="shared" si="1536"/>
        <v>1531.5331426981265</v>
      </c>
      <c r="O1156" s="604">
        <f t="shared" si="1536"/>
        <v>1930.0019063375905</v>
      </c>
      <c r="P1156" s="604">
        <f t="shared" si="1536"/>
        <v>2390.5020680154012</v>
      </c>
      <c r="Q1156" s="604">
        <f t="shared" si="1536"/>
        <v>3525.9021250865276</v>
      </c>
    </row>
    <row r="1157" spans="2:17" x14ac:dyDescent="0.2">
      <c r="B1157" s="758" t="s">
        <v>663</v>
      </c>
      <c r="C1157" s="550"/>
      <c r="D1157" s="563">
        <f t="shared" ref="D1157" si="1537">D1152+D1156</f>
        <v>3454</v>
      </c>
      <c r="E1157" s="563">
        <f t="shared" ref="E1157:I1157" si="1538">E1152+E1156</f>
        <v>3872</v>
      </c>
      <c r="F1157" s="563">
        <f t="shared" si="1538"/>
        <v>4634</v>
      </c>
      <c r="G1157" s="563">
        <f t="shared" si="1538"/>
        <v>5562.8000000000011</v>
      </c>
      <c r="H1157" s="563">
        <f t="shared" si="1538"/>
        <v>6560</v>
      </c>
      <c r="I1157" s="563">
        <f t="shared" si="1538"/>
        <v>9234</v>
      </c>
      <c r="J1157" s="533"/>
      <c r="K1157" s="758" t="s">
        <v>663</v>
      </c>
      <c r="L1157" s="564">
        <f t="shared" ref="L1157" si="1539">L1152+L1156</f>
        <v>1498.5650000000001</v>
      </c>
      <c r="M1157" s="564">
        <f t="shared" ref="M1157:Q1157" si="1540">M1152+M1156</f>
        <v>1769.2427223423631</v>
      </c>
      <c r="N1157" s="564">
        <f t="shared" si="1540"/>
        <v>2225.0050493617623</v>
      </c>
      <c r="O1157" s="564">
        <f t="shared" si="1540"/>
        <v>2803.8672295741862</v>
      </c>
      <c r="P1157" s="564">
        <f t="shared" si="1540"/>
        <v>3472.7685832847419</v>
      </c>
      <c r="Q1157" s="564">
        <f t="shared" si="1540"/>
        <v>5123.2412083798745</v>
      </c>
    </row>
    <row r="1158" spans="2:17" x14ac:dyDescent="0.2">
      <c r="B1158" s="541" t="s">
        <v>668</v>
      </c>
      <c r="C1158" s="573"/>
      <c r="D1158" s="563">
        <f t="shared" ref="D1158" si="1541">+D1147+D1157</f>
        <v>10495</v>
      </c>
      <c r="E1158" s="563">
        <f t="shared" ref="E1158:I1158" si="1542">+E1147+E1157</f>
        <v>11820</v>
      </c>
      <c r="F1158" s="563">
        <f t="shared" si="1542"/>
        <v>14153.518296340731</v>
      </c>
      <c r="G1158" s="563">
        <f t="shared" si="1542"/>
        <v>16989.221955608882</v>
      </c>
      <c r="H1158" s="563">
        <f t="shared" si="1542"/>
        <v>20037.432513497301</v>
      </c>
      <c r="I1158" s="563">
        <f t="shared" si="1542"/>
        <v>28177.405518896223</v>
      </c>
      <c r="J1158" s="533"/>
      <c r="K1158" s="541" t="s">
        <v>668</v>
      </c>
      <c r="L1158" s="564">
        <f t="shared" ref="L1158" si="1543">+L1147+L1157</f>
        <v>15272.825000000001</v>
      </c>
      <c r="M1158" s="564">
        <f t="shared" ref="M1158:Q1158" si="1544">+M1147+M1157</f>
        <v>18207.177531294081</v>
      </c>
      <c r="N1158" s="564">
        <f t="shared" si="1544"/>
        <v>22919.646060749626</v>
      </c>
      <c r="O1158" s="564">
        <f t="shared" si="1544"/>
        <v>28881.915825684784</v>
      </c>
      <c r="P1158" s="564">
        <f t="shared" si="1544"/>
        <v>35776.949520190552</v>
      </c>
      <c r="Q1158" s="564">
        <f t="shared" si="1544"/>
        <v>52728.943665307364</v>
      </c>
    </row>
    <row r="1159" spans="2:17" x14ac:dyDescent="0.2">
      <c r="B1159" s="683" t="s">
        <v>135</v>
      </c>
      <c r="C1159" s="524"/>
      <c r="D1159" s="537"/>
      <c r="E1159" s="537"/>
      <c r="F1159" s="537"/>
      <c r="G1159" s="537"/>
      <c r="H1159" s="537"/>
      <c r="I1159" s="537"/>
      <c r="J1159" s="533"/>
      <c r="K1159" s="683" t="s">
        <v>135</v>
      </c>
      <c r="L1159" s="566"/>
      <c r="M1159" s="566"/>
      <c r="N1159" s="566"/>
      <c r="O1159" s="566"/>
      <c r="P1159" s="566"/>
      <c r="Q1159" s="567"/>
    </row>
    <row r="1160" spans="2:17" x14ac:dyDescent="0.2">
      <c r="B1160" s="523" t="s">
        <v>250</v>
      </c>
      <c r="C1160" s="524"/>
      <c r="D1160" s="537"/>
      <c r="E1160" s="537"/>
      <c r="F1160" s="537"/>
      <c r="G1160" s="537"/>
      <c r="H1160" s="537"/>
      <c r="I1160" s="537"/>
      <c r="J1160" s="533"/>
      <c r="K1160" s="523" t="s">
        <v>250</v>
      </c>
      <c r="L1160" s="545"/>
      <c r="M1160" s="545"/>
      <c r="N1160" s="545"/>
      <c r="O1160" s="545"/>
      <c r="P1160" s="545"/>
      <c r="Q1160" s="546"/>
    </row>
    <row r="1161" spans="2:17" x14ac:dyDescent="0.2">
      <c r="B1161" s="523" t="s">
        <v>840</v>
      </c>
      <c r="C1161" s="524"/>
      <c r="D1161" s="537"/>
      <c r="E1161" s="537"/>
      <c r="F1161" s="537"/>
      <c r="G1161" s="537"/>
      <c r="H1161" s="537"/>
      <c r="I1161" s="537"/>
      <c r="J1161" s="533"/>
      <c r="K1161" s="523" t="s">
        <v>840</v>
      </c>
      <c r="L1161" s="545"/>
      <c r="M1161" s="545"/>
      <c r="N1161" s="545"/>
      <c r="O1161" s="545"/>
      <c r="P1161" s="545"/>
      <c r="Q1161" s="546"/>
    </row>
    <row r="1162" spans="2:17" x14ac:dyDescent="0.2">
      <c r="B1162" s="92" t="s">
        <v>45</v>
      </c>
      <c r="C1162" s="739" t="s">
        <v>267</v>
      </c>
      <c r="D1162" s="612">
        <f>ROUND((($C$1179*D1142)/240),0)</f>
        <v>299</v>
      </c>
      <c r="E1162" s="612">
        <f t="shared" ref="E1162:I1162" si="1545">ROUND((($C$1179*E1142)/240),0)</f>
        <v>325</v>
      </c>
      <c r="F1162" s="612">
        <f t="shared" si="1545"/>
        <v>387</v>
      </c>
      <c r="G1162" s="612">
        <f t="shared" si="1545"/>
        <v>465</v>
      </c>
      <c r="H1162" s="612">
        <f t="shared" si="1545"/>
        <v>548</v>
      </c>
      <c r="I1162" s="612">
        <f t="shared" si="1545"/>
        <v>777</v>
      </c>
      <c r="K1162" s="92" t="s">
        <v>45</v>
      </c>
      <c r="L1162" s="613">
        <f t="shared" ref="L1162" si="1546">L1102+L1122-L1142</f>
        <v>257.14000000000033</v>
      </c>
      <c r="M1162" s="613">
        <f t="shared" ref="M1162:Q1162" si="1547">M1102+M1122-M1142</f>
        <v>291.17020184741705</v>
      </c>
      <c r="N1162" s="613">
        <f t="shared" si="1547"/>
        <v>363.94337515058396</v>
      </c>
      <c r="O1162" s="613">
        <f t="shared" si="1547"/>
        <v>459.16811442937296</v>
      </c>
      <c r="P1162" s="613">
        <f t="shared" si="1547"/>
        <v>568.12968209020892</v>
      </c>
      <c r="Q1162" s="613">
        <f t="shared" si="1547"/>
        <v>846.51749962507347</v>
      </c>
    </row>
    <row r="1163" spans="2:17" x14ac:dyDescent="0.2">
      <c r="B1163" s="561" t="s">
        <v>841</v>
      </c>
      <c r="C1163" s="611"/>
      <c r="D1163" s="572">
        <f t="shared" ref="D1163" si="1548">SUM(D1162:D1162)</f>
        <v>299</v>
      </c>
      <c r="E1163" s="572">
        <f t="shared" ref="E1163:I1163" si="1549">SUM(E1162:E1162)</f>
        <v>325</v>
      </c>
      <c r="F1163" s="572">
        <f t="shared" si="1549"/>
        <v>387</v>
      </c>
      <c r="G1163" s="572">
        <f t="shared" si="1549"/>
        <v>465</v>
      </c>
      <c r="H1163" s="572">
        <f t="shared" si="1549"/>
        <v>548</v>
      </c>
      <c r="I1163" s="572">
        <f t="shared" si="1549"/>
        <v>777</v>
      </c>
      <c r="J1163" s="533"/>
      <c r="K1163" s="561" t="s">
        <v>841</v>
      </c>
      <c r="L1163" s="604">
        <f t="shared" ref="L1163" si="1550">SUM(L1162:L1162)</f>
        <v>257.14000000000033</v>
      </c>
      <c r="M1163" s="604">
        <f t="shared" ref="M1163:Q1163" si="1551">SUM(M1162:M1162)</f>
        <v>291.17020184741705</v>
      </c>
      <c r="N1163" s="604">
        <f t="shared" si="1551"/>
        <v>363.94337515058396</v>
      </c>
      <c r="O1163" s="604">
        <f t="shared" si="1551"/>
        <v>459.16811442937296</v>
      </c>
      <c r="P1163" s="604">
        <f t="shared" si="1551"/>
        <v>568.12968209020892</v>
      </c>
      <c r="Q1163" s="604">
        <f t="shared" si="1551"/>
        <v>846.51749962507347</v>
      </c>
    </row>
    <row r="1164" spans="2:17" x14ac:dyDescent="0.2">
      <c r="B1164" s="523" t="s">
        <v>842</v>
      </c>
      <c r="C1164" s="524"/>
      <c r="D1164" s="537"/>
      <c r="E1164" s="537"/>
      <c r="F1164" s="537"/>
      <c r="G1164" s="537"/>
      <c r="H1164" s="537"/>
      <c r="I1164" s="537"/>
      <c r="J1164" s="533"/>
      <c r="K1164" s="523" t="s">
        <v>842</v>
      </c>
      <c r="L1164" s="545"/>
      <c r="M1164" s="545"/>
      <c r="N1164" s="545"/>
      <c r="O1164" s="545"/>
      <c r="P1164" s="545"/>
      <c r="Q1164" s="546"/>
    </row>
    <row r="1165" spans="2:17" x14ac:dyDescent="0.2">
      <c r="B1165" s="87" t="s">
        <v>74</v>
      </c>
      <c r="C1165" s="739" t="s">
        <v>267</v>
      </c>
      <c r="D1165" s="612">
        <f>ROUND((($C$1179*D1145)/240),0)</f>
        <v>581</v>
      </c>
      <c r="E1165" s="612">
        <f t="shared" ref="E1165:I1165" si="1552">ROUND((($C$1179*E1145)/240),0)</f>
        <v>669</v>
      </c>
      <c r="F1165" s="612">
        <f t="shared" si="1552"/>
        <v>803</v>
      </c>
      <c r="G1165" s="612">
        <f t="shared" si="1552"/>
        <v>963</v>
      </c>
      <c r="H1165" s="612">
        <f t="shared" si="1552"/>
        <v>1137</v>
      </c>
      <c r="I1165" s="612">
        <f t="shared" si="1552"/>
        <v>1591</v>
      </c>
      <c r="K1165" s="87" t="s">
        <v>74</v>
      </c>
      <c r="L1165" s="613">
        <f t="shared" ref="L1165" si="1553">L1105+L1125-L1145</f>
        <v>1464.1200000000008</v>
      </c>
      <c r="M1165" s="613">
        <f t="shared" ref="M1165:Q1165" si="1554">M1105+M1125-M1145</f>
        <v>1764.4549892008636</v>
      </c>
      <c r="N1165" s="613">
        <f t="shared" si="1554"/>
        <v>2223.561518367067</v>
      </c>
      <c r="O1165" s="613">
        <f t="shared" si="1554"/>
        <v>2799.9158324377931</v>
      </c>
      <c r="P1165" s="613">
        <f t="shared" si="1554"/>
        <v>3470.8351437529782</v>
      </c>
      <c r="Q1165" s="613">
        <f t="shared" si="1554"/>
        <v>5103.4782697619157</v>
      </c>
    </row>
    <row r="1166" spans="2:17" x14ac:dyDescent="0.2">
      <c r="B1166" s="561" t="s">
        <v>843</v>
      </c>
      <c r="C1166" s="611"/>
      <c r="D1166" s="572">
        <f t="shared" ref="D1166" si="1555">SUM(D1165:D1165)</f>
        <v>581</v>
      </c>
      <c r="E1166" s="572">
        <f t="shared" ref="E1166:I1166" si="1556">SUM(E1165:E1165)</f>
        <v>669</v>
      </c>
      <c r="F1166" s="572">
        <f t="shared" si="1556"/>
        <v>803</v>
      </c>
      <c r="G1166" s="572">
        <f t="shared" si="1556"/>
        <v>963</v>
      </c>
      <c r="H1166" s="572">
        <f t="shared" si="1556"/>
        <v>1137</v>
      </c>
      <c r="I1166" s="572">
        <f t="shared" si="1556"/>
        <v>1591</v>
      </c>
      <c r="J1166" s="533"/>
      <c r="K1166" s="561" t="s">
        <v>843</v>
      </c>
      <c r="L1166" s="604">
        <f t="shared" ref="L1166" si="1557">SUM(L1165:L1165)</f>
        <v>1464.1200000000008</v>
      </c>
      <c r="M1166" s="604">
        <f t="shared" ref="M1166:Q1166" si="1558">SUM(M1165:M1165)</f>
        <v>1764.4549892008636</v>
      </c>
      <c r="N1166" s="604">
        <f t="shared" si="1558"/>
        <v>2223.561518367067</v>
      </c>
      <c r="O1166" s="604">
        <f t="shared" si="1558"/>
        <v>2799.9158324377931</v>
      </c>
      <c r="P1166" s="604">
        <f t="shared" si="1558"/>
        <v>3470.8351437529782</v>
      </c>
      <c r="Q1166" s="604">
        <f t="shared" si="1558"/>
        <v>5103.4782697619157</v>
      </c>
    </row>
    <row r="1167" spans="2:17" x14ac:dyDescent="0.2">
      <c r="B1167" s="562" t="s">
        <v>661</v>
      </c>
      <c r="C1167" s="559"/>
      <c r="D1167" s="563">
        <f>D1163+D1166</f>
        <v>880</v>
      </c>
      <c r="E1167" s="563">
        <f t="shared" ref="E1167:I1167" si="1559">E1163+E1166</f>
        <v>994</v>
      </c>
      <c r="F1167" s="563">
        <f t="shared" si="1559"/>
        <v>1190</v>
      </c>
      <c r="G1167" s="563">
        <f t="shared" si="1559"/>
        <v>1428</v>
      </c>
      <c r="H1167" s="563">
        <f t="shared" si="1559"/>
        <v>1685</v>
      </c>
      <c r="I1167" s="563">
        <f t="shared" si="1559"/>
        <v>2368</v>
      </c>
      <c r="J1167" s="533"/>
      <c r="K1167" s="562" t="s">
        <v>661</v>
      </c>
      <c r="L1167" s="564">
        <f>L1163+L1166</f>
        <v>1721.2600000000011</v>
      </c>
      <c r="M1167" s="564">
        <f t="shared" ref="M1167:Q1167" si="1560">M1163+M1166</f>
        <v>2055.6251910482806</v>
      </c>
      <c r="N1167" s="564">
        <f t="shared" si="1560"/>
        <v>2587.504893517651</v>
      </c>
      <c r="O1167" s="564">
        <f t="shared" si="1560"/>
        <v>3259.0839468671661</v>
      </c>
      <c r="P1167" s="564">
        <f t="shared" si="1560"/>
        <v>4038.9648258431871</v>
      </c>
      <c r="Q1167" s="564">
        <f t="shared" si="1560"/>
        <v>5949.9957693869892</v>
      </c>
    </row>
    <row r="1168" spans="2:17" x14ac:dyDescent="0.2">
      <c r="B1168" s="501" t="s">
        <v>248</v>
      </c>
      <c r="C1168" s="576"/>
      <c r="D1168" s="756"/>
      <c r="E1168" s="756"/>
      <c r="F1168" s="756"/>
      <c r="G1168" s="756"/>
      <c r="H1168" s="756"/>
      <c r="I1168" s="756"/>
      <c r="J1168" s="533"/>
      <c r="K1168" s="501" t="s">
        <v>248</v>
      </c>
      <c r="L1168" s="566"/>
      <c r="M1168" s="566"/>
      <c r="N1168" s="566"/>
      <c r="O1168" s="566"/>
      <c r="P1168" s="566"/>
      <c r="Q1168" s="567"/>
    </row>
    <row r="1169" spans="2:17" x14ac:dyDescent="0.2">
      <c r="B1169" s="18" t="s">
        <v>785</v>
      </c>
      <c r="C1169" s="524"/>
      <c r="D1169" s="537"/>
      <c r="E1169" s="537"/>
      <c r="F1169" s="537"/>
      <c r="G1169" s="537"/>
      <c r="H1169" s="537"/>
      <c r="I1169" s="537"/>
      <c r="J1169" s="533"/>
      <c r="K1169" s="18" t="s">
        <v>785</v>
      </c>
      <c r="L1169" s="545"/>
      <c r="M1169" s="545"/>
      <c r="N1169" s="545"/>
      <c r="O1169" s="545"/>
      <c r="P1169" s="545"/>
      <c r="Q1169" s="546"/>
    </row>
    <row r="1170" spans="2:17" x14ac:dyDescent="0.2">
      <c r="B1170" s="92" t="s">
        <v>45</v>
      </c>
      <c r="C1170" s="789" t="s">
        <v>247</v>
      </c>
      <c r="D1170" s="749">
        <f>ROUND((($C$1179*D1150)/240),0)</f>
        <v>100</v>
      </c>
      <c r="E1170" s="749">
        <f t="shared" ref="E1170:I1170" si="1561">ROUND((($C$1179*E1150)/240),0)</f>
        <v>108</v>
      </c>
      <c r="F1170" s="749">
        <f t="shared" si="1561"/>
        <v>129</v>
      </c>
      <c r="G1170" s="749">
        <f t="shared" si="1561"/>
        <v>155</v>
      </c>
      <c r="H1170" s="749">
        <f t="shared" si="1561"/>
        <v>183</v>
      </c>
      <c r="I1170" s="749">
        <f t="shared" si="1561"/>
        <v>259</v>
      </c>
      <c r="K1170" s="92" t="s">
        <v>45</v>
      </c>
      <c r="L1170" s="613">
        <f t="shared" ref="L1170:L1171" si="1562">L1110+L1130-L1150</f>
        <v>16.000000000000014</v>
      </c>
      <c r="M1170" s="613">
        <f t="shared" ref="M1170:Q1170" si="1563">M1110+M1130-M1150</f>
        <v>18.249117043121146</v>
      </c>
      <c r="N1170" s="613">
        <f t="shared" si="1563"/>
        <v>22.912252574484796</v>
      </c>
      <c r="O1170" s="613">
        <f t="shared" si="1563"/>
        <v>28.910284969666236</v>
      </c>
      <c r="P1170" s="613">
        <f t="shared" si="1563"/>
        <v>35.836406467727329</v>
      </c>
      <c r="Q1170" s="613">
        <f t="shared" si="1563"/>
        <v>53.298849730831023</v>
      </c>
    </row>
    <row r="1171" spans="2:17" x14ac:dyDescent="0.2">
      <c r="B1171" s="87" t="s">
        <v>74</v>
      </c>
      <c r="C1171" s="739" t="s">
        <v>247</v>
      </c>
      <c r="D1171" s="612">
        <f>ROUND((($C$1179*D1151)/240),0)</f>
        <v>116</v>
      </c>
      <c r="E1171" s="612">
        <f t="shared" ref="E1171:I1171" si="1564">ROUND((($C$1179*E1151)/240),0)</f>
        <v>134</v>
      </c>
      <c r="F1171" s="612">
        <f t="shared" si="1564"/>
        <v>161</v>
      </c>
      <c r="G1171" s="612">
        <f t="shared" si="1564"/>
        <v>193</v>
      </c>
      <c r="H1171" s="612">
        <f t="shared" si="1564"/>
        <v>227</v>
      </c>
      <c r="I1171" s="612">
        <f t="shared" si="1564"/>
        <v>318</v>
      </c>
      <c r="K1171" s="87" t="s">
        <v>74</v>
      </c>
      <c r="L1171" s="613">
        <f t="shared" si="1562"/>
        <v>42.919999999999959</v>
      </c>
      <c r="M1171" s="613">
        <f t="shared" ref="M1171:Q1171" si="1565">M1111+M1131-M1151</f>
        <v>50.790897009966784</v>
      </c>
      <c r="N1171" s="613">
        <f t="shared" si="1565"/>
        <v>63.940996986533094</v>
      </c>
      <c r="O1171" s="613">
        <f t="shared" si="1565"/>
        <v>80.46670549092903</v>
      </c>
      <c r="P1171" s="613">
        <f t="shared" si="1565"/>
        <v>99.364774134445042</v>
      </c>
      <c r="Q1171" s="613">
        <f t="shared" si="1565"/>
        <v>146.27282226954389</v>
      </c>
    </row>
    <row r="1172" spans="2:17" x14ac:dyDescent="0.2">
      <c r="B1172" s="549" t="s">
        <v>812</v>
      </c>
      <c r="C1172" s="754"/>
      <c r="D1172" s="551">
        <f t="shared" ref="D1172" si="1566">SUM(D1170:D1171)</f>
        <v>216</v>
      </c>
      <c r="E1172" s="551">
        <f t="shared" ref="E1172:I1172" si="1567">SUM(E1170:E1171)</f>
        <v>242</v>
      </c>
      <c r="F1172" s="551">
        <f t="shared" si="1567"/>
        <v>290</v>
      </c>
      <c r="G1172" s="551">
        <f t="shared" si="1567"/>
        <v>348</v>
      </c>
      <c r="H1172" s="551">
        <f t="shared" si="1567"/>
        <v>410</v>
      </c>
      <c r="I1172" s="551">
        <f t="shared" si="1567"/>
        <v>577</v>
      </c>
      <c r="J1172" s="533"/>
      <c r="K1172" s="549" t="s">
        <v>812</v>
      </c>
      <c r="L1172" s="604">
        <f t="shared" ref="L1172" si="1568">SUM(L1170:L1171)</f>
        <v>58.919999999999973</v>
      </c>
      <c r="M1172" s="604">
        <f t="shared" ref="M1172:Q1172" si="1569">SUM(M1170:M1171)</f>
        <v>69.04001405308793</v>
      </c>
      <c r="N1172" s="604">
        <f t="shared" si="1569"/>
        <v>86.85324956101789</v>
      </c>
      <c r="O1172" s="604">
        <f t="shared" si="1569"/>
        <v>109.37699046059527</v>
      </c>
      <c r="P1172" s="604">
        <f t="shared" si="1569"/>
        <v>135.20118060217237</v>
      </c>
      <c r="Q1172" s="604">
        <f t="shared" si="1569"/>
        <v>199.57167200037492</v>
      </c>
    </row>
    <row r="1173" spans="2:17" x14ac:dyDescent="0.2">
      <c r="B1173" s="18" t="s">
        <v>805</v>
      </c>
      <c r="C1173" s="524"/>
      <c r="D1173" s="537"/>
      <c r="E1173" s="537"/>
      <c r="F1173" s="537"/>
      <c r="G1173" s="537"/>
      <c r="H1173" s="537"/>
      <c r="I1173" s="537"/>
      <c r="J1173" s="533"/>
      <c r="K1173" s="18" t="s">
        <v>805</v>
      </c>
      <c r="L1173" s="545"/>
      <c r="M1173" s="545"/>
      <c r="N1173" s="545"/>
      <c r="O1173" s="545"/>
      <c r="P1173" s="545"/>
      <c r="Q1173" s="546"/>
    </row>
    <row r="1174" spans="2:17" x14ac:dyDescent="0.2">
      <c r="B1174" s="92" t="s">
        <v>45</v>
      </c>
      <c r="C1174" s="789" t="s">
        <v>247</v>
      </c>
      <c r="D1174" s="749">
        <f>ROUND((($C$1179*D1154)/240),0)</f>
        <v>100</v>
      </c>
      <c r="E1174" s="749">
        <f t="shared" ref="E1174:I1174" si="1570">ROUND((($C$1179*E1154)/240),0)</f>
        <v>108</v>
      </c>
      <c r="F1174" s="749">
        <f t="shared" si="1570"/>
        <v>129</v>
      </c>
      <c r="G1174" s="749">
        <f t="shared" si="1570"/>
        <v>155</v>
      </c>
      <c r="H1174" s="749">
        <f t="shared" si="1570"/>
        <v>183</v>
      </c>
      <c r="I1174" s="749">
        <f t="shared" si="1570"/>
        <v>259</v>
      </c>
      <c r="K1174" s="92" t="s">
        <v>45</v>
      </c>
      <c r="L1174" s="613">
        <f t="shared" ref="L1174:L1175" si="1571">L1114+L1134-L1154</f>
        <v>28.5</v>
      </c>
      <c r="M1174" s="613">
        <f t="shared" ref="M1174:Q1174" si="1572">M1114+M1134-M1154</f>
        <v>32.233675564681732</v>
      </c>
      <c r="N1174" s="613">
        <f t="shared" si="1572"/>
        <v>40.43664607985238</v>
      </c>
      <c r="O1174" s="613">
        <f t="shared" si="1572"/>
        <v>51.01851200297989</v>
      </c>
      <c r="P1174" s="613">
        <f t="shared" si="1572"/>
        <v>63.24075759094552</v>
      </c>
      <c r="Q1174" s="613">
        <f t="shared" si="1572"/>
        <v>94.056798122171699</v>
      </c>
    </row>
    <row r="1175" spans="2:17" x14ac:dyDescent="0.2">
      <c r="B1175" s="87" t="s">
        <v>74</v>
      </c>
      <c r="C1175" s="739" t="s">
        <v>247</v>
      </c>
      <c r="D1175" s="612">
        <f>ROUND((($C$1179*D1155)/240),0)</f>
        <v>116</v>
      </c>
      <c r="E1175" s="612">
        <f t="shared" ref="E1175:I1175" si="1573">ROUND((($C$1179*E1155)/240),0)</f>
        <v>134</v>
      </c>
      <c r="F1175" s="612">
        <f t="shared" si="1573"/>
        <v>161</v>
      </c>
      <c r="G1175" s="612">
        <f t="shared" si="1573"/>
        <v>193</v>
      </c>
      <c r="H1175" s="612">
        <f t="shared" si="1573"/>
        <v>227</v>
      </c>
      <c r="I1175" s="612">
        <f t="shared" si="1573"/>
        <v>318</v>
      </c>
      <c r="K1175" s="87" t="s">
        <v>74</v>
      </c>
      <c r="L1175" s="613">
        <f t="shared" si="1571"/>
        <v>99.759999999999991</v>
      </c>
      <c r="M1175" s="613">
        <f t="shared" ref="M1175:Q1175" si="1574">M1115+M1135-M1155</f>
        <v>120.0835880398671</v>
      </c>
      <c r="N1175" s="613">
        <f t="shared" si="1574"/>
        <v>151.41573817390076</v>
      </c>
      <c r="O1175" s="613">
        <f t="shared" si="1574"/>
        <v>190.57642773081966</v>
      </c>
      <c r="P1175" s="613">
        <f t="shared" si="1574"/>
        <v>235.33733315864697</v>
      </c>
      <c r="Q1175" s="613">
        <f t="shared" si="1574"/>
        <v>346.43559951674933</v>
      </c>
    </row>
    <row r="1176" spans="2:17" x14ac:dyDescent="0.2">
      <c r="B1176" s="561" t="s">
        <v>813</v>
      </c>
      <c r="C1176" s="611"/>
      <c r="D1176" s="572">
        <f t="shared" ref="D1176" si="1575">SUM(D1174:D1175)</f>
        <v>216</v>
      </c>
      <c r="E1176" s="572">
        <f t="shared" ref="E1176:I1176" si="1576">SUM(E1174:E1175)</f>
        <v>242</v>
      </c>
      <c r="F1176" s="572">
        <f t="shared" si="1576"/>
        <v>290</v>
      </c>
      <c r="G1176" s="572">
        <f t="shared" si="1576"/>
        <v>348</v>
      </c>
      <c r="H1176" s="572">
        <f t="shared" si="1576"/>
        <v>410</v>
      </c>
      <c r="I1176" s="572">
        <f t="shared" si="1576"/>
        <v>577</v>
      </c>
      <c r="J1176" s="533"/>
      <c r="K1176" s="561" t="s">
        <v>813</v>
      </c>
      <c r="L1176" s="604">
        <f t="shared" ref="L1176" si="1577">SUM(L1174:L1175)</f>
        <v>128.26</v>
      </c>
      <c r="M1176" s="604">
        <f t="shared" ref="M1176:Q1176" si="1578">SUM(M1174:M1175)</f>
        <v>152.31726360454883</v>
      </c>
      <c r="N1176" s="604">
        <f t="shared" si="1578"/>
        <v>191.85238425375314</v>
      </c>
      <c r="O1176" s="604">
        <f t="shared" si="1578"/>
        <v>241.59493973379955</v>
      </c>
      <c r="P1176" s="604">
        <f t="shared" si="1578"/>
        <v>298.57809074959249</v>
      </c>
      <c r="Q1176" s="604">
        <f t="shared" si="1578"/>
        <v>440.49239763892103</v>
      </c>
    </row>
    <row r="1177" spans="2:17" x14ac:dyDescent="0.2">
      <c r="B1177" s="758" t="s">
        <v>663</v>
      </c>
      <c r="C1177" s="550"/>
      <c r="D1177" s="563">
        <f t="shared" ref="D1177" si="1579">D1172+D1176</f>
        <v>432</v>
      </c>
      <c r="E1177" s="563">
        <f t="shared" ref="E1177:I1177" si="1580">E1172+E1176</f>
        <v>484</v>
      </c>
      <c r="F1177" s="563">
        <f t="shared" si="1580"/>
        <v>580</v>
      </c>
      <c r="G1177" s="563">
        <f t="shared" si="1580"/>
        <v>696</v>
      </c>
      <c r="H1177" s="563">
        <f t="shared" si="1580"/>
        <v>820</v>
      </c>
      <c r="I1177" s="563">
        <f t="shared" si="1580"/>
        <v>1154</v>
      </c>
      <c r="J1177" s="533"/>
      <c r="K1177" s="758" t="s">
        <v>663</v>
      </c>
      <c r="L1177" s="564">
        <f t="shared" ref="L1177" si="1581">L1172+L1176</f>
        <v>187.17999999999995</v>
      </c>
      <c r="M1177" s="564">
        <f t="shared" ref="M1177:Q1177" si="1582">M1172+M1176</f>
        <v>221.35727765763676</v>
      </c>
      <c r="N1177" s="564">
        <f t="shared" si="1582"/>
        <v>278.70563381477103</v>
      </c>
      <c r="O1177" s="564">
        <f t="shared" si="1582"/>
        <v>350.97193019439482</v>
      </c>
      <c r="P1177" s="564">
        <f t="shared" si="1582"/>
        <v>433.77927135176486</v>
      </c>
      <c r="Q1177" s="564">
        <f t="shared" si="1582"/>
        <v>640.06406963929589</v>
      </c>
    </row>
    <row r="1178" spans="2:17" x14ac:dyDescent="0.2">
      <c r="B1178" s="541" t="s">
        <v>669</v>
      </c>
      <c r="C1178" s="573"/>
      <c r="D1178" s="563">
        <f t="shared" ref="D1178" si="1583">+D1167+D1177</f>
        <v>1312</v>
      </c>
      <c r="E1178" s="563">
        <f t="shared" ref="E1178:I1178" si="1584">+E1167+E1177</f>
        <v>1478</v>
      </c>
      <c r="F1178" s="563">
        <f t="shared" si="1584"/>
        <v>1770</v>
      </c>
      <c r="G1178" s="563">
        <f t="shared" si="1584"/>
        <v>2124</v>
      </c>
      <c r="H1178" s="563">
        <f t="shared" si="1584"/>
        <v>2505</v>
      </c>
      <c r="I1178" s="563">
        <f t="shared" si="1584"/>
        <v>3522</v>
      </c>
      <c r="J1178" s="533"/>
      <c r="K1178" s="541" t="s">
        <v>669</v>
      </c>
      <c r="L1178" s="564">
        <f t="shared" ref="L1178" si="1585">+L1167+L1177</f>
        <v>1908.440000000001</v>
      </c>
      <c r="M1178" s="564">
        <f t="shared" ref="M1178:Q1178" si="1586">+M1167+M1177</f>
        <v>2276.9824687059172</v>
      </c>
      <c r="N1178" s="564">
        <f t="shared" si="1586"/>
        <v>2866.2105273324219</v>
      </c>
      <c r="O1178" s="564">
        <f t="shared" si="1586"/>
        <v>3610.0558770615608</v>
      </c>
      <c r="P1178" s="564">
        <f t="shared" si="1586"/>
        <v>4472.7440971949518</v>
      </c>
      <c r="Q1178" s="564">
        <f t="shared" si="1586"/>
        <v>6590.0598390262849</v>
      </c>
    </row>
    <row r="1179" spans="2:17" x14ac:dyDescent="0.2">
      <c r="B1179" s="562" t="s">
        <v>670</v>
      </c>
      <c r="C1179" s="737">
        <v>30</v>
      </c>
    </row>
  </sheetData>
  <pageMargins left="0.74803149606299213" right="0.74803149606299213" top="0.98425196850393704" bottom="0.98425196850393704" header="0" footer="0"/>
  <pageSetup paperSize="9" scale="47" fitToWidth="22" fitToHeight="22" orientation="portrait" r:id="rId1"/>
  <headerFooter alignWithMargins="0"/>
  <colBreaks count="2" manualBreakCount="2">
    <brk id="10" max="1048575" man="1"/>
    <brk id="17" max="1048575" man="1"/>
  </colBreaks>
  <ignoredErrors>
    <ignoredError sqref="D338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2:I24"/>
  <sheetViews>
    <sheetView zoomScale="70" zoomScaleNormal="70" workbookViewId="0"/>
  </sheetViews>
  <sheetFormatPr baseColWidth="10" defaultRowHeight="12.75" x14ac:dyDescent="0.2"/>
  <cols>
    <col min="1" max="1" width="11.42578125" style="255"/>
    <col min="2" max="2" width="32.7109375" style="255" bestFit="1" customWidth="1"/>
    <col min="3" max="3" width="15.42578125" style="255" bestFit="1" customWidth="1"/>
    <col min="4" max="4" width="13.42578125" style="255" bestFit="1" customWidth="1"/>
    <col min="5" max="5" width="14.42578125" style="255" bestFit="1" customWidth="1"/>
    <col min="6" max="6" width="15.85546875" style="255" bestFit="1" customWidth="1"/>
    <col min="7" max="7" width="15.140625" style="255" bestFit="1" customWidth="1"/>
    <col min="8" max="8" width="16.28515625" style="255" bestFit="1" customWidth="1"/>
    <col min="9" max="16384" width="11.42578125" style="255"/>
  </cols>
  <sheetData>
    <row r="2" spans="2:8" x14ac:dyDescent="0.2">
      <c r="B2" s="858" t="s">
        <v>271</v>
      </c>
      <c r="C2" s="859"/>
      <c r="D2" s="859"/>
      <c r="E2" s="859"/>
      <c r="F2" s="859"/>
      <c r="G2" s="859"/>
      <c r="H2" s="860"/>
    </row>
    <row r="3" spans="2:8" x14ac:dyDescent="0.2">
      <c r="B3" s="861" t="s">
        <v>20</v>
      </c>
      <c r="C3" s="862"/>
      <c r="D3" s="862"/>
      <c r="E3" s="862"/>
      <c r="F3" s="862"/>
      <c r="G3" s="862"/>
      <c r="H3" s="863"/>
    </row>
    <row r="4" spans="2:8" x14ac:dyDescent="0.2">
      <c r="B4" s="864" t="s">
        <v>272</v>
      </c>
      <c r="C4" s="862"/>
      <c r="D4" s="862"/>
      <c r="E4" s="862"/>
      <c r="F4" s="862"/>
      <c r="G4" s="862"/>
      <c r="H4" s="863"/>
    </row>
    <row r="5" spans="2:8" x14ac:dyDescent="0.2">
      <c r="B5" s="861" t="s">
        <v>2</v>
      </c>
      <c r="C5" s="862"/>
      <c r="D5" s="862"/>
      <c r="E5" s="862"/>
      <c r="F5" s="862"/>
      <c r="G5" s="862"/>
      <c r="H5" s="863"/>
    </row>
    <row r="6" spans="2:8" x14ac:dyDescent="0.2">
      <c r="B6" s="865"/>
      <c r="C6" s="866"/>
      <c r="D6" s="866"/>
      <c r="E6" s="866"/>
      <c r="F6" s="866"/>
      <c r="G6" s="866"/>
      <c r="H6" s="867"/>
    </row>
    <row r="7" spans="2:8" x14ac:dyDescent="0.2">
      <c r="B7" s="475"/>
      <c r="C7" s="476"/>
      <c r="D7" s="476"/>
      <c r="E7" s="476"/>
      <c r="F7" s="476"/>
      <c r="G7" s="476"/>
      <c r="H7" s="477"/>
    </row>
    <row r="8" spans="2:8" x14ac:dyDescent="0.2">
      <c r="B8" s="14" t="s">
        <v>34</v>
      </c>
      <c r="C8" s="110" t="s">
        <v>38</v>
      </c>
      <c r="D8" s="110" t="s">
        <v>39</v>
      </c>
      <c r="E8" s="110" t="s">
        <v>40</v>
      </c>
      <c r="F8" s="110" t="s">
        <v>121</v>
      </c>
      <c r="G8" s="110" t="s">
        <v>122</v>
      </c>
      <c r="H8" s="110" t="s">
        <v>633</v>
      </c>
    </row>
    <row r="9" spans="2:8" x14ac:dyDescent="0.2">
      <c r="B9" s="13" t="s">
        <v>41</v>
      </c>
      <c r="C9" s="257">
        <f>'Pres MP Cant'!L86</f>
        <v>68313.090500000006</v>
      </c>
      <c r="D9" s="257">
        <f>'Pres MP Cant'!M86</f>
        <v>74627.414425555544</v>
      </c>
      <c r="E9" s="257">
        <f>'Pres MP Cant'!N86</f>
        <v>94449.475730915801</v>
      </c>
      <c r="F9" s="257">
        <f>'Pres MP Cant'!O86</f>
        <v>119009.60326195392</v>
      </c>
      <c r="G9" s="257">
        <f>'Pres MP Cant'!P86</f>
        <v>156379.55247705264</v>
      </c>
      <c r="H9" s="257">
        <f>'Pres MP Cant'!Q86</f>
        <v>205275.17112640032</v>
      </c>
    </row>
    <row r="10" spans="2:8" x14ac:dyDescent="0.2">
      <c r="B10" s="5" t="s">
        <v>43</v>
      </c>
      <c r="C10" s="257">
        <f>'Pres MP Cant'!L333</f>
        <v>234957.26629999996</v>
      </c>
      <c r="D10" s="257">
        <f>'Pres MP Cant'!M333</f>
        <v>240435.45614999998</v>
      </c>
      <c r="E10" s="257">
        <f>'Pres MP Cant'!N333</f>
        <v>305608.51566177764</v>
      </c>
      <c r="F10" s="257">
        <f>'Pres MP Cant'!O333</f>
        <v>385157.50020156486</v>
      </c>
      <c r="G10" s="257">
        <f>'Pres MP Cant'!P333</f>
        <v>515466.37073873717</v>
      </c>
      <c r="H10" s="257">
        <f>'Pres MP Cant'!Q333</f>
        <v>684312.0945050969</v>
      </c>
    </row>
    <row r="11" spans="2:8" x14ac:dyDescent="0.2">
      <c r="B11" s="13" t="s">
        <v>69</v>
      </c>
      <c r="C11" s="257">
        <f>'Pres MP Cant'!L548</f>
        <v>112818.84199999999</v>
      </c>
      <c r="D11" s="257">
        <f>'Pres MP Cant'!M548</f>
        <v>218779.01</v>
      </c>
      <c r="E11" s="257">
        <f>'Pres MP Cant'!N548</f>
        <v>259449.77817937726</v>
      </c>
      <c r="F11" s="257">
        <f>'Pres MP Cant'!O548</f>
        <v>327588.44145851536</v>
      </c>
      <c r="G11" s="257">
        <f>'Pres MP Cant'!P548</f>
        <v>436105.73686261504</v>
      </c>
      <c r="H11" s="257">
        <f>'Pres MP Cant'!Q548</f>
        <v>577615.62497264065</v>
      </c>
    </row>
    <row r="12" spans="2:8" x14ac:dyDescent="0.2">
      <c r="B12" s="13" t="s">
        <v>70</v>
      </c>
      <c r="C12" s="257">
        <f>'Pres MP Cant'!L751</f>
        <v>79503.624299999996</v>
      </c>
      <c r="D12" s="257">
        <f>'Pres MP Cant'!M751</f>
        <v>71512.870234999995</v>
      </c>
      <c r="E12" s="257">
        <f>'Pres MP Cant'!N751</f>
        <v>91825.175207973603</v>
      </c>
      <c r="F12" s="257">
        <f>'Pres MP Cant'!O751</f>
        <v>115766.49622132175</v>
      </c>
      <c r="G12" s="257">
        <f>'Pres MP Cant'!P751</f>
        <v>154426.1723567287</v>
      </c>
      <c r="H12" s="257">
        <f>'Pres MP Cant'!Q751</f>
        <v>203563.34068871086</v>
      </c>
    </row>
    <row r="13" spans="2:8" x14ac:dyDescent="0.2">
      <c r="B13" s="5" t="s">
        <v>71</v>
      </c>
      <c r="C13" s="257">
        <f>'Pres MP Cant'!L992</f>
        <v>128406.42000000003</v>
      </c>
      <c r="D13" s="257">
        <f>'Pres MP Cant'!M992</f>
        <v>130404.16850000003</v>
      </c>
      <c r="E13" s="257">
        <f>'Pres MP Cant'!N992</f>
        <v>167759.43979312558</v>
      </c>
      <c r="F13" s="257">
        <f>'Pres MP Cant'!O992</f>
        <v>211385.59679091818</v>
      </c>
      <c r="G13" s="257">
        <f>'Pres MP Cant'!P992</f>
        <v>283792.62749471958</v>
      </c>
      <c r="H13" s="257">
        <f>'Pres MP Cant'!Q992</f>
        <v>377533.27338296862</v>
      </c>
    </row>
    <row r="14" spans="2:8" x14ac:dyDescent="0.2">
      <c r="B14" s="5" t="s">
        <v>72</v>
      </c>
      <c r="C14" s="257">
        <f>'Pres MP Cant'!L1138</f>
        <v>17181.264999999999</v>
      </c>
      <c r="D14" s="257">
        <f>'Pres MP Cant'!M1138</f>
        <v>18575.72</v>
      </c>
      <c r="E14" s="257">
        <f>'Pres MP Cant'!N1138</f>
        <v>23508.874119376127</v>
      </c>
      <c r="F14" s="257">
        <f>'Pres MP Cant'!O1138</f>
        <v>29625.761175413922</v>
      </c>
      <c r="G14" s="257">
        <f>'Pres MP Cant'!P1138</f>
        <v>36639.637740323938</v>
      </c>
      <c r="H14" s="257">
        <f>'Pres MP Cant'!Q1138</f>
        <v>54846.259407138699</v>
      </c>
    </row>
    <row r="15" spans="2:8" x14ac:dyDescent="0.2">
      <c r="B15" s="120" t="s">
        <v>273</v>
      </c>
      <c r="C15" s="106">
        <f t="shared" ref="C15:D15" si="0">SUM(C9:C14)</f>
        <v>641180.50809999998</v>
      </c>
      <c r="D15" s="106">
        <f t="shared" si="0"/>
        <v>754334.63931055565</v>
      </c>
      <c r="E15" s="106">
        <f t="shared" ref="E15:H15" si="1">SUM(E9:E14)</f>
        <v>942601.25869254605</v>
      </c>
      <c r="F15" s="106">
        <f t="shared" si="1"/>
        <v>1188533.3991096879</v>
      </c>
      <c r="G15" s="106">
        <f t="shared" si="1"/>
        <v>1582810.0976701772</v>
      </c>
      <c r="H15" s="106">
        <f t="shared" si="1"/>
        <v>2103145.7640829561</v>
      </c>
    </row>
    <row r="16" spans="2:8" x14ac:dyDescent="0.2">
      <c r="B16" s="51" t="s">
        <v>274</v>
      </c>
      <c r="C16" s="258"/>
      <c r="D16" s="258"/>
      <c r="E16" s="258"/>
      <c r="F16" s="258"/>
      <c r="G16" s="258"/>
      <c r="H16" s="258"/>
    </row>
    <row r="17" spans="2:9" x14ac:dyDescent="0.2">
      <c r="B17" s="114" t="s">
        <v>275</v>
      </c>
      <c r="C17" s="118">
        <v>524239.45</v>
      </c>
      <c r="D17" s="118">
        <f t="shared" ref="D17" si="2">(D15/360)*(360-$C$21)</f>
        <v>628612.1994254631</v>
      </c>
      <c r="E17" s="118">
        <f t="shared" ref="E17:H17" si="3">(E15/360)*(360-$C$21)</f>
        <v>785501.04891045508</v>
      </c>
      <c r="F17" s="118">
        <f t="shared" si="3"/>
        <v>990444.49925807328</v>
      </c>
      <c r="G17" s="118">
        <f t="shared" si="3"/>
        <v>1319008.4147251477</v>
      </c>
      <c r="H17" s="118">
        <f t="shared" si="3"/>
        <v>1752621.4700691302</v>
      </c>
    </row>
    <row r="18" spans="2:9" x14ac:dyDescent="0.2">
      <c r="B18" s="114" t="s">
        <v>276</v>
      </c>
      <c r="C18" s="118">
        <v>0</v>
      </c>
      <c r="D18" s="118">
        <f t="shared" ref="D18" si="4">+C20</f>
        <v>116941.05809999997</v>
      </c>
      <c r="E18" s="118">
        <f t="shared" ref="E18" si="5">+D20</f>
        <v>125722.43988509255</v>
      </c>
      <c r="F18" s="118">
        <f t="shared" ref="F18" si="6">+E20</f>
        <v>157100.20978209097</v>
      </c>
      <c r="G18" s="118">
        <f t="shared" ref="G18" si="7">+F20</f>
        <v>198088.89985161461</v>
      </c>
      <c r="H18" s="118">
        <f t="shared" ref="H18" si="8">+G20</f>
        <v>263801.68294502958</v>
      </c>
      <c r="I18" s="260"/>
    </row>
    <row r="19" spans="2:9" x14ac:dyDescent="0.2">
      <c r="B19" s="114" t="s">
        <v>277</v>
      </c>
      <c r="C19" s="118">
        <f t="shared" ref="C19:D19" si="9">+C17+C18</f>
        <v>524239.45</v>
      </c>
      <c r="D19" s="118">
        <f t="shared" si="9"/>
        <v>745553.25752546312</v>
      </c>
      <c r="E19" s="118">
        <f t="shared" ref="E19:H19" si="10">+E17+E18</f>
        <v>911223.48879554763</v>
      </c>
      <c r="F19" s="118">
        <f t="shared" si="10"/>
        <v>1147544.7090401642</v>
      </c>
      <c r="G19" s="118">
        <f t="shared" si="10"/>
        <v>1517097.3145767623</v>
      </c>
      <c r="H19" s="118">
        <f t="shared" si="10"/>
        <v>2016423.1530141598</v>
      </c>
      <c r="I19" s="260"/>
    </row>
    <row r="20" spans="2:9" x14ac:dyDescent="0.2">
      <c r="B20" s="114" t="s">
        <v>278</v>
      </c>
      <c r="C20" s="118">
        <f>C15-C17</f>
        <v>116941.05809999997</v>
      </c>
      <c r="D20" s="118">
        <f t="shared" ref="D20" si="11">D15-D17</f>
        <v>125722.43988509255</v>
      </c>
      <c r="E20" s="118">
        <f t="shared" ref="E20:H20" si="12">E15-E17</f>
        <v>157100.20978209097</v>
      </c>
      <c r="F20" s="118">
        <f t="shared" si="12"/>
        <v>198088.89985161461</v>
      </c>
      <c r="G20" s="118">
        <f t="shared" si="12"/>
        <v>263801.68294502958</v>
      </c>
      <c r="H20" s="118">
        <f t="shared" si="12"/>
        <v>350524.29401382594</v>
      </c>
      <c r="I20" s="260"/>
    </row>
    <row r="21" spans="2:9" x14ac:dyDescent="0.2">
      <c r="B21" s="114" t="s">
        <v>279</v>
      </c>
      <c r="C21" s="906">
        <v>60</v>
      </c>
      <c r="D21" s="109"/>
      <c r="E21" s="109"/>
      <c r="F21" s="109"/>
      <c r="G21" s="109"/>
      <c r="H21" s="109"/>
    </row>
    <row r="22" spans="2:9" x14ac:dyDescent="0.2">
      <c r="E22" s="260"/>
    </row>
    <row r="23" spans="2:9" ht="15" x14ac:dyDescent="0.25">
      <c r="B23" s="261"/>
    </row>
    <row r="24" spans="2:9" x14ac:dyDescent="0.2">
      <c r="E24" s="26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V1177"/>
  <sheetViews>
    <sheetView zoomScale="50" zoomScaleNormal="50" workbookViewId="0"/>
  </sheetViews>
  <sheetFormatPr baseColWidth="10" defaultRowHeight="12.75" x14ac:dyDescent="0.2"/>
  <cols>
    <col min="1" max="1" width="9.140625" style="101" customWidth="1"/>
    <col min="2" max="2" width="30.5703125" style="101" customWidth="1"/>
    <col min="3" max="20" width="14.7109375" style="101" customWidth="1"/>
    <col min="21" max="16384" width="11.42578125" style="101"/>
  </cols>
  <sheetData>
    <row r="2" spans="2:20" x14ac:dyDescent="0.2">
      <c r="B2" s="83" t="s">
        <v>280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1"/>
    </row>
    <row r="3" spans="2:20" x14ac:dyDescent="0.2">
      <c r="B3" s="73" t="s">
        <v>20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3"/>
    </row>
    <row r="4" spans="2:20" x14ac:dyDescent="0.2">
      <c r="B4" s="73" t="s">
        <v>281</v>
      </c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3"/>
    </row>
    <row r="5" spans="2:20" x14ac:dyDescent="0.2">
      <c r="B5" s="73" t="s">
        <v>2</v>
      </c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2"/>
      <c r="T5" s="493"/>
    </row>
    <row r="6" spans="2:20" x14ac:dyDescent="0.2">
      <c r="B6" s="494"/>
      <c r="C6" s="495"/>
      <c r="D6" s="495"/>
      <c r="E6" s="495"/>
      <c r="F6" s="495"/>
      <c r="G6" s="495"/>
      <c r="H6" s="495"/>
      <c r="I6" s="495"/>
      <c r="J6" s="495"/>
      <c r="K6" s="495"/>
      <c r="L6" s="495"/>
      <c r="M6" s="495"/>
      <c r="N6" s="495"/>
      <c r="O6" s="495"/>
      <c r="P6" s="495"/>
      <c r="Q6" s="495"/>
      <c r="R6" s="495"/>
      <c r="S6" s="495"/>
      <c r="T6" s="496"/>
    </row>
    <row r="7" spans="2:20" x14ac:dyDescent="0.2">
      <c r="B7" s="264"/>
    </row>
    <row r="8" spans="2:20" x14ac:dyDescent="0.2">
      <c r="B8" s="265" t="s">
        <v>282</v>
      </c>
      <c r="C8" s="267" t="s">
        <v>38</v>
      </c>
      <c r="D8" s="662"/>
      <c r="E8" s="299"/>
      <c r="F8" s="270" t="s">
        <v>39</v>
      </c>
      <c r="G8" s="663"/>
      <c r="H8" s="663"/>
      <c r="I8" s="301" t="s">
        <v>40</v>
      </c>
      <c r="J8" s="662"/>
      <c r="K8" s="299"/>
      <c r="L8" s="267" t="s">
        <v>121</v>
      </c>
      <c r="M8" s="662"/>
      <c r="N8" s="299"/>
      <c r="O8" s="270" t="s">
        <v>122</v>
      </c>
      <c r="P8" s="662"/>
      <c r="Q8" s="299"/>
      <c r="R8" s="301" t="s">
        <v>633</v>
      </c>
      <c r="S8" s="662"/>
      <c r="T8" s="299"/>
    </row>
    <row r="9" spans="2:20" x14ac:dyDescent="0.2">
      <c r="B9" s="664"/>
      <c r="C9" s="274" t="s">
        <v>283</v>
      </c>
      <c r="D9" s="275" t="s">
        <v>284</v>
      </c>
      <c r="E9" s="275" t="s">
        <v>47</v>
      </c>
      <c r="F9" s="275" t="s">
        <v>283</v>
      </c>
      <c r="G9" s="275" t="s">
        <v>284</v>
      </c>
      <c r="H9" s="275" t="s">
        <v>47</v>
      </c>
      <c r="I9" s="276" t="s">
        <v>283</v>
      </c>
      <c r="J9" s="276" t="s">
        <v>284</v>
      </c>
      <c r="K9" s="276" t="s">
        <v>47</v>
      </c>
      <c r="L9" s="274" t="s">
        <v>283</v>
      </c>
      <c r="M9" s="275" t="s">
        <v>284</v>
      </c>
      <c r="N9" s="275" t="s">
        <v>47</v>
      </c>
      <c r="O9" s="275" t="s">
        <v>283</v>
      </c>
      <c r="P9" s="275" t="s">
        <v>284</v>
      </c>
      <c r="Q9" s="275" t="s">
        <v>47</v>
      </c>
      <c r="R9" s="276" t="s">
        <v>283</v>
      </c>
      <c r="S9" s="276" t="s">
        <v>284</v>
      </c>
      <c r="T9" s="276" t="s">
        <v>47</v>
      </c>
    </row>
    <row r="10" spans="2:20" x14ac:dyDescent="0.2">
      <c r="B10" s="114" t="s">
        <v>715</v>
      </c>
      <c r="C10" s="119">
        <v>0</v>
      </c>
      <c r="D10" s="119">
        <f>1043.52*0.7</f>
        <v>730.46399999999994</v>
      </c>
      <c r="E10" s="119">
        <f>SUM(C10:D10)</f>
        <v>730.46399999999994</v>
      </c>
      <c r="F10" s="119">
        <f>C10*1.1</f>
        <v>0</v>
      </c>
      <c r="G10" s="119">
        <f>D10*1.1</f>
        <v>803.5104</v>
      </c>
      <c r="H10" s="119">
        <f t="shared" ref="H10:H19" si="0">SUM(F10:G10)</f>
        <v>803.5104</v>
      </c>
      <c r="I10" s="119">
        <f>F10*1.1</f>
        <v>0</v>
      </c>
      <c r="J10" s="119">
        <f>G10*1.1</f>
        <v>883.86144000000013</v>
      </c>
      <c r="K10" s="119">
        <f t="shared" ref="K10:K19" si="1">SUM(I10:J10)</f>
        <v>883.86144000000013</v>
      </c>
      <c r="L10" s="119">
        <f>I10*1.1</f>
        <v>0</v>
      </c>
      <c r="M10" s="119">
        <f>J10*1.1</f>
        <v>972.24758400000019</v>
      </c>
      <c r="N10" s="119">
        <f t="shared" ref="N10:N19" si="2">SUM(L10:M10)</f>
        <v>972.24758400000019</v>
      </c>
      <c r="O10" s="119">
        <f>+L10*1.1</f>
        <v>0</v>
      </c>
      <c r="P10" s="119">
        <f>+M10*1.1*2</f>
        <v>2138.9446848000007</v>
      </c>
      <c r="Q10" s="119">
        <f t="shared" ref="Q10:Q19" si="3">SUM(O10:P10)</f>
        <v>2138.9446848000007</v>
      </c>
      <c r="R10" s="119">
        <f>O10*1.1</f>
        <v>0</v>
      </c>
      <c r="S10" s="119">
        <f>P10*1.1</f>
        <v>2352.839153280001</v>
      </c>
      <c r="T10" s="119">
        <f t="shared" ref="T10:T19" si="4">SUM(R10:S10)</f>
        <v>2352.839153280001</v>
      </c>
    </row>
    <row r="11" spans="2:20" x14ac:dyDescent="0.2">
      <c r="B11" s="114" t="s">
        <v>716</v>
      </c>
      <c r="C11" s="119">
        <v>994</v>
      </c>
      <c r="D11" s="119">
        <v>0</v>
      </c>
      <c r="E11" s="119">
        <f t="shared" ref="E11:E19" si="5">SUM(C11:D11)</f>
        <v>994</v>
      </c>
      <c r="F11" s="119">
        <f t="shared" ref="F11:F18" si="6">C11*1.1</f>
        <v>1093.4000000000001</v>
      </c>
      <c r="G11" s="119">
        <f t="shared" ref="G11:G18" si="7">D11*1.1</f>
        <v>0</v>
      </c>
      <c r="H11" s="119">
        <f t="shared" si="0"/>
        <v>1093.4000000000001</v>
      </c>
      <c r="I11" s="119">
        <f t="shared" ref="I11:I18" si="8">F11*1.1</f>
        <v>1202.7400000000002</v>
      </c>
      <c r="J11" s="119">
        <f t="shared" ref="J11:J19" si="9">G11*1.1</f>
        <v>0</v>
      </c>
      <c r="K11" s="119">
        <f t="shared" si="1"/>
        <v>1202.7400000000002</v>
      </c>
      <c r="L11" s="119">
        <f>I11*1.1</f>
        <v>1323.0140000000004</v>
      </c>
      <c r="M11" s="119">
        <f t="shared" ref="M11:M19" si="10">J11*1.1</f>
        <v>0</v>
      </c>
      <c r="N11" s="119">
        <f t="shared" si="2"/>
        <v>1323.0140000000004</v>
      </c>
      <c r="O11" s="119">
        <f>+L11*1.1*1.5</f>
        <v>2182.9731000000006</v>
      </c>
      <c r="P11" s="119">
        <f t="shared" ref="P11:P19" si="11">+M11*1.1</f>
        <v>0</v>
      </c>
      <c r="Q11" s="119">
        <f t="shared" si="3"/>
        <v>2182.9731000000006</v>
      </c>
      <c r="R11" s="119">
        <f t="shared" ref="R11:R18" si="12">O11*1.1</f>
        <v>2401.270410000001</v>
      </c>
      <c r="S11" s="119">
        <f t="shared" ref="S11:S19" si="13">P11*1.1</f>
        <v>0</v>
      </c>
      <c r="T11" s="119">
        <f t="shared" si="4"/>
        <v>2401.270410000001</v>
      </c>
    </row>
    <row r="12" spans="2:20" x14ac:dyDescent="0.2">
      <c r="B12" s="114" t="s">
        <v>287</v>
      </c>
      <c r="C12" s="119">
        <v>612.5</v>
      </c>
      <c r="D12" s="119">
        <v>0</v>
      </c>
      <c r="E12" s="119">
        <f t="shared" si="5"/>
        <v>612.5</v>
      </c>
      <c r="F12" s="119">
        <f t="shared" si="6"/>
        <v>673.75</v>
      </c>
      <c r="G12" s="119">
        <f t="shared" si="7"/>
        <v>0</v>
      </c>
      <c r="H12" s="119">
        <f t="shared" si="0"/>
        <v>673.75</v>
      </c>
      <c r="I12" s="119">
        <f t="shared" si="8"/>
        <v>741.12500000000011</v>
      </c>
      <c r="J12" s="119">
        <f t="shared" si="9"/>
        <v>0</v>
      </c>
      <c r="K12" s="119">
        <f t="shared" si="1"/>
        <v>741.12500000000011</v>
      </c>
      <c r="L12" s="119">
        <f t="shared" ref="L12:L18" si="14">I12*1.1</f>
        <v>815.23750000000018</v>
      </c>
      <c r="M12" s="119">
        <f t="shared" si="10"/>
        <v>0</v>
      </c>
      <c r="N12" s="119">
        <f t="shared" si="2"/>
        <v>815.23750000000018</v>
      </c>
      <c r="O12" s="119">
        <f t="shared" ref="O12:O18" si="15">+L12*1.1</f>
        <v>896.76125000000025</v>
      </c>
      <c r="P12" s="119">
        <f t="shared" si="11"/>
        <v>0</v>
      </c>
      <c r="Q12" s="119">
        <f t="shared" si="3"/>
        <v>896.76125000000025</v>
      </c>
      <c r="R12" s="119">
        <f t="shared" si="12"/>
        <v>986.43737500000032</v>
      </c>
      <c r="S12" s="119">
        <f t="shared" si="13"/>
        <v>0</v>
      </c>
      <c r="T12" s="119">
        <f t="shared" si="4"/>
        <v>986.43737500000032</v>
      </c>
    </row>
    <row r="13" spans="2:20" s="135" customFormat="1" x14ac:dyDescent="0.2">
      <c r="B13" s="114" t="s">
        <v>288</v>
      </c>
      <c r="C13" s="119">
        <v>0</v>
      </c>
      <c r="D13" s="119">
        <v>0</v>
      </c>
      <c r="E13" s="119">
        <f t="shared" si="5"/>
        <v>0</v>
      </c>
      <c r="F13" s="119">
        <f>((Inv.Fija!$D$36-Inv.Fija!$D$11)+Inv.Fija!$E$36)*0.01*0.7</f>
        <v>1269.7048699999998</v>
      </c>
      <c r="G13" s="119">
        <f t="shared" si="7"/>
        <v>0</v>
      </c>
      <c r="H13" s="119">
        <f t="shared" si="0"/>
        <v>1269.7048699999998</v>
      </c>
      <c r="I13" s="119">
        <f>((Inv.Fija!$D$36-Inv.Fija!$D$11)+Inv.Fija!$E$36+Inv.Fija!$F$36)*0.01*0.7</f>
        <v>1679.2048699999998</v>
      </c>
      <c r="J13" s="119">
        <f t="shared" si="9"/>
        <v>0</v>
      </c>
      <c r="K13" s="119">
        <f t="shared" si="1"/>
        <v>1679.2048699999998</v>
      </c>
      <c r="L13" s="119">
        <f>((Inv.Fija!$D$36-Inv.Fija!$D$11)+Inv.Fija!$E$36+Inv.Fija!$F$36+Inv.Fija!$G$36)*0.01*0.7</f>
        <v>2099.2048699999996</v>
      </c>
      <c r="M13" s="119">
        <f t="shared" si="10"/>
        <v>0</v>
      </c>
      <c r="N13" s="119">
        <f t="shared" si="2"/>
        <v>2099.2048699999996</v>
      </c>
      <c r="O13" s="119">
        <f>((Inv.Fija!$D$36-Inv.Fija!$D$11)+Inv.Fija!$E$36+Inv.Fija!$F$36+Inv.Fija!$G$36+Inv.Fija!$H$36)*0.01*0.7</f>
        <v>3499.2048699999996</v>
      </c>
      <c r="P13" s="119">
        <f t="shared" si="11"/>
        <v>0</v>
      </c>
      <c r="Q13" s="119">
        <f t="shared" si="3"/>
        <v>3499.2048699999996</v>
      </c>
      <c r="R13" s="119">
        <f>((Inv.Fija!$D$36-Inv.Fija!$D$11)+Inv.Fija!$E$36+Inv.Fija!$F$36+Inv.Fija!$G$36+Inv.Fija!$H$36+Inv.Fija!$I$36)*0.01*0.7</f>
        <v>4339.2048699999987</v>
      </c>
      <c r="S13" s="119">
        <f t="shared" si="13"/>
        <v>0</v>
      </c>
      <c r="T13" s="119">
        <f t="shared" si="4"/>
        <v>4339.2048699999987</v>
      </c>
    </row>
    <row r="14" spans="2:20" x14ac:dyDescent="0.2">
      <c r="B14" s="114" t="s">
        <v>289</v>
      </c>
      <c r="C14" s="119">
        <v>637</v>
      </c>
      <c r="D14" s="119">
        <v>0</v>
      </c>
      <c r="E14" s="119">
        <f t="shared" si="5"/>
        <v>637</v>
      </c>
      <c r="F14" s="119">
        <f t="shared" si="6"/>
        <v>700.7</v>
      </c>
      <c r="G14" s="119">
        <f t="shared" si="7"/>
        <v>0</v>
      </c>
      <c r="H14" s="119">
        <f t="shared" si="0"/>
        <v>700.7</v>
      </c>
      <c r="I14" s="119">
        <f t="shared" si="8"/>
        <v>770.7700000000001</v>
      </c>
      <c r="J14" s="119">
        <f t="shared" si="9"/>
        <v>0</v>
      </c>
      <c r="K14" s="119">
        <f t="shared" si="1"/>
        <v>770.7700000000001</v>
      </c>
      <c r="L14" s="119">
        <f t="shared" si="14"/>
        <v>847.84700000000021</v>
      </c>
      <c r="M14" s="119">
        <f t="shared" si="10"/>
        <v>0</v>
      </c>
      <c r="N14" s="119">
        <f t="shared" si="2"/>
        <v>847.84700000000021</v>
      </c>
      <c r="O14" s="119">
        <f t="shared" si="15"/>
        <v>932.63170000000025</v>
      </c>
      <c r="P14" s="119">
        <f t="shared" si="11"/>
        <v>0</v>
      </c>
      <c r="Q14" s="119">
        <f t="shared" si="3"/>
        <v>932.63170000000025</v>
      </c>
      <c r="R14" s="119">
        <f t="shared" si="12"/>
        <v>1025.8948700000003</v>
      </c>
      <c r="S14" s="119">
        <f t="shared" si="13"/>
        <v>0</v>
      </c>
      <c r="T14" s="119">
        <f t="shared" si="4"/>
        <v>1025.8948700000003</v>
      </c>
    </row>
    <row r="15" spans="2:20" x14ac:dyDescent="0.2">
      <c r="B15" s="114" t="s">
        <v>290</v>
      </c>
      <c r="C15" s="119">
        <v>0</v>
      </c>
      <c r="D15" s="119">
        <v>502</v>
      </c>
      <c r="E15" s="119">
        <f t="shared" si="5"/>
        <v>502</v>
      </c>
      <c r="F15" s="119">
        <f t="shared" si="6"/>
        <v>0</v>
      </c>
      <c r="G15" s="119">
        <f t="shared" si="7"/>
        <v>552.20000000000005</v>
      </c>
      <c r="H15" s="119">
        <f t="shared" si="0"/>
        <v>552.20000000000005</v>
      </c>
      <c r="I15" s="119">
        <f t="shared" si="8"/>
        <v>0</v>
      </c>
      <c r="J15" s="119">
        <f t="shared" si="9"/>
        <v>607.42000000000007</v>
      </c>
      <c r="K15" s="119">
        <f t="shared" si="1"/>
        <v>607.42000000000007</v>
      </c>
      <c r="L15" s="119">
        <f t="shared" si="14"/>
        <v>0</v>
      </c>
      <c r="M15" s="119">
        <f t="shared" si="10"/>
        <v>668.16200000000015</v>
      </c>
      <c r="N15" s="119">
        <f t="shared" si="2"/>
        <v>668.16200000000015</v>
      </c>
      <c r="O15" s="119">
        <f t="shared" si="15"/>
        <v>0</v>
      </c>
      <c r="P15" s="119">
        <f t="shared" si="11"/>
        <v>734.97820000000024</v>
      </c>
      <c r="Q15" s="119">
        <f t="shared" si="3"/>
        <v>734.97820000000024</v>
      </c>
      <c r="R15" s="119">
        <f t="shared" si="12"/>
        <v>0</v>
      </c>
      <c r="S15" s="119">
        <f t="shared" si="13"/>
        <v>808.47602000000029</v>
      </c>
      <c r="T15" s="119">
        <f t="shared" si="4"/>
        <v>808.47602000000029</v>
      </c>
    </row>
    <row r="16" spans="2:20" x14ac:dyDescent="0.2">
      <c r="B16" s="114" t="s">
        <v>291</v>
      </c>
      <c r="C16" s="119">
        <v>0</v>
      </c>
      <c r="D16" s="119">
        <v>256</v>
      </c>
      <c r="E16" s="119">
        <f t="shared" si="5"/>
        <v>256</v>
      </c>
      <c r="F16" s="119">
        <f t="shared" si="6"/>
        <v>0</v>
      </c>
      <c r="G16" s="119">
        <f t="shared" si="7"/>
        <v>281.60000000000002</v>
      </c>
      <c r="H16" s="119">
        <f t="shared" si="0"/>
        <v>281.60000000000002</v>
      </c>
      <c r="I16" s="119">
        <f t="shared" si="8"/>
        <v>0</v>
      </c>
      <c r="J16" s="119">
        <f t="shared" si="9"/>
        <v>309.76000000000005</v>
      </c>
      <c r="K16" s="119">
        <f t="shared" si="1"/>
        <v>309.76000000000005</v>
      </c>
      <c r="L16" s="119">
        <f t="shared" si="14"/>
        <v>0</v>
      </c>
      <c r="M16" s="119">
        <f t="shared" si="10"/>
        <v>340.7360000000001</v>
      </c>
      <c r="N16" s="119">
        <f t="shared" si="2"/>
        <v>340.7360000000001</v>
      </c>
      <c r="O16" s="119">
        <f t="shared" si="15"/>
        <v>0</v>
      </c>
      <c r="P16" s="119">
        <f t="shared" si="11"/>
        <v>374.80960000000016</v>
      </c>
      <c r="Q16" s="119">
        <f t="shared" si="3"/>
        <v>374.80960000000016</v>
      </c>
      <c r="R16" s="119">
        <f t="shared" si="12"/>
        <v>0</v>
      </c>
      <c r="S16" s="119">
        <f t="shared" si="13"/>
        <v>412.2905600000002</v>
      </c>
      <c r="T16" s="119">
        <f t="shared" si="4"/>
        <v>412.2905600000002</v>
      </c>
    </row>
    <row r="17" spans="2:20" x14ac:dyDescent="0.2">
      <c r="B17" s="114" t="s">
        <v>292</v>
      </c>
      <c r="C17" s="119">
        <v>6000</v>
      </c>
      <c r="D17" s="119">
        <v>0</v>
      </c>
      <c r="E17" s="119">
        <f t="shared" si="5"/>
        <v>6000</v>
      </c>
      <c r="F17" s="119">
        <f t="shared" si="6"/>
        <v>6600.0000000000009</v>
      </c>
      <c r="G17" s="119">
        <f t="shared" si="7"/>
        <v>0</v>
      </c>
      <c r="H17" s="119">
        <f t="shared" si="0"/>
        <v>6600.0000000000009</v>
      </c>
      <c r="I17" s="119">
        <f t="shared" si="8"/>
        <v>7260.0000000000018</v>
      </c>
      <c r="J17" s="119">
        <f t="shared" si="9"/>
        <v>0</v>
      </c>
      <c r="K17" s="119">
        <f t="shared" si="1"/>
        <v>7260.0000000000018</v>
      </c>
      <c r="L17" s="119">
        <f t="shared" si="14"/>
        <v>7986.0000000000027</v>
      </c>
      <c r="M17" s="119">
        <f t="shared" si="10"/>
        <v>0</v>
      </c>
      <c r="N17" s="119">
        <f t="shared" si="2"/>
        <v>7986.0000000000027</v>
      </c>
      <c r="O17" s="119">
        <v>0</v>
      </c>
      <c r="P17" s="119">
        <f t="shared" si="11"/>
        <v>0</v>
      </c>
      <c r="Q17" s="119">
        <f t="shared" si="3"/>
        <v>0</v>
      </c>
      <c r="R17" s="119">
        <f t="shared" si="12"/>
        <v>0</v>
      </c>
      <c r="S17" s="119">
        <f t="shared" si="13"/>
        <v>0</v>
      </c>
      <c r="T17" s="119">
        <f t="shared" si="4"/>
        <v>0</v>
      </c>
    </row>
    <row r="18" spans="2:20" x14ac:dyDescent="0.2">
      <c r="B18" s="114" t="s">
        <v>293</v>
      </c>
      <c r="C18" s="119">
        <v>0</v>
      </c>
      <c r="D18" s="119">
        <v>263</v>
      </c>
      <c r="E18" s="119">
        <f t="shared" si="5"/>
        <v>263</v>
      </c>
      <c r="F18" s="119">
        <f t="shared" si="6"/>
        <v>0</v>
      </c>
      <c r="G18" s="119">
        <f t="shared" si="7"/>
        <v>289.3</v>
      </c>
      <c r="H18" s="119">
        <f t="shared" si="0"/>
        <v>289.3</v>
      </c>
      <c r="I18" s="119">
        <f t="shared" si="8"/>
        <v>0</v>
      </c>
      <c r="J18" s="119">
        <f t="shared" si="9"/>
        <v>318.23</v>
      </c>
      <c r="K18" s="119">
        <f t="shared" si="1"/>
        <v>318.23</v>
      </c>
      <c r="L18" s="119">
        <f t="shared" si="14"/>
        <v>0</v>
      </c>
      <c r="M18" s="119">
        <f t="shared" si="10"/>
        <v>350.05300000000005</v>
      </c>
      <c r="N18" s="119">
        <f t="shared" si="2"/>
        <v>350.05300000000005</v>
      </c>
      <c r="O18" s="119">
        <f t="shared" si="15"/>
        <v>0</v>
      </c>
      <c r="P18" s="119">
        <f t="shared" si="11"/>
        <v>385.05830000000009</v>
      </c>
      <c r="Q18" s="119">
        <f t="shared" si="3"/>
        <v>385.05830000000009</v>
      </c>
      <c r="R18" s="119">
        <f t="shared" si="12"/>
        <v>0</v>
      </c>
      <c r="S18" s="119">
        <f t="shared" si="13"/>
        <v>423.56413000000015</v>
      </c>
      <c r="T18" s="119">
        <f t="shared" si="4"/>
        <v>423.56413000000015</v>
      </c>
    </row>
    <row r="19" spans="2:20" s="135" customFormat="1" x14ac:dyDescent="0.2">
      <c r="B19" s="114" t="s">
        <v>294</v>
      </c>
      <c r="C19" s="119">
        <f>Inv.Fija!K34</f>
        <v>7892.5959999999995</v>
      </c>
      <c r="D19" s="119">
        <v>0</v>
      </c>
      <c r="E19" s="119">
        <f t="shared" si="5"/>
        <v>7892.5959999999995</v>
      </c>
      <c r="F19" s="119">
        <f>Inv.Fija!L34</f>
        <v>7892.5959999999995</v>
      </c>
      <c r="G19" s="119">
        <v>0</v>
      </c>
      <c r="H19" s="119">
        <f t="shared" si="0"/>
        <v>7892.5959999999995</v>
      </c>
      <c r="I19" s="119">
        <f>Inv.Fija!M34</f>
        <v>7892.5959999999995</v>
      </c>
      <c r="J19" s="119">
        <f t="shared" si="9"/>
        <v>0</v>
      </c>
      <c r="K19" s="119">
        <f t="shared" si="1"/>
        <v>7892.5959999999995</v>
      </c>
      <c r="L19" s="119">
        <f>Inv.Fija!N34</f>
        <v>7892.5959999999995</v>
      </c>
      <c r="M19" s="119">
        <f t="shared" si="10"/>
        <v>0</v>
      </c>
      <c r="N19" s="119">
        <f t="shared" si="2"/>
        <v>7892.5959999999995</v>
      </c>
      <c r="O19" s="119">
        <f>Inv.Fija!O34</f>
        <v>22392.595999999998</v>
      </c>
      <c r="P19" s="119">
        <f t="shared" si="11"/>
        <v>0</v>
      </c>
      <c r="Q19" s="119">
        <f t="shared" si="3"/>
        <v>22392.595999999998</v>
      </c>
      <c r="R19" s="119">
        <f>Inv.Fija!P34</f>
        <v>22392.595999999998</v>
      </c>
      <c r="S19" s="119">
        <f t="shared" si="13"/>
        <v>0</v>
      </c>
      <c r="T19" s="119">
        <f t="shared" si="4"/>
        <v>22392.595999999998</v>
      </c>
    </row>
    <row r="20" spans="2:20" s="135" customFormat="1" x14ac:dyDescent="0.2">
      <c r="B20" s="278" t="s">
        <v>8</v>
      </c>
      <c r="C20" s="62">
        <f>SUM(C10:C19)</f>
        <v>16136.096</v>
      </c>
      <c r="D20" s="62">
        <f>SUM(D10:D19)</f>
        <v>1751.4639999999999</v>
      </c>
      <c r="E20" s="62">
        <f t="shared" ref="E20:T20" si="16">SUM(E10:E19)</f>
        <v>17887.559999999998</v>
      </c>
      <c r="F20" s="62">
        <f t="shared" si="16"/>
        <v>18230.150869999998</v>
      </c>
      <c r="G20" s="62">
        <f t="shared" si="16"/>
        <v>1926.6103999999998</v>
      </c>
      <c r="H20" s="62">
        <f t="shared" si="16"/>
        <v>20156.761270000003</v>
      </c>
      <c r="I20" s="62">
        <f t="shared" si="16"/>
        <v>19546.435870000001</v>
      </c>
      <c r="J20" s="62">
        <f t="shared" si="16"/>
        <v>2119.2714400000004</v>
      </c>
      <c r="K20" s="62">
        <f t="shared" si="16"/>
        <v>21665.707310000002</v>
      </c>
      <c r="L20" s="62">
        <f t="shared" si="16"/>
        <v>20963.899369999999</v>
      </c>
      <c r="M20" s="62">
        <f t="shared" si="16"/>
        <v>2331.1985840000007</v>
      </c>
      <c r="N20" s="62">
        <f t="shared" si="16"/>
        <v>23295.097954000004</v>
      </c>
      <c r="O20" s="62">
        <f t="shared" si="16"/>
        <v>29904.166919999996</v>
      </c>
      <c r="P20" s="62">
        <f t="shared" si="16"/>
        <v>3633.7907848000013</v>
      </c>
      <c r="Q20" s="62">
        <f t="shared" si="16"/>
        <v>33537.957704799999</v>
      </c>
      <c r="R20" s="62">
        <f t="shared" si="16"/>
        <v>31145.403524999998</v>
      </c>
      <c r="S20" s="62">
        <f t="shared" si="16"/>
        <v>3997.1698632800021</v>
      </c>
      <c r="T20" s="62">
        <f t="shared" si="16"/>
        <v>35142.573388279998</v>
      </c>
    </row>
    <row r="21" spans="2:20" x14ac:dyDescent="0.2">
      <c r="B21" s="279" t="s">
        <v>295</v>
      </c>
      <c r="C21" s="105"/>
      <c r="D21" s="248"/>
      <c r="E21" s="62"/>
      <c r="F21" s="105"/>
      <c r="G21" s="248"/>
      <c r="H21" s="62"/>
      <c r="I21" s="105"/>
      <c r="J21" s="248"/>
      <c r="K21" s="62"/>
      <c r="L21" s="105"/>
      <c r="M21" s="248"/>
      <c r="N21" s="62"/>
      <c r="O21" s="105"/>
      <c r="P21" s="248"/>
      <c r="Q21" s="62"/>
      <c r="R21" s="105"/>
      <c r="S21" s="248"/>
      <c r="T21" s="62"/>
    </row>
    <row r="22" spans="2:20" x14ac:dyDescent="0.2">
      <c r="B22" s="264"/>
    </row>
    <row r="25" spans="2:20" x14ac:dyDescent="0.2">
      <c r="B25" s="669" t="s">
        <v>296</v>
      </c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670"/>
    </row>
    <row r="26" spans="2:20" x14ac:dyDescent="0.2">
      <c r="B26" s="671" t="s">
        <v>20</v>
      </c>
      <c r="C26" s="672"/>
      <c r="D26" s="672"/>
      <c r="E26" s="672"/>
      <c r="F26" s="672"/>
      <c r="G26" s="672"/>
      <c r="H26" s="672"/>
      <c r="I26" s="672"/>
      <c r="J26" s="672"/>
      <c r="K26" s="672"/>
      <c r="L26" s="672"/>
      <c r="M26" s="672"/>
      <c r="N26" s="672"/>
      <c r="O26" s="672"/>
      <c r="P26" s="672"/>
      <c r="Q26" s="672"/>
      <c r="R26" s="672"/>
      <c r="S26" s="672"/>
      <c r="T26" s="673"/>
    </row>
    <row r="27" spans="2:20" x14ac:dyDescent="0.2">
      <c r="B27" s="671" t="s">
        <v>281</v>
      </c>
      <c r="C27" s="672"/>
      <c r="D27" s="672"/>
      <c r="E27" s="672"/>
      <c r="F27" s="672"/>
      <c r="G27" s="672"/>
      <c r="H27" s="672"/>
      <c r="I27" s="672"/>
      <c r="J27" s="672"/>
      <c r="K27" s="672"/>
      <c r="L27" s="672"/>
      <c r="M27" s="672"/>
      <c r="N27" s="672"/>
      <c r="O27" s="672"/>
      <c r="P27" s="672"/>
      <c r="Q27" s="672"/>
      <c r="R27" s="672"/>
      <c r="S27" s="672"/>
      <c r="T27" s="673"/>
    </row>
    <row r="28" spans="2:20" x14ac:dyDescent="0.2">
      <c r="B28" s="671" t="s">
        <v>2</v>
      </c>
      <c r="C28" s="672"/>
      <c r="D28" s="672"/>
      <c r="E28" s="672"/>
      <c r="F28" s="672"/>
      <c r="G28" s="672"/>
      <c r="H28" s="672"/>
      <c r="I28" s="672"/>
      <c r="J28" s="672"/>
      <c r="K28" s="672"/>
      <c r="L28" s="672"/>
      <c r="M28" s="672"/>
      <c r="N28" s="672"/>
      <c r="O28" s="672"/>
      <c r="P28" s="672"/>
      <c r="Q28" s="672"/>
      <c r="R28" s="672"/>
      <c r="S28" s="672"/>
      <c r="T28" s="673"/>
    </row>
    <row r="29" spans="2:20" x14ac:dyDescent="0.2">
      <c r="B29" s="674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6"/>
    </row>
    <row r="30" spans="2:20" x14ac:dyDescent="0.2">
      <c r="B30" s="264"/>
      <c r="H30" s="281"/>
    </row>
    <row r="31" spans="2:20" x14ac:dyDescent="0.2">
      <c r="B31" s="265" t="s">
        <v>282</v>
      </c>
      <c r="C31" s="267" t="s">
        <v>38</v>
      </c>
      <c r="D31" s="662"/>
      <c r="E31" s="299"/>
      <c r="F31" s="270" t="s">
        <v>39</v>
      </c>
      <c r="G31" s="663"/>
      <c r="H31" s="663"/>
      <c r="I31" s="301" t="s">
        <v>40</v>
      </c>
      <c r="J31" s="662"/>
      <c r="K31" s="299"/>
      <c r="L31" s="267" t="s">
        <v>121</v>
      </c>
      <c r="M31" s="662"/>
      <c r="N31" s="299"/>
      <c r="O31" s="270" t="s">
        <v>122</v>
      </c>
      <c r="P31" s="662"/>
      <c r="Q31" s="299"/>
      <c r="R31" s="301" t="s">
        <v>633</v>
      </c>
      <c r="S31" s="662"/>
      <c r="T31" s="299"/>
    </row>
    <row r="32" spans="2:20" x14ac:dyDescent="0.2">
      <c r="B32" s="664"/>
      <c r="C32" s="274" t="s">
        <v>283</v>
      </c>
      <c r="D32" s="275" t="s">
        <v>284</v>
      </c>
      <c r="E32" s="275" t="s">
        <v>47</v>
      </c>
      <c r="F32" s="275" t="s">
        <v>283</v>
      </c>
      <c r="G32" s="275" t="s">
        <v>284</v>
      </c>
      <c r="H32" s="275" t="s">
        <v>47</v>
      </c>
      <c r="I32" s="276" t="s">
        <v>283</v>
      </c>
      <c r="J32" s="276" t="s">
        <v>284</v>
      </c>
      <c r="K32" s="276" t="s">
        <v>47</v>
      </c>
      <c r="L32" s="274" t="s">
        <v>283</v>
      </c>
      <c r="M32" s="275" t="s">
        <v>284</v>
      </c>
      <c r="N32" s="275" t="s">
        <v>47</v>
      </c>
      <c r="O32" s="275" t="s">
        <v>283</v>
      </c>
      <c r="P32" s="275" t="s">
        <v>284</v>
      </c>
      <c r="Q32" s="275" t="s">
        <v>47</v>
      </c>
      <c r="R32" s="276" t="s">
        <v>283</v>
      </c>
      <c r="S32" s="276" t="s">
        <v>284</v>
      </c>
      <c r="T32" s="276" t="s">
        <v>47</v>
      </c>
    </row>
    <row r="33" spans="2:20" x14ac:dyDescent="0.2">
      <c r="B33" s="125" t="s">
        <v>21</v>
      </c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3"/>
    </row>
    <row r="34" spans="2:20" x14ac:dyDescent="0.2">
      <c r="B34" s="114" t="s">
        <v>715</v>
      </c>
      <c r="C34" s="104">
        <f>+C10*E45</f>
        <v>0</v>
      </c>
      <c r="D34" s="104">
        <f t="shared" ref="D34:D43" si="17">+D10*$E$45</f>
        <v>194.85854518837459</v>
      </c>
      <c r="E34" s="104">
        <f>+C34+D34</f>
        <v>194.85854518837459</v>
      </c>
      <c r="F34" s="104">
        <f>+F10*H45</f>
        <v>0</v>
      </c>
      <c r="G34" s="104">
        <f t="shared" ref="G34:G43" si="18">+G10*$H$45</f>
        <v>198.21207566585014</v>
      </c>
      <c r="H34" s="104">
        <f>+F34+G34</f>
        <v>198.21207566585014</v>
      </c>
      <c r="I34" s="284">
        <f>+I10*K45</f>
        <v>0</v>
      </c>
      <c r="J34" s="284">
        <f t="shared" ref="J34:J43" si="19">+J10*$K$45</f>
        <v>219.65669449796894</v>
      </c>
      <c r="K34" s="104">
        <f>+I34+J34</f>
        <v>219.65669449796894</v>
      </c>
      <c r="L34" s="284">
        <f>+L10*N45</f>
        <v>0</v>
      </c>
      <c r="M34" s="284">
        <f t="shared" ref="M34:M43" si="20">+M10*$N$45</f>
        <v>241.62090075986202</v>
      </c>
      <c r="N34" s="104">
        <f>+L34+M34</f>
        <v>241.62090075986202</v>
      </c>
      <c r="O34" s="284">
        <f>+O10*Q45</f>
        <v>0</v>
      </c>
      <c r="P34" s="284">
        <f t="shared" ref="P34:P43" si="21">+P10*$Q$45</f>
        <v>526.69349705562138</v>
      </c>
      <c r="Q34" s="104">
        <f>+O34+P34</f>
        <v>526.69349705562138</v>
      </c>
      <c r="R34" s="104">
        <f>+R10*T45</f>
        <v>0</v>
      </c>
      <c r="S34" s="104">
        <f t="shared" ref="S34:S43" si="22">+S10*$T$45</f>
        <v>574.02675742364295</v>
      </c>
      <c r="T34" s="104">
        <f>+R34+S34</f>
        <v>574.02675742364295</v>
      </c>
    </row>
    <row r="35" spans="2:20" x14ac:dyDescent="0.2">
      <c r="B35" s="114" t="s">
        <v>716</v>
      </c>
      <c r="C35" s="104">
        <f t="shared" ref="C35:C43" si="23">+C11*$E$45</f>
        <v>265.15939720129171</v>
      </c>
      <c r="D35" s="104">
        <f t="shared" si="17"/>
        <v>0</v>
      </c>
      <c r="E35" s="104">
        <f t="shared" ref="E35:E43" si="24">+C35+D35</f>
        <v>265.15939720129171</v>
      </c>
      <c r="F35" s="104">
        <f t="shared" ref="F35:F43" si="25">+F11*$H$45</f>
        <v>269.72281072284886</v>
      </c>
      <c r="G35" s="104">
        <f t="shared" si="18"/>
        <v>0</v>
      </c>
      <c r="H35" s="104">
        <f t="shared" ref="H35:H43" si="26">+F35+G35</f>
        <v>269.72281072284886</v>
      </c>
      <c r="I35" s="284">
        <f t="shared" ref="I35:I43" si="27">+I11*$K$45</f>
        <v>298.90419559482893</v>
      </c>
      <c r="J35" s="284">
        <f t="shared" si="19"/>
        <v>0</v>
      </c>
      <c r="K35" s="104">
        <f t="shared" ref="K35:K43" si="28">+I35+J35</f>
        <v>298.90419559482893</v>
      </c>
      <c r="L35" s="284">
        <f t="shared" ref="L35:L43" si="29">+L11*$N$45</f>
        <v>328.79262407908243</v>
      </c>
      <c r="M35" s="284">
        <f t="shared" si="20"/>
        <v>0</v>
      </c>
      <c r="N35" s="104">
        <f t="shared" ref="N35:N43" si="30">+L35+M35</f>
        <v>328.79262407908243</v>
      </c>
      <c r="O35" s="284">
        <f t="shared" ref="O35:O43" si="31">+O11*$Q$45</f>
        <v>537.53504903043233</v>
      </c>
      <c r="P35" s="284">
        <f t="shared" si="21"/>
        <v>0</v>
      </c>
      <c r="Q35" s="104">
        <f t="shared" ref="Q35:Q43" si="32">+O35+P35</f>
        <v>537.53504903043233</v>
      </c>
      <c r="R35" s="104">
        <f t="shared" ref="R35:R43" si="33">+R11*$T$45</f>
        <v>585.84262559048204</v>
      </c>
      <c r="S35" s="104">
        <f t="shared" si="22"/>
        <v>0</v>
      </c>
      <c r="T35" s="104">
        <f t="shared" ref="T35:T43" si="34">+R35+S35</f>
        <v>585.84262559048204</v>
      </c>
    </row>
    <row r="36" spans="2:20" x14ac:dyDescent="0.2">
      <c r="B36" s="114" t="s">
        <v>287</v>
      </c>
      <c r="C36" s="104">
        <f t="shared" si="23"/>
        <v>163.3904736275565</v>
      </c>
      <c r="D36" s="104">
        <f t="shared" si="17"/>
        <v>0</v>
      </c>
      <c r="E36" s="104">
        <f t="shared" si="24"/>
        <v>163.3904736275565</v>
      </c>
      <c r="F36" s="104">
        <f t="shared" si="25"/>
        <v>166.20243618485404</v>
      </c>
      <c r="G36" s="104">
        <f t="shared" si="18"/>
        <v>0</v>
      </c>
      <c r="H36" s="104">
        <f t="shared" si="26"/>
        <v>166.20243618485404</v>
      </c>
      <c r="I36" s="284">
        <f t="shared" si="27"/>
        <v>184.18392334188403</v>
      </c>
      <c r="J36" s="284">
        <f t="shared" si="19"/>
        <v>0</v>
      </c>
      <c r="K36" s="104">
        <f t="shared" si="28"/>
        <v>184.18392334188403</v>
      </c>
      <c r="L36" s="284">
        <f t="shared" si="29"/>
        <v>202.60108878112473</v>
      </c>
      <c r="M36" s="284">
        <f t="shared" si="20"/>
        <v>0</v>
      </c>
      <c r="N36" s="104">
        <f t="shared" si="30"/>
        <v>202.60108878112473</v>
      </c>
      <c r="O36" s="284">
        <f t="shared" si="31"/>
        <v>220.81838868621045</v>
      </c>
      <c r="P36" s="284">
        <f t="shared" si="21"/>
        <v>0</v>
      </c>
      <c r="Q36" s="104">
        <f t="shared" si="32"/>
        <v>220.81838868621045</v>
      </c>
      <c r="R36" s="104">
        <f t="shared" si="33"/>
        <v>240.6630504186252</v>
      </c>
      <c r="S36" s="104">
        <f t="shared" si="22"/>
        <v>0</v>
      </c>
      <c r="T36" s="104">
        <f t="shared" si="34"/>
        <v>240.6630504186252</v>
      </c>
    </row>
    <row r="37" spans="2:20" x14ac:dyDescent="0.2">
      <c r="B37" s="114" t="s">
        <v>288</v>
      </c>
      <c r="C37" s="104">
        <f t="shared" si="23"/>
        <v>0</v>
      </c>
      <c r="D37" s="104">
        <f t="shared" si="17"/>
        <v>0</v>
      </c>
      <c r="E37" s="104">
        <f t="shared" si="24"/>
        <v>0</v>
      </c>
      <c r="F37" s="104">
        <f t="shared" si="25"/>
        <v>313.2141634579196</v>
      </c>
      <c r="G37" s="104">
        <f t="shared" si="18"/>
        <v>0</v>
      </c>
      <c r="H37" s="104">
        <f t="shared" si="26"/>
        <v>313.2141634579196</v>
      </c>
      <c r="I37" s="284">
        <f t="shared" si="27"/>
        <v>417.31494828996222</v>
      </c>
      <c r="J37" s="284">
        <f t="shared" si="19"/>
        <v>0</v>
      </c>
      <c r="K37" s="104">
        <f t="shared" si="28"/>
        <v>417.31494828996222</v>
      </c>
      <c r="L37" s="284">
        <f t="shared" si="29"/>
        <v>521.68992745873345</v>
      </c>
      <c r="M37" s="284">
        <f t="shared" si="20"/>
        <v>0</v>
      </c>
      <c r="N37" s="104">
        <f t="shared" si="30"/>
        <v>521.68992745873345</v>
      </c>
      <c r="O37" s="284">
        <f t="shared" si="31"/>
        <v>861.64381107718498</v>
      </c>
      <c r="P37" s="284">
        <f t="shared" si="21"/>
        <v>0</v>
      </c>
      <c r="Q37" s="104">
        <f t="shared" si="32"/>
        <v>861.64381107718498</v>
      </c>
      <c r="R37" s="104">
        <f t="shared" si="33"/>
        <v>1058.6442757256166</v>
      </c>
      <c r="S37" s="104">
        <f t="shared" si="22"/>
        <v>0</v>
      </c>
      <c r="T37" s="104">
        <f t="shared" si="34"/>
        <v>1058.6442757256166</v>
      </c>
    </row>
    <row r="38" spans="2:20" x14ac:dyDescent="0.2">
      <c r="B38" s="114" t="s">
        <v>289</v>
      </c>
      <c r="C38" s="104">
        <f t="shared" si="23"/>
        <v>169.92609257265877</v>
      </c>
      <c r="D38" s="104">
        <f t="shared" si="17"/>
        <v>0</v>
      </c>
      <c r="E38" s="104">
        <f t="shared" si="24"/>
        <v>169.92609257265877</v>
      </c>
      <c r="F38" s="104">
        <f t="shared" si="25"/>
        <v>172.85053363224819</v>
      </c>
      <c r="G38" s="104">
        <f t="shared" si="18"/>
        <v>0</v>
      </c>
      <c r="H38" s="104">
        <f t="shared" si="26"/>
        <v>172.85053363224819</v>
      </c>
      <c r="I38" s="284">
        <f t="shared" si="27"/>
        <v>191.55128027555938</v>
      </c>
      <c r="J38" s="284">
        <f t="shared" si="19"/>
        <v>0</v>
      </c>
      <c r="K38" s="104">
        <f t="shared" si="28"/>
        <v>191.55128027555938</v>
      </c>
      <c r="L38" s="284">
        <f t="shared" si="29"/>
        <v>210.70513233236971</v>
      </c>
      <c r="M38" s="284">
        <f t="shared" si="20"/>
        <v>0</v>
      </c>
      <c r="N38" s="104">
        <f t="shared" si="30"/>
        <v>210.70513233236971</v>
      </c>
      <c r="O38" s="284">
        <f t="shared" si="31"/>
        <v>229.65112423365886</v>
      </c>
      <c r="P38" s="284">
        <f t="shared" si="21"/>
        <v>0</v>
      </c>
      <c r="Q38" s="104">
        <f t="shared" si="32"/>
        <v>229.65112423365886</v>
      </c>
      <c r="R38" s="104">
        <f t="shared" si="33"/>
        <v>250.28957243537022</v>
      </c>
      <c r="S38" s="104">
        <f t="shared" si="22"/>
        <v>0</v>
      </c>
      <c r="T38" s="104">
        <f t="shared" si="34"/>
        <v>250.28957243537022</v>
      </c>
    </row>
    <row r="39" spans="2:20" x14ac:dyDescent="0.2">
      <c r="B39" s="114" t="s">
        <v>290</v>
      </c>
      <c r="C39" s="104">
        <f t="shared" si="23"/>
        <v>0</v>
      </c>
      <c r="D39" s="104">
        <f t="shared" si="17"/>
        <v>133.91349838536061</v>
      </c>
      <c r="E39" s="104">
        <f t="shared" si="24"/>
        <v>133.91349838536061</v>
      </c>
      <c r="F39" s="104">
        <f t="shared" si="25"/>
        <v>0</v>
      </c>
      <c r="G39" s="104">
        <f t="shared" si="18"/>
        <v>136.21815994252526</v>
      </c>
      <c r="H39" s="104">
        <f t="shared" si="26"/>
        <v>136.21815994252526</v>
      </c>
      <c r="I39" s="284">
        <f t="shared" si="27"/>
        <v>0</v>
      </c>
      <c r="J39" s="284">
        <f t="shared" si="19"/>
        <v>150.95564002877677</v>
      </c>
      <c r="K39" s="104">
        <f t="shared" si="28"/>
        <v>150.95564002877677</v>
      </c>
      <c r="L39" s="284">
        <f t="shared" si="29"/>
        <v>0</v>
      </c>
      <c r="M39" s="284">
        <f t="shared" si="20"/>
        <v>166.05019847857079</v>
      </c>
      <c r="N39" s="104">
        <f t="shared" si="30"/>
        <v>166.05019847857079</v>
      </c>
      <c r="O39" s="284">
        <f t="shared" si="31"/>
        <v>0</v>
      </c>
      <c r="P39" s="284">
        <f t="shared" si="21"/>
        <v>180.98094876812678</v>
      </c>
      <c r="Q39" s="104">
        <f t="shared" si="32"/>
        <v>180.98094876812678</v>
      </c>
      <c r="R39" s="104">
        <f t="shared" si="33"/>
        <v>0</v>
      </c>
      <c r="S39" s="104">
        <f t="shared" si="22"/>
        <v>197.24547152677528</v>
      </c>
      <c r="T39" s="104">
        <f t="shared" si="34"/>
        <v>197.24547152677528</v>
      </c>
    </row>
    <row r="40" spans="2:20" x14ac:dyDescent="0.2">
      <c r="B40" s="114" t="s">
        <v>291</v>
      </c>
      <c r="C40" s="104">
        <f t="shared" si="23"/>
        <v>0</v>
      </c>
      <c r="D40" s="104">
        <f t="shared" si="17"/>
        <v>68.290548977395048</v>
      </c>
      <c r="E40" s="104">
        <f t="shared" si="24"/>
        <v>68.290548977395048</v>
      </c>
      <c r="F40" s="104">
        <f t="shared" si="25"/>
        <v>0</v>
      </c>
      <c r="G40" s="104">
        <f t="shared" si="18"/>
        <v>69.465834552363489</v>
      </c>
      <c r="H40" s="104">
        <f t="shared" si="26"/>
        <v>69.465834552363489</v>
      </c>
      <c r="I40" s="284">
        <f t="shared" si="27"/>
        <v>0</v>
      </c>
      <c r="J40" s="284">
        <f t="shared" si="19"/>
        <v>76.981362245750717</v>
      </c>
      <c r="K40" s="104">
        <f t="shared" si="28"/>
        <v>76.981362245750717</v>
      </c>
      <c r="L40" s="284">
        <f t="shared" si="29"/>
        <v>0</v>
      </c>
      <c r="M40" s="284">
        <f t="shared" si="20"/>
        <v>84.678985678315001</v>
      </c>
      <c r="N40" s="104">
        <f t="shared" si="30"/>
        <v>84.678985678315001</v>
      </c>
      <c r="O40" s="284">
        <f t="shared" si="31"/>
        <v>0</v>
      </c>
      <c r="P40" s="284">
        <f t="shared" si="21"/>
        <v>92.293073475379401</v>
      </c>
      <c r="Q40" s="104">
        <f t="shared" si="32"/>
        <v>92.293073475379401</v>
      </c>
      <c r="R40" s="104">
        <f t="shared" si="33"/>
        <v>0</v>
      </c>
      <c r="S40" s="104">
        <f t="shared" si="22"/>
        <v>100.58733209333562</v>
      </c>
      <c r="T40" s="104">
        <f t="shared" si="34"/>
        <v>100.58733209333562</v>
      </c>
    </row>
    <row r="41" spans="2:20" x14ac:dyDescent="0.2">
      <c r="B41" s="114" t="s">
        <v>292</v>
      </c>
      <c r="C41" s="104">
        <f t="shared" si="23"/>
        <v>1600.5597416576963</v>
      </c>
      <c r="D41" s="104">
        <f t="shared" si="17"/>
        <v>0</v>
      </c>
      <c r="E41" s="104">
        <f t="shared" si="24"/>
        <v>1600.5597416576963</v>
      </c>
      <c r="F41" s="104">
        <f t="shared" si="25"/>
        <v>1628.1054973210194</v>
      </c>
      <c r="G41" s="104">
        <f t="shared" si="18"/>
        <v>0</v>
      </c>
      <c r="H41" s="104">
        <f t="shared" si="26"/>
        <v>1628.1054973210194</v>
      </c>
      <c r="I41" s="284">
        <f t="shared" si="27"/>
        <v>1804.2506776347825</v>
      </c>
      <c r="J41" s="284">
        <f t="shared" si="19"/>
        <v>0</v>
      </c>
      <c r="K41" s="104">
        <f t="shared" si="28"/>
        <v>1804.2506776347825</v>
      </c>
      <c r="L41" s="284">
        <f t="shared" si="29"/>
        <v>1984.6637268355078</v>
      </c>
      <c r="M41" s="284">
        <f t="shared" si="20"/>
        <v>0</v>
      </c>
      <c r="N41" s="104">
        <f t="shared" si="30"/>
        <v>1984.6637268355078</v>
      </c>
      <c r="O41" s="284">
        <f t="shared" si="31"/>
        <v>0</v>
      </c>
      <c r="P41" s="284">
        <f t="shared" si="21"/>
        <v>0</v>
      </c>
      <c r="Q41" s="104">
        <f t="shared" si="32"/>
        <v>0</v>
      </c>
      <c r="R41" s="104">
        <f t="shared" si="33"/>
        <v>0</v>
      </c>
      <c r="S41" s="104">
        <f t="shared" si="22"/>
        <v>0</v>
      </c>
      <c r="T41" s="104">
        <f t="shared" si="34"/>
        <v>0</v>
      </c>
    </row>
    <row r="42" spans="2:20" x14ac:dyDescent="0.2">
      <c r="B42" s="114" t="s">
        <v>293</v>
      </c>
      <c r="C42" s="104">
        <f t="shared" si="23"/>
        <v>0</v>
      </c>
      <c r="D42" s="104">
        <f t="shared" si="17"/>
        <v>70.157868675995687</v>
      </c>
      <c r="E42" s="104">
        <f t="shared" si="24"/>
        <v>70.157868675995687</v>
      </c>
      <c r="F42" s="104">
        <f t="shared" si="25"/>
        <v>0</v>
      </c>
      <c r="G42" s="104">
        <f t="shared" si="18"/>
        <v>71.365290965904677</v>
      </c>
      <c r="H42" s="104">
        <f t="shared" si="26"/>
        <v>71.365290965904677</v>
      </c>
      <c r="I42" s="284">
        <f t="shared" si="27"/>
        <v>0</v>
      </c>
      <c r="J42" s="284">
        <f t="shared" si="19"/>
        <v>79.086321369657952</v>
      </c>
      <c r="K42" s="104">
        <f t="shared" si="28"/>
        <v>79.086321369657952</v>
      </c>
      <c r="L42" s="284">
        <f t="shared" si="29"/>
        <v>0</v>
      </c>
      <c r="M42" s="284">
        <f t="shared" si="20"/>
        <v>86.994426692956409</v>
      </c>
      <c r="N42" s="104">
        <f t="shared" si="30"/>
        <v>86.994426692956409</v>
      </c>
      <c r="O42" s="284">
        <f t="shared" si="31"/>
        <v>0</v>
      </c>
      <c r="P42" s="284">
        <f t="shared" si="21"/>
        <v>94.816712203221783</v>
      </c>
      <c r="Q42" s="104">
        <f t="shared" si="32"/>
        <v>94.816712203221783</v>
      </c>
      <c r="R42" s="104">
        <f t="shared" si="33"/>
        <v>0</v>
      </c>
      <c r="S42" s="104">
        <f t="shared" si="22"/>
        <v>103.33776695526275</v>
      </c>
      <c r="T42" s="104">
        <f t="shared" si="34"/>
        <v>103.33776695526275</v>
      </c>
    </row>
    <row r="43" spans="2:20" s="135" customFormat="1" x14ac:dyDescent="0.2">
      <c r="B43" s="114" t="s">
        <v>294</v>
      </c>
      <c r="C43" s="104">
        <f t="shared" si="23"/>
        <v>2105.4285691280948</v>
      </c>
      <c r="D43" s="104">
        <f t="shared" si="17"/>
        <v>0</v>
      </c>
      <c r="E43" s="104">
        <f t="shared" si="24"/>
        <v>2105.4285691280948</v>
      </c>
      <c r="F43" s="104">
        <f t="shared" si="25"/>
        <v>1946.9665054142249</v>
      </c>
      <c r="G43" s="104">
        <f t="shared" si="18"/>
        <v>0</v>
      </c>
      <c r="H43" s="104">
        <f t="shared" si="26"/>
        <v>1946.9665054142249</v>
      </c>
      <c r="I43" s="284">
        <f t="shared" si="27"/>
        <v>1961.4630415010427</v>
      </c>
      <c r="J43" s="284">
        <f t="shared" si="19"/>
        <v>0</v>
      </c>
      <c r="K43" s="104">
        <f t="shared" si="28"/>
        <v>1961.4630415010427</v>
      </c>
      <c r="L43" s="284">
        <f t="shared" si="29"/>
        <v>1961.4511635070141</v>
      </c>
      <c r="M43" s="284">
        <f t="shared" si="20"/>
        <v>0</v>
      </c>
      <c r="N43" s="104">
        <f t="shared" si="30"/>
        <v>1961.4511635070141</v>
      </c>
      <c r="O43" s="284">
        <f t="shared" si="31"/>
        <v>5513.9503041877415</v>
      </c>
      <c r="P43" s="284">
        <f t="shared" si="21"/>
        <v>0</v>
      </c>
      <c r="Q43" s="104">
        <f t="shared" si="32"/>
        <v>5513.9503041877415</v>
      </c>
      <c r="R43" s="104">
        <f t="shared" si="33"/>
        <v>5463.1653227371917</v>
      </c>
      <c r="S43" s="104">
        <f t="shared" si="22"/>
        <v>0</v>
      </c>
      <c r="T43" s="104">
        <f t="shared" si="34"/>
        <v>5463.1653227371917</v>
      </c>
    </row>
    <row r="44" spans="2:20" x14ac:dyDescent="0.2">
      <c r="B44" s="278" t="s">
        <v>8</v>
      </c>
      <c r="C44" s="106">
        <f>SUM(C34:C43)</f>
        <v>4304.4642741872976</v>
      </c>
      <c r="D44" s="106">
        <f>SUM(D34:D43)</f>
        <v>467.22046122712595</v>
      </c>
      <c r="E44" s="106">
        <f t="shared" ref="E44:T44" si="35">SUM(E34:E43)</f>
        <v>4771.6847354144247</v>
      </c>
      <c r="F44" s="106">
        <f t="shared" si="35"/>
        <v>4497.0619467331153</v>
      </c>
      <c r="G44" s="106">
        <f t="shared" si="35"/>
        <v>475.26136112664358</v>
      </c>
      <c r="H44" s="106">
        <f t="shared" si="35"/>
        <v>4972.3233078597586</v>
      </c>
      <c r="I44" s="106">
        <f t="shared" si="35"/>
        <v>4857.6680666380598</v>
      </c>
      <c r="J44" s="106">
        <f t="shared" si="35"/>
        <v>526.68001814215438</v>
      </c>
      <c r="K44" s="106">
        <f t="shared" si="35"/>
        <v>5384.3480847802139</v>
      </c>
      <c r="L44" s="106">
        <f t="shared" si="35"/>
        <v>5209.9036629938319</v>
      </c>
      <c r="M44" s="106">
        <f t="shared" si="35"/>
        <v>579.34451160970423</v>
      </c>
      <c r="N44" s="106">
        <f t="shared" si="35"/>
        <v>5789.2481746035364</v>
      </c>
      <c r="O44" s="106">
        <f t="shared" si="35"/>
        <v>7363.5986772152282</v>
      </c>
      <c r="P44" s="106">
        <f t="shared" si="35"/>
        <v>894.78423150234926</v>
      </c>
      <c r="Q44" s="106">
        <f t="shared" si="35"/>
        <v>8258.3829087175782</v>
      </c>
      <c r="R44" s="106">
        <f t="shared" si="35"/>
        <v>7598.6048469072857</v>
      </c>
      <c r="S44" s="106">
        <f t="shared" si="35"/>
        <v>975.19732799901658</v>
      </c>
      <c r="T44" s="106">
        <f t="shared" si="35"/>
        <v>8573.8021749063028</v>
      </c>
    </row>
    <row r="45" spans="2:20" x14ac:dyDescent="0.2">
      <c r="B45" s="279" t="s">
        <v>297</v>
      </c>
      <c r="C45" s="241"/>
      <c r="D45" s="240"/>
      <c r="E45" s="285">
        <f>Asignaciones!K9</f>
        <v>0.26675995694294941</v>
      </c>
      <c r="F45" s="241"/>
      <c r="G45" s="240"/>
      <c r="H45" s="285">
        <f>Asignaciones!L9</f>
        <v>0.24668265110924531</v>
      </c>
      <c r="I45" s="241"/>
      <c r="J45" s="240"/>
      <c r="K45" s="285">
        <f>Asignaciones!M9</f>
        <v>0.24851937708468072</v>
      </c>
      <c r="L45" s="241"/>
      <c r="M45" s="240"/>
      <c r="N45" s="285">
        <f>Asignaciones!N9</f>
        <v>0.24851787213066706</v>
      </c>
      <c r="O45" s="241"/>
      <c r="P45" s="240"/>
      <c r="Q45" s="285">
        <f>Asignaciones!O9</f>
        <v>0.24623988679953598</v>
      </c>
      <c r="R45" s="241"/>
      <c r="S45" s="240"/>
      <c r="T45" s="285">
        <f>Asignaciones!P9</f>
        <v>0.24397195049368961</v>
      </c>
    </row>
    <row r="49" spans="2:20" x14ac:dyDescent="0.2">
      <c r="B49" s="2" t="s">
        <v>298</v>
      </c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7"/>
    </row>
    <row r="50" spans="2:20" x14ac:dyDescent="0.2">
      <c r="B50" s="9" t="s">
        <v>20</v>
      </c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262"/>
    </row>
    <row r="51" spans="2:20" x14ac:dyDescent="0.2">
      <c r="B51" s="201" t="s">
        <v>281</v>
      </c>
      <c r="C51" s="199"/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262"/>
    </row>
    <row r="52" spans="2:20" x14ac:dyDescent="0.2">
      <c r="B52" s="201" t="s">
        <v>2</v>
      </c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262"/>
    </row>
    <row r="53" spans="2:20" x14ac:dyDescent="0.2">
      <c r="B53" s="256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263"/>
    </row>
    <row r="54" spans="2:20" x14ac:dyDescent="0.2">
      <c r="B54" s="264"/>
    </row>
    <row r="55" spans="2:20" x14ac:dyDescent="0.2">
      <c r="B55" s="265" t="s">
        <v>282</v>
      </c>
      <c r="C55" s="267" t="s">
        <v>38</v>
      </c>
      <c r="D55" s="662"/>
      <c r="E55" s="299"/>
      <c r="F55" s="270" t="s">
        <v>39</v>
      </c>
      <c r="G55" s="663"/>
      <c r="H55" s="663"/>
      <c r="I55" s="301" t="s">
        <v>40</v>
      </c>
      <c r="J55" s="662"/>
      <c r="K55" s="299"/>
      <c r="L55" s="267" t="s">
        <v>121</v>
      </c>
      <c r="M55" s="662"/>
      <c r="N55" s="299"/>
      <c r="O55" s="270" t="s">
        <v>122</v>
      </c>
      <c r="P55" s="662"/>
      <c r="Q55" s="299"/>
      <c r="R55" s="301" t="s">
        <v>633</v>
      </c>
      <c r="S55" s="662"/>
      <c r="T55" s="299"/>
    </row>
    <row r="56" spans="2:20" x14ac:dyDescent="0.2">
      <c r="B56" s="273"/>
      <c r="C56" s="274" t="s">
        <v>283</v>
      </c>
      <c r="D56" s="275" t="s">
        <v>284</v>
      </c>
      <c r="E56" s="275" t="s">
        <v>47</v>
      </c>
      <c r="F56" s="275" t="s">
        <v>283</v>
      </c>
      <c r="G56" s="275" t="s">
        <v>284</v>
      </c>
      <c r="H56" s="275" t="s">
        <v>47</v>
      </c>
      <c r="I56" s="276" t="s">
        <v>283</v>
      </c>
      <c r="J56" s="276" t="s">
        <v>284</v>
      </c>
      <c r="K56" s="276" t="s">
        <v>47</v>
      </c>
      <c r="L56" s="274" t="s">
        <v>283</v>
      </c>
      <c r="M56" s="275" t="s">
        <v>284</v>
      </c>
      <c r="N56" s="275" t="s">
        <v>47</v>
      </c>
      <c r="O56" s="275" t="s">
        <v>283</v>
      </c>
      <c r="P56" s="275" t="s">
        <v>284</v>
      </c>
      <c r="Q56" s="275" t="s">
        <v>47</v>
      </c>
      <c r="R56" s="276" t="s">
        <v>283</v>
      </c>
      <c r="S56" s="276" t="s">
        <v>284</v>
      </c>
      <c r="T56" s="276" t="s">
        <v>47</v>
      </c>
    </row>
    <row r="57" spans="2:20" x14ac:dyDescent="0.2">
      <c r="B57" s="286" t="s">
        <v>56</v>
      </c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2"/>
    </row>
    <row r="58" spans="2:20" x14ac:dyDescent="0.2">
      <c r="B58" s="114" t="s">
        <v>715</v>
      </c>
      <c r="C58" s="104">
        <f>+C34*E69</f>
        <v>0</v>
      </c>
      <c r="D58" s="104">
        <f t="shared" ref="D58:D67" si="36">+D34*$E$69</f>
        <v>65.812526157158231</v>
      </c>
      <c r="E58" s="104">
        <f>+C58+D58</f>
        <v>65.812526157158231</v>
      </c>
      <c r="F58" s="104">
        <f>+F34*H69</f>
        <v>0</v>
      </c>
      <c r="G58" s="104">
        <f t="shared" ref="G58:G67" si="37">+G34*$H$69</f>
        <v>66.949347007244938</v>
      </c>
      <c r="H58" s="104">
        <f>+F58+G58</f>
        <v>66.949347007244938</v>
      </c>
      <c r="I58" s="104">
        <f>+I34*K69</f>
        <v>0</v>
      </c>
      <c r="J58" s="104">
        <f t="shared" ref="J58:J67" si="38">+J34*$K$69</f>
        <v>74.18798050794932</v>
      </c>
      <c r="K58" s="104">
        <f>+I58+J58</f>
        <v>74.18798050794932</v>
      </c>
      <c r="L58" s="104">
        <f>+L34*N69</f>
        <v>0</v>
      </c>
      <c r="M58" s="104">
        <f t="shared" ref="M58:M67" si="39">+M34*$N$69</f>
        <v>81.606284374144337</v>
      </c>
      <c r="N58" s="104">
        <f>+L58+M58</f>
        <v>81.606284374144337</v>
      </c>
      <c r="O58" s="104">
        <f>+O34*Q69</f>
        <v>0</v>
      </c>
      <c r="P58" s="104">
        <f t="shared" ref="P58:P67" si="40">+P34*$Q$69</f>
        <v>177.88816763600803</v>
      </c>
      <c r="Q58" s="104">
        <f>+O58+P58</f>
        <v>177.88816763600803</v>
      </c>
      <c r="R58" s="104">
        <f>+R34*T69</f>
        <v>0</v>
      </c>
      <c r="S58" s="104">
        <f t="shared" ref="S58:S67" si="41">+S34*$T$69</f>
        <v>193.87474617205598</v>
      </c>
      <c r="T58" s="104">
        <f>+R58+S58</f>
        <v>193.87474617205598</v>
      </c>
    </row>
    <row r="59" spans="2:20" x14ac:dyDescent="0.2">
      <c r="B59" s="114" t="s">
        <v>716</v>
      </c>
      <c r="C59" s="104">
        <f t="shared" ref="C59:C67" si="42">+C35*$E$69</f>
        <v>89.556297093649079</v>
      </c>
      <c r="D59" s="104">
        <f t="shared" si="36"/>
        <v>0</v>
      </c>
      <c r="E59" s="104">
        <f t="shared" ref="E59:E67" si="43">+C59+D59</f>
        <v>89.556297093649079</v>
      </c>
      <c r="F59" s="104">
        <f t="shared" ref="F59:F67" si="44">+F35*$H$69</f>
        <v>91.103258922002297</v>
      </c>
      <c r="G59" s="104">
        <f t="shared" si="37"/>
        <v>0</v>
      </c>
      <c r="H59" s="104">
        <f t="shared" ref="H59:H67" si="45">+F59+G59</f>
        <v>91.103258922002297</v>
      </c>
      <c r="I59" s="104">
        <f t="shared" ref="I59:I67" si="46">+I35*$K$69</f>
        <v>100.9534386703542</v>
      </c>
      <c r="J59" s="104">
        <f t="shared" si="38"/>
        <v>0</v>
      </c>
      <c r="K59" s="104">
        <f t="shared" ref="K59:K67" si="47">+I59+J59</f>
        <v>100.9534386703542</v>
      </c>
      <c r="L59" s="104">
        <f t="shared" ref="L59:L67" si="48">+L35*$N$69</f>
        <v>111.0481100614123</v>
      </c>
      <c r="M59" s="104">
        <f t="shared" si="39"/>
        <v>0</v>
      </c>
      <c r="N59" s="104">
        <f t="shared" ref="N59:N67" si="49">+L59+M59</f>
        <v>111.0481100614123</v>
      </c>
      <c r="O59" s="104">
        <f t="shared" ref="O59:O67" si="50">+O35*$Q$69</f>
        <v>181.54984909953671</v>
      </c>
      <c r="P59" s="104">
        <f t="shared" si="40"/>
        <v>0</v>
      </c>
      <c r="Q59" s="104">
        <f t="shared" ref="Q59:Q67" si="51">+O59+P59</f>
        <v>181.54984909953671</v>
      </c>
      <c r="R59" s="104">
        <f t="shared" ref="R59:R67" si="52">+R35*$T$69</f>
        <v>197.86549819192697</v>
      </c>
      <c r="S59" s="104">
        <f t="shared" si="41"/>
        <v>0</v>
      </c>
      <c r="T59" s="104">
        <f t="shared" ref="T59:T67" si="53">+R59+S59</f>
        <v>197.86549819192697</v>
      </c>
    </row>
    <row r="60" spans="2:20" x14ac:dyDescent="0.2">
      <c r="B60" s="114" t="s">
        <v>287</v>
      </c>
      <c r="C60" s="104">
        <f t="shared" si="42"/>
        <v>55.184337997847138</v>
      </c>
      <c r="D60" s="104">
        <f t="shared" si="36"/>
        <v>0</v>
      </c>
      <c r="E60" s="104">
        <f t="shared" si="43"/>
        <v>55.184337997847138</v>
      </c>
      <c r="F60" s="104">
        <f t="shared" si="44"/>
        <v>56.137571518839437</v>
      </c>
      <c r="G60" s="104">
        <f t="shared" si="37"/>
        <v>0</v>
      </c>
      <c r="H60" s="104">
        <f t="shared" si="45"/>
        <v>56.137571518839437</v>
      </c>
      <c r="I60" s="104">
        <f t="shared" si="46"/>
        <v>62.207224532788686</v>
      </c>
      <c r="J60" s="104">
        <f t="shared" si="38"/>
        <v>0</v>
      </c>
      <c r="K60" s="104">
        <f t="shared" si="47"/>
        <v>62.207224532788686</v>
      </c>
      <c r="L60" s="104">
        <f t="shared" si="48"/>
        <v>68.427532608264627</v>
      </c>
      <c r="M60" s="104">
        <f t="shared" si="39"/>
        <v>0</v>
      </c>
      <c r="N60" s="104">
        <f t="shared" si="49"/>
        <v>68.427532608264627</v>
      </c>
      <c r="O60" s="104">
        <f t="shared" si="50"/>
        <v>74.580337071405921</v>
      </c>
      <c r="P60" s="104">
        <f t="shared" si="40"/>
        <v>0</v>
      </c>
      <c r="Q60" s="104">
        <f t="shared" si="51"/>
        <v>74.580337071405921</v>
      </c>
      <c r="R60" s="104">
        <f t="shared" si="52"/>
        <v>81.28277507884323</v>
      </c>
      <c r="S60" s="104">
        <f t="shared" si="41"/>
        <v>0</v>
      </c>
      <c r="T60" s="104">
        <f t="shared" si="53"/>
        <v>81.28277507884323</v>
      </c>
    </row>
    <row r="61" spans="2:20" x14ac:dyDescent="0.2">
      <c r="B61" s="114" t="s">
        <v>288</v>
      </c>
      <c r="C61" s="104">
        <f t="shared" si="42"/>
        <v>0</v>
      </c>
      <c r="D61" s="104">
        <f t="shared" si="36"/>
        <v>0</v>
      </c>
      <c r="E61" s="104">
        <f t="shared" si="43"/>
        <v>0</v>
      </c>
      <c r="F61" s="104">
        <f t="shared" si="44"/>
        <v>105.79316949527822</v>
      </c>
      <c r="G61" s="104">
        <f t="shared" si="37"/>
        <v>0</v>
      </c>
      <c r="H61" s="104">
        <f t="shared" si="45"/>
        <v>105.79316949527822</v>
      </c>
      <c r="I61" s="104">
        <f t="shared" si="46"/>
        <v>140.94609463267628</v>
      </c>
      <c r="J61" s="104">
        <f t="shared" si="38"/>
        <v>0</v>
      </c>
      <c r="K61" s="104">
        <f t="shared" si="47"/>
        <v>140.94609463267628</v>
      </c>
      <c r="L61" s="104">
        <f t="shared" si="48"/>
        <v>176.19823633401657</v>
      </c>
      <c r="M61" s="104">
        <f t="shared" si="39"/>
        <v>0</v>
      </c>
      <c r="N61" s="104">
        <f t="shared" si="49"/>
        <v>176.19823633401657</v>
      </c>
      <c r="O61" s="104">
        <f t="shared" si="50"/>
        <v>291.01600753434099</v>
      </c>
      <c r="P61" s="104">
        <f t="shared" si="40"/>
        <v>0</v>
      </c>
      <c r="Q61" s="104">
        <f t="shared" si="51"/>
        <v>291.01600753434099</v>
      </c>
      <c r="R61" s="104">
        <f t="shared" si="52"/>
        <v>357.55195657426401</v>
      </c>
      <c r="S61" s="104">
        <f t="shared" si="41"/>
        <v>0</v>
      </c>
      <c r="T61" s="104">
        <f t="shared" si="53"/>
        <v>357.55195657426401</v>
      </c>
    </row>
    <row r="62" spans="2:20" x14ac:dyDescent="0.2">
      <c r="B62" s="114" t="s">
        <v>289</v>
      </c>
      <c r="C62" s="104">
        <f t="shared" si="42"/>
        <v>57.391711517761031</v>
      </c>
      <c r="D62" s="104">
        <f t="shared" si="36"/>
        <v>0</v>
      </c>
      <c r="E62" s="104">
        <f t="shared" si="43"/>
        <v>57.391711517761031</v>
      </c>
      <c r="F62" s="104">
        <f t="shared" si="44"/>
        <v>58.383074379593012</v>
      </c>
      <c r="G62" s="104">
        <f t="shared" si="37"/>
        <v>0</v>
      </c>
      <c r="H62" s="104">
        <f t="shared" si="45"/>
        <v>58.383074379593012</v>
      </c>
      <c r="I62" s="104">
        <f t="shared" si="46"/>
        <v>64.695513514100227</v>
      </c>
      <c r="J62" s="104">
        <f t="shared" si="38"/>
        <v>0</v>
      </c>
      <c r="K62" s="104">
        <f t="shared" si="47"/>
        <v>64.695513514100227</v>
      </c>
      <c r="L62" s="104">
        <f t="shared" si="48"/>
        <v>71.164633912595207</v>
      </c>
      <c r="M62" s="104">
        <f t="shared" si="39"/>
        <v>0</v>
      </c>
      <c r="N62" s="104">
        <f t="shared" si="49"/>
        <v>71.164633912595207</v>
      </c>
      <c r="O62" s="104">
        <f t="shared" si="50"/>
        <v>77.563550554262164</v>
      </c>
      <c r="P62" s="104">
        <f t="shared" si="40"/>
        <v>0</v>
      </c>
      <c r="Q62" s="104">
        <f t="shared" si="51"/>
        <v>77.563550554262164</v>
      </c>
      <c r="R62" s="104">
        <f t="shared" si="52"/>
        <v>84.534086081996961</v>
      </c>
      <c r="S62" s="104">
        <f t="shared" si="41"/>
        <v>0</v>
      </c>
      <c r="T62" s="104">
        <f t="shared" si="53"/>
        <v>84.534086081996961</v>
      </c>
    </row>
    <row r="63" spans="2:20" x14ac:dyDescent="0.2">
      <c r="B63" s="114" t="s">
        <v>290</v>
      </c>
      <c r="C63" s="104">
        <f t="shared" si="42"/>
        <v>0</v>
      </c>
      <c r="D63" s="104">
        <f t="shared" si="36"/>
        <v>45.228632938643699</v>
      </c>
      <c r="E63" s="104">
        <f t="shared" si="43"/>
        <v>45.228632938643699</v>
      </c>
      <c r="F63" s="104">
        <f t="shared" si="44"/>
        <v>0</v>
      </c>
      <c r="G63" s="104">
        <f t="shared" si="37"/>
        <v>46.009895350950849</v>
      </c>
      <c r="H63" s="104">
        <f t="shared" si="45"/>
        <v>46.009895350950849</v>
      </c>
      <c r="I63" s="104">
        <f t="shared" si="46"/>
        <v>0</v>
      </c>
      <c r="J63" s="104">
        <f t="shared" si="38"/>
        <v>50.984533412995781</v>
      </c>
      <c r="K63" s="104">
        <f t="shared" si="47"/>
        <v>50.984533412995781</v>
      </c>
      <c r="L63" s="104">
        <f t="shared" si="48"/>
        <v>0</v>
      </c>
      <c r="M63" s="104">
        <f t="shared" si="39"/>
        <v>56.082647133630758</v>
      </c>
      <c r="N63" s="104">
        <f t="shared" si="49"/>
        <v>56.082647133630758</v>
      </c>
      <c r="O63" s="104">
        <f t="shared" si="50"/>
        <v>0</v>
      </c>
      <c r="P63" s="104">
        <f t="shared" si="40"/>
        <v>61.125435444646165</v>
      </c>
      <c r="Q63" s="104">
        <f t="shared" si="51"/>
        <v>61.125435444646165</v>
      </c>
      <c r="R63" s="104">
        <f t="shared" si="52"/>
        <v>0</v>
      </c>
      <c r="S63" s="104">
        <f t="shared" si="41"/>
        <v>66.618698921762117</v>
      </c>
      <c r="T63" s="104">
        <f t="shared" si="53"/>
        <v>66.618698921762117</v>
      </c>
    </row>
    <row r="64" spans="2:20" x14ac:dyDescent="0.2">
      <c r="B64" s="114" t="s">
        <v>291</v>
      </c>
      <c r="C64" s="104">
        <f t="shared" si="42"/>
        <v>0</v>
      </c>
      <c r="D64" s="104">
        <f t="shared" si="36"/>
        <v>23.064800861141009</v>
      </c>
      <c r="E64" s="104">
        <f t="shared" si="43"/>
        <v>23.064800861141009</v>
      </c>
      <c r="F64" s="104">
        <f t="shared" si="44"/>
        <v>0</v>
      </c>
      <c r="G64" s="104">
        <f t="shared" si="37"/>
        <v>23.463213565425136</v>
      </c>
      <c r="H64" s="104">
        <f t="shared" si="45"/>
        <v>23.463213565425136</v>
      </c>
      <c r="I64" s="104">
        <f t="shared" si="46"/>
        <v>0</v>
      </c>
      <c r="J64" s="104">
        <f t="shared" si="38"/>
        <v>26.00008078431658</v>
      </c>
      <c r="K64" s="104">
        <f t="shared" si="47"/>
        <v>26.00008078431658</v>
      </c>
      <c r="L64" s="104">
        <f t="shared" si="48"/>
        <v>0</v>
      </c>
      <c r="M64" s="104">
        <f t="shared" si="39"/>
        <v>28.599915669739993</v>
      </c>
      <c r="N64" s="104">
        <f t="shared" si="49"/>
        <v>28.599915669739993</v>
      </c>
      <c r="O64" s="104">
        <f t="shared" si="50"/>
        <v>0</v>
      </c>
      <c r="P64" s="104">
        <f t="shared" si="40"/>
        <v>31.171536800457012</v>
      </c>
      <c r="Q64" s="104">
        <f t="shared" si="51"/>
        <v>31.171536800457012</v>
      </c>
      <c r="R64" s="104">
        <f t="shared" si="52"/>
        <v>0</v>
      </c>
      <c r="S64" s="104">
        <f t="shared" si="41"/>
        <v>33.972882318667544</v>
      </c>
      <c r="T64" s="104">
        <f t="shared" si="53"/>
        <v>33.972882318667544</v>
      </c>
    </row>
    <row r="65" spans="2:20" s="135" customFormat="1" x14ac:dyDescent="0.2">
      <c r="B65" s="114" t="s">
        <v>292</v>
      </c>
      <c r="C65" s="119">
        <f t="shared" si="42"/>
        <v>540.5812701829924</v>
      </c>
      <c r="D65" s="119">
        <f t="shared" si="36"/>
        <v>0</v>
      </c>
      <c r="E65" s="119">
        <f t="shared" si="43"/>
        <v>540.5812701829924</v>
      </c>
      <c r="F65" s="119">
        <f t="shared" si="44"/>
        <v>549.91906793965165</v>
      </c>
      <c r="G65" s="119">
        <f t="shared" si="37"/>
        <v>0</v>
      </c>
      <c r="H65" s="119">
        <f t="shared" si="45"/>
        <v>549.91906793965165</v>
      </c>
      <c r="I65" s="119">
        <f t="shared" si="46"/>
        <v>609.37689338241989</v>
      </c>
      <c r="J65" s="119">
        <f t="shared" si="38"/>
        <v>0</v>
      </c>
      <c r="K65" s="119">
        <f t="shared" si="47"/>
        <v>609.37689338241989</v>
      </c>
      <c r="L65" s="119">
        <f t="shared" si="48"/>
        <v>670.31052350953109</v>
      </c>
      <c r="M65" s="119">
        <f t="shared" si="39"/>
        <v>0</v>
      </c>
      <c r="N65" s="119">
        <f t="shared" si="49"/>
        <v>670.31052350953109</v>
      </c>
      <c r="O65" s="119">
        <f t="shared" si="50"/>
        <v>0</v>
      </c>
      <c r="P65" s="119">
        <f t="shared" si="40"/>
        <v>0</v>
      </c>
      <c r="Q65" s="119">
        <f t="shared" si="51"/>
        <v>0</v>
      </c>
      <c r="R65" s="119">
        <f t="shared" si="52"/>
        <v>0</v>
      </c>
      <c r="S65" s="119">
        <f t="shared" si="41"/>
        <v>0</v>
      </c>
      <c r="T65" s="119">
        <f t="shared" si="53"/>
        <v>0</v>
      </c>
    </row>
    <row r="66" spans="2:20" x14ac:dyDescent="0.2">
      <c r="B66" s="114" t="s">
        <v>293</v>
      </c>
      <c r="C66" s="104">
        <f t="shared" si="42"/>
        <v>0</v>
      </c>
      <c r="D66" s="104">
        <f t="shared" si="36"/>
        <v>23.695479009687833</v>
      </c>
      <c r="E66" s="104">
        <f t="shared" si="43"/>
        <v>23.695479009687833</v>
      </c>
      <c r="F66" s="104">
        <f t="shared" si="44"/>
        <v>0</v>
      </c>
      <c r="G66" s="104">
        <f t="shared" si="37"/>
        <v>24.104785811354731</v>
      </c>
      <c r="H66" s="104">
        <f t="shared" si="45"/>
        <v>24.104785811354731</v>
      </c>
      <c r="I66" s="104">
        <f t="shared" si="46"/>
        <v>0</v>
      </c>
      <c r="J66" s="104">
        <f t="shared" si="38"/>
        <v>26.71102049326273</v>
      </c>
      <c r="K66" s="104">
        <f t="shared" si="47"/>
        <v>26.71102049326273</v>
      </c>
      <c r="L66" s="104">
        <f t="shared" si="48"/>
        <v>0</v>
      </c>
      <c r="M66" s="104">
        <f t="shared" si="39"/>
        <v>29.381944613834438</v>
      </c>
      <c r="N66" s="104">
        <f t="shared" si="49"/>
        <v>29.381944613834438</v>
      </c>
      <c r="O66" s="104">
        <f t="shared" si="50"/>
        <v>0</v>
      </c>
      <c r="P66" s="104">
        <f t="shared" si="40"/>
        <v>32.023883509844502</v>
      </c>
      <c r="Q66" s="104">
        <f t="shared" si="51"/>
        <v>32.023883509844502</v>
      </c>
      <c r="R66" s="104">
        <f t="shared" si="52"/>
        <v>0</v>
      </c>
      <c r="S66" s="104">
        <f t="shared" si="41"/>
        <v>34.901828319568608</v>
      </c>
      <c r="T66" s="104">
        <f t="shared" si="53"/>
        <v>34.901828319568608</v>
      </c>
    </row>
    <row r="67" spans="2:20" s="135" customFormat="1" x14ac:dyDescent="0.2">
      <c r="B67" s="114" t="s">
        <v>294</v>
      </c>
      <c r="C67" s="104">
        <f t="shared" si="42"/>
        <v>711.09826178686751</v>
      </c>
      <c r="D67" s="104">
        <f t="shared" si="36"/>
        <v>0</v>
      </c>
      <c r="E67" s="104">
        <f t="shared" si="43"/>
        <v>711.09826178686751</v>
      </c>
      <c r="F67" s="104">
        <f t="shared" si="44"/>
        <v>657.61955090063964</v>
      </c>
      <c r="G67" s="104">
        <f t="shared" si="37"/>
        <v>0</v>
      </c>
      <c r="H67" s="104">
        <f t="shared" si="45"/>
        <v>657.61955090063964</v>
      </c>
      <c r="I67" s="104">
        <f t="shared" si="46"/>
        <v>662.47460484883084</v>
      </c>
      <c r="J67" s="104">
        <f t="shared" si="38"/>
        <v>0</v>
      </c>
      <c r="K67" s="104">
        <f t="shared" si="47"/>
        <v>662.47460484883084</v>
      </c>
      <c r="L67" s="104">
        <f t="shared" si="48"/>
        <v>662.47059311410328</v>
      </c>
      <c r="M67" s="104">
        <f t="shared" si="39"/>
        <v>0</v>
      </c>
      <c r="N67" s="104">
        <f t="shared" si="49"/>
        <v>662.47059311410328</v>
      </c>
      <c r="O67" s="104">
        <f t="shared" si="50"/>
        <v>1862.3099042067388</v>
      </c>
      <c r="P67" s="104">
        <f t="shared" si="40"/>
        <v>0</v>
      </c>
      <c r="Q67" s="104">
        <f t="shared" si="51"/>
        <v>1862.3099042067388</v>
      </c>
      <c r="R67" s="104">
        <f t="shared" si="52"/>
        <v>1845.1575236587157</v>
      </c>
      <c r="S67" s="104">
        <f t="shared" si="41"/>
        <v>0</v>
      </c>
      <c r="T67" s="104">
        <f t="shared" si="53"/>
        <v>1845.1575236587157</v>
      </c>
    </row>
    <row r="68" spans="2:20" x14ac:dyDescent="0.2">
      <c r="B68" s="278" t="s">
        <v>8</v>
      </c>
      <c r="C68" s="106">
        <f>SUM(C58:C67)</f>
        <v>1453.8118785791171</v>
      </c>
      <c r="D68" s="106">
        <f>SUM(D58:D67)</f>
        <v>157.80143896663077</v>
      </c>
      <c r="E68" s="106">
        <f t="shared" ref="E68:T68" si="54">SUM(E58:E67)</f>
        <v>1611.6133175457478</v>
      </c>
      <c r="F68" s="106">
        <f t="shared" si="54"/>
        <v>1518.9556931560041</v>
      </c>
      <c r="G68" s="106">
        <f t="shared" si="54"/>
        <v>160.52724173497566</v>
      </c>
      <c r="H68" s="106">
        <f t="shared" si="54"/>
        <v>1679.4829348909798</v>
      </c>
      <c r="I68" s="106">
        <f t="shared" si="54"/>
        <v>1640.6537695811703</v>
      </c>
      <c r="J68" s="106">
        <f t="shared" si="54"/>
        <v>177.88361519852444</v>
      </c>
      <c r="K68" s="106">
        <f t="shared" si="54"/>
        <v>1818.5373847796945</v>
      </c>
      <c r="L68" s="106">
        <f t="shared" si="54"/>
        <v>1759.6196295399232</v>
      </c>
      <c r="M68" s="106">
        <f t="shared" si="54"/>
        <v>195.67079179134953</v>
      </c>
      <c r="N68" s="106">
        <f t="shared" si="54"/>
        <v>1955.2904213312727</v>
      </c>
      <c r="O68" s="106">
        <f t="shared" si="54"/>
        <v>2487.0196484662847</v>
      </c>
      <c r="P68" s="106">
        <f t="shared" si="54"/>
        <v>302.20902339095574</v>
      </c>
      <c r="Q68" s="106">
        <f t="shared" si="54"/>
        <v>2789.2286718572404</v>
      </c>
      <c r="R68" s="106">
        <f t="shared" si="54"/>
        <v>2566.3918395857472</v>
      </c>
      <c r="S68" s="106">
        <f t="shared" si="54"/>
        <v>329.36815573205422</v>
      </c>
      <c r="T68" s="106">
        <f t="shared" si="54"/>
        <v>2895.7599953178014</v>
      </c>
    </row>
    <row r="69" spans="2:20" x14ac:dyDescent="0.2">
      <c r="B69" s="279" t="s">
        <v>297</v>
      </c>
      <c r="C69" s="241"/>
      <c r="D69" s="240"/>
      <c r="E69" s="285">
        <f>Asignaciones!K26</f>
        <v>0.33774513759987085</v>
      </c>
      <c r="F69" s="241"/>
      <c r="G69" s="240"/>
      <c r="H69" s="677">
        <f>Asignaciones!L26</f>
        <v>0.33776623741183903</v>
      </c>
      <c r="I69" s="241"/>
      <c r="J69" s="240"/>
      <c r="K69" s="285">
        <f>Asignaciones!M26</f>
        <v>0.33774513759987085</v>
      </c>
      <c r="L69" s="241"/>
      <c r="M69" s="240"/>
      <c r="N69" s="285">
        <f>Asignaciones!N26</f>
        <v>0.33774513759987085</v>
      </c>
      <c r="O69" s="241"/>
      <c r="P69" s="240"/>
      <c r="Q69" s="285">
        <f>Asignaciones!O26</f>
        <v>0.3377451375998709</v>
      </c>
      <c r="R69" s="241"/>
      <c r="S69" s="240"/>
      <c r="T69" s="285">
        <f>Asignaciones!P26</f>
        <v>0.33774513759987085</v>
      </c>
    </row>
    <row r="70" spans="2:20" x14ac:dyDescent="0.2">
      <c r="E70" s="156"/>
      <c r="F70" s="156"/>
      <c r="G70" s="156"/>
      <c r="H70" s="156"/>
      <c r="I70" s="156"/>
      <c r="J70" s="156"/>
      <c r="M70" s="156"/>
      <c r="N70" s="156"/>
      <c r="O70" s="156"/>
      <c r="P70" s="156"/>
    </row>
    <row r="73" spans="2:20" x14ac:dyDescent="0.2">
      <c r="B73" s="2" t="s">
        <v>299</v>
      </c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7"/>
    </row>
    <row r="74" spans="2:20" x14ac:dyDescent="0.2">
      <c r="B74" s="9" t="s">
        <v>20</v>
      </c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262"/>
    </row>
    <row r="75" spans="2:20" x14ac:dyDescent="0.2">
      <c r="B75" s="201" t="s">
        <v>281</v>
      </c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262"/>
    </row>
    <row r="76" spans="2:20" x14ac:dyDescent="0.2">
      <c r="B76" s="201" t="s">
        <v>2</v>
      </c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262"/>
    </row>
    <row r="77" spans="2:20" x14ac:dyDescent="0.2">
      <c r="B77" s="256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263"/>
    </row>
    <row r="78" spans="2:20" x14ac:dyDescent="0.2">
      <c r="B78" s="264"/>
    </row>
    <row r="79" spans="2:20" x14ac:dyDescent="0.2">
      <c r="B79" s="265" t="s">
        <v>282</v>
      </c>
      <c r="C79" s="267" t="s">
        <v>38</v>
      </c>
      <c r="D79" s="662"/>
      <c r="E79" s="299"/>
      <c r="F79" s="270" t="s">
        <v>39</v>
      </c>
      <c r="G79" s="663"/>
      <c r="H79" s="663"/>
      <c r="I79" s="301" t="s">
        <v>40</v>
      </c>
      <c r="J79" s="662"/>
      <c r="K79" s="299"/>
      <c r="L79" s="267" t="s">
        <v>121</v>
      </c>
      <c r="M79" s="662"/>
      <c r="N79" s="299"/>
      <c r="O79" s="270" t="s">
        <v>122</v>
      </c>
      <c r="P79" s="662"/>
      <c r="Q79" s="299"/>
      <c r="R79" s="301" t="s">
        <v>633</v>
      </c>
      <c r="S79" s="662"/>
      <c r="T79" s="299"/>
    </row>
    <row r="80" spans="2:20" x14ac:dyDescent="0.2">
      <c r="B80" s="273"/>
      <c r="C80" s="274" t="s">
        <v>283</v>
      </c>
      <c r="D80" s="275" t="s">
        <v>284</v>
      </c>
      <c r="E80" s="275" t="s">
        <v>47</v>
      </c>
      <c r="F80" s="275" t="s">
        <v>283</v>
      </c>
      <c r="G80" s="275" t="s">
        <v>284</v>
      </c>
      <c r="H80" s="275" t="s">
        <v>47</v>
      </c>
      <c r="I80" s="276" t="s">
        <v>283</v>
      </c>
      <c r="J80" s="276" t="s">
        <v>284</v>
      </c>
      <c r="K80" s="276" t="s">
        <v>47</v>
      </c>
      <c r="L80" s="274" t="s">
        <v>283</v>
      </c>
      <c r="M80" s="275" t="s">
        <v>284</v>
      </c>
      <c r="N80" s="275" t="s">
        <v>47</v>
      </c>
      <c r="O80" s="275" t="s">
        <v>283</v>
      </c>
      <c r="P80" s="275" t="s">
        <v>284</v>
      </c>
      <c r="Q80" s="275" t="s">
        <v>47</v>
      </c>
      <c r="R80" s="276" t="s">
        <v>283</v>
      </c>
      <c r="S80" s="276" t="s">
        <v>284</v>
      </c>
      <c r="T80" s="276" t="s">
        <v>47</v>
      </c>
    </row>
    <row r="81" spans="2:20" x14ac:dyDescent="0.2">
      <c r="B81" s="286" t="s">
        <v>73</v>
      </c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2"/>
    </row>
    <row r="82" spans="2:20" x14ac:dyDescent="0.2">
      <c r="B82" s="114" t="s">
        <v>715</v>
      </c>
      <c r="C82" s="104">
        <f>+C34*E93</f>
        <v>0</v>
      </c>
      <c r="D82" s="104">
        <f t="shared" ref="D82:D91" si="55">+D34*$E$93</f>
        <v>62.659500710441328</v>
      </c>
      <c r="E82" s="104">
        <f>+C82+D82</f>
        <v>62.659500710441328</v>
      </c>
      <c r="F82" s="104">
        <f>+F34*H93</f>
        <v>0</v>
      </c>
      <c r="G82" s="104">
        <f t="shared" ref="G82:G91" si="56">+G34*$H$93</f>
        <v>63.736112193475236</v>
      </c>
      <c r="H82" s="104">
        <f>+F82+G82</f>
        <v>63.736112193475236</v>
      </c>
      <c r="I82" s="104">
        <f>+I34*K93</f>
        <v>0</v>
      </c>
      <c r="J82" s="104">
        <f t="shared" ref="J82:J91" si="57">+J34*$K$93</f>
        <v>70.633693747652103</v>
      </c>
      <c r="K82" s="104">
        <f>+I82+J82</f>
        <v>70.633693747652103</v>
      </c>
      <c r="L82" s="104">
        <f>+L34*N93</f>
        <v>0</v>
      </c>
      <c r="M82" s="104">
        <f t="shared" ref="M82:M91" si="58">+M34*$N$93</f>
        <v>77.696592613806004</v>
      </c>
      <c r="N82" s="104">
        <f>+L82+M82</f>
        <v>77.696592613806004</v>
      </c>
      <c r="O82" s="104">
        <f>+O34*Q93</f>
        <v>0</v>
      </c>
      <c r="P82" s="104">
        <f t="shared" ref="P82:P91" si="59">+P34*$Q$93</f>
        <v>169.36568792011329</v>
      </c>
      <c r="Q82" s="104">
        <f>+O82+P82</f>
        <v>169.36568792011329</v>
      </c>
      <c r="R82" s="104">
        <f>+R34*T93</f>
        <v>0</v>
      </c>
      <c r="S82" s="104">
        <f t="shared" ref="S82:S91" si="60">+S34*$T$93</f>
        <v>184.58636227540197</v>
      </c>
      <c r="T82" s="104">
        <f>+R82+S82</f>
        <v>184.58636227540197</v>
      </c>
    </row>
    <row r="83" spans="2:20" x14ac:dyDescent="0.2">
      <c r="B83" s="114" t="s">
        <v>716</v>
      </c>
      <c r="C83" s="104">
        <f t="shared" ref="C83:C91" si="61">+C35*$E$93</f>
        <v>85.265726587728736</v>
      </c>
      <c r="D83" s="104">
        <f t="shared" si="55"/>
        <v>0</v>
      </c>
      <c r="E83" s="104">
        <f t="shared" ref="E83:E91" si="62">+C83+D83</f>
        <v>85.265726587728736</v>
      </c>
      <c r="F83" s="104">
        <f t="shared" ref="F83:F91" si="63">+F35*$H$93</f>
        <v>86.730756779683048</v>
      </c>
      <c r="G83" s="104">
        <f t="shared" si="56"/>
        <v>0</v>
      </c>
      <c r="H83" s="104">
        <f t="shared" ref="H83:H91" si="64">+F83+G83</f>
        <v>86.730756779683048</v>
      </c>
      <c r="I83" s="104">
        <f t="shared" ref="I83:I91" si="65">+I35*$K$93</f>
        <v>96.11684023465385</v>
      </c>
      <c r="J83" s="104">
        <f t="shared" si="57"/>
        <v>0</v>
      </c>
      <c r="K83" s="104">
        <f t="shared" ref="K83:K91" si="66">+I83+J83</f>
        <v>96.11684023465385</v>
      </c>
      <c r="L83" s="104">
        <f t="shared" ref="L83:L91" si="67">+L35*$N$93</f>
        <v>105.72788399992768</v>
      </c>
      <c r="M83" s="104">
        <f t="shared" si="58"/>
        <v>0</v>
      </c>
      <c r="N83" s="104">
        <f t="shared" ref="N83:N91" si="68">+L83+M83</f>
        <v>105.72788399992768</v>
      </c>
      <c r="O83" s="104">
        <f t="shared" ref="O83:O91" si="69">+O35*$Q$93</f>
        <v>172.85194115581939</v>
      </c>
      <c r="P83" s="104">
        <f t="shared" si="59"/>
        <v>0</v>
      </c>
      <c r="Q83" s="104">
        <f t="shared" ref="Q83:Q91" si="70">+O83+P83</f>
        <v>172.85194115581939</v>
      </c>
      <c r="R83" s="104">
        <f t="shared" ref="R83:R91" si="71">+R35*$T$93</f>
        <v>188.38592056050973</v>
      </c>
      <c r="S83" s="104">
        <f t="shared" si="60"/>
        <v>0</v>
      </c>
      <c r="T83" s="104">
        <f t="shared" ref="T83:T91" si="72">+R83+S83</f>
        <v>188.38592056050973</v>
      </c>
    </row>
    <row r="84" spans="2:20" x14ac:dyDescent="0.2">
      <c r="B84" s="114" t="s">
        <v>287</v>
      </c>
      <c r="C84" s="104">
        <f t="shared" si="61"/>
        <v>52.540500538213131</v>
      </c>
      <c r="D84" s="104">
        <f t="shared" si="55"/>
        <v>0</v>
      </c>
      <c r="E84" s="104">
        <f t="shared" si="62"/>
        <v>52.540500538213131</v>
      </c>
      <c r="F84" s="104">
        <f t="shared" si="63"/>
        <v>53.443248015649758</v>
      </c>
      <c r="G84" s="104">
        <f t="shared" si="56"/>
        <v>0</v>
      </c>
      <c r="H84" s="104">
        <f t="shared" si="64"/>
        <v>53.443248015649758</v>
      </c>
      <c r="I84" s="104">
        <f t="shared" si="65"/>
        <v>59.226926200931068</v>
      </c>
      <c r="J84" s="104">
        <f t="shared" si="57"/>
        <v>0</v>
      </c>
      <c r="K84" s="104">
        <f t="shared" si="66"/>
        <v>59.226926200931068</v>
      </c>
      <c r="L84" s="104">
        <f t="shared" si="67"/>
        <v>65.149224295730079</v>
      </c>
      <c r="M84" s="104">
        <f t="shared" si="58"/>
        <v>0</v>
      </c>
      <c r="N84" s="104">
        <f t="shared" si="68"/>
        <v>65.149224295730079</v>
      </c>
      <c r="O84" s="104">
        <f t="shared" si="69"/>
        <v>71.007252822226263</v>
      </c>
      <c r="P84" s="104">
        <f t="shared" si="59"/>
        <v>0</v>
      </c>
      <c r="Q84" s="104">
        <f t="shared" si="70"/>
        <v>71.007252822226263</v>
      </c>
      <c r="R84" s="104">
        <f t="shared" si="71"/>
        <v>77.388582389880739</v>
      </c>
      <c r="S84" s="104">
        <f t="shared" si="60"/>
        <v>0</v>
      </c>
      <c r="T84" s="104">
        <f t="shared" si="72"/>
        <v>77.388582389880739</v>
      </c>
    </row>
    <row r="85" spans="2:20" x14ac:dyDescent="0.2">
      <c r="B85" s="114" t="s">
        <v>288</v>
      </c>
      <c r="C85" s="104">
        <f t="shared" si="61"/>
        <v>0</v>
      </c>
      <c r="D85" s="104">
        <f t="shared" si="55"/>
        <v>0</v>
      </c>
      <c r="E85" s="104">
        <f t="shared" si="62"/>
        <v>0</v>
      </c>
      <c r="F85" s="104">
        <f t="shared" si="63"/>
        <v>100.71562489660603</v>
      </c>
      <c r="G85" s="104">
        <f t="shared" si="56"/>
        <v>0</v>
      </c>
      <c r="H85" s="104">
        <f t="shared" si="64"/>
        <v>100.71562489660603</v>
      </c>
      <c r="I85" s="104">
        <f t="shared" si="65"/>
        <v>134.19348006305822</v>
      </c>
      <c r="J85" s="104">
        <f t="shared" si="57"/>
        <v>0</v>
      </c>
      <c r="K85" s="104">
        <f t="shared" si="66"/>
        <v>134.19348006305822</v>
      </c>
      <c r="L85" s="104">
        <f t="shared" si="67"/>
        <v>167.75671987404758</v>
      </c>
      <c r="M85" s="104">
        <f t="shared" si="58"/>
        <v>0</v>
      </c>
      <c r="N85" s="104">
        <f t="shared" si="68"/>
        <v>167.75671987404758</v>
      </c>
      <c r="O85" s="104">
        <f t="shared" si="69"/>
        <v>277.0736635652525</v>
      </c>
      <c r="P85" s="104">
        <f t="shared" si="59"/>
        <v>0</v>
      </c>
      <c r="Q85" s="104">
        <f t="shared" si="70"/>
        <v>277.0736635652525</v>
      </c>
      <c r="R85" s="104">
        <f t="shared" si="71"/>
        <v>340.42192854722941</v>
      </c>
      <c r="S85" s="104">
        <f t="shared" si="60"/>
        <v>0</v>
      </c>
      <c r="T85" s="104">
        <f t="shared" si="72"/>
        <v>340.42192854722941</v>
      </c>
    </row>
    <row r="86" spans="2:20" x14ac:dyDescent="0.2">
      <c r="B86" s="114" t="s">
        <v>289</v>
      </c>
      <c r="C86" s="104">
        <f t="shared" si="61"/>
        <v>54.642120559741656</v>
      </c>
      <c r="D86" s="104">
        <f t="shared" si="55"/>
        <v>0</v>
      </c>
      <c r="E86" s="104">
        <f t="shared" si="62"/>
        <v>54.642120559741656</v>
      </c>
      <c r="F86" s="104">
        <f t="shared" si="63"/>
        <v>55.580977936275744</v>
      </c>
      <c r="G86" s="104">
        <f t="shared" si="56"/>
        <v>0</v>
      </c>
      <c r="H86" s="104">
        <f t="shared" si="64"/>
        <v>55.580977936275744</v>
      </c>
      <c r="I86" s="104">
        <f t="shared" si="65"/>
        <v>61.596003248968309</v>
      </c>
      <c r="J86" s="104">
        <f t="shared" si="57"/>
        <v>0</v>
      </c>
      <c r="K86" s="104">
        <f t="shared" si="66"/>
        <v>61.596003248968309</v>
      </c>
      <c r="L86" s="104">
        <f t="shared" si="67"/>
        <v>67.755193267559278</v>
      </c>
      <c r="M86" s="104">
        <f t="shared" si="58"/>
        <v>0</v>
      </c>
      <c r="N86" s="104">
        <f t="shared" si="68"/>
        <v>67.755193267559278</v>
      </c>
      <c r="O86" s="104">
        <f t="shared" si="69"/>
        <v>73.847542935115314</v>
      </c>
      <c r="P86" s="104">
        <f t="shared" si="59"/>
        <v>0</v>
      </c>
      <c r="Q86" s="104">
        <f t="shared" si="70"/>
        <v>73.847542935115314</v>
      </c>
      <c r="R86" s="104">
        <f t="shared" si="71"/>
        <v>80.484125685475973</v>
      </c>
      <c r="S86" s="104">
        <f t="shared" si="60"/>
        <v>0</v>
      </c>
      <c r="T86" s="104">
        <f t="shared" si="72"/>
        <v>80.484125685475973</v>
      </c>
    </row>
    <row r="87" spans="2:20" x14ac:dyDescent="0.2">
      <c r="B87" s="114" t="s">
        <v>290</v>
      </c>
      <c r="C87" s="104">
        <f t="shared" si="61"/>
        <v>0</v>
      </c>
      <c r="D87" s="104">
        <f t="shared" si="55"/>
        <v>43.061765339074277</v>
      </c>
      <c r="E87" s="104">
        <f t="shared" si="62"/>
        <v>43.061765339074277</v>
      </c>
      <c r="F87" s="104">
        <f t="shared" si="63"/>
        <v>0</v>
      </c>
      <c r="G87" s="104">
        <f t="shared" si="56"/>
        <v>43.801649802214172</v>
      </c>
      <c r="H87" s="104">
        <f t="shared" si="64"/>
        <v>43.801649802214172</v>
      </c>
      <c r="I87" s="104">
        <f t="shared" si="65"/>
        <v>0</v>
      </c>
      <c r="J87" s="104">
        <f t="shared" si="57"/>
        <v>48.541905229171256</v>
      </c>
      <c r="K87" s="104">
        <f t="shared" si="66"/>
        <v>48.541905229171256</v>
      </c>
      <c r="L87" s="104">
        <f t="shared" si="67"/>
        <v>0</v>
      </c>
      <c r="M87" s="104">
        <f t="shared" si="58"/>
        <v>53.395772402377958</v>
      </c>
      <c r="N87" s="104">
        <f t="shared" si="68"/>
        <v>53.395772402377958</v>
      </c>
      <c r="O87" s="104">
        <f t="shared" si="69"/>
        <v>0</v>
      </c>
      <c r="P87" s="104">
        <f t="shared" si="59"/>
        <v>58.196964762053206</v>
      </c>
      <c r="Q87" s="104">
        <f t="shared" si="70"/>
        <v>58.196964762053206</v>
      </c>
      <c r="R87" s="104">
        <f t="shared" si="71"/>
        <v>0</v>
      </c>
      <c r="S87" s="104">
        <f t="shared" si="60"/>
        <v>63.427050383216546</v>
      </c>
      <c r="T87" s="104">
        <f t="shared" si="72"/>
        <v>63.427050383216546</v>
      </c>
    </row>
    <row r="88" spans="2:20" x14ac:dyDescent="0.2">
      <c r="B88" s="114" t="s">
        <v>291</v>
      </c>
      <c r="C88" s="104">
        <f t="shared" si="61"/>
        <v>0</v>
      </c>
      <c r="D88" s="104">
        <f t="shared" si="55"/>
        <v>21.959784714747038</v>
      </c>
      <c r="E88" s="104">
        <f t="shared" si="62"/>
        <v>21.959784714747038</v>
      </c>
      <c r="F88" s="104">
        <f t="shared" si="63"/>
        <v>0</v>
      </c>
      <c r="G88" s="104">
        <f t="shared" si="56"/>
        <v>22.337096313479737</v>
      </c>
      <c r="H88" s="104">
        <f t="shared" si="64"/>
        <v>22.337096313479737</v>
      </c>
      <c r="I88" s="104">
        <f t="shared" si="65"/>
        <v>0</v>
      </c>
      <c r="J88" s="104">
        <f t="shared" si="57"/>
        <v>24.754437726429966</v>
      </c>
      <c r="K88" s="104">
        <f t="shared" si="66"/>
        <v>24.754437726429966</v>
      </c>
      <c r="L88" s="104">
        <f t="shared" si="67"/>
        <v>0</v>
      </c>
      <c r="M88" s="104">
        <f t="shared" si="58"/>
        <v>27.229716603603109</v>
      </c>
      <c r="N88" s="104">
        <f t="shared" si="68"/>
        <v>27.229716603603109</v>
      </c>
      <c r="O88" s="104">
        <f t="shared" si="69"/>
        <v>0</v>
      </c>
      <c r="P88" s="104">
        <f t="shared" si="59"/>
        <v>29.678133424473351</v>
      </c>
      <c r="Q88" s="104">
        <f t="shared" si="70"/>
        <v>29.678133424473351</v>
      </c>
      <c r="R88" s="104">
        <f t="shared" si="71"/>
        <v>0</v>
      </c>
      <c r="S88" s="104">
        <f t="shared" si="60"/>
        <v>32.345268721321588</v>
      </c>
      <c r="T88" s="104">
        <f t="shared" si="72"/>
        <v>32.345268721321588</v>
      </c>
    </row>
    <row r="89" spans="2:20" s="135" customFormat="1" x14ac:dyDescent="0.2">
      <c r="B89" s="114" t="s">
        <v>292</v>
      </c>
      <c r="C89" s="119">
        <f t="shared" si="61"/>
        <v>514.68245425188366</v>
      </c>
      <c r="D89" s="119">
        <f t="shared" si="55"/>
        <v>0</v>
      </c>
      <c r="E89" s="119">
        <f t="shared" si="62"/>
        <v>514.68245425188366</v>
      </c>
      <c r="F89" s="119">
        <f t="shared" si="63"/>
        <v>523.5256948471814</v>
      </c>
      <c r="G89" s="119">
        <f t="shared" si="56"/>
        <v>0</v>
      </c>
      <c r="H89" s="119">
        <f t="shared" si="64"/>
        <v>523.5256948471814</v>
      </c>
      <c r="I89" s="119">
        <f t="shared" si="65"/>
        <v>580.1821342132024</v>
      </c>
      <c r="J89" s="119">
        <f t="shared" si="57"/>
        <v>0</v>
      </c>
      <c r="K89" s="119">
        <f t="shared" si="66"/>
        <v>580.1821342132024</v>
      </c>
      <c r="L89" s="119">
        <f t="shared" si="67"/>
        <v>638.19648289694783</v>
      </c>
      <c r="M89" s="119">
        <f t="shared" si="58"/>
        <v>0</v>
      </c>
      <c r="N89" s="119">
        <f t="shared" si="68"/>
        <v>638.19648289694783</v>
      </c>
      <c r="O89" s="119">
        <f t="shared" si="69"/>
        <v>0</v>
      </c>
      <c r="P89" s="119">
        <f t="shared" si="59"/>
        <v>0</v>
      </c>
      <c r="Q89" s="119">
        <f t="shared" si="70"/>
        <v>0</v>
      </c>
      <c r="R89" s="119">
        <f t="shared" si="71"/>
        <v>0</v>
      </c>
      <c r="S89" s="119">
        <f t="shared" si="60"/>
        <v>0</v>
      </c>
      <c r="T89" s="119">
        <f t="shared" si="72"/>
        <v>0</v>
      </c>
    </row>
    <row r="90" spans="2:20" x14ac:dyDescent="0.2">
      <c r="B90" s="114" t="s">
        <v>293</v>
      </c>
      <c r="C90" s="104">
        <f t="shared" si="61"/>
        <v>0</v>
      </c>
      <c r="D90" s="104">
        <f t="shared" si="55"/>
        <v>22.560247578040901</v>
      </c>
      <c r="E90" s="104">
        <f t="shared" si="62"/>
        <v>22.560247578040901</v>
      </c>
      <c r="F90" s="104">
        <f t="shared" si="63"/>
        <v>0</v>
      </c>
      <c r="G90" s="104">
        <f t="shared" si="56"/>
        <v>22.94787629080145</v>
      </c>
      <c r="H90" s="104">
        <f t="shared" si="64"/>
        <v>22.94787629080145</v>
      </c>
      <c r="I90" s="104">
        <f t="shared" si="65"/>
        <v>0</v>
      </c>
      <c r="J90" s="104">
        <f t="shared" si="57"/>
        <v>25.431316883012034</v>
      </c>
      <c r="K90" s="104">
        <f t="shared" si="66"/>
        <v>25.431316883012034</v>
      </c>
      <c r="L90" s="104">
        <f t="shared" si="67"/>
        <v>0</v>
      </c>
      <c r="M90" s="104">
        <f t="shared" si="58"/>
        <v>27.974279166982875</v>
      </c>
      <c r="N90" s="104">
        <f t="shared" si="68"/>
        <v>27.974279166982875</v>
      </c>
      <c r="O90" s="104">
        <f t="shared" si="69"/>
        <v>0</v>
      </c>
      <c r="P90" s="104">
        <f t="shared" si="59"/>
        <v>30.489644885298784</v>
      </c>
      <c r="Q90" s="104">
        <f t="shared" si="70"/>
        <v>30.489644885298784</v>
      </c>
      <c r="R90" s="104">
        <f t="shared" si="71"/>
        <v>0</v>
      </c>
      <c r="S90" s="104">
        <f t="shared" si="60"/>
        <v>33.229709662920222</v>
      </c>
      <c r="T90" s="104">
        <f t="shared" si="72"/>
        <v>33.229709662920222</v>
      </c>
    </row>
    <row r="91" spans="2:20" s="135" customFormat="1" x14ac:dyDescent="0.2">
      <c r="B91" s="114" t="s">
        <v>294</v>
      </c>
      <c r="C91" s="104">
        <f t="shared" si="61"/>
        <v>677.03011328310015</v>
      </c>
      <c r="D91" s="104">
        <f t="shared" si="55"/>
        <v>0</v>
      </c>
      <c r="E91" s="104">
        <f t="shared" si="62"/>
        <v>677.03011328310015</v>
      </c>
      <c r="F91" s="104">
        <f t="shared" si="63"/>
        <v>626.05709167395207</v>
      </c>
      <c r="G91" s="104">
        <f t="shared" si="56"/>
        <v>0</v>
      </c>
      <c r="H91" s="104">
        <f t="shared" si="64"/>
        <v>626.05709167395207</v>
      </c>
      <c r="I91" s="104">
        <f t="shared" si="65"/>
        <v>630.73597682680202</v>
      </c>
      <c r="J91" s="104">
        <f t="shared" si="57"/>
        <v>0</v>
      </c>
      <c r="K91" s="104">
        <f t="shared" si="66"/>
        <v>630.73597682680202</v>
      </c>
      <c r="L91" s="104">
        <f t="shared" si="67"/>
        <v>630.73215729107392</v>
      </c>
      <c r="M91" s="104">
        <f t="shared" si="58"/>
        <v>0</v>
      </c>
      <c r="N91" s="104">
        <f t="shared" si="68"/>
        <v>630.73215729107392</v>
      </c>
      <c r="O91" s="104">
        <f t="shared" si="69"/>
        <v>1773.0881274341102</v>
      </c>
      <c r="P91" s="104">
        <f t="shared" si="59"/>
        <v>0</v>
      </c>
      <c r="Q91" s="104">
        <f t="shared" si="70"/>
        <v>1773.0881274341102</v>
      </c>
      <c r="R91" s="104">
        <f t="shared" si="71"/>
        <v>1756.7575037080417</v>
      </c>
      <c r="S91" s="104">
        <f t="shared" si="60"/>
        <v>0</v>
      </c>
      <c r="T91" s="104">
        <f t="shared" si="72"/>
        <v>1756.7575037080417</v>
      </c>
    </row>
    <row r="92" spans="2:20" x14ac:dyDescent="0.2">
      <c r="B92" s="278" t="s">
        <v>8</v>
      </c>
      <c r="C92" s="106">
        <f>SUM(C82:C91)</f>
        <v>1384.1609152206674</v>
      </c>
      <c r="D92" s="106">
        <f>SUM(D82:D91)</f>
        <v>150.24129834230354</v>
      </c>
      <c r="E92" s="106">
        <f t="shared" ref="E92:T92" si="73">SUM(E82:E91)</f>
        <v>1534.4022135629707</v>
      </c>
      <c r="F92" s="106">
        <f t="shared" si="73"/>
        <v>1446.0533941493482</v>
      </c>
      <c r="G92" s="106">
        <f t="shared" si="73"/>
        <v>152.8227345999706</v>
      </c>
      <c r="H92" s="106">
        <f t="shared" si="73"/>
        <v>1598.8761287493185</v>
      </c>
      <c r="I92" s="106">
        <f t="shared" si="73"/>
        <v>1562.051360787616</v>
      </c>
      <c r="J92" s="106">
        <f t="shared" si="73"/>
        <v>169.36135358626535</v>
      </c>
      <c r="K92" s="106">
        <f t="shared" si="73"/>
        <v>1731.4127143738813</v>
      </c>
      <c r="L92" s="106">
        <f t="shared" si="73"/>
        <v>1675.3176616252863</v>
      </c>
      <c r="M92" s="106">
        <f t="shared" si="73"/>
        <v>186.29636078676995</v>
      </c>
      <c r="N92" s="106">
        <f t="shared" si="73"/>
        <v>1861.6140224120563</v>
      </c>
      <c r="O92" s="106">
        <f t="shared" si="73"/>
        <v>2367.8685279125239</v>
      </c>
      <c r="P92" s="106">
        <f t="shared" si="73"/>
        <v>287.73043099193865</v>
      </c>
      <c r="Q92" s="106">
        <f t="shared" si="73"/>
        <v>2655.5989589044625</v>
      </c>
      <c r="R92" s="106">
        <f t="shared" si="73"/>
        <v>2443.4380608911374</v>
      </c>
      <c r="S92" s="106">
        <f t="shared" si="73"/>
        <v>313.58839104286034</v>
      </c>
      <c r="T92" s="106">
        <f t="shared" si="73"/>
        <v>2757.026451933998</v>
      </c>
    </row>
    <row r="93" spans="2:20" x14ac:dyDescent="0.2">
      <c r="B93" s="279" t="s">
        <v>297</v>
      </c>
      <c r="C93" s="241"/>
      <c r="D93" s="240"/>
      <c r="E93" s="285">
        <f>Asignaciones!K27</f>
        <v>0.3215640384149786</v>
      </c>
      <c r="F93" s="241"/>
      <c r="G93" s="240"/>
      <c r="H93" s="285">
        <f>Asignaciones!L27</f>
        <v>0.32155514228569426</v>
      </c>
      <c r="I93" s="241"/>
      <c r="J93" s="240"/>
      <c r="K93" s="285">
        <f>Asignaciones!M27</f>
        <v>0.3215640384149786</v>
      </c>
      <c r="L93" s="241"/>
      <c r="M93" s="240"/>
      <c r="N93" s="285">
        <f>Asignaciones!N27</f>
        <v>0.3215640384149786</v>
      </c>
      <c r="O93" s="241"/>
      <c r="P93" s="240"/>
      <c r="Q93" s="285">
        <f>Asignaciones!O27</f>
        <v>0.32156403841497866</v>
      </c>
      <c r="R93" s="241"/>
      <c r="S93" s="240"/>
      <c r="T93" s="285">
        <f>Asignaciones!P27</f>
        <v>0.32156403841497866</v>
      </c>
    </row>
    <row r="97" spans="2:20" x14ac:dyDescent="0.2">
      <c r="B97" s="2" t="s">
        <v>300</v>
      </c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7"/>
    </row>
    <row r="98" spans="2:20" x14ac:dyDescent="0.2">
      <c r="B98" s="9" t="s">
        <v>20</v>
      </c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262"/>
    </row>
    <row r="99" spans="2:20" x14ac:dyDescent="0.2">
      <c r="B99" s="201" t="s">
        <v>281</v>
      </c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262"/>
    </row>
    <row r="100" spans="2:20" x14ac:dyDescent="0.2">
      <c r="B100" s="201" t="s">
        <v>2</v>
      </c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262"/>
    </row>
    <row r="101" spans="2:20" x14ac:dyDescent="0.2">
      <c r="B101" s="256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263"/>
    </row>
    <row r="102" spans="2:20" x14ac:dyDescent="0.2">
      <c r="B102" s="264"/>
    </row>
    <row r="103" spans="2:20" x14ac:dyDescent="0.2">
      <c r="B103" s="265" t="s">
        <v>282</v>
      </c>
      <c r="C103" s="267" t="s">
        <v>38</v>
      </c>
      <c r="D103" s="662"/>
      <c r="E103" s="299"/>
      <c r="F103" s="270" t="s">
        <v>39</v>
      </c>
      <c r="G103" s="663"/>
      <c r="H103" s="663"/>
      <c r="I103" s="301" t="s">
        <v>40</v>
      </c>
      <c r="J103" s="662"/>
      <c r="K103" s="299"/>
      <c r="L103" s="267" t="s">
        <v>121</v>
      </c>
      <c r="M103" s="662"/>
      <c r="N103" s="299"/>
      <c r="O103" s="270" t="s">
        <v>122</v>
      </c>
      <c r="P103" s="662"/>
      <c r="Q103" s="299"/>
      <c r="R103" s="301" t="s">
        <v>633</v>
      </c>
      <c r="S103" s="662"/>
      <c r="T103" s="299"/>
    </row>
    <row r="104" spans="2:20" x14ac:dyDescent="0.2">
      <c r="B104" s="273"/>
      <c r="C104" s="274" t="s">
        <v>283</v>
      </c>
      <c r="D104" s="275" t="s">
        <v>284</v>
      </c>
      <c r="E104" s="275" t="s">
        <v>47</v>
      </c>
      <c r="F104" s="275" t="s">
        <v>283</v>
      </c>
      <c r="G104" s="275" t="s">
        <v>284</v>
      </c>
      <c r="H104" s="275" t="s">
        <v>47</v>
      </c>
      <c r="I104" s="276" t="s">
        <v>283</v>
      </c>
      <c r="J104" s="276" t="s">
        <v>284</v>
      </c>
      <c r="K104" s="276" t="s">
        <v>47</v>
      </c>
      <c r="L104" s="274" t="s">
        <v>283</v>
      </c>
      <c r="M104" s="275" t="s">
        <v>284</v>
      </c>
      <c r="N104" s="275" t="s">
        <v>47</v>
      </c>
      <c r="O104" s="275" t="s">
        <v>283</v>
      </c>
      <c r="P104" s="275" t="s">
        <v>284</v>
      </c>
      <c r="Q104" s="275" t="s">
        <v>47</v>
      </c>
      <c r="R104" s="276" t="s">
        <v>283</v>
      </c>
      <c r="S104" s="276" t="s">
        <v>284</v>
      </c>
      <c r="T104" s="276" t="s">
        <v>47</v>
      </c>
    </row>
    <row r="105" spans="2:20" x14ac:dyDescent="0.2">
      <c r="B105" s="286" t="s">
        <v>57</v>
      </c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2"/>
    </row>
    <row r="106" spans="2:20" x14ac:dyDescent="0.2">
      <c r="B106" s="114" t="s">
        <v>715</v>
      </c>
      <c r="C106" s="104">
        <f>+C34*E117</f>
        <v>0</v>
      </c>
      <c r="D106" s="104">
        <f t="shared" ref="D106:D115" si="74">+D34*$E$117</f>
        <v>21.560089214208826</v>
      </c>
      <c r="E106" s="104">
        <f>+C106+D106</f>
        <v>21.560089214208826</v>
      </c>
      <c r="F106" s="104">
        <f>+F34*H117</f>
        <v>0</v>
      </c>
      <c r="G106" s="104">
        <f t="shared" ref="G106:G115" si="75">+G34*$H$117</f>
        <v>21.929284345921804</v>
      </c>
      <c r="H106" s="104">
        <f>+F106+G106</f>
        <v>21.929284345921804</v>
      </c>
      <c r="I106" s="104">
        <f>+I34*K117</f>
        <v>0</v>
      </c>
      <c r="J106" s="104">
        <f t="shared" ref="J106:J115" si="76">+J34*$K$117</f>
        <v>24.303876051708126</v>
      </c>
      <c r="K106" s="104">
        <f>+I106+J106</f>
        <v>24.303876051708126</v>
      </c>
      <c r="L106" s="104">
        <f>+L34*N117</f>
        <v>0</v>
      </c>
      <c r="M106" s="104">
        <f t="shared" ref="M106:M115" si="77">+M34*$N$117</f>
        <v>26.734101762712523</v>
      </c>
      <c r="N106" s="104">
        <f>+L106+M106</f>
        <v>26.734101762712523</v>
      </c>
      <c r="O106" s="104">
        <f>+O34*Q117</f>
        <v>0</v>
      </c>
      <c r="P106" s="104">
        <f t="shared" ref="P106:P115" si="78">+P34*$Q$117</f>
        <v>58.275908680756757</v>
      </c>
      <c r="Q106" s="104">
        <f>+O106+P106</f>
        <v>58.275908680756757</v>
      </c>
      <c r="R106" s="104">
        <f>+R34*T117</f>
        <v>0</v>
      </c>
      <c r="S106" s="104">
        <f t="shared" ref="S106:S115" si="79">+S34*$T$117</f>
        <v>63.51308888934021</v>
      </c>
      <c r="T106" s="104">
        <f>+R106+S106</f>
        <v>63.51308888934021</v>
      </c>
    </row>
    <row r="107" spans="2:20" x14ac:dyDescent="0.2">
      <c r="B107" s="114" t="s">
        <v>716</v>
      </c>
      <c r="C107" s="104">
        <f t="shared" ref="C107:C115" si="80">+C35*$E$117</f>
        <v>29.338514531754573</v>
      </c>
      <c r="D107" s="104">
        <f t="shared" si="74"/>
        <v>0</v>
      </c>
      <c r="E107" s="104">
        <f t="shared" ref="E107:E115" si="81">+C107+D107</f>
        <v>29.338514531754573</v>
      </c>
      <c r="F107" s="104">
        <f t="shared" ref="F107:F115" si="82">+F35*$H$117</f>
        <v>29.840907477776149</v>
      </c>
      <c r="G107" s="104">
        <f t="shared" si="75"/>
        <v>0</v>
      </c>
      <c r="H107" s="104">
        <f t="shared" ref="H107:H115" si="83">+F107+G107</f>
        <v>29.840907477776149</v>
      </c>
      <c r="I107" s="104">
        <f t="shared" ref="I107:I115" si="84">+I35*$K$117</f>
        <v>33.072201772295251</v>
      </c>
      <c r="J107" s="104">
        <f t="shared" si="76"/>
        <v>0</v>
      </c>
      <c r="K107" s="104">
        <f t="shared" ref="K107:K115" si="85">+I107+J107</f>
        <v>33.072201772295251</v>
      </c>
      <c r="L107" s="104">
        <f t="shared" ref="L107:L115" si="86">+L35*$N$117</f>
        <v>36.379201647358734</v>
      </c>
      <c r="M107" s="104">
        <f t="shared" si="77"/>
        <v>0</v>
      </c>
      <c r="N107" s="104">
        <f t="shared" ref="N107:N115" si="87">+L107+M107</f>
        <v>36.379201647358734</v>
      </c>
      <c r="O107" s="104">
        <f t="shared" ref="O107:O115" si="88">+O35*$Q$117</f>
        <v>59.47547027848622</v>
      </c>
      <c r="P107" s="104">
        <f t="shared" si="78"/>
        <v>0</v>
      </c>
      <c r="Q107" s="104">
        <f t="shared" ref="Q107:Q115" si="89">+O107+P107</f>
        <v>59.47547027848622</v>
      </c>
      <c r="R107" s="104">
        <f t="shared" ref="R107:R115" si="90">+R35*$T$117</f>
        <v>64.82045352954168</v>
      </c>
      <c r="S107" s="104">
        <f t="shared" si="79"/>
        <v>0</v>
      </c>
      <c r="T107" s="104">
        <f t="shared" ref="T107:T115" si="91">+R107+S107</f>
        <v>64.82045352954168</v>
      </c>
    </row>
    <row r="108" spans="2:20" x14ac:dyDescent="0.2">
      <c r="B108" s="114" t="s">
        <v>287</v>
      </c>
      <c r="C108" s="104">
        <f t="shared" si="80"/>
        <v>18.078310010764262</v>
      </c>
      <c r="D108" s="104">
        <f t="shared" si="74"/>
        <v>0</v>
      </c>
      <c r="E108" s="104">
        <f t="shared" si="81"/>
        <v>18.078310010764262</v>
      </c>
      <c r="F108" s="104">
        <f t="shared" si="82"/>
        <v>18.387883128911358</v>
      </c>
      <c r="G108" s="104">
        <f t="shared" si="75"/>
        <v>0</v>
      </c>
      <c r="H108" s="104">
        <f t="shared" si="83"/>
        <v>18.387883128911358</v>
      </c>
      <c r="I108" s="104">
        <f t="shared" si="84"/>
        <v>20.378997570956582</v>
      </c>
      <c r="J108" s="104">
        <f t="shared" si="76"/>
        <v>0</v>
      </c>
      <c r="K108" s="104">
        <f t="shared" si="85"/>
        <v>20.378997570956582</v>
      </c>
      <c r="L108" s="104">
        <f t="shared" si="86"/>
        <v>22.416761578478091</v>
      </c>
      <c r="M108" s="104">
        <f t="shared" si="77"/>
        <v>0</v>
      </c>
      <c r="N108" s="104">
        <f t="shared" si="87"/>
        <v>22.416761578478091</v>
      </c>
      <c r="O108" s="104">
        <f t="shared" si="88"/>
        <v>24.432411499378141</v>
      </c>
      <c r="P108" s="104">
        <f t="shared" si="78"/>
        <v>0</v>
      </c>
      <c r="Q108" s="104">
        <f t="shared" si="89"/>
        <v>24.432411499378141</v>
      </c>
      <c r="R108" s="104">
        <f t="shared" si="90"/>
        <v>26.628120581384486</v>
      </c>
      <c r="S108" s="104">
        <f t="shared" si="79"/>
        <v>0</v>
      </c>
      <c r="T108" s="104">
        <f t="shared" si="91"/>
        <v>26.628120581384486</v>
      </c>
    </row>
    <row r="109" spans="2:20" x14ac:dyDescent="0.2">
      <c r="B109" s="114" t="s">
        <v>288</v>
      </c>
      <c r="C109" s="104">
        <f t="shared" si="80"/>
        <v>0</v>
      </c>
      <c r="D109" s="104">
        <f t="shared" si="74"/>
        <v>0</v>
      </c>
      <c r="E109" s="104">
        <f t="shared" si="81"/>
        <v>0</v>
      </c>
      <c r="F109" s="104">
        <f t="shared" si="82"/>
        <v>34.652593332496593</v>
      </c>
      <c r="G109" s="104">
        <f t="shared" si="75"/>
        <v>0</v>
      </c>
      <c r="H109" s="104">
        <f t="shared" si="83"/>
        <v>34.652593332496593</v>
      </c>
      <c r="I109" s="104">
        <f t="shared" si="84"/>
        <v>46.173738528410794</v>
      </c>
      <c r="J109" s="104">
        <f t="shared" si="76"/>
        <v>0</v>
      </c>
      <c r="K109" s="104">
        <f t="shared" si="85"/>
        <v>46.173738528410794</v>
      </c>
      <c r="L109" s="104">
        <f t="shared" si="86"/>
        <v>57.722289609064937</v>
      </c>
      <c r="M109" s="104">
        <f t="shared" si="77"/>
        <v>0</v>
      </c>
      <c r="N109" s="104">
        <f t="shared" si="87"/>
        <v>57.722289609064937</v>
      </c>
      <c r="O109" s="104">
        <f t="shared" si="88"/>
        <v>95.336426840999167</v>
      </c>
      <c r="P109" s="104">
        <f t="shared" si="78"/>
        <v>0</v>
      </c>
      <c r="Q109" s="104">
        <f t="shared" si="89"/>
        <v>95.336426840999167</v>
      </c>
      <c r="R109" s="104">
        <f t="shared" si="90"/>
        <v>117.13350835443632</v>
      </c>
      <c r="S109" s="104">
        <f t="shared" si="79"/>
        <v>0</v>
      </c>
      <c r="T109" s="104">
        <f t="shared" si="91"/>
        <v>117.13350835443632</v>
      </c>
    </row>
    <row r="110" spans="2:20" x14ac:dyDescent="0.2">
      <c r="B110" s="114" t="s">
        <v>289</v>
      </c>
      <c r="C110" s="104">
        <f t="shared" si="80"/>
        <v>18.801442411194834</v>
      </c>
      <c r="D110" s="104">
        <f t="shared" si="74"/>
        <v>0</v>
      </c>
      <c r="E110" s="104">
        <f t="shared" si="81"/>
        <v>18.801442411194834</v>
      </c>
      <c r="F110" s="104">
        <f t="shared" si="82"/>
        <v>19.123398454067811</v>
      </c>
      <c r="G110" s="104">
        <f t="shared" si="75"/>
        <v>0</v>
      </c>
      <c r="H110" s="104">
        <f t="shared" si="83"/>
        <v>19.123398454067811</v>
      </c>
      <c r="I110" s="104">
        <f t="shared" si="84"/>
        <v>21.194157473794842</v>
      </c>
      <c r="J110" s="104">
        <f t="shared" si="76"/>
        <v>0</v>
      </c>
      <c r="K110" s="104">
        <f t="shared" si="85"/>
        <v>21.194157473794842</v>
      </c>
      <c r="L110" s="104">
        <f t="shared" si="86"/>
        <v>23.313432041617215</v>
      </c>
      <c r="M110" s="104">
        <f t="shared" si="77"/>
        <v>0</v>
      </c>
      <c r="N110" s="104">
        <f t="shared" si="87"/>
        <v>23.313432041617215</v>
      </c>
      <c r="O110" s="104">
        <f t="shared" si="88"/>
        <v>25.409707959353266</v>
      </c>
      <c r="P110" s="104">
        <f t="shared" si="78"/>
        <v>0</v>
      </c>
      <c r="Q110" s="104">
        <f t="shared" si="89"/>
        <v>25.409707959353266</v>
      </c>
      <c r="R110" s="104">
        <f t="shared" si="90"/>
        <v>27.693245404639868</v>
      </c>
      <c r="S110" s="104">
        <f t="shared" si="79"/>
        <v>0</v>
      </c>
      <c r="T110" s="104">
        <f t="shared" si="91"/>
        <v>27.693245404639868</v>
      </c>
    </row>
    <row r="111" spans="2:20" x14ac:dyDescent="0.2">
      <c r="B111" s="114" t="s">
        <v>290</v>
      </c>
      <c r="C111" s="104">
        <f t="shared" si="80"/>
        <v>0</v>
      </c>
      <c r="D111" s="104">
        <f t="shared" si="74"/>
        <v>14.816835306781487</v>
      </c>
      <c r="E111" s="104">
        <f t="shared" si="81"/>
        <v>14.816835306781487</v>
      </c>
      <c r="F111" s="104">
        <f t="shared" si="82"/>
        <v>0</v>
      </c>
      <c r="G111" s="104">
        <f t="shared" si="75"/>
        <v>15.070558907287349</v>
      </c>
      <c r="H111" s="104">
        <f t="shared" si="83"/>
        <v>15.070558907287349</v>
      </c>
      <c r="I111" s="104">
        <f t="shared" si="84"/>
        <v>0</v>
      </c>
      <c r="J111" s="104">
        <f t="shared" si="76"/>
        <v>16.702460049992169</v>
      </c>
      <c r="K111" s="104">
        <f t="shared" si="85"/>
        <v>16.702460049992169</v>
      </c>
      <c r="L111" s="104">
        <f t="shared" si="86"/>
        <v>0</v>
      </c>
      <c r="M111" s="104">
        <f t="shared" si="77"/>
        <v>18.372594795748572</v>
      </c>
      <c r="N111" s="104">
        <f t="shared" si="87"/>
        <v>18.372594795748572</v>
      </c>
      <c r="O111" s="104">
        <f t="shared" si="88"/>
        <v>0</v>
      </c>
      <c r="P111" s="104">
        <f t="shared" si="78"/>
        <v>20.024605016633188</v>
      </c>
      <c r="Q111" s="104">
        <f t="shared" si="89"/>
        <v>20.024605016633188</v>
      </c>
      <c r="R111" s="104">
        <f t="shared" si="90"/>
        <v>0</v>
      </c>
      <c r="S111" s="104">
        <f t="shared" si="79"/>
        <v>21.824190256089818</v>
      </c>
      <c r="T111" s="104">
        <f t="shared" si="91"/>
        <v>21.824190256089818</v>
      </c>
    </row>
    <row r="112" spans="2:20" x14ac:dyDescent="0.2">
      <c r="B112" s="114" t="s">
        <v>291</v>
      </c>
      <c r="C112" s="104">
        <f t="shared" si="80"/>
        <v>0</v>
      </c>
      <c r="D112" s="104">
        <f t="shared" si="74"/>
        <v>7.5559956942949409</v>
      </c>
      <c r="E112" s="104">
        <f t="shared" si="81"/>
        <v>7.5559956942949409</v>
      </c>
      <c r="F112" s="104">
        <f t="shared" si="82"/>
        <v>0</v>
      </c>
      <c r="G112" s="104">
        <f t="shared" si="75"/>
        <v>7.6853846220429514</v>
      </c>
      <c r="H112" s="104">
        <f t="shared" si="83"/>
        <v>7.6853846220429514</v>
      </c>
      <c r="I112" s="104">
        <f t="shared" si="84"/>
        <v>0</v>
      </c>
      <c r="J112" s="104">
        <f t="shared" si="76"/>
        <v>8.5175891888406294</v>
      </c>
      <c r="K112" s="104">
        <f t="shared" si="85"/>
        <v>8.5175891888406294</v>
      </c>
      <c r="L112" s="104">
        <f t="shared" si="86"/>
        <v>0</v>
      </c>
      <c r="M112" s="104">
        <f t="shared" si="77"/>
        <v>9.3692913699434968</v>
      </c>
      <c r="N112" s="104">
        <f t="shared" si="87"/>
        <v>9.3692913699434968</v>
      </c>
      <c r="O112" s="104">
        <f t="shared" si="88"/>
        <v>0</v>
      </c>
      <c r="P112" s="104">
        <f t="shared" si="78"/>
        <v>10.211750765454376</v>
      </c>
      <c r="Q112" s="104">
        <f t="shared" si="89"/>
        <v>10.211750765454376</v>
      </c>
      <c r="R112" s="104">
        <f t="shared" si="90"/>
        <v>0</v>
      </c>
      <c r="S112" s="104">
        <f t="shared" si="79"/>
        <v>11.129467540954172</v>
      </c>
      <c r="T112" s="104">
        <f t="shared" si="91"/>
        <v>11.129467540954172</v>
      </c>
    </row>
    <row r="113" spans="2:20" s="135" customFormat="1" x14ac:dyDescent="0.2">
      <c r="B113" s="114" t="s">
        <v>292</v>
      </c>
      <c r="C113" s="119">
        <f t="shared" si="80"/>
        <v>177.09364908503767</v>
      </c>
      <c r="D113" s="119">
        <f t="shared" si="74"/>
        <v>0</v>
      </c>
      <c r="E113" s="119">
        <f t="shared" si="81"/>
        <v>177.09364908503767</v>
      </c>
      <c r="F113" s="119">
        <f t="shared" si="82"/>
        <v>180.1262020791317</v>
      </c>
      <c r="G113" s="119">
        <f t="shared" si="75"/>
        <v>0</v>
      </c>
      <c r="H113" s="119">
        <f t="shared" si="83"/>
        <v>180.1262020791317</v>
      </c>
      <c r="I113" s="119">
        <f t="shared" si="84"/>
        <v>199.63099661345225</v>
      </c>
      <c r="J113" s="119">
        <f t="shared" si="76"/>
        <v>0</v>
      </c>
      <c r="K113" s="119">
        <f t="shared" si="85"/>
        <v>199.63099661345225</v>
      </c>
      <c r="L113" s="119">
        <f t="shared" si="86"/>
        <v>219.59276648305072</v>
      </c>
      <c r="M113" s="119">
        <f t="shared" si="77"/>
        <v>0</v>
      </c>
      <c r="N113" s="119">
        <f t="shared" si="87"/>
        <v>219.59276648305072</v>
      </c>
      <c r="O113" s="119">
        <f t="shared" si="88"/>
        <v>0</v>
      </c>
      <c r="P113" s="119">
        <f t="shared" si="78"/>
        <v>0</v>
      </c>
      <c r="Q113" s="119">
        <f t="shared" si="89"/>
        <v>0</v>
      </c>
      <c r="R113" s="119">
        <f t="shared" si="90"/>
        <v>0</v>
      </c>
      <c r="S113" s="119">
        <f t="shared" si="79"/>
        <v>0</v>
      </c>
      <c r="T113" s="119">
        <f t="shared" si="91"/>
        <v>0</v>
      </c>
    </row>
    <row r="114" spans="2:20" x14ac:dyDescent="0.2">
      <c r="B114" s="114" t="s">
        <v>293</v>
      </c>
      <c r="C114" s="104">
        <f t="shared" si="80"/>
        <v>0</v>
      </c>
      <c r="D114" s="104">
        <f t="shared" si="74"/>
        <v>7.7626049515608173</v>
      </c>
      <c r="E114" s="104">
        <f t="shared" si="81"/>
        <v>7.7626049515608173</v>
      </c>
      <c r="F114" s="104">
        <f t="shared" si="82"/>
        <v>0</v>
      </c>
      <c r="G114" s="104">
        <f t="shared" si="75"/>
        <v>7.8955318578019389</v>
      </c>
      <c r="H114" s="104">
        <f t="shared" si="83"/>
        <v>7.8955318578019389</v>
      </c>
      <c r="I114" s="104">
        <f t="shared" si="84"/>
        <v>0</v>
      </c>
      <c r="J114" s="104">
        <f t="shared" si="76"/>
        <v>8.7504920182229888</v>
      </c>
      <c r="K114" s="104">
        <f t="shared" si="85"/>
        <v>8.7504920182229888</v>
      </c>
      <c r="L114" s="104">
        <f t="shared" si="86"/>
        <v>0</v>
      </c>
      <c r="M114" s="104">
        <f t="shared" si="77"/>
        <v>9.6254829308403878</v>
      </c>
      <c r="N114" s="104">
        <f t="shared" si="87"/>
        <v>9.6254829308403878</v>
      </c>
      <c r="O114" s="104">
        <f t="shared" si="88"/>
        <v>0</v>
      </c>
      <c r="P114" s="104">
        <f t="shared" si="78"/>
        <v>10.490978325447266</v>
      </c>
      <c r="Q114" s="104">
        <f t="shared" si="89"/>
        <v>10.490978325447266</v>
      </c>
      <c r="R114" s="104">
        <f t="shared" si="90"/>
        <v>0</v>
      </c>
      <c r="S114" s="104">
        <f t="shared" si="79"/>
        <v>11.433788919027137</v>
      </c>
      <c r="T114" s="104">
        <f t="shared" si="91"/>
        <v>11.433788919027137</v>
      </c>
    </row>
    <row r="115" spans="2:20" s="135" customFormat="1" x14ac:dyDescent="0.2">
      <c r="B115" s="114" t="s">
        <v>294</v>
      </c>
      <c r="C115" s="104">
        <f t="shared" si="80"/>
        <v>232.95477106566199</v>
      </c>
      <c r="D115" s="104">
        <f t="shared" si="74"/>
        <v>0</v>
      </c>
      <c r="E115" s="104">
        <f t="shared" si="81"/>
        <v>232.95477106566199</v>
      </c>
      <c r="F115" s="104">
        <f t="shared" si="82"/>
        <v>215.40353667044636</v>
      </c>
      <c r="G115" s="104">
        <f t="shared" si="75"/>
        <v>0</v>
      </c>
      <c r="H115" s="104">
        <f t="shared" si="83"/>
        <v>215.40353667044636</v>
      </c>
      <c r="I115" s="104">
        <f t="shared" si="84"/>
        <v>217.02573076409729</v>
      </c>
      <c r="J115" s="104">
        <f t="shared" si="76"/>
        <v>0</v>
      </c>
      <c r="K115" s="104">
        <f t="shared" si="85"/>
        <v>217.02573076409729</v>
      </c>
      <c r="L115" s="104">
        <f t="shared" si="86"/>
        <v>217.02441652555214</v>
      </c>
      <c r="M115" s="104">
        <f t="shared" si="77"/>
        <v>0</v>
      </c>
      <c r="N115" s="104">
        <f t="shared" si="87"/>
        <v>217.02441652555214</v>
      </c>
      <c r="O115" s="104">
        <f t="shared" si="88"/>
        <v>610.0900546397703</v>
      </c>
      <c r="P115" s="104">
        <f t="shared" si="78"/>
        <v>0</v>
      </c>
      <c r="Q115" s="104">
        <f t="shared" si="89"/>
        <v>610.0900546397703</v>
      </c>
      <c r="R115" s="104">
        <f t="shared" si="90"/>
        <v>604.47095936346466</v>
      </c>
      <c r="S115" s="104">
        <f t="shared" si="79"/>
        <v>0</v>
      </c>
      <c r="T115" s="104">
        <f t="shared" si="91"/>
        <v>604.47095936346466</v>
      </c>
    </row>
    <row r="116" spans="2:20" x14ac:dyDescent="0.2">
      <c r="B116" s="278" t="s">
        <v>8</v>
      </c>
      <c r="C116" s="106">
        <f>SUM(C106:C115)</f>
        <v>476.26668710441334</v>
      </c>
      <c r="D116" s="106">
        <f>SUM(D106:D115)</f>
        <v>51.695525166846075</v>
      </c>
      <c r="E116" s="106">
        <f t="shared" ref="E116:T116" si="92">SUM(E106:E115)</f>
        <v>527.96221227125943</v>
      </c>
      <c r="F116" s="106">
        <f t="shared" si="92"/>
        <v>497.53452114282993</v>
      </c>
      <c r="G116" s="106">
        <f t="shared" si="92"/>
        <v>52.580759733054045</v>
      </c>
      <c r="H116" s="106">
        <f t="shared" si="92"/>
        <v>550.11528087588408</v>
      </c>
      <c r="I116" s="106">
        <f t="shared" si="92"/>
        <v>537.47582272300701</v>
      </c>
      <c r="J116" s="106">
        <f t="shared" si="92"/>
        <v>58.274417308763915</v>
      </c>
      <c r="K116" s="106">
        <f t="shared" si="92"/>
        <v>595.75024003177089</v>
      </c>
      <c r="L116" s="106">
        <f t="shared" si="92"/>
        <v>576.4488678851219</v>
      </c>
      <c r="M116" s="106">
        <f t="shared" si="92"/>
        <v>64.101470859244984</v>
      </c>
      <c r="N116" s="106">
        <f t="shared" si="92"/>
        <v>640.55033874436674</v>
      </c>
      <c r="O116" s="106">
        <f t="shared" si="92"/>
        <v>814.74407121798708</v>
      </c>
      <c r="P116" s="106">
        <f t="shared" si="92"/>
        <v>99.003242788291573</v>
      </c>
      <c r="Q116" s="106">
        <f t="shared" si="92"/>
        <v>913.74731400627866</v>
      </c>
      <c r="R116" s="106">
        <f t="shared" si="92"/>
        <v>840.746287233467</v>
      </c>
      <c r="S116" s="106">
        <f t="shared" si="92"/>
        <v>107.90053560541133</v>
      </c>
      <c r="T116" s="106">
        <f t="shared" si="92"/>
        <v>948.64682283887839</v>
      </c>
    </row>
    <row r="117" spans="2:20" x14ac:dyDescent="0.2">
      <c r="B117" s="279" t="s">
        <v>297</v>
      </c>
      <c r="C117" s="241"/>
      <c r="D117" s="240"/>
      <c r="E117" s="285">
        <f>Asignaciones!K28</f>
        <v>0.1106448228552982</v>
      </c>
      <c r="F117" s="241"/>
      <c r="G117" s="240"/>
      <c r="H117" s="285">
        <f>Asignaciones!L28</f>
        <v>0.11063546089336468</v>
      </c>
      <c r="I117" s="241"/>
      <c r="J117" s="240"/>
      <c r="K117" s="285">
        <f>Asignaciones!M28</f>
        <v>0.1106448228552982</v>
      </c>
      <c r="L117" s="241"/>
      <c r="M117" s="240"/>
      <c r="N117" s="285">
        <f>Asignaciones!N28</f>
        <v>0.11064482285529821</v>
      </c>
      <c r="O117" s="241"/>
      <c r="P117" s="240"/>
      <c r="Q117" s="285">
        <f>Asignaciones!O28</f>
        <v>0.11064482285529821</v>
      </c>
      <c r="R117" s="241"/>
      <c r="S117" s="240"/>
      <c r="T117" s="285">
        <f>Asignaciones!P28</f>
        <v>0.11064482285529821</v>
      </c>
    </row>
    <row r="121" spans="2:20" x14ac:dyDescent="0.2">
      <c r="B121" s="2" t="s">
        <v>301</v>
      </c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7"/>
    </row>
    <row r="122" spans="2:20" x14ac:dyDescent="0.2">
      <c r="B122" s="9" t="s">
        <v>20</v>
      </c>
      <c r="C122" s="199"/>
      <c r="D122" s="199"/>
      <c r="E122" s="199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262"/>
    </row>
    <row r="123" spans="2:20" x14ac:dyDescent="0.2">
      <c r="B123" s="201" t="s">
        <v>281</v>
      </c>
      <c r="C123" s="199"/>
      <c r="D123" s="199"/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262"/>
    </row>
    <row r="124" spans="2:20" x14ac:dyDescent="0.2">
      <c r="B124" s="201" t="s">
        <v>2</v>
      </c>
      <c r="C124" s="199"/>
      <c r="D124" s="199"/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262"/>
    </row>
    <row r="125" spans="2:20" x14ac:dyDescent="0.2">
      <c r="B125" s="256"/>
      <c r="C125" s="197"/>
      <c r="D125" s="197"/>
      <c r="E125" s="197"/>
      <c r="F125" s="197"/>
      <c r="G125" s="197"/>
      <c r="H125" s="197"/>
      <c r="I125" s="197"/>
      <c r="J125" s="197"/>
      <c r="K125" s="197"/>
      <c r="L125" s="197"/>
      <c r="M125" s="197"/>
      <c r="N125" s="197"/>
      <c r="O125" s="197"/>
      <c r="P125" s="197"/>
      <c r="Q125" s="197"/>
      <c r="R125" s="197"/>
      <c r="S125" s="197"/>
      <c r="T125" s="263"/>
    </row>
    <row r="126" spans="2:20" x14ac:dyDescent="0.2">
      <c r="B126" s="264"/>
    </row>
    <row r="127" spans="2:20" x14ac:dyDescent="0.2">
      <c r="B127" s="265" t="s">
        <v>282</v>
      </c>
      <c r="C127" s="267" t="s">
        <v>38</v>
      </c>
      <c r="D127" s="662"/>
      <c r="E127" s="299"/>
      <c r="F127" s="270" t="s">
        <v>39</v>
      </c>
      <c r="G127" s="663"/>
      <c r="H127" s="663"/>
      <c r="I127" s="301" t="s">
        <v>40</v>
      </c>
      <c r="J127" s="662"/>
      <c r="K127" s="299"/>
      <c r="L127" s="267" t="s">
        <v>121</v>
      </c>
      <c r="M127" s="662"/>
      <c r="N127" s="299"/>
      <c r="O127" s="270" t="s">
        <v>122</v>
      </c>
      <c r="P127" s="662"/>
      <c r="Q127" s="299"/>
      <c r="R127" s="301" t="s">
        <v>633</v>
      </c>
      <c r="S127" s="662"/>
      <c r="T127" s="299"/>
    </row>
    <row r="128" spans="2:20" x14ac:dyDescent="0.2">
      <c r="B128" s="273"/>
      <c r="C128" s="274" t="s">
        <v>283</v>
      </c>
      <c r="D128" s="275" t="s">
        <v>284</v>
      </c>
      <c r="E128" s="275" t="s">
        <v>47</v>
      </c>
      <c r="F128" s="275" t="s">
        <v>283</v>
      </c>
      <c r="G128" s="275" t="s">
        <v>284</v>
      </c>
      <c r="H128" s="275" t="s">
        <v>47</v>
      </c>
      <c r="I128" s="276" t="s">
        <v>283</v>
      </c>
      <c r="J128" s="276" t="s">
        <v>284</v>
      </c>
      <c r="K128" s="276" t="s">
        <v>47</v>
      </c>
      <c r="L128" s="274" t="s">
        <v>283</v>
      </c>
      <c r="M128" s="275" t="s">
        <v>284</v>
      </c>
      <c r="N128" s="275" t="s">
        <v>47</v>
      </c>
      <c r="O128" s="275" t="s">
        <v>283</v>
      </c>
      <c r="P128" s="275" t="s">
        <v>284</v>
      </c>
      <c r="Q128" s="275" t="s">
        <v>47</v>
      </c>
      <c r="R128" s="276" t="s">
        <v>283</v>
      </c>
      <c r="S128" s="276" t="s">
        <v>284</v>
      </c>
      <c r="T128" s="276" t="s">
        <v>47</v>
      </c>
    </row>
    <row r="129" spans="2:20" x14ac:dyDescent="0.2">
      <c r="B129" s="235" t="s">
        <v>737</v>
      </c>
      <c r="C129" s="23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2"/>
    </row>
    <row r="130" spans="2:20" x14ac:dyDescent="0.2">
      <c r="B130" s="114" t="s">
        <v>715</v>
      </c>
      <c r="C130" s="104">
        <f>+C34*E141</f>
        <v>0</v>
      </c>
      <c r="D130" s="104">
        <f t="shared" ref="D130:D139" si="93">+D34*$E$141</f>
        <v>44.826429106566202</v>
      </c>
      <c r="E130" s="104">
        <f>+C130+D130</f>
        <v>44.826429106566202</v>
      </c>
      <c r="F130" s="104">
        <f>+F34*H141</f>
        <v>0</v>
      </c>
      <c r="G130" s="104">
        <f t="shared" ref="G130:G139" si="94">+G34*$H$141</f>
        <v>45.597332119208168</v>
      </c>
      <c r="H130" s="104">
        <f>+F130+G130</f>
        <v>45.597332119208168</v>
      </c>
      <c r="I130" s="104">
        <f>+I34*K141</f>
        <v>0</v>
      </c>
      <c r="J130" s="104">
        <f t="shared" ref="J130:J139" si="95">+J34*$K$141</f>
        <v>50.53114419065939</v>
      </c>
      <c r="K130" s="104">
        <f>+I130+J130</f>
        <v>50.53114419065939</v>
      </c>
      <c r="L130" s="104">
        <f>+L34*N141</f>
        <v>0</v>
      </c>
      <c r="M130" s="104">
        <f t="shared" ref="M130:M139" si="96">+M34*$N$141</f>
        <v>55.583922009199156</v>
      </c>
      <c r="N130" s="104">
        <f>+L130+M130</f>
        <v>55.583922009199156</v>
      </c>
      <c r="O130" s="104">
        <f>+O34*Q141</f>
        <v>0</v>
      </c>
      <c r="P130" s="104">
        <f t="shared" ref="P130:P139" si="97">+P34*$Q$141</f>
        <v>121.16373281874336</v>
      </c>
      <c r="Q130" s="104">
        <f>+O130+P130</f>
        <v>121.16373281874336</v>
      </c>
      <c r="R130" s="104">
        <f>+R34*T141</f>
        <v>0</v>
      </c>
      <c r="S130" s="104">
        <f t="shared" ref="S130:S139" si="98">+S34*$T$141</f>
        <v>132.05256008684484</v>
      </c>
      <c r="T130" s="104">
        <f>+R130+S130</f>
        <v>132.05256008684484</v>
      </c>
    </row>
    <row r="131" spans="2:20" x14ac:dyDescent="0.2">
      <c r="B131" s="114" t="s">
        <v>716</v>
      </c>
      <c r="C131" s="104">
        <f t="shared" ref="C131:C139" si="99">+C35*$E$141</f>
        <v>60.998858988159313</v>
      </c>
      <c r="D131" s="104">
        <f t="shared" si="93"/>
        <v>0</v>
      </c>
      <c r="E131" s="104">
        <f t="shared" ref="E131:E139" si="100">+C131+D131</f>
        <v>60.998858988159313</v>
      </c>
      <c r="F131" s="104">
        <f t="shared" ref="F131:F139" si="101">+F35*$H$141</f>
        <v>62.04788754338739</v>
      </c>
      <c r="G131" s="104">
        <f t="shared" si="94"/>
        <v>0</v>
      </c>
      <c r="H131" s="104">
        <f t="shared" ref="H131:H139" si="102">+F131+G131</f>
        <v>62.04788754338739</v>
      </c>
      <c r="I131" s="104">
        <f t="shared" ref="I131:I139" si="103">+I35*$K$141</f>
        <v>68.761714917525623</v>
      </c>
      <c r="J131" s="104">
        <f t="shared" si="95"/>
        <v>0</v>
      </c>
      <c r="K131" s="104">
        <f t="shared" ref="K131:K139" si="104">+I131+J131</f>
        <v>68.761714917525623</v>
      </c>
      <c r="L131" s="104">
        <f t="shared" ref="L131:L139" si="105">+L35*$N$141</f>
        <v>75.637428370383702</v>
      </c>
      <c r="M131" s="104">
        <f t="shared" si="96"/>
        <v>0</v>
      </c>
      <c r="N131" s="104">
        <f t="shared" ref="N131:N139" si="106">+L131+M131</f>
        <v>75.637428370383702</v>
      </c>
      <c r="O131" s="104">
        <f t="shared" ref="O131:O139" si="107">+O35*$Q$141</f>
        <v>123.65778849659007</v>
      </c>
      <c r="P131" s="104">
        <f t="shared" si="97"/>
        <v>0</v>
      </c>
      <c r="Q131" s="104">
        <f t="shared" ref="Q131:Q139" si="108">+O131+P131</f>
        <v>123.65778849659007</v>
      </c>
      <c r="R131" s="104">
        <f t="shared" ref="R131:R139" si="109">+R35*$T$141</f>
        <v>134.77075330850371</v>
      </c>
      <c r="S131" s="104">
        <f t="shared" si="98"/>
        <v>0</v>
      </c>
      <c r="T131" s="104">
        <f t="shared" ref="T131:T139" si="110">+R131+S131</f>
        <v>134.77075330850371</v>
      </c>
    </row>
    <row r="132" spans="2:20" x14ac:dyDescent="0.2">
      <c r="B132" s="114" t="s">
        <v>287</v>
      </c>
      <c r="C132" s="104">
        <f t="shared" si="99"/>
        <v>37.587325080731972</v>
      </c>
      <c r="D132" s="104">
        <f t="shared" si="93"/>
        <v>0</v>
      </c>
      <c r="E132" s="104">
        <f t="shared" si="100"/>
        <v>37.587325080731972</v>
      </c>
      <c r="F132" s="104">
        <f t="shared" si="101"/>
        <v>38.233733521453495</v>
      </c>
      <c r="G132" s="104">
        <f t="shared" si="94"/>
        <v>0</v>
      </c>
      <c r="H132" s="104">
        <f t="shared" si="102"/>
        <v>38.233733521453495</v>
      </c>
      <c r="I132" s="104">
        <f t="shared" si="103"/>
        <v>42.370775037207686</v>
      </c>
      <c r="J132" s="104">
        <f t="shared" si="95"/>
        <v>0</v>
      </c>
      <c r="K132" s="104">
        <f t="shared" si="104"/>
        <v>42.370775037207686</v>
      </c>
      <c r="L132" s="104">
        <f t="shared" si="105"/>
        <v>46.607570298651929</v>
      </c>
      <c r="M132" s="104">
        <f t="shared" si="96"/>
        <v>0</v>
      </c>
      <c r="N132" s="104">
        <f t="shared" si="106"/>
        <v>46.607570298651929</v>
      </c>
      <c r="O132" s="104">
        <f t="shared" si="107"/>
        <v>50.798387293200143</v>
      </c>
      <c r="P132" s="104">
        <f t="shared" si="97"/>
        <v>0</v>
      </c>
      <c r="Q132" s="104">
        <f t="shared" si="108"/>
        <v>50.798387293200143</v>
      </c>
      <c r="R132" s="104">
        <f t="shared" si="109"/>
        <v>55.36357236851677</v>
      </c>
      <c r="S132" s="104">
        <f t="shared" si="98"/>
        <v>0</v>
      </c>
      <c r="T132" s="104">
        <f t="shared" si="110"/>
        <v>55.36357236851677</v>
      </c>
    </row>
    <row r="133" spans="2:20" x14ac:dyDescent="0.2">
      <c r="B133" s="114" t="s">
        <v>288</v>
      </c>
      <c r="C133" s="104">
        <f t="shared" si="99"/>
        <v>0</v>
      </c>
      <c r="D133" s="104">
        <f t="shared" si="93"/>
        <v>0</v>
      </c>
      <c r="E133" s="104">
        <f t="shared" si="100"/>
        <v>0</v>
      </c>
      <c r="F133" s="104">
        <f t="shared" si="101"/>
        <v>72.052775733538752</v>
      </c>
      <c r="G133" s="104">
        <f t="shared" si="94"/>
        <v>0</v>
      </c>
      <c r="H133" s="104">
        <f t="shared" si="102"/>
        <v>72.052775733538752</v>
      </c>
      <c r="I133" s="104">
        <f t="shared" si="103"/>
        <v>96.001635065816913</v>
      </c>
      <c r="J133" s="104">
        <f t="shared" si="95"/>
        <v>0</v>
      </c>
      <c r="K133" s="104">
        <f t="shared" si="104"/>
        <v>96.001635065816913</v>
      </c>
      <c r="L133" s="104">
        <f t="shared" si="105"/>
        <v>120.01268164160437</v>
      </c>
      <c r="M133" s="104">
        <f t="shared" si="96"/>
        <v>0</v>
      </c>
      <c r="N133" s="104">
        <f t="shared" si="106"/>
        <v>120.01268164160437</v>
      </c>
      <c r="O133" s="104">
        <f t="shared" si="107"/>
        <v>198.21771313659238</v>
      </c>
      <c r="P133" s="104">
        <f t="shared" si="97"/>
        <v>0</v>
      </c>
      <c r="Q133" s="104">
        <f t="shared" si="108"/>
        <v>198.21771313659238</v>
      </c>
      <c r="R133" s="104">
        <f t="shared" si="109"/>
        <v>243.53688224968693</v>
      </c>
      <c r="S133" s="104">
        <f t="shared" si="98"/>
        <v>0</v>
      </c>
      <c r="T133" s="104">
        <f t="shared" si="110"/>
        <v>243.53688224968693</v>
      </c>
    </row>
    <row r="134" spans="2:20" x14ac:dyDescent="0.2">
      <c r="B134" s="114" t="s">
        <v>289</v>
      </c>
      <c r="C134" s="104">
        <f t="shared" si="99"/>
        <v>39.090818083961253</v>
      </c>
      <c r="D134" s="104">
        <f t="shared" si="93"/>
        <v>0</v>
      </c>
      <c r="E134" s="104">
        <f t="shared" si="100"/>
        <v>39.090818083961253</v>
      </c>
      <c r="F134" s="104">
        <f t="shared" si="101"/>
        <v>39.763082862311627</v>
      </c>
      <c r="G134" s="104">
        <f t="shared" si="94"/>
        <v>0</v>
      </c>
      <c r="H134" s="104">
        <f t="shared" si="102"/>
        <v>39.763082862311627</v>
      </c>
      <c r="I134" s="104">
        <f t="shared" si="103"/>
        <v>44.065606038695989</v>
      </c>
      <c r="J134" s="104">
        <f t="shared" si="95"/>
        <v>0</v>
      </c>
      <c r="K134" s="104">
        <f t="shared" si="104"/>
        <v>44.065606038695989</v>
      </c>
      <c r="L134" s="104">
        <f t="shared" si="105"/>
        <v>48.471873110598004</v>
      </c>
      <c r="M134" s="104">
        <f t="shared" si="96"/>
        <v>0</v>
      </c>
      <c r="N134" s="104">
        <f t="shared" si="106"/>
        <v>48.471873110598004</v>
      </c>
      <c r="O134" s="104">
        <f t="shared" si="107"/>
        <v>52.83032278492815</v>
      </c>
      <c r="P134" s="104">
        <f t="shared" si="97"/>
        <v>0</v>
      </c>
      <c r="Q134" s="104">
        <f t="shared" si="108"/>
        <v>52.83032278492815</v>
      </c>
      <c r="R134" s="104">
        <f t="shared" si="109"/>
        <v>57.578115263257438</v>
      </c>
      <c r="S134" s="104">
        <f t="shared" si="98"/>
        <v>0</v>
      </c>
      <c r="T134" s="104">
        <f t="shared" si="110"/>
        <v>57.578115263257438</v>
      </c>
    </row>
    <row r="135" spans="2:20" x14ac:dyDescent="0.2">
      <c r="B135" s="114" t="s">
        <v>290</v>
      </c>
      <c r="C135" s="104">
        <f t="shared" si="99"/>
        <v>0</v>
      </c>
      <c r="D135" s="104">
        <f t="shared" si="93"/>
        <v>30.806264800861143</v>
      </c>
      <c r="E135" s="104">
        <f t="shared" si="100"/>
        <v>30.806264800861143</v>
      </c>
      <c r="F135" s="104">
        <f t="shared" si="101"/>
        <v>0</v>
      </c>
      <c r="G135" s="104">
        <f t="shared" si="94"/>
        <v>31.336055882072902</v>
      </c>
      <c r="H135" s="104">
        <f t="shared" si="102"/>
        <v>31.336055882072902</v>
      </c>
      <c r="I135" s="104">
        <f t="shared" si="103"/>
        <v>0</v>
      </c>
      <c r="J135" s="104">
        <f t="shared" si="95"/>
        <v>34.726741336617565</v>
      </c>
      <c r="K135" s="104">
        <f t="shared" si="104"/>
        <v>34.726741336617565</v>
      </c>
      <c r="L135" s="104">
        <f t="shared" si="105"/>
        <v>0</v>
      </c>
      <c r="M135" s="104">
        <f t="shared" si="96"/>
        <v>38.199184146813501</v>
      </c>
      <c r="N135" s="104">
        <f t="shared" si="106"/>
        <v>38.199184146813501</v>
      </c>
      <c r="O135" s="104">
        <f t="shared" si="107"/>
        <v>0</v>
      </c>
      <c r="P135" s="104">
        <f t="shared" si="97"/>
        <v>41.633943544794242</v>
      </c>
      <c r="Q135" s="104">
        <f t="shared" si="108"/>
        <v>41.633943544794242</v>
      </c>
      <c r="R135" s="104">
        <f t="shared" si="109"/>
        <v>0</v>
      </c>
      <c r="S135" s="104">
        <f t="shared" si="98"/>
        <v>45.375531965706806</v>
      </c>
      <c r="T135" s="104">
        <f t="shared" si="110"/>
        <v>45.375531965706806</v>
      </c>
    </row>
    <row r="136" spans="2:20" x14ac:dyDescent="0.2">
      <c r="B136" s="114" t="s">
        <v>291</v>
      </c>
      <c r="C136" s="104">
        <f t="shared" si="99"/>
        <v>0</v>
      </c>
      <c r="D136" s="104">
        <f t="shared" si="93"/>
        <v>15.709967707212057</v>
      </c>
      <c r="E136" s="104">
        <f t="shared" si="100"/>
        <v>15.709967707212057</v>
      </c>
      <c r="F136" s="104">
        <f t="shared" si="101"/>
        <v>0</v>
      </c>
      <c r="G136" s="104">
        <f t="shared" si="94"/>
        <v>15.980140051415665</v>
      </c>
      <c r="H136" s="104">
        <f t="shared" si="102"/>
        <v>15.980140051415665</v>
      </c>
      <c r="I136" s="104">
        <f t="shared" si="103"/>
        <v>0</v>
      </c>
      <c r="J136" s="104">
        <f t="shared" si="95"/>
        <v>17.709254546163539</v>
      </c>
      <c r="K136" s="104">
        <f t="shared" si="104"/>
        <v>17.709254546163539</v>
      </c>
      <c r="L136" s="104">
        <f t="shared" si="105"/>
        <v>0</v>
      </c>
      <c r="M136" s="104">
        <f t="shared" si="96"/>
        <v>19.4800620350284</v>
      </c>
      <c r="N136" s="104">
        <f t="shared" si="106"/>
        <v>19.4800620350284</v>
      </c>
      <c r="O136" s="104">
        <f t="shared" si="107"/>
        <v>0</v>
      </c>
      <c r="P136" s="104">
        <f t="shared" si="97"/>
        <v>21.231652484994676</v>
      </c>
      <c r="Q136" s="104">
        <f t="shared" si="108"/>
        <v>21.231652484994676</v>
      </c>
      <c r="R136" s="104">
        <f t="shared" si="109"/>
        <v>0</v>
      </c>
      <c r="S136" s="104">
        <f t="shared" si="98"/>
        <v>23.139713512392319</v>
      </c>
      <c r="T136" s="104">
        <f t="shared" si="110"/>
        <v>23.139713512392319</v>
      </c>
    </row>
    <row r="137" spans="2:20" s="135" customFormat="1" x14ac:dyDescent="0.2">
      <c r="B137" s="114" t="s">
        <v>292</v>
      </c>
      <c r="C137" s="119">
        <f t="shared" si="99"/>
        <v>368.20236813778257</v>
      </c>
      <c r="D137" s="119">
        <f t="shared" si="93"/>
        <v>0</v>
      </c>
      <c r="E137" s="119">
        <f t="shared" si="100"/>
        <v>368.20236813778257</v>
      </c>
      <c r="F137" s="119">
        <f t="shared" si="101"/>
        <v>374.53453245505466</v>
      </c>
      <c r="G137" s="119">
        <f t="shared" si="94"/>
        <v>0</v>
      </c>
      <c r="H137" s="119">
        <f t="shared" si="102"/>
        <v>374.53453245505466</v>
      </c>
      <c r="I137" s="119">
        <f t="shared" si="103"/>
        <v>415.06065342570798</v>
      </c>
      <c r="J137" s="119">
        <f t="shared" si="95"/>
        <v>0</v>
      </c>
      <c r="K137" s="119">
        <f t="shared" si="104"/>
        <v>415.06065342570798</v>
      </c>
      <c r="L137" s="119">
        <f t="shared" si="105"/>
        <v>456.56395394597814</v>
      </c>
      <c r="M137" s="119">
        <f t="shared" si="96"/>
        <v>0</v>
      </c>
      <c r="N137" s="119">
        <f t="shared" si="106"/>
        <v>456.56395394597814</v>
      </c>
      <c r="O137" s="119">
        <f t="shared" si="107"/>
        <v>0</v>
      </c>
      <c r="P137" s="119">
        <f t="shared" si="97"/>
        <v>0</v>
      </c>
      <c r="Q137" s="119">
        <f t="shared" si="108"/>
        <v>0</v>
      </c>
      <c r="R137" s="119">
        <f t="shared" si="109"/>
        <v>0</v>
      </c>
      <c r="S137" s="119">
        <f t="shared" si="98"/>
        <v>0</v>
      </c>
      <c r="T137" s="119">
        <f t="shared" si="110"/>
        <v>0</v>
      </c>
    </row>
    <row r="138" spans="2:20" x14ac:dyDescent="0.2">
      <c r="B138" s="114" t="s">
        <v>293</v>
      </c>
      <c r="C138" s="104">
        <f t="shared" si="99"/>
        <v>0</v>
      </c>
      <c r="D138" s="104">
        <f t="shared" si="93"/>
        <v>16.139537136706135</v>
      </c>
      <c r="E138" s="104">
        <f t="shared" si="100"/>
        <v>16.139537136706135</v>
      </c>
      <c r="F138" s="104">
        <f t="shared" si="101"/>
        <v>0</v>
      </c>
      <c r="G138" s="104">
        <f t="shared" si="94"/>
        <v>16.417097005946562</v>
      </c>
      <c r="H138" s="104">
        <f t="shared" si="102"/>
        <v>16.417097005946562</v>
      </c>
      <c r="I138" s="104">
        <f t="shared" si="103"/>
        <v>0</v>
      </c>
      <c r="J138" s="104">
        <f t="shared" si="95"/>
        <v>18.193491975160196</v>
      </c>
      <c r="K138" s="104">
        <f t="shared" si="104"/>
        <v>18.193491975160196</v>
      </c>
      <c r="L138" s="104">
        <f t="shared" si="105"/>
        <v>0</v>
      </c>
      <c r="M138" s="104">
        <f t="shared" si="96"/>
        <v>20.012719981298705</v>
      </c>
      <c r="N138" s="104">
        <f t="shared" si="106"/>
        <v>20.012719981298705</v>
      </c>
      <c r="O138" s="104">
        <f t="shared" si="107"/>
        <v>0</v>
      </c>
      <c r="P138" s="104">
        <f t="shared" si="97"/>
        <v>21.812205482631242</v>
      </c>
      <c r="Q138" s="104">
        <f t="shared" si="108"/>
        <v>21.812205482631242</v>
      </c>
      <c r="R138" s="104">
        <f t="shared" si="109"/>
        <v>0</v>
      </c>
      <c r="S138" s="104">
        <f t="shared" si="98"/>
        <v>23.772440053746795</v>
      </c>
      <c r="T138" s="104">
        <f t="shared" si="110"/>
        <v>23.772440053746795</v>
      </c>
    </row>
    <row r="139" spans="2:20" s="135" customFormat="1" x14ac:dyDescent="0.2">
      <c r="B139" s="114" t="s">
        <v>294</v>
      </c>
      <c r="C139" s="104">
        <f t="shared" si="99"/>
        <v>484.34542299246505</v>
      </c>
      <c r="D139" s="104">
        <f t="shared" si="93"/>
        <v>0</v>
      </c>
      <c r="E139" s="104">
        <f t="shared" si="100"/>
        <v>484.34542299246505</v>
      </c>
      <c r="F139" s="104">
        <f t="shared" si="101"/>
        <v>447.88632616918693</v>
      </c>
      <c r="G139" s="104">
        <f t="shared" si="94"/>
        <v>0</v>
      </c>
      <c r="H139" s="104">
        <f t="shared" si="102"/>
        <v>447.88632616918693</v>
      </c>
      <c r="I139" s="104">
        <f t="shared" si="103"/>
        <v>451.22672906131243</v>
      </c>
      <c r="J139" s="104">
        <f t="shared" si="95"/>
        <v>0</v>
      </c>
      <c r="K139" s="104">
        <f t="shared" si="104"/>
        <v>451.22672906131243</v>
      </c>
      <c r="L139" s="104">
        <f t="shared" si="105"/>
        <v>451.22399657628472</v>
      </c>
      <c r="M139" s="104">
        <f t="shared" si="96"/>
        <v>0</v>
      </c>
      <c r="N139" s="104">
        <f t="shared" si="106"/>
        <v>451.22399657628472</v>
      </c>
      <c r="O139" s="104">
        <f t="shared" si="107"/>
        <v>1268.462217907123</v>
      </c>
      <c r="P139" s="104">
        <f t="shared" si="97"/>
        <v>0</v>
      </c>
      <c r="Q139" s="104">
        <f t="shared" si="108"/>
        <v>1268.462217907123</v>
      </c>
      <c r="R139" s="104">
        <f t="shared" si="109"/>
        <v>1256.7793360069702</v>
      </c>
      <c r="S139" s="104">
        <f t="shared" si="98"/>
        <v>0</v>
      </c>
      <c r="T139" s="104">
        <f t="shared" si="110"/>
        <v>1256.7793360069702</v>
      </c>
    </row>
    <row r="140" spans="2:20" x14ac:dyDescent="0.2">
      <c r="B140" s="278" t="s">
        <v>8</v>
      </c>
      <c r="C140" s="106">
        <f>SUM(C130:C139)</f>
        <v>990.2247932831001</v>
      </c>
      <c r="D140" s="106">
        <f>SUM(D130:D139)</f>
        <v>107.48219875134555</v>
      </c>
      <c r="E140" s="106">
        <f t="shared" ref="E140:T140" si="111">SUM(E130:E139)</f>
        <v>1097.7069920344456</v>
      </c>
      <c r="F140" s="106">
        <f t="shared" si="111"/>
        <v>1034.518338284933</v>
      </c>
      <c r="G140" s="106">
        <f t="shared" si="111"/>
        <v>109.33062505864329</v>
      </c>
      <c r="H140" s="106">
        <f t="shared" si="111"/>
        <v>1143.8489633435761</v>
      </c>
      <c r="I140" s="106">
        <f t="shared" si="111"/>
        <v>1117.4871135462668</v>
      </c>
      <c r="J140" s="106">
        <f t="shared" si="111"/>
        <v>121.16063204860069</v>
      </c>
      <c r="K140" s="106">
        <f t="shared" si="111"/>
        <v>1238.6477455948675</v>
      </c>
      <c r="L140" s="106">
        <f t="shared" si="111"/>
        <v>1198.5175039435007</v>
      </c>
      <c r="M140" s="106">
        <f t="shared" si="111"/>
        <v>133.27588817233976</v>
      </c>
      <c r="N140" s="106">
        <f t="shared" si="111"/>
        <v>1331.7933921158406</v>
      </c>
      <c r="O140" s="106">
        <f t="shared" si="111"/>
        <v>1693.9664296184337</v>
      </c>
      <c r="P140" s="106">
        <f t="shared" si="111"/>
        <v>205.8415343311635</v>
      </c>
      <c r="Q140" s="106">
        <f t="shared" si="111"/>
        <v>1899.8079639495973</v>
      </c>
      <c r="R140" s="106">
        <f t="shared" si="111"/>
        <v>1748.028659196935</v>
      </c>
      <c r="S140" s="106">
        <f t="shared" si="111"/>
        <v>224.34024561869077</v>
      </c>
      <c r="T140" s="106">
        <f t="shared" si="111"/>
        <v>1972.3689048156257</v>
      </c>
    </row>
    <row r="141" spans="2:20" x14ac:dyDescent="0.2">
      <c r="B141" s="279" t="s">
        <v>297</v>
      </c>
      <c r="C141" s="241"/>
      <c r="D141" s="240"/>
      <c r="E141" s="285">
        <f>Asignaciones!K29</f>
        <v>0.23004600112985232</v>
      </c>
      <c r="F141" s="241"/>
      <c r="G141" s="240"/>
      <c r="H141" s="285">
        <f>Asignaciones!L29</f>
        <v>0.23004315940910208</v>
      </c>
      <c r="I141" s="241"/>
      <c r="J141" s="240"/>
      <c r="K141" s="285">
        <f>Asignaciones!M29</f>
        <v>0.23004600112985232</v>
      </c>
      <c r="L141" s="241"/>
      <c r="M141" s="240"/>
      <c r="N141" s="285">
        <f>Asignaciones!N29</f>
        <v>0.23004600112985232</v>
      </c>
      <c r="O141" s="241"/>
      <c r="P141" s="240"/>
      <c r="Q141" s="285">
        <f>Asignaciones!O29</f>
        <v>0.23004600112985235</v>
      </c>
      <c r="R141" s="241"/>
      <c r="S141" s="240"/>
      <c r="T141" s="285">
        <f>Asignaciones!P29</f>
        <v>0.23004600112985235</v>
      </c>
    </row>
    <row r="146" spans="2:20" x14ac:dyDescent="0.2">
      <c r="B146" s="669" t="s">
        <v>302</v>
      </c>
      <c r="C146" s="400"/>
      <c r="D146" s="400"/>
      <c r="E146" s="400"/>
      <c r="F146" s="400"/>
      <c r="G146" s="400"/>
      <c r="H146" s="400"/>
      <c r="I146" s="400"/>
      <c r="J146" s="400"/>
      <c r="K146" s="400"/>
      <c r="L146" s="400"/>
      <c r="M146" s="400"/>
      <c r="N146" s="400"/>
      <c r="O146" s="400"/>
      <c r="P146" s="400"/>
      <c r="Q146" s="400"/>
      <c r="R146" s="400"/>
      <c r="S146" s="400"/>
      <c r="T146" s="670"/>
    </row>
    <row r="147" spans="2:20" x14ac:dyDescent="0.2">
      <c r="B147" s="671" t="s">
        <v>20</v>
      </c>
      <c r="C147" s="672"/>
      <c r="D147" s="672"/>
      <c r="E147" s="672"/>
      <c r="F147" s="672"/>
      <c r="G147" s="672"/>
      <c r="H147" s="672"/>
      <c r="I147" s="672"/>
      <c r="J147" s="672"/>
      <c r="K147" s="672"/>
      <c r="L147" s="672"/>
      <c r="M147" s="672"/>
      <c r="N147" s="672"/>
      <c r="O147" s="672"/>
      <c r="P147" s="672"/>
      <c r="Q147" s="672"/>
      <c r="R147" s="672"/>
      <c r="S147" s="672"/>
      <c r="T147" s="673"/>
    </row>
    <row r="148" spans="2:20" x14ac:dyDescent="0.2">
      <c r="B148" s="671" t="s">
        <v>281</v>
      </c>
      <c r="C148" s="672"/>
      <c r="D148" s="672"/>
      <c r="E148" s="672"/>
      <c r="F148" s="672"/>
      <c r="G148" s="672"/>
      <c r="H148" s="672"/>
      <c r="I148" s="672"/>
      <c r="J148" s="672"/>
      <c r="K148" s="672"/>
      <c r="L148" s="672"/>
      <c r="M148" s="672"/>
      <c r="N148" s="672"/>
      <c r="O148" s="672"/>
      <c r="P148" s="672"/>
      <c r="Q148" s="672"/>
      <c r="R148" s="672"/>
      <c r="S148" s="672"/>
      <c r="T148" s="673"/>
    </row>
    <row r="149" spans="2:20" x14ac:dyDescent="0.2">
      <c r="B149" s="671" t="s">
        <v>2</v>
      </c>
      <c r="C149" s="672"/>
      <c r="D149" s="672"/>
      <c r="E149" s="672"/>
      <c r="F149" s="672"/>
      <c r="G149" s="672"/>
      <c r="H149" s="672"/>
      <c r="I149" s="672"/>
      <c r="J149" s="672"/>
      <c r="K149" s="672"/>
      <c r="L149" s="672"/>
      <c r="M149" s="672"/>
      <c r="N149" s="672"/>
      <c r="O149" s="672"/>
      <c r="P149" s="672"/>
      <c r="Q149" s="672"/>
      <c r="R149" s="672"/>
      <c r="S149" s="672"/>
      <c r="T149" s="673"/>
    </row>
    <row r="150" spans="2:20" x14ac:dyDescent="0.2">
      <c r="B150" s="674"/>
      <c r="C150" s="675"/>
      <c r="D150" s="675"/>
      <c r="E150" s="675"/>
      <c r="F150" s="675"/>
      <c r="G150" s="675"/>
      <c r="H150" s="675"/>
      <c r="I150" s="675"/>
      <c r="J150" s="675"/>
      <c r="K150" s="675"/>
      <c r="L150" s="675"/>
      <c r="M150" s="675"/>
      <c r="N150" s="675"/>
      <c r="O150" s="675"/>
      <c r="P150" s="675"/>
      <c r="Q150" s="675"/>
      <c r="R150" s="675"/>
      <c r="S150" s="675"/>
      <c r="T150" s="676"/>
    </row>
    <row r="151" spans="2:20" x14ac:dyDescent="0.2">
      <c r="B151" s="264"/>
    </row>
    <row r="152" spans="2:20" x14ac:dyDescent="0.2">
      <c r="B152" s="265" t="s">
        <v>282</v>
      </c>
      <c r="C152" s="267" t="s">
        <v>38</v>
      </c>
      <c r="D152" s="662"/>
      <c r="E152" s="299"/>
      <c r="F152" s="270" t="s">
        <v>39</v>
      </c>
      <c r="G152" s="663"/>
      <c r="H152" s="663"/>
      <c r="I152" s="301" t="s">
        <v>40</v>
      </c>
      <c r="J152" s="662"/>
      <c r="K152" s="299"/>
      <c r="L152" s="267" t="s">
        <v>121</v>
      </c>
      <c r="M152" s="662"/>
      <c r="N152" s="299"/>
      <c r="O152" s="270" t="s">
        <v>122</v>
      </c>
      <c r="P152" s="662"/>
      <c r="Q152" s="299"/>
      <c r="R152" s="301" t="s">
        <v>633</v>
      </c>
      <c r="S152" s="662"/>
      <c r="T152" s="299"/>
    </row>
    <row r="153" spans="2:20" x14ac:dyDescent="0.2">
      <c r="B153" s="273"/>
      <c r="C153" s="274" t="s">
        <v>283</v>
      </c>
      <c r="D153" s="275" t="s">
        <v>284</v>
      </c>
      <c r="E153" s="275" t="s">
        <v>47</v>
      </c>
      <c r="F153" s="275" t="s">
        <v>283</v>
      </c>
      <c r="G153" s="275" t="s">
        <v>284</v>
      </c>
      <c r="H153" s="275" t="s">
        <v>47</v>
      </c>
      <c r="I153" s="276" t="s">
        <v>283</v>
      </c>
      <c r="J153" s="276" t="s">
        <v>284</v>
      </c>
      <c r="K153" s="276" t="s">
        <v>47</v>
      </c>
      <c r="L153" s="274" t="s">
        <v>283</v>
      </c>
      <c r="M153" s="275" t="s">
        <v>284</v>
      </c>
      <c r="N153" s="275" t="s">
        <v>47</v>
      </c>
      <c r="O153" s="275" t="s">
        <v>283</v>
      </c>
      <c r="P153" s="275" t="s">
        <v>284</v>
      </c>
      <c r="Q153" s="275" t="s">
        <v>47</v>
      </c>
      <c r="R153" s="276" t="s">
        <v>283</v>
      </c>
      <c r="S153" s="276" t="s">
        <v>284</v>
      </c>
      <c r="T153" s="276" t="s">
        <v>47</v>
      </c>
    </row>
    <row r="154" spans="2:20" x14ac:dyDescent="0.2">
      <c r="B154" s="125" t="s">
        <v>22</v>
      </c>
      <c r="C154" s="282"/>
      <c r="D154" s="282"/>
      <c r="E154" s="282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3"/>
    </row>
    <row r="155" spans="2:20" x14ac:dyDescent="0.2">
      <c r="B155" s="114" t="s">
        <v>715</v>
      </c>
      <c r="C155" s="104">
        <f>+C10*E166</f>
        <v>0</v>
      </c>
      <c r="D155" s="104">
        <f t="shared" ref="D155:D164" si="112">+D10*$E$166</f>
        <v>90.360519784714739</v>
      </c>
      <c r="E155" s="104">
        <f>+C155+D155</f>
        <v>90.360519784714739</v>
      </c>
      <c r="F155" s="104">
        <f>+F10*H166</f>
        <v>0</v>
      </c>
      <c r="G155" s="104">
        <f t="shared" ref="G155:G164" si="113">+G10*$H$166</f>
        <v>86.360901910342861</v>
      </c>
      <c r="H155" s="104">
        <f>+F155+G155</f>
        <v>86.360901910342861</v>
      </c>
      <c r="I155" s="104">
        <f>+I10*K166</f>
        <v>0</v>
      </c>
      <c r="J155" s="104">
        <f t="shared" ref="J155:J164" si="114">+J10*$K$166</f>
        <v>95.579147659998142</v>
      </c>
      <c r="K155" s="104">
        <f>+I155+J155</f>
        <v>95.579147659998142</v>
      </c>
      <c r="L155" s="104">
        <f>+L10*N166</f>
        <v>0</v>
      </c>
      <c r="M155" s="104">
        <f t="shared" ref="M155:M164" si="115">+M10*$N$166</f>
        <v>105.13760327371074</v>
      </c>
      <c r="N155" s="104">
        <f>+L155+M155</f>
        <v>105.13760327371074</v>
      </c>
      <c r="O155" s="104">
        <f>+O10*Q166</f>
        <v>0</v>
      </c>
      <c r="P155" s="104">
        <f t="shared" ref="P155:P164" si="116">+P10*$Q$166</f>
        <v>233.04967331897029</v>
      </c>
      <c r="Q155" s="104">
        <f>+O155+P155</f>
        <v>233.04967331897029</v>
      </c>
      <c r="R155" s="104">
        <f>+R10*T166</f>
        <v>0</v>
      </c>
      <c r="S155" s="104">
        <f t="shared" ref="S155:S164" si="117">+S10*$T$166</f>
        <v>256.99113388089319</v>
      </c>
      <c r="T155" s="104">
        <f>+R155+S155</f>
        <v>256.99113388089319</v>
      </c>
    </row>
    <row r="156" spans="2:20" x14ac:dyDescent="0.2">
      <c r="B156" s="114" t="s">
        <v>716</v>
      </c>
      <c r="C156" s="104">
        <f t="shared" ref="C156:C164" si="118">+C11*$E$166</f>
        <v>122.96068891280947</v>
      </c>
      <c r="D156" s="104">
        <f t="shared" si="112"/>
        <v>0</v>
      </c>
      <c r="E156" s="104">
        <f t="shared" ref="E156:E164" si="119">+C156+D156</f>
        <v>122.96068891280947</v>
      </c>
      <c r="F156" s="104">
        <f t="shared" ref="F156:F164" si="120">+F11*$H$166</f>
        <v>117.51809329259321</v>
      </c>
      <c r="G156" s="104">
        <f t="shared" si="113"/>
        <v>0</v>
      </c>
      <c r="H156" s="104">
        <f t="shared" ref="H156:H164" si="121">+F156+G156</f>
        <v>117.51809329259321</v>
      </c>
      <c r="I156" s="104">
        <f t="shared" ref="I156:I164" si="122">+I11*$K$166</f>
        <v>130.06208762380919</v>
      </c>
      <c r="J156" s="104">
        <f t="shared" si="114"/>
        <v>0</v>
      </c>
      <c r="K156" s="104">
        <f t="shared" ref="K156:K164" si="123">+I156+J156</f>
        <v>130.06208762380919</v>
      </c>
      <c r="L156" s="104">
        <f t="shared" ref="L156:L164" si="124">+L11*$N$166</f>
        <v>143.06903236034697</v>
      </c>
      <c r="M156" s="104">
        <f t="shared" si="115"/>
        <v>0</v>
      </c>
      <c r="N156" s="104">
        <f t="shared" ref="N156:N164" si="125">+L156+M156</f>
        <v>143.06903236034697</v>
      </c>
      <c r="O156" s="104">
        <f t="shared" ref="O156:O164" si="126">+O11*$Q$166</f>
        <v>237.8468089588157</v>
      </c>
      <c r="P156" s="104">
        <f t="shared" si="116"/>
        <v>0</v>
      </c>
      <c r="Q156" s="104">
        <f t="shared" ref="Q156:Q164" si="127">+O156+P156</f>
        <v>237.8468089588157</v>
      </c>
      <c r="R156" s="104">
        <f t="shared" ref="R156:R164" si="128">+R11*$T$166</f>
        <v>262.28108477379561</v>
      </c>
      <c r="S156" s="104">
        <f t="shared" si="117"/>
        <v>0</v>
      </c>
      <c r="T156" s="104">
        <f t="shared" ref="T156:T164" si="129">+R156+S156</f>
        <v>262.28108477379561</v>
      </c>
    </row>
    <row r="157" spans="2:20" x14ac:dyDescent="0.2">
      <c r="B157" s="114" t="s">
        <v>287</v>
      </c>
      <c r="C157" s="104">
        <f t="shared" si="118"/>
        <v>75.768030139935419</v>
      </c>
      <c r="D157" s="104">
        <f t="shared" si="112"/>
        <v>0</v>
      </c>
      <c r="E157" s="104">
        <f t="shared" si="119"/>
        <v>75.768030139935419</v>
      </c>
      <c r="F157" s="104">
        <f t="shared" si="120"/>
        <v>72.414318050013421</v>
      </c>
      <c r="G157" s="104">
        <f t="shared" si="113"/>
        <v>0</v>
      </c>
      <c r="H157" s="104">
        <f t="shared" si="121"/>
        <v>72.414318050013421</v>
      </c>
      <c r="I157" s="104">
        <f t="shared" si="122"/>
        <v>80.143892021713398</v>
      </c>
      <c r="J157" s="104">
        <f t="shared" si="114"/>
        <v>0</v>
      </c>
      <c r="K157" s="104">
        <f t="shared" si="123"/>
        <v>80.143892021713398</v>
      </c>
      <c r="L157" s="104">
        <f t="shared" si="124"/>
        <v>88.15873472908703</v>
      </c>
      <c r="M157" s="104">
        <f t="shared" si="115"/>
        <v>0</v>
      </c>
      <c r="N157" s="104">
        <f t="shared" si="125"/>
        <v>88.15873472908703</v>
      </c>
      <c r="O157" s="104">
        <f t="shared" si="126"/>
        <v>97.707022459607387</v>
      </c>
      <c r="P157" s="104">
        <f t="shared" si="116"/>
        <v>0</v>
      </c>
      <c r="Q157" s="104">
        <f t="shared" si="127"/>
        <v>97.707022459607387</v>
      </c>
      <c r="R157" s="104">
        <f t="shared" si="128"/>
        <v>107.74457707843716</v>
      </c>
      <c r="S157" s="104">
        <f t="shared" si="117"/>
        <v>0</v>
      </c>
      <c r="T157" s="104">
        <f t="shared" si="129"/>
        <v>107.74457707843716</v>
      </c>
    </row>
    <row r="158" spans="2:20" x14ac:dyDescent="0.2">
      <c r="B158" s="114" t="s">
        <v>288</v>
      </c>
      <c r="C158" s="104">
        <f t="shared" si="118"/>
        <v>0</v>
      </c>
      <c r="D158" s="104">
        <f t="shared" si="112"/>
        <v>0</v>
      </c>
      <c r="E158" s="104">
        <f t="shared" si="119"/>
        <v>0</v>
      </c>
      <c r="F158" s="104">
        <f t="shared" si="120"/>
        <v>136.46725385652084</v>
      </c>
      <c r="G158" s="104">
        <f t="shared" si="113"/>
        <v>0</v>
      </c>
      <c r="H158" s="104">
        <f t="shared" si="121"/>
        <v>136.46725385652084</v>
      </c>
      <c r="I158" s="104">
        <f t="shared" si="122"/>
        <v>181.58612080771161</v>
      </c>
      <c r="J158" s="104">
        <f t="shared" si="114"/>
        <v>0</v>
      </c>
      <c r="K158" s="104">
        <f t="shared" si="123"/>
        <v>181.58612080771161</v>
      </c>
      <c r="L158" s="104">
        <f t="shared" si="124"/>
        <v>227.00531474121044</v>
      </c>
      <c r="M158" s="104">
        <f t="shared" si="115"/>
        <v>0</v>
      </c>
      <c r="N158" s="104">
        <f t="shared" si="125"/>
        <v>227.00531474121044</v>
      </c>
      <c r="O158" s="104">
        <f t="shared" si="126"/>
        <v>381.25742924759226</v>
      </c>
      <c r="P158" s="104">
        <f t="shared" si="116"/>
        <v>0</v>
      </c>
      <c r="Q158" s="104">
        <f t="shared" si="127"/>
        <v>381.25742924759226</v>
      </c>
      <c r="R158" s="104">
        <f t="shared" si="128"/>
        <v>473.95385193595752</v>
      </c>
      <c r="S158" s="104">
        <f t="shared" si="117"/>
        <v>0</v>
      </c>
      <c r="T158" s="104">
        <f t="shared" si="129"/>
        <v>473.95385193595752</v>
      </c>
    </row>
    <row r="159" spans="2:20" x14ac:dyDescent="0.2">
      <c r="B159" s="114" t="s">
        <v>289</v>
      </c>
      <c r="C159" s="104">
        <f t="shared" si="118"/>
        <v>78.798751345532835</v>
      </c>
      <c r="D159" s="104">
        <f t="shared" si="112"/>
        <v>0</v>
      </c>
      <c r="E159" s="104">
        <f t="shared" si="119"/>
        <v>78.798751345532835</v>
      </c>
      <c r="F159" s="104">
        <f t="shared" si="120"/>
        <v>75.310890772013963</v>
      </c>
      <c r="G159" s="104">
        <f t="shared" si="113"/>
        <v>0</v>
      </c>
      <c r="H159" s="104">
        <f t="shared" si="121"/>
        <v>75.310890772013963</v>
      </c>
      <c r="I159" s="104">
        <f t="shared" si="122"/>
        <v>83.349647702581933</v>
      </c>
      <c r="J159" s="104">
        <f t="shared" si="114"/>
        <v>0</v>
      </c>
      <c r="K159" s="104">
        <f t="shared" si="123"/>
        <v>83.349647702581933</v>
      </c>
      <c r="L159" s="104">
        <f t="shared" si="124"/>
        <v>91.685084118250515</v>
      </c>
      <c r="M159" s="104">
        <f t="shared" si="115"/>
        <v>0</v>
      </c>
      <c r="N159" s="104">
        <f t="shared" si="125"/>
        <v>91.685084118250515</v>
      </c>
      <c r="O159" s="104">
        <f t="shared" si="126"/>
        <v>101.61530335799168</v>
      </c>
      <c r="P159" s="104">
        <f t="shared" si="116"/>
        <v>0</v>
      </c>
      <c r="Q159" s="104">
        <f t="shared" si="127"/>
        <v>101.61530335799168</v>
      </c>
      <c r="R159" s="104">
        <f t="shared" si="128"/>
        <v>112.05436016157465</v>
      </c>
      <c r="S159" s="104">
        <f t="shared" si="117"/>
        <v>0</v>
      </c>
      <c r="T159" s="104">
        <f t="shared" si="129"/>
        <v>112.05436016157465</v>
      </c>
    </row>
    <row r="160" spans="2:20" x14ac:dyDescent="0.2">
      <c r="B160" s="114" t="s">
        <v>290</v>
      </c>
      <c r="C160" s="104">
        <f t="shared" si="118"/>
        <v>0</v>
      </c>
      <c r="D160" s="104">
        <f t="shared" si="112"/>
        <v>62.098858988159314</v>
      </c>
      <c r="E160" s="104">
        <f t="shared" si="119"/>
        <v>62.098858988159314</v>
      </c>
      <c r="F160" s="104">
        <f t="shared" si="120"/>
        <v>0</v>
      </c>
      <c r="G160" s="104">
        <f t="shared" si="113"/>
        <v>59.350183936500798</v>
      </c>
      <c r="H160" s="104">
        <f t="shared" si="121"/>
        <v>59.350183936500798</v>
      </c>
      <c r="I160" s="104">
        <f t="shared" si="122"/>
        <v>0</v>
      </c>
      <c r="J160" s="104">
        <f t="shared" si="114"/>
        <v>65.685279665143071</v>
      </c>
      <c r="K160" s="104">
        <f t="shared" si="123"/>
        <v>65.685279665143071</v>
      </c>
      <c r="L160" s="104">
        <f t="shared" si="124"/>
        <v>0</v>
      </c>
      <c r="M160" s="104">
        <f t="shared" si="115"/>
        <v>72.254179320819091</v>
      </c>
      <c r="N160" s="104">
        <f t="shared" si="125"/>
        <v>72.254179320819091</v>
      </c>
      <c r="O160" s="104">
        <f t="shared" si="126"/>
        <v>0</v>
      </c>
      <c r="P160" s="104">
        <f t="shared" si="116"/>
        <v>80.079877999547605</v>
      </c>
      <c r="Q160" s="104">
        <f t="shared" si="127"/>
        <v>80.079877999547605</v>
      </c>
      <c r="R160" s="104">
        <f t="shared" si="128"/>
        <v>0</v>
      </c>
      <c r="S160" s="104">
        <f t="shared" si="117"/>
        <v>88.306575825919111</v>
      </c>
      <c r="T160" s="104">
        <f t="shared" si="129"/>
        <v>88.306575825919111</v>
      </c>
    </row>
    <row r="161" spans="2:20" x14ac:dyDescent="0.2">
      <c r="B161" s="114" t="s">
        <v>291</v>
      </c>
      <c r="C161" s="104">
        <f t="shared" si="118"/>
        <v>0</v>
      </c>
      <c r="D161" s="104">
        <f t="shared" si="112"/>
        <v>31.667944025834231</v>
      </c>
      <c r="E161" s="104">
        <f t="shared" si="119"/>
        <v>31.667944025834231</v>
      </c>
      <c r="F161" s="104">
        <f t="shared" si="120"/>
        <v>0</v>
      </c>
      <c r="G161" s="104">
        <f t="shared" si="113"/>
        <v>30.26622925845459</v>
      </c>
      <c r="H161" s="104">
        <f t="shared" si="121"/>
        <v>30.26622925845459</v>
      </c>
      <c r="I161" s="104">
        <f t="shared" si="122"/>
        <v>0</v>
      </c>
      <c r="J161" s="104">
        <f t="shared" si="114"/>
        <v>33.496875685810011</v>
      </c>
      <c r="K161" s="104">
        <f t="shared" si="123"/>
        <v>33.496875685810011</v>
      </c>
      <c r="L161" s="104">
        <f t="shared" si="124"/>
        <v>0</v>
      </c>
      <c r="M161" s="104">
        <f t="shared" si="115"/>
        <v>36.846752801055153</v>
      </c>
      <c r="N161" s="104">
        <f t="shared" si="125"/>
        <v>36.846752801055153</v>
      </c>
      <c r="O161" s="104">
        <f t="shared" si="126"/>
        <v>0</v>
      </c>
      <c r="P161" s="104">
        <f t="shared" si="116"/>
        <v>40.837547346382848</v>
      </c>
      <c r="Q161" s="104">
        <f t="shared" si="127"/>
        <v>40.837547346382848</v>
      </c>
      <c r="R161" s="104">
        <f t="shared" si="128"/>
        <v>0</v>
      </c>
      <c r="S161" s="104">
        <f t="shared" si="117"/>
        <v>45.032835480946808</v>
      </c>
      <c r="T161" s="104">
        <f t="shared" si="129"/>
        <v>45.032835480946808</v>
      </c>
    </row>
    <row r="162" spans="2:20" s="135" customFormat="1" x14ac:dyDescent="0.2">
      <c r="B162" s="114" t="s">
        <v>292</v>
      </c>
      <c r="C162" s="119">
        <f t="shared" si="118"/>
        <v>742.2174381054898</v>
      </c>
      <c r="D162" s="119">
        <f t="shared" si="112"/>
        <v>0</v>
      </c>
      <c r="E162" s="119">
        <f t="shared" si="119"/>
        <v>742.2174381054898</v>
      </c>
      <c r="F162" s="119">
        <f t="shared" si="120"/>
        <v>709.36474824502943</v>
      </c>
      <c r="G162" s="119">
        <f t="shared" si="113"/>
        <v>0</v>
      </c>
      <c r="H162" s="119">
        <f t="shared" si="121"/>
        <v>709.36474824502943</v>
      </c>
      <c r="I162" s="119">
        <f t="shared" si="122"/>
        <v>785.08302388617221</v>
      </c>
      <c r="J162" s="119">
        <f t="shared" si="114"/>
        <v>0</v>
      </c>
      <c r="K162" s="119">
        <f t="shared" si="123"/>
        <v>785.08302388617221</v>
      </c>
      <c r="L162" s="119">
        <f t="shared" si="124"/>
        <v>863.59576877473023</v>
      </c>
      <c r="M162" s="119">
        <f t="shared" si="115"/>
        <v>0</v>
      </c>
      <c r="N162" s="119">
        <f t="shared" si="125"/>
        <v>863.59576877473023</v>
      </c>
      <c r="O162" s="119">
        <f t="shared" si="126"/>
        <v>0</v>
      </c>
      <c r="P162" s="119">
        <f t="shared" si="116"/>
        <v>0</v>
      </c>
      <c r="Q162" s="119">
        <f t="shared" si="127"/>
        <v>0</v>
      </c>
      <c r="R162" s="119">
        <f t="shared" si="128"/>
        <v>0</v>
      </c>
      <c r="S162" s="119">
        <f t="shared" si="117"/>
        <v>0</v>
      </c>
      <c r="T162" s="119">
        <f t="shared" si="129"/>
        <v>0</v>
      </c>
    </row>
    <row r="163" spans="2:20" x14ac:dyDescent="0.2">
      <c r="B163" s="114" t="s">
        <v>293</v>
      </c>
      <c r="C163" s="104">
        <f t="shared" si="118"/>
        <v>0</v>
      </c>
      <c r="D163" s="104">
        <f t="shared" si="112"/>
        <v>32.533864370290637</v>
      </c>
      <c r="E163" s="104">
        <f t="shared" si="119"/>
        <v>32.533864370290637</v>
      </c>
      <c r="F163" s="104">
        <f t="shared" si="120"/>
        <v>0</v>
      </c>
      <c r="G163" s="104">
        <f t="shared" si="113"/>
        <v>31.093821464740454</v>
      </c>
      <c r="H163" s="104">
        <f t="shared" si="121"/>
        <v>31.093821464740454</v>
      </c>
      <c r="I163" s="104">
        <f t="shared" si="122"/>
        <v>0</v>
      </c>
      <c r="J163" s="104">
        <f t="shared" si="114"/>
        <v>34.412805880343875</v>
      </c>
      <c r="K163" s="104">
        <f t="shared" si="123"/>
        <v>34.412805880343875</v>
      </c>
      <c r="L163" s="104">
        <f t="shared" si="124"/>
        <v>0</v>
      </c>
      <c r="M163" s="104">
        <f t="shared" si="115"/>
        <v>37.854281197958997</v>
      </c>
      <c r="N163" s="104">
        <f t="shared" si="125"/>
        <v>37.854281197958997</v>
      </c>
      <c r="O163" s="104">
        <f t="shared" si="126"/>
        <v>0</v>
      </c>
      <c r="P163" s="104">
        <f t="shared" si="116"/>
        <v>41.954199031635497</v>
      </c>
      <c r="Q163" s="104">
        <f t="shared" si="127"/>
        <v>41.954199031635497</v>
      </c>
      <c r="R163" s="104">
        <f t="shared" si="128"/>
        <v>0</v>
      </c>
      <c r="S163" s="104">
        <f t="shared" si="117"/>
        <v>46.264202076128939</v>
      </c>
      <c r="T163" s="104">
        <f t="shared" si="129"/>
        <v>46.264202076128939</v>
      </c>
    </row>
    <row r="164" spans="2:20" s="135" customFormat="1" x14ac:dyDescent="0.2">
      <c r="B164" s="114" t="s">
        <v>294</v>
      </c>
      <c r="C164" s="104">
        <f t="shared" si="118"/>
        <v>976.33706385360597</v>
      </c>
      <c r="D164" s="104">
        <f t="shared" si="112"/>
        <v>0</v>
      </c>
      <c r="E164" s="104">
        <f t="shared" si="119"/>
        <v>976.33706385360597</v>
      </c>
      <c r="F164" s="104">
        <f t="shared" si="120"/>
        <v>848.29232947571597</v>
      </c>
      <c r="G164" s="104">
        <f t="shared" si="113"/>
        <v>0</v>
      </c>
      <c r="H164" s="104">
        <f t="shared" si="121"/>
        <v>848.29232947571597</v>
      </c>
      <c r="I164" s="104">
        <f t="shared" si="122"/>
        <v>853.49078980604759</v>
      </c>
      <c r="J164" s="104">
        <f t="shared" si="114"/>
        <v>0</v>
      </c>
      <c r="K164" s="104">
        <f t="shared" si="123"/>
        <v>853.49078980604759</v>
      </c>
      <c r="L164" s="104">
        <f t="shared" si="124"/>
        <v>853.4951803466513</v>
      </c>
      <c r="M164" s="104">
        <f t="shared" si="115"/>
        <v>0</v>
      </c>
      <c r="N164" s="104">
        <f t="shared" si="125"/>
        <v>853.4951803466513</v>
      </c>
      <c r="O164" s="104">
        <f t="shared" si="126"/>
        <v>2439.7952970212682</v>
      </c>
      <c r="P164" s="104">
        <f t="shared" si="116"/>
        <v>0</v>
      </c>
      <c r="Q164" s="104">
        <f t="shared" si="127"/>
        <v>2439.7952970212682</v>
      </c>
      <c r="R164" s="104">
        <f t="shared" si="128"/>
        <v>2445.8529723777983</v>
      </c>
      <c r="S164" s="104">
        <f t="shared" si="117"/>
        <v>0</v>
      </c>
      <c r="T164" s="104">
        <f t="shared" si="129"/>
        <v>2445.8529723777983</v>
      </c>
    </row>
    <row r="165" spans="2:20" x14ac:dyDescent="0.2">
      <c r="B165" s="278" t="s">
        <v>8</v>
      </c>
      <c r="C165" s="106">
        <f>SUM(C155:C164)</f>
        <v>1996.0819723573736</v>
      </c>
      <c r="D165" s="106">
        <f>SUM(D155:D164)</f>
        <v>216.66118716899894</v>
      </c>
      <c r="E165" s="106">
        <f t="shared" ref="E165:T165" si="130">SUM(E155:E164)</f>
        <v>2212.7431595263724</v>
      </c>
      <c r="F165" s="106">
        <f t="shared" si="130"/>
        <v>1959.367633691887</v>
      </c>
      <c r="G165" s="106">
        <f t="shared" si="130"/>
        <v>207.0711365700387</v>
      </c>
      <c r="H165" s="106">
        <f t="shared" si="130"/>
        <v>2166.4387702619256</v>
      </c>
      <c r="I165" s="106">
        <f t="shared" si="130"/>
        <v>2113.7155618480356</v>
      </c>
      <c r="J165" s="106">
        <f t="shared" si="130"/>
        <v>229.17410889129511</v>
      </c>
      <c r="K165" s="106">
        <f t="shared" si="130"/>
        <v>2342.8896707393315</v>
      </c>
      <c r="L165" s="106">
        <f t="shared" si="130"/>
        <v>2267.0091150702765</v>
      </c>
      <c r="M165" s="106">
        <f t="shared" si="130"/>
        <v>252.092816593544</v>
      </c>
      <c r="N165" s="106">
        <f t="shared" si="130"/>
        <v>2519.1019316638203</v>
      </c>
      <c r="O165" s="106">
        <f t="shared" si="130"/>
        <v>3258.2218610452755</v>
      </c>
      <c r="P165" s="106">
        <f t="shared" si="130"/>
        <v>395.92129769653621</v>
      </c>
      <c r="Q165" s="106">
        <f t="shared" si="130"/>
        <v>3654.143158741811</v>
      </c>
      <c r="R165" s="106">
        <f t="shared" si="130"/>
        <v>3401.886846327563</v>
      </c>
      <c r="S165" s="106">
        <f t="shared" si="130"/>
        <v>436.594747263888</v>
      </c>
      <c r="T165" s="106">
        <f t="shared" si="130"/>
        <v>3838.4815935914512</v>
      </c>
    </row>
    <row r="166" spans="2:20" x14ac:dyDescent="0.2">
      <c r="B166" s="279" t="s">
        <v>297</v>
      </c>
      <c r="C166" s="241"/>
      <c r="D166" s="240"/>
      <c r="E166" s="285">
        <f>Asignaciones!K10</f>
        <v>0.12370290635091497</v>
      </c>
      <c r="F166" s="241"/>
      <c r="G166" s="240"/>
      <c r="H166" s="285">
        <f>Asignaciones!L10</f>
        <v>0.10747950730985294</v>
      </c>
      <c r="I166" s="241"/>
      <c r="J166" s="240"/>
      <c r="K166" s="285">
        <f>Asignaciones!M10</f>
        <v>0.10813815756007879</v>
      </c>
      <c r="L166" s="241"/>
      <c r="M166" s="240"/>
      <c r="N166" s="285">
        <f>Asignaciones!N10</f>
        <v>0.10813871384607186</v>
      </c>
      <c r="O166" s="241"/>
      <c r="P166" s="240"/>
      <c r="Q166" s="285">
        <f>Asignaciones!O10</f>
        <v>0.10895544656909223</v>
      </c>
      <c r="R166" s="241"/>
      <c r="S166" s="240"/>
      <c r="T166" s="285">
        <f>Asignaciones!P10</f>
        <v>0.10922596792162009</v>
      </c>
    </row>
    <row r="170" spans="2:20" x14ac:dyDescent="0.2">
      <c r="B170" s="2" t="s">
        <v>303</v>
      </c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7"/>
    </row>
    <row r="171" spans="2:20" x14ac:dyDescent="0.2">
      <c r="B171" s="9" t="s">
        <v>20</v>
      </c>
      <c r="C171" s="199"/>
      <c r="D171" s="199"/>
      <c r="E171" s="199"/>
      <c r="F171" s="199"/>
      <c r="G171" s="199"/>
      <c r="H171" s="199"/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  <c r="S171" s="199"/>
      <c r="T171" s="262"/>
    </row>
    <row r="172" spans="2:20" x14ac:dyDescent="0.2">
      <c r="B172" s="201" t="s">
        <v>281</v>
      </c>
      <c r="C172" s="199"/>
      <c r="D172" s="199"/>
      <c r="E172" s="199"/>
      <c r="F172" s="199"/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99"/>
      <c r="T172" s="262"/>
    </row>
    <row r="173" spans="2:20" x14ac:dyDescent="0.2">
      <c r="B173" s="201" t="s">
        <v>2</v>
      </c>
      <c r="C173" s="199"/>
      <c r="D173" s="199"/>
      <c r="E173" s="199"/>
      <c r="F173" s="199"/>
      <c r="G173" s="199"/>
      <c r="H173" s="199"/>
      <c r="I173" s="199"/>
      <c r="J173" s="199"/>
      <c r="K173" s="199"/>
      <c r="L173" s="199"/>
      <c r="M173" s="199"/>
      <c r="N173" s="199"/>
      <c r="O173" s="199"/>
      <c r="P173" s="199"/>
      <c r="Q173" s="199"/>
      <c r="R173" s="199"/>
      <c r="S173" s="199"/>
      <c r="T173" s="262"/>
    </row>
    <row r="174" spans="2:20" x14ac:dyDescent="0.2">
      <c r="B174" s="256"/>
      <c r="C174" s="197"/>
      <c r="D174" s="197"/>
      <c r="E174" s="19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263"/>
    </row>
    <row r="175" spans="2:20" x14ac:dyDescent="0.2">
      <c r="B175" s="264"/>
    </row>
    <row r="176" spans="2:20" x14ac:dyDescent="0.2">
      <c r="B176" s="265" t="s">
        <v>282</v>
      </c>
      <c r="C176" s="267" t="s">
        <v>38</v>
      </c>
      <c r="D176" s="662"/>
      <c r="E176" s="299"/>
      <c r="F176" s="270" t="s">
        <v>39</v>
      </c>
      <c r="G176" s="663"/>
      <c r="H176" s="663"/>
      <c r="I176" s="301" t="s">
        <v>40</v>
      </c>
      <c r="J176" s="662"/>
      <c r="K176" s="299"/>
      <c r="L176" s="267" t="s">
        <v>121</v>
      </c>
      <c r="M176" s="662"/>
      <c r="N176" s="299"/>
      <c r="O176" s="270" t="s">
        <v>122</v>
      </c>
      <c r="P176" s="662"/>
      <c r="Q176" s="299"/>
      <c r="R176" s="301" t="s">
        <v>633</v>
      </c>
      <c r="S176" s="662"/>
      <c r="T176" s="299"/>
    </row>
    <row r="177" spans="2:20" x14ac:dyDescent="0.2">
      <c r="B177" s="273"/>
      <c r="C177" s="274" t="s">
        <v>283</v>
      </c>
      <c r="D177" s="275" t="s">
        <v>284</v>
      </c>
      <c r="E177" s="275" t="s">
        <v>47</v>
      </c>
      <c r="F177" s="275" t="s">
        <v>283</v>
      </c>
      <c r="G177" s="275" t="s">
        <v>284</v>
      </c>
      <c r="H177" s="275" t="s">
        <v>47</v>
      </c>
      <c r="I177" s="276" t="s">
        <v>283</v>
      </c>
      <c r="J177" s="276" t="s">
        <v>284</v>
      </c>
      <c r="K177" s="276" t="s">
        <v>47</v>
      </c>
      <c r="L177" s="274" t="s">
        <v>283</v>
      </c>
      <c r="M177" s="275" t="s">
        <v>284</v>
      </c>
      <c r="N177" s="275" t="s">
        <v>47</v>
      </c>
      <c r="O177" s="275" t="s">
        <v>283</v>
      </c>
      <c r="P177" s="275" t="s">
        <v>284</v>
      </c>
      <c r="Q177" s="275" t="s">
        <v>47</v>
      </c>
      <c r="R177" s="276" t="s">
        <v>283</v>
      </c>
      <c r="S177" s="276" t="s">
        <v>284</v>
      </c>
      <c r="T177" s="276" t="s">
        <v>47</v>
      </c>
    </row>
    <row r="178" spans="2:20" x14ac:dyDescent="0.2">
      <c r="B178" s="286" t="s">
        <v>75</v>
      </c>
      <c r="C178" s="234"/>
      <c r="D178" s="234"/>
      <c r="E178" s="234"/>
      <c r="F178" s="234"/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2"/>
    </row>
    <row r="179" spans="2:20" x14ac:dyDescent="0.2">
      <c r="B179" s="114" t="s">
        <v>715</v>
      </c>
      <c r="C179" s="104">
        <f t="shared" ref="C179:D188" si="131">+C155*$E$190</f>
        <v>0</v>
      </c>
      <c r="D179" s="104">
        <f t="shared" si="131"/>
        <v>0.40887113024757804</v>
      </c>
      <c r="E179" s="104">
        <f>+C179+D179</f>
        <v>0.40887113024757804</v>
      </c>
      <c r="F179" s="104">
        <f>+F155*H190</f>
        <v>0</v>
      </c>
      <c r="G179" s="104">
        <f t="shared" ref="G179:G188" si="132">+G155*$H$190</f>
        <v>0.38948300772966099</v>
      </c>
      <c r="H179" s="104">
        <f>+F179+G179</f>
        <v>0.38948300772966099</v>
      </c>
      <c r="I179" s="104">
        <f>+I155*K190</f>
        <v>0</v>
      </c>
      <c r="J179" s="104">
        <f t="shared" ref="J179:J188" si="133">+J155*$K$190</f>
        <v>0.43187103335041349</v>
      </c>
      <c r="K179" s="104">
        <f>+I179+J179</f>
        <v>0.43187103335041349</v>
      </c>
      <c r="L179" s="104">
        <f>+L155*N190</f>
        <v>0</v>
      </c>
      <c r="M179" s="104">
        <f t="shared" ref="M179:M188" si="134">+M155*$N$190</f>
        <v>0.4738777356847132</v>
      </c>
      <c r="N179" s="104">
        <f>+L179+M179</f>
        <v>0.4738777356847132</v>
      </c>
      <c r="O179" s="104">
        <f>+O155*Q190</f>
        <v>0</v>
      </c>
      <c r="P179" s="104">
        <f t="shared" ref="P179:P188" si="135">+P155*$Q$190</f>
        <v>1.0542344530459886</v>
      </c>
      <c r="Q179" s="104">
        <f>+O179+P179</f>
        <v>1.0542344530459886</v>
      </c>
      <c r="R179" s="104">
        <f>+R155*T190</f>
        <v>0</v>
      </c>
      <c r="S179" s="104">
        <f t="shared" ref="S179:S188" si="136">+S155*$T$190</f>
        <v>1.1666542901645391</v>
      </c>
      <c r="T179" s="104">
        <f>+R179+S179</f>
        <v>1.1666542901645391</v>
      </c>
    </row>
    <row r="180" spans="2:20" x14ac:dyDescent="0.2">
      <c r="B180" s="114" t="s">
        <v>716</v>
      </c>
      <c r="C180" s="104">
        <f t="shared" si="131"/>
        <v>0.55638320775026917</v>
      </c>
      <c r="D180" s="104">
        <f t="shared" si="131"/>
        <v>0</v>
      </c>
      <c r="E180" s="104">
        <f t="shared" ref="E180:E188" si="137">+C180+D180</f>
        <v>0.55638320775026917</v>
      </c>
      <c r="F180" s="104">
        <f t="shared" ref="F180:F188" si="138">+F156*$H$190</f>
        <v>0.53000025967506004</v>
      </c>
      <c r="G180" s="104">
        <f t="shared" si="132"/>
        <v>0</v>
      </c>
      <c r="H180" s="104">
        <f t="shared" ref="H180:H188" si="139">+F180+G180</f>
        <v>0.53000025967506004</v>
      </c>
      <c r="I180" s="104">
        <f t="shared" ref="I180:I188" si="140">+I156*$K$190</f>
        <v>0.58768099064472856</v>
      </c>
      <c r="J180" s="104">
        <f t="shared" si="133"/>
        <v>0</v>
      </c>
      <c r="K180" s="104">
        <f t="shared" ref="K180:K188" si="141">+I180+J180</f>
        <v>0.58768099064472856</v>
      </c>
      <c r="L180" s="104">
        <f t="shared" ref="L180:L188" si="142">+L156*$N$190</f>
        <v>0.64484282493128342</v>
      </c>
      <c r="M180" s="104">
        <f t="shared" si="134"/>
        <v>0</v>
      </c>
      <c r="N180" s="104">
        <f t="shared" ref="N180:N188" si="143">+L180+M180</f>
        <v>0.64484282493128342</v>
      </c>
      <c r="O180" s="104">
        <f t="shared" ref="O180:O188" si="144">+O156*$Q$190</f>
        <v>1.0759350012400126</v>
      </c>
      <c r="P180" s="104">
        <f t="shared" si="135"/>
        <v>0</v>
      </c>
      <c r="Q180" s="104">
        <f t="shared" ref="Q180:Q188" si="145">+O180+P180</f>
        <v>1.0759350012400126</v>
      </c>
      <c r="R180" s="104">
        <f t="shared" ref="R180:R188" si="146">+R156*$T$190</f>
        <v>1.1906689081428568</v>
      </c>
      <c r="S180" s="104">
        <f t="shared" si="136"/>
        <v>0</v>
      </c>
      <c r="T180" s="104">
        <f t="shared" ref="T180:T188" si="147">+R180+S180</f>
        <v>1.1906689081428568</v>
      </c>
    </row>
    <row r="181" spans="2:20" x14ac:dyDescent="0.2">
      <c r="B181" s="114" t="s">
        <v>287</v>
      </c>
      <c r="C181" s="104">
        <f t="shared" si="131"/>
        <v>0.34284176533907434</v>
      </c>
      <c r="D181" s="104">
        <f t="shared" si="131"/>
        <v>0</v>
      </c>
      <c r="E181" s="104">
        <f t="shared" si="137"/>
        <v>0.34284176533907434</v>
      </c>
      <c r="F181" s="104">
        <f t="shared" si="138"/>
        <v>0.32658466705329403</v>
      </c>
      <c r="G181" s="104">
        <f t="shared" si="132"/>
        <v>0</v>
      </c>
      <c r="H181" s="104">
        <f t="shared" si="139"/>
        <v>0.32658466705329403</v>
      </c>
      <c r="I181" s="104">
        <f t="shared" si="140"/>
        <v>0.36212737099587144</v>
      </c>
      <c r="J181" s="104">
        <f t="shared" si="133"/>
        <v>0</v>
      </c>
      <c r="K181" s="104">
        <f t="shared" si="141"/>
        <v>0.36212737099587144</v>
      </c>
      <c r="L181" s="104">
        <f t="shared" si="142"/>
        <v>0.39735033226399502</v>
      </c>
      <c r="M181" s="104">
        <f t="shared" si="134"/>
        <v>0</v>
      </c>
      <c r="N181" s="104">
        <f t="shared" si="143"/>
        <v>0.39735033226399502</v>
      </c>
      <c r="O181" s="104">
        <f t="shared" si="144"/>
        <v>0.44199207797418355</v>
      </c>
      <c r="P181" s="104">
        <f t="shared" si="135"/>
        <v>0</v>
      </c>
      <c r="Q181" s="104">
        <f t="shared" si="145"/>
        <v>0.44199207797418355</v>
      </c>
      <c r="R181" s="104">
        <f t="shared" si="146"/>
        <v>0.48912455146713602</v>
      </c>
      <c r="S181" s="104">
        <f t="shared" si="136"/>
        <v>0</v>
      </c>
      <c r="T181" s="104">
        <f t="shared" si="147"/>
        <v>0.48912455146713602</v>
      </c>
    </row>
    <row r="182" spans="2:20" x14ac:dyDescent="0.2">
      <c r="B182" s="114" t="s">
        <v>288</v>
      </c>
      <c r="C182" s="104">
        <f t="shared" si="131"/>
        <v>0</v>
      </c>
      <c r="D182" s="104">
        <f t="shared" si="131"/>
        <v>0</v>
      </c>
      <c r="E182" s="104">
        <f t="shared" si="137"/>
        <v>0</v>
      </c>
      <c r="F182" s="104">
        <f t="shared" si="138"/>
        <v>0.61545995135420539</v>
      </c>
      <c r="G182" s="104">
        <f t="shared" si="132"/>
        <v>0</v>
      </c>
      <c r="H182" s="104">
        <f t="shared" si="139"/>
        <v>0.61545995135420539</v>
      </c>
      <c r="I182" s="104">
        <f t="shared" si="140"/>
        <v>0.82049053120130067</v>
      </c>
      <c r="J182" s="104">
        <f t="shared" si="133"/>
        <v>0</v>
      </c>
      <c r="K182" s="104">
        <f t="shared" si="141"/>
        <v>0.82049053120130067</v>
      </c>
      <c r="L182" s="104">
        <f t="shared" si="142"/>
        <v>1.0231616585163172</v>
      </c>
      <c r="M182" s="104">
        <f t="shared" si="134"/>
        <v>0</v>
      </c>
      <c r="N182" s="104">
        <f t="shared" si="143"/>
        <v>1.0231616585163172</v>
      </c>
      <c r="O182" s="104">
        <f t="shared" si="144"/>
        <v>1.7246740219302319</v>
      </c>
      <c r="P182" s="104">
        <f t="shared" si="135"/>
        <v>0</v>
      </c>
      <c r="Q182" s="104">
        <f t="shared" si="145"/>
        <v>1.7246740219302319</v>
      </c>
      <c r="R182" s="104">
        <f t="shared" si="146"/>
        <v>2.1515928831901374</v>
      </c>
      <c r="S182" s="104">
        <f t="shared" si="136"/>
        <v>0</v>
      </c>
      <c r="T182" s="104">
        <f t="shared" si="147"/>
        <v>2.1515928831901374</v>
      </c>
    </row>
    <row r="183" spans="2:20" x14ac:dyDescent="0.2">
      <c r="B183" s="114" t="s">
        <v>289</v>
      </c>
      <c r="C183" s="104">
        <f t="shared" si="131"/>
        <v>0.35655543595263728</v>
      </c>
      <c r="D183" s="104">
        <f t="shared" si="131"/>
        <v>0</v>
      </c>
      <c r="E183" s="104">
        <f t="shared" si="137"/>
        <v>0.35655543595263728</v>
      </c>
      <c r="F183" s="104">
        <f t="shared" si="138"/>
        <v>0.33964805373542584</v>
      </c>
      <c r="G183" s="104">
        <f t="shared" si="132"/>
        <v>0</v>
      </c>
      <c r="H183" s="104">
        <f t="shared" si="139"/>
        <v>0.33964805373542584</v>
      </c>
      <c r="I183" s="104">
        <f t="shared" si="140"/>
        <v>0.37661246583570629</v>
      </c>
      <c r="J183" s="104">
        <f t="shared" si="133"/>
        <v>0</v>
      </c>
      <c r="K183" s="104">
        <f t="shared" si="141"/>
        <v>0.37661246583570629</v>
      </c>
      <c r="L183" s="104">
        <f t="shared" si="142"/>
        <v>0.4132443455545548</v>
      </c>
      <c r="M183" s="104">
        <f t="shared" si="134"/>
        <v>0</v>
      </c>
      <c r="N183" s="104">
        <f t="shared" si="143"/>
        <v>0.4132443455545548</v>
      </c>
      <c r="O183" s="104">
        <f t="shared" si="144"/>
        <v>0.45967176109315089</v>
      </c>
      <c r="P183" s="104">
        <f t="shared" si="135"/>
        <v>0</v>
      </c>
      <c r="Q183" s="104">
        <f t="shared" si="145"/>
        <v>0.45967176109315089</v>
      </c>
      <c r="R183" s="104">
        <f t="shared" si="146"/>
        <v>0.50868953352582147</v>
      </c>
      <c r="S183" s="104">
        <f t="shared" si="136"/>
        <v>0</v>
      </c>
      <c r="T183" s="104">
        <f t="shared" si="147"/>
        <v>0.50868953352582147</v>
      </c>
    </row>
    <row r="184" spans="2:20" x14ac:dyDescent="0.2">
      <c r="B184" s="114" t="s">
        <v>290</v>
      </c>
      <c r="C184" s="104">
        <f t="shared" si="131"/>
        <v>0</v>
      </c>
      <c r="D184" s="104">
        <f t="shared" si="131"/>
        <v>0.28099031216361681</v>
      </c>
      <c r="E184" s="104">
        <f t="shared" si="137"/>
        <v>0.28099031216361681</v>
      </c>
      <c r="F184" s="104">
        <f t="shared" si="138"/>
        <v>0</v>
      </c>
      <c r="G184" s="104">
        <f t="shared" si="132"/>
        <v>0.26766612711959775</v>
      </c>
      <c r="H184" s="104">
        <f t="shared" si="139"/>
        <v>0.26766612711959775</v>
      </c>
      <c r="I184" s="104">
        <f t="shared" si="140"/>
        <v>0</v>
      </c>
      <c r="J184" s="104">
        <f t="shared" si="133"/>
        <v>0.29679663712641219</v>
      </c>
      <c r="K184" s="104">
        <f t="shared" si="141"/>
        <v>0.29679663712641219</v>
      </c>
      <c r="L184" s="104">
        <f t="shared" si="142"/>
        <v>0</v>
      </c>
      <c r="M184" s="104">
        <f t="shared" si="134"/>
        <v>0.32566508864738858</v>
      </c>
      <c r="N184" s="104">
        <f t="shared" si="143"/>
        <v>0.32566508864738858</v>
      </c>
      <c r="O184" s="104">
        <f t="shared" si="144"/>
        <v>0</v>
      </c>
      <c r="P184" s="104">
        <f t="shared" si="135"/>
        <v>0.36225309900904512</v>
      </c>
      <c r="Q184" s="104">
        <f t="shared" si="145"/>
        <v>0.36225309900904512</v>
      </c>
      <c r="R184" s="104">
        <f t="shared" si="146"/>
        <v>0</v>
      </c>
      <c r="S184" s="104">
        <f t="shared" si="136"/>
        <v>0.40088248952898331</v>
      </c>
      <c r="T184" s="104">
        <f t="shared" si="147"/>
        <v>0.40088248952898331</v>
      </c>
    </row>
    <row r="185" spans="2:20" x14ac:dyDescent="0.2">
      <c r="B185" s="114" t="s">
        <v>291</v>
      </c>
      <c r="C185" s="104">
        <f t="shared" si="131"/>
        <v>0</v>
      </c>
      <c r="D185" s="104">
        <f t="shared" si="131"/>
        <v>0.14329386437029065</v>
      </c>
      <c r="E185" s="104">
        <f t="shared" si="137"/>
        <v>0.14329386437029065</v>
      </c>
      <c r="F185" s="104">
        <f t="shared" si="138"/>
        <v>0</v>
      </c>
      <c r="G185" s="104">
        <f t="shared" si="132"/>
        <v>0.13649906084186658</v>
      </c>
      <c r="H185" s="104">
        <f t="shared" si="139"/>
        <v>0.13649906084186658</v>
      </c>
      <c r="I185" s="104">
        <f t="shared" si="140"/>
        <v>0</v>
      </c>
      <c r="J185" s="104">
        <f t="shared" si="133"/>
        <v>0.15135446036725403</v>
      </c>
      <c r="K185" s="104">
        <f t="shared" si="141"/>
        <v>0.15135446036725403</v>
      </c>
      <c r="L185" s="104">
        <f t="shared" si="142"/>
        <v>0</v>
      </c>
      <c r="M185" s="104">
        <f t="shared" si="134"/>
        <v>0.16607622050544119</v>
      </c>
      <c r="N185" s="104">
        <f t="shared" si="143"/>
        <v>0.16607622050544119</v>
      </c>
      <c r="O185" s="104">
        <f t="shared" si="144"/>
        <v>0</v>
      </c>
      <c r="P185" s="104">
        <f t="shared" si="135"/>
        <v>0.18473464810023021</v>
      </c>
      <c r="Q185" s="104">
        <f t="shared" si="145"/>
        <v>0.18473464810023021</v>
      </c>
      <c r="R185" s="104">
        <f t="shared" si="146"/>
        <v>0</v>
      </c>
      <c r="S185" s="104">
        <f t="shared" si="136"/>
        <v>0.20443409824585609</v>
      </c>
      <c r="T185" s="104">
        <f t="shared" si="147"/>
        <v>0.20443409824585609</v>
      </c>
    </row>
    <row r="186" spans="2:20" s="135" customFormat="1" x14ac:dyDescent="0.2">
      <c r="B186" s="114" t="s">
        <v>292</v>
      </c>
      <c r="C186" s="119">
        <f t="shared" si="131"/>
        <v>3.3584499461786872</v>
      </c>
      <c r="D186" s="119">
        <f t="shared" si="131"/>
        <v>0</v>
      </c>
      <c r="E186" s="119">
        <f t="shared" si="137"/>
        <v>3.3584499461786872</v>
      </c>
      <c r="F186" s="119">
        <f t="shared" si="138"/>
        <v>3.1991967384812474</v>
      </c>
      <c r="G186" s="119">
        <f t="shared" si="132"/>
        <v>0</v>
      </c>
      <c r="H186" s="119">
        <f t="shared" si="139"/>
        <v>3.1991967384812474</v>
      </c>
      <c r="I186" s="119">
        <f t="shared" si="140"/>
        <v>3.5473701648575164</v>
      </c>
      <c r="J186" s="119">
        <f t="shared" si="133"/>
        <v>0</v>
      </c>
      <c r="K186" s="119">
        <f t="shared" si="141"/>
        <v>3.5473701648575164</v>
      </c>
      <c r="L186" s="119">
        <f t="shared" si="142"/>
        <v>3.8924114180962781</v>
      </c>
      <c r="M186" s="119">
        <f t="shared" si="134"/>
        <v>0</v>
      </c>
      <c r="N186" s="119">
        <f t="shared" si="143"/>
        <v>3.8924114180962781</v>
      </c>
      <c r="O186" s="119">
        <f t="shared" si="144"/>
        <v>0</v>
      </c>
      <c r="P186" s="119">
        <f t="shared" si="135"/>
        <v>0</v>
      </c>
      <c r="Q186" s="119">
        <f t="shared" si="145"/>
        <v>0</v>
      </c>
      <c r="R186" s="119">
        <f t="shared" si="146"/>
        <v>0</v>
      </c>
      <c r="S186" s="119">
        <f t="shared" si="136"/>
        <v>0</v>
      </c>
      <c r="T186" s="119">
        <f t="shared" si="147"/>
        <v>0</v>
      </c>
    </row>
    <row r="187" spans="2:20" x14ac:dyDescent="0.2">
      <c r="B187" s="114" t="s">
        <v>293</v>
      </c>
      <c r="C187" s="104">
        <f t="shared" si="131"/>
        <v>0</v>
      </c>
      <c r="D187" s="104">
        <f t="shared" si="131"/>
        <v>0.14721205597416578</v>
      </c>
      <c r="E187" s="104">
        <f t="shared" si="137"/>
        <v>0.14721205597416578</v>
      </c>
      <c r="F187" s="104">
        <f t="shared" si="138"/>
        <v>0</v>
      </c>
      <c r="G187" s="104">
        <f t="shared" si="132"/>
        <v>0.14023145703676135</v>
      </c>
      <c r="H187" s="104">
        <f t="shared" si="139"/>
        <v>0.14023145703676135</v>
      </c>
      <c r="I187" s="104">
        <f t="shared" si="140"/>
        <v>0</v>
      </c>
      <c r="J187" s="104">
        <f t="shared" si="133"/>
        <v>0.15549305889292112</v>
      </c>
      <c r="K187" s="104">
        <f t="shared" si="141"/>
        <v>0.15549305889292112</v>
      </c>
      <c r="L187" s="104">
        <f t="shared" si="142"/>
        <v>0</v>
      </c>
      <c r="M187" s="104">
        <f t="shared" si="134"/>
        <v>0.17061736715988682</v>
      </c>
      <c r="N187" s="104">
        <f t="shared" si="143"/>
        <v>0.17061736715988682</v>
      </c>
      <c r="O187" s="104">
        <f t="shared" si="144"/>
        <v>0</v>
      </c>
      <c r="P187" s="104">
        <f t="shared" si="135"/>
        <v>0.18978598613422085</v>
      </c>
      <c r="Q187" s="104">
        <f t="shared" si="145"/>
        <v>0.18978598613422085</v>
      </c>
      <c r="R187" s="104">
        <f t="shared" si="146"/>
        <v>0</v>
      </c>
      <c r="S187" s="104">
        <f t="shared" si="136"/>
        <v>0.21002409311976616</v>
      </c>
      <c r="T187" s="104">
        <f t="shared" si="147"/>
        <v>0.21002409311976616</v>
      </c>
    </row>
    <row r="188" spans="2:20" s="135" customFormat="1" x14ac:dyDescent="0.2">
      <c r="B188" s="114" t="s">
        <v>294</v>
      </c>
      <c r="C188" s="104">
        <f t="shared" si="131"/>
        <v>4.4178147685683529</v>
      </c>
      <c r="D188" s="104">
        <f t="shared" si="131"/>
        <v>0</v>
      </c>
      <c r="E188" s="104">
        <f t="shared" si="137"/>
        <v>4.4178147685683529</v>
      </c>
      <c r="F188" s="104">
        <f t="shared" si="138"/>
        <v>3.8257526335378995</v>
      </c>
      <c r="G188" s="104">
        <f t="shared" si="132"/>
        <v>0</v>
      </c>
      <c r="H188" s="104">
        <f t="shared" si="139"/>
        <v>3.8257526335378995</v>
      </c>
      <c r="I188" s="104">
        <f t="shared" si="140"/>
        <v>3.856468260836607</v>
      </c>
      <c r="J188" s="104">
        <f t="shared" si="133"/>
        <v>0</v>
      </c>
      <c r="K188" s="104">
        <f t="shared" si="141"/>
        <v>3.856468260836607</v>
      </c>
      <c r="L188" s="104">
        <f t="shared" si="142"/>
        <v>3.8468858989257448</v>
      </c>
      <c r="M188" s="104">
        <f t="shared" si="134"/>
        <v>0</v>
      </c>
      <c r="N188" s="104">
        <f t="shared" si="143"/>
        <v>3.8468858989257448</v>
      </c>
      <c r="O188" s="104">
        <f t="shared" si="144"/>
        <v>11.036772649661643</v>
      </c>
      <c r="P188" s="104">
        <f t="shared" si="135"/>
        <v>0</v>
      </c>
      <c r="Q188" s="104">
        <f t="shared" si="145"/>
        <v>11.036772649661643</v>
      </c>
      <c r="R188" s="104">
        <f t="shared" si="146"/>
        <v>11.103359171366334</v>
      </c>
      <c r="S188" s="104">
        <f t="shared" si="136"/>
        <v>0</v>
      </c>
      <c r="T188" s="104">
        <f t="shared" si="147"/>
        <v>11.103359171366334</v>
      </c>
    </row>
    <row r="189" spans="2:20" x14ac:dyDescent="0.2">
      <c r="B189" s="278" t="s">
        <v>8</v>
      </c>
      <c r="C189" s="106">
        <f t="shared" ref="C189:T189" si="148">SUM(C179:C188)</f>
        <v>9.0320451237890218</v>
      </c>
      <c r="D189" s="106">
        <f t="shared" si="148"/>
        <v>0.98036736275565128</v>
      </c>
      <c r="E189" s="106">
        <f t="shared" si="148"/>
        <v>10.012412486544672</v>
      </c>
      <c r="F189" s="106">
        <f t="shared" si="148"/>
        <v>8.8366423038371327</v>
      </c>
      <c r="G189" s="106">
        <f t="shared" si="148"/>
        <v>0.93387965272788664</v>
      </c>
      <c r="H189" s="106">
        <f t="shared" si="148"/>
        <v>9.7705219565650179</v>
      </c>
      <c r="I189" s="106">
        <f t="shared" si="148"/>
        <v>9.5507497843717299</v>
      </c>
      <c r="J189" s="106">
        <f t="shared" si="148"/>
        <v>1.0355151897370007</v>
      </c>
      <c r="K189" s="106">
        <f t="shared" si="148"/>
        <v>10.586264974108733</v>
      </c>
      <c r="L189" s="106">
        <f t="shared" si="148"/>
        <v>10.217896478288173</v>
      </c>
      <c r="M189" s="106">
        <f t="shared" si="148"/>
        <v>1.1362364119974298</v>
      </c>
      <c r="N189" s="106">
        <f t="shared" si="148"/>
        <v>11.354132890285603</v>
      </c>
      <c r="O189" s="106">
        <f t="shared" si="148"/>
        <v>14.739045511899221</v>
      </c>
      <c r="P189" s="106">
        <f t="shared" si="148"/>
        <v>1.7910081862894847</v>
      </c>
      <c r="Q189" s="106">
        <f t="shared" si="148"/>
        <v>16.530053698188706</v>
      </c>
      <c r="R189" s="106">
        <f t="shared" si="148"/>
        <v>15.443435047692287</v>
      </c>
      <c r="S189" s="106">
        <f t="shared" si="148"/>
        <v>1.9819949710591447</v>
      </c>
      <c r="T189" s="106">
        <f t="shared" si="148"/>
        <v>17.425430018751427</v>
      </c>
    </row>
    <row r="190" spans="2:20" x14ac:dyDescent="0.2">
      <c r="B190" s="279" t="s">
        <v>297</v>
      </c>
      <c r="C190" s="241"/>
      <c r="D190" s="240"/>
      <c r="E190" s="285">
        <f>Asignaciones!K41</f>
        <v>4.5248868778280547E-3</v>
      </c>
      <c r="F190" s="241"/>
      <c r="G190" s="240"/>
      <c r="H190" s="285">
        <f>Asignaciones!L41</f>
        <v>4.5099460417170013E-3</v>
      </c>
      <c r="I190" s="241"/>
      <c r="J190" s="240"/>
      <c r="K190" s="285">
        <f>Asignaciones!M41</f>
        <v>4.5184649991512789E-3</v>
      </c>
      <c r="L190" s="241"/>
      <c r="M190" s="240"/>
      <c r="N190" s="285">
        <f>Asignaciones!N41</f>
        <v>4.5072145543496953E-3</v>
      </c>
      <c r="O190" s="241"/>
      <c r="P190" s="240"/>
      <c r="Q190" s="285">
        <f>Asignaciones!O41</f>
        <v>4.5236469892110925E-3</v>
      </c>
      <c r="R190" s="241"/>
      <c r="S190" s="240"/>
      <c r="T190" s="285">
        <f>Asignaciones!P41</f>
        <v>4.5396674684708947E-3</v>
      </c>
    </row>
    <row r="194" spans="2:20" x14ac:dyDescent="0.2">
      <c r="B194" s="2" t="s">
        <v>304</v>
      </c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7"/>
    </row>
    <row r="195" spans="2:20" x14ac:dyDescent="0.2">
      <c r="B195" s="9" t="s">
        <v>20</v>
      </c>
      <c r="C195" s="199"/>
      <c r="D195" s="199"/>
      <c r="E195" s="199"/>
      <c r="F195" s="199"/>
      <c r="G195" s="199"/>
      <c r="H195" s="199"/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199"/>
      <c r="T195" s="262"/>
    </row>
    <row r="196" spans="2:20" x14ac:dyDescent="0.2">
      <c r="B196" s="201" t="s">
        <v>281</v>
      </c>
      <c r="C196" s="199"/>
      <c r="D196" s="199"/>
      <c r="E196" s="199"/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262"/>
    </row>
    <row r="197" spans="2:20" x14ac:dyDescent="0.2">
      <c r="B197" s="201" t="s">
        <v>2</v>
      </c>
      <c r="C197" s="199"/>
      <c r="D197" s="199"/>
      <c r="E197" s="199"/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262"/>
    </row>
    <row r="198" spans="2:20" x14ac:dyDescent="0.2">
      <c r="B198" s="256"/>
      <c r="C198" s="197"/>
      <c r="D198" s="197"/>
      <c r="E198" s="197"/>
      <c r="F198" s="197"/>
      <c r="G198" s="197"/>
      <c r="H198" s="197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263"/>
    </row>
    <row r="199" spans="2:20" x14ac:dyDescent="0.2">
      <c r="B199" s="264"/>
    </row>
    <row r="200" spans="2:20" x14ac:dyDescent="0.2">
      <c r="B200" s="265" t="s">
        <v>282</v>
      </c>
      <c r="C200" s="267" t="s">
        <v>38</v>
      </c>
      <c r="D200" s="662"/>
      <c r="E200" s="299"/>
      <c r="F200" s="270" t="s">
        <v>39</v>
      </c>
      <c r="G200" s="663"/>
      <c r="H200" s="663"/>
      <c r="I200" s="301" t="s">
        <v>40</v>
      </c>
      <c r="J200" s="662"/>
      <c r="K200" s="299"/>
      <c r="L200" s="267" t="s">
        <v>121</v>
      </c>
      <c r="M200" s="662"/>
      <c r="N200" s="299"/>
      <c r="O200" s="270" t="s">
        <v>122</v>
      </c>
      <c r="P200" s="662"/>
      <c r="Q200" s="299"/>
      <c r="R200" s="301" t="s">
        <v>633</v>
      </c>
      <c r="S200" s="662"/>
      <c r="T200" s="299"/>
    </row>
    <row r="201" spans="2:20" x14ac:dyDescent="0.2">
      <c r="B201" s="273"/>
      <c r="C201" s="274" t="s">
        <v>283</v>
      </c>
      <c r="D201" s="275" t="s">
        <v>284</v>
      </c>
      <c r="E201" s="275" t="s">
        <v>47</v>
      </c>
      <c r="F201" s="275" t="s">
        <v>283</v>
      </c>
      <c r="G201" s="275" t="s">
        <v>284</v>
      </c>
      <c r="H201" s="275" t="s">
        <v>47</v>
      </c>
      <c r="I201" s="276" t="s">
        <v>283</v>
      </c>
      <c r="J201" s="276" t="s">
        <v>284</v>
      </c>
      <c r="K201" s="276" t="s">
        <v>47</v>
      </c>
      <c r="L201" s="274" t="s">
        <v>283</v>
      </c>
      <c r="M201" s="275" t="s">
        <v>284</v>
      </c>
      <c r="N201" s="275" t="s">
        <v>47</v>
      </c>
      <c r="O201" s="275" t="s">
        <v>283</v>
      </c>
      <c r="P201" s="275" t="s">
        <v>284</v>
      </c>
      <c r="Q201" s="275" t="s">
        <v>47</v>
      </c>
      <c r="R201" s="276" t="s">
        <v>283</v>
      </c>
      <c r="S201" s="276" t="s">
        <v>284</v>
      </c>
      <c r="T201" s="276" t="s">
        <v>47</v>
      </c>
    </row>
    <row r="202" spans="2:20" x14ac:dyDescent="0.2">
      <c r="B202" s="286" t="s">
        <v>76</v>
      </c>
      <c r="C202" s="234"/>
      <c r="D202" s="234"/>
      <c r="E202" s="234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2"/>
    </row>
    <row r="203" spans="2:20" x14ac:dyDescent="0.2">
      <c r="B203" s="114" t="s">
        <v>715</v>
      </c>
      <c r="C203" s="104">
        <f>+C155*E214</f>
        <v>0</v>
      </c>
      <c r="D203" s="104">
        <f t="shared" ref="D203:D212" si="149">+D155*$E$214</f>
        <v>5.7399216361679226</v>
      </c>
      <c r="E203" s="104">
        <f>+C203+D203</f>
        <v>5.7399216361679226</v>
      </c>
      <c r="F203" s="104">
        <f>+F155*H214</f>
        <v>0</v>
      </c>
      <c r="G203" s="104">
        <f t="shared" ref="G203:G212" si="150">+G155*$H$214</f>
        <v>5.5640429675665848</v>
      </c>
      <c r="H203" s="104">
        <f>+F203+G203</f>
        <v>5.5640429675665848</v>
      </c>
      <c r="I203" s="104">
        <f>+I155*K214</f>
        <v>0</v>
      </c>
      <c r="J203" s="104">
        <f t="shared" ref="J203:J212" si="151">+J155*$K$214</f>
        <v>6.0993754838034064</v>
      </c>
      <c r="K203" s="104">
        <f>+I203+J203</f>
        <v>6.0993754838034064</v>
      </c>
      <c r="L203" s="104">
        <f>+L155*N214</f>
        <v>0</v>
      </c>
      <c r="M203" s="104">
        <f t="shared" ref="M203:M212" si="152">+M155*$N$214</f>
        <v>6.7104499269261302</v>
      </c>
      <c r="N203" s="104">
        <f>+L203+M203</f>
        <v>6.7104499269261302</v>
      </c>
      <c r="O203" s="104">
        <f>+O155*Q214</f>
        <v>0</v>
      </c>
      <c r="P203" s="104">
        <f t="shared" ref="P203:P212" si="153">+P155*$Q$214</f>
        <v>14.878193370643583</v>
      </c>
      <c r="Q203" s="104">
        <f>+O203+P203</f>
        <v>14.878193370643583</v>
      </c>
      <c r="R203" s="104">
        <f>+R155*T214</f>
        <v>0</v>
      </c>
      <c r="S203" s="104">
        <f t="shared" ref="S203:S212" si="154">+S155*$T$214</f>
        <v>16.403812808221591</v>
      </c>
      <c r="T203" s="104">
        <f>+R203+S203</f>
        <v>16.403812808221591</v>
      </c>
    </row>
    <row r="204" spans="2:20" x14ac:dyDescent="0.2">
      <c r="B204" s="114" t="s">
        <v>716</v>
      </c>
      <c r="C204" s="104">
        <f t="shared" ref="C204:C212" si="155">+C156*$E$214</f>
        <v>7.8107642626480089</v>
      </c>
      <c r="D204" s="104">
        <f t="shared" si="149"/>
        <v>0</v>
      </c>
      <c r="E204" s="104">
        <f t="shared" ref="E204:E212" si="156">+C204+D204</f>
        <v>7.8107642626480089</v>
      </c>
      <c r="F204" s="104">
        <f t="shared" ref="F204:F212" si="157">+F156*$H$214</f>
        <v>7.5714322810722852</v>
      </c>
      <c r="G204" s="104">
        <f t="shared" si="150"/>
        <v>0</v>
      </c>
      <c r="H204" s="104">
        <f t="shared" ref="H204:H212" si="158">+F204+G204</f>
        <v>7.5714322810722852</v>
      </c>
      <c r="I204" s="104">
        <f t="shared" ref="I204:I212" si="159">+I156*$K$214</f>
        <v>8.2999014748168101</v>
      </c>
      <c r="J204" s="104">
        <f t="shared" si="151"/>
        <v>0</v>
      </c>
      <c r="K204" s="104">
        <f t="shared" ref="K204:K212" si="160">+I204+J204</f>
        <v>8.2999014748168101</v>
      </c>
      <c r="L204" s="104">
        <f t="shared" ref="L204:L212" si="161">+L156*$N$214</f>
        <v>9.1314386846779225</v>
      </c>
      <c r="M204" s="104">
        <f t="shared" si="152"/>
        <v>0</v>
      </c>
      <c r="N204" s="104">
        <f t="shared" ref="N204:N212" si="162">+L204+M204</f>
        <v>9.1314386846779225</v>
      </c>
      <c r="O204" s="104">
        <f t="shared" ref="O204:O212" si="163">+O156*$Q$214</f>
        <v>15.184448730963869</v>
      </c>
      <c r="P204" s="104">
        <f t="shared" si="153"/>
        <v>0</v>
      </c>
      <c r="Q204" s="104">
        <f t="shared" ref="Q204:Q212" si="164">+O204+P204</f>
        <v>15.184448730963869</v>
      </c>
      <c r="R204" s="104">
        <f t="shared" ref="R204:R212" si="165">+R156*$T$214</f>
        <v>16.741471788519618</v>
      </c>
      <c r="S204" s="104">
        <f t="shared" si="154"/>
        <v>0</v>
      </c>
      <c r="T204" s="104">
        <f t="shared" ref="T204:T212" si="166">+R204+S204</f>
        <v>16.741471788519618</v>
      </c>
    </row>
    <row r="205" spans="2:20" x14ac:dyDescent="0.2">
      <c r="B205" s="114" t="s">
        <v>287</v>
      </c>
      <c r="C205" s="104">
        <f t="shared" si="155"/>
        <v>4.8129709364908511</v>
      </c>
      <c r="D205" s="104">
        <f t="shared" si="149"/>
        <v>0</v>
      </c>
      <c r="E205" s="104">
        <f t="shared" si="156"/>
        <v>4.8129709364908511</v>
      </c>
      <c r="F205" s="104">
        <f t="shared" si="157"/>
        <v>4.6654952436184853</v>
      </c>
      <c r="G205" s="104">
        <f t="shared" si="150"/>
        <v>0</v>
      </c>
      <c r="H205" s="104">
        <f t="shared" si="158"/>
        <v>4.6654952436184853</v>
      </c>
      <c r="I205" s="104">
        <f t="shared" si="159"/>
        <v>5.114375908777963</v>
      </c>
      <c r="J205" s="104">
        <f t="shared" si="151"/>
        <v>0</v>
      </c>
      <c r="K205" s="104">
        <f t="shared" si="160"/>
        <v>5.114375908777963</v>
      </c>
      <c r="L205" s="104">
        <f t="shared" si="161"/>
        <v>5.6267667951360441</v>
      </c>
      <c r="M205" s="104">
        <f t="shared" si="152"/>
        <v>0</v>
      </c>
      <c r="N205" s="104">
        <f t="shared" si="162"/>
        <v>5.6267667951360441</v>
      </c>
      <c r="O205" s="104">
        <f t="shared" si="163"/>
        <v>6.2377430232832793</v>
      </c>
      <c r="P205" s="104">
        <f t="shared" si="153"/>
        <v>0</v>
      </c>
      <c r="Q205" s="104">
        <f t="shared" si="164"/>
        <v>6.2377430232832793</v>
      </c>
      <c r="R205" s="104">
        <f t="shared" si="165"/>
        <v>6.8773651713402186</v>
      </c>
      <c r="S205" s="104">
        <f t="shared" si="154"/>
        <v>0</v>
      </c>
      <c r="T205" s="104">
        <f t="shared" si="166"/>
        <v>6.8773651713402186</v>
      </c>
    </row>
    <row r="206" spans="2:20" x14ac:dyDescent="0.2">
      <c r="B206" s="114" t="s">
        <v>288</v>
      </c>
      <c r="C206" s="104">
        <f t="shared" si="155"/>
        <v>0</v>
      </c>
      <c r="D206" s="104">
        <f t="shared" si="149"/>
        <v>0</v>
      </c>
      <c r="E206" s="104">
        <f t="shared" si="156"/>
        <v>0</v>
      </c>
      <c r="F206" s="104">
        <f t="shared" si="157"/>
        <v>8.7922850193457887</v>
      </c>
      <c r="G206" s="104">
        <f t="shared" si="150"/>
        <v>0</v>
      </c>
      <c r="H206" s="104">
        <f t="shared" si="158"/>
        <v>8.7922850193457887</v>
      </c>
      <c r="I206" s="104">
        <f t="shared" si="159"/>
        <v>11.587903434684607</v>
      </c>
      <c r="J206" s="104">
        <f t="shared" si="151"/>
        <v>0</v>
      </c>
      <c r="K206" s="104">
        <f t="shared" si="160"/>
        <v>11.587903434684607</v>
      </c>
      <c r="L206" s="104">
        <f t="shared" si="161"/>
        <v>14.488705755934769</v>
      </c>
      <c r="M206" s="104">
        <f t="shared" si="152"/>
        <v>0</v>
      </c>
      <c r="N206" s="104">
        <f t="shared" si="162"/>
        <v>14.488705755934769</v>
      </c>
      <c r="O206" s="104">
        <f t="shared" si="163"/>
        <v>24.339968709488019</v>
      </c>
      <c r="P206" s="104">
        <f t="shared" si="153"/>
        <v>0</v>
      </c>
      <c r="Q206" s="104">
        <f t="shared" si="164"/>
        <v>24.339968709488019</v>
      </c>
      <c r="R206" s="104">
        <f t="shared" si="165"/>
        <v>30.25260112863003</v>
      </c>
      <c r="S206" s="104">
        <f t="shared" si="154"/>
        <v>0</v>
      </c>
      <c r="T206" s="104">
        <f t="shared" si="166"/>
        <v>30.25260112863003</v>
      </c>
    </row>
    <row r="207" spans="2:20" x14ac:dyDescent="0.2">
      <c r="B207" s="114" t="s">
        <v>289</v>
      </c>
      <c r="C207" s="104">
        <f t="shared" si="155"/>
        <v>5.0054897739504849</v>
      </c>
      <c r="D207" s="104">
        <f t="shared" si="149"/>
        <v>0</v>
      </c>
      <c r="E207" s="104">
        <f t="shared" si="156"/>
        <v>5.0054897739504849</v>
      </c>
      <c r="F207" s="104">
        <f t="shared" si="157"/>
        <v>4.8521150533632253</v>
      </c>
      <c r="G207" s="104">
        <f t="shared" si="150"/>
        <v>0</v>
      </c>
      <c r="H207" s="104">
        <f t="shared" si="158"/>
        <v>4.8521150533632253</v>
      </c>
      <c r="I207" s="104">
        <f t="shared" si="159"/>
        <v>5.3189509451290817</v>
      </c>
      <c r="J207" s="104">
        <f t="shared" si="151"/>
        <v>0</v>
      </c>
      <c r="K207" s="104">
        <f t="shared" si="160"/>
        <v>5.3189509451290817</v>
      </c>
      <c r="L207" s="104">
        <f t="shared" si="161"/>
        <v>5.8518374669414861</v>
      </c>
      <c r="M207" s="104">
        <f t="shared" si="152"/>
        <v>0</v>
      </c>
      <c r="N207" s="104">
        <f t="shared" si="162"/>
        <v>5.8518374669414861</v>
      </c>
      <c r="O207" s="104">
        <f t="shared" si="163"/>
        <v>6.4872527442146097</v>
      </c>
      <c r="P207" s="104">
        <f t="shared" si="153"/>
        <v>0</v>
      </c>
      <c r="Q207" s="104">
        <f t="shared" si="164"/>
        <v>6.4872527442146097</v>
      </c>
      <c r="R207" s="104">
        <f t="shared" si="165"/>
        <v>7.1524597781938279</v>
      </c>
      <c r="S207" s="104">
        <f t="shared" si="154"/>
        <v>0</v>
      </c>
      <c r="T207" s="104">
        <f t="shared" si="166"/>
        <v>7.1524597781938279</v>
      </c>
    </row>
    <row r="208" spans="2:20" x14ac:dyDescent="0.2">
      <c r="B208" s="114" t="s">
        <v>290</v>
      </c>
      <c r="C208" s="104">
        <f t="shared" si="155"/>
        <v>0</v>
      </c>
      <c r="D208" s="104">
        <f t="shared" si="149"/>
        <v>3.944671689989236</v>
      </c>
      <c r="E208" s="104">
        <f t="shared" si="156"/>
        <v>3.944671689989236</v>
      </c>
      <c r="F208" s="104">
        <f t="shared" si="157"/>
        <v>0</v>
      </c>
      <c r="G208" s="104">
        <f t="shared" si="150"/>
        <v>3.8238018159942526</v>
      </c>
      <c r="H208" s="104">
        <f t="shared" si="158"/>
        <v>3.8238018159942526</v>
      </c>
      <c r="I208" s="104">
        <f t="shared" si="159"/>
        <v>0</v>
      </c>
      <c r="J208" s="104">
        <f t="shared" si="151"/>
        <v>4.1917007448270001</v>
      </c>
      <c r="K208" s="104">
        <f t="shared" si="160"/>
        <v>4.1917007448270001</v>
      </c>
      <c r="L208" s="104">
        <f t="shared" si="161"/>
        <v>0</v>
      </c>
      <c r="M208" s="104">
        <f t="shared" si="152"/>
        <v>4.6116521325033375</v>
      </c>
      <c r="N208" s="104">
        <f t="shared" si="162"/>
        <v>4.6116521325033375</v>
      </c>
      <c r="O208" s="104">
        <f t="shared" si="163"/>
        <v>0</v>
      </c>
      <c r="P208" s="104">
        <f t="shared" si="153"/>
        <v>5.1124032615317647</v>
      </c>
      <c r="Q208" s="104">
        <f t="shared" si="164"/>
        <v>5.1124032615317647</v>
      </c>
      <c r="R208" s="104">
        <f t="shared" si="165"/>
        <v>0</v>
      </c>
      <c r="S208" s="104">
        <f t="shared" si="154"/>
        <v>5.636632352673943</v>
      </c>
      <c r="T208" s="104">
        <f t="shared" si="166"/>
        <v>5.636632352673943</v>
      </c>
    </row>
    <row r="209" spans="2:20" x14ac:dyDescent="0.2">
      <c r="B209" s="114" t="s">
        <v>291</v>
      </c>
      <c r="C209" s="104">
        <f t="shared" si="155"/>
        <v>0</v>
      </c>
      <c r="D209" s="104">
        <f t="shared" si="149"/>
        <v>2.0116254036598495</v>
      </c>
      <c r="E209" s="104">
        <f t="shared" si="156"/>
        <v>2.0116254036598495</v>
      </c>
      <c r="F209" s="104">
        <f t="shared" si="157"/>
        <v>0</v>
      </c>
      <c r="G209" s="104">
        <f t="shared" si="150"/>
        <v>1.9499865834552363</v>
      </c>
      <c r="H209" s="104">
        <f t="shared" si="158"/>
        <v>1.9499865834552363</v>
      </c>
      <c r="I209" s="104">
        <f t="shared" si="159"/>
        <v>0</v>
      </c>
      <c r="J209" s="104">
        <f t="shared" si="151"/>
        <v>2.1376003798320955</v>
      </c>
      <c r="K209" s="104">
        <f t="shared" si="160"/>
        <v>2.1376003798320955</v>
      </c>
      <c r="L209" s="104">
        <f t="shared" si="161"/>
        <v>0</v>
      </c>
      <c r="M209" s="104">
        <f t="shared" si="152"/>
        <v>2.3517588564160445</v>
      </c>
      <c r="N209" s="104">
        <f t="shared" si="162"/>
        <v>2.3517588564160445</v>
      </c>
      <c r="O209" s="104">
        <f t="shared" si="163"/>
        <v>0</v>
      </c>
      <c r="P209" s="104">
        <f t="shared" si="153"/>
        <v>2.6071219819763587</v>
      </c>
      <c r="Q209" s="104">
        <f t="shared" si="164"/>
        <v>2.6071219819763587</v>
      </c>
      <c r="R209" s="104">
        <f t="shared" si="165"/>
        <v>0</v>
      </c>
      <c r="S209" s="104">
        <f t="shared" si="154"/>
        <v>2.8744579328377085</v>
      </c>
      <c r="T209" s="104">
        <f t="shared" si="166"/>
        <v>2.8744579328377085</v>
      </c>
    </row>
    <row r="210" spans="2:20" s="135" customFormat="1" x14ac:dyDescent="0.2">
      <c r="B210" s="114" t="s">
        <v>292</v>
      </c>
      <c r="C210" s="119">
        <f t="shared" si="155"/>
        <v>47.147470398277719</v>
      </c>
      <c r="D210" s="119">
        <f t="shared" si="149"/>
        <v>0</v>
      </c>
      <c r="E210" s="119">
        <f t="shared" si="156"/>
        <v>47.147470398277719</v>
      </c>
      <c r="F210" s="119">
        <f t="shared" si="157"/>
        <v>45.702810549732099</v>
      </c>
      <c r="G210" s="119">
        <f t="shared" si="150"/>
        <v>0</v>
      </c>
      <c r="H210" s="119">
        <f t="shared" si="158"/>
        <v>45.702810549732099</v>
      </c>
      <c r="I210" s="119">
        <f t="shared" si="159"/>
        <v>50.100008902314748</v>
      </c>
      <c r="J210" s="119">
        <f t="shared" si="151"/>
        <v>0</v>
      </c>
      <c r="K210" s="119">
        <f t="shared" si="160"/>
        <v>50.100008902314748</v>
      </c>
      <c r="L210" s="119">
        <f t="shared" si="161"/>
        <v>55.11934819725105</v>
      </c>
      <c r="M210" s="119">
        <f t="shared" si="152"/>
        <v>0</v>
      </c>
      <c r="N210" s="119">
        <f t="shared" si="162"/>
        <v>55.11934819725105</v>
      </c>
      <c r="O210" s="119">
        <f t="shared" si="163"/>
        <v>0</v>
      </c>
      <c r="P210" s="119">
        <f t="shared" si="153"/>
        <v>0</v>
      </c>
      <c r="Q210" s="119">
        <f t="shared" si="164"/>
        <v>0</v>
      </c>
      <c r="R210" s="119">
        <f t="shared" si="165"/>
        <v>0</v>
      </c>
      <c r="S210" s="119">
        <f t="shared" si="154"/>
        <v>0</v>
      </c>
      <c r="T210" s="119">
        <f t="shared" si="166"/>
        <v>0</v>
      </c>
    </row>
    <row r="211" spans="2:20" x14ac:dyDescent="0.2">
      <c r="B211" s="114" t="s">
        <v>293</v>
      </c>
      <c r="C211" s="104">
        <f t="shared" si="155"/>
        <v>0</v>
      </c>
      <c r="D211" s="104">
        <f t="shared" si="149"/>
        <v>2.0666307857911734</v>
      </c>
      <c r="E211" s="104">
        <f t="shared" si="156"/>
        <v>2.0666307857911734</v>
      </c>
      <c r="F211" s="104">
        <f t="shared" si="157"/>
        <v>0</v>
      </c>
      <c r="G211" s="104">
        <f t="shared" si="150"/>
        <v>2.0033065290965903</v>
      </c>
      <c r="H211" s="104">
        <f t="shared" si="158"/>
        <v>2.0033065290965903</v>
      </c>
      <c r="I211" s="104">
        <f t="shared" si="159"/>
        <v>0</v>
      </c>
      <c r="J211" s="104">
        <f t="shared" si="151"/>
        <v>2.1960503902181294</v>
      </c>
      <c r="K211" s="104">
        <f t="shared" si="160"/>
        <v>2.1960503902181294</v>
      </c>
      <c r="L211" s="104">
        <f t="shared" si="161"/>
        <v>0</v>
      </c>
      <c r="M211" s="104">
        <f t="shared" si="152"/>
        <v>2.4160647626461702</v>
      </c>
      <c r="N211" s="104">
        <f t="shared" si="162"/>
        <v>2.4160647626461702</v>
      </c>
      <c r="O211" s="104">
        <f t="shared" si="163"/>
        <v>0</v>
      </c>
      <c r="P211" s="104">
        <f t="shared" si="153"/>
        <v>2.6784104736710241</v>
      </c>
      <c r="Q211" s="104">
        <f t="shared" si="164"/>
        <v>2.6784104736710241</v>
      </c>
      <c r="R211" s="104">
        <f t="shared" si="165"/>
        <v>0</v>
      </c>
      <c r="S211" s="104">
        <f t="shared" si="154"/>
        <v>2.9530563919387389</v>
      </c>
      <c r="T211" s="104">
        <f t="shared" si="166"/>
        <v>2.9530563919387389</v>
      </c>
    </row>
    <row r="212" spans="2:20" s="135" customFormat="1" x14ac:dyDescent="0.2">
      <c r="B212" s="114" t="s">
        <v>294</v>
      </c>
      <c r="C212" s="104">
        <f t="shared" si="155"/>
        <v>62.019322712594189</v>
      </c>
      <c r="D212" s="104">
        <f t="shared" si="149"/>
        <v>0</v>
      </c>
      <c r="E212" s="104">
        <f t="shared" si="156"/>
        <v>62.019322712594189</v>
      </c>
      <c r="F212" s="104">
        <f t="shared" si="157"/>
        <v>54.653609050541412</v>
      </c>
      <c r="G212" s="104">
        <f t="shared" si="150"/>
        <v>0</v>
      </c>
      <c r="H212" s="104">
        <f t="shared" si="158"/>
        <v>54.653609050541412</v>
      </c>
      <c r="I212" s="104">
        <f t="shared" si="159"/>
        <v>54.465444884624468</v>
      </c>
      <c r="J212" s="104">
        <f t="shared" si="151"/>
        <v>0</v>
      </c>
      <c r="K212" s="104">
        <f t="shared" si="160"/>
        <v>54.465444884624468</v>
      </c>
      <c r="L212" s="104">
        <f t="shared" si="161"/>
        <v>54.474674067647207</v>
      </c>
      <c r="M212" s="104">
        <f t="shared" si="152"/>
        <v>0</v>
      </c>
      <c r="N212" s="104">
        <f t="shared" si="162"/>
        <v>54.474674067647207</v>
      </c>
      <c r="O212" s="104">
        <f t="shared" si="163"/>
        <v>155.75969576317109</v>
      </c>
      <c r="P212" s="104">
        <f t="shared" si="153"/>
        <v>0</v>
      </c>
      <c r="Q212" s="104">
        <f t="shared" si="164"/>
        <v>155.75969576317109</v>
      </c>
      <c r="R212" s="104">
        <f t="shared" si="165"/>
        <v>156.11944937334948</v>
      </c>
      <c r="S212" s="104">
        <f t="shared" si="154"/>
        <v>0</v>
      </c>
      <c r="T212" s="104">
        <f t="shared" si="166"/>
        <v>156.11944937334948</v>
      </c>
    </row>
    <row r="213" spans="2:20" x14ac:dyDescent="0.2">
      <c r="B213" s="278" t="s">
        <v>8</v>
      </c>
      <c r="C213" s="106">
        <f t="shared" ref="C213:T213" si="167">SUM(C203:C212)</f>
        <v>126.79601808396124</v>
      </c>
      <c r="D213" s="106">
        <f t="shared" si="167"/>
        <v>13.762849515608181</v>
      </c>
      <c r="E213" s="106">
        <f t="shared" si="167"/>
        <v>140.55886759956945</v>
      </c>
      <c r="F213" s="106">
        <f t="shared" si="167"/>
        <v>126.23774719767329</v>
      </c>
      <c r="G213" s="106">
        <f t="shared" si="167"/>
        <v>13.341137896112665</v>
      </c>
      <c r="H213" s="106">
        <f t="shared" si="167"/>
        <v>139.57888509378597</v>
      </c>
      <c r="I213" s="106">
        <f t="shared" si="167"/>
        <v>134.88658555034769</v>
      </c>
      <c r="J213" s="106">
        <f t="shared" si="167"/>
        <v>14.624726998680631</v>
      </c>
      <c r="K213" s="106">
        <f t="shared" si="167"/>
        <v>149.5113125490283</v>
      </c>
      <c r="L213" s="106">
        <f t="shared" si="167"/>
        <v>144.69277096758847</v>
      </c>
      <c r="M213" s="106">
        <f t="shared" si="167"/>
        <v>16.089925678491682</v>
      </c>
      <c r="N213" s="106">
        <f t="shared" si="167"/>
        <v>160.78269664608015</v>
      </c>
      <c r="O213" s="106">
        <f t="shared" si="167"/>
        <v>208.00910897112087</v>
      </c>
      <c r="P213" s="106">
        <f t="shared" si="167"/>
        <v>25.276129087822731</v>
      </c>
      <c r="Q213" s="106">
        <f t="shared" si="167"/>
        <v>233.28523805894361</v>
      </c>
      <c r="R213" s="106">
        <f t="shared" si="167"/>
        <v>217.14334724003317</v>
      </c>
      <c r="S213" s="106">
        <f t="shared" si="167"/>
        <v>27.867959485671978</v>
      </c>
      <c r="T213" s="106">
        <f t="shared" si="167"/>
        <v>245.01130672570517</v>
      </c>
    </row>
    <row r="214" spans="2:20" x14ac:dyDescent="0.2">
      <c r="B214" s="279" t="s">
        <v>297</v>
      </c>
      <c r="C214" s="241"/>
      <c r="D214" s="240"/>
      <c r="E214" s="285">
        <f>Asignaciones!K42</f>
        <v>6.3522450400278457E-2</v>
      </c>
      <c r="F214" s="241"/>
      <c r="G214" s="240"/>
      <c r="H214" s="285">
        <f>Asignaciones!L42</f>
        <v>6.4427800595957152E-2</v>
      </c>
      <c r="I214" s="241"/>
      <c r="J214" s="240"/>
      <c r="K214" s="285">
        <f>Asignaciones!M42</f>
        <v>6.3814918139891735E-2</v>
      </c>
      <c r="L214" s="241"/>
      <c r="M214" s="240"/>
      <c r="N214" s="285">
        <f>Asignaciones!N42</f>
        <v>6.3825403261822816E-2</v>
      </c>
      <c r="O214" s="241"/>
      <c r="P214" s="240"/>
      <c r="Q214" s="285">
        <f>Asignaciones!O42</f>
        <v>6.3841296830655092E-2</v>
      </c>
      <c r="R214" s="241"/>
      <c r="S214" s="240"/>
      <c r="T214" s="285">
        <f>Asignaciones!P42</f>
        <v>6.3830267451266284E-2</v>
      </c>
    </row>
    <row r="218" spans="2:20" x14ac:dyDescent="0.2">
      <c r="B218" s="2" t="s">
        <v>305</v>
      </c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7"/>
    </row>
    <row r="219" spans="2:20" x14ac:dyDescent="0.2">
      <c r="B219" s="9" t="s">
        <v>20</v>
      </c>
      <c r="C219" s="199"/>
      <c r="D219" s="199"/>
      <c r="E219" s="199"/>
      <c r="F219" s="199"/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262"/>
    </row>
    <row r="220" spans="2:20" x14ac:dyDescent="0.2">
      <c r="B220" s="201" t="s">
        <v>281</v>
      </c>
      <c r="C220" s="199"/>
      <c r="D220" s="199"/>
      <c r="E220" s="199"/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262"/>
    </row>
    <row r="221" spans="2:20" x14ac:dyDescent="0.2">
      <c r="B221" s="201" t="s">
        <v>2</v>
      </c>
      <c r="C221" s="199"/>
      <c r="D221" s="199"/>
      <c r="E221" s="199"/>
      <c r="F221" s="199"/>
      <c r="G221" s="199"/>
      <c r="H221" s="199"/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99"/>
      <c r="T221" s="262"/>
    </row>
    <row r="222" spans="2:20" x14ac:dyDescent="0.2">
      <c r="B222" s="256"/>
      <c r="C222" s="197"/>
      <c r="D222" s="197"/>
      <c r="E222" s="197"/>
      <c r="F222" s="197"/>
      <c r="G222" s="197"/>
      <c r="H222" s="197"/>
      <c r="I222" s="197"/>
      <c r="J222" s="197"/>
      <c r="K222" s="197"/>
      <c r="L222" s="197"/>
      <c r="M222" s="197"/>
      <c r="N222" s="197"/>
      <c r="O222" s="197"/>
      <c r="P222" s="197"/>
      <c r="Q222" s="197"/>
      <c r="R222" s="197"/>
      <c r="S222" s="197"/>
      <c r="T222" s="263"/>
    </row>
    <row r="223" spans="2:20" x14ac:dyDescent="0.2">
      <c r="B223" s="264"/>
    </row>
    <row r="224" spans="2:20" x14ac:dyDescent="0.2">
      <c r="B224" s="265" t="s">
        <v>282</v>
      </c>
      <c r="C224" s="267" t="s">
        <v>38</v>
      </c>
      <c r="D224" s="662"/>
      <c r="E224" s="299"/>
      <c r="F224" s="270" t="s">
        <v>39</v>
      </c>
      <c r="G224" s="663"/>
      <c r="H224" s="663"/>
      <c r="I224" s="301" t="s">
        <v>40</v>
      </c>
      <c r="J224" s="662"/>
      <c r="K224" s="299"/>
      <c r="L224" s="267" t="s">
        <v>121</v>
      </c>
      <c r="M224" s="662"/>
      <c r="N224" s="299"/>
      <c r="O224" s="270" t="s">
        <v>122</v>
      </c>
      <c r="P224" s="662"/>
      <c r="Q224" s="299"/>
      <c r="R224" s="301" t="s">
        <v>633</v>
      </c>
      <c r="S224" s="662"/>
      <c r="T224" s="299"/>
    </row>
    <row r="225" spans="2:20" x14ac:dyDescent="0.2">
      <c r="B225" s="273"/>
      <c r="C225" s="274" t="s">
        <v>283</v>
      </c>
      <c r="D225" s="275" t="s">
        <v>284</v>
      </c>
      <c r="E225" s="275" t="s">
        <v>47</v>
      </c>
      <c r="F225" s="275" t="s">
        <v>283</v>
      </c>
      <c r="G225" s="275" t="s">
        <v>284</v>
      </c>
      <c r="H225" s="275" t="s">
        <v>47</v>
      </c>
      <c r="I225" s="276" t="s">
        <v>283</v>
      </c>
      <c r="J225" s="276" t="s">
        <v>284</v>
      </c>
      <c r="K225" s="276" t="s">
        <v>47</v>
      </c>
      <c r="L225" s="274" t="s">
        <v>283</v>
      </c>
      <c r="M225" s="275" t="s">
        <v>284</v>
      </c>
      <c r="N225" s="275" t="s">
        <v>47</v>
      </c>
      <c r="O225" s="275" t="s">
        <v>283</v>
      </c>
      <c r="P225" s="275" t="s">
        <v>284</v>
      </c>
      <c r="Q225" s="275" t="s">
        <v>47</v>
      </c>
      <c r="R225" s="276" t="s">
        <v>283</v>
      </c>
      <c r="S225" s="276" t="s">
        <v>284</v>
      </c>
      <c r="T225" s="276" t="s">
        <v>47</v>
      </c>
    </row>
    <row r="226" spans="2:20" x14ac:dyDescent="0.2">
      <c r="B226" s="286" t="s">
        <v>77</v>
      </c>
      <c r="C226" s="234"/>
      <c r="D226" s="234"/>
      <c r="E226" s="234"/>
      <c r="F226" s="234"/>
      <c r="G226" s="234"/>
      <c r="H226" s="234"/>
      <c r="I226" s="234"/>
      <c r="J226" s="234"/>
      <c r="K226" s="234"/>
      <c r="L226" s="234"/>
      <c r="M226" s="234"/>
      <c r="N226" s="234"/>
      <c r="O226" s="234"/>
      <c r="P226" s="234"/>
      <c r="Q226" s="234"/>
      <c r="R226" s="234"/>
      <c r="S226" s="234"/>
      <c r="T226" s="232"/>
    </row>
    <row r="227" spans="2:20" x14ac:dyDescent="0.2">
      <c r="B227" s="114" t="s">
        <v>715</v>
      </c>
      <c r="C227" s="104">
        <f>+C155*E238</f>
        <v>0</v>
      </c>
      <c r="D227" s="104">
        <f t="shared" ref="D227:D236" si="168">+D155*$E$238</f>
        <v>1.5096780193756727</v>
      </c>
      <c r="E227" s="104">
        <f>+C227+D227</f>
        <v>1.5096780193756727</v>
      </c>
      <c r="F227" s="104">
        <f>+F155*H238</f>
        <v>0</v>
      </c>
      <c r="G227" s="104">
        <f t="shared" ref="G227:G236" si="169">+G155*$H$238</f>
        <v>1.4883814938240616</v>
      </c>
      <c r="H227" s="104">
        <f>+F227+G227</f>
        <v>1.4883814938240616</v>
      </c>
      <c r="I227" s="104">
        <f>+I155*K238</f>
        <v>0</v>
      </c>
      <c r="J227" s="104">
        <f t="shared" ref="J227:J236" si="170">+J155*$K$238</f>
        <v>1.6211220996064206</v>
      </c>
      <c r="K227" s="104">
        <f>+I227+J227</f>
        <v>1.6211220996064206</v>
      </c>
      <c r="L227" s="104">
        <f>+L155*N238</f>
        <v>0</v>
      </c>
      <c r="M227" s="104">
        <f t="shared" ref="M227:M236" si="171">+M155*$N$238</f>
        <v>1.7785134140680707</v>
      </c>
      <c r="N227" s="104">
        <f>+L227+M227</f>
        <v>1.7785134140680707</v>
      </c>
      <c r="O227" s="104">
        <f>+O155*Q238</f>
        <v>0</v>
      </c>
      <c r="P227" s="104">
        <f t="shared" ref="P227:P236" si="172">+P155*$Q$238</f>
        <v>3.9585265103748606</v>
      </c>
      <c r="Q227" s="104">
        <f>+O227+P227</f>
        <v>3.9585265103748606</v>
      </c>
      <c r="R227" s="104">
        <f>+R155*T238</f>
        <v>0</v>
      </c>
      <c r="S227" s="104">
        <f t="shared" ref="S227:S236" si="173">+S155*$T$238</f>
        <v>4.3547562339924637</v>
      </c>
      <c r="T227" s="104">
        <f>+R227+S227</f>
        <v>4.3547562339924637</v>
      </c>
    </row>
    <row r="228" spans="2:20" x14ac:dyDescent="0.2">
      <c r="B228" s="114" t="s">
        <v>716</v>
      </c>
      <c r="C228" s="104">
        <f t="shared" ref="C228:C236" si="174">+C156*$E$238</f>
        <v>2.0543379978471474</v>
      </c>
      <c r="D228" s="104">
        <f t="shared" si="168"/>
        <v>0</v>
      </c>
      <c r="E228" s="104">
        <f t="shared" ref="E228:E236" si="175">+C228+D228</f>
        <v>2.0543379978471474</v>
      </c>
      <c r="F228" s="104">
        <f t="shared" ref="F228:F236" si="176">+F156*$H$238</f>
        <v>2.0253581351868362</v>
      </c>
      <c r="G228" s="104">
        <f t="shared" si="169"/>
        <v>0</v>
      </c>
      <c r="H228" s="104">
        <f t="shared" ref="H228:H236" si="177">+F228+G228</f>
        <v>2.0253581351868362</v>
      </c>
      <c r="I228" s="104">
        <f t="shared" ref="I228:I236" si="178">+I156*$K$238</f>
        <v>2.2059887509976974</v>
      </c>
      <c r="J228" s="104">
        <f t="shared" si="170"/>
        <v>0</v>
      </c>
      <c r="K228" s="104">
        <f t="shared" ref="K228:K236" si="179">+I228+J228</f>
        <v>2.2059887509976974</v>
      </c>
      <c r="L228" s="104">
        <f t="shared" ref="L228:L236" si="180">+L156*$N$238</f>
        <v>2.4201635311030558</v>
      </c>
      <c r="M228" s="104">
        <f t="shared" si="171"/>
        <v>0</v>
      </c>
      <c r="N228" s="104">
        <f t="shared" ref="N228:N236" si="181">+L228+M228</f>
        <v>2.4201635311030558</v>
      </c>
      <c r="O228" s="104">
        <f t="shared" ref="O228:O236" si="182">+O156*$Q$238</f>
        <v>4.0400095192705718</v>
      </c>
      <c r="P228" s="104">
        <f t="shared" si="172"/>
        <v>0</v>
      </c>
      <c r="Q228" s="104">
        <f t="shared" ref="Q228:Q236" si="183">+O228+P228</f>
        <v>4.0400095192705718</v>
      </c>
      <c r="R228" s="104">
        <f t="shared" ref="R228:R236" si="184">+R156*$T$238</f>
        <v>4.4443953055063377</v>
      </c>
      <c r="S228" s="104">
        <f t="shared" si="173"/>
        <v>0</v>
      </c>
      <c r="T228" s="104">
        <f t="shared" ref="T228:T236" si="185">+R228+S228</f>
        <v>4.4443953055063377</v>
      </c>
    </row>
    <row r="229" spans="2:20" x14ac:dyDescent="0.2">
      <c r="B229" s="114" t="s">
        <v>287</v>
      </c>
      <c r="C229" s="104">
        <f t="shared" si="174"/>
        <v>1.2658772874058128</v>
      </c>
      <c r="D229" s="104">
        <f t="shared" si="168"/>
        <v>0</v>
      </c>
      <c r="E229" s="104">
        <f t="shared" si="175"/>
        <v>1.2658772874058128</v>
      </c>
      <c r="F229" s="104">
        <f t="shared" si="176"/>
        <v>1.248019977667945</v>
      </c>
      <c r="G229" s="104">
        <f t="shared" si="169"/>
        <v>0</v>
      </c>
      <c r="H229" s="104">
        <f t="shared" si="177"/>
        <v>1.248019977667945</v>
      </c>
      <c r="I229" s="104">
        <f t="shared" si="178"/>
        <v>1.3593240543119613</v>
      </c>
      <c r="J229" s="104">
        <f t="shared" si="170"/>
        <v>0</v>
      </c>
      <c r="K229" s="104">
        <f t="shared" si="179"/>
        <v>1.3593240543119613</v>
      </c>
      <c r="L229" s="104">
        <f t="shared" si="180"/>
        <v>1.4912979505036434</v>
      </c>
      <c r="M229" s="104">
        <f t="shared" si="171"/>
        <v>0</v>
      </c>
      <c r="N229" s="104">
        <f t="shared" si="181"/>
        <v>1.4912979505036434</v>
      </c>
      <c r="O229" s="104">
        <f t="shared" si="182"/>
        <v>1.6596283236440141</v>
      </c>
      <c r="P229" s="104">
        <f t="shared" si="172"/>
        <v>0</v>
      </c>
      <c r="Q229" s="104">
        <f t="shared" si="183"/>
        <v>1.6596283236440141</v>
      </c>
      <c r="R229" s="104">
        <f t="shared" si="184"/>
        <v>1.8257492452197395</v>
      </c>
      <c r="S229" s="104">
        <f t="shared" si="173"/>
        <v>0</v>
      </c>
      <c r="T229" s="104">
        <f t="shared" si="185"/>
        <v>1.8257492452197395</v>
      </c>
    </row>
    <row r="230" spans="2:20" x14ac:dyDescent="0.2">
      <c r="B230" s="114" t="s">
        <v>288</v>
      </c>
      <c r="C230" s="104">
        <f t="shared" si="174"/>
        <v>0</v>
      </c>
      <c r="D230" s="104">
        <f t="shared" si="168"/>
        <v>0</v>
      </c>
      <c r="E230" s="104">
        <f t="shared" si="175"/>
        <v>0</v>
      </c>
      <c r="F230" s="104">
        <f t="shared" si="176"/>
        <v>2.351936242674999</v>
      </c>
      <c r="G230" s="104">
        <f t="shared" si="169"/>
        <v>0</v>
      </c>
      <c r="H230" s="104">
        <f t="shared" si="177"/>
        <v>2.351936242674999</v>
      </c>
      <c r="I230" s="104">
        <f t="shared" si="178"/>
        <v>3.0798901290724094</v>
      </c>
      <c r="J230" s="104">
        <f t="shared" si="170"/>
        <v>0</v>
      </c>
      <c r="K230" s="104">
        <f t="shared" si="179"/>
        <v>3.0798901290724094</v>
      </c>
      <c r="L230" s="104">
        <f t="shared" si="180"/>
        <v>3.8400342480789535</v>
      </c>
      <c r="M230" s="104">
        <f t="shared" si="171"/>
        <v>0</v>
      </c>
      <c r="N230" s="104">
        <f t="shared" si="181"/>
        <v>3.8400342480789535</v>
      </c>
      <c r="O230" s="104">
        <f t="shared" si="182"/>
        <v>6.4759483223489722</v>
      </c>
      <c r="P230" s="104">
        <f t="shared" si="172"/>
        <v>0</v>
      </c>
      <c r="Q230" s="104">
        <f t="shared" si="183"/>
        <v>6.4759483223489722</v>
      </c>
      <c r="R230" s="104">
        <f t="shared" si="184"/>
        <v>8.0312245024741813</v>
      </c>
      <c r="S230" s="104">
        <f t="shared" si="173"/>
        <v>0</v>
      </c>
      <c r="T230" s="104">
        <f t="shared" si="185"/>
        <v>8.0312245024741813</v>
      </c>
    </row>
    <row r="231" spans="2:20" x14ac:dyDescent="0.2">
      <c r="B231" s="114" t="s">
        <v>289</v>
      </c>
      <c r="C231" s="104">
        <f t="shared" si="174"/>
        <v>1.3165123789020454</v>
      </c>
      <c r="D231" s="104">
        <f t="shared" si="168"/>
        <v>0</v>
      </c>
      <c r="E231" s="104">
        <f t="shared" si="175"/>
        <v>1.3165123789020454</v>
      </c>
      <c r="F231" s="104">
        <f t="shared" si="176"/>
        <v>1.2979407767746629</v>
      </c>
      <c r="G231" s="104">
        <f t="shared" si="169"/>
        <v>0</v>
      </c>
      <c r="H231" s="104">
        <f t="shared" si="177"/>
        <v>1.2979407767746629</v>
      </c>
      <c r="I231" s="104">
        <f t="shared" si="178"/>
        <v>1.4136970164844398</v>
      </c>
      <c r="J231" s="104">
        <f t="shared" si="170"/>
        <v>0</v>
      </c>
      <c r="K231" s="104">
        <f t="shared" si="179"/>
        <v>1.4136970164844398</v>
      </c>
      <c r="L231" s="104">
        <f t="shared" si="180"/>
        <v>1.5509498685237892</v>
      </c>
      <c r="M231" s="104">
        <f t="shared" si="171"/>
        <v>0</v>
      </c>
      <c r="N231" s="104">
        <f t="shared" si="181"/>
        <v>1.5509498685237892</v>
      </c>
      <c r="O231" s="104">
        <f t="shared" si="182"/>
        <v>1.7260134565897745</v>
      </c>
      <c r="P231" s="104">
        <f t="shared" si="172"/>
        <v>0</v>
      </c>
      <c r="Q231" s="104">
        <f t="shared" si="183"/>
        <v>1.7260134565897745</v>
      </c>
      <c r="R231" s="104">
        <f t="shared" si="184"/>
        <v>1.898779215028529</v>
      </c>
      <c r="S231" s="104">
        <f t="shared" si="173"/>
        <v>0</v>
      </c>
      <c r="T231" s="104">
        <f t="shared" si="185"/>
        <v>1.898779215028529</v>
      </c>
    </row>
    <row r="232" spans="2:20" x14ac:dyDescent="0.2">
      <c r="B232" s="114" t="s">
        <v>290</v>
      </c>
      <c r="C232" s="104">
        <f t="shared" si="174"/>
        <v>0</v>
      </c>
      <c r="D232" s="104">
        <f t="shared" si="168"/>
        <v>1.0375026910656622</v>
      </c>
      <c r="E232" s="104">
        <f t="shared" si="175"/>
        <v>1.0375026910656622</v>
      </c>
      <c r="F232" s="104">
        <f t="shared" si="176"/>
        <v>0</v>
      </c>
      <c r="G232" s="104">
        <f t="shared" si="169"/>
        <v>1.0228669857784627</v>
      </c>
      <c r="H232" s="104">
        <f t="shared" si="177"/>
        <v>1.0228669857784627</v>
      </c>
      <c r="I232" s="104">
        <f t="shared" si="178"/>
        <v>0</v>
      </c>
      <c r="J232" s="104">
        <f t="shared" si="170"/>
        <v>1.1140908983911912</v>
      </c>
      <c r="K232" s="104">
        <f t="shared" si="179"/>
        <v>1.1140908983911912</v>
      </c>
      <c r="L232" s="104">
        <f t="shared" si="180"/>
        <v>0</v>
      </c>
      <c r="M232" s="104">
        <f t="shared" si="171"/>
        <v>1.2222556263719657</v>
      </c>
      <c r="N232" s="104">
        <f t="shared" si="181"/>
        <v>1.2222556263719657</v>
      </c>
      <c r="O232" s="104">
        <f t="shared" si="182"/>
        <v>0</v>
      </c>
      <c r="P232" s="104">
        <f t="shared" si="172"/>
        <v>1.3602178260723186</v>
      </c>
      <c r="Q232" s="104">
        <f t="shared" si="183"/>
        <v>1.3602178260723186</v>
      </c>
      <c r="R232" s="104">
        <f t="shared" si="184"/>
        <v>0</v>
      </c>
      <c r="S232" s="104">
        <f t="shared" si="173"/>
        <v>1.4963691773066272</v>
      </c>
      <c r="T232" s="104">
        <f t="shared" si="185"/>
        <v>1.4963691773066272</v>
      </c>
    </row>
    <row r="233" spans="2:20" x14ac:dyDescent="0.2">
      <c r="B233" s="114" t="s">
        <v>291</v>
      </c>
      <c r="C233" s="104">
        <f t="shared" si="174"/>
        <v>0</v>
      </c>
      <c r="D233" s="104">
        <f t="shared" si="168"/>
        <v>0.52908503767491932</v>
      </c>
      <c r="E233" s="104">
        <f t="shared" si="175"/>
        <v>0.52908503767491932</v>
      </c>
      <c r="F233" s="104">
        <f t="shared" si="176"/>
        <v>0</v>
      </c>
      <c r="G233" s="104">
        <f t="shared" si="169"/>
        <v>0.52162141107427573</v>
      </c>
      <c r="H233" s="104">
        <f t="shared" si="177"/>
        <v>0.52162141107427573</v>
      </c>
      <c r="I233" s="104">
        <f t="shared" si="178"/>
        <v>0</v>
      </c>
      <c r="J233" s="104">
        <f t="shared" si="170"/>
        <v>0.56814197208793815</v>
      </c>
      <c r="K233" s="104">
        <f t="shared" si="179"/>
        <v>0.56814197208793815</v>
      </c>
      <c r="L233" s="104">
        <f t="shared" si="180"/>
        <v>0</v>
      </c>
      <c r="M233" s="104">
        <f t="shared" si="171"/>
        <v>0.62330167400642078</v>
      </c>
      <c r="N233" s="104">
        <f t="shared" si="181"/>
        <v>0.62330167400642078</v>
      </c>
      <c r="O233" s="104">
        <f t="shared" si="182"/>
        <v>0</v>
      </c>
      <c r="P233" s="104">
        <f t="shared" si="172"/>
        <v>0.69365689935162067</v>
      </c>
      <c r="Q233" s="104">
        <f t="shared" si="183"/>
        <v>0.69365689935162067</v>
      </c>
      <c r="R233" s="104">
        <f t="shared" si="184"/>
        <v>0</v>
      </c>
      <c r="S233" s="104">
        <f t="shared" si="173"/>
        <v>0.76308866412449539</v>
      </c>
      <c r="T233" s="104">
        <f t="shared" si="185"/>
        <v>0.76308866412449539</v>
      </c>
    </row>
    <row r="234" spans="2:20" s="135" customFormat="1" x14ac:dyDescent="0.2">
      <c r="B234" s="114" t="s">
        <v>292</v>
      </c>
      <c r="C234" s="119">
        <f t="shared" si="174"/>
        <v>12.400430570505922</v>
      </c>
      <c r="D234" s="119">
        <f t="shared" si="168"/>
        <v>0</v>
      </c>
      <c r="E234" s="119">
        <f t="shared" si="175"/>
        <v>12.400430570505922</v>
      </c>
      <c r="F234" s="119">
        <f t="shared" si="176"/>
        <v>12.225501822053339</v>
      </c>
      <c r="G234" s="119">
        <f t="shared" si="169"/>
        <v>0</v>
      </c>
      <c r="H234" s="119">
        <f t="shared" si="177"/>
        <v>12.225501822053339</v>
      </c>
      <c r="I234" s="119">
        <f t="shared" si="178"/>
        <v>13.315827470811051</v>
      </c>
      <c r="J234" s="119">
        <f t="shared" si="170"/>
        <v>0</v>
      </c>
      <c r="K234" s="119">
        <f t="shared" si="179"/>
        <v>13.315827470811051</v>
      </c>
      <c r="L234" s="119">
        <f t="shared" si="180"/>
        <v>14.608632984525489</v>
      </c>
      <c r="M234" s="119">
        <f t="shared" si="171"/>
        <v>0</v>
      </c>
      <c r="N234" s="119">
        <f t="shared" si="181"/>
        <v>14.608632984525489</v>
      </c>
      <c r="O234" s="119">
        <f t="shared" si="182"/>
        <v>0</v>
      </c>
      <c r="P234" s="119">
        <f t="shared" si="172"/>
        <v>0</v>
      </c>
      <c r="Q234" s="119">
        <f t="shared" si="183"/>
        <v>0</v>
      </c>
      <c r="R234" s="119">
        <f t="shared" si="184"/>
        <v>0</v>
      </c>
      <c r="S234" s="119">
        <f t="shared" si="173"/>
        <v>0</v>
      </c>
      <c r="T234" s="119">
        <f t="shared" si="185"/>
        <v>0</v>
      </c>
    </row>
    <row r="235" spans="2:20" x14ac:dyDescent="0.2">
      <c r="B235" s="114" t="s">
        <v>293</v>
      </c>
      <c r="C235" s="104">
        <f t="shared" si="174"/>
        <v>0</v>
      </c>
      <c r="D235" s="104">
        <f t="shared" si="168"/>
        <v>0.54355220667384285</v>
      </c>
      <c r="E235" s="104">
        <f t="shared" si="175"/>
        <v>0.54355220667384285</v>
      </c>
      <c r="F235" s="104">
        <f t="shared" si="176"/>
        <v>0</v>
      </c>
      <c r="G235" s="104">
        <f t="shared" si="169"/>
        <v>0.53588449653333792</v>
      </c>
      <c r="H235" s="104">
        <f t="shared" si="177"/>
        <v>0.53588449653333792</v>
      </c>
      <c r="I235" s="104">
        <f t="shared" si="178"/>
        <v>0</v>
      </c>
      <c r="J235" s="104">
        <f t="shared" si="170"/>
        <v>0.58367710413721763</v>
      </c>
      <c r="K235" s="104">
        <f t="shared" si="179"/>
        <v>0.58367710413721763</v>
      </c>
      <c r="L235" s="104">
        <f t="shared" si="180"/>
        <v>0</v>
      </c>
      <c r="M235" s="104">
        <f t="shared" si="171"/>
        <v>0.64034507915503369</v>
      </c>
      <c r="N235" s="104">
        <f t="shared" si="181"/>
        <v>0.64034507915503369</v>
      </c>
      <c r="O235" s="104">
        <f t="shared" si="182"/>
        <v>0</v>
      </c>
      <c r="P235" s="104">
        <f t="shared" si="172"/>
        <v>0.7126240801932664</v>
      </c>
      <c r="Q235" s="104">
        <f t="shared" si="183"/>
        <v>0.7126240801932664</v>
      </c>
      <c r="R235" s="104">
        <f t="shared" si="184"/>
        <v>0</v>
      </c>
      <c r="S235" s="104">
        <f t="shared" si="173"/>
        <v>0.78395436978414934</v>
      </c>
      <c r="T235" s="104">
        <f t="shared" si="185"/>
        <v>0.78395436978414934</v>
      </c>
    </row>
    <row r="236" spans="2:20" s="135" customFormat="1" x14ac:dyDescent="0.2">
      <c r="B236" s="114" t="s">
        <v>294</v>
      </c>
      <c r="C236" s="104">
        <f t="shared" si="174"/>
        <v>16.311931453175458</v>
      </c>
      <c r="D236" s="104">
        <f t="shared" si="168"/>
        <v>0</v>
      </c>
      <c r="E236" s="104">
        <f t="shared" si="175"/>
        <v>16.311931453175458</v>
      </c>
      <c r="F236" s="104">
        <f t="shared" si="176"/>
        <v>14.619840421019829</v>
      </c>
      <c r="G236" s="104">
        <f t="shared" si="169"/>
        <v>0</v>
      </c>
      <c r="H236" s="104">
        <f t="shared" si="177"/>
        <v>14.619840421019829</v>
      </c>
      <c r="I236" s="104">
        <f t="shared" si="178"/>
        <v>14.476094577522506</v>
      </c>
      <c r="J236" s="104">
        <f t="shared" si="170"/>
        <v>0</v>
      </c>
      <c r="K236" s="104">
        <f t="shared" si="179"/>
        <v>14.476094577522506</v>
      </c>
      <c r="L236" s="104">
        <f t="shared" si="180"/>
        <v>14.437770881434245</v>
      </c>
      <c r="M236" s="104">
        <f t="shared" si="171"/>
        <v>0</v>
      </c>
      <c r="N236" s="104">
        <f t="shared" si="181"/>
        <v>14.437770881434245</v>
      </c>
      <c r="O236" s="104">
        <f t="shared" si="182"/>
        <v>41.441784601551014</v>
      </c>
      <c r="P236" s="104">
        <f t="shared" si="172"/>
        <v>0</v>
      </c>
      <c r="Q236" s="104">
        <f t="shared" si="183"/>
        <v>41.441784601551014</v>
      </c>
      <c r="R236" s="104">
        <f t="shared" si="184"/>
        <v>41.445373301584951</v>
      </c>
      <c r="S236" s="104">
        <f t="shared" si="173"/>
        <v>0</v>
      </c>
      <c r="T236" s="104">
        <f t="shared" si="185"/>
        <v>41.445373301584951</v>
      </c>
    </row>
    <row r="237" spans="2:20" x14ac:dyDescent="0.2">
      <c r="B237" s="278" t="s">
        <v>8</v>
      </c>
      <c r="C237" s="106">
        <f t="shared" ref="C237:T237" si="186">SUM(C227:C236)</f>
        <v>33.349089687836383</v>
      </c>
      <c r="D237" s="106">
        <f t="shared" si="186"/>
        <v>3.6198179547900975</v>
      </c>
      <c r="E237" s="106">
        <f t="shared" si="186"/>
        <v>36.968907642626483</v>
      </c>
      <c r="F237" s="106">
        <f t="shared" si="186"/>
        <v>33.76859737537761</v>
      </c>
      <c r="G237" s="106">
        <f t="shared" si="186"/>
        <v>3.5687543872101375</v>
      </c>
      <c r="H237" s="106">
        <f t="shared" si="186"/>
        <v>37.337351762587751</v>
      </c>
      <c r="I237" s="106">
        <f t="shared" si="186"/>
        <v>35.850821999200065</v>
      </c>
      <c r="J237" s="106">
        <f t="shared" si="186"/>
        <v>3.887032074222768</v>
      </c>
      <c r="K237" s="106">
        <f t="shared" si="186"/>
        <v>39.737854073422831</v>
      </c>
      <c r="L237" s="106">
        <f t="shared" si="186"/>
        <v>38.348849464169177</v>
      </c>
      <c r="M237" s="106">
        <f t="shared" si="186"/>
        <v>4.2644157936014908</v>
      </c>
      <c r="N237" s="106">
        <f t="shared" si="186"/>
        <v>42.613265257770664</v>
      </c>
      <c r="O237" s="106">
        <f t="shared" si="186"/>
        <v>55.343384223404342</v>
      </c>
      <c r="P237" s="106">
        <f t="shared" si="186"/>
        <v>6.7250253159920659</v>
      </c>
      <c r="Q237" s="106">
        <f t="shared" si="186"/>
        <v>62.068409539396413</v>
      </c>
      <c r="R237" s="106">
        <f t="shared" si="186"/>
        <v>57.645521569813738</v>
      </c>
      <c r="S237" s="106">
        <f t="shared" si="186"/>
        <v>7.3981684452077356</v>
      </c>
      <c r="T237" s="106">
        <f t="shared" si="186"/>
        <v>65.043690015021468</v>
      </c>
    </row>
    <row r="238" spans="2:20" x14ac:dyDescent="0.2">
      <c r="B238" s="279" t="s">
        <v>297</v>
      </c>
      <c r="C238" s="241"/>
      <c r="D238" s="240"/>
      <c r="E238" s="285">
        <f>Asignaciones!K43</f>
        <v>1.6707274625826662E-2</v>
      </c>
      <c r="F238" s="241"/>
      <c r="G238" s="240"/>
      <c r="H238" s="285">
        <f>Asignaciones!L43</f>
        <v>1.7234436659418539E-2</v>
      </c>
      <c r="I238" s="241"/>
      <c r="J238" s="240"/>
      <c r="K238" s="285">
        <f>Asignaciones!M43</f>
        <v>1.6961043693057475E-2</v>
      </c>
      <c r="L238" s="241"/>
      <c r="M238" s="240"/>
      <c r="N238" s="285">
        <f>Asignaciones!N43</f>
        <v>1.691605437721426E-2</v>
      </c>
      <c r="O238" s="241"/>
      <c r="P238" s="240"/>
      <c r="Q238" s="285">
        <f>Asignaciones!O43</f>
        <v>1.6985762966322236E-2</v>
      </c>
      <c r="R238" s="241"/>
      <c r="S238" s="240"/>
      <c r="T238" s="285">
        <f>Asignaciones!P43</f>
        <v>1.6945161368916127E-2</v>
      </c>
    </row>
    <row r="242" spans="2:20" x14ac:dyDescent="0.2">
      <c r="B242" s="2" t="s">
        <v>306</v>
      </c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7"/>
    </row>
    <row r="243" spans="2:20" x14ac:dyDescent="0.2">
      <c r="B243" s="9" t="s">
        <v>20</v>
      </c>
      <c r="C243" s="199"/>
      <c r="D243" s="199"/>
      <c r="E243" s="199"/>
      <c r="F243" s="199"/>
      <c r="G243" s="199"/>
      <c r="H243" s="199"/>
      <c r="I243" s="199"/>
      <c r="J243" s="199"/>
      <c r="K243" s="199"/>
      <c r="L243" s="199"/>
      <c r="M243" s="199"/>
      <c r="N243" s="199"/>
      <c r="O243" s="199"/>
      <c r="P243" s="199"/>
      <c r="Q243" s="199"/>
      <c r="R243" s="199"/>
      <c r="S243" s="199"/>
      <c r="T243" s="262"/>
    </row>
    <row r="244" spans="2:20" x14ac:dyDescent="0.2">
      <c r="B244" s="201" t="s">
        <v>281</v>
      </c>
      <c r="C244" s="199"/>
      <c r="D244" s="199"/>
      <c r="E244" s="199"/>
      <c r="F244" s="199"/>
      <c r="G244" s="199"/>
      <c r="H244" s="199"/>
      <c r="I244" s="199"/>
      <c r="J244" s="199"/>
      <c r="K244" s="199"/>
      <c r="L244" s="199"/>
      <c r="M244" s="199"/>
      <c r="N244" s="199"/>
      <c r="O244" s="199"/>
      <c r="P244" s="199"/>
      <c r="Q244" s="199"/>
      <c r="R244" s="199"/>
      <c r="S244" s="199"/>
      <c r="T244" s="262"/>
    </row>
    <row r="245" spans="2:20" x14ac:dyDescent="0.2">
      <c r="B245" s="201" t="s">
        <v>2</v>
      </c>
      <c r="C245" s="199"/>
      <c r="D245" s="199"/>
      <c r="E245" s="199"/>
      <c r="F245" s="199"/>
      <c r="G245" s="199"/>
      <c r="H245" s="199"/>
      <c r="I245" s="199"/>
      <c r="J245" s="199"/>
      <c r="K245" s="199"/>
      <c r="L245" s="199"/>
      <c r="M245" s="199"/>
      <c r="N245" s="199"/>
      <c r="O245" s="199"/>
      <c r="P245" s="199"/>
      <c r="Q245" s="199"/>
      <c r="R245" s="199"/>
      <c r="S245" s="199"/>
      <c r="T245" s="262"/>
    </row>
    <row r="246" spans="2:20" x14ac:dyDescent="0.2">
      <c r="B246" s="256"/>
      <c r="C246" s="197"/>
      <c r="D246" s="197"/>
      <c r="E246" s="197"/>
      <c r="F246" s="197"/>
      <c r="G246" s="197"/>
      <c r="H246" s="197"/>
      <c r="I246" s="197"/>
      <c r="J246" s="197"/>
      <c r="K246" s="197"/>
      <c r="L246" s="197"/>
      <c r="M246" s="197"/>
      <c r="N246" s="197"/>
      <c r="O246" s="197"/>
      <c r="P246" s="197"/>
      <c r="Q246" s="197"/>
      <c r="R246" s="197"/>
      <c r="S246" s="197"/>
      <c r="T246" s="263"/>
    </row>
    <row r="247" spans="2:20" x14ac:dyDescent="0.2">
      <c r="B247" s="264"/>
    </row>
    <row r="248" spans="2:20" x14ac:dyDescent="0.2">
      <c r="B248" s="265" t="s">
        <v>282</v>
      </c>
      <c r="C248" s="267" t="s">
        <v>38</v>
      </c>
      <c r="D248" s="662"/>
      <c r="E248" s="299"/>
      <c r="F248" s="270" t="s">
        <v>39</v>
      </c>
      <c r="G248" s="663"/>
      <c r="H248" s="663"/>
      <c r="I248" s="301" t="s">
        <v>40</v>
      </c>
      <c r="J248" s="662"/>
      <c r="K248" s="299"/>
      <c r="L248" s="267" t="s">
        <v>121</v>
      </c>
      <c r="M248" s="662"/>
      <c r="N248" s="299"/>
      <c r="O248" s="270" t="s">
        <v>122</v>
      </c>
      <c r="P248" s="662"/>
      <c r="Q248" s="299"/>
      <c r="R248" s="301" t="s">
        <v>633</v>
      </c>
      <c r="S248" s="662"/>
      <c r="T248" s="299"/>
    </row>
    <row r="249" spans="2:20" x14ac:dyDescent="0.2">
      <c r="B249" s="273"/>
      <c r="C249" s="274" t="s">
        <v>283</v>
      </c>
      <c r="D249" s="275" t="s">
        <v>284</v>
      </c>
      <c r="E249" s="275" t="s">
        <v>47</v>
      </c>
      <c r="F249" s="275" t="s">
        <v>283</v>
      </c>
      <c r="G249" s="275" t="s">
        <v>284</v>
      </c>
      <c r="H249" s="275" t="s">
        <v>47</v>
      </c>
      <c r="I249" s="276" t="s">
        <v>283</v>
      </c>
      <c r="J249" s="276" t="s">
        <v>284</v>
      </c>
      <c r="K249" s="276" t="s">
        <v>47</v>
      </c>
      <c r="L249" s="274" t="s">
        <v>283</v>
      </c>
      <c r="M249" s="275" t="s">
        <v>284</v>
      </c>
      <c r="N249" s="275" t="s">
        <v>47</v>
      </c>
      <c r="O249" s="275" t="s">
        <v>283</v>
      </c>
      <c r="P249" s="275" t="s">
        <v>284</v>
      </c>
      <c r="Q249" s="275" t="s">
        <v>47</v>
      </c>
      <c r="R249" s="276" t="s">
        <v>283</v>
      </c>
      <c r="S249" s="276" t="s">
        <v>284</v>
      </c>
      <c r="T249" s="276" t="s">
        <v>47</v>
      </c>
    </row>
    <row r="250" spans="2:20" x14ac:dyDescent="0.2">
      <c r="B250" s="286" t="s">
        <v>78</v>
      </c>
      <c r="C250" s="234"/>
      <c r="D250" s="234"/>
      <c r="E250" s="234"/>
      <c r="F250" s="234"/>
      <c r="G250" s="234"/>
      <c r="H250" s="234"/>
      <c r="I250" s="234"/>
      <c r="J250" s="234"/>
      <c r="K250" s="234"/>
      <c r="L250" s="234"/>
      <c r="M250" s="234"/>
      <c r="N250" s="234"/>
      <c r="O250" s="234"/>
      <c r="P250" s="234"/>
      <c r="Q250" s="234"/>
      <c r="R250" s="234"/>
      <c r="S250" s="234"/>
      <c r="T250" s="232"/>
    </row>
    <row r="251" spans="2:20" x14ac:dyDescent="0.2">
      <c r="B251" s="114" t="s">
        <v>715</v>
      </c>
      <c r="C251" s="104">
        <f>+C155*E262</f>
        <v>0</v>
      </c>
      <c r="D251" s="104">
        <f t="shared" ref="D251:D260" si="187">+D155*$E$262</f>
        <v>0.50322600645855764</v>
      </c>
      <c r="E251" s="104">
        <f>+C251+D251</f>
        <v>0.50322600645855764</v>
      </c>
      <c r="F251" s="104">
        <f>+F155*H262</f>
        <v>0</v>
      </c>
      <c r="G251" s="104">
        <f t="shared" ref="G251:G260" si="188">+G155*$H$262</f>
        <v>0.47989870595261797</v>
      </c>
      <c r="H251" s="104">
        <f>+F251+G251</f>
        <v>0.47989870595261797</v>
      </c>
      <c r="I251" s="104">
        <f>+I155*K262</f>
        <v>0</v>
      </c>
      <c r="J251" s="104">
        <f t="shared" ref="J251:J260" si="189">+J155*$K$262</f>
        <v>0.52936956432937787</v>
      </c>
      <c r="K251" s="104">
        <f>+I251+J251</f>
        <v>0.52936956432937787</v>
      </c>
      <c r="L251" s="104">
        <f>+L155*N262</f>
        <v>0</v>
      </c>
      <c r="M251" s="104">
        <f t="shared" ref="M251:M260" si="190">+M155*$N$262</f>
        <v>0.58701309130118207</v>
      </c>
      <c r="N251" s="104">
        <f>+L251+M251</f>
        <v>0.58701309130118207</v>
      </c>
      <c r="O251" s="104">
        <f>+O155*Q262</f>
        <v>0</v>
      </c>
      <c r="P251" s="104">
        <f t="shared" ref="P251:P260" si="191">+P155*$Q$262</f>
        <v>1.2911114797043257</v>
      </c>
      <c r="Q251" s="104">
        <f>+O251+P251</f>
        <v>1.2911114797043257</v>
      </c>
      <c r="R251" s="104">
        <f>+R155*T262</f>
        <v>0</v>
      </c>
      <c r="S251" s="104">
        <f t="shared" ref="S251:S260" si="192">+S155*$T$262</f>
        <v>1.4278411512336309</v>
      </c>
      <c r="T251" s="104">
        <f>+R251+S251</f>
        <v>1.4278411512336309</v>
      </c>
    </row>
    <row r="252" spans="2:20" x14ac:dyDescent="0.2">
      <c r="B252" s="114" t="s">
        <v>716</v>
      </c>
      <c r="C252" s="104">
        <f t="shared" ref="C252:C260" si="193">+C156*$E$262</f>
        <v>0.68477933261571589</v>
      </c>
      <c r="D252" s="104">
        <f t="shared" si="187"/>
        <v>0</v>
      </c>
      <c r="E252" s="104">
        <f t="shared" ref="E252:E260" si="194">+C252+D252</f>
        <v>0.68477933261571589</v>
      </c>
      <c r="F252" s="104">
        <f t="shared" ref="F252:F260" si="195">+F156*$H$262</f>
        <v>0.65303603424248458</v>
      </c>
      <c r="G252" s="104">
        <f t="shared" si="188"/>
        <v>0</v>
      </c>
      <c r="H252" s="104">
        <f t="shared" ref="H252:H260" si="196">+F252+G252</f>
        <v>0.65303603424248458</v>
      </c>
      <c r="I252" s="104">
        <f t="shared" ref="I252:I260" si="197">+I156*$K$262</f>
        <v>0.7203549345941781</v>
      </c>
      <c r="J252" s="104">
        <f t="shared" si="189"/>
        <v>0</v>
      </c>
      <c r="K252" s="104">
        <f t="shared" ref="K252:K260" si="198">+I252+J252</f>
        <v>0.7203549345941781</v>
      </c>
      <c r="L252" s="104">
        <f t="shared" ref="L252:L260" si="199">+L156*$N$262</f>
        <v>0.79879502994449414</v>
      </c>
      <c r="M252" s="104">
        <f t="shared" si="190"/>
        <v>0</v>
      </c>
      <c r="N252" s="104">
        <f t="shared" ref="N252:N260" si="200">+L252+M252</f>
        <v>0.79879502994449414</v>
      </c>
      <c r="O252" s="104">
        <f t="shared" ref="O252:O260" si="201">+O156*$Q$262</f>
        <v>1.3176879464553692</v>
      </c>
      <c r="P252" s="104">
        <f t="shared" si="191"/>
        <v>0</v>
      </c>
      <c r="Q252" s="104">
        <f t="shared" ref="Q252:Q260" si="202">+O252+P252</f>
        <v>1.3176879464553692</v>
      </c>
      <c r="R252" s="104">
        <f t="shared" ref="R252:R260" si="203">+R156*$T$262</f>
        <v>1.4572320856943966</v>
      </c>
      <c r="S252" s="104">
        <f t="shared" si="192"/>
        <v>0</v>
      </c>
      <c r="T252" s="104">
        <f t="shared" ref="T252:T260" si="204">+R252+S252</f>
        <v>1.4572320856943966</v>
      </c>
    </row>
    <row r="253" spans="2:20" x14ac:dyDescent="0.2">
      <c r="B253" s="114" t="s">
        <v>287</v>
      </c>
      <c r="C253" s="104">
        <f t="shared" si="193"/>
        <v>0.42195909580193763</v>
      </c>
      <c r="D253" s="104">
        <f t="shared" si="187"/>
        <v>0</v>
      </c>
      <c r="E253" s="104">
        <f t="shared" si="194"/>
        <v>0.42195909580193763</v>
      </c>
      <c r="F253" s="104">
        <f t="shared" si="195"/>
        <v>0.40239896476209436</v>
      </c>
      <c r="G253" s="104">
        <f t="shared" si="188"/>
        <v>0</v>
      </c>
      <c r="H253" s="104">
        <f t="shared" si="196"/>
        <v>0.40239896476209436</v>
      </c>
      <c r="I253" s="104">
        <f t="shared" si="197"/>
        <v>0.44388068152810262</v>
      </c>
      <c r="J253" s="104">
        <f t="shared" si="189"/>
        <v>0</v>
      </c>
      <c r="K253" s="104">
        <f t="shared" si="198"/>
        <v>0.44388068152810262</v>
      </c>
      <c r="L253" s="104">
        <f t="shared" si="199"/>
        <v>0.49221524732495237</v>
      </c>
      <c r="M253" s="104">
        <f t="shared" si="190"/>
        <v>0</v>
      </c>
      <c r="N253" s="104">
        <f t="shared" si="200"/>
        <v>0.49221524732495237</v>
      </c>
      <c r="O253" s="104">
        <f t="shared" si="201"/>
        <v>0.54130373387251085</v>
      </c>
      <c r="P253" s="104">
        <f t="shared" si="191"/>
        <v>0</v>
      </c>
      <c r="Q253" s="104">
        <f t="shared" si="202"/>
        <v>0.54130373387251085</v>
      </c>
      <c r="R253" s="104">
        <f t="shared" si="203"/>
        <v>0.59862820421718166</v>
      </c>
      <c r="S253" s="104">
        <f t="shared" si="192"/>
        <v>0</v>
      </c>
      <c r="T253" s="104">
        <f t="shared" si="204"/>
        <v>0.59862820421718166</v>
      </c>
    </row>
    <row r="254" spans="2:20" x14ac:dyDescent="0.2">
      <c r="B254" s="114" t="s">
        <v>288</v>
      </c>
      <c r="C254" s="104">
        <f t="shared" si="193"/>
        <v>0</v>
      </c>
      <c r="D254" s="104">
        <f t="shared" si="187"/>
        <v>0</v>
      </c>
      <c r="E254" s="104">
        <f t="shared" si="194"/>
        <v>0</v>
      </c>
      <c r="F254" s="104">
        <f t="shared" si="195"/>
        <v>0.75833458291857436</v>
      </c>
      <c r="G254" s="104">
        <f t="shared" si="188"/>
        <v>0</v>
      </c>
      <c r="H254" s="104">
        <f t="shared" si="196"/>
        <v>0.75833458291857436</v>
      </c>
      <c r="I254" s="104">
        <f t="shared" si="197"/>
        <v>1.005723193956362</v>
      </c>
      <c r="J254" s="104">
        <f t="shared" si="189"/>
        <v>0</v>
      </c>
      <c r="K254" s="104">
        <f t="shared" si="198"/>
        <v>1.005723193956362</v>
      </c>
      <c r="L254" s="104">
        <f t="shared" si="199"/>
        <v>1.2674351269081636</v>
      </c>
      <c r="M254" s="104">
        <f t="shared" si="190"/>
        <v>0</v>
      </c>
      <c r="N254" s="104">
        <f t="shared" si="200"/>
        <v>1.2674351269081636</v>
      </c>
      <c r="O254" s="104">
        <f t="shared" si="201"/>
        <v>2.1121928068545257</v>
      </c>
      <c r="P254" s="104">
        <f t="shared" si="191"/>
        <v>0</v>
      </c>
      <c r="Q254" s="104">
        <f t="shared" si="202"/>
        <v>2.1121928068545257</v>
      </c>
      <c r="R254" s="104">
        <f t="shared" si="203"/>
        <v>2.6332846715774001</v>
      </c>
      <c r="S254" s="104">
        <f t="shared" si="192"/>
        <v>0</v>
      </c>
      <c r="T254" s="104">
        <f t="shared" si="204"/>
        <v>2.6332846715774001</v>
      </c>
    </row>
    <row r="255" spans="2:20" x14ac:dyDescent="0.2">
      <c r="B255" s="114" t="s">
        <v>289</v>
      </c>
      <c r="C255" s="104">
        <f t="shared" si="193"/>
        <v>0.4388374596340151</v>
      </c>
      <c r="D255" s="104">
        <f t="shared" si="187"/>
        <v>0</v>
      </c>
      <c r="E255" s="104">
        <f t="shared" si="194"/>
        <v>0.4388374596340151</v>
      </c>
      <c r="F255" s="104">
        <f t="shared" si="195"/>
        <v>0.41849492335257821</v>
      </c>
      <c r="G255" s="104">
        <f t="shared" si="188"/>
        <v>0</v>
      </c>
      <c r="H255" s="104">
        <f t="shared" si="196"/>
        <v>0.41849492335257821</v>
      </c>
      <c r="I255" s="104">
        <f t="shared" si="197"/>
        <v>0.46163590878922672</v>
      </c>
      <c r="J255" s="104">
        <f t="shared" si="189"/>
        <v>0</v>
      </c>
      <c r="K255" s="104">
        <f t="shared" si="198"/>
        <v>0.46163590878922672</v>
      </c>
      <c r="L255" s="104">
        <f t="shared" si="199"/>
        <v>0.51190385721795051</v>
      </c>
      <c r="M255" s="104">
        <f t="shared" si="190"/>
        <v>0</v>
      </c>
      <c r="N255" s="104">
        <f t="shared" si="200"/>
        <v>0.51190385721795051</v>
      </c>
      <c r="O255" s="104">
        <f t="shared" si="201"/>
        <v>0.5629558832274113</v>
      </c>
      <c r="P255" s="104">
        <f t="shared" si="191"/>
        <v>0</v>
      </c>
      <c r="Q255" s="104">
        <f t="shared" si="202"/>
        <v>0.5629558832274113</v>
      </c>
      <c r="R255" s="104">
        <f t="shared" si="203"/>
        <v>0.62257333238586898</v>
      </c>
      <c r="S255" s="104">
        <f t="shared" si="192"/>
        <v>0</v>
      </c>
      <c r="T255" s="104">
        <f t="shared" si="204"/>
        <v>0.62257333238586898</v>
      </c>
    </row>
    <row r="256" spans="2:20" x14ac:dyDescent="0.2">
      <c r="B256" s="114" t="s">
        <v>290</v>
      </c>
      <c r="C256" s="104">
        <f t="shared" si="193"/>
        <v>0</v>
      </c>
      <c r="D256" s="104">
        <f t="shared" si="187"/>
        <v>0.34583423035522071</v>
      </c>
      <c r="E256" s="104">
        <f t="shared" si="194"/>
        <v>0.34583423035522071</v>
      </c>
      <c r="F256" s="104">
        <f t="shared" si="195"/>
        <v>0</v>
      </c>
      <c r="G256" s="104">
        <f t="shared" si="188"/>
        <v>0.32980290662950429</v>
      </c>
      <c r="H256" s="104">
        <f t="shared" si="196"/>
        <v>0.32980290662950429</v>
      </c>
      <c r="I256" s="104">
        <f t="shared" si="197"/>
        <v>0</v>
      </c>
      <c r="J256" s="104">
        <f t="shared" si="189"/>
        <v>0.36380098306466535</v>
      </c>
      <c r="K256" s="104">
        <f t="shared" si="198"/>
        <v>0.36380098306466535</v>
      </c>
      <c r="L256" s="104">
        <f t="shared" si="199"/>
        <v>0</v>
      </c>
      <c r="M256" s="104">
        <f t="shared" si="190"/>
        <v>0.40341559862387938</v>
      </c>
      <c r="N256" s="104">
        <f t="shared" si="200"/>
        <v>0.40341559862387938</v>
      </c>
      <c r="O256" s="104">
        <f t="shared" si="201"/>
        <v>0</v>
      </c>
      <c r="P256" s="104">
        <f t="shared" si="191"/>
        <v>0.44364812147591909</v>
      </c>
      <c r="Q256" s="104">
        <f t="shared" si="202"/>
        <v>0.44364812147591909</v>
      </c>
      <c r="R256" s="104">
        <f t="shared" si="203"/>
        <v>0</v>
      </c>
      <c r="S256" s="104">
        <f t="shared" si="192"/>
        <v>0.49063078941555133</v>
      </c>
      <c r="T256" s="104">
        <f t="shared" si="204"/>
        <v>0.49063078941555133</v>
      </c>
    </row>
    <row r="257" spans="2:20" x14ac:dyDescent="0.2">
      <c r="B257" s="114" t="s">
        <v>291</v>
      </c>
      <c r="C257" s="104">
        <f t="shared" si="193"/>
        <v>0</v>
      </c>
      <c r="D257" s="104">
        <f t="shared" si="187"/>
        <v>0.17636167922497312</v>
      </c>
      <c r="E257" s="104">
        <f t="shared" si="194"/>
        <v>0.17636167922497312</v>
      </c>
      <c r="F257" s="104">
        <f t="shared" si="195"/>
        <v>0</v>
      </c>
      <c r="G257" s="104">
        <f t="shared" si="188"/>
        <v>0.16818634282301415</v>
      </c>
      <c r="H257" s="104">
        <f t="shared" si="196"/>
        <v>0.16818634282301415</v>
      </c>
      <c r="I257" s="104">
        <f t="shared" si="197"/>
        <v>0</v>
      </c>
      <c r="J257" s="104">
        <f t="shared" si="189"/>
        <v>0.18552400729990903</v>
      </c>
      <c r="K257" s="104">
        <f t="shared" si="198"/>
        <v>0.18552400729990903</v>
      </c>
      <c r="L257" s="104">
        <f t="shared" si="199"/>
        <v>0</v>
      </c>
      <c r="M257" s="104">
        <f t="shared" si="190"/>
        <v>0.20572588296357194</v>
      </c>
      <c r="N257" s="104">
        <f t="shared" si="200"/>
        <v>0.20572588296357194</v>
      </c>
      <c r="O257" s="104">
        <f t="shared" si="201"/>
        <v>0</v>
      </c>
      <c r="P257" s="104">
        <f t="shared" si="191"/>
        <v>0.2262428667287556</v>
      </c>
      <c r="Q257" s="104">
        <f t="shared" si="202"/>
        <v>0.2262428667287556</v>
      </c>
      <c r="R257" s="104">
        <f t="shared" si="203"/>
        <v>0</v>
      </c>
      <c r="S257" s="104">
        <f t="shared" si="192"/>
        <v>0.25020215555852826</v>
      </c>
      <c r="T257" s="104">
        <f t="shared" si="204"/>
        <v>0.25020215555852826</v>
      </c>
    </row>
    <row r="258" spans="2:20" s="135" customFormat="1" x14ac:dyDescent="0.2">
      <c r="B258" s="114" t="s">
        <v>292</v>
      </c>
      <c r="C258" s="119">
        <f t="shared" si="193"/>
        <v>4.1334768568353075</v>
      </c>
      <c r="D258" s="119">
        <f t="shared" si="187"/>
        <v>0</v>
      </c>
      <c r="E258" s="119">
        <f t="shared" si="194"/>
        <v>4.1334768568353075</v>
      </c>
      <c r="F258" s="119">
        <f t="shared" si="195"/>
        <v>3.9418674099143938</v>
      </c>
      <c r="G258" s="119">
        <f t="shared" si="188"/>
        <v>0</v>
      </c>
      <c r="H258" s="119">
        <f t="shared" si="196"/>
        <v>3.9418674099143938</v>
      </c>
      <c r="I258" s="119">
        <f t="shared" si="197"/>
        <v>4.3482189210916182</v>
      </c>
      <c r="J258" s="119">
        <f t="shared" si="189"/>
        <v>0</v>
      </c>
      <c r="K258" s="119">
        <f t="shared" si="198"/>
        <v>4.3482189210916182</v>
      </c>
      <c r="L258" s="119">
        <f t="shared" si="199"/>
        <v>4.8217003819587179</v>
      </c>
      <c r="M258" s="119">
        <f t="shared" si="190"/>
        <v>0</v>
      </c>
      <c r="N258" s="119">
        <f t="shared" si="200"/>
        <v>4.8217003819587179</v>
      </c>
      <c r="O258" s="119">
        <f t="shared" si="201"/>
        <v>0</v>
      </c>
      <c r="P258" s="119">
        <f t="shared" si="191"/>
        <v>0</v>
      </c>
      <c r="Q258" s="119">
        <f t="shared" si="202"/>
        <v>0</v>
      </c>
      <c r="R258" s="119">
        <f t="shared" si="203"/>
        <v>0</v>
      </c>
      <c r="S258" s="119">
        <f t="shared" si="192"/>
        <v>0</v>
      </c>
      <c r="T258" s="119">
        <f t="shared" si="204"/>
        <v>0</v>
      </c>
    </row>
    <row r="259" spans="2:20" x14ac:dyDescent="0.2">
      <c r="B259" s="114" t="s">
        <v>293</v>
      </c>
      <c r="C259" s="104">
        <f t="shared" si="193"/>
        <v>0</v>
      </c>
      <c r="D259" s="104">
        <f t="shared" si="187"/>
        <v>0.18118406889128097</v>
      </c>
      <c r="E259" s="104">
        <f t="shared" si="194"/>
        <v>0.18118406889128097</v>
      </c>
      <c r="F259" s="104">
        <f t="shared" si="195"/>
        <v>0</v>
      </c>
      <c r="G259" s="104">
        <f t="shared" si="188"/>
        <v>0.17278518813458094</v>
      </c>
      <c r="H259" s="104">
        <f t="shared" si="196"/>
        <v>0.17278518813458094</v>
      </c>
      <c r="I259" s="104">
        <f t="shared" si="197"/>
        <v>0</v>
      </c>
      <c r="J259" s="104">
        <f t="shared" si="189"/>
        <v>0.19059692937451589</v>
      </c>
      <c r="K259" s="104">
        <f t="shared" si="198"/>
        <v>0.19059692937451589</v>
      </c>
      <c r="L259" s="104">
        <f t="shared" si="199"/>
        <v>0</v>
      </c>
      <c r="M259" s="104">
        <f t="shared" si="190"/>
        <v>0.21135120007585706</v>
      </c>
      <c r="N259" s="104">
        <f t="shared" si="200"/>
        <v>0.21135120007585706</v>
      </c>
      <c r="O259" s="104">
        <f t="shared" si="201"/>
        <v>0</v>
      </c>
      <c r="P259" s="104">
        <f t="shared" si="191"/>
        <v>0.23242919511586996</v>
      </c>
      <c r="Q259" s="104">
        <f t="shared" si="202"/>
        <v>0.23242919511586996</v>
      </c>
      <c r="R259" s="104">
        <f t="shared" si="203"/>
        <v>0</v>
      </c>
      <c r="S259" s="104">
        <f t="shared" si="192"/>
        <v>0.2570436207495817</v>
      </c>
      <c r="T259" s="104">
        <f t="shared" si="204"/>
        <v>0.2570436207495817</v>
      </c>
    </row>
    <row r="260" spans="2:20" s="135" customFormat="1" x14ac:dyDescent="0.2">
      <c r="B260" s="114" t="s">
        <v>294</v>
      </c>
      <c r="C260" s="104">
        <f t="shared" si="193"/>
        <v>5.4373104843918192</v>
      </c>
      <c r="D260" s="104">
        <f t="shared" si="187"/>
        <v>0</v>
      </c>
      <c r="E260" s="104">
        <f t="shared" si="194"/>
        <v>5.4373104843918192</v>
      </c>
      <c r="F260" s="104">
        <f t="shared" si="195"/>
        <v>4.7138737806091973</v>
      </c>
      <c r="G260" s="104">
        <f t="shared" si="188"/>
        <v>0</v>
      </c>
      <c r="H260" s="104">
        <f t="shared" si="196"/>
        <v>4.7138737806091973</v>
      </c>
      <c r="I260" s="104">
        <f t="shared" si="197"/>
        <v>4.7270985211752086</v>
      </c>
      <c r="J260" s="104">
        <f t="shared" si="189"/>
        <v>0</v>
      </c>
      <c r="K260" s="104">
        <f t="shared" si="198"/>
        <v>4.7270985211752086</v>
      </c>
      <c r="L260" s="104">
        <f t="shared" si="199"/>
        <v>4.7653059288562272</v>
      </c>
      <c r="M260" s="104">
        <f t="shared" si="190"/>
        <v>0</v>
      </c>
      <c r="N260" s="104">
        <f t="shared" si="200"/>
        <v>4.7653059288562272</v>
      </c>
      <c r="O260" s="104">
        <f t="shared" si="201"/>
        <v>13.516636480332581</v>
      </c>
      <c r="P260" s="104">
        <f t="shared" si="191"/>
        <v>0</v>
      </c>
      <c r="Q260" s="104">
        <f t="shared" si="202"/>
        <v>13.516636480332581</v>
      </c>
      <c r="R260" s="104">
        <f t="shared" si="203"/>
        <v>13.589143995320374</v>
      </c>
      <c r="S260" s="104">
        <f t="shared" si="192"/>
        <v>0</v>
      </c>
      <c r="T260" s="104">
        <f t="shared" si="204"/>
        <v>13.589143995320374</v>
      </c>
    </row>
    <row r="261" spans="2:20" x14ac:dyDescent="0.2">
      <c r="B261" s="278" t="s">
        <v>8</v>
      </c>
      <c r="C261" s="106">
        <f t="shared" ref="C261:T261" si="205">SUM(C251:C260)</f>
        <v>11.116363229278795</v>
      </c>
      <c r="D261" s="106">
        <f t="shared" si="205"/>
        <v>1.2066059849300323</v>
      </c>
      <c r="E261" s="106">
        <f t="shared" si="205"/>
        <v>12.322969214208829</v>
      </c>
      <c r="F261" s="106">
        <f t="shared" si="205"/>
        <v>10.888005695799322</v>
      </c>
      <c r="G261" s="106">
        <f t="shared" si="205"/>
        <v>1.1506731435397173</v>
      </c>
      <c r="H261" s="106">
        <f t="shared" si="205"/>
        <v>12.038678839339042</v>
      </c>
      <c r="I261" s="106">
        <f t="shared" si="205"/>
        <v>11.706912161134696</v>
      </c>
      <c r="J261" s="106">
        <f t="shared" si="205"/>
        <v>1.2692914840684679</v>
      </c>
      <c r="K261" s="106">
        <f t="shared" si="205"/>
        <v>12.976203645203164</v>
      </c>
      <c r="L261" s="106">
        <f t="shared" si="205"/>
        <v>12.657355572210506</v>
      </c>
      <c r="M261" s="106">
        <f t="shared" si="205"/>
        <v>1.4075057729644904</v>
      </c>
      <c r="N261" s="106">
        <f t="shared" si="205"/>
        <v>14.064861345174995</v>
      </c>
      <c r="O261" s="106">
        <f t="shared" si="205"/>
        <v>18.050776850742398</v>
      </c>
      <c r="P261" s="106">
        <f t="shared" si="205"/>
        <v>2.1934316630248705</v>
      </c>
      <c r="Q261" s="106">
        <f t="shared" si="205"/>
        <v>20.244208513767269</v>
      </c>
      <c r="R261" s="106">
        <f t="shared" si="205"/>
        <v>18.900862289195221</v>
      </c>
      <c r="S261" s="106">
        <f t="shared" si="205"/>
        <v>2.4257177169572923</v>
      </c>
      <c r="T261" s="106">
        <f t="shared" si="205"/>
        <v>21.326580006152511</v>
      </c>
    </row>
    <row r="262" spans="2:20" x14ac:dyDescent="0.2">
      <c r="B262" s="279" t="s">
        <v>297</v>
      </c>
      <c r="C262" s="241"/>
      <c r="D262" s="240"/>
      <c r="E262" s="285">
        <f>Asignaciones!K44</f>
        <v>5.5690915419422211E-3</v>
      </c>
      <c r="F262" s="241"/>
      <c r="G262" s="240"/>
      <c r="H262" s="285">
        <f>Asignaciones!L44</f>
        <v>5.5568978014013046E-3</v>
      </c>
      <c r="I262" s="241"/>
      <c r="J262" s="240"/>
      <c r="K262" s="285">
        <f>Asignaciones!M44</f>
        <v>5.5385466107366228E-3</v>
      </c>
      <c r="L262" s="241"/>
      <c r="M262" s="240"/>
      <c r="N262" s="285">
        <f>Asignaciones!N44</f>
        <v>5.5832839347971178E-3</v>
      </c>
      <c r="O262" s="241"/>
      <c r="P262" s="240"/>
      <c r="Q262" s="285">
        <f>Asignaciones!O44</f>
        <v>5.5400698971897209E-3</v>
      </c>
      <c r="R262" s="241"/>
      <c r="S262" s="240"/>
      <c r="T262" s="285">
        <f>Asignaciones!P44</f>
        <v>5.5559938184302797E-3</v>
      </c>
    </row>
    <row r="266" spans="2:20" x14ac:dyDescent="0.2">
      <c r="B266" s="2" t="s">
        <v>307</v>
      </c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7"/>
    </row>
    <row r="267" spans="2:20" x14ac:dyDescent="0.2">
      <c r="B267" s="9" t="s">
        <v>20</v>
      </c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262"/>
    </row>
    <row r="268" spans="2:20" x14ac:dyDescent="0.2">
      <c r="B268" s="201" t="s">
        <v>281</v>
      </c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262"/>
    </row>
    <row r="269" spans="2:20" x14ac:dyDescent="0.2">
      <c r="B269" s="201" t="s">
        <v>2</v>
      </c>
      <c r="C269" s="199"/>
      <c r="D269" s="199"/>
      <c r="E269" s="199"/>
      <c r="F269" s="199"/>
      <c r="G269" s="199"/>
      <c r="H269" s="199"/>
      <c r="I269" s="199"/>
      <c r="J269" s="199"/>
      <c r="K269" s="199"/>
      <c r="L269" s="199"/>
      <c r="M269" s="199"/>
      <c r="N269" s="199"/>
      <c r="O269" s="199"/>
      <c r="P269" s="199"/>
      <c r="Q269" s="199"/>
      <c r="R269" s="199"/>
      <c r="S269" s="199"/>
      <c r="T269" s="262"/>
    </row>
    <row r="270" spans="2:20" x14ac:dyDescent="0.2">
      <c r="B270" s="256"/>
      <c r="C270" s="197"/>
      <c r="D270" s="197"/>
      <c r="E270" s="19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263"/>
    </row>
    <row r="271" spans="2:20" x14ac:dyDescent="0.2">
      <c r="B271" s="264"/>
    </row>
    <row r="272" spans="2:20" x14ac:dyDescent="0.2">
      <c r="B272" s="265" t="s">
        <v>282</v>
      </c>
      <c r="C272" s="267" t="s">
        <v>38</v>
      </c>
      <c r="D272" s="662"/>
      <c r="E272" s="299"/>
      <c r="F272" s="270" t="s">
        <v>39</v>
      </c>
      <c r="G272" s="663"/>
      <c r="H272" s="663"/>
      <c r="I272" s="301" t="s">
        <v>40</v>
      </c>
      <c r="J272" s="662"/>
      <c r="K272" s="299"/>
      <c r="L272" s="267" t="s">
        <v>121</v>
      </c>
      <c r="M272" s="662"/>
      <c r="N272" s="299"/>
      <c r="O272" s="270" t="s">
        <v>122</v>
      </c>
      <c r="P272" s="662"/>
      <c r="Q272" s="299"/>
      <c r="R272" s="301" t="s">
        <v>633</v>
      </c>
      <c r="S272" s="662"/>
      <c r="T272" s="299"/>
    </row>
    <row r="273" spans="2:20" x14ac:dyDescent="0.2">
      <c r="B273" s="273"/>
      <c r="C273" s="274" t="s">
        <v>283</v>
      </c>
      <c r="D273" s="275" t="s">
        <v>284</v>
      </c>
      <c r="E273" s="275" t="s">
        <v>47</v>
      </c>
      <c r="F273" s="275" t="s">
        <v>283</v>
      </c>
      <c r="G273" s="275" t="s">
        <v>284</v>
      </c>
      <c r="H273" s="275" t="s">
        <v>47</v>
      </c>
      <c r="I273" s="276" t="s">
        <v>283</v>
      </c>
      <c r="J273" s="276" t="s">
        <v>284</v>
      </c>
      <c r="K273" s="276" t="s">
        <v>47</v>
      </c>
      <c r="L273" s="274" t="s">
        <v>283</v>
      </c>
      <c r="M273" s="275" t="s">
        <v>284</v>
      </c>
      <c r="N273" s="275" t="s">
        <v>47</v>
      </c>
      <c r="O273" s="275" t="s">
        <v>283</v>
      </c>
      <c r="P273" s="275" t="s">
        <v>284</v>
      </c>
      <c r="Q273" s="275" t="s">
        <v>47</v>
      </c>
      <c r="R273" s="276" t="s">
        <v>283</v>
      </c>
      <c r="S273" s="276" t="s">
        <v>284</v>
      </c>
      <c r="T273" s="276" t="s">
        <v>47</v>
      </c>
    </row>
    <row r="274" spans="2:20" x14ac:dyDescent="0.2">
      <c r="B274" s="286" t="s">
        <v>79</v>
      </c>
      <c r="C274" s="234"/>
      <c r="D274" s="234"/>
      <c r="E274" s="234"/>
      <c r="F274" s="234"/>
      <c r="G274" s="234"/>
      <c r="H274" s="234"/>
      <c r="I274" s="234"/>
      <c r="J274" s="234"/>
      <c r="K274" s="234"/>
      <c r="L274" s="234"/>
      <c r="M274" s="234"/>
      <c r="N274" s="234"/>
      <c r="O274" s="234"/>
      <c r="P274" s="234"/>
      <c r="Q274" s="234"/>
      <c r="R274" s="234"/>
      <c r="S274" s="234"/>
      <c r="T274" s="232"/>
    </row>
    <row r="275" spans="2:20" x14ac:dyDescent="0.2">
      <c r="B275" s="114" t="s">
        <v>715</v>
      </c>
      <c r="C275" s="104">
        <f>+C155*E286</f>
        <v>0</v>
      </c>
      <c r="D275" s="104">
        <f t="shared" ref="D275:D284" si="206">+D155*$E$286</f>
        <v>3.3417351991388586</v>
      </c>
      <c r="E275" s="104">
        <f>+C275+D275</f>
        <v>3.3417351991388586</v>
      </c>
      <c r="F275" s="104">
        <f>+F155*H286</f>
        <v>0</v>
      </c>
      <c r="G275" s="104">
        <f t="shared" ref="G275:G284" si="207">+G155*$H$286</f>
        <v>3.1923696526413283</v>
      </c>
      <c r="H275" s="104">
        <f>+F275+G275</f>
        <v>3.1923696526413283</v>
      </c>
      <c r="I275" s="104">
        <f>+I155*K286</f>
        <v>0</v>
      </c>
      <c r="J275" s="104">
        <f t="shared" ref="J275:J284" si="208">+J155*$K$286</f>
        <v>3.5322991875029421</v>
      </c>
      <c r="K275" s="104">
        <f>+I275+J275</f>
        <v>3.5322991875029421</v>
      </c>
      <c r="L275" s="104">
        <f>+L155*N286</f>
        <v>0</v>
      </c>
      <c r="M275" s="104">
        <f t="shared" ref="M275:M284" si="209">+M155*$N$286</f>
        <v>3.8807954799280635</v>
      </c>
      <c r="N275" s="104">
        <f>+L275+M275</f>
        <v>3.8807954799280635</v>
      </c>
      <c r="O275" s="104">
        <f>+O155*Q286</f>
        <v>0</v>
      </c>
      <c r="P275" s="104">
        <f t="shared" ref="P275:P284" si="210">+P155*$Q$286</f>
        <v>8.595855202669167</v>
      </c>
      <c r="Q275" s="104">
        <f>+O275+P275</f>
        <v>8.595855202669167</v>
      </c>
      <c r="R275" s="104">
        <f>+R155*T286</f>
        <v>0</v>
      </c>
      <c r="S275" s="104">
        <f t="shared" ref="S275:S284" si="211">+S155*$T$286</f>
        <v>9.4872819947612861</v>
      </c>
      <c r="T275" s="104">
        <f>+R275+S275</f>
        <v>9.4872819947612861</v>
      </c>
    </row>
    <row r="276" spans="2:20" x14ac:dyDescent="0.2">
      <c r="B276" s="114" t="s">
        <v>716</v>
      </c>
      <c r="C276" s="104">
        <f t="shared" ref="C276:C284" si="212">+C156*$E$286</f>
        <v>4.5473627556512382</v>
      </c>
      <c r="D276" s="104">
        <f t="shared" si="206"/>
        <v>0</v>
      </c>
      <c r="E276" s="104">
        <f t="shared" ref="E276:E284" si="213">+C276+D276</f>
        <v>4.5473627556512382</v>
      </c>
      <c r="F276" s="104">
        <f t="shared" ref="F276:F284" si="214">+F156*$H$286</f>
        <v>4.3441092712652241</v>
      </c>
      <c r="G276" s="104">
        <f t="shared" si="207"/>
        <v>0</v>
      </c>
      <c r="H276" s="104">
        <f t="shared" ref="H276:H284" si="215">+F276+G276</f>
        <v>4.3441092712652241</v>
      </c>
      <c r="I276" s="104">
        <f t="shared" ref="I276:I284" si="216">+I156*$K$286</f>
        <v>4.8066782105318326</v>
      </c>
      <c r="J276" s="104">
        <f t="shared" si="208"/>
        <v>0</v>
      </c>
      <c r="K276" s="104">
        <f t="shared" ref="K276:K284" si="217">+I276+J276</f>
        <v>4.8066782105318326</v>
      </c>
      <c r="L276" s="104">
        <f t="shared" ref="L276:L284" si="218">+L156*$N$286</f>
        <v>5.2809046127509305</v>
      </c>
      <c r="M276" s="104">
        <f t="shared" si="209"/>
        <v>0</v>
      </c>
      <c r="N276" s="104">
        <f t="shared" ref="N276:N284" si="219">+L276+M276</f>
        <v>5.2809046127509305</v>
      </c>
      <c r="O276" s="104">
        <f t="shared" ref="O276:O284" si="220">+O156*$Q$286</f>
        <v>8.772793804472041</v>
      </c>
      <c r="P276" s="104">
        <f t="shared" si="210"/>
        <v>0</v>
      </c>
      <c r="Q276" s="104">
        <f t="shared" ref="Q276:Q284" si="221">+O276+P276</f>
        <v>8.772793804472041</v>
      </c>
      <c r="R276" s="104">
        <f t="shared" ref="R276:R284" si="222">+R156*$T$286</f>
        <v>9.6825698831079112</v>
      </c>
      <c r="S276" s="104">
        <f t="shared" si="211"/>
        <v>0</v>
      </c>
      <c r="T276" s="104">
        <f t="shared" ref="T276:T284" si="223">+R276+S276</f>
        <v>9.6825698831079112</v>
      </c>
    </row>
    <row r="277" spans="2:20" x14ac:dyDescent="0.2">
      <c r="B277" s="114" t="s">
        <v>287</v>
      </c>
      <c r="C277" s="104">
        <f t="shared" si="212"/>
        <v>2.8020721205597421</v>
      </c>
      <c r="D277" s="104">
        <f t="shared" si="206"/>
        <v>0</v>
      </c>
      <c r="E277" s="104">
        <f t="shared" si="213"/>
        <v>2.8020721205597421</v>
      </c>
      <c r="F277" s="104">
        <f t="shared" si="214"/>
        <v>2.676827896026106</v>
      </c>
      <c r="G277" s="104">
        <f t="shared" si="207"/>
        <v>0</v>
      </c>
      <c r="H277" s="104">
        <f t="shared" si="215"/>
        <v>2.676827896026106</v>
      </c>
      <c r="I277" s="104">
        <f t="shared" si="216"/>
        <v>2.961861573391094</v>
      </c>
      <c r="J277" s="104">
        <f t="shared" si="208"/>
        <v>0</v>
      </c>
      <c r="K277" s="104">
        <f t="shared" si="217"/>
        <v>2.961861573391094</v>
      </c>
      <c r="L277" s="104">
        <f t="shared" si="218"/>
        <v>3.2540785465894815</v>
      </c>
      <c r="M277" s="104">
        <f t="shared" si="209"/>
        <v>0</v>
      </c>
      <c r="N277" s="104">
        <f t="shared" si="219"/>
        <v>3.2540785465894815</v>
      </c>
      <c r="O277" s="104">
        <f t="shared" si="220"/>
        <v>3.6038472201469647</v>
      </c>
      <c r="P277" s="104">
        <f t="shared" si="210"/>
        <v>0</v>
      </c>
      <c r="Q277" s="104">
        <f t="shared" si="221"/>
        <v>3.6038472201469647</v>
      </c>
      <c r="R277" s="104">
        <f t="shared" si="222"/>
        <v>3.9775815247509025</v>
      </c>
      <c r="S277" s="104">
        <f t="shared" si="211"/>
        <v>0</v>
      </c>
      <c r="T277" s="104">
        <f t="shared" si="223"/>
        <v>3.9775815247509025</v>
      </c>
    </row>
    <row r="278" spans="2:20" x14ac:dyDescent="0.2">
      <c r="B278" s="114" t="s">
        <v>288</v>
      </c>
      <c r="C278" s="104">
        <f t="shared" si="212"/>
        <v>0</v>
      </c>
      <c r="D278" s="104">
        <f t="shared" si="206"/>
        <v>0</v>
      </c>
      <c r="E278" s="104">
        <f t="shared" si="213"/>
        <v>0</v>
      </c>
      <c r="F278" s="104">
        <f t="shared" si="214"/>
        <v>5.0445735298496466</v>
      </c>
      <c r="G278" s="104">
        <f t="shared" si="207"/>
        <v>0</v>
      </c>
      <c r="H278" s="104">
        <f t="shared" si="215"/>
        <v>5.0445735298496466</v>
      </c>
      <c r="I278" s="104">
        <f t="shared" si="216"/>
        <v>6.7108414617023939</v>
      </c>
      <c r="J278" s="104">
        <f t="shared" si="208"/>
        <v>0</v>
      </c>
      <c r="K278" s="104">
        <f t="shared" si="217"/>
        <v>6.7108414617023939</v>
      </c>
      <c r="L278" s="104">
        <f t="shared" si="218"/>
        <v>8.3791257545968616</v>
      </c>
      <c r="M278" s="104">
        <f t="shared" si="209"/>
        <v>0</v>
      </c>
      <c r="N278" s="104">
        <f t="shared" si="219"/>
        <v>8.3791257545968616</v>
      </c>
      <c r="O278" s="104">
        <f t="shared" si="220"/>
        <v>14.062382538801957</v>
      </c>
      <c r="P278" s="104">
        <f t="shared" si="210"/>
        <v>0</v>
      </c>
      <c r="Q278" s="104">
        <f t="shared" si="221"/>
        <v>14.062382538801957</v>
      </c>
      <c r="R278" s="104">
        <f t="shared" si="222"/>
        <v>17.496844260408452</v>
      </c>
      <c r="S278" s="104">
        <f t="shared" si="211"/>
        <v>0</v>
      </c>
      <c r="T278" s="104">
        <f t="shared" si="223"/>
        <v>17.496844260408452</v>
      </c>
    </row>
    <row r="279" spans="2:20" x14ac:dyDescent="0.2">
      <c r="B279" s="114" t="s">
        <v>289</v>
      </c>
      <c r="C279" s="104">
        <f t="shared" si="212"/>
        <v>2.9141550053821317</v>
      </c>
      <c r="D279" s="104">
        <f t="shared" si="206"/>
        <v>0</v>
      </c>
      <c r="E279" s="104">
        <f t="shared" si="213"/>
        <v>2.9141550053821317</v>
      </c>
      <c r="F279" s="104">
        <f t="shared" si="214"/>
        <v>2.7839010118671506</v>
      </c>
      <c r="G279" s="104">
        <f t="shared" si="207"/>
        <v>0</v>
      </c>
      <c r="H279" s="104">
        <f t="shared" si="215"/>
        <v>2.7839010118671506</v>
      </c>
      <c r="I279" s="104">
        <f t="shared" si="216"/>
        <v>3.0803360363267376</v>
      </c>
      <c r="J279" s="104">
        <f t="shared" si="208"/>
        <v>0</v>
      </c>
      <c r="K279" s="104">
        <f t="shared" si="217"/>
        <v>3.0803360363267376</v>
      </c>
      <c r="L279" s="104">
        <f t="shared" si="218"/>
        <v>3.3842416884530611</v>
      </c>
      <c r="M279" s="104">
        <f t="shared" si="209"/>
        <v>0</v>
      </c>
      <c r="N279" s="104">
        <f t="shared" si="219"/>
        <v>3.3842416884530611</v>
      </c>
      <c r="O279" s="104">
        <f t="shared" si="220"/>
        <v>3.7480011089528431</v>
      </c>
      <c r="P279" s="104">
        <f t="shared" si="210"/>
        <v>0</v>
      </c>
      <c r="Q279" s="104">
        <f t="shared" si="221"/>
        <v>3.7480011089528431</v>
      </c>
      <c r="R279" s="104">
        <f t="shared" si="222"/>
        <v>4.1366847857409388</v>
      </c>
      <c r="S279" s="104">
        <f t="shared" si="211"/>
        <v>0</v>
      </c>
      <c r="T279" s="104">
        <f t="shared" si="223"/>
        <v>4.1366847857409388</v>
      </c>
    </row>
    <row r="280" spans="2:20" x14ac:dyDescent="0.2">
      <c r="B280" s="114" t="s">
        <v>290</v>
      </c>
      <c r="C280" s="104">
        <f t="shared" si="212"/>
        <v>0</v>
      </c>
      <c r="D280" s="104">
        <f t="shared" si="206"/>
        <v>2.2965554359526377</v>
      </c>
      <c r="E280" s="104">
        <f t="shared" si="213"/>
        <v>2.2965554359526377</v>
      </c>
      <c r="F280" s="104">
        <f t="shared" si="214"/>
        <v>0</v>
      </c>
      <c r="G280" s="104">
        <f t="shared" si="207"/>
        <v>2.1939062919267025</v>
      </c>
      <c r="H280" s="104">
        <f t="shared" si="215"/>
        <v>2.1939062919267025</v>
      </c>
      <c r="I280" s="104">
        <f t="shared" si="216"/>
        <v>0</v>
      </c>
      <c r="J280" s="104">
        <f t="shared" si="208"/>
        <v>2.427517567089517</v>
      </c>
      <c r="K280" s="104">
        <f t="shared" si="217"/>
        <v>2.427517567089517</v>
      </c>
      <c r="L280" s="104">
        <f t="shared" si="218"/>
        <v>0</v>
      </c>
      <c r="M280" s="104">
        <f t="shared" si="209"/>
        <v>2.6670162128782366</v>
      </c>
      <c r="N280" s="104">
        <f t="shared" si="219"/>
        <v>2.6670162128782366</v>
      </c>
      <c r="O280" s="104">
        <f t="shared" si="220"/>
        <v>0</v>
      </c>
      <c r="P280" s="104">
        <f t="shared" si="210"/>
        <v>2.9536837624714716</v>
      </c>
      <c r="Q280" s="104">
        <f t="shared" si="221"/>
        <v>2.9536837624714716</v>
      </c>
      <c r="R280" s="104">
        <f t="shared" si="222"/>
        <v>0</v>
      </c>
      <c r="S280" s="104">
        <f t="shared" si="211"/>
        <v>3.2599933476325766</v>
      </c>
      <c r="T280" s="104">
        <f t="shared" si="223"/>
        <v>3.2599933476325766</v>
      </c>
    </row>
    <row r="281" spans="2:20" x14ac:dyDescent="0.2">
      <c r="B281" s="114" t="s">
        <v>291</v>
      </c>
      <c r="C281" s="104">
        <f t="shared" si="212"/>
        <v>0</v>
      </c>
      <c r="D281" s="104">
        <f t="shared" si="206"/>
        <v>1.171151776103337</v>
      </c>
      <c r="E281" s="104">
        <f t="shared" si="213"/>
        <v>1.171151776103337</v>
      </c>
      <c r="F281" s="104">
        <f t="shared" si="214"/>
        <v>0</v>
      </c>
      <c r="G281" s="104">
        <f t="shared" si="207"/>
        <v>1.1188048022574419</v>
      </c>
      <c r="H281" s="104">
        <f t="shared" si="215"/>
        <v>1.1188048022574419</v>
      </c>
      <c r="I281" s="104">
        <f t="shared" si="216"/>
        <v>0</v>
      </c>
      <c r="J281" s="104">
        <f t="shared" si="208"/>
        <v>1.2379372453683593</v>
      </c>
      <c r="K281" s="104">
        <f t="shared" si="217"/>
        <v>1.2379372453683593</v>
      </c>
      <c r="L281" s="104">
        <f t="shared" si="218"/>
        <v>0</v>
      </c>
      <c r="M281" s="104">
        <f t="shared" si="209"/>
        <v>1.3600720129418895</v>
      </c>
      <c r="N281" s="104">
        <f t="shared" si="219"/>
        <v>1.3600720129418895</v>
      </c>
      <c r="O281" s="104">
        <f t="shared" si="220"/>
        <v>0</v>
      </c>
      <c r="P281" s="104">
        <f t="shared" si="210"/>
        <v>1.5062610422165277</v>
      </c>
      <c r="Q281" s="104">
        <f t="shared" si="221"/>
        <v>1.5062610422165277</v>
      </c>
      <c r="R281" s="104">
        <f t="shared" si="222"/>
        <v>0</v>
      </c>
      <c r="S281" s="104">
        <f t="shared" si="211"/>
        <v>1.6624667270795612</v>
      </c>
      <c r="T281" s="104">
        <f t="shared" si="223"/>
        <v>1.6624667270795612</v>
      </c>
    </row>
    <row r="282" spans="2:20" s="135" customFormat="1" x14ac:dyDescent="0.2">
      <c r="B282" s="114" t="s">
        <v>292</v>
      </c>
      <c r="C282" s="119">
        <f t="shared" si="212"/>
        <v>27.448869752421963</v>
      </c>
      <c r="D282" s="119">
        <f t="shared" si="206"/>
        <v>0</v>
      </c>
      <c r="E282" s="119">
        <f t="shared" si="213"/>
        <v>27.448869752421963</v>
      </c>
      <c r="F282" s="119">
        <f t="shared" si="214"/>
        <v>26.221987552908796</v>
      </c>
      <c r="G282" s="119">
        <f t="shared" si="207"/>
        <v>0</v>
      </c>
      <c r="H282" s="119">
        <f t="shared" si="215"/>
        <v>26.221987552908796</v>
      </c>
      <c r="I282" s="119">
        <f t="shared" si="216"/>
        <v>29.014154188320923</v>
      </c>
      <c r="J282" s="119">
        <f t="shared" si="208"/>
        <v>0</v>
      </c>
      <c r="K282" s="119">
        <f t="shared" si="217"/>
        <v>29.014154188320923</v>
      </c>
      <c r="L282" s="119">
        <f t="shared" si="218"/>
        <v>31.876687803325538</v>
      </c>
      <c r="M282" s="119">
        <f t="shared" si="209"/>
        <v>0</v>
      </c>
      <c r="N282" s="119">
        <f t="shared" si="219"/>
        <v>31.876687803325538</v>
      </c>
      <c r="O282" s="119">
        <f t="shared" si="220"/>
        <v>0</v>
      </c>
      <c r="P282" s="119">
        <f t="shared" si="210"/>
        <v>0</v>
      </c>
      <c r="Q282" s="119">
        <f t="shared" si="221"/>
        <v>0</v>
      </c>
      <c r="R282" s="119">
        <f t="shared" si="222"/>
        <v>0</v>
      </c>
      <c r="S282" s="119">
        <f t="shared" si="211"/>
        <v>0</v>
      </c>
      <c r="T282" s="119">
        <f t="shared" si="223"/>
        <v>0</v>
      </c>
    </row>
    <row r="283" spans="2:20" x14ac:dyDescent="0.2">
      <c r="B283" s="114" t="s">
        <v>293</v>
      </c>
      <c r="C283" s="104">
        <f t="shared" si="212"/>
        <v>0</v>
      </c>
      <c r="D283" s="104">
        <f t="shared" si="206"/>
        <v>1.2031754574811626</v>
      </c>
      <c r="E283" s="104">
        <f t="shared" si="213"/>
        <v>1.2031754574811626</v>
      </c>
      <c r="F283" s="104">
        <f t="shared" si="214"/>
        <v>0</v>
      </c>
      <c r="G283" s="104">
        <f t="shared" si="207"/>
        <v>1.1493971210691687</v>
      </c>
      <c r="H283" s="104">
        <f t="shared" si="215"/>
        <v>1.1493971210691687</v>
      </c>
      <c r="I283" s="104">
        <f t="shared" si="216"/>
        <v>0</v>
      </c>
      <c r="J283" s="104">
        <f t="shared" si="208"/>
        <v>1.2717870919214003</v>
      </c>
      <c r="K283" s="104">
        <f t="shared" si="217"/>
        <v>1.2717870919214003</v>
      </c>
      <c r="L283" s="104">
        <f t="shared" si="218"/>
        <v>0</v>
      </c>
      <c r="M283" s="104">
        <f t="shared" si="209"/>
        <v>1.3972614820457689</v>
      </c>
      <c r="N283" s="104">
        <f t="shared" si="219"/>
        <v>1.3972614820457689</v>
      </c>
      <c r="O283" s="104">
        <f t="shared" si="220"/>
        <v>0</v>
      </c>
      <c r="P283" s="104">
        <f t="shared" si="210"/>
        <v>1.5474478675896355</v>
      </c>
      <c r="Q283" s="104">
        <f t="shared" si="221"/>
        <v>1.5474478675896355</v>
      </c>
      <c r="R283" s="104">
        <f t="shared" si="222"/>
        <v>0</v>
      </c>
      <c r="S283" s="104">
        <f t="shared" si="211"/>
        <v>1.7079248016481428</v>
      </c>
      <c r="T283" s="104">
        <f t="shared" si="223"/>
        <v>1.7079248016481428</v>
      </c>
    </row>
    <row r="284" spans="2:20" s="135" customFormat="1" x14ac:dyDescent="0.2">
      <c r="B284" s="114" t="s">
        <v>294</v>
      </c>
      <c r="C284" s="104">
        <f t="shared" si="212"/>
        <v>36.107139935414423</v>
      </c>
      <c r="D284" s="104">
        <f t="shared" si="206"/>
        <v>0</v>
      </c>
      <c r="E284" s="104">
        <f t="shared" si="213"/>
        <v>36.107139935414423</v>
      </c>
      <c r="F284" s="104">
        <f t="shared" si="214"/>
        <v>31.357508192748138</v>
      </c>
      <c r="G284" s="104">
        <f t="shared" si="207"/>
        <v>0</v>
      </c>
      <c r="H284" s="104">
        <f t="shared" si="215"/>
        <v>31.357508192748138</v>
      </c>
      <c r="I284" s="104">
        <f t="shared" si="216"/>
        <v>31.542286128116377</v>
      </c>
      <c r="J284" s="104">
        <f t="shared" si="208"/>
        <v>0</v>
      </c>
      <c r="K284" s="104">
        <f t="shared" si="217"/>
        <v>31.542286128116377</v>
      </c>
      <c r="L284" s="104">
        <f t="shared" si="218"/>
        <v>31.503859084620061</v>
      </c>
      <c r="M284" s="104">
        <f t="shared" si="209"/>
        <v>0</v>
      </c>
      <c r="N284" s="104">
        <f t="shared" si="219"/>
        <v>31.503859084620061</v>
      </c>
      <c r="O284" s="104">
        <f t="shared" si="220"/>
        <v>89.989944198050509</v>
      </c>
      <c r="P284" s="104">
        <f t="shared" si="210"/>
        <v>0</v>
      </c>
      <c r="Q284" s="104">
        <f t="shared" si="221"/>
        <v>89.989944198050509</v>
      </c>
      <c r="R284" s="104">
        <f t="shared" si="222"/>
        <v>90.292986050747459</v>
      </c>
      <c r="S284" s="104">
        <f t="shared" si="211"/>
        <v>0</v>
      </c>
      <c r="T284" s="104">
        <f t="shared" si="223"/>
        <v>90.292986050747459</v>
      </c>
    </row>
    <row r="285" spans="2:20" x14ac:dyDescent="0.2">
      <c r="B285" s="278" t="s">
        <v>8</v>
      </c>
      <c r="C285" s="106">
        <f t="shared" ref="C285:T285" si="224">SUM(C275:C284)</f>
        <v>73.819599569429499</v>
      </c>
      <c r="D285" s="106">
        <f t="shared" si="224"/>
        <v>8.0126178686759957</v>
      </c>
      <c r="E285" s="106">
        <f t="shared" si="224"/>
        <v>81.832217438105502</v>
      </c>
      <c r="F285" s="106">
        <f t="shared" si="224"/>
        <v>72.428907454665065</v>
      </c>
      <c r="G285" s="106">
        <f t="shared" si="224"/>
        <v>7.6544778678946406</v>
      </c>
      <c r="H285" s="106">
        <f t="shared" si="224"/>
        <v>80.083385322559707</v>
      </c>
      <c r="I285" s="106">
        <f t="shared" si="224"/>
        <v>78.11615759838935</v>
      </c>
      <c r="J285" s="106">
        <f t="shared" si="224"/>
        <v>8.4695410918822187</v>
      </c>
      <c r="K285" s="106">
        <f t="shared" si="224"/>
        <v>86.585698690271585</v>
      </c>
      <c r="L285" s="106">
        <f t="shared" si="224"/>
        <v>83.678897490335942</v>
      </c>
      <c r="M285" s="106">
        <f t="shared" si="224"/>
        <v>9.3051451877939595</v>
      </c>
      <c r="N285" s="106">
        <f t="shared" si="224"/>
        <v>92.984042678129896</v>
      </c>
      <c r="O285" s="106">
        <f t="shared" si="224"/>
        <v>120.1769688704243</v>
      </c>
      <c r="P285" s="106">
        <f t="shared" si="224"/>
        <v>14.603247874946801</v>
      </c>
      <c r="Q285" s="106">
        <f t="shared" si="224"/>
        <v>134.78021674537112</v>
      </c>
      <c r="R285" s="106">
        <f t="shared" si="224"/>
        <v>125.58666650475567</v>
      </c>
      <c r="S285" s="106">
        <f t="shared" si="224"/>
        <v>16.117666871121568</v>
      </c>
      <c r="T285" s="106">
        <f t="shared" si="224"/>
        <v>141.70433337587724</v>
      </c>
    </row>
    <row r="286" spans="2:20" x14ac:dyDescent="0.2">
      <c r="B286" s="279" t="s">
        <v>297</v>
      </c>
      <c r="C286" s="241"/>
      <c r="D286" s="240"/>
      <c r="E286" s="285">
        <f>Asignaciones!K45</f>
        <v>3.6982248520710061E-2</v>
      </c>
      <c r="F286" s="241"/>
      <c r="G286" s="240"/>
      <c r="H286" s="285">
        <f>Asignaciones!L45</f>
        <v>3.6965450591930418E-2</v>
      </c>
      <c r="I286" s="241"/>
      <c r="J286" s="240"/>
      <c r="K286" s="285">
        <f>Asignaciones!M45</f>
        <v>3.6956797313869361E-2</v>
      </c>
      <c r="L286" s="241"/>
      <c r="M286" s="240"/>
      <c r="N286" s="285">
        <f>Asignaciones!N45</f>
        <v>3.691158404881046E-2</v>
      </c>
      <c r="O286" s="241"/>
      <c r="P286" s="240"/>
      <c r="Q286" s="285">
        <f>Asignaciones!O45</f>
        <v>3.6884219060475565E-2</v>
      </c>
      <c r="R286" s="241"/>
      <c r="S286" s="240"/>
      <c r="T286" s="285">
        <f>Asignaciones!P45</f>
        <v>3.6916767716812848E-2</v>
      </c>
    </row>
    <row r="290" spans="2:20" x14ac:dyDescent="0.2">
      <c r="B290" s="2" t="s">
        <v>308</v>
      </c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7"/>
    </row>
    <row r="291" spans="2:20" x14ac:dyDescent="0.2">
      <c r="B291" s="9" t="s">
        <v>20</v>
      </c>
      <c r="C291" s="199"/>
      <c r="D291" s="199"/>
      <c r="E291" s="199"/>
      <c r="F291" s="199"/>
      <c r="G291" s="199"/>
      <c r="H291" s="199"/>
      <c r="I291" s="199"/>
      <c r="J291" s="199"/>
      <c r="K291" s="199"/>
      <c r="L291" s="199"/>
      <c r="M291" s="199"/>
      <c r="N291" s="199"/>
      <c r="O291" s="199"/>
      <c r="P291" s="199"/>
      <c r="Q291" s="199"/>
      <c r="R291" s="199"/>
      <c r="S291" s="199"/>
      <c r="T291" s="262"/>
    </row>
    <row r="292" spans="2:20" x14ac:dyDescent="0.2">
      <c r="B292" s="201" t="s">
        <v>281</v>
      </c>
      <c r="C292" s="199"/>
      <c r="D292" s="199"/>
      <c r="E292" s="199"/>
      <c r="F292" s="199"/>
      <c r="G292" s="199"/>
      <c r="H292" s="199"/>
      <c r="I292" s="199"/>
      <c r="J292" s="199"/>
      <c r="K292" s="199"/>
      <c r="L292" s="199"/>
      <c r="M292" s="199"/>
      <c r="N292" s="199"/>
      <c r="O292" s="199"/>
      <c r="P292" s="199"/>
      <c r="Q292" s="199"/>
      <c r="R292" s="199"/>
      <c r="S292" s="199"/>
      <c r="T292" s="262"/>
    </row>
    <row r="293" spans="2:20" x14ac:dyDescent="0.2">
      <c r="B293" s="201" t="s">
        <v>2</v>
      </c>
      <c r="C293" s="199"/>
      <c r="D293" s="199"/>
      <c r="E293" s="199"/>
      <c r="F293" s="199"/>
      <c r="G293" s="199"/>
      <c r="H293" s="199"/>
      <c r="I293" s="199"/>
      <c r="J293" s="199"/>
      <c r="K293" s="199"/>
      <c r="L293" s="199"/>
      <c r="M293" s="199"/>
      <c r="N293" s="199"/>
      <c r="O293" s="199"/>
      <c r="P293" s="199"/>
      <c r="Q293" s="199"/>
      <c r="R293" s="199"/>
      <c r="S293" s="199"/>
      <c r="T293" s="262"/>
    </row>
    <row r="294" spans="2:20" x14ac:dyDescent="0.2">
      <c r="B294" s="256"/>
      <c r="C294" s="197"/>
      <c r="D294" s="197"/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263"/>
    </row>
    <row r="295" spans="2:20" x14ac:dyDescent="0.2">
      <c r="B295" s="264"/>
    </row>
    <row r="296" spans="2:20" x14ac:dyDescent="0.2">
      <c r="B296" s="265" t="s">
        <v>282</v>
      </c>
      <c r="C296" s="267" t="s">
        <v>38</v>
      </c>
      <c r="D296" s="662"/>
      <c r="E296" s="299"/>
      <c r="F296" s="270" t="s">
        <v>39</v>
      </c>
      <c r="G296" s="663"/>
      <c r="H296" s="663"/>
      <c r="I296" s="301" t="s">
        <v>40</v>
      </c>
      <c r="J296" s="662"/>
      <c r="K296" s="299"/>
      <c r="L296" s="267" t="s">
        <v>121</v>
      </c>
      <c r="M296" s="662"/>
      <c r="N296" s="299"/>
      <c r="O296" s="270" t="s">
        <v>122</v>
      </c>
      <c r="P296" s="662"/>
      <c r="Q296" s="299"/>
      <c r="R296" s="301" t="s">
        <v>633</v>
      </c>
      <c r="S296" s="662"/>
      <c r="T296" s="299"/>
    </row>
    <row r="297" spans="2:20" x14ac:dyDescent="0.2">
      <c r="B297" s="273"/>
      <c r="C297" s="274" t="s">
        <v>283</v>
      </c>
      <c r="D297" s="275" t="s">
        <v>284</v>
      </c>
      <c r="E297" s="275" t="s">
        <v>47</v>
      </c>
      <c r="F297" s="275" t="s">
        <v>283</v>
      </c>
      <c r="G297" s="275" t="s">
        <v>284</v>
      </c>
      <c r="H297" s="275" t="s">
        <v>47</v>
      </c>
      <c r="I297" s="276" t="s">
        <v>283</v>
      </c>
      <c r="J297" s="276" t="s">
        <v>284</v>
      </c>
      <c r="K297" s="276" t="s">
        <v>47</v>
      </c>
      <c r="L297" s="274" t="s">
        <v>283</v>
      </c>
      <c r="M297" s="275" t="s">
        <v>284</v>
      </c>
      <c r="N297" s="275" t="s">
        <v>47</v>
      </c>
      <c r="O297" s="275" t="s">
        <v>283</v>
      </c>
      <c r="P297" s="275" t="s">
        <v>284</v>
      </c>
      <c r="Q297" s="275" t="s">
        <v>47</v>
      </c>
      <c r="R297" s="276" t="s">
        <v>283</v>
      </c>
      <c r="S297" s="276" t="s">
        <v>284</v>
      </c>
      <c r="T297" s="276" t="s">
        <v>47</v>
      </c>
    </row>
    <row r="298" spans="2:20" x14ac:dyDescent="0.2">
      <c r="B298" s="286" t="s">
        <v>80</v>
      </c>
      <c r="C298" s="234"/>
      <c r="D298" s="234"/>
      <c r="E298" s="234"/>
      <c r="F298" s="234"/>
      <c r="G298" s="234"/>
      <c r="H298" s="234"/>
      <c r="I298" s="234"/>
      <c r="J298" s="234"/>
      <c r="K298" s="234"/>
      <c r="L298" s="234"/>
      <c r="M298" s="234"/>
      <c r="N298" s="234"/>
      <c r="O298" s="234"/>
      <c r="P298" s="234"/>
      <c r="Q298" s="234"/>
      <c r="R298" s="234"/>
      <c r="S298" s="234"/>
      <c r="T298" s="232"/>
    </row>
    <row r="299" spans="2:20" x14ac:dyDescent="0.2">
      <c r="B299" s="114" t="s">
        <v>715</v>
      </c>
      <c r="C299" s="104">
        <f>+C155*E310</f>
        <v>0</v>
      </c>
      <c r="D299" s="104">
        <f t="shared" ref="D299:D308" si="225">+D155*$E$310</f>
        <v>20.349201636167919</v>
      </c>
      <c r="E299" s="104">
        <f>+C299+D299</f>
        <v>20.349201636167919</v>
      </c>
      <c r="F299" s="104">
        <f>+F155*H310</f>
        <v>0</v>
      </c>
      <c r="G299" s="104">
        <f t="shared" ref="G299:G308" si="226">+G155*$H$310</f>
        <v>19.460240279064131</v>
      </c>
      <c r="H299" s="104">
        <f>+F299+G299</f>
        <v>19.460240279064131</v>
      </c>
      <c r="I299" s="104">
        <f>+I155*K310</f>
        <v>0</v>
      </c>
      <c r="J299" s="104">
        <f t="shared" ref="J299:J308" si="227">+J155*$K$310</f>
        <v>21.487189633725443</v>
      </c>
      <c r="K299" s="104">
        <f>+I299+J299</f>
        <v>21.487189633725443</v>
      </c>
      <c r="L299" s="104">
        <f>+L155*N310</f>
        <v>0</v>
      </c>
      <c r="M299" s="104">
        <f t="shared" ref="M299:M308" si="228">+M155*$N$310</f>
        <v>23.635765465580729</v>
      </c>
      <c r="N299" s="104">
        <f>+L299+M299</f>
        <v>23.635765465580729</v>
      </c>
      <c r="O299" s="104">
        <f>+O155*Q310</f>
        <v>0</v>
      </c>
      <c r="P299" s="104">
        <f t="shared" ref="P299:P308" si="229">+P155*$Q$310</f>
        <v>52.412132858871118</v>
      </c>
      <c r="Q299" s="104">
        <f>+O299+P299</f>
        <v>52.412132858871118</v>
      </c>
      <c r="R299" s="104">
        <f>+R155*T310</f>
        <v>0</v>
      </c>
      <c r="S299" s="104">
        <f t="shared" ref="S299:S308" si="230">+S155*$T$310</f>
        <v>57.787461933899692</v>
      </c>
      <c r="T299" s="104">
        <f>+R299+S299</f>
        <v>57.787461933899692</v>
      </c>
    </row>
    <row r="300" spans="2:20" x14ac:dyDescent="0.2">
      <c r="B300" s="114" t="s">
        <v>716</v>
      </c>
      <c r="C300" s="104">
        <f t="shared" ref="C300:C308" si="231">+C156*$E$310</f>
        <v>27.69076426264801</v>
      </c>
      <c r="D300" s="104">
        <f t="shared" si="225"/>
        <v>0</v>
      </c>
      <c r="E300" s="104">
        <f t="shared" ref="E300:E308" si="232">+C300+D300</f>
        <v>27.69076426264801</v>
      </c>
      <c r="F300" s="104">
        <f t="shared" ref="F300:F308" si="233">+F156*$H$310</f>
        <v>26.481084403050318</v>
      </c>
      <c r="G300" s="104">
        <f t="shared" si="226"/>
        <v>0</v>
      </c>
      <c r="H300" s="104">
        <f t="shared" ref="H300:H308" si="234">+F300+G300</f>
        <v>26.481084403050318</v>
      </c>
      <c r="I300" s="104">
        <f t="shared" ref="I300:I308" si="235">+I156*$K$310</f>
        <v>29.239314320655218</v>
      </c>
      <c r="J300" s="104">
        <f t="shared" si="227"/>
        <v>0</v>
      </c>
      <c r="K300" s="104">
        <f t="shared" ref="K300:K308" si="236">+I300+J300</f>
        <v>29.239314320655218</v>
      </c>
      <c r="L300" s="104">
        <f t="shared" ref="L300:L308" si="237">+L156*$N$310</f>
        <v>32.163050982371814</v>
      </c>
      <c r="M300" s="104">
        <f t="shared" si="228"/>
        <v>0</v>
      </c>
      <c r="N300" s="104">
        <f t="shared" ref="N300:N308" si="238">+L300+M300</f>
        <v>32.163050982371814</v>
      </c>
      <c r="O300" s="104">
        <f t="shared" ref="O300:O308" si="239">+O156*$Q$310</f>
        <v>53.49099345934696</v>
      </c>
      <c r="P300" s="104">
        <f t="shared" si="229"/>
        <v>0</v>
      </c>
      <c r="Q300" s="104">
        <f t="shared" ref="Q300:Q308" si="240">+O300+P300</f>
        <v>53.49099345934696</v>
      </c>
      <c r="R300" s="104">
        <f t="shared" ref="R300:R308" si="241">+R156*$T$310</f>
        <v>58.976969257516068</v>
      </c>
      <c r="S300" s="104">
        <f t="shared" si="230"/>
        <v>0</v>
      </c>
      <c r="T300" s="104">
        <f t="shared" ref="T300:T308" si="242">+R300+S300</f>
        <v>58.976969257516068</v>
      </c>
    </row>
    <row r="301" spans="2:20" x14ac:dyDescent="0.2">
      <c r="B301" s="114" t="s">
        <v>287</v>
      </c>
      <c r="C301" s="104">
        <f t="shared" si="231"/>
        <v>17.062970936490849</v>
      </c>
      <c r="D301" s="104">
        <f t="shared" si="225"/>
        <v>0</v>
      </c>
      <c r="E301" s="104">
        <f t="shared" si="232"/>
        <v>17.062970936490849</v>
      </c>
      <c r="F301" s="104">
        <f t="shared" si="233"/>
        <v>16.317569614555651</v>
      </c>
      <c r="G301" s="104">
        <f t="shared" si="226"/>
        <v>0</v>
      </c>
      <c r="H301" s="104">
        <f t="shared" si="234"/>
        <v>16.317569614555651</v>
      </c>
      <c r="I301" s="104">
        <f t="shared" si="235"/>
        <v>18.017183120122048</v>
      </c>
      <c r="J301" s="104">
        <f t="shared" si="227"/>
        <v>0</v>
      </c>
      <c r="K301" s="104">
        <f t="shared" si="236"/>
        <v>18.017183120122048</v>
      </c>
      <c r="L301" s="104">
        <f t="shared" si="237"/>
        <v>19.8187814151939</v>
      </c>
      <c r="M301" s="104">
        <f t="shared" si="228"/>
        <v>0</v>
      </c>
      <c r="N301" s="104">
        <f t="shared" si="238"/>
        <v>19.8187814151939</v>
      </c>
      <c r="O301" s="104">
        <f t="shared" si="239"/>
        <v>21.973999660529856</v>
      </c>
      <c r="P301" s="104">
        <f t="shared" si="229"/>
        <v>0</v>
      </c>
      <c r="Q301" s="104">
        <f t="shared" si="240"/>
        <v>21.973999660529856</v>
      </c>
      <c r="R301" s="104">
        <f t="shared" si="241"/>
        <v>24.227628216115754</v>
      </c>
      <c r="S301" s="104">
        <f t="shared" si="230"/>
        <v>0</v>
      </c>
      <c r="T301" s="104">
        <f t="shared" si="242"/>
        <v>24.227628216115754</v>
      </c>
    </row>
    <row r="302" spans="2:20" x14ac:dyDescent="0.2">
      <c r="B302" s="114" t="s">
        <v>288</v>
      </c>
      <c r="C302" s="104">
        <f t="shared" si="231"/>
        <v>0</v>
      </c>
      <c r="D302" s="104">
        <f t="shared" si="225"/>
        <v>0</v>
      </c>
      <c r="E302" s="104">
        <f t="shared" si="232"/>
        <v>0</v>
      </c>
      <c r="F302" s="104">
        <f t="shared" si="233"/>
        <v>30.7510168551619</v>
      </c>
      <c r="G302" s="104">
        <f t="shared" si="226"/>
        <v>0</v>
      </c>
      <c r="H302" s="104">
        <f t="shared" si="234"/>
        <v>30.7510168551619</v>
      </c>
      <c r="I302" s="104">
        <f t="shared" si="235"/>
        <v>40.822454564332247</v>
      </c>
      <c r="J302" s="104">
        <f t="shared" si="227"/>
        <v>0</v>
      </c>
      <c r="K302" s="104">
        <f t="shared" si="236"/>
        <v>40.822454564332247</v>
      </c>
      <c r="L302" s="104">
        <f t="shared" si="237"/>
        <v>51.032591685540112</v>
      </c>
      <c r="M302" s="104">
        <f t="shared" si="228"/>
        <v>0</v>
      </c>
      <c r="N302" s="104">
        <f t="shared" si="238"/>
        <v>51.032591685540112</v>
      </c>
      <c r="O302" s="104">
        <f t="shared" si="239"/>
        <v>85.743587410254833</v>
      </c>
      <c r="P302" s="104">
        <f t="shared" si="229"/>
        <v>0</v>
      </c>
      <c r="Q302" s="104">
        <f t="shared" si="240"/>
        <v>85.743587410254833</v>
      </c>
      <c r="R302" s="104">
        <f t="shared" si="241"/>
        <v>106.57406644179396</v>
      </c>
      <c r="S302" s="104">
        <f t="shared" si="230"/>
        <v>0</v>
      </c>
      <c r="T302" s="104">
        <f t="shared" si="242"/>
        <v>106.57406644179396</v>
      </c>
    </row>
    <row r="303" spans="2:20" x14ac:dyDescent="0.2">
      <c r="B303" s="114" t="s">
        <v>289</v>
      </c>
      <c r="C303" s="104">
        <f t="shared" si="231"/>
        <v>17.745489773950485</v>
      </c>
      <c r="D303" s="104">
        <f t="shared" si="225"/>
        <v>0</v>
      </c>
      <c r="E303" s="104">
        <f t="shared" si="232"/>
        <v>17.745489773950485</v>
      </c>
      <c r="F303" s="104">
        <f t="shared" si="233"/>
        <v>16.97027239913788</v>
      </c>
      <c r="G303" s="104">
        <f t="shared" si="226"/>
        <v>0</v>
      </c>
      <c r="H303" s="104">
        <f t="shared" si="234"/>
        <v>16.97027239913788</v>
      </c>
      <c r="I303" s="104">
        <f t="shared" si="235"/>
        <v>18.73787044492693</v>
      </c>
      <c r="J303" s="104">
        <f t="shared" si="227"/>
        <v>0</v>
      </c>
      <c r="K303" s="104">
        <f t="shared" si="236"/>
        <v>18.73787044492693</v>
      </c>
      <c r="L303" s="104">
        <f t="shared" si="237"/>
        <v>20.611532671801655</v>
      </c>
      <c r="M303" s="104">
        <f t="shared" si="228"/>
        <v>0</v>
      </c>
      <c r="N303" s="104">
        <f t="shared" si="238"/>
        <v>20.611532671801655</v>
      </c>
      <c r="O303" s="104">
        <f t="shared" si="239"/>
        <v>22.852959646951049</v>
      </c>
      <c r="P303" s="104">
        <f t="shared" si="229"/>
        <v>0</v>
      </c>
      <c r="Q303" s="104">
        <f t="shared" si="240"/>
        <v>22.852959646951049</v>
      </c>
      <c r="R303" s="104">
        <f t="shared" si="241"/>
        <v>25.196733344760386</v>
      </c>
      <c r="S303" s="104">
        <f t="shared" si="230"/>
        <v>0</v>
      </c>
      <c r="T303" s="104">
        <f t="shared" si="242"/>
        <v>25.196733344760386</v>
      </c>
    </row>
    <row r="304" spans="2:20" x14ac:dyDescent="0.2">
      <c r="B304" s="114" t="s">
        <v>290</v>
      </c>
      <c r="C304" s="104">
        <f t="shared" si="231"/>
        <v>0</v>
      </c>
      <c r="D304" s="104">
        <f t="shared" si="225"/>
        <v>13.984671689989236</v>
      </c>
      <c r="E304" s="104">
        <f t="shared" si="232"/>
        <v>13.984671689989236</v>
      </c>
      <c r="F304" s="104">
        <f t="shared" si="233"/>
        <v>0</v>
      </c>
      <c r="G304" s="104">
        <f t="shared" si="226"/>
        <v>13.373746851439899</v>
      </c>
      <c r="H304" s="104">
        <f t="shared" si="234"/>
        <v>13.373746851439899</v>
      </c>
      <c r="I304" s="104">
        <f t="shared" si="235"/>
        <v>0</v>
      </c>
      <c r="J304" s="104">
        <f t="shared" si="227"/>
        <v>14.766736206206156</v>
      </c>
      <c r="K304" s="104">
        <f t="shared" si="236"/>
        <v>14.766736206206156</v>
      </c>
      <c r="L304" s="104">
        <f t="shared" si="237"/>
        <v>0</v>
      </c>
      <c r="M304" s="104">
        <f t="shared" si="228"/>
        <v>16.243311461922186</v>
      </c>
      <c r="N304" s="104">
        <f t="shared" si="238"/>
        <v>16.243311461922186</v>
      </c>
      <c r="O304" s="104">
        <f t="shared" si="239"/>
        <v>0</v>
      </c>
      <c r="P304" s="104">
        <f t="shared" si="229"/>
        <v>18.009710742181205</v>
      </c>
      <c r="Q304" s="104">
        <f t="shared" si="240"/>
        <v>18.009710742181205</v>
      </c>
      <c r="R304" s="104">
        <f t="shared" si="241"/>
        <v>0</v>
      </c>
      <c r="S304" s="104">
        <f t="shared" si="230"/>
        <v>19.856766309371604</v>
      </c>
      <c r="T304" s="104">
        <f t="shared" si="242"/>
        <v>19.856766309371604</v>
      </c>
    </row>
    <row r="305" spans="2:20" x14ac:dyDescent="0.2">
      <c r="B305" s="114" t="s">
        <v>291</v>
      </c>
      <c r="C305" s="104">
        <f t="shared" si="231"/>
        <v>0</v>
      </c>
      <c r="D305" s="104">
        <f t="shared" si="225"/>
        <v>7.1316254036598492</v>
      </c>
      <c r="E305" s="104">
        <f t="shared" si="232"/>
        <v>7.1316254036598492</v>
      </c>
      <c r="F305" s="104">
        <f t="shared" si="233"/>
        <v>0</v>
      </c>
      <c r="G305" s="104">
        <f t="shared" si="226"/>
        <v>6.8200780756346893</v>
      </c>
      <c r="H305" s="104">
        <f t="shared" si="234"/>
        <v>6.8200780756346893</v>
      </c>
      <c r="I305" s="104">
        <f t="shared" si="235"/>
        <v>0</v>
      </c>
      <c r="J305" s="104">
        <f t="shared" si="227"/>
        <v>7.5304471489816249</v>
      </c>
      <c r="K305" s="104">
        <f t="shared" si="236"/>
        <v>7.5304471489816249</v>
      </c>
      <c r="L305" s="104">
        <f t="shared" si="237"/>
        <v>0</v>
      </c>
      <c r="M305" s="104">
        <f t="shared" si="228"/>
        <v>8.2834417016973685</v>
      </c>
      <c r="N305" s="104">
        <f t="shared" si="238"/>
        <v>8.2834417016973685</v>
      </c>
      <c r="O305" s="104">
        <f t="shared" si="239"/>
        <v>0</v>
      </c>
      <c r="P305" s="104">
        <f t="shared" si="229"/>
        <v>9.1842349601561537</v>
      </c>
      <c r="Q305" s="104">
        <f t="shared" si="240"/>
        <v>9.1842349601561537</v>
      </c>
      <c r="R305" s="104">
        <f t="shared" si="241"/>
        <v>0</v>
      </c>
      <c r="S305" s="104">
        <f t="shared" si="230"/>
        <v>10.126159711552056</v>
      </c>
      <c r="T305" s="104">
        <f t="shared" si="242"/>
        <v>10.126159711552056</v>
      </c>
    </row>
    <row r="306" spans="2:20" s="135" customFormat="1" x14ac:dyDescent="0.2">
      <c r="B306" s="114" t="s">
        <v>292</v>
      </c>
      <c r="C306" s="119">
        <f t="shared" si="231"/>
        <v>167.14747039827773</v>
      </c>
      <c r="D306" s="119">
        <f t="shared" si="225"/>
        <v>0</v>
      </c>
      <c r="E306" s="119">
        <f t="shared" si="232"/>
        <v>167.14747039827773</v>
      </c>
      <c r="F306" s="119">
        <f t="shared" si="233"/>
        <v>159.84557989768803</v>
      </c>
      <c r="G306" s="119">
        <f t="shared" si="226"/>
        <v>0</v>
      </c>
      <c r="H306" s="119">
        <f t="shared" si="234"/>
        <v>159.84557989768803</v>
      </c>
      <c r="I306" s="119">
        <f t="shared" si="235"/>
        <v>176.49485505425685</v>
      </c>
      <c r="J306" s="119">
        <f t="shared" si="227"/>
        <v>0</v>
      </c>
      <c r="K306" s="119">
        <f t="shared" si="236"/>
        <v>176.49485505425685</v>
      </c>
      <c r="L306" s="119">
        <f t="shared" si="237"/>
        <v>194.14316488353211</v>
      </c>
      <c r="M306" s="119">
        <f t="shared" si="228"/>
        <v>0</v>
      </c>
      <c r="N306" s="119">
        <f t="shared" si="238"/>
        <v>194.14316488353211</v>
      </c>
      <c r="O306" s="119">
        <f t="shared" si="239"/>
        <v>0</v>
      </c>
      <c r="P306" s="119">
        <f t="shared" si="229"/>
        <v>0</v>
      </c>
      <c r="Q306" s="119">
        <f t="shared" si="240"/>
        <v>0</v>
      </c>
      <c r="R306" s="119">
        <f t="shared" si="241"/>
        <v>0</v>
      </c>
      <c r="S306" s="119">
        <f t="shared" si="230"/>
        <v>0</v>
      </c>
      <c r="T306" s="119">
        <f t="shared" si="242"/>
        <v>0</v>
      </c>
    </row>
    <row r="307" spans="2:20" x14ac:dyDescent="0.2">
      <c r="B307" s="114" t="s">
        <v>293</v>
      </c>
      <c r="C307" s="104">
        <f t="shared" si="231"/>
        <v>0</v>
      </c>
      <c r="D307" s="104">
        <f t="shared" si="225"/>
        <v>7.3266307857911732</v>
      </c>
      <c r="E307" s="104">
        <f t="shared" si="232"/>
        <v>7.3266307857911732</v>
      </c>
      <c r="F307" s="104">
        <f t="shared" si="233"/>
        <v>0</v>
      </c>
      <c r="G307" s="104">
        <f t="shared" si="226"/>
        <v>7.0065645855153251</v>
      </c>
      <c r="H307" s="104">
        <f t="shared" si="234"/>
        <v>7.0065645855153251</v>
      </c>
      <c r="I307" s="104">
        <f t="shared" si="235"/>
        <v>0</v>
      </c>
      <c r="J307" s="104">
        <f t="shared" si="227"/>
        <v>7.7363578132115904</v>
      </c>
      <c r="K307" s="104">
        <f t="shared" si="236"/>
        <v>7.7363578132115904</v>
      </c>
      <c r="L307" s="104">
        <f t="shared" si="237"/>
        <v>0</v>
      </c>
      <c r="M307" s="104">
        <f t="shared" si="228"/>
        <v>8.5099420607281555</v>
      </c>
      <c r="N307" s="104">
        <f t="shared" si="238"/>
        <v>8.5099420607281555</v>
      </c>
      <c r="O307" s="104">
        <f t="shared" si="239"/>
        <v>0</v>
      </c>
      <c r="P307" s="104">
        <f t="shared" si="229"/>
        <v>9.4353663848479208</v>
      </c>
      <c r="Q307" s="104">
        <f t="shared" si="240"/>
        <v>9.4353663848479208</v>
      </c>
      <c r="R307" s="104">
        <f t="shared" si="241"/>
        <v>0</v>
      </c>
      <c r="S307" s="104">
        <f t="shared" si="230"/>
        <v>10.403046891164806</v>
      </c>
      <c r="T307" s="104">
        <f t="shared" si="242"/>
        <v>10.403046891164806</v>
      </c>
    </row>
    <row r="308" spans="2:20" s="135" customFormat="1" x14ac:dyDescent="0.2">
      <c r="B308" s="114" t="s">
        <v>294</v>
      </c>
      <c r="C308" s="104">
        <f t="shared" si="231"/>
        <v>219.87124271259418</v>
      </c>
      <c r="D308" s="104">
        <f t="shared" si="225"/>
        <v>0</v>
      </c>
      <c r="E308" s="104">
        <f t="shared" si="232"/>
        <v>219.87124271259418</v>
      </c>
      <c r="F308" s="104">
        <f t="shared" si="233"/>
        <v>191.15099765426859</v>
      </c>
      <c r="G308" s="104">
        <f t="shared" si="226"/>
        <v>0</v>
      </c>
      <c r="H308" s="104">
        <f t="shared" si="234"/>
        <v>191.15099765426859</v>
      </c>
      <c r="I308" s="104">
        <f t="shared" si="235"/>
        <v>191.87363457600648</v>
      </c>
      <c r="J308" s="104">
        <f t="shared" si="227"/>
        <v>0</v>
      </c>
      <c r="K308" s="104">
        <f t="shared" si="236"/>
        <v>191.87363457600648</v>
      </c>
      <c r="L308" s="104">
        <f t="shared" si="237"/>
        <v>191.87247265052656</v>
      </c>
      <c r="M308" s="104">
        <f t="shared" si="228"/>
        <v>0</v>
      </c>
      <c r="N308" s="104">
        <f t="shared" si="238"/>
        <v>191.87247265052656</v>
      </c>
      <c r="O308" s="104">
        <f t="shared" si="239"/>
        <v>548.70222916342789</v>
      </c>
      <c r="P308" s="104">
        <f t="shared" si="229"/>
        <v>0</v>
      </c>
      <c r="Q308" s="104">
        <f t="shared" si="240"/>
        <v>548.70222916342789</v>
      </c>
      <c r="R308" s="104">
        <f t="shared" si="241"/>
        <v>549.97864479909902</v>
      </c>
      <c r="S308" s="104">
        <f t="shared" si="230"/>
        <v>0</v>
      </c>
      <c r="T308" s="104">
        <f t="shared" si="242"/>
        <v>549.97864479909902</v>
      </c>
    </row>
    <row r="309" spans="2:20" x14ac:dyDescent="0.2">
      <c r="B309" s="278" t="s">
        <v>8</v>
      </c>
      <c r="C309" s="106">
        <f t="shared" ref="C309:T309" si="243">SUM(C299:C308)</f>
        <v>449.51793808396121</v>
      </c>
      <c r="D309" s="106">
        <f t="shared" si="243"/>
        <v>48.792129515608174</v>
      </c>
      <c r="E309" s="106">
        <f t="shared" si="243"/>
        <v>498.31006759956938</v>
      </c>
      <c r="F309" s="106">
        <f t="shared" si="243"/>
        <v>441.51652082386238</v>
      </c>
      <c r="G309" s="106">
        <f t="shared" si="243"/>
        <v>46.660629791654046</v>
      </c>
      <c r="H309" s="106">
        <f t="shared" si="243"/>
        <v>488.17715061551644</v>
      </c>
      <c r="I309" s="106">
        <f t="shared" si="243"/>
        <v>475.18531208029981</v>
      </c>
      <c r="J309" s="106">
        <f t="shared" si="243"/>
        <v>51.52073080212481</v>
      </c>
      <c r="K309" s="106">
        <f t="shared" si="243"/>
        <v>526.70604288242464</v>
      </c>
      <c r="L309" s="106">
        <f t="shared" si="243"/>
        <v>509.64159428896613</v>
      </c>
      <c r="M309" s="106">
        <f t="shared" si="243"/>
        <v>56.672460689928442</v>
      </c>
      <c r="N309" s="106">
        <f t="shared" si="243"/>
        <v>566.31405497889455</v>
      </c>
      <c r="O309" s="106">
        <f t="shared" si="243"/>
        <v>732.76376934051063</v>
      </c>
      <c r="P309" s="106">
        <f t="shared" si="243"/>
        <v>89.041444946056401</v>
      </c>
      <c r="Q309" s="106">
        <f t="shared" si="243"/>
        <v>821.80521428656698</v>
      </c>
      <c r="R309" s="106">
        <f t="shared" si="243"/>
        <v>764.95404205928526</v>
      </c>
      <c r="S309" s="106">
        <f t="shared" si="243"/>
        <v>98.173434845988155</v>
      </c>
      <c r="T309" s="106">
        <f t="shared" si="243"/>
        <v>863.1274769052734</v>
      </c>
    </row>
    <row r="310" spans="2:20" x14ac:dyDescent="0.2">
      <c r="B310" s="279" t="s">
        <v>297</v>
      </c>
      <c r="C310" s="241"/>
      <c r="D310" s="240"/>
      <c r="E310" s="285">
        <f>Asignaciones!K46</f>
        <v>0.22520013922728854</v>
      </c>
      <c r="F310" s="241"/>
      <c r="G310" s="240"/>
      <c r="H310" s="285">
        <f>Asignaciones!L46</f>
        <v>0.22533623258436014</v>
      </c>
      <c r="I310" s="241"/>
      <c r="J310" s="240"/>
      <c r="K310" s="285">
        <f>Asignaciones!M46</f>
        <v>0.22481043365401635</v>
      </c>
      <c r="L310" s="241"/>
      <c r="M310" s="240"/>
      <c r="N310" s="285">
        <f>Asignaciones!N46</f>
        <v>0.22480791581341633</v>
      </c>
      <c r="O310" s="241"/>
      <c r="P310" s="240"/>
      <c r="Q310" s="285">
        <f>Asignaciones!O46</f>
        <v>0.22489683041578742</v>
      </c>
      <c r="R310" s="241"/>
      <c r="S310" s="240"/>
      <c r="T310" s="285">
        <f>Asignaciones!P46</f>
        <v>0.22486169488120261</v>
      </c>
    </row>
    <row r="314" spans="2:20" x14ac:dyDescent="0.2">
      <c r="B314" s="2" t="s">
        <v>309</v>
      </c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7"/>
    </row>
    <row r="315" spans="2:20" x14ac:dyDescent="0.2">
      <c r="B315" s="9" t="s">
        <v>20</v>
      </c>
      <c r="C315" s="199"/>
      <c r="D315" s="199"/>
      <c r="E315" s="199"/>
      <c r="F315" s="199"/>
      <c r="G315" s="199"/>
      <c r="H315" s="199"/>
      <c r="I315" s="199"/>
      <c r="J315" s="199"/>
      <c r="K315" s="199"/>
      <c r="L315" s="199"/>
      <c r="M315" s="199"/>
      <c r="N315" s="199"/>
      <c r="O315" s="199"/>
      <c r="P315" s="199"/>
      <c r="Q315" s="199"/>
      <c r="R315" s="199"/>
      <c r="S315" s="199"/>
      <c r="T315" s="262"/>
    </row>
    <row r="316" spans="2:20" x14ac:dyDescent="0.2">
      <c r="B316" s="201" t="s">
        <v>281</v>
      </c>
      <c r="C316" s="199"/>
      <c r="D316" s="199"/>
      <c r="E316" s="199"/>
      <c r="F316" s="199"/>
      <c r="G316" s="199"/>
      <c r="H316" s="199"/>
      <c r="I316" s="199"/>
      <c r="J316" s="199"/>
      <c r="K316" s="199"/>
      <c r="L316" s="199"/>
      <c r="M316" s="199"/>
      <c r="N316" s="199"/>
      <c r="O316" s="199"/>
      <c r="P316" s="199"/>
      <c r="Q316" s="199"/>
      <c r="R316" s="199"/>
      <c r="S316" s="199"/>
      <c r="T316" s="262"/>
    </row>
    <row r="317" spans="2:20" x14ac:dyDescent="0.2">
      <c r="B317" s="201" t="s">
        <v>2</v>
      </c>
      <c r="C317" s="199"/>
      <c r="D317" s="199"/>
      <c r="E317" s="199"/>
      <c r="F317" s="199"/>
      <c r="G317" s="199"/>
      <c r="H317" s="199"/>
      <c r="I317" s="199"/>
      <c r="J317" s="199"/>
      <c r="K317" s="199"/>
      <c r="L317" s="199"/>
      <c r="M317" s="199"/>
      <c r="N317" s="199"/>
      <c r="O317" s="199"/>
      <c r="P317" s="199"/>
      <c r="Q317" s="199"/>
      <c r="R317" s="199"/>
      <c r="S317" s="199"/>
      <c r="T317" s="262"/>
    </row>
    <row r="318" spans="2:20" x14ac:dyDescent="0.2">
      <c r="B318" s="256"/>
      <c r="C318" s="197"/>
      <c r="D318" s="197"/>
      <c r="E318" s="197"/>
      <c r="F318" s="197"/>
      <c r="G318" s="197"/>
      <c r="H318" s="197"/>
      <c r="I318" s="197"/>
      <c r="J318" s="197"/>
      <c r="K318" s="197"/>
      <c r="L318" s="197"/>
      <c r="M318" s="197"/>
      <c r="N318" s="197"/>
      <c r="O318" s="197"/>
      <c r="P318" s="197"/>
      <c r="Q318" s="197"/>
      <c r="R318" s="197"/>
      <c r="S318" s="197"/>
      <c r="T318" s="263"/>
    </row>
    <row r="319" spans="2:20" x14ac:dyDescent="0.2">
      <c r="B319" s="264"/>
    </row>
    <row r="320" spans="2:20" x14ac:dyDescent="0.2">
      <c r="B320" s="265" t="s">
        <v>282</v>
      </c>
      <c r="C320" s="267" t="s">
        <v>38</v>
      </c>
      <c r="D320" s="662"/>
      <c r="E320" s="299"/>
      <c r="F320" s="270" t="s">
        <v>39</v>
      </c>
      <c r="G320" s="663"/>
      <c r="H320" s="663"/>
      <c r="I320" s="301" t="s">
        <v>40</v>
      </c>
      <c r="J320" s="662"/>
      <c r="K320" s="299"/>
      <c r="L320" s="267" t="s">
        <v>121</v>
      </c>
      <c r="M320" s="662"/>
      <c r="N320" s="299"/>
      <c r="O320" s="270" t="s">
        <v>122</v>
      </c>
      <c r="P320" s="662"/>
      <c r="Q320" s="299"/>
      <c r="R320" s="301" t="s">
        <v>633</v>
      </c>
      <c r="S320" s="662"/>
      <c r="T320" s="299"/>
    </row>
    <row r="321" spans="2:20" x14ac:dyDescent="0.2">
      <c r="B321" s="273"/>
      <c r="C321" s="274" t="s">
        <v>283</v>
      </c>
      <c r="D321" s="275" t="s">
        <v>284</v>
      </c>
      <c r="E321" s="275" t="s">
        <v>47</v>
      </c>
      <c r="F321" s="275" t="s">
        <v>283</v>
      </c>
      <c r="G321" s="275" t="s">
        <v>284</v>
      </c>
      <c r="H321" s="275" t="s">
        <v>47</v>
      </c>
      <c r="I321" s="276" t="s">
        <v>283</v>
      </c>
      <c r="J321" s="276" t="s">
        <v>284</v>
      </c>
      <c r="K321" s="276" t="s">
        <v>47</v>
      </c>
      <c r="L321" s="274" t="s">
        <v>283</v>
      </c>
      <c r="M321" s="275" t="s">
        <v>284</v>
      </c>
      <c r="N321" s="275" t="s">
        <v>47</v>
      </c>
      <c r="O321" s="275" t="s">
        <v>283</v>
      </c>
      <c r="P321" s="275" t="s">
        <v>284</v>
      </c>
      <c r="Q321" s="275" t="s">
        <v>47</v>
      </c>
      <c r="R321" s="276" t="s">
        <v>283</v>
      </c>
      <c r="S321" s="276" t="s">
        <v>284</v>
      </c>
      <c r="T321" s="276" t="s">
        <v>47</v>
      </c>
    </row>
    <row r="322" spans="2:20" x14ac:dyDescent="0.2">
      <c r="B322" s="286" t="s">
        <v>81</v>
      </c>
      <c r="C322" s="234"/>
      <c r="D322" s="234"/>
      <c r="E322" s="234"/>
      <c r="F322" s="234"/>
      <c r="G322" s="234"/>
      <c r="H322" s="234"/>
      <c r="I322" s="234"/>
      <c r="J322" s="234"/>
      <c r="K322" s="234"/>
      <c r="L322" s="234"/>
      <c r="M322" s="234"/>
      <c r="N322" s="234"/>
      <c r="O322" s="234"/>
      <c r="P322" s="234"/>
      <c r="Q322" s="234"/>
      <c r="R322" s="234"/>
      <c r="S322" s="234"/>
      <c r="T322" s="232"/>
    </row>
    <row r="323" spans="2:20" x14ac:dyDescent="0.2">
      <c r="B323" s="114" t="s">
        <v>715</v>
      </c>
      <c r="C323" s="104">
        <f>+C155*E334</f>
        <v>0</v>
      </c>
      <c r="D323" s="104">
        <f t="shared" ref="D323:D332" si="244">+D155*$E$334</f>
        <v>3.1058480086114097</v>
      </c>
      <c r="E323" s="104">
        <f>+C323+D323</f>
        <v>3.1058480086114097</v>
      </c>
      <c r="F323" s="104">
        <f>+F155*H334</f>
        <v>0</v>
      </c>
      <c r="G323" s="104">
        <f t="shared" ref="G323:G332" si="245">+G155*$H$334</f>
        <v>2.9837180413575815</v>
      </c>
      <c r="H323" s="104">
        <f>+F323+G323</f>
        <v>2.9837180413575815</v>
      </c>
      <c r="I323" s="104">
        <f>+I155*K334</f>
        <v>0</v>
      </c>
      <c r="J323" s="104">
        <f t="shared" ref="J323:J332" si="246">+J155*$K$334</f>
        <v>3.2801388151247113</v>
      </c>
      <c r="K323" s="104">
        <f>+I323+J323</f>
        <v>3.2801388151247113</v>
      </c>
      <c r="L323" s="104">
        <f>+L155*N334</f>
        <v>0</v>
      </c>
      <c r="M323" s="104">
        <f t="shared" ref="M323:M332" si="247">+M155*$N$334</f>
        <v>3.6116634194172192</v>
      </c>
      <c r="N323" s="104">
        <f>+L323+M323</f>
        <v>3.6116634194172192</v>
      </c>
      <c r="O323" s="104">
        <f>+O155*Q334</f>
        <v>0</v>
      </c>
      <c r="P323" s="104">
        <f t="shared" ref="P323:P332" si="248">+P155*$Q$334</f>
        <v>8.0144297735987067</v>
      </c>
      <c r="Q323" s="104">
        <f>+O323+P323</f>
        <v>8.0144297735987067</v>
      </c>
      <c r="R323" s="104">
        <f>+R155*T334</f>
        <v>0</v>
      </c>
      <c r="S323" s="104">
        <f t="shared" ref="S323:S332" si="249">+S155*$T$334</f>
        <v>8.8372103703040157</v>
      </c>
      <c r="T323" s="104">
        <f>+R323+S323</f>
        <v>8.8372103703040157</v>
      </c>
    </row>
    <row r="324" spans="2:20" x14ac:dyDescent="0.2">
      <c r="B324" s="114" t="s">
        <v>716</v>
      </c>
      <c r="C324" s="104">
        <f t="shared" ref="C324:C332" si="250">+C156*$E$334</f>
        <v>4.2263724434876213</v>
      </c>
      <c r="D324" s="104">
        <f t="shared" si="244"/>
        <v>0</v>
      </c>
      <c r="E324" s="104">
        <f t="shared" ref="E324:E332" si="251">+C324+D324</f>
        <v>4.2263724434876213</v>
      </c>
      <c r="F324" s="104">
        <f t="shared" ref="F324:F332" si="252">+F156*$H$334</f>
        <v>4.060180560725013</v>
      </c>
      <c r="G324" s="104">
        <f t="shared" si="245"/>
        <v>0</v>
      </c>
      <c r="H324" s="104">
        <f t="shared" ref="H324:H332" si="253">+F324+G324</f>
        <v>4.060180560725013</v>
      </c>
      <c r="I324" s="104">
        <f t="shared" ref="I324:I332" si="254">+I156*$K$334</f>
        <v>4.4635436958343782</v>
      </c>
      <c r="J324" s="104">
        <f t="shared" si="246"/>
        <v>0</v>
      </c>
      <c r="K324" s="104">
        <f t="shared" ref="K324:K332" si="255">+I324+J324</f>
        <v>4.4635436958343782</v>
      </c>
      <c r="L324" s="104">
        <f t="shared" ref="L324:L332" si="256">+L156*$N$334</f>
        <v>4.9146753829082828</v>
      </c>
      <c r="M324" s="104">
        <f t="shared" si="247"/>
        <v>0</v>
      </c>
      <c r="N324" s="104">
        <f t="shared" ref="N324:N332" si="257">+L324+M324</f>
        <v>4.9146753829082828</v>
      </c>
      <c r="O324" s="104">
        <f t="shared" ref="O324:O332" si="258">+O156*$Q$334</f>
        <v>8.1794002116707123</v>
      </c>
      <c r="P324" s="104">
        <f t="shared" si="248"/>
        <v>0</v>
      </c>
      <c r="Q324" s="104">
        <f t="shared" ref="Q324:Q332" si="259">+O324+P324</f>
        <v>8.1794002116707123</v>
      </c>
      <c r="R324" s="104">
        <f t="shared" ref="R324:R332" si="260">+R156*$T$334</f>
        <v>9.0191170695087557</v>
      </c>
      <c r="S324" s="104">
        <f t="shared" si="249"/>
        <v>0</v>
      </c>
      <c r="T324" s="104">
        <f t="shared" ref="T324:T332" si="261">+R324+S324</f>
        <v>9.0191170695087557</v>
      </c>
    </row>
    <row r="325" spans="2:20" x14ac:dyDescent="0.2">
      <c r="B325" s="114" t="s">
        <v>287</v>
      </c>
      <c r="C325" s="104">
        <f t="shared" si="250"/>
        <v>2.6042787944025836</v>
      </c>
      <c r="D325" s="104">
        <f t="shared" si="244"/>
        <v>0</v>
      </c>
      <c r="E325" s="104">
        <f t="shared" si="251"/>
        <v>2.6042787944025836</v>
      </c>
      <c r="F325" s="104">
        <f t="shared" si="252"/>
        <v>2.5018718243904128</v>
      </c>
      <c r="G325" s="104">
        <f t="shared" si="245"/>
        <v>0</v>
      </c>
      <c r="H325" s="104">
        <f t="shared" si="253"/>
        <v>2.5018718243904128</v>
      </c>
      <c r="I325" s="104">
        <f t="shared" si="254"/>
        <v>2.7504230520106199</v>
      </c>
      <c r="J325" s="104">
        <f t="shared" si="246"/>
        <v>0</v>
      </c>
      <c r="K325" s="104">
        <f t="shared" si="255"/>
        <v>2.7504230520106199</v>
      </c>
      <c r="L325" s="104">
        <f t="shared" si="256"/>
        <v>3.0284091267920754</v>
      </c>
      <c r="M325" s="104">
        <f t="shared" si="247"/>
        <v>0</v>
      </c>
      <c r="N325" s="104">
        <f t="shared" si="257"/>
        <v>3.0284091267920754</v>
      </c>
      <c r="O325" s="104">
        <f t="shared" si="258"/>
        <v>3.3600822465783442</v>
      </c>
      <c r="P325" s="104">
        <f t="shared" si="248"/>
        <v>0</v>
      </c>
      <c r="Q325" s="104">
        <f t="shared" si="259"/>
        <v>3.3600822465783442</v>
      </c>
      <c r="R325" s="104">
        <f t="shared" si="260"/>
        <v>3.7050363548451455</v>
      </c>
      <c r="S325" s="104">
        <f t="shared" si="249"/>
        <v>0</v>
      </c>
      <c r="T325" s="104">
        <f t="shared" si="261"/>
        <v>3.7050363548451455</v>
      </c>
    </row>
    <row r="326" spans="2:20" x14ac:dyDescent="0.2">
      <c r="B326" s="114" t="s">
        <v>288</v>
      </c>
      <c r="C326" s="104">
        <f t="shared" si="250"/>
        <v>0</v>
      </c>
      <c r="D326" s="104">
        <f t="shared" si="244"/>
        <v>0</v>
      </c>
      <c r="E326" s="104">
        <f t="shared" si="251"/>
        <v>0</v>
      </c>
      <c r="F326" s="104">
        <f t="shared" si="252"/>
        <v>4.7148628416241793</v>
      </c>
      <c r="G326" s="104">
        <f t="shared" si="245"/>
        <v>0</v>
      </c>
      <c r="H326" s="104">
        <f t="shared" si="253"/>
        <v>4.7148628416241793</v>
      </c>
      <c r="I326" s="104">
        <f t="shared" si="254"/>
        <v>6.2317743747633605</v>
      </c>
      <c r="J326" s="104">
        <f t="shared" si="246"/>
        <v>0</v>
      </c>
      <c r="K326" s="104">
        <f t="shared" si="255"/>
        <v>6.2317743747633605</v>
      </c>
      <c r="L326" s="104">
        <f t="shared" si="256"/>
        <v>7.7980357715565951</v>
      </c>
      <c r="M326" s="104">
        <f t="shared" si="247"/>
        <v>0</v>
      </c>
      <c r="N326" s="104">
        <f t="shared" si="257"/>
        <v>7.7980357715565951</v>
      </c>
      <c r="O326" s="104">
        <f t="shared" si="258"/>
        <v>13.111200066715057</v>
      </c>
      <c r="P326" s="104">
        <f t="shared" si="248"/>
        <v>0</v>
      </c>
      <c r="Q326" s="104">
        <f t="shared" si="259"/>
        <v>13.111200066715057</v>
      </c>
      <c r="R326" s="104">
        <f t="shared" si="260"/>
        <v>16.297954844291148</v>
      </c>
      <c r="S326" s="104">
        <f t="shared" si="249"/>
        <v>0</v>
      </c>
      <c r="T326" s="104">
        <f t="shared" si="261"/>
        <v>16.297954844291148</v>
      </c>
    </row>
    <row r="327" spans="2:20" x14ac:dyDescent="0.2">
      <c r="B327" s="114" t="s">
        <v>289</v>
      </c>
      <c r="C327" s="104">
        <f t="shared" si="250"/>
        <v>2.7084499461786868</v>
      </c>
      <c r="D327" s="104">
        <f t="shared" si="244"/>
        <v>0</v>
      </c>
      <c r="E327" s="104">
        <f t="shared" si="251"/>
        <v>2.7084499461786868</v>
      </c>
      <c r="F327" s="104">
        <f t="shared" si="252"/>
        <v>2.6019466973660297</v>
      </c>
      <c r="G327" s="104">
        <f t="shared" si="245"/>
        <v>0</v>
      </c>
      <c r="H327" s="104">
        <f t="shared" si="253"/>
        <v>2.6019466973660297</v>
      </c>
      <c r="I327" s="104">
        <f t="shared" si="254"/>
        <v>2.8604399740910447</v>
      </c>
      <c r="J327" s="104">
        <f t="shared" si="246"/>
        <v>0</v>
      </c>
      <c r="K327" s="104">
        <f t="shared" si="255"/>
        <v>2.8604399740910447</v>
      </c>
      <c r="L327" s="104">
        <f t="shared" si="256"/>
        <v>3.1495454918637589</v>
      </c>
      <c r="M327" s="104">
        <f t="shared" si="247"/>
        <v>0</v>
      </c>
      <c r="N327" s="104">
        <f t="shared" si="257"/>
        <v>3.1495454918637589</v>
      </c>
      <c r="O327" s="104">
        <f t="shared" si="258"/>
        <v>3.494485536441478</v>
      </c>
      <c r="P327" s="104">
        <f t="shared" si="248"/>
        <v>0</v>
      </c>
      <c r="Q327" s="104">
        <f t="shared" si="259"/>
        <v>3.494485536441478</v>
      </c>
      <c r="R327" s="104">
        <f t="shared" si="260"/>
        <v>3.8532378090389514</v>
      </c>
      <c r="S327" s="104">
        <f t="shared" si="249"/>
        <v>0</v>
      </c>
      <c r="T327" s="104">
        <f t="shared" si="261"/>
        <v>3.8532378090389514</v>
      </c>
    </row>
    <row r="328" spans="2:20" x14ac:dyDescent="0.2">
      <c r="B328" s="114" t="s">
        <v>290</v>
      </c>
      <c r="C328" s="104">
        <f t="shared" si="250"/>
        <v>0</v>
      </c>
      <c r="D328" s="104">
        <f t="shared" si="244"/>
        <v>2.1344456404736274</v>
      </c>
      <c r="E328" s="104">
        <f t="shared" si="251"/>
        <v>2.1344456404736274</v>
      </c>
      <c r="F328" s="104">
        <f t="shared" si="252"/>
        <v>0</v>
      </c>
      <c r="G328" s="104">
        <f t="shared" si="245"/>
        <v>2.050513723826918</v>
      </c>
      <c r="H328" s="104">
        <f t="shared" si="253"/>
        <v>2.050513723826918</v>
      </c>
      <c r="I328" s="104">
        <f t="shared" si="254"/>
        <v>0</v>
      </c>
      <c r="J328" s="104">
        <f t="shared" si="246"/>
        <v>2.2542242809948267</v>
      </c>
      <c r="K328" s="104">
        <f t="shared" si="255"/>
        <v>2.2542242809948267</v>
      </c>
      <c r="L328" s="104">
        <f t="shared" si="256"/>
        <v>0</v>
      </c>
      <c r="M328" s="104">
        <f t="shared" si="247"/>
        <v>2.4820593986116277</v>
      </c>
      <c r="N328" s="104">
        <f t="shared" si="257"/>
        <v>2.4820593986116277</v>
      </c>
      <c r="O328" s="104">
        <f t="shared" si="258"/>
        <v>0</v>
      </c>
      <c r="P328" s="104">
        <f t="shared" si="248"/>
        <v>2.753895980052782</v>
      </c>
      <c r="Q328" s="104">
        <f t="shared" si="259"/>
        <v>2.753895980052782</v>
      </c>
      <c r="R328" s="104">
        <f t="shared" si="260"/>
        <v>0</v>
      </c>
      <c r="S328" s="104">
        <f t="shared" si="249"/>
        <v>3.0366175512363482</v>
      </c>
      <c r="T328" s="104">
        <f t="shared" si="261"/>
        <v>3.0366175512363482</v>
      </c>
    </row>
    <row r="329" spans="2:20" x14ac:dyDescent="0.2">
      <c r="B329" s="114" t="s">
        <v>291</v>
      </c>
      <c r="C329" s="104">
        <f t="shared" si="250"/>
        <v>0</v>
      </c>
      <c r="D329" s="104">
        <f t="shared" si="244"/>
        <v>1.0884822389666307</v>
      </c>
      <c r="E329" s="104">
        <f t="shared" si="251"/>
        <v>1.0884822389666307</v>
      </c>
      <c r="F329" s="104">
        <f t="shared" si="252"/>
        <v>0</v>
      </c>
      <c r="G329" s="104">
        <f t="shared" si="245"/>
        <v>1.0456803053778705</v>
      </c>
      <c r="H329" s="104">
        <f t="shared" si="253"/>
        <v>1.0456803053778705</v>
      </c>
      <c r="I329" s="104">
        <f t="shared" si="254"/>
        <v>0</v>
      </c>
      <c r="J329" s="104">
        <f t="shared" si="246"/>
        <v>1.149564573575051</v>
      </c>
      <c r="K329" s="104">
        <f t="shared" si="255"/>
        <v>1.149564573575051</v>
      </c>
      <c r="L329" s="104">
        <f t="shared" si="256"/>
        <v>0</v>
      </c>
      <c r="M329" s="104">
        <f t="shared" si="247"/>
        <v>1.2657514064633002</v>
      </c>
      <c r="N329" s="104">
        <f t="shared" si="257"/>
        <v>1.2657514064633002</v>
      </c>
      <c r="O329" s="104">
        <f t="shared" si="258"/>
        <v>0</v>
      </c>
      <c r="P329" s="104">
        <f t="shared" si="248"/>
        <v>1.4043772328556021</v>
      </c>
      <c r="Q329" s="104">
        <f t="shared" si="259"/>
        <v>1.4043772328556021</v>
      </c>
      <c r="R329" s="104">
        <f t="shared" si="260"/>
        <v>0</v>
      </c>
      <c r="S329" s="104">
        <f t="shared" si="249"/>
        <v>1.548553970351604</v>
      </c>
      <c r="T329" s="104">
        <f t="shared" si="261"/>
        <v>1.548553970351604</v>
      </c>
    </row>
    <row r="330" spans="2:20" s="135" customFormat="1" x14ac:dyDescent="0.2">
      <c r="B330" s="114" t="s">
        <v>292</v>
      </c>
      <c r="C330" s="119">
        <f t="shared" si="250"/>
        <v>25.511302475780408</v>
      </c>
      <c r="D330" s="119">
        <f t="shared" si="244"/>
        <v>0</v>
      </c>
      <c r="E330" s="119">
        <f t="shared" si="251"/>
        <v>25.511302475780408</v>
      </c>
      <c r="F330" s="119">
        <f t="shared" si="252"/>
        <v>24.50813215729384</v>
      </c>
      <c r="G330" s="119">
        <f t="shared" si="245"/>
        <v>0</v>
      </c>
      <c r="H330" s="119">
        <f t="shared" si="253"/>
        <v>24.50813215729384</v>
      </c>
      <c r="I330" s="119">
        <f t="shared" si="254"/>
        <v>26.942919693165262</v>
      </c>
      <c r="J330" s="119">
        <f t="shared" si="246"/>
        <v>0</v>
      </c>
      <c r="K330" s="119">
        <f t="shared" si="255"/>
        <v>26.942919693165262</v>
      </c>
      <c r="L330" s="119">
        <f t="shared" si="256"/>
        <v>29.666048588983603</v>
      </c>
      <c r="M330" s="119">
        <f t="shared" si="247"/>
        <v>0</v>
      </c>
      <c r="N330" s="119">
        <f t="shared" si="257"/>
        <v>29.666048588983603</v>
      </c>
      <c r="O330" s="119">
        <f t="shared" si="258"/>
        <v>0</v>
      </c>
      <c r="P330" s="119">
        <f t="shared" si="248"/>
        <v>0</v>
      </c>
      <c r="Q330" s="119">
        <f t="shared" si="259"/>
        <v>0</v>
      </c>
      <c r="R330" s="119">
        <f t="shared" si="260"/>
        <v>0</v>
      </c>
      <c r="S330" s="119">
        <f t="shared" si="249"/>
        <v>0</v>
      </c>
      <c r="T330" s="119">
        <f t="shared" si="261"/>
        <v>0</v>
      </c>
    </row>
    <row r="331" spans="2:20" x14ac:dyDescent="0.2">
      <c r="B331" s="114" t="s">
        <v>293</v>
      </c>
      <c r="C331" s="104">
        <f t="shared" si="250"/>
        <v>0</v>
      </c>
      <c r="D331" s="104">
        <f t="shared" si="244"/>
        <v>1.1182454251883747</v>
      </c>
      <c r="E331" s="104">
        <f t="shared" si="251"/>
        <v>1.1182454251883747</v>
      </c>
      <c r="F331" s="104">
        <f t="shared" si="252"/>
        <v>0</v>
      </c>
      <c r="G331" s="104">
        <f t="shared" si="245"/>
        <v>1.0742731262280467</v>
      </c>
      <c r="H331" s="104">
        <f t="shared" si="253"/>
        <v>1.0742731262280467</v>
      </c>
      <c r="I331" s="104">
        <f t="shared" si="254"/>
        <v>0</v>
      </c>
      <c r="J331" s="104">
        <f t="shared" si="246"/>
        <v>1.1809979798837438</v>
      </c>
      <c r="K331" s="104">
        <f t="shared" si="255"/>
        <v>1.1809979798837438</v>
      </c>
      <c r="L331" s="104">
        <f t="shared" si="256"/>
        <v>0</v>
      </c>
      <c r="M331" s="104">
        <f t="shared" si="247"/>
        <v>1.3003617964837808</v>
      </c>
      <c r="N331" s="104">
        <f t="shared" si="257"/>
        <v>1.3003617964837808</v>
      </c>
      <c r="O331" s="104">
        <f t="shared" si="258"/>
        <v>0</v>
      </c>
      <c r="P331" s="104">
        <f t="shared" si="248"/>
        <v>1.4427781728164972</v>
      </c>
      <c r="Q331" s="104">
        <f t="shared" si="259"/>
        <v>1.4427781728164972</v>
      </c>
      <c r="R331" s="104">
        <f t="shared" si="260"/>
        <v>0</v>
      </c>
      <c r="S331" s="104">
        <f t="shared" si="249"/>
        <v>1.5908972429784054</v>
      </c>
      <c r="T331" s="104">
        <f t="shared" si="261"/>
        <v>1.5908972429784054</v>
      </c>
    </row>
    <row r="332" spans="2:20" s="135" customFormat="1" x14ac:dyDescent="0.2">
      <c r="B332" s="114" t="s">
        <v>294</v>
      </c>
      <c r="C332" s="104">
        <f t="shared" si="250"/>
        <v>33.558400645855755</v>
      </c>
      <c r="D332" s="104">
        <f t="shared" si="244"/>
        <v>0</v>
      </c>
      <c r="E332" s="104">
        <f t="shared" si="251"/>
        <v>33.558400645855755</v>
      </c>
      <c r="F332" s="104">
        <f t="shared" si="252"/>
        <v>29.307997853352834</v>
      </c>
      <c r="G332" s="104">
        <f t="shared" si="245"/>
        <v>0</v>
      </c>
      <c r="H332" s="104">
        <f t="shared" si="253"/>
        <v>29.307997853352834</v>
      </c>
      <c r="I332" s="104">
        <f t="shared" si="254"/>
        <v>29.290575784930759</v>
      </c>
      <c r="J332" s="104">
        <f t="shared" si="246"/>
        <v>0</v>
      </c>
      <c r="K332" s="104">
        <f t="shared" si="255"/>
        <v>29.290575784930759</v>
      </c>
      <c r="L332" s="104">
        <f t="shared" si="256"/>
        <v>29.319075435664601</v>
      </c>
      <c r="M332" s="104">
        <f t="shared" si="247"/>
        <v>0</v>
      </c>
      <c r="N332" s="104">
        <f t="shared" si="257"/>
        <v>29.319075435664601</v>
      </c>
      <c r="O332" s="104">
        <f t="shared" si="258"/>
        <v>83.903005704585496</v>
      </c>
      <c r="P332" s="104">
        <f t="shared" si="248"/>
        <v>0</v>
      </c>
      <c r="Q332" s="104">
        <f t="shared" si="259"/>
        <v>83.903005704585496</v>
      </c>
      <c r="R332" s="104">
        <f t="shared" si="260"/>
        <v>84.106081503004646</v>
      </c>
      <c r="S332" s="104">
        <f t="shared" si="249"/>
        <v>0</v>
      </c>
      <c r="T332" s="104">
        <f t="shared" si="261"/>
        <v>84.106081503004646</v>
      </c>
    </row>
    <row r="333" spans="2:20" x14ac:dyDescent="0.2">
      <c r="B333" s="278" t="s">
        <v>8</v>
      </c>
      <c r="C333" s="106">
        <f t="shared" ref="C333:T333" si="262">SUM(C323:C332)</f>
        <v>68.608804305705064</v>
      </c>
      <c r="D333" s="106">
        <f t="shared" si="262"/>
        <v>7.4470213132400431</v>
      </c>
      <c r="E333" s="106">
        <f t="shared" si="262"/>
        <v>76.055825618945107</v>
      </c>
      <c r="F333" s="106">
        <f t="shared" si="262"/>
        <v>67.694991934752309</v>
      </c>
      <c r="G333" s="106">
        <f t="shared" si="262"/>
        <v>7.154185196790416</v>
      </c>
      <c r="H333" s="106">
        <f t="shared" si="262"/>
        <v>74.849177131542731</v>
      </c>
      <c r="I333" s="106">
        <f t="shared" si="262"/>
        <v>72.539676574795422</v>
      </c>
      <c r="J333" s="106">
        <f t="shared" si="262"/>
        <v>7.8649256495783328</v>
      </c>
      <c r="K333" s="106">
        <f t="shared" si="262"/>
        <v>80.404602224373747</v>
      </c>
      <c r="L333" s="106">
        <f t="shared" si="262"/>
        <v>77.875789797768917</v>
      </c>
      <c r="M333" s="106">
        <f t="shared" si="262"/>
        <v>8.6598360209759271</v>
      </c>
      <c r="N333" s="106">
        <f t="shared" si="262"/>
        <v>86.535625818744847</v>
      </c>
      <c r="O333" s="106">
        <f t="shared" si="262"/>
        <v>112.04817376599108</v>
      </c>
      <c r="P333" s="106">
        <f t="shared" si="262"/>
        <v>13.615481159323588</v>
      </c>
      <c r="Q333" s="106">
        <f t="shared" si="262"/>
        <v>125.66365492531467</v>
      </c>
      <c r="R333" s="106">
        <f t="shared" si="262"/>
        <v>116.98142758068865</v>
      </c>
      <c r="S333" s="106">
        <f t="shared" si="262"/>
        <v>15.013279134870373</v>
      </c>
      <c r="T333" s="106">
        <f t="shared" si="262"/>
        <v>131.994706715559</v>
      </c>
    </row>
    <row r="334" spans="2:20" x14ac:dyDescent="0.2">
      <c r="B334" s="279" t="s">
        <v>297</v>
      </c>
      <c r="C334" s="241"/>
      <c r="D334" s="240"/>
      <c r="E334" s="285">
        <f>Asignaciones!K47</f>
        <v>3.4371736860424641E-2</v>
      </c>
      <c r="F334" s="241"/>
      <c r="G334" s="240"/>
      <c r="H334" s="285">
        <f>Asignaciones!L47</f>
        <v>3.4549408069582024E-2</v>
      </c>
      <c r="I334" s="241"/>
      <c r="J334" s="240"/>
      <c r="K334" s="285">
        <f>Asignaciones!M47</f>
        <v>3.4318561060965785E-2</v>
      </c>
      <c r="L334" s="241"/>
      <c r="M334" s="240"/>
      <c r="N334" s="285">
        <f>Asignaciones!N47</f>
        <v>3.4351776214783677E-2</v>
      </c>
      <c r="O334" s="241"/>
      <c r="P334" s="240"/>
      <c r="Q334" s="285">
        <f>Asignaciones!O47</f>
        <v>3.438936283180076E-2</v>
      </c>
      <c r="R334" s="241"/>
      <c r="S334" s="240"/>
      <c r="T334" s="285">
        <f>Asignaciones!P47</f>
        <v>3.4387218877363172E-2</v>
      </c>
    </row>
    <row r="338" spans="2:20" x14ac:dyDescent="0.2">
      <c r="B338" s="2" t="s">
        <v>310</v>
      </c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7"/>
    </row>
    <row r="339" spans="2:20" x14ac:dyDescent="0.2">
      <c r="B339" s="9" t="s">
        <v>20</v>
      </c>
      <c r="C339" s="199"/>
      <c r="D339" s="199"/>
      <c r="E339" s="199"/>
      <c r="F339" s="199"/>
      <c r="G339" s="199"/>
      <c r="H339" s="199"/>
      <c r="I339" s="199"/>
      <c r="J339" s="199"/>
      <c r="K339" s="199"/>
      <c r="L339" s="199"/>
      <c r="M339" s="199"/>
      <c r="N339" s="199"/>
      <c r="O339" s="199"/>
      <c r="P339" s="199"/>
      <c r="Q339" s="199"/>
      <c r="R339" s="199"/>
      <c r="S339" s="199"/>
      <c r="T339" s="262"/>
    </row>
    <row r="340" spans="2:20" x14ac:dyDescent="0.2">
      <c r="B340" s="201" t="s">
        <v>281</v>
      </c>
      <c r="C340" s="199"/>
      <c r="D340" s="199"/>
      <c r="E340" s="199"/>
      <c r="F340" s="199"/>
      <c r="G340" s="199"/>
      <c r="H340" s="199"/>
      <c r="I340" s="199"/>
      <c r="J340" s="199"/>
      <c r="K340" s="199"/>
      <c r="L340" s="199"/>
      <c r="M340" s="199"/>
      <c r="N340" s="199"/>
      <c r="O340" s="199"/>
      <c r="P340" s="199"/>
      <c r="Q340" s="199"/>
      <c r="R340" s="199"/>
      <c r="S340" s="199"/>
      <c r="T340" s="262"/>
    </row>
    <row r="341" spans="2:20" x14ac:dyDescent="0.2">
      <c r="B341" s="678" t="s">
        <v>2</v>
      </c>
      <c r="C341" s="679"/>
      <c r="D341" s="679"/>
      <c r="E341" s="679"/>
      <c r="F341" s="679"/>
      <c r="G341" s="679"/>
      <c r="H341" s="679"/>
      <c r="I341" s="679"/>
      <c r="J341" s="679"/>
      <c r="K341" s="679"/>
      <c r="L341" s="679"/>
      <c r="M341" s="679"/>
      <c r="N341" s="679"/>
      <c r="O341" s="679"/>
      <c r="P341" s="679"/>
      <c r="Q341" s="679"/>
      <c r="R341" s="679"/>
      <c r="S341" s="679"/>
      <c r="T341" s="680"/>
    </row>
    <row r="342" spans="2:20" x14ac:dyDescent="0.2">
      <c r="B342" s="256"/>
      <c r="C342" s="197"/>
      <c r="D342" s="197"/>
      <c r="E342" s="197"/>
      <c r="F342" s="197"/>
      <c r="G342" s="197"/>
      <c r="H342" s="197"/>
      <c r="I342" s="197"/>
      <c r="J342" s="197"/>
      <c r="K342" s="197"/>
      <c r="L342" s="197"/>
      <c r="M342" s="197"/>
      <c r="N342" s="197"/>
      <c r="O342" s="197"/>
      <c r="P342" s="197"/>
      <c r="Q342" s="197"/>
      <c r="R342" s="197"/>
      <c r="S342" s="197"/>
      <c r="T342" s="197"/>
    </row>
    <row r="343" spans="2:20" x14ac:dyDescent="0.2">
      <c r="B343" s="264"/>
    </row>
    <row r="344" spans="2:20" x14ac:dyDescent="0.2">
      <c r="B344" s="265" t="s">
        <v>282</v>
      </c>
      <c r="C344" s="267" t="s">
        <v>38</v>
      </c>
      <c r="D344" s="662"/>
      <c r="E344" s="299"/>
      <c r="F344" s="270" t="s">
        <v>39</v>
      </c>
      <c r="G344" s="663"/>
      <c r="H344" s="663"/>
      <c r="I344" s="301" t="s">
        <v>40</v>
      </c>
      <c r="J344" s="662"/>
      <c r="K344" s="299"/>
      <c r="L344" s="267" t="s">
        <v>121</v>
      </c>
      <c r="M344" s="662"/>
      <c r="N344" s="299"/>
      <c r="O344" s="270" t="s">
        <v>122</v>
      </c>
      <c r="P344" s="662"/>
      <c r="Q344" s="299"/>
      <c r="R344" s="301" t="s">
        <v>633</v>
      </c>
      <c r="S344" s="662"/>
      <c r="T344" s="299"/>
    </row>
    <row r="345" spans="2:20" x14ac:dyDescent="0.2">
      <c r="B345" s="273"/>
      <c r="C345" s="274" t="s">
        <v>283</v>
      </c>
      <c r="D345" s="275" t="s">
        <v>284</v>
      </c>
      <c r="E345" s="275" t="s">
        <v>47</v>
      </c>
      <c r="F345" s="275" t="s">
        <v>283</v>
      </c>
      <c r="G345" s="275" t="s">
        <v>284</v>
      </c>
      <c r="H345" s="275" t="s">
        <v>47</v>
      </c>
      <c r="I345" s="276" t="s">
        <v>283</v>
      </c>
      <c r="J345" s="276" t="s">
        <v>284</v>
      </c>
      <c r="K345" s="276" t="s">
        <v>47</v>
      </c>
      <c r="L345" s="274" t="s">
        <v>283</v>
      </c>
      <c r="M345" s="275" t="s">
        <v>284</v>
      </c>
      <c r="N345" s="275" t="s">
        <v>47</v>
      </c>
      <c r="O345" s="275" t="s">
        <v>283</v>
      </c>
      <c r="P345" s="275" t="s">
        <v>284</v>
      </c>
      <c r="Q345" s="275" t="s">
        <v>47</v>
      </c>
      <c r="R345" s="276" t="s">
        <v>283</v>
      </c>
      <c r="S345" s="276" t="s">
        <v>284</v>
      </c>
      <c r="T345" s="276" t="s">
        <v>47</v>
      </c>
    </row>
    <row r="346" spans="2:20" x14ac:dyDescent="0.2">
      <c r="B346" s="286" t="s">
        <v>82</v>
      </c>
      <c r="C346" s="234"/>
      <c r="D346" s="234"/>
      <c r="E346" s="234"/>
      <c r="F346" s="234"/>
      <c r="G346" s="234"/>
      <c r="H346" s="234"/>
      <c r="I346" s="234"/>
      <c r="J346" s="234"/>
      <c r="K346" s="234"/>
      <c r="L346" s="234"/>
      <c r="M346" s="234"/>
      <c r="N346" s="234"/>
      <c r="O346" s="234"/>
      <c r="P346" s="234"/>
      <c r="Q346" s="234"/>
      <c r="R346" s="234"/>
      <c r="S346" s="234"/>
      <c r="T346" s="232"/>
    </row>
    <row r="347" spans="2:20" x14ac:dyDescent="0.2">
      <c r="B347" s="114" t="s">
        <v>715</v>
      </c>
      <c r="C347" s="104">
        <f>+C155*E358</f>
        <v>0</v>
      </c>
      <c r="D347" s="104">
        <f t="shared" ref="D347:D356" si="263">+D155*$E$358</f>
        <v>1.1794359526372442</v>
      </c>
      <c r="E347" s="104">
        <f>+C347+D347</f>
        <v>1.1794359526372442</v>
      </c>
      <c r="F347" s="104">
        <f>+F155*H358</f>
        <v>0</v>
      </c>
      <c r="G347" s="104">
        <f t="shared" ref="G347:G356" si="264">+G155*$H$358</f>
        <v>1.0849883786754841</v>
      </c>
      <c r="H347" s="104">
        <f>+F347+G347</f>
        <v>1.0849883786754841</v>
      </c>
      <c r="I347" s="104">
        <f>+I155*K358</f>
        <v>0</v>
      </c>
      <c r="J347" s="104">
        <f t="shared" ref="J347:J356" si="265">+J155*$K$358</f>
        <v>1.2247050775210848</v>
      </c>
      <c r="K347" s="104">
        <f>+I347+J347</f>
        <v>1.2247050775210848</v>
      </c>
      <c r="L347" s="104">
        <f>+L155*N358</f>
        <v>0</v>
      </c>
      <c r="M347" s="104">
        <f t="shared" ref="M347:M356" si="266">+M155*$N$358</f>
        <v>1.3495224756085371</v>
      </c>
      <c r="N347" s="104">
        <f>+L347+M347</f>
        <v>1.3495224756085371</v>
      </c>
      <c r="O347" s="104">
        <f>+O155*Q358</f>
        <v>0</v>
      </c>
      <c r="P347" s="104">
        <f t="shared" ref="P347:P356" si="267">+P155*$Q$358</f>
        <v>2.9801345350270982</v>
      </c>
      <c r="Q347" s="104">
        <f>+O347+P347</f>
        <v>2.9801345350270982</v>
      </c>
      <c r="R347" s="104">
        <f>+R155*T358</f>
        <v>0</v>
      </c>
      <c r="S347" s="104">
        <f t="shared" ref="S347:S356" si="268">+S155*$T$358</f>
        <v>3.292055586049822</v>
      </c>
      <c r="T347" s="104">
        <f>+R347+S347</f>
        <v>3.292055586049822</v>
      </c>
    </row>
    <row r="348" spans="2:20" x14ac:dyDescent="0.2">
      <c r="B348" s="114" t="s">
        <v>716</v>
      </c>
      <c r="C348" s="104">
        <f t="shared" ref="C348:C356" si="269">+C156*$E$358</f>
        <v>1.604951560818084</v>
      </c>
      <c r="D348" s="104">
        <f t="shared" si="263"/>
        <v>0</v>
      </c>
      <c r="E348" s="104">
        <f t="shared" ref="E348:E356" si="270">+C348+D348</f>
        <v>1.604951560818084</v>
      </c>
      <c r="F348" s="104">
        <f t="shared" ref="F348:F356" si="271">+F156*$H$358</f>
        <v>1.4764292948090958</v>
      </c>
      <c r="G348" s="104">
        <f t="shared" si="264"/>
        <v>0</v>
      </c>
      <c r="H348" s="104">
        <f t="shared" ref="H348:H356" si="272">+F348+G348</f>
        <v>1.4764292948090958</v>
      </c>
      <c r="I348" s="104">
        <f t="shared" ref="I348:I356" si="273">+I156*$K$358</f>
        <v>1.666552830880041</v>
      </c>
      <c r="J348" s="104">
        <f t="shared" si="265"/>
        <v>0</v>
      </c>
      <c r="K348" s="104">
        <f t="shared" ref="K348:K356" si="274">+I348+J348</f>
        <v>1.666552830880041</v>
      </c>
      <c r="L348" s="104">
        <f t="shared" ref="L348:L356" si="275">+L156*$N$358</f>
        <v>1.8364017128221048</v>
      </c>
      <c r="M348" s="104">
        <f t="shared" si="266"/>
        <v>0</v>
      </c>
      <c r="N348" s="104">
        <f t="shared" ref="N348:N356" si="276">+L348+M348</f>
        <v>1.8364017128221048</v>
      </c>
      <c r="O348" s="104">
        <f t="shared" ref="O348:O356" si="277">+O156*$Q$358</f>
        <v>3.0414781506860047</v>
      </c>
      <c r="P348" s="104">
        <f t="shared" si="267"/>
        <v>0</v>
      </c>
      <c r="Q348" s="104">
        <f t="shared" ref="Q348:Q356" si="278">+O348+P348</f>
        <v>3.0414781506860047</v>
      </c>
      <c r="R348" s="104">
        <f t="shared" ref="R348:R356" si="279">+R156*$T$358</f>
        <v>3.3598198397185102</v>
      </c>
      <c r="S348" s="104">
        <f t="shared" si="268"/>
        <v>0</v>
      </c>
      <c r="T348" s="104">
        <f t="shared" ref="T348:T356" si="280">+R348+S348</f>
        <v>3.3598198397185102</v>
      </c>
    </row>
    <row r="349" spans="2:20" x14ac:dyDescent="0.2">
      <c r="B349" s="114" t="s">
        <v>287</v>
      </c>
      <c r="C349" s="104">
        <f t="shared" si="269"/>
        <v>0.98896663078579128</v>
      </c>
      <c r="D349" s="104">
        <f t="shared" si="263"/>
        <v>0</v>
      </c>
      <c r="E349" s="104">
        <f t="shared" si="270"/>
        <v>0.98896663078579128</v>
      </c>
      <c r="F349" s="104">
        <f t="shared" si="271"/>
        <v>0.90977157250560481</v>
      </c>
      <c r="G349" s="104">
        <f t="shared" si="264"/>
        <v>0</v>
      </c>
      <c r="H349" s="104">
        <f t="shared" si="272"/>
        <v>0.90977157250560481</v>
      </c>
      <c r="I349" s="104">
        <f t="shared" si="273"/>
        <v>1.0269251598732645</v>
      </c>
      <c r="J349" s="104">
        <f t="shared" si="265"/>
        <v>0</v>
      </c>
      <c r="K349" s="104">
        <f t="shared" si="274"/>
        <v>1.0269251598732645</v>
      </c>
      <c r="L349" s="104">
        <f t="shared" si="275"/>
        <v>1.1315855624784097</v>
      </c>
      <c r="M349" s="104">
        <f t="shared" si="266"/>
        <v>0</v>
      </c>
      <c r="N349" s="104">
        <f t="shared" si="276"/>
        <v>1.1315855624784097</v>
      </c>
      <c r="O349" s="104">
        <f t="shared" si="277"/>
        <v>1.2494335126057532</v>
      </c>
      <c r="P349" s="104">
        <f t="shared" si="267"/>
        <v>0</v>
      </c>
      <c r="Q349" s="104">
        <f t="shared" si="278"/>
        <v>1.2494335126057532</v>
      </c>
      <c r="R349" s="104">
        <f t="shared" si="279"/>
        <v>1.3802076806355381</v>
      </c>
      <c r="S349" s="104">
        <f t="shared" si="268"/>
        <v>0</v>
      </c>
      <c r="T349" s="104">
        <f t="shared" si="280"/>
        <v>1.3802076806355381</v>
      </c>
    </row>
    <row r="350" spans="2:20" x14ac:dyDescent="0.2">
      <c r="B350" s="114" t="s">
        <v>288</v>
      </c>
      <c r="C350" s="104">
        <f t="shared" si="269"/>
        <v>0</v>
      </c>
      <c r="D350" s="104">
        <f t="shared" si="263"/>
        <v>0</v>
      </c>
      <c r="E350" s="104">
        <f t="shared" si="270"/>
        <v>0</v>
      </c>
      <c r="F350" s="104">
        <f t="shared" si="271"/>
        <v>1.7144955787724292</v>
      </c>
      <c r="G350" s="104">
        <f t="shared" si="264"/>
        <v>0</v>
      </c>
      <c r="H350" s="104">
        <f t="shared" si="272"/>
        <v>1.7144955787724292</v>
      </c>
      <c r="I350" s="104">
        <f t="shared" si="273"/>
        <v>2.3267569297820399</v>
      </c>
      <c r="J350" s="104">
        <f t="shared" si="265"/>
        <v>0</v>
      </c>
      <c r="K350" s="104">
        <f t="shared" si="274"/>
        <v>2.3267569297820399</v>
      </c>
      <c r="L350" s="104">
        <f t="shared" si="275"/>
        <v>2.9137888327957997</v>
      </c>
      <c r="M350" s="104">
        <f t="shared" si="266"/>
        <v>0</v>
      </c>
      <c r="N350" s="104">
        <f t="shared" si="276"/>
        <v>2.9137888327957997</v>
      </c>
      <c r="O350" s="104">
        <f t="shared" si="277"/>
        <v>4.8753487419881889</v>
      </c>
      <c r="P350" s="104">
        <f t="shared" si="267"/>
        <v>0</v>
      </c>
      <c r="Q350" s="104">
        <f t="shared" si="278"/>
        <v>4.8753487419881889</v>
      </c>
      <c r="R350" s="104">
        <f t="shared" si="279"/>
        <v>6.0713472960461665</v>
      </c>
      <c r="S350" s="104">
        <f t="shared" si="268"/>
        <v>0</v>
      </c>
      <c r="T350" s="104">
        <f t="shared" si="280"/>
        <v>6.0713472960461665</v>
      </c>
    </row>
    <row r="351" spans="2:20" x14ac:dyDescent="0.2">
      <c r="B351" s="114" t="s">
        <v>289</v>
      </c>
      <c r="C351" s="104">
        <f t="shared" si="269"/>
        <v>1.0285252960172229</v>
      </c>
      <c r="D351" s="104">
        <f t="shared" si="263"/>
        <v>0</v>
      </c>
      <c r="E351" s="104">
        <f t="shared" si="270"/>
        <v>1.0285252960172229</v>
      </c>
      <c r="F351" s="104">
        <f t="shared" si="271"/>
        <v>0.94616243540582901</v>
      </c>
      <c r="G351" s="104">
        <f t="shared" si="264"/>
        <v>0</v>
      </c>
      <c r="H351" s="104">
        <f t="shared" si="272"/>
        <v>0.94616243540582901</v>
      </c>
      <c r="I351" s="104">
        <f t="shared" si="273"/>
        <v>1.0680021662681951</v>
      </c>
      <c r="J351" s="104">
        <f t="shared" si="265"/>
        <v>0</v>
      </c>
      <c r="K351" s="104">
        <f t="shared" si="274"/>
        <v>1.0680021662681951</v>
      </c>
      <c r="L351" s="104">
        <f t="shared" si="275"/>
        <v>1.1768489849775461</v>
      </c>
      <c r="M351" s="104">
        <f t="shared" si="266"/>
        <v>0</v>
      </c>
      <c r="N351" s="104">
        <f t="shared" si="276"/>
        <v>1.1768489849775461</v>
      </c>
      <c r="O351" s="104">
        <f t="shared" si="277"/>
        <v>1.2994108531099833</v>
      </c>
      <c r="P351" s="104">
        <f t="shared" si="267"/>
        <v>0</v>
      </c>
      <c r="Q351" s="104">
        <f t="shared" si="278"/>
        <v>1.2994108531099833</v>
      </c>
      <c r="R351" s="104">
        <f t="shared" si="279"/>
        <v>1.4354159878609598</v>
      </c>
      <c r="S351" s="104">
        <f t="shared" si="268"/>
        <v>0</v>
      </c>
      <c r="T351" s="104">
        <f t="shared" si="280"/>
        <v>1.4354159878609598</v>
      </c>
    </row>
    <row r="352" spans="2:20" x14ac:dyDescent="0.2">
      <c r="B352" s="114" t="s">
        <v>290</v>
      </c>
      <c r="C352" s="104">
        <f t="shared" si="269"/>
        <v>0</v>
      </c>
      <c r="D352" s="104">
        <f t="shared" si="263"/>
        <v>0.8105489773950485</v>
      </c>
      <c r="E352" s="104">
        <f t="shared" si="270"/>
        <v>0.8105489773950485</v>
      </c>
      <c r="F352" s="104">
        <f t="shared" si="271"/>
        <v>0</v>
      </c>
      <c r="G352" s="104">
        <f t="shared" si="264"/>
        <v>0.74564135411887933</v>
      </c>
      <c r="H352" s="104">
        <f t="shared" si="272"/>
        <v>0.74564135411887933</v>
      </c>
      <c r="I352" s="104">
        <f t="shared" si="273"/>
        <v>0</v>
      </c>
      <c r="J352" s="104">
        <f t="shared" si="265"/>
        <v>0.84165947796959817</v>
      </c>
      <c r="K352" s="104">
        <f t="shared" si="274"/>
        <v>0.84165947796959817</v>
      </c>
      <c r="L352" s="104">
        <f t="shared" si="275"/>
        <v>0</v>
      </c>
      <c r="M352" s="104">
        <f t="shared" si="266"/>
        <v>0.92743828957414154</v>
      </c>
      <c r="N352" s="104">
        <f t="shared" si="276"/>
        <v>0.92743828957414154</v>
      </c>
      <c r="O352" s="104">
        <f t="shared" si="277"/>
        <v>0</v>
      </c>
      <c r="P352" s="104">
        <f t="shared" si="267"/>
        <v>1.0240255074744296</v>
      </c>
      <c r="Q352" s="104">
        <f t="shared" si="278"/>
        <v>1.0240255074744296</v>
      </c>
      <c r="R352" s="104">
        <f t="shared" si="279"/>
        <v>0</v>
      </c>
      <c r="S352" s="104">
        <f t="shared" si="268"/>
        <v>1.1312069480474125</v>
      </c>
      <c r="T352" s="104">
        <f t="shared" si="280"/>
        <v>1.1312069480474125</v>
      </c>
    </row>
    <row r="353" spans="2:20" x14ac:dyDescent="0.2">
      <c r="B353" s="114" t="s">
        <v>291</v>
      </c>
      <c r="C353" s="104">
        <f t="shared" si="269"/>
        <v>0</v>
      </c>
      <c r="D353" s="104">
        <f t="shared" si="263"/>
        <v>0.4133476856835307</v>
      </c>
      <c r="E353" s="104">
        <f t="shared" si="270"/>
        <v>0.4133476856835307</v>
      </c>
      <c r="F353" s="104">
        <f t="shared" si="271"/>
        <v>0</v>
      </c>
      <c r="G353" s="104">
        <f t="shared" si="264"/>
        <v>0.38024738377377115</v>
      </c>
      <c r="H353" s="104">
        <f t="shared" si="272"/>
        <v>0.38024738377377115</v>
      </c>
      <c r="I353" s="104">
        <f t="shared" si="273"/>
        <v>0</v>
      </c>
      <c r="J353" s="104">
        <f t="shared" si="265"/>
        <v>0.42921280151437674</v>
      </c>
      <c r="K353" s="104">
        <f t="shared" si="274"/>
        <v>0.42921280151437674</v>
      </c>
      <c r="L353" s="104">
        <f t="shared" si="275"/>
        <v>0</v>
      </c>
      <c r="M353" s="104">
        <f t="shared" si="266"/>
        <v>0.47295657795015983</v>
      </c>
      <c r="N353" s="104">
        <f t="shared" si="276"/>
        <v>0.47295657795015983</v>
      </c>
      <c r="O353" s="104">
        <f t="shared" si="277"/>
        <v>0</v>
      </c>
      <c r="P353" s="104">
        <f t="shared" si="267"/>
        <v>0.5222122109829761</v>
      </c>
      <c r="Q353" s="104">
        <f t="shared" si="278"/>
        <v>0.5222122109829761</v>
      </c>
      <c r="R353" s="104">
        <f t="shared" si="279"/>
        <v>0</v>
      </c>
      <c r="S353" s="104">
        <f t="shared" si="268"/>
        <v>0.57687047549828219</v>
      </c>
      <c r="T353" s="104">
        <f t="shared" si="280"/>
        <v>0.57687047549828219</v>
      </c>
    </row>
    <row r="354" spans="2:20" s="135" customFormat="1" x14ac:dyDescent="0.2">
      <c r="B354" s="114" t="s">
        <v>292</v>
      </c>
      <c r="C354" s="119">
        <f t="shared" si="269"/>
        <v>9.6878363832077508</v>
      </c>
      <c r="D354" s="119">
        <f t="shared" si="263"/>
        <v>0</v>
      </c>
      <c r="E354" s="119">
        <f t="shared" si="270"/>
        <v>9.6878363832077508</v>
      </c>
      <c r="F354" s="119">
        <f t="shared" si="271"/>
        <v>8.9120480571977616</v>
      </c>
      <c r="G354" s="119">
        <f t="shared" si="264"/>
        <v>0</v>
      </c>
      <c r="H354" s="119">
        <f t="shared" si="272"/>
        <v>8.9120480571977616</v>
      </c>
      <c r="I354" s="119">
        <f t="shared" si="273"/>
        <v>10.059675035493205</v>
      </c>
      <c r="J354" s="119">
        <f t="shared" si="265"/>
        <v>0</v>
      </c>
      <c r="K354" s="119">
        <f t="shared" si="274"/>
        <v>10.059675035493205</v>
      </c>
      <c r="L354" s="119">
        <f t="shared" si="275"/>
        <v>11.084919795706872</v>
      </c>
      <c r="M354" s="119">
        <f t="shared" si="266"/>
        <v>0</v>
      </c>
      <c r="N354" s="119">
        <f t="shared" si="276"/>
        <v>11.084919795706872</v>
      </c>
      <c r="O354" s="119">
        <f t="shared" si="277"/>
        <v>0</v>
      </c>
      <c r="P354" s="119">
        <f t="shared" si="267"/>
        <v>0</v>
      </c>
      <c r="Q354" s="119">
        <f t="shared" si="278"/>
        <v>0</v>
      </c>
      <c r="R354" s="119">
        <f t="shared" si="279"/>
        <v>0</v>
      </c>
      <c r="S354" s="119">
        <f t="shared" si="268"/>
        <v>0</v>
      </c>
      <c r="T354" s="119">
        <f t="shared" si="280"/>
        <v>0</v>
      </c>
    </row>
    <row r="355" spans="2:20" x14ac:dyDescent="0.2">
      <c r="B355" s="114" t="s">
        <v>293</v>
      </c>
      <c r="C355" s="104">
        <f t="shared" si="269"/>
        <v>0</v>
      </c>
      <c r="D355" s="104">
        <f t="shared" si="263"/>
        <v>0.42465016146393975</v>
      </c>
      <c r="E355" s="104">
        <f t="shared" si="270"/>
        <v>0.42465016146393975</v>
      </c>
      <c r="F355" s="104">
        <f t="shared" si="271"/>
        <v>0</v>
      </c>
      <c r="G355" s="104">
        <f t="shared" si="264"/>
        <v>0.39064477317383517</v>
      </c>
      <c r="H355" s="104">
        <f t="shared" si="272"/>
        <v>0.39064477317383517</v>
      </c>
      <c r="I355" s="104">
        <f t="shared" si="273"/>
        <v>0</v>
      </c>
      <c r="J355" s="104">
        <f t="shared" si="265"/>
        <v>0.44094908905578545</v>
      </c>
      <c r="K355" s="104">
        <f t="shared" si="274"/>
        <v>0.44094908905578545</v>
      </c>
      <c r="L355" s="104">
        <f t="shared" si="275"/>
        <v>0</v>
      </c>
      <c r="M355" s="104">
        <f t="shared" si="266"/>
        <v>0.48588898437848438</v>
      </c>
      <c r="N355" s="104">
        <f t="shared" si="276"/>
        <v>0.48588898437848438</v>
      </c>
      <c r="O355" s="104">
        <f t="shared" si="277"/>
        <v>0</v>
      </c>
      <c r="P355" s="104">
        <f t="shared" si="267"/>
        <v>0.53649145112704177</v>
      </c>
      <c r="Q355" s="104">
        <f t="shared" si="278"/>
        <v>0.53649145112704177</v>
      </c>
      <c r="R355" s="104">
        <f t="shared" si="279"/>
        <v>0</v>
      </c>
      <c r="S355" s="104">
        <f t="shared" si="268"/>
        <v>0.59264427756268823</v>
      </c>
      <c r="T355" s="104">
        <f t="shared" si="280"/>
        <v>0.59264427756268823</v>
      </c>
    </row>
    <row r="356" spans="2:20" s="135" customFormat="1" x14ac:dyDescent="0.2">
      <c r="B356" s="114" t="s">
        <v>294</v>
      </c>
      <c r="C356" s="104">
        <f t="shared" si="269"/>
        <v>12.743696447793326</v>
      </c>
      <c r="D356" s="104">
        <f t="shared" si="263"/>
        <v>0</v>
      </c>
      <c r="E356" s="104">
        <f t="shared" si="270"/>
        <v>12.743696447793326</v>
      </c>
      <c r="F356" s="104">
        <f t="shared" si="271"/>
        <v>10.657453764855576</v>
      </c>
      <c r="G356" s="104">
        <f t="shared" si="264"/>
        <v>0</v>
      </c>
      <c r="H356" s="104">
        <f t="shared" si="272"/>
        <v>10.657453764855576</v>
      </c>
      <c r="I356" s="104">
        <f t="shared" si="273"/>
        <v>10.936219138627205</v>
      </c>
      <c r="J356" s="104">
        <f t="shared" si="265"/>
        <v>0</v>
      </c>
      <c r="K356" s="104">
        <f t="shared" si="274"/>
        <v>10.936219138627205</v>
      </c>
      <c r="L356" s="104">
        <f t="shared" si="275"/>
        <v>10.955270929115555</v>
      </c>
      <c r="M356" s="104">
        <f t="shared" si="266"/>
        <v>0</v>
      </c>
      <c r="N356" s="104">
        <f t="shared" si="276"/>
        <v>10.955270929115555</v>
      </c>
      <c r="O356" s="104">
        <f t="shared" si="277"/>
        <v>31.199006286948201</v>
      </c>
      <c r="P356" s="104">
        <f t="shared" si="267"/>
        <v>0</v>
      </c>
      <c r="Q356" s="104">
        <f t="shared" si="278"/>
        <v>31.199006286948201</v>
      </c>
      <c r="R356" s="104">
        <f t="shared" si="279"/>
        <v>31.331368591512078</v>
      </c>
      <c r="S356" s="104">
        <f t="shared" si="268"/>
        <v>0</v>
      </c>
      <c r="T356" s="104">
        <f t="shared" si="280"/>
        <v>31.331368591512078</v>
      </c>
    </row>
    <row r="357" spans="2:20" x14ac:dyDescent="0.2">
      <c r="B357" s="278" t="s">
        <v>8</v>
      </c>
      <c r="C357" s="106">
        <f t="shared" ref="C357:T357" si="281">SUM(C347:C356)</f>
        <v>26.053976318622176</v>
      </c>
      <c r="D357" s="106">
        <f t="shared" si="281"/>
        <v>2.8279827771797632</v>
      </c>
      <c r="E357" s="106">
        <f t="shared" si="281"/>
        <v>28.881959095801939</v>
      </c>
      <c r="F357" s="106">
        <f t="shared" si="281"/>
        <v>24.616360703546299</v>
      </c>
      <c r="G357" s="106">
        <f t="shared" si="281"/>
        <v>2.6015218897419699</v>
      </c>
      <c r="H357" s="106">
        <f t="shared" si="281"/>
        <v>27.217882593288266</v>
      </c>
      <c r="I357" s="106">
        <f t="shared" si="281"/>
        <v>27.08413126092395</v>
      </c>
      <c r="J357" s="106">
        <f t="shared" si="281"/>
        <v>2.9365264460608449</v>
      </c>
      <c r="K357" s="106">
        <f t="shared" si="281"/>
        <v>30.020657706984796</v>
      </c>
      <c r="L357" s="106">
        <f t="shared" si="281"/>
        <v>29.098815817896288</v>
      </c>
      <c r="M357" s="106">
        <f t="shared" si="281"/>
        <v>3.2358063275113231</v>
      </c>
      <c r="N357" s="106">
        <f t="shared" si="281"/>
        <v>32.334622145407607</v>
      </c>
      <c r="O357" s="106">
        <f t="shared" si="281"/>
        <v>41.66467754533813</v>
      </c>
      <c r="P357" s="106">
        <f t="shared" si="281"/>
        <v>5.0628637046115461</v>
      </c>
      <c r="Q357" s="106">
        <f t="shared" si="281"/>
        <v>46.727541249949674</v>
      </c>
      <c r="R357" s="106">
        <f t="shared" si="281"/>
        <v>43.578159395773255</v>
      </c>
      <c r="S357" s="106">
        <f t="shared" si="281"/>
        <v>5.5927772871582047</v>
      </c>
      <c r="T357" s="106">
        <f t="shared" si="281"/>
        <v>49.170936682931455</v>
      </c>
    </row>
    <row r="358" spans="2:20" x14ac:dyDescent="0.2">
      <c r="B358" s="279" t="s">
        <v>297</v>
      </c>
      <c r="C358" s="241"/>
      <c r="D358" s="240"/>
      <c r="E358" s="285">
        <f>Asignaciones!K48</f>
        <v>1.305255830142708E-2</v>
      </c>
      <c r="F358" s="241"/>
      <c r="G358" s="240"/>
      <c r="H358" s="285">
        <f>Asignaciones!L48</f>
        <v>1.2563421116211646E-2</v>
      </c>
      <c r="I358" s="241"/>
      <c r="J358" s="240"/>
      <c r="K358" s="285">
        <f>Asignaciones!M48</f>
        <v>1.2813517461755408E-2</v>
      </c>
      <c r="L358" s="241"/>
      <c r="M358" s="240"/>
      <c r="N358" s="285">
        <f>Asignaciones!N48</f>
        <v>1.2835773629871018E-2</v>
      </c>
      <c r="O358" s="241"/>
      <c r="P358" s="240"/>
      <c r="Q358" s="285">
        <f>Asignaciones!O48</f>
        <v>1.2787550793723918E-2</v>
      </c>
      <c r="R358" s="241"/>
      <c r="S358" s="240"/>
      <c r="T358" s="285">
        <f>Asignaciones!P48</f>
        <v>1.2809996735434382E-2</v>
      </c>
    </row>
    <row r="362" spans="2:20" x14ac:dyDescent="0.2">
      <c r="B362" s="2" t="s">
        <v>311</v>
      </c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7"/>
    </row>
    <row r="363" spans="2:20" x14ac:dyDescent="0.2">
      <c r="B363" s="9" t="s">
        <v>20</v>
      </c>
      <c r="C363" s="199"/>
      <c r="D363" s="199"/>
      <c r="E363" s="199"/>
      <c r="F363" s="199"/>
      <c r="G363" s="199"/>
      <c r="H363" s="199"/>
      <c r="I363" s="199"/>
      <c r="J363" s="199"/>
      <c r="K363" s="199"/>
      <c r="L363" s="199"/>
      <c r="M363" s="199"/>
      <c r="N363" s="199"/>
      <c r="O363" s="199"/>
      <c r="P363" s="199"/>
      <c r="Q363" s="199"/>
      <c r="R363" s="199"/>
      <c r="S363" s="199"/>
      <c r="T363" s="262"/>
    </row>
    <row r="364" spans="2:20" x14ac:dyDescent="0.2">
      <c r="B364" s="201" t="s">
        <v>281</v>
      </c>
      <c r="C364" s="199"/>
      <c r="D364" s="199"/>
      <c r="E364" s="199"/>
      <c r="F364" s="199"/>
      <c r="G364" s="199"/>
      <c r="H364" s="199"/>
      <c r="I364" s="199"/>
      <c r="J364" s="199"/>
      <c r="K364" s="199"/>
      <c r="L364" s="199"/>
      <c r="M364" s="199"/>
      <c r="N364" s="199"/>
      <c r="O364" s="199"/>
      <c r="P364" s="199"/>
      <c r="Q364" s="199"/>
      <c r="R364" s="199"/>
      <c r="S364" s="199"/>
      <c r="T364" s="262"/>
    </row>
    <row r="365" spans="2:20" x14ac:dyDescent="0.2">
      <c r="B365" s="201" t="s">
        <v>2</v>
      </c>
      <c r="C365" s="199"/>
      <c r="D365" s="199"/>
      <c r="E365" s="199"/>
      <c r="F365" s="199"/>
      <c r="G365" s="199"/>
      <c r="H365" s="199"/>
      <c r="I365" s="199"/>
      <c r="J365" s="199"/>
      <c r="K365" s="199"/>
      <c r="L365" s="199"/>
      <c r="M365" s="199"/>
      <c r="N365" s="199"/>
      <c r="O365" s="199"/>
      <c r="P365" s="199"/>
      <c r="Q365" s="199"/>
      <c r="R365" s="199"/>
      <c r="S365" s="199"/>
      <c r="T365" s="262"/>
    </row>
    <row r="366" spans="2:20" x14ac:dyDescent="0.2">
      <c r="B366" s="256"/>
      <c r="C366" s="197"/>
      <c r="D366" s="197"/>
      <c r="E366" s="19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263"/>
    </row>
    <row r="367" spans="2:20" x14ac:dyDescent="0.2">
      <c r="B367" s="264"/>
    </row>
    <row r="368" spans="2:20" x14ac:dyDescent="0.2">
      <c r="B368" s="265" t="s">
        <v>282</v>
      </c>
      <c r="C368" s="267" t="s">
        <v>38</v>
      </c>
      <c r="D368" s="662"/>
      <c r="E368" s="299"/>
      <c r="F368" s="270" t="s">
        <v>39</v>
      </c>
      <c r="G368" s="663"/>
      <c r="H368" s="663"/>
      <c r="I368" s="301" t="s">
        <v>40</v>
      </c>
      <c r="J368" s="662"/>
      <c r="K368" s="299"/>
      <c r="L368" s="267" t="s">
        <v>121</v>
      </c>
      <c r="M368" s="662"/>
      <c r="N368" s="299"/>
      <c r="O368" s="270" t="s">
        <v>122</v>
      </c>
      <c r="P368" s="662"/>
      <c r="Q368" s="299"/>
      <c r="R368" s="301" t="s">
        <v>633</v>
      </c>
      <c r="S368" s="662"/>
      <c r="T368" s="299"/>
    </row>
    <row r="369" spans="2:20" x14ac:dyDescent="0.2">
      <c r="B369" s="273"/>
      <c r="C369" s="274" t="s">
        <v>283</v>
      </c>
      <c r="D369" s="275" t="s">
        <v>284</v>
      </c>
      <c r="E369" s="275" t="s">
        <v>47</v>
      </c>
      <c r="F369" s="275" t="s">
        <v>283</v>
      </c>
      <c r="G369" s="275" t="s">
        <v>284</v>
      </c>
      <c r="H369" s="275" t="s">
        <v>47</v>
      </c>
      <c r="I369" s="276" t="s">
        <v>283</v>
      </c>
      <c r="J369" s="276" t="s">
        <v>284</v>
      </c>
      <c r="K369" s="276" t="s">
        <v>47</v>
      </c>
      <c r="L369" s="274" t="s">
        <v>283</v>
      </c>
      <c r="M369" s="275" t="s">
        <v>284</v>
      </c>
      <c r="N369" s="275" t="s">
        <v>47</v>
      </c>
      <c r="O369" s="275" t="s">
        <v>283</v>
      </c>
      <c r="P369" s="275" t="s">
        <v>284</v>
      </c>
      <c r="Q369" s="275" t="s">
        <v>47</v>
      </c>
      <c r="R369" s="276" t="s">
        <v>283</v>
      </c>
      <c r="S369" s="276" t="s">
        <v>284</v>
      </c>
      <c r="T369" s="276" t="s">
        <v>47</v>
      </c>
    </row>
    <row r="370" spans="2:20" x14ac:dyDescent="0.2">
      <c r="B370" s="286" t="s">
        <v>83</v>
      </c>
      <c r="C370" s="234"/>
      <c r="D370" s="234"/>
      <c r="E370" s="234"/>
      <c r="F370" s="234"/>
      <c r="G370" s="234"/>
      <c r="H370" s="234"/>
      <c r="I370" s="234"/>
      <c r="J370" s="234"/>
      <c r="K370" s="234"/>
      <c r="L370" s="234"/>
      <c r="M370" s="234"/>
      <c r="N370" s="234"/>
      <c r="O370" s="234"/>
      <c r="P370" s="234"/>
      <c r="Q370" s="234"/>
      <c r="R370" s="234"/>
      <c r="S370" s="234"/>
      <c r="T370" s="232"/>
    </row>
    <row r="371" spans="2:20" x14ac:dyDescent="0.2">
      <c r="B371" s="114" t="s">
        <v>715</v>
      </c>
      <c r="C371" s="104">
        <f>+C155*E382</f>
        <v>0</v>
      </c>
      <c r="D371" s="104">
        <f t="shared" ref="D371:D380" si="282">+D155*$E$382</f>
        <v>19.460693218514528</v>
      </c>
      <c r="E371" s="104">
        <f>+C371+D371</f>
        <v>19.460693218514528</v>
      </c>
      <c r="F371" s="104">
        <f>+F155*H382</f>
        <v>0</v>
      </c>
      <c r="G371" s="104">
        <f t="shared" ref="G371:G380" si="283">+G155*$H$382</f>
        <v>18.472622652321064</v>
      </c>
      <c r="H371" s="104">
        <f>+F371+G371</f>
        <v>18.472622652321064</v>
      </c>
      <c r="I371" s="104">
        <f>+I155*K382</f>
        <v>0</v>
      </c>
      <c r="J371" s="104">
        <f t="shared" ref="J371:J380" si="284">+J155*$K$382</f>
        <v>20.472768019148035</v>
      </c>
      <c r="K371" s="104">
        <f>+I371+J371</f>
        <v>20.472768019148035</v>
      </c>
      <c r="L371" s="104">
        <f>+L155*N382</f>
        <v>0</v>
      </c>
      <c r="M371" s="104">
        <f t="shared" ref="M371:M380" si="285">+M155*$N$382</f>
        <v>22.516375874259449</v>
      </c>
      <c r="N371" s="104">
        <f>+L371+M371</f>
        <v>22.516375874259449</v>
      </c>
      <c r="O371" s="104">
        <f>+O155*Q382</f>
        <v>0</v>
      </c>
      <c r="P371" s="104">
        <f t="shared" ref="P371:P380" si="286">+P155*$Q$382</f>
        <v>49.927286652311459</v>
      </c>
      <c r="Q371" s="104">
        <f>+O371+P371</f>
        <v>49.927286652311459</v>
      </c>
      <c r="R371" s="104">
        <f>+R155*T382</f>
        <v>0</v>
      </c>
      <c r="S371" s="104">
        <f t="shared" ref="S371:S380" si="287">+S155*$T$382</f>
        <v>55.059477533751526</v>
      </c>
      <c r="T371" s="104">
        <f>+R371+S371</f>
        <v>55.059477533751526</v>
      </c>
    </row>
    <row r="372" spans="2:20" x14ac:dyDescent="0.2">
      <c r="B372" s="114" t="s">
        <v>716</v>
      </c>
      <c r="C372" s="104">
        <f t="shared" ref="C372:C380" si="288">+C156*$E$382</f>
        <v>26.481700753498384</v>
      </c>
      <c r="D372" s="104">
        <f t="shared" si="282"/>
        <v>0</v>
      </c>
      <c r="E372" s="104">
        <f t="shared" ref="E372:E380" si="289">+C372+D372</f>
        <v>26.481700753498384</v>
      </c>
      <c r="F372" s="104">
        <f t="shared" ref="F372:F380" si="290">+F156*$H$382</f>
        <v>25.137155173159989</v>
      </c>
      <c r="G372" s="104">
        <f t="shared" si="283"/>
        <v>0</v>
      </c>
      <c r="H372" s="104">
        <f t="shared" ref="H372:H380" si="291">+F372+G372</f>
        <v>25.137155173159989</v>
      </c>
      <c r="I372" s="104">
        <f t="shared" ref="I372:I380" si="292">+I156*$K$382</f>
        <v>27.858910789625703</v>
      </c>
      <c r="J372" s="104">
        <f t="shared" si="284"/>
        <v>0</v>
      </c>
      <c r="K372" s="104">
        <f t="shared" ref="K372:K380" si="293">+I372+J372</f>
        <v>27.858910789625703</v>
      </c>
      <c r="L372" s="104">
        <f t="shared" ref="L372:L380" si="294">+L156*$N$382</f>
        <v>30.63980924318501</v>
      </c>
      <c r="M372" s="104">
        <f t="shared" si="285"/>
        <v>0</v>
      </c>
      <c r="N372" s="104">
        <f t="shared" ref="N372:N380" si="295">+L372+M372</f>
        <v>30.63980924318501</v>
      </c>
      <c r="O372" s="104">
        <f t="shared" ref="O372:O380" si="296">+O156*$Q$382</f>
        <v>50.954998739565802</v>
      </c>
      <c r="P372" s="104">
        <f t="shared" si="286"/>
        <v>0</v>
      </c>
      <c r="Q372" s="104">
        <f t="shared" ref="Q372:Q380" si="297">+O372+P372</f>
        <v>50.954998739565802</v>
      </c>
      <c r="R372" s="104">
        <f t="shared" ref="R372:R380" si="298">+R156*$T$382</f>
        <v>56.19283154462336</v>
      </c>
      <c r="S372" s="104">
        <f t="shared" si="287"/>
        <v>0</v>
      </c>
      <c r="T372" s="104">
        <f t="shared" ref="T372:T380" si="299">+R372+S372</f>
        <v>56.19283154462336</v>
      </c>
    </row>
    <row r="373" spans="2:20" x14ac:dyDescent="0.2">
      <c r="B373" s="114" t="s">
        <v>287</v>
      </c>
      <c r="C373" s="104">
        <f t="shared" si="288"/>
        <v>16.317949407965553</v>
      </c>
      <c r="D373" s="104">
        <f t="shared" si="282"/>
        <v>0</v>
      </c>
      <c r="E373" s="104">
        <f t="shared" si="289"/>
        <v>16.317949407965553</v>
      </c>
      <c r="F373" s="104">
        <f t="shared" si="290"/>
        <v>15.489444208813373</v>
      </c>
      <c r="G373" s="104">
        <f t="shared" si="283"/>
        <v>0</v>
      </c>
      <c r="H373" s="104">
        <f t="shared" si="291"/>
        <v>15.489444208813373</v>
      </c>
      <c r="I373" s="104">
        <f t="shared" si="292"/>
        <v>17.166582352762315</v>
      </c>
      <c r="J373" s="104">
        <f t="shared" si="284"/>
        <v>0</v>
      </c>
      <c r="K373" s="104">
        <f t="shared" si="293"/>
        <v>17.166582352762315</v>
      </c>
      <c r="L373" s="104">
        <f t="shared" si="294"/>
        <v>18.880164146328788</v>
      </c>
      <c r="M373" s="104">
        <f t="shared" si="285"/>
        <v>0</v>
      </c>
      <c r="N373" s="104">
        <f t="shared" si="295"/>
        <v>18.880164146328788</v>
      </c>
      <c r="O373" s="104">
        <f t="shared" si="296"/>
        <v>20.932217792075154</v>
      </c>
      <c r="P373" s="104">
        <f t="shared" si="286"/>
        <v>0</v>
      </c>
      <c r="Q373" s="104">
        <f t="shared" si="297"/>
        <v>20.932217792075154</v>
      </c>
      <c r="R373" s="104">
        <f t="shared" si="298"/>
        <v>23.08390967208706</v>
      </c>
      <c r="S373" s="104">
        <f t="shared" si="287"/>
        <v>0</v>
      </c>
      <c r="T373" s="104">
        <f t="shared" si="299"/>
        <v>23.08390967208706</v>
      </c>
    </row>
    <row r="374" spans="2:20" x14ac:dyDescent="0.2">
      <c r="B374" s="114" t="s">
        <v>288</v>
      </c>
      <c r="C374" s="104">
        <f t="shared" si="288"/>
        <v>0</v>
      </c>
      <c r="D374" s="104">
        <f t="shared" si="282"/>
        <v>0</v>
      </c>
      <c r="E374" s="104">
        <f t="shared" si="289"/>
        <v>0</v>
      </c>
      <c r="F374" s="104">
        <f t="shared" si="290"/>
        <v>29.190386264228025</v>
      </c>
      <c r="G374" s="104">
        <f t="shared" si="283"/>
        <v>0</v>
      </c>
      <c r="H374" s="104">
        <f t="shared" si="291"/>
        <v>29.190386264228025</v>
      </c>
      <c r="I374" s="104">
        <f t="shared" si="292"/>
        <v>38.895204841308185</v>
      </c>
      <c r="J374" s="104">
        <f t="shared" si="284"/>
        <v>0</v>
      </c>
      <c r="K374" s="104">
        <f t="shared" si="293"/>
        <v>38.895204841308185</v>
      </c>
      <c r="L374" s="104">
        <f t="shared" si="294"/>
        <v>48.615688707122487</v>
      </c>
      <c r="M374" s="104">
        <f t="shared" si="285"/>
        <v>0</v>
      </c>
      <c r="N374" s="104">
        <f t="shared" si="295"/>
        <v>48.615688707122487</v>
      </c>
      <c r="O374" s="104">
        <f t="shared" si="296"/>
        <v>81.678505218562904</v>
      </c>
      <c r="P374" s="104">
        <f t="shared" si="286"/>
        <v>0</v>
      </c>
      <c r="Q374" s="104">
        <f t="shared" si="297"/>
        <v>81.678505218562904</v>
      </c>
      <c r="R374" s="104">
        <f t="shared" si="298"/>
        <v>101.54300293798195</v>
      </c>
      <c r="S374" s="104">
        <f t="shared" si="287"/>
        <v>0</v>
      </c>
      <c r="T374" s="104">
        <f t="shared" si="299"/>
        <v>101.54300293798195</v>
      </c>
    </row>
    <row r="375" spans="2:20" x14ac:dyDescent="0.2">
      <c r="B375" s="114" t="s">
        <v>289</v>
      </c>
      <c r="C375" s="104">
        <f t="shared" si="288"/>
        <v>16.970667384284177</v>
      </c>
      <c r="D375" s="104">
        <f t="shared" si="282"/>
        <v>0</v>
      </c>
      <c r="E375" s="104">
        <f t="shared" si="289"/>
        <v>16.970667384284177</v>
      </c>
      <c r="F375" s="104">
        <f t="shared" si="290"/>
        <v>16.109021977165909</v>
      </c>
      <c r="G375" s="104">
        <f t="shared" si="283"/>
        <v>0</v>
      </c>
      <c r="H375" s="104">
        <f t="shared" si="291"/>
        <v>16.109021977165909</v>
      </c>
      <c r="I375" s="104">
        <f t="shared" si="292"/>
        <v>17.853245646872807</v>
      </c>
      <c r="J375" s="104">
        <f t="shared" si="284"/>
        <v>0</v>
      </c>
      <c r="K375" s="104">
        <f t="shared" si="293"/>
        <v>17.853245646872807</v>
      </c>
      <c r="L375" s="104">
        <f t="shared" si="294"/>
        <v>19.635370712181942</v>
      </c>
      <c r="M375" s="104">
        <f t="shared" si="285"/>
        <v>0</v>
      </c>
      <c r="N375" s="104">
        <f t="shared" si="295"/>
        <v>19.635370712181942</v>
      </c>
      <c r="O375" s="104">
        <f t="shared" si="296"/>
        <v>21.769506503758159</v>
      </c>
      <c r="P375" s="104">
        <f t="shared" si="286"/>
        <v>0</v>
      </c>
      <c r="Q375" s="104">
        <f t="shared" si="297"/>
        <v>21.769506503758159</v>
      </c>
      <c r="R375" s="104">
        <f t="shared" si="298"/>
        <v>24.007266058970544</v>
      </c>
      <c r="S375" s="104">
        <f t="shared" si="287"/>
        <v>0</v>
      </c>
      <c r="T375" s="104">
        <f t="shared" si="299"/>
        <v>24.007266058970544</v>
      </c>
    </row>
    <row r="376" spans="2:20" x14ac:dyDescent="0.2">
      <c r="B376" s="114" t="s">
        <v>290</v>
      </c>
      <c r="C376" s="104">
        <f t="shared" si="288"/>
        <v>0</v>
      </c>
      <c r="D376" s="104">
        <f t="shared" si="282"/>
        <v>13.3740581270183</v>
      </c>
      <c r="E376" s="104">
        <f t="shared" si="289"/>
        <v>13.3740581270183</v>
      </c>
      <c r="F376" s="104">
        <f t="shared" si="290"/>
        <v>0</v>
      </c>
      <c r="G376" s="104">
        <f t="shared" si="283"/>
        <v>12.695022029100921</v>
      </c>
      <c r="H376" s="104">
        <f t="shared" si="291"/>
        <v>12.695022029100921</v>
      </c>
      <c r="I376" s="104">
        <f t="shared" si="292"/>
        <v>0</v>
      </c>
      <c r="J376" s="104">
        <f t="shared" si="284"/>
        <v>14.069590760957849</v>
      </c>
      <c r="K376" s="104">
        <f t="shared" si="293"/>
        <v>14.069590760957849</v>
      </c>
      <c r="L376" s="104">
        <f t="shared" si="294"/>
        <v>0</v>
      </c>
      <c r="M376" s="104">
        <f t="shared" si="285"/>
        <v>15.474028410542127</v>
      </c>
      <c r="N376" s="104">
        <f t="shared" si="295"/>
        <v>15.474028410542127</v>
      </c>
      <c r="O376" s="104">
        <f t="shared" si="296"/>
        <v>0</v>
      </c>
      <c r="P376" s="104">
        <f t="shared" si="286"/>
        <v>17.155874827137513</v>
      </c>
      <c r="Q376" s="104">
        <f t="shared" si="297"/>
        <v>17.155874827137513</v>
      </c>
      <c r="R376" s="104">
        <f t="shared" si="298"/>
        <v>0</v>
      </c>
      <c r="S376" s="104">
        <f t="shared" si="287"/>
        <v>18.919383927163597</v>
      </c>
      <c r="T376" s="104">
        <f t="shared" si="299"/>
        <v>18.919383927163597</v>
      </c>
    </row>
    <row r="377" spans="2:20" x14ac:dyDescent="0.2">
      <c r="B377" s="114" t="s">
        <v>291</v>
      </c>
      <c r="C377" s="104">
        <f t="shared" si="288"/>
        <v>0</v>
      </c>
      <c r="D377" s="104">
        <f t="shared" si="282"/>
        <v>6.8202368137782559</v>
      </c>
      <c r="E377" s="104">
        <f t="shared" si="289"/>
        <v>6.8202368137782559</v>
      </c>
      <c r="F377" s="104">
        <f t="shared" si="290"/>
        <v>0</v>
      </c>
      <c r="G377" s="104">
        <f t="shared" si="283"/>
        <v>6.4739554570713853</v>
      </c>
      <c r="H377" s="104">
        <f t="shared" si="291"/>
        <v>6.4739554570713853</v>
      </c>
      <c r="I377" s="104">
        <f t="shared" si="292"/>
        <v>0</v>
      </c>
      <c r="J377" s="104">
        <f t="shared" si="284"/>
        <v>7.1749307466239225</v>
      </c>
      <c r="K377" s="104">
        <f t="shared" si="293"/>
        <v>7.1749307466239225</v>
      </c>
      <c r="L377" s="104">
        <f t="shared" si="294"/>
        <v>0</v>
      </c>
      <c r="M377" s="104">
        <f t="shared" si="285"/>
        <v>7.8911379942206858</v>
      </c>
      <c r="N377" s="104">
        <f t="shared" si="295"/>
        <v>7.8911379942206858</v>
      </c>
      <c r="O377" s="104">
        <f t="shared" si="296"/>
        <v>0</v>
      </c>
      <c r="P377" s="104">
        <f t="shared" si="286"/>
        <v>8.7488126608510033</v>
      </c>
      <c r="Q377" s="104">
        <f t="shared" si="297"/>
        <v>8.7488126608510033</v>
      </c>
      <c r="R377" s="104">
        <f t="shared" si="298"/>
        <v>0</v>
      </c>
      <c r="S377" s="104">
        <f t="shared" si="287"/>
        <v>9.6481320425376147</v>
      </c>
      <c r="T377" s="104">
        <f t="shared" si="299"/>
        <v>9.6481320425376147</v>
      </c>
    </row>
    <row r="378" spans="2:20" s="135" customFormat="1" x14ac:dyDescent="0.2">
      <c r="B378" s="114" t="s">
        <v>292</v>
      </c>
      <c r="C378" s="119">
        <f t="shared" si="288"/>
        <v>159.84930032292789</v>
      </c>
      <c r="D378" s="119">
        <f t="shared" si="282"/>
        <v>0</v>
      </c>
      <c r="E378" s="119">
        <f t="shared" si="289"/>
        <v>159.84930032292789</v>
      </c>
      <c r="F378" s="119">
        <f t="shared" si="290"/>
        <v>151.7333310251106</v>
      </c>
      <c r="G378" s="119">
        <f t="shared" si="283"/>
        <v>0</v>
      </c>
      <c r="H378" s="119">
        <f t="shared" si="291"/>
        <v>151.7333310251106</v>
      </c>
      <c r="I378" s="119">
        <f t="shared" si="292"/>
        <v>168.16243937399821</v>
      </c>
      <c r="J378" s="119">
        <f t="shared" si="284"/>
        <v>0</v>
      </c>
      <c r="K378" s="119">
        <f t="shared" si="293"/>
        <v>168.16243937399821</v>
      </c>
      <c r="L378" s="119">
        <f t="shared" si="294"/>
        <v>184.94854673954734</v>
      </c>
      <c r="M378" s="119">
        <f t="shared" si="285"/>
        <v>0</v>
      </c>
      <c r="N378" s="119">
        <f t="shared" si="295"/>
        <v>184.94854673954734</v>
      </c>
      <c r="O378" s="119">
        <f t="shared" si="296"/>
        <v>0</v>
      </c>
      <c r="P378" s="119">
        <f t="shared" si="286"/>
        <v>0</v>
      </c>
      <c r="Q378" s="119">
        <f t="shared" si="297"/>
        <v>0</v>
      </c>
      <c r="R378" s="119">
        <f t="shared" si="298"/>
        <v>0</v>
      </c>
      <c r="S378" s="119">
        <f t="shared" si="287"/>
        <v>0</v>
      </c>
      <c r="T378" s="119">
        <f t="shared" si="299"/>
        <v>0</v>
      </c>
    </row>
    <row r="379" spans="2:20" x14ac:dyDescent="0.2">
      <c r="B379" s="114" t="s">
        <v>293</v>
      </c>
      <c r="C379" s="104">
        <f t="shared" si="288"/>
        <v>0</v>
      </c>
      <c r="D379" s="104">
        <f t="shared" si="282"/>
        <v>7.0067276641550054</v>
      </c>
      <c r="E379" s="104">
        <f t="shared" si="289"/>
        <v>7.0067276641550054</v>
      </c>
      <c r="F379" s="104">
        <f t="shared" si="290"/>
        <v>0</v>
      </c>
      <c r="G379" s="104">
        <f t="shared" si="283"/>
        <v>6.6509776766006805</v>
      </c>
      <c r="H379" s="104">
        <f t="shared" si="291"/>
        <v>6.6509776766006805</v>
      </c>
      <c r="I379" s="104">
        <f t="shared" si="292"/>
        <v>0</v>
      </c>
      <c r="J379" s="104">
        <f t="shared" si="284"/>
        <v>7.3711202592269203</v>
      </c>
      <c r="K379" s="104">
        <f t="shared" si="293"/>
        <v>7.3711202592269203</v>
      </c>
      <c r="L379" s="104">
        <f t="shared" si="294"/>
        <v>0</v>
      </c>
      <c r="M379" s="104">
        <f t="shared" si="285"/>
        <v>8.1069112987501573</v>
      </c>
      <c r="N379" s="104">
        <f t="shared" si="295"/>
        <v>8.1069112987501573</v>
      </c>
      <c r="O379" s="104">
        <f t="shared" si="296"/>
        <v>0</v>
      </c>
      <c r="P379" s="104">
        <f t="shared" si="286"/>
        <v>8.9880380070461463</v>
      </c>
      <c r="Q379" s="104">
        <f t="shared" si="297"/>
        <v>8.9880380070461463</v>
      </c>
      <c r="R379" s="104">
        <f t="shared" si="298"/>
        <v>0</v>
      </c>
      <c r="S379" s="104">
        <f t="shared" si="287"/>
        <v>9.9119481530757501</v>
      </c>
      <c r="T379" s="104">
        <f t="shared" si="299"/>
        <v>9.9119481530757501</v>
      </c>
    </row>
    <row r="380" spans="2:20" s="135" customFormat="1" x14ac:dyDescent="0.2">
      <c r="B380" s="114" t="s">
        <v>294</v>
      </c>
      <c r="C380" s="104">
        <f t="shared" si="288"/>
        <v>210.27099138858986</v>
      </c>
      <c r="D380" s="104">
        <f t="shared" si="282"/>
        <v>0</v>
      </c>
      <c r="E380" s="104">
        <f t="shared" si="289"/>
        <v>210.27099138858986</v>
      </c>
      <c r="F380" s="104">
        <f t="shared" si="290"/>
        <v>181.4499820477975</v>
      </c>
      <c r="G380" s="104">
        <f t="shared" si="283"/>
        <v>0</v>
      </c>
      <c r="H380" s="104">
        <f t="shared" si="291"/>
        <v>181.4499820477975</v>
      </c>
      <c r="I380" s="104">
        <f t="shared" si="292"/>
        <v>182.81517856108269</v>
      </c>
      <c r="J380" s="104">
        <f t="shared" si="284"/>
        <v>0</v>
      </c>
      <c r="K380" s="104">
        <f t="shared" si="293"/>
        <v>182.81517856108269</v>
      </c>
      <c r="L380" s="104">
        <f t="shared" si="294"/>
        <v>182.7853944656103</v>
      </c>
      <c r="M380" s="104">
        <f t="shared" si="285"/>
        <v>0</v>
      </c>
      <c r="N380" s="104">
        <f t="shared" si="295"/>
        <v>182.7853944656103</v>
      </c>
      <c r="O380" s="104">
        <f t="shared" si="296"/>
        <v>522.68839270424621</v>
      </c>
      <c r="P380" s="104">
        <f t="shared" si="286"/>
        <v>0</v>
      </c>
      <c r="Q380" s="104">
        <f t="shared" si="297"/>
        <v>522.68839270424621</v>
      </c>
      <c r="R380" s="104">
        <f t="shared" si="298"/>
        <v>524.01569170829305</v>
      </c>
      <c r="S380" s="104">
        <f t="shared" si="287"/>
        <v>0</v>
      </c>
      <c r="T380" s="104">
        <f t="shared" si="299"/>
        <v>524.01569170829305</v>
      </c>
    </row>
    <row r="381" spans="2:20" x14ac:dyDescent="0.2">
      <c r="B381" s="278" t="s">
        <v>8</v>
      </c>
      <c r="C381" s="106">
        <f t="shared" ref="C381:T381" si="300">SUM(C371:C380)</f>
        <v>429.89060925726585</v>
      </c>
      <c r="D381" s="106">
        <f t="shared" si="300"/>
        <v>46.661715823466096</v>
      </c>
      <c r="E381" s="106">
        <f t="shared" si="300"/>
        <v>476.55232508073198</v>
      </c>
      <c r="F381" s="106">
        <f t="shared" si="300"/>
        <v>419.1093206962754</v>
      </c>
      <c r="G381" s="106">
        <f t="shared" si="300"/>
        <v>44.292577815094049</v>
      </c>
      <c r="H381" s="106">
        <f t="shared" si="300"/>
        <v>463.4018985113695</v>
      </c>
      <c r="I381" s="106">
        <f t="shared" si="300"/>
        <v>452.75156156564992</v>
      </c>
      <c r="J381" s="106">
        <f t="shared" si="300"/>
        <v>49.088409785956728</v>
      </c>
      <c r="K381" s="106">
        <f t="shared" si="300"/>
        <v>501.83997135160666</v>
      </c>
      <c r="L381" s="106">
        <f t="shared" si="300"/>
        <v>485.50497401397587</v>
      </c>
      <c r="M381" s="106">
        <f t="shared" si="300"/>
        <v>53.988453577772418</v>
      </c>
      <c r="N381" s="106">
        <f t="shared" si="300"/>
        <v>539.49342759174829</v>
      </c>
      <c r="O381" s="106">
        <f t="shared" si="300"/>
        <v>698.0236209582082</v>
      </c>
      <c r="P381" s="106">
        <f t="shared" si="300"/>
        <v>84.820012147346119</v>
      </c>
      <c r="Q381" s="106">
        <f t="shared" si="300"/>
        <v>782.84363310555432</v>
      </c>
      <c r="R381" s="106">
        <f t="shared" si="300"/>
        <v>728.84270192195595</v>
      </c>
      <c r="S381" s="106">
        <f t="shared" si="300"/>
        <v>93.538941656528493</v>
      </c>
      <c r="T381" s="106">
        <f t="shared" si="300"/>
        <v>822.3816435784845</v>
      </c>
    </row>
    <row r="382" spans="2:20" x14ac:dyDescent="0.2">
      <c r="B382" s="279" t="s">
        <v>297</v>
      </c>
      <c r="C382" s="241"/>
      <c r="D382" s="240"/>
      <c r="E382" s="285">
        <f>Asignaciones!K49</f>
        <v>0.2153672119735468</v>
      </c>
      <c r="F382" s="241"/>
      <c r="G382" s="240"/>
      <c r="H382" s="285">
        <f>Asignaciones!L49</f>
        <v>0.21390029797857776</v>
      </c>
      <c r="I382" s="241"/>
      <c r="J382" s="240"/>
      <c r="K382" s="285">
        <f>Asignaciones!M49</f>
        <v>0.21419701389235463</v>
      </c>
      <c r="L382" s="241"/>
      <c r="M382" s="240"/>
      <c r="N382" s="285">
        <f>Asignaciones!N49</f>
        <v>0.21416101540417731</v>
      </c>
      <c r="O382" s="241"/>
      <c r="P382" s="240"/>
      <c r="Q382" s="285">
        <f>Asignaciones!O49</f>
        <v>0.21423452752056429</v>
      </c>
      <c r="R382" s="241"/>
      <c r="S382" s="240"/>
      <c r="T382" s="285">
        <f>Asignaciones!P49</f>
        <v>0.214246603383873</v>
      </c>
    </row>
    <row r="386" spans="2:20" x14ac:dyDescent="0.2">
      <c r="B386" s="2" t="s">
        <v>312</v>
      </c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7"/>
    </row>
    <row r="387" spans="2:20" x14ac:dyDescent="0.2">
      <c r="B387" s="9" t="s">
        <v>20</v>
      </c>
      <c r="C387" s="199"/>
      <c r="D387" s="199"/>
      <c r="E387" s="199"/>
      <c r="F387" s="199"/>
      <c r="G387" s="199"/>
      <c r="H387" s="199"/>
      <c r="I387" s="199"/>
      <c r="J387" s="199"/>
      <c r="K387" s="199"/>
      <c r="L387" s="199"/>
      <c r="M387" s="199"/>
      <c r="N387" s="199"/>
      <c r="O387" s="199"/>
      <c r="P387" s="199"/>
      <c r="Q387" s="199"/>
      <c r="R387" s="199"/>
      <c r="S387" s="199"/>
      <c r="T387" s="262"/>
    </row>
    <row r="388" spans="2:20" x14ac:dyDescent="0.2">
      <c r="B388" s="201" t="s">
        <v>281</v>
      </c>
      <c r="C388" s="199"/>
      <c r="D388" s="199"/>
      <c r="E388" s="199"/>
      <c r="F388" s="199"/>
      <c r="G388" s="199"/>
      <c r="H388" s="199"/>
      <c r="I388" s="199"/>
      <c r="J388" s="199"/>
      <c r="K388" s="199"/>
      <c r="L388" s="199"/>
      <c r="M388" s="199"/>
      <c r="N388" s="199"/>
      <c r="O388" s="199"/>
      <c r="P388" s="199"/>
      <c r="Q388" s="199"/>
      <c r="R388" s="199"/>
      <c r="S388" s="199"/>
      <c r="T388" s="262"/>
    </row>
    <row r="389" spans="2:20" x14ac:dyDescent="0.2">
      <c r="B389" s="201" t="s">
        <v>2</v>
      </c>
      <c r="C389" s="199"/>
      <c r="D389" s="199"/>
      <c r="E389" s="199"/>
      <c r="F389" s="199"/>
      <c r="G389" s="199"/>
      <c r="H389" s="199"/>
      <c r="I389" s="199"/>
      <c r="J389" s="199"/>
      <c r="K389" s="199"/>
      <c r="L389" s="199"/>
      <c r="M389" s="199"/>
      <c r="N389" s="199"/>
      <c r="O389" s="199"/>
      <c r="P389" s="199"/>
      <c r="Q389" s="199"/>
      <c r="R389" s="199"/>
      <c r="S389" s="199"/>
      <c r="T389" s="262"/>
    </row>
    <row r="390" spans="2:20" x14ac:dyDescent="0.2">
      <c r="B390" s="256"/>
      <c r="C390" s="197"/>
      <c r="D390" s="197"/>
      <c r="E390" s="197"/>
      <c r="F390" s="197"/>
      <c r="G390" s="197"/>
      <c r="H390" s="197"/>
      <c r="I390" s="197"/>
      <c r="J390" s="197"/>
      <c r="K390" s="197"/>
      <c r="L390" s="197"/>
      <c r="M390" s="197"/>
      <c r="N390" s="197"/>
      <c r="O390" s="197"/>
      <c r="P390" s="197"/>
      <c r="Q390" s="197"/>
      <c r="R390" s="197"/>
      <c r="S390" s="197"/>
      <c r="T390" s="263"/>
    </row>
    <row r="391" spans="2:20" x14ac:dyDescent="0.2">
      <c r="B391" s="264"/>
    </row>
    <row r="392" spans="2:20" x14ac:dyDescent="0.2">
      <c r="B392" s="265" t="s">
        <v>282</v>
      </c>
      <c r="C392" s="267" t="s">
        <v>38</v>
      </c>
      <c r="D392" s="662"/>
      <c r="E392" s="299"/>
      <c r="F392" s="270" t="s">
        <v>39</v>
      </c>
      <c r="G392" s="663"/>
      <c r="H392" s="663"/>
      <c r="I392" s="301" t="s">
        <v>40</v>
      </c>
      <c r="J392" s="662"/>
      <c r="K392" s="299"/>
      <c r="L392" s="267" t="s">
        <v>121</v>
      </c>
      <c r="M392" s="662"/>
      <c r="N392" s="299"/>
      <c r="O392" s="270" t="s">
        <v>122</v>
      </c>
      <c r="P392" s="662"/>
      <c r="Q392" s="299"/>
      <c r="R392" s="301" t="s">
        <v>633</v>
      </c>
      <c r="S392" s="662"/>
      <c r="T392" s="299"/>
    </row>
    <row r="393" spans="2:20" x14ac:dyDescent="0.2">
      <c r="B393" s="273"/>
      <c r="C393" s="274" t="s">
        <v>283</v>
      </c>
      <c r="D393" s="275" t="s">
        <v>284</v>
      </c>
      <c r="E393" s="275" t="s">
        <v>47</v>
      </c>
      <c r="F393" s="275" t="s">
        <v>283</v>
      </c>
      <c r="G393" s="275" t="s">
        <v>284</v>
      </c>
      <c r="H393" s="275" t="s">
        <v>47</v>
      </c>
      <c r="I393" s="276" t="s">
        <v>283</v>
      </c>
      <c r="J393" s="276" t="s">
        <v>284</v>
      </c>
      <c r="K393" s="276" t="s">
        <v>47</v>
      </c>
      <c r="L393" s="274" t="s">
        <v>283</v>
      </c>
      <c r="M393" s="275" t="s">
        <v>284</v>
      </c>
      <c r="N393" s="275" t="s">
        <v>47</v>
      </c>
      <c r="O393" s="275" t="s">
        <v>283</v>
      </c>
      <c r="P393" s="275" t="s">
        <v>284</v>
      </c>
      <c r="Q393" s="275" t="s">
        <v>47</v>
      </c>
      <c r="R393" s="276" t="s">
        <v>283</v>
      </c>
      <c r="S393" s="276" t="s">
        <v>284</v>
      </c>
      <c r="T393" s="276" t="s">
        <v>47</v>
      </c>
    </row>
    <row r="394" spans="2:20" x14ac:dyDescent="0.2">
      <c r="B394" s="286" t="s">
        <v>84</v>
      </c>
      <c r="C394" s="234"/>
      <c r="D394" s="234"/>
      <c r="E394" s="234"/>
      <c r="F394" s="234"/>
      <c r="G394" s="234"/>
      <c r="H394" s="234"/>
      <c r="I394" s="234"/>
      <c r="J394" s="234"/>
      <c r="K394" s="234"/>
      <c r="L394" s="234"/>
      <c r="M394" s="234"/>
      <c r="N394" s="234"/>
      <c r="O394" s="234"/>
      <c r="P394" s="234"/>
      <c r="Q394" s="234"/>
      <c r="R394" s="234"/>
      <c r="S394" s="234"/>
      <c r="T394" s="232"/>
    </row>
    <row r="395" spans="2:20" x14ac:dyDescent="0.2">
      <c r="B395" s="114" t="s">
        <v>715</v>
      </c>
      <c r="C395" s="104">
        <f>+C155*E406</f>
        <v>0</v>
      </c>
      <c r="D395" s="104">
        <f t="shared" ref="D395:D404" si="301">+D155*$E$406</f>
        <v>14.766538127018297</v>
      </c>
      <c r="E395" s="104">
        <f>+C395+D395</f>
        <v>14.766538127018297</v>
      </c>
      <c r="F395" s="104">
        <f>+F155*H406</f>
        <v>0</v>
      </c>
      <c r="G395" s="104">
        <f t="shared" ref="G395:G404" si="302">+G155*$H$406</f>
        <v>14.042253439396168</v>
      </c>
      <c r="H395" s="104">
        <f>+F395+G395</f>
        <v>14.042253439396168</v>
      </c>
      <c r="I395" s="104">
        <f>+I155*K406</f>
        <v>0</v>
      </c>
      <c r="J395" s="104">
        <f t="shared" ref="J395:J404" si="303">+J155*$K$406</f>
        <v>15.553780098784367</v>
      </c>
      <c r="K395" s="104">
        <f>+I395+J395</f>
        <v>15.553780098784367</v>
      </c>
      <c r="L395" s="104">
        <f>+L155*N406</f>
        <v>0</v>
      </c>
      <c r="M395" s="104">
        <f t="shared" ref="M395:M404" si="304">+M155*$N$406</f>
        <v>17.100811831660774</v>
      </c>
      <c r="N395" s="104">
        <f>+L395+M395</f>
        <v>17.100811831660774</v>
      </c>
      <c r="O395" s="104">
        <f>+O155*Q406</f>
        <v>0</v>
      </c>
      <c r="P395" s="104">
        <f t="shared" ref="P395:P404" si="305">+P155*$Q$406</f>
        <v>37.921556440941181</v>
      </c>
      <c r="Q395" s="104">
        <f>+O395+P395</f>
        <v>37.921556440941181</v>
      </c>
      <c r="R395" s="104">
        <f>+R155*T406</f>
        <v>0</v>
      </c>
      <c r="S395" s="104">
        <f t="shared" ref="S395:S404" si="306">+S155*$T$406</f>
        <v>41.820022409260666</v>
      </c>
      <c r="T395" s="104">
        <f>+R395+S395</f>
        <v>41.820022409260666</v>
      </c>
    </row>
    <row r="396" spans="2:20" x14ac:dyDescent="0.2">
      <c r="B396" s="114" t="s">
        <v>716</v>
      </c>
      <c r="C396" s="104">
        <f t="shared" ref="C396:C404" si="307">+C156*$E$406</f>
        <v>20.093993541442412</v>
      </c>
      <c r="D396" s="104">
        <f t="shared" si="301"/>
        <v>0</v>
      </c>
      <c r="E396" s="104">
        <f t="shared" ref="E396:E404" si="308">+C396+D396</f>
        <v>20.093993541442412</v>
      </c>
      <c r="F396" s="104">
        <f t="shared" ref="F396:F404" si="309">+F156*$H$406</f>
        <v>19.108402219356179</v>
      </c>
      <c r="G396" s="104">
        <f t="shared" si="302"/>
        <v>0</v>
      </c>
      <c r="H396" s="104">
        <f t="shared" ref="H396:H404" si="310">+F396+G396</f>
        <v>19.108402219356179</v>
      </c>
      <c r="I396" s="104">
        <f t="shared" ref="I396:I404" si="311">+I156*$K$406</f>
        <v>21.165255807530095</v>
      </c>
      <c r="J396" s="104">
        <f t="shared" si="303"/>
        <v>0</v>
      </c>
      <c r="K396" s="104">
        <f t="shared" ref="K396:K404" si="312">+I396+J396</f>
        <v>21.165255807530095</v>
      </c>
      <c r="L396" s="104">
        <f t="shared" ref="L396:L404" si="313">+L156*$N$406</f>
        <v>23.270423950627013</v>
      </c>
      <c r="M396" s="104">
        <f t="shared" si="304"/>
        <v>0</v>
      </c>
      <c r="N396" s="104">
        <f t="shared" ref="N396:N404" si="314">+L396+M396</f>
        <v>23.270423950627013</v>
      </c>
      <c r="O396" s="104">
        <f t="shared" ref="O396:O404" si="315">+O156*$Q$406</f>
        <v>38.702140456917313</v>
      </c>
      <c r="P396" s="104">
        <f t="shared" si="305"/>
        <v>0</v>
      </c>
      <c r="Q396" s="104">
        <f t="shared" ref="Q396:Q404" si="316">+O396+P396</f>
        <v>38.702140456917313</v>
      </c>
      <c r="R396" s="104">
        <f t="shared" ref="R396:R404" si="317">+R156*$T$406</f>
        <v>42.680853137326167</v>
      </c>
      <c r="S396" s="104">
        <f t="shared" si="306"/>
        <v>0</v>
      </c>
      <c r="T396" s="104">
        <f t="shared" ref="T396:T404" si="318">+R396+S396</f>
        <v>42.680853137326167</v>
      </c>
    </row>
    <row r="397" spans="2:20" x14ac:dyDescent="0.2">
      <c r="B397" s="114" t="s">
        <v>287</v>
      </c>
      <c r="C397" s="104">
        <f t="shared" si="307"/>
        <v>12.381862217438107</v>
      </c>
      <c r="D397" s="104">
        <f t="shared" si="301"/>
        <v>0</v>
      </c>
      <c r="E397" s="104">
        <f t="shared" si="308"/>
        <v>12.381862217438107</v>
      </c>
      <c r="F397" s="104">
        <f t="shared" si="309"/>
        <v>11.774543621082152</v>
      </c>
      <c r="G397" s="104">
        <f t="shared" si="302"/>
        <v>0</v>
      </c>
      <c r="H397" s="104">
        <f t="shared" si="310"/>
        <v>11.774543621082152</v>
      </c>
      <c r="I397" s="104">
        <f t="shared" si="311"/>
        <v>13.041971008161147</v>
      </c>
      <c r="J397" s="104">
        <f t="shared" si="303"/>
        <v>0</v>
      </c>
      <c r="K397" s="104">
        <f t="shared" si="312"/>
        <v>13.041971008161147</v>
      </c>
      <c r="L397" s="104">
        <f t="shared" si="313"/>
        <v>14.339169687886361</v>
      </c>
      <c r="M397" s="104">
        <f t="shared" si="304"/>
        <v>0</v>
      </c>
      <c r="N397" s="104">
        <f t="shared" si="314"/>
        <v>14.339169687886361</v>
      </c>
      <c r="O397" s="104">
        <f t="shared" si="315"/>
        <v>15.898766619625658</v>
      </c>
      <c r="P397" s="104">
        <f t="shared" si="305"/>
        <v>0</v>
      </c>
      <c r="Q397" s="104">
        <f t="shared" si="316"/>
        <v>15.898766619625658</v>
      </c>
      <c r="R397" s="104">
        <f t="shared" si="317"/>
        <v>17.533214316976711</v>
      </c>
      <c r="S397" s="104">
        <f t="shared" si="306"/>
        <v>0</v>
      </c>
      <c r="T397" s="104">
        <f t="shared" si="318"/>
        <v>17.533214316976711</v>
      </c>
    </row>
    <row r="398" spans="2:20" x14ac:dyDescent="0.2">
      <c r="B398" s="114" t="s">
        <v>288</v>
      </c>
      <c r="C398" s="104">
        <f t="shared" si="307"/>
        <v>0</v>
      </c>
      <c r="D398" s="104">
        <f t="shared" si="301"/>
        <v>0</v>
      </c>
      <c r="E398" s="104">
        <f t="shared" si="308"/>
        <v>0</v>
      </c>
      <c r="F398" s="104">
        <f t="shared" si="309"/>
        <v>22.189529317573935</v>
      </c>
      <c r="G398" s="104">
        <f t="shared" si="302"/>
        <v>0</v>
      </c>
      <c r="H398" s="104">
        <f t="shared" si="310"/>
        <v>22.189529317573935</v>
      </c>
      <c r="I398" s="104">
        <f t="shared" si="311"/>
        <v>29.549861671516958</v>
      </c>
      <c r="J398" s="104">
        <f t="shared" si="303"/>
        <v>0</v>
      </c>
      <c r="K398" s="104">
        <f t="shared" si="312"/>
        <v>29.549861671516958</v>
      </c>
      <c r="L398" s="104">
        <f t="shared" si="313"/>
        <v>36.922804508584818</v>
      </c>
      <c r="M398" s="104">
        <f t="shared" si="304"/>
        <v>0</v>
      </c>
      <c r="N398" s="104">
        <f t="shared" si="314"/>
        <v>36.922804508584818</v>
      </c>
      <c r="O398" s="104">
        <f t="shared" si="315"/>
        <v>62.037740348824741</v>
      </c>
      <c r="P398" s="104">
        <f t="shared" si="305"/>
        <v>0</v>
      </c>
      <c r="Q398" s="104">
        <f t="shared" si="316"/>
        <v>62.037740348824741</v>
      </c>
      <c r="R398" s="104">
        <f t="shared" si="317"/>
        <v>77.126243266055297</v>
      </c>
      <c r="S398" s="104">
        <f t="shared" si="306"/>
        <v>0</v>
      </c>
      <c r="T398" s="104">
        <f t="shared" si="318"/>
        <v>77.126243266055297</v>
      </c>
    </row>
    <row r="399" spans="2:20" x14ac:dyDescent="0.2">
      <c r="B399" s="114" t="s">
        <v>289</v>
      </c>
      <c r="C399" s="104">
        <f t="shared" si="307"/>
        <v>12.87713670613563</v>
      </c>
      <c r="D399" s="104">
        <f t="shared" si="301"/>
        <v>0</v>
      </c>
      <c r="E399" s="104">
        <f t="shared" si="308"/>
        <v>12.87713670613563</v>
      </c>
      <c r="F399" s="104">
        <f t="shared" si="309"/>
        <v>12.24552536592544</v>
      </c>
      <c r="G399" s="104">
        <f t="shared" si="302"/>
        <v>0</v>
      </c>
      <c r="H399" s="104">
        <f t="shared" si="310"/>
        <v>12.24552536592544</v>
      </c>
      <c r="I399" s="104">
        <f t="shared" si="311"/>
        <v>13.563649848487593</v>
      </c>
      <c r="J399" s="104">
        <f t="shared" si="303"/>
        <v>0</v>
      </c>
      <c r="K399" s="104">
        <f t="shared" si="312"/>
        <v>13.563649848487593</v>
      </c>
      <c r="L399" s="104">
        <f t="shared" si="313"/>
        <v>14.912736475401816</v>
      </c>
      <c r="M399" s="104">
        <f t="shared" si="304"/>
        <v>0</v>
      </c>
      <c r="N399" s="104">
        <f t="shared" si="314"/>
        <v>14.912736475401816</v>
      </c>
      <c r="O399" s="104">
        <f t="shared" si="315"/>
        <v>16.534717284410682</v>
      </c>
      <c r="P399" s="104">
        <f t="shared" si="305"/>
        <v>0</v>
      </c>
      <c r="Q399" s="104">
        <f t="shared" si="316"/>
        <v>16.534717284410682</v>
      </c>
      <c r="R399" s="104">
        <f t="shared" si="317"/>
        <v>18.234542889655778</v>
      </c>
      <c r="S399" s="104">
        <f t="shared" si="306"/>
        <v>0</v>
      </c>
      <c r="T399" s="104">
        <f t="shared" si="318"/>
        <v>18.234542889655778</v>
      </c>
    </row>
    <row r="400" spans="2:20" x14ac:dyDescent="0.2">
      <c r="B400" s="114" t="s">
        <v>290</v>
      </c>
      <c r="C400" s="104">
        <f t="shared" si="307"/>
        <v>0</v>
      </c>
      <c r="D400" s="104">
        <f t="shared" si="301"/>
        <v>10.148073196986006</v>
      </c>
      <c r="E400" s="104">
        <f t="shared" si="308"/>
        <v>10.148073196986006</v>
      </c>
      <c r="F400" s="104">
        <f t="shared" si="309"/>
        <v>0</v>
      </c>
      <c r="G400" s="104">
        <f t="shared" si="302"/>
        <v>9.6503198331154945</v>
      </c>
      <c r="H400" s="104">
        <f t="shared" si="310"/>
        <v>9.6503198331154945</v>
      </c>
      <c r="I400" s="104">
        <f t="shared" si="311"/>
        <v>0</v>
      </c>
      <c r="J400" s="104">
        <f t="shared" si="303"/>
        <v>10.689092973219424</v>
      </c>
      <c r="K400" s="104">
        <f t="shared" si="312"/>
        <v>10.689092973219424</v>
      </c>
      <c r="L400" s="104">
        <f t="shared" si="313"/>
        <v>0</v>
      </c>
      <c r="M400" s="104">
        <f t="shared" si="304"/>
        <v>11.752266421745231</v>
      </c>
      <c r="N400" s="104">
        <f t="shared" si="314"/>
        <v>11.752266421745231</v>
      </c>
      <c r="O400" s="104">
        <f t="shared" si="315"/>
        <v>0</v>
      </c>
      <c r="P400" s="104">
        <f t="shared" si="305"/>
        <v>13.030499335595232</v>
      </c>
      <c r="Q400" s="104">
        <f t="shared" si="316"/>
        <v>13.030499335595232</v>
      </c>
      <c r="R400" s="104">
        <f t="shared" si="317"/>
        <v>0</v>
      </c>
      <c r="S400" s="104">
        <f t="shared" si="306"/>
        <v>14.370079325913974</v>
      </c>
      <c r="T400" s="104">
        <f t="shared" si="318"/>
        <v>14.370079325913974</v>
      </c>
    </row>
    <row r="401" spans="2:20" x14ac:dyDescent="0.2">
      <c r="B401" s="114" t="s">
        <v>291</v>
      </c>
      <c r="C401" s="104">
        <f t="shared" si="307"/>
        <v>0</v>
      </c>
      <c r="D401" s="104">
        <f t="shared" si="301"/>
        <v>5.1751130247578043</v>
      </c>
      <c r="E401" s="104">
        <f t="shared" si="308"/>
        <v>5.1751130247578043</v>
      </c>
      <c r="F401" s="104">
        <f t="shared" si="309"/>
        <v>0</v>
      </c>
      <c r="G401" s="104">
        <f t="shared" si="302"/>
        <v>4.9212786399951529</v>
      </c>
      <c r="H401" s="104">
        <f t="shared" si="310"/>
        <v>4.9212786399951529</v>
      </c>
      <c r="I401" s="104">
        <f t="shared" si="311"/>
        <v>0</v>
      </c>
      <c r="J401" s="104">
        <f t="shared" si="303"/>
        <v>5.4510115560640875</v>
      </c>
      <c r="K401" s="104">
        <f t="shared" si="312"/>
        <v>5.4510115560640875</v>
      </c>
      <c r="L401" s="104">
        <f t="shared" si="313"/>
        <v>0</v>
      </c>
      <c r="M401" s="104">
        <f t="shared" si="304"/>
        <v>5.9931876573043414</v>
      </c>
      <c r="N401" s="104">
        <f t="shared" si="314"/>
        <v>5.9931876573043414</v>
      </c>
      <c r="O401" s="104">
        <f t="shared" si="315"/>
        <v>0</v>
      </c>
      <c r="P401" s="104">
        <f t="shared" si="305"/>
        <v>6.6450355177537448</v>
      </c>
      <c r="Q401" s="104">
        <f t="shared" si="316"/>
        <v>6.6450355177537448</v>
      </c>
      <c r="R401" s="104">
        <f t="shared" si="317"/>
        <v>0</v>
      </c>
      <c r="S401" s="104">
        <f t="shared" si="306"/>
        <v>7.3281679430955737</v>
      </c>
      <c r="T401" s="104">
        <f t="shared" si="318"/>
        <v>7.3281679430955737</v>
      </c>
    </row>
    <row r="402" spans="2:20" s="135" customFormat="1" x14ac:dyDescent="0.2">
      <c r="B402" s="114" t="s">
        <v>292</v>
      </c>
      <c r="C402" s="119">
        <f t="shared" si="307"/>
        <v>121.29171151776103</v>
      </c>
      <c r="D402" s="119">
        <f t="shared" si="301"/>
        <v>0</v>
      </c>
      <c r="E402" s="119">
        <f t="shared" si="308"/>
        <v>121.29171151776103</v>
      </c>
      <c r="F402" s="119">
        <f t="shared" si="309"/>
        <v>115.34246812488639</v>
      </c>
      <c r="G402" s="119">
        <f t="shared" si="302"/>
        <v>0</v>
      </c>
      <c r="H402" s="119">
        <f t="shared" si="310"/>
        <v>115.34246812488639</v>
      </c>
      <c r="I402" s="119">
        <f t="shared" si="311"/>
        <v>127.75808334525207</v>
      </c>
      <c r="J402" s="119">
        <f t="shared" si="303"/>
        <v>0</v>
      </c>
      <c r="K402" s="119">
        <f t="shared" si="312"/>
        <v>127.75808334525207</v>
      </c>
      <c r="L402" s="119">
        <f t="shared" si="313"/>
        <v>140.46533571807049</v>
      </c>
      <c r="M402" s="119">
        <f t="shared" si="304"/>
        <v>0</v>
      </c>
      <c r="N402" s="119">
        <f t="shared" si="314"/>
        <v>140.46533571807049</v>
      </c>
      <c r="O402" s="119">
        <f t="shared" si="315"/>
        <v>0</v>
      </c>
      <c r="P402" s="119">
        <f t="shared" si="305"/>
        <v>0</v>
      </c>
      <c r="Q402" s="119">
        <f t="shared" si="316"/>
        <v>0</v>
      </c>
      <c r="R402" s="119">
        <f t="shared" si="317"/>
        <v>0</v>
      </c>
      <c r="S402" s="119">
        <f t="shared" si="306"/>
        <v>0</v>
      </c>
      <c r="T402" s="119">
        <f t="shared" si="318"/>
        <v>0</v>
      </c>
    </row>
    <row r="403" spans="2:20" x14ac:dyDescent="0.2">
      <c r="B403" s="114" t="s">
        <v>293</v>
      </c>
      <c r="C403" s="104">
        <f t="shared" si="307"/>
        <v>0</v>
      </c>
      <c r="D403" s="104">
        <f t="shared" si="301"/>
        <v>5.3166200215285251</v>
      </c>
      <c r="E403" s="104">
        <f t="shared" si="308"/>
        <v>5.3166200215285251</v>
      </c>
      <c r="F403" s="104">
        <f t="shared" si="309"/>
        <v>0</v>
      </c>
      <c r="G403" s="104">
        <f t="shared" si="302"/>
        <v>5.0558448528075202</v>
      </c>
      <c r="H403" s="104">
        <f t="shared" si="310"/>
        <v>5.0558448528075202</v>
      </c>
      <c r="I403" s="104">
        <f t="shared" si="311"/>
        <v>0</v>
      </c>
      <c r="J403" s="104">
        <f t="shared" si="303"/>
        <v>5.6000626533002151</v>
      </c>
      <c r="K403" s="104">
        <f t="shared" si="312"/>
        <v>5.6000626533002151</v>
      </c>
      <c r="L403" s="104">
        <f t="shared" si="313"/>
        <v>0</v>
      </c>
      <c r="M403" s="104">
        <f t="shared" si="304"/>
        <v>6.1570638823087549</v>
      </c>
      <c r="N403" s="104">
        <f t="shared" si="314"/>
        <v>6.1570638823087549</v>
      </c>
      <c r="O403" s="104">
        <f t="shared" si="315"/>
        <v>0</v>
      </c>
      <c r="P403" s="104">
        <f t="shared" si="305"/>
        <v>6.8267357076923227</v>
      </c>
      <c r="Q403" s="104">
        <f t="shared" si="316"/>
        <v>6.8267357076923227</v>
      </c>
      <c r="R403" s="104">
        <f t="shared" si="317"/>
        <v>0</v>
      </c>
      <c r="S403" s="104">
        <f t="shared" si="306"/>
        <v>7.5285475352895919</v>
      </c>
      <c r="T403" s="104">
        <f t="shared" si="318"/>
        <v>7.5285475352895919</v>
      </c>
    </row>
    <row r="404" spans="2:20" s="135" customFormat="1" x14ac:dyDescent="0.2">
      <c r="B404" s="114" t="s">
        <v>294</v>
      </c>
      <c r="C404" s="104">
        <f t="shared" si="307"/>
        <v>159.55107952637243</v>
      </c>
      <c r="D404" s="104">
        <f t="shared" si="301"/>
        <v>0</v>
      </c>
      <c r="E404" s="104">
        <f t="shared" si="308"/>
        <v>159.55107952637243</v>
      </c>
      <c r="F404" s="104">
        <f t="shared" si="309"/>
        <v>137.9320458413039</v>
      </c>
      <c r="G404" s="104">
        <f t="shared" si="302"/>
        <v>0</v>
      </c>
      <c r="H404" s="104">
        <f t="shared" si="310"/>
        <v>137.9320458413039</v>
      </c>
      <c r="I404" s="104">
        <f t="shared" si="311"/>
        <v>138.89021178765879</v>
      </c>
      <c r="J404" s="104">
        <f t="shared" si="303"/>
        <v>0</v>
      </c>
      <c r="K404" s="104">
        <f t="shared" si="312"/>
        <v>138.89021178765879</v>
      </c>
      <c r="L404" s="104">
        <f t="shared" si="313"/>
        <v>138.82245765428249</v>
      </c>
      <c r="M404" s="104">
        <f t="shared" si="304"/>
        <v>0</v>
      </c>
      <c r="N404" s="104">
        <f t="shared" si="314"/>
        <v>138.82245765428249</v>
      </c>
      <c r="O404" s="104">
        <f t="shared" si="315"/>
        <v>397.0004923959001</v>
      </c>
      <c r="P404" s="104">
        <f t="shared" si="305"/>
        <v>0</v>
      </c>
      <c r="Q404" s="104">
        <f t="shared" si="316"/>
        <v>397.0004923959001</v>
      </c>
      <c r="R404" s="104">
        <f t="shared" si="317"/>
        <v>398.01227602662084</v>
      </c>
      <c r="S404" s="104">
        <f t="shared" si="306"/>
        <v>0</v>
      </c>
      <c r="T404" s="104">
        <f t="shared" si="318"/>
        <v>398.01227602662084</v>
      </c>
    </row>
    <row r="405" spans="2:20" x14ac:dyDescent="0.2">
      <c r="B405" s="278" t="s">
        <v>8</v>
      </c>
      <c r="C405" s="106">
        <f t="shared" ref="C405:T405" si="319">SUM(C395:C404)</f>
        <v>326.19578350914958</v>
      </c>
      <c r="D405" s="106">
        <f t="shared" si="319"/>
        <v>35.40634437029064</v>
      </c>
      <c r="E405" s="106">
        <f t="shared" si="319"/>
        <v>361.60212787944022</v>
      </c>
      <c r="F405" s="106">
        <f t="shared" si="319"/>
        <v>318.592514490128</v>
      </c>
      <c r="G405" s="106">
        <f t="shared" si="319"/>
        <v>33.669696765314335</v>
      </c>
      <c r="H405" s="106">
        <f t="shared" si="319"/>
        <v>352.26221125544237</v>
      </c>
      <c r="I405" s="106">
        <f t="shared" si="319"/>
        <v>343.96903346860665</v>
      </c>
      <c r="J405" s="106">
        <f t="shared" si="319"/>
        <v>37.293947281368091</v>
      </c>
      <c r="K405" s="106">
        <f t="shared" si="319"/>
        <v>381.26298074997476</v>
      </c>
      <c r="L405" s="106">
        <f t="shared" si="319"/>
        <v>368.73292799485296</v>
      </c>
      <c r="M405" s="106">
        <f t="shared" si="319"/>
        <v>41.003329793019098</v>
      </c>
      <c r="N405" s="106">
        <f t="shared" si="319"/>
        <v>409.73625778787209</v>
      </c>
      <c r="O405" s="106">
        <f t="shared" si="319"/>
        <v>530.17385710567851</v>
      </c>
      <c r="P405" s="106">
        <f t="shared" si="319"/>
        <v>64.423827001982488</v>
      </c>
      <c r="Q405" s="106">
        <f t="shared" si="319"/>
        <v>594.59768410766094</v>
      </c>
      <c r="R405" s="106">
        <f t="shared" si="319"/>
        <v>553.58712963663481</v>
      </c>
      <c r="S405" s="106">
        <f t="shared" si="319"/>
        <v>71.046817213559805</v>
      </c>
      <c r="T405" s="106">
        <f t="shared" si="319"/>
        <v>624.63394685019455</v>
      </c>
    </row>
    <row r="406" spans="2:20" x14ac:dyDescent="0.2">
      <c r="B406" s="279" t="s">
        <v>297</v>
      </c>
      <c r="C406" s="241"/>
      <c r="D406" s="240"/>
      <c r="E406" s="285">
        <f>Asignaciones!K50</f>
        <v>0.16341802993386703</v>
      </c>
      <c r="F406" s="241"/>
      <c r="G406" s="240"/>
      <c r="H406" s="285">
        <f>Asignaciones!L50</f>
        <v>0.16259966175404686</v>
      </c>
      <c r="I406" s="241"/>
      <c r="J406" s="240"/>
      <c r="K406" s="285">
        <f>Asignaciones!M50</f>
        <v>0.16273193975440678</v>
      </c>
      <c r="L406" s="241"/>
      <c r="M406" s="240"/>
      <c r="N406" s="285">
        <f>Asignaciones!N50</f>
        <v>0.16265171831187031</v>
      </c>
      <c r="O406" s="241"/>
      <c r="P406" s="240"/>
      <c r="Q406" s="285">
        <f>Asignaciones!O50</f>
        <v>0.16271877107091554</v>
      </c>
      <c r="R406" s="241"/>
      <c r="S406" s="240"/>
      <c r="T406" s="285">
        <f>Asignaciones!P50</f>
        <v>0.16272943652851016</v>
      </c>
    </row>
    <row r="410" spans="2:20" x14ac:dyDescent="0.2">
      <c r="B410" s="2" t="s">
        <v>313</v>
      </c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7"/>
    </row>
    <row r="411" spans="2:20" x14ac:dyDescent="0.2">
      <c r="B411" s="9" t="s">
        <v>20</v>
      </c>
      <c r="C411" s="199"/>
      <c r="D411" s="199"/>
      <c r="E411" s="199"/>
      <c r="F411" s="199"/>
      <c r="G411" s="199"/>
      <c r="H411" s="199"/>
      <c r="I411" s="199"/>
      <c r="J411" s="199"/>
      <c r="K411" s="199"/>
      <c r="L411" s="199"/>
      <c r="M411" s="199"/>
      <c r="N411" s="199"/>
      <c r="O411" s="199"/>
      <c r="P411" s="199"/>
      <c r="Q411" s="199"/>
      <c r="R411" s="199"/>
      <c r="S411" s="199"/>
      <c r="T411" s="262"/>
    </row>
    <row r="412" spans="2:20" x14ac:dyDescent="0.2">
      <c r="B412" s="201" t="s">
        <v>281</v>
      </c>
      <c r="C412" s="199"/>
      <c r="D412" s="199"/>
      <c r="E412" s="199"/>
      <c r="F412" s="199"/>
      <c r="G412" s="199"/>
      <c r="H412" s="199"/>
      <c r="I412" s="199"/>
      <c r="J412" s="199"/>
      <c r="K412" s="199"/>
      <c r="L412" s="199"/>
      <c r="M412" s="199"/>
      <c r="N412" s="199"/>
      <c r="O412" s="199"/>
      <c r="P412" s="199"/>
      <c r="Q412" s="199"/>
      <c r="R412" s="199"/>
      <c r="S412" s="199"/>
      <c r="T412" s="262"/>
    </row>
    <row r="413" spans="2:20" x14ac:dyDescent="0.2">
      <c r="B413" s="201" t="s">
        <v>2</v>
      </c>
      <c r="C413" s="199"/>
      <c r="D413" s="199"/>
      <c r="E413" s="199"/>
      <c r="F413" s="199"/>
      <c r="G413" s="199"/>
      <c r="H413" s="199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99"/>
      <c r="T413" s="262"/>
    </row>
    <row r="414" spans="2:20" x14ac:dyDescent="0.2">
      <c r="B414" s="256"/>
      <c r="C414" s="197"/>
      <c r="D414" s="197"/>
      <c r="E414" s="197"/>
      <c r="F414" s="197"/>
      <c r="G414" s="197"/>
      <c r="H414" s="197"/>
      <c r="I414" s="197"/>
      <c r="J414" s="197"/>
      <c r="K414" s="197"/>
      <c r="L414" s="197"/>
      <c r="M414" s="197"/>
      <c r="N414" s="197"/>
      <c r="O414" s="197"/>
      <c r="P414" s="197"/>
      <c r="Q414" s="197"/>
      <c r="R414" s="197"/>
      <c r="S414" s="197"/>
      <c r="T414" s="263"/>
    </row>
    <row r="415" spans="2:20" x14ac:dyDescent="0.2">
      <c r="B415" s="264"/>
    </row>
    <row r="416" spans="2:20" x14ac:dyDescent="0.2">
      <c r="B416" s="265" t="s">
        <v>282</v>
      </c>
      <c r="C416" s="267" t="s">
        <v>38</v>
      </c>
      <c r="D416" s="662"/>
      <c r="E416" s="299"/>
      <c r="F416" s="270" t="s">
        <v>39</v>
      </c>
      <c r="G416" s="663"/>
      <c r="H416" s="663"/>
      <c r="I416" s="301" t="s">
        <v>40</v>
      </c>
      <c r="J416" s="662"/>
      <c r="K416" s="299"/>
      <c r="L416" s="267" t="s">
        <v>121</v>
      </c>
      <c r="M416" s="662"/>
      <c r="N416" s="299"/>
      <c r="O416" s="270" t="s">
        <v>122</v>
      </c>
      <c r="P416" s="662"/>
      <c r="Q416" s="299"/>
      <c r="R416" s="301" t="s">
        <v>633</v>
      </c>
      <c r="S416" s="662"/>
      <c r="T416" s="299"/>
    </row>
    <row r="417" spans="2:20" x14ac:dyDescent="0.2">
      <c r="B417" s="273"/>
      <c r="C417" s="274" t="s">
        <v>283</v>
      </c>
      <c r="D417" s="275" t="s">
        <v>284</v>
      </c>
      <c r="E417" s="275" t="s">
        <v>47</v>
      </c>
      <c r="F417" s="275" t="s">
        <v>283</v>
      </c>
      <c r="G417" s="275" t="s">
        <v>284</v>
      </c>
      <c r="H417" s="275" t="s">
        <v>47</v>
      </c>
      <c r="I417" s="276" t="s">
        <v>283</v>
      </c>
      <c r="J417" s="276" t="s">
        <v>284</v>
      </c>
      <c r="K417" s="276" t="s">
        <v>47</v>
      </c>
      <c r="L417" s="274" t="s">
        <v>283</v>
      </c>
      <c r="M417" s="275" t="s">
        <v>284</v>
      </c>
      <c r="N417" s="275" t="s">
        <v>47</v>
      </c>
      <c r="O417" s="275" t="s">
        <v>283</v>
      </c>
      <c r="P417" s="275" t="s">
        <v>284</v>
      </c>
      <c r="Q417" s="275" t="s">
        <v>47</v>
      </c>
      <c r="R417" s="276" t="s">
        <v>283</v>
      </c>
      <c r="S417" s="276" t="s">
        <v>284</v>
      </c>
      <c r="T417" s="276" t="s">
        <v>47</v>
      </c>
    </row>
    <row r="418" spans="2:20" x14ac:dyDescent="0.2">
      <c r="B418" s="286" t="s">
        <v>85</v>
      </c>
      <c r="C418" s="234"/>
      <c r="D418" s="234"/>
      <c r="E418" s="234"/>
      <c r="F418" s="234"/>
      <c r="G418" s="234"/>
      <c r="H418" s="234"/>
      <c r="I418" s="234"/>
      <c r="J418" s="234"/>
      <c r="K418" s="234"/>
      <c r="L418" s="234"/>
      <c r="M418" s="234"/>
      <c r="N418" s="234"/>
      <c r="O418" s="234"/>
      <c r="P418" s="234"/>
      <c r="Q418" s="234"/>
      <c r="R418" s="234"/>
      <c r="S418" s="234"/>
      <c r="T418" s="234"/>
    </row>
    <row r="419" spans="2:20" x14ac:dyDescent="0.2">
      <c r="B419" s="114" t="s">
        <v>715</v>
      </c>
      <c r="C419" s="104">
        <f>+C155*E430</f>
        <v>0</v>
      </c>
      <c r="D419" s="104">
        <f t="shared" ref="D419:D428" si="320">+D155*$E$430</f>
        <v>1.855645898815931</v>
      </c>
      <c r="E419" s="104">
        <f>+C419+D419</f>
        <v>1.855645898815931</v>
      </c>
      <c r="F419" s="104">
        <f>+F155*H430</f>
        <v>0</v>
      </c>
      <c r="G419" s="104">
        <f t="shared" ref="G419:G428" si="321">+G155*$H$430</f>
        <v>1.7457184810740163</v>
      </c>
      <c r="H419" s="104">
        <f>+F419+G419</f>
        <v>1.7457184810740163</v>
      </c>
      <c r="I419" s="104">
        <f>+I155*K430</f>
        <v>0</v>
      </c>
      <c r="J419" s="104">
        <f t="shared" ref="J419:J428" si="322">+J155*$K$430</f>
        <v>1.9402082009921222</v>
      </c>
      <c r="K419" s="104">
        <f>+I419+J419</f>
        <v>1.9402082009921222</v>
      </c>
      <c r="L419" s="104">
        <f>+L155*N430</f>
        <v>0</v>
      </c>
      <c r="M419" s="104">
        <f t="shared" ref="M419:M428" si="323">+M155*$N$430</f>
        <v>2.1412812420835872</v>
      </c>
      <c r="N419" s="104">
        <f>+L419+M419</f>
        <v>2.1412812420835872</v>
      </c>
      <c r="O419" s="104">
        <f>+O155*Q430</f>
        <v>0</v>
      </c>
      <c r="P419" s="104">
        <f t="shared" ref="P419:P428" si="324">+P155*$Q$430</f>
        <v>4.733760415802144</v>
      </c>
      <c r="Q419" s="104">
        <f>+O419+P419</f>
        <v>4.733760415802144</v>
      </c>
      <c r="R419" s="104">
        <f>+R155*T430</f>
        <v>0</v>
      </c>
      <c r="S419" s="104">
        <f t="shared" ref="S419:S428" si="325">+S155*$T$430</f>
        <v>5.2275028011575833</v>
      </c>
      <c r="T419" s="104">
        <f>+R419+S419</f>
        <v>5.2275028011575833</v>
      </c>
    </row>
    <row r="420" spans="2:20" x14ac:dyDescent="0.2">
      <c r="B420" s="114" t="s">
        <v>716</v>
      </c>
      <c r="C420" s="104">
        <f t="shared" ref="C420:C428" si="326">+C156*$E$430</f>
        <v>2.5251237890204519</v>
      </c>
      <c r="D420" s="104">
        <f t="shared" si="320"/>
        <v>0</v>
      </c>
      <c r="E420" s="104">
        <f t="shared" ref="E420:E428" si="327">+C420+D420</f>
        <v>2.5251237890204519</v>
      </c>
      <c r="F420" s="104">
        <f t="shared" ref="F420:F428" si="328">+F156*$H$430</f>
        <v>2.3755368781864297</v>
      </c>
      <c r="G420" s="104">
        <f t="shared" si="321"/>
        <v>0</v>
      </c>
      <c r="H420" s="104">
        <f t="shared" ref="H420:H428" si="329">+F420+G420</f>
        <v>2.3755368781864297</v>
      </c>
      <c r="I420" s="104">
        <f t="shared" ref="I420:I428" si="330">+I156*$K$430</f>
        <v>2.6401943857413501</v>
      </c>
      <c r="J420" s="104">
        <f t="shared" si="322"/>
        <v>0</v>
      </c>
      <c r="K420" s="104">
        <f t="shared" ref="K420:K428" si="331">+I420+J420</f>
        <v>2.6401943857413501</v>
      </c>
      <c r="L420" s="104">
        <f t="shared" ref="L420:L428" si="332">+L156*$N$430</f>
        <v>2.9138103378552347</v>
      </c>
      <c r="M420" s="104">
        <f t="shared" si="323"/>
        <v>0</v>
      </c>
      <c r="N420" s="104">
        <f t="shared" ref="N420:N428" si="333">+L420+M420</f>
        <v>2.9138103378552347</v>
      </c>
      <c r="O420" s="104">
        <f t="shared" ref="O420:O428" si="334">+O156*$Q$430</f>
        <v>4.8312009763390105</v>
      </c>
      <c r="P420" s="104">
        <f t="shared" si="324"/>
        <v>0</v>
      </c>
      <c r="Q420" s="104">
        <f t="shared" ref="Q420:Q428" si="335">+O420+P420</f>
        <v>4.8312009763390105</v>
      </c>
      <c r="R420" s="104">
        <f t="shared" ref="R420:R428" si="336">+R156*$T$430</f>
        <v>5.3351066421657709</v>
      </c>
      <c r="S420" s="104">
        <f t="shared" si="325"/>
        <v>0</v>
      </c>
      <c r="T420" s="104">
        <f t="shared" ref="T420:T428" si="337">+R420+S420</f>
        <v>5.3351066421657709</v>
      </c>
    </row>
    <row r="421" spans="2:20" x14ac:dyDescent="0.2">
      <c r="B421" s="114" t="s">
        <v>287</v>
      </c>
      <c r="C421" s="104">
        <f t="shared" si="326"/>
        <v>1.5559741657696449</v>
      </c>
      <c r="D421" s="104">
        <f t="shared" si="320"/>
        <v>0</v>
      </c>
      <c r="E421" s="104">
        <f t="shared" si="327"/>
        <v>1.5559741657696449</v>
      </c>
      <c r="F421" s="104">
        <f t="shared" si="328"/>
        <v>1.4637991326852999</v>
      </c>
      <c r="G421" s="104">
        <f t="shared" si="321"/>
        <v>0</v>
      </c>
      <c r="H421" s="104">
        <f t="shared" si="329"/>
        <v>1.4637991326852999</v>
      </c>
      <c r="I421" s="104">
        <f t="shared" si="330"/>
        <v>1.6268803433265357</v>
      </c>
      <c r="J421" s="104">
        <f t="shared" si="322"/>
        <v>0</v>
      </c>
      <c r="K421" s="104">
        <f t="shared" si="331"/>
        <v>1.6268803433265357</v>
      </c>
      <c r="L421" s="104">
        <f t="shared" si="332"/>
        <v>1.7954817222699506</v>
      </c>
      <c r="M421" s="104">
        <f t="shared" si="323"/>
        <v>0</v>
      </c>
      <c r="N421" s="104">
        <f t="shared" si="333"/>
        <v>1.7954817222699506</v>
      </c>
      <c r="O421" s="104">
        <f t="shared" si="334"/>
        <v>1.9846482884021754</v>
      </c>
      <c r="P421" s="104">
        <f t="shared" si="324"/>
        <v>0</v>
      </c>
      <c r="Q421" s="104">
        <f t="shared" si="335"/>
        <v>1.9846482884021754</v>
      </c>
      <c r="R421" s="104">
        <f t="shared" si="336"/>
        <v>2.1916517896220888</v>
      </c>
      <c r="S421" s="104">
        <f t="shared" si="325"/>
        <v>0</v>
      </c>
      <c r="T421" s="104">
        <f t="shared" si="337"/>
        <v>2.1916517896220888</v>
      </c>
    </row>
    <row r="422" spans="2:20" x14ac:dyDescent="0.2">
      <c r="B422" s="114" t="s">
        <v>288</v>
      </c>
      <c r="C422" s="104">
        <f t="shared" si="326"/>
        <v>0</v>
      </c>
      <c r="D422" s="104">
        <f t="shared" si="320"/>
        <v>0</v>
      </c>
      <c r="E422" s="104">
        <f t="shared" si="327"/>
        <v>0</v>
      </c>
      <c r="F422" s="104">
        <f t="shared" si="328"/>
        <v>2.7585794248197417</v>
      </c>
      <c r="G422" s="104">
        <f t="shared" si="321"/>
        <v>0</v>
      </c>
      <c r="H422" s="104">
        <f t="shared" si="329"/>
        <v>2.7585794248197417</v>
      </c>
      <c r="I422" s="104">
        <f t="shared" si="330"/>
        <v>3.6861061162707918</v>
      </c>
      <c r="J422" s="104">
        <f t="shared" si="322"/>
        <v>0</v>
      </c>
      <c r="K422" s="104">
        <f t="shared" si="331"/>
        <v>3.6861061162707918</v>
      </c>
      <c r="L422" s="104">
        <f t="shared" si="332"/>
        <v>4.6232956351800141</v>
      </c>
      <c r="M422" s="104">
        <f t="shared" si="323"/>
        <v>0</v>
      </c>
      <c r="N422" s="104">
        <f t="shared" si="333"/>
        <v>4.6232956351800141</v>
      </c>
      <c r="O422" s="104">
        <f t="shared" si="334"/>
        <v>7.7441916184648409</v>
      </c>
      <c r="P422" s="104">
        <f t="shared" si="324"/>
        <v>0</v>
      </c>
      <c r="Q422" s="104">
        <f t="shared" si="335"/>
        <v>7.7441916184648409</v>
      </c>
      <c r="R422" s="104">
        <f t="shared" si="336"/>
        <v>9.6407804082569122</v>
      </c>
      <c r="S422" s="104">
        <f t="shared" si="325"/>
        <v>0</v>
      </c>
      <c r="T422" s="104">
        <f t="shared" si="337"/>
        <v>9.6407804082569122</v>
      </c>
    </row>
    <row r="423" spans="2:20" x14ac:dyDescent="0.2">
      <c r="B423" s="114" t="s">
        <v>289</v>
      </c>
      <c r="C423" s="104">
        <f t="shared" si="326"/>
        <v>1.6182131324004305</v>
      </c>
      <c r="D423" s="104">
        <f t="shared" si="320"/>
        <v>0</v>
      </c>
      <c r="E423" s="104">
        <f t="shared" si="327"/>
        <v>1.6182131324004305</v>
      </c>
      <c r="F423" s="104">
        <f t="shared" si="328"/>
        <v>1.5223510979927122</v>
      </c>
      <c r="G423" s="104">
        <f t="shared" si="321"/>
        <v>0</v>
      </c>
      <c r="H423" s="104">
        <f t="shared" si="329"/>
        <v>1.5223510979927122</v>
      </c>
      <c r="I423" s="104">
        <f t="shared" si="330"/>
        <v>1.6919555570595972</v>
      </c>
      <c r="J423" s="104">
        <f t="shared" si="322"/>
        <v>0</v>
      </c>
      <c r="K423" s="104">
        <f t="shared" si="331"/>
        <v>1.6919555570595972</v>
      </c>
      <c r="L423" s="104">
        <f t="shared" si="332"/>
        <v>1.8673009911607488</v>
      </c>
      <c r="M423" s="104">
        <f t="shared" si="323"/>
        <v>0</v>
      </c>
      <c r="N423" s="104">
        <f t="shared" si="333"/>
        <v>1.8673009911607488</v>
      </c>
      <c r="O423" s="104">
        <f t="shared" si="334"/>
        <v>2.0640342199382622</v>
      </c>
      <c r="P423" s="104">
        <f t="shared" si="324"/>
        <v>0</v>
      </c>
      <c r="Q423" s="104">
        <f t="shared" si="335"/>
        <v>2.0640342199382622</v>
      </c>
      <c r="R423" s="104">
        <f t="shared" si="336"/>
        <v>2.2793178612069722</v>
      </c>
      <c r="S423" s="104">
        <f t="shared" si="325"/>
        <v>0</v>
      </c>
      <c r="T423" s="104">
        <f t="shared" si="337"/>
        <v>2.2793178612069722</v>
      </c>
    </row>
    <row r="424" spans="2:20" x14ac:dyDescent="0.2">
      <c r="B424" s="114" t="s">
        <v>290</v>
      </c>
      <c r="C424" s="104">
        <f t="shared" si="326"/>
        <v>0</v>
      </c>
      <c r="D424" s="104">
        <f t="shared" si="320"/>
        <v>1.2752637244348763</v>
      </c>
      <c r="E424" s="104">
        <f t="shared" si="327"/>
        <v>1.2752637244348763</v>
      </c>
      <c r="F424" s="104">
        <f t="shared" si="328"/>
        <v>0</v>
      </c>
      <c r="G424" s="104">
        <f t="shared" si="321"/>
        <v>1.199717819768197</v>
      </c>
      <c r="H424" s="104">
        <f t="shared" si="329"/>
        <v>1.199717819768197</v>
      </c>
      <c r="I424" s="104">
        <f t="shared" si="330"/>
        <v>0</v>
      </c>
      <c r="J424" s="104">
        <f t="shared" si="322"/>
        <v>1.3333778487345651</v>
      </c>
      <c r="K424" s="104">
        <f t="shared" si="331"/>
        <v>1.3333778487345651</v>
      </c>
      <c r="L424" s="104">
        <f t="shared" si="332"/>
        <v>0</v>
      </c>
      <c r="M424" s="104">
        <f t="shared" si="323"/>
        <v>1.4715621625788005</v>
      </c>
      <c r="N424" s="104">
        <f t="shared" si="333"/>
        <v>1.4715621625788005</v>
      </c>
      <c r="O424" s="104">
        <f t="shared" si="334"/>
        <v>0</v>
      </c>
      <c r="P424" s="104">
        <f t="shared" si="324"/>
        <v>1.6266015359639054</v>
      </c>
      <c r="Q424" s="104">
        <f t="shared" si="335"/>
        <v>1.6266015359639054</v>
      </c>
      <c r="R424" s="104">
        <f t="shared" si="336"/>
        <v>0</v>
      </c>
      <c r="S424" s="104">
        <f t="shared" si="325"/>
        <v>1.7962599157392467</v>
      </c>
      <c r="T424" s="104">
        <f t="shared" si="337"/>
        <v>1.7962599157392467</v>
      </c>
    </row>
    <row r="425" spans="2:20" x14ac:dyDescent="0.2">
      <c r="B425" s="114" t="s">
        <v>291</v>
      </c>
      <c r="C425" s="104">
        <f t="shared" si="326"/>
        <v>0</v>
      </c>
      <c r="D425" s="104">
        <f t="shared" si="320"/>
        <v>0.65033369214208825</v>
      </c>
      <c r="E425" s="104">
        <f t="shared" si="327"/>
        <v>0.65033369214208825</v>
      </c>
      <c r="F425" s="104">
        <f t="shared" si="328"/>
        <v>0</v>
      </c>
      <c r="G425" s="104">
        <f t="shared" si="321"/>
        <v>0.61180829055908048</v>
      </c>
      <c r="H425" s="104">
        <f t="shared" si="329"/>
        <v>0.61180829055908048</v>
      </c>
      <c r="I425" s="104">
        <f t="shared" si="330"/>
        <v>0</v>
      </c>
      <c r="J425" s="104">
        <f t="shared" si="322"/>
        <v>0.6799695802311726</v>
      </c>
      <c r="K425" s="104">
        <f t="shared" si="331"/>
        <v>0.6799695802311726</v>
      </c>
      <c r="L425" s="104">
        <f t="shared" si="332"/>
        <v>0</v>
      </c>
      <c r="M425" s="104">
        <f t="shared" si="323"/>
        <v>0.75043807494058357</v>
      </c>
      <c r="N425" s="104">
        <f t="shared" si="333"/>
        <v>0.75043807494058357</v>
      </c>
      <c r="O425" s="104">
        <f t="shared" si="334"/>
        <v>0</v>
      </c>
      <c r="P425" s="104">
        <f t="shared" si="324"/>
        <v>0.82950197849952167</v>
      </c>
      <c r="Q425" s="104">
        <f t="shared" si="335"/>
        <v>0.82950197849952167</v>
      </c>
      <c r="R425" s="104">
        <f t="shared" si="336"/>
        <v>0</v>
      </c>
      <c r="S425" s="104">
        <f t="shared" si="325"/>
        <v>0.91602099288694672</v>
      </c>
      <c r="T425" s="104">
        <f t="shared" si="337"/>
        <v>0.91602099288694672</v>
      </c>
    </row>
    <row r="426" spans="2:20" s="135" customFormat="1" x14ac:dyDescent="0.2">
      <c r="B426" s="114" t="s">
        <v>292</v>
      </c>
      <c r="C426" s="119">
        <f t="shared" si="326"/>
        <v>15.242195909580193</v>
      </c>
      <c r="D426" s="119">
        <f t="shared" si="320"/>
        <v>0</v>
      </c>
      <c r="E426" s="119">
        <f t="shared" si="327"/>
        <v>15.242195909580193</v>
      </c>
      <c r="F426" s="119">
        <f t="shared" si="328"/>
        <v>14.339256809978449</v>
      </c>
      <c r="G426" s="119">
        <f t="shared" si="321"/>
        <v>0</v>
      </c>
      <c r="H426" s="119">
        <f t="shared" si="329"/>
        <v>14.339256809978449</v>
      </c>
      <c r="I426" s="119">
        <f t="shared" si="330"/>
        <v>15.936787036668109</v>
      </c>
      <c r="J426" s="119">
        <f t="shared" si="322"/>
        <v>0</v>
      </c>
      <c r="K426" s="119">
        <f t="shared" si="331"/>
        <v>15.936787036668109</v>
      </c>
      <c r="L426" s="119">
        <f t="shared" si="332"/>
        <v>17.588392381419929</v>
      </c>
      <c r="M426" s="119">
        <f t="shared" si="323"/>
        <v>0</v>
      </c>
      <c r="N426" s="119">
        <f t="shared" si="333"/>
        <v>17.588392381419929</v>
      </c>
      <c r="O426" s="119">
        <f t="shared" si="334"/>
        <v>0</v>
      </c>
      <c r="P426" s="119">
        <f t="shared" si="324"/>
        <v>0</v>
      </c>
      <c r="Q426" s="119">
        <f t="shared" si="335"/>
        <v>0</v>
      </c>
      <c r="R426" s="119">
        <f t="shared" si="336"/>
        <v>0</v>
      </c>
      <c r="S426" s="119">
        <f t="shared" si="325"/>
        <v>0</v>
      </c>
      <c r="T426" s="119">
        <f t="shared" si="337"/>
        <v>0</v>
      </c>
    </row>
    <row r="427" spans="2:20" x14ac:dyDescent="0.2">
      <c r="B427" s="114" t="s">
        <v>293</v>
      </c>
      <c r="C427" s="104">
        <f t="shared" si="326"/>
        <v>0</v>
      </c>
      <c r="D427" s="104">
        <f t="shared" si="320"/>
        <v>0.66811625403659847</v>
      </c>
      <c r="E427" s="104">
        <f t="shared" si="327"/>
        <v>0.66811625403659847</v>
      </c>
      <c r="F427" s="104">
        <f t="shared" si="328"/>
        <v>0</v>
      </c>
      <c r="G427" s="104">
        <f t="shared" si="321"/>
        <v>0.62853742350405528</v>
      </c>
      <c r="H427" s="104">
        <f t="shared" si="329"/>
        <v>0.62853742350405528</v>
      </c>
      <c r="I427" s="104">
        <f t="shared" si="330"/>
        <v>0</v>
      </c>
      <c r="J427" s="104">
        <f t="shared" si="322"/>
        <v>0.69856249844061868</v>
      </c>
      <c r="K427" s="104">
        <f t="shared" si="331"/>
        <v>0.69856249844061868</v>
      </c>
      <c r="L427" s="104">
        <f t="shared" si="332"/>
        <v>0</v>
      </c>
      <c r="M427" s="104">
        <f t="shared" si="323"/>
        <v>0.77095786605223993</v>
      </c>
      <c r="N427" s="104">
        <f t="shared" si="333"/>
        <v>0.77095786605223993</v>
      </c>
      <c r="O427" s="104">
        <f t="shared" si="334"/>
        <v>0</v>
      </c>
      <c r="P427" s="104">
        <f t="shared" si="324"/>
        <v>0.85218367322411781</v>
      </c>
      <c r="Q427" s="104">
        <f t="shared" si="335"/>
        <v>0.85218367322411781</v>
      </c>
      <c r="R427" s="104">
        <f t="shared" si="336"/>
        <v>0</v>
      </c>
      <c r="S427" s="104">
        <f t="shared" si="325"/>
        <v>0.94106844191119898</v>
      </c>
      <c r="T427" s="104">
        <f t="shared" si="337"/>
        <v>0.94106844191119898</v>
      </c>
    </row>
    <row r="428" spans="2:20" s="135" customFormat="1" x14ac:dyDescent="0.2">
      <c r="B428" s="114" t="s">
        <v>294</v>
      </c>
      <c r="C428" s="104">
        <f t="shared" si="326"/>
        <v>20.050082411194833</v>
      </c>
      <c r="D428" s="104">
        <f t="shared" si="320"/>
        <v>0</v>
      </c>
      <c r="E428" s="104">
        <f t="shared" si="327"/>
        <v>20.050082411194833</v>
      </c>
      <c r="F428" s="104">
        <f t="shared" si="328"/>
        <v>17.147569839607371</v>
      </c>
      <c r="G428" s="104">
        <f t="shared" si="321"/>
        <v>0</v>
      </c>
      <c r="H428" s="104">
        <f t="shared" si="329"/>
        <v>17.147569839607371</v>
      </c>
      <c r="I428" s="104">
        <f t="shared" si="330"/>
        <v>17.325429974994289</v>
      </c>
      <c r="J428" s="104">
        <f t="shared" si="322"/>
        <v>0</v>
      </c>
      <c r="K428" s="104">
        <f t="shared" si="331"/>
        <v>17.325429974994289</v>
      </c>
      <c r="L428" s="104">
        <f t="shared" si="332"/>
        <v>17.382679107942064</v>
      </c>
      <c r="M428" s="104">
        <f t="shared" si="323"/>
        <v>0</v>
      </c>
      <c r="N428" s="104">
        <f t="shared" si="333"/>
        <v>17.382679107942064</v>
      </c>
      <c r="O428" s="104">
        <f t="shared" si="334"/>
        <v>49.557702592837707</v>
      </c>
      <c r="P428" s="104">
        <f t="shared" si="324"/>
        <v>0</v>
      </c>
      <c r="Q428" s="104">
        <f t="shared" si="335"/>
        <v>49.557702592837707</v>
      </c>
      <c r="R428" s="104">
        <f t="shared" si="336"/>
        <v>49.751534503327605</v>
      </c>
      <c r="S428" s="104">
        <f t="shared" si="325"/>
        <v>0</v>
      </c>
      <c r="T428" s="104">
        <f t="shared" si="337"/>
        <v>49.751534503327605</v>
      </c>
    </row>
    <row r="429" spans="2:20" x14ac:dyDescent="0.2">
      <c r="B429" s="278" t="s">
        <v>8</v>
      </c>
      <c r="C429" s="106">
        <f t="shared" ref="C429:T429" si="338">SUM(C419:C428)</f>
        <v>40.991589407965549</v>
      </c>
      <c r="D429" s="106">
        <f t="shared" si="338"/>
        <v>4.4493595694294941</v>
      </c>
      <c r="E429" s="106">
        <f t="shared" si="338"/>
        <v>45.440948977395045</v>
      </c>
      <c r="F429" s="106">
        <f t="shared" si="338"/>
        <v>39.607093183270003</v>
      </c>
      <c r="G429" s="106">
        <f t="shared" si="338"/>
        <v>4.1857820149053495</v>
      </c>
      <c r="H429" s="106">
        <f t="shared" si="338"/>
        <v>43.792875198175352</v>
      </c>
      <c r="I429" s="106">
        <f t="shared" si="338"/>
        <v>42.90735341406068</v>
      </c>
      <c r="J429" s="106">
        <f t="shared" si="338"/>
        <v>4.6521181283984792</v>
      </c>
      <c r="K429" s="106">
        <f t="shared" si="338"/>
        <v>47.55947154245915</v>
      </c>
      <c r="L429" s="106">
        <f t="shared" si="338"/>
        <v>46.170960175827943</v>
      </c>
      <c r="M429" s="106">
        <f t="shared" si="338"/>
        <v>5.1342393456552111</v>
      </c>
      <c r="N429" s="106">
        <f t="shared" si="338"/>
        <v>51.305199521483161</v>
      </c>
      <c r="O429" s="106">
        <f t="shared" si="338"/>
        <v>66.181777695981992</v>
      </c>
      <c r="P429" s="106">
        <f t="shared" si="338"/>
        <v>8.0420476034896886</v>
      </c>
      <c r="Q429" s="106">
        <f t="shared" si="338"/>
        <v>74.223825299471685</v>
      </c>
      <c r="R429" s="106">
        <f t="shared" si="338"/>
        <v>69.198391204579352</v>
      </c>
      <c r="S429" s="106">
        <f t="shared" si="338"/>
        <v>8.8808521516949757</v>
      </c>
      <c r="T429" s="106">
        <f t="shared" si="338"/>
        <v>78.079243356274318</v>
      </c>
    </row>
    <row r="430" spans="2:20" x14ac:dyDescent="0.2">
      <c r="B430" s="279" t="s">
        <v>297</v>
      </c>
      <c r="C430" s="241"/>
      <c r="D430" s="240"/>
      <c r="E430" s="285">
        <f>Asignaciones!K51</f>
        <v>2.0536025060911938E-2</v>
      </c>
      <c r="F430" s="241"/>
      <c r="G430" s="240"/>
      <c r="H430" s="285">
        <f>Asignaciones!L51</f>
        <v>2.0214222436981559E-2</v>
      </c>
      <c r="I430" s="241"/>
      <c r="J430" s="240"/>
      <c r="K430" s="285">
        <f>Asignaciones!M51</f>
        <v>2.0299492603700415E-2</v>
      </c>
      <c r="L430" s="241"/>
      <c r="M430" s="240"/>
      <c r="N430" s="285">
        <f>Asignaciones!N51</f>
        <v>2.0366464284991045E-2</v>
      </c>
      <c r="O430" s="241"/>
      <c r="P430" s="240"/>
      <c r="Q430" s="285">
        <f>Asignaciones!O51</f>
        <v>2.0312237937888649E-2</v>
      </c>
      <c r="R430" s="241"/>
      <c r="S430" s="240"/>
      <c r="T430" s="285">
        <f>Asignaciones!P51</f>
        <v>2.034117956606377E-2</v>
      </c>
    </row>
    <row r="434" spans="2:20" x14ac:dyDescent="0.2">
      <c r="B434" s="2" t="s">
        <v>314</v>
      </c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7"/>
    </row>
    <row r="435" spans="2:20" x14ac:dyDescent="0.2">
      <c r="B435" s="9" t="s">
        <v>20</v>
      </c>
      <c r="C435" s="199"/>
      <c r="D435" s="199"/>
      <c r="E435" s="199"/>
      <c r="F435" s="199"/>
      <c r="G435" s="199"/>
      <c r="H435" s="199"/>
      <c r="I435" s="199"/>
      <c r="J435" s="199"/>
      <c r="K435" s="199"/>
      <c r="L435" s="199"/>
      <c r="M435" s="199"/>
      <c r="N435" s="199"/>
      <c r="O435" s="199"/>
      <c r="P435" s="199"/>
      <c r="Q435" s="199"/>
      <c r="R435" s="199"/>
      <c r="S435" s="199"/>
      <c r="T435" s="262"/>
    </row>
    <row r="436" spans="2:20" x14ac:dyDescent="0.2">
      <c r="B436" s="201" t="s">
        <v>281</v>
      </c>
      <c r="C436" s="199"/>
      <c r="D436" s="199"/>
      <c r="E436" s="199"/>
      <c r="F436" s="199"/>
      <c r="G436" s="199"/>
      <c r="H436" s="199"/>
      <c r="I436" s="199"/>
      <c r="J436" s="199"/>
      <c r="K436" s="199"/>
      <c r="L436" s="199"/>
      <c r="M436" s="199"/>
      <c r="N436" s="199"/>
      <c r="O436" s="199"/>
      <c r="P436" s="199"/>
      <c r="Q436" s="199"/>
      <c r="R436" s="199"/>
      <c r="S436" s="199"/>
      <c r="T436" s="262"/>
    </row>
    <row r="437" spans="2:20" x14ac:dyDescent="0.2">
      <c r="B437" s="201" t="s">
        <v>2</v>
      </c>
      <c r="C437" s="199"/>
      <c r="D437" s="199"/>
      <c r="E437" s="199"/>
      <c r="F437" s="199"/>
      <c r="G437" s="199"/>
      <c r="H437" s="199"/>
      <c r="I437" s="199"/>
      <c r="J437" s="199"/>
      <c r="K437" s="199"/>
      <c r="L437" s="199"/>
      <c r="M437" s="199"/>
      <c r="N437" s="199"/>
      <c r="O437" s="199"/>
      <c r="P437" s="199"/>
      <c r="Q437" s="199"/>
      <c r="R437" s="199"/>
      <c r="S437" s="199"/>
      <c r="T437" s="262"/>
    </row>
    <row r="438" spans="2:20" x14ac:dyDescent="0.2">
      <c r="B438" s="256"/>
      <c r="C438" s="197"/>
      <c r="D438" s="197"/>
      <c r="E438" s="197"/>
      <c r="F438" s="197"/>
      <c r="G438" s="197"/>
      <c r="H438" s="197"/>
      <c r="I438" s="197"/>
      <c r="J438" s="197"/>
      <c r="K438" s="197"/>
      <c r="L438" s="197"/>
      <c r="M438" s="197"/>
      <c r="N438" s="197"/>
      <c r="O438" s="197"/>
      <c r="P438" s="197"/>
      <c r="Q438" s="197"/>
      <c r="R438" s="197"/>
      <c r="S438" s="197"/>
      <c r="T438" s="263"/>
    </row>
    <row r="439" spans="2:20" x14ac:dyDescent="0.2">
      <c r="B439" s="264"/>
    </row>
    <row r="440" spans="2:20" x14ac:dyDescent="0.2">
      <c r="B440" s="265" t="s">
        <v>282</v>
      </c>
      <c r="C440" s="267" t="s">
        <v>38</v>
      </c>
      <c r="D440" s="662"/>
      <c r="E440" s="299"/>
      <c r="F440" s="270" t="s">
        <v>39</v>
      </c>
      <c r="G440" s="663"/>
      <c r="H440" s="663"/>
      <c r="I440" s="301" t="s">
        <v>40</v>
      </c>
      <c r="J440" s="662"/>
      <c r="K440" s="299"/>
      <c r="L440" s="267" t="s">
        <v>121</v>
      </c>
      <c r="M440" s="662"/>
      <c r="N440" s="299"/>
      <c r="O440" s="270" t="s">
        <v>122</v>
      </c>
      <c r="P440" s="662"/>
      <c r="Q440" s="299"/>
      <c r="R440" s="301" t="s">
        <v>633</v>
      </c>
      <c r="S440" s="662"/>
      <c r="T440" s="299"/>
    </row>
    <row r="441" spans="2:20" x14ac:dyDescent="0.2">
      <c r="B441" s="273"/>
      <c r="C441" s="274" t="s">
        <v>283</v>
      </c>
      <c r="D441" s="275" t="s">
        <v>284</v>
      </c>
      <c r="E441" s="275" t="s">
        <v>47</v>
      </c>
      <c r="F441" s="275" t="s">
        <v>283</v>
      </c>
      <c r="G441" s="275" t="s">
        <v>284</v>
      </c>
      <c r="H441" s="275" t="s">
        <v>47</v>
      </c>
      <c r="I441" s="276" t="s">
        <v>283</v>
      </c>
      <c r="J441" s="276" t="s">
        <v>284</v>
      </c>
      <c r="K441" s="276" t="s">
        <v>47</v>
      </c>
      <c r="L441" s="274" t="s">
        <v>283</v>
      </c>
      <c r="M441" s="275" t="s">
        <v>284</v>
      </c>
      <c r="N441" s="275" t="s">
        <v>47</v>
      </c>
      <c r="O441" s="275" t="s">
        <v>283</v>
      </c>
      <c r="P441" s="275" t="s">
        <v>284</v>
      </c>
      <c r="Q441" s="275" t="s">
        <v>47</v>
      </c>
      <c r="R441" s="276" t="s">
        <v>283</v>
      </c>
      <c r="S441" s="276" t="s">
        <v>284</v>
      </c>
      <c r="T441" s="276" t="s">
        <v>47</v>
      </c>
    </row>
    <row r="442" spans="2:20" x14ac:dyDescent="0.2">
      <c r="B442" s="286" t="s">
        <v>86</v>
      </c>
      <c r="C442" s="234"/>
      <c r="D442" s="234"/>
      <c r="E442" s="234"/>
      <c r="F442" s="234"/>
      <c r="G442" s="234"/>
      <c r="H442" s="234"/>
      <c r="I442" s="234"/>
      <c r="J442" s="234"/>
      <c r="K442" s="234"/>
      <c r="L442" s="234"/>
      <c r="M442" s="234"/>
      <c r="N442" s="234"/>
      <c r="O442" s="234"/>
      <c r="P442" s="234"/>
      <c r="Q442" s="234"/>
      <c r="R442" s="234"/>
      <c r="S442" s="234"/>
      <c r="T442" s="232"/>
    </row>
    <row r="443" spans="2:20" x14ac:dyDescent="0.2">
      <c r="B443" s="114" t="s">
        <v>715</v>
      </c>
      <c r="C443" s="104">
        <f>+C155*E454</f>
        <v>0</v>
      </c>
      <c r="D443" s="104">
        <f t="shared" ref="D443:D452" si="339">+D155*$E$454</f>
        <v>12.816537351991387</v>
      </c>
      <c r="E443" s="104">
        <f>+C443+D443</f>
        <v>12.816537351991387</v>
      </c>
      <c r="F443" s="104">
        <f>+F155*H454</f>
        <v>0</v>
      </c>
      <c r="G443" s="104">
        <f t="shared" ref="G443:G452" si="340">+G155*$H$454</f>
        <v>12.039197971072198</v>
      </c>
      <c r="H443" s="104">
        <f>+F443+G443</f>
        <v>12.039197971072198</v>
      </c>
      <c r="I443" s="104">
        <f>+I155*K454</f>
        <v>0</v>
      </c>
      <c r="J443" s="104">
        <f t="shared" ref="J443:J452" si="341">+J155*$K$454</f>
        <v>13.405729039495361</v>
      </c>
      <c r="K443" s="104">
        <f>+I443+J443</f>
        <v>13.405729039495361</v>
      </c>
      <c r="L443" s="104">
        <f>+L155*N454</f>
        <v>0</v>
      </c>
      <c r="M443" s="104">
        <f t="shared" ref="M443:M452" si="342">+M155*$N$454</f>
        <v>14.750922741349004</v>
      </c>
      <c r="N443" s="104">
        <f>+L443+M443</f>
        <v>14.750922741349004</v>
      </c>
      <c r="O443" s="104">
        <f>+O155*Q454</f>
        <v>0</v>
      </c>
      <c r="P443" s="104">
        <f t="shared" ref="P443:P452" si="343">+P155*$Q$454</f>
        <v>32.703747348917553</v>
      </c>
      <c r="Q443" s="104">
        <f>+O443+P443</f>
        <v>32.703747348917553</v>
      </c>
      <c r="R443" s="104">
        <f>+R155*T454</f>
        <v>0</v>
      </c>
      <c r="S443" s="104">
        <f t="shared" ref="S443:S452" si="344">+S155*$T$454</f>
        <v>36.052192682298625</v>
      </c>
      <c r="T443" s="104">
        <f>+R443+S443</f>
        <v>36.052192682298625</v>
      </c>
    </row>
    <row r="444" spans="2:20" x14ac:dyDescent="0.2">
      <c r="B444" s="114" t="s">
        <v>716</v>
      </c>
      <c r="C444" s="104">
        <f t="shared" ref="C444:C452" si="345">+C156*$E$454</f>
        <v>17.440473627556511</v>
      </c>
      <c r="D444" s="104">
        <f t="shared" si="339"/>
        <v>0</v>
      </c>
      <c r="E444" s="104">
        <f t="shared" ref="E444:E452" si="346">+C444+D444</f>
        <v>17.440473627556511</v>
      </c>
      <c r="F444" s="104">
        <f t="shared" ref="F444:F452" si="347">+F156*$H$454</f>
        <v>16.382686598170157</v>
      </c>
      <c r="G444" s="104">
        <f t="shared" si="340"/>
        <v>0</v>
      </c>
      <c r="H444" s="104">
        <f t="shared" ref="H444:H452" si="348">+F444+G444</f>
        <v>16.382686598170157</v>
      </c>
      <c r="I444" s="104">
        <f t="shared" ref="I444:I452" si="349">+I156*$K$454</f>
        <v>18.242233245250127</v>
      </c>
      <c r="J444" s="104">
        <f t="shared" si="341"/>
        <v>0</v>
      </c>
      <c r="K444" s="104">
        <f t="shared" ref="K444:K452" si="350">+I444+J444</f>
        <v>18.242233245250127</v>
      </c>
      <c r="L444" s="104">
        <f t="shared" ref="L444:L452" si="351">+L156*$N$454</f>
        <v>20.072744454074275</v>
      </c>
      <c r="M444" s="104">
        <f t="shared" si="342"/>
        <v>0</v>
      </c>
      <c r="N444" s="104">
        <f t="shared" ref="N444:N452" si="352">+L444+M444</f>
        <v>20.072744454074275</v>
      </c>
      <c r="O444" s="104">
        <f t="shared" ref="O444:O452" si="353">+O156*$Q$454</f>
        <v>33.376927060906546</v>
      </c>
      <c r="P444" s="104">
        <f t="shared" si="343"/>
        <v>0</v>
      </c>
      <c r="Q444" s="104">
        <f t="shared" ref="Q444:Q452" si="354">+O444+P444</f>
        <v>33.376927060906546</v>
      </c>
      <c r="R444" s="104">
        <f t="shared" ref="R444:R452" si="355">+R156*$T$454</f>
        <v>36.794297384475648</v>
      </c>
      <c r="S444" s="104">
        <f t="shared" si="344"/>
        <v>0</v>
      </c>
      <c r="T444" s="104">
        <f t="shared" ref="T444:T452" si="356">+R444+S444</f>
        <v>36.794297384475648</v>
      </c>
    </row>
    <row r="445" spans="2:20" x14ac:dyDescent="0.2">
      <c r="B445" s="114" t="s">
        <v>287</v>
      </c>
      <c r="C445" s="104">
        <f t="shared" si="345"/>
        <v>10.746770721205598</v>
      </c>
      <c r="D445" s="104">
        <f t="shared" si="339"/>
        <v>0</v>
      </c>
      <c r="E445" s="104">
        <f t="shared" si="346"/>
        <v>10.746770721205598</v>
      </c>
      <c r="F445" s="104">
        <f t="shared" si="347"/>
        <v>10.094965333379498</v>
      </c>
      <c r="G445" s="104">
        <f t="shared" si="340"/>
        <v>0</v>
      </c>
      <c r="H445" s="104">
        <f t="shared" si="348"/>
        <v>10.094965333379498</v>
      </c>
      <c r="I445" s="104">
        <f t="shared" si="349"/>
        <v>11.240812739150606</v>
      </c>
      <c r="J445" s="104">
        <f t="shared" si="341"/>
        <v>0</v>
      </c>
      <c r="K445" s="104">
        <f t="shared" si="350"/>
        <v>11.240812739150606</v>
      </c>
      <c r="L445" s="104">
        <f t="shared" si="351"/>
        <v>12.368768589658444</v>
      </c>
      <c r="M445" s="104">
        <f t="shared" si="342"/>
        <v>0</v>
      </c>
      <c r="N445" s="104">
        <f t="shared" si="352"/>
        <v>12.368768589658444</v>
      </c>
      <c r="O445" s="104">
        <f t="shared" si="353"/>
        <v>13.711178956945176</v>
      </c>
      <c r="P445" s="104">
        <f t="shared" si="343"/>
        <v>0</v>
      </c>
      <c r="Q445" s="104">
        <f t="shared" si="354"/>
        <v>13.711178956945176</v>
      </c>
      <c r="R445" s="104">
        <f t="shared" si="355"/>
        <v>15.115028268270512</v>
      </c>
      <c r="S445" s="104">
        <f t="shared" si="344"/>
        <v>0</v>
      </c>
      <c r="T445" s="104">
        <f t="shared" si="356"/>
        <v>15.115028268270512</v>
      </c>
    </row>
    <row r="446" spans="2:20" x14ac:dyDescent="0.2">
      <c r="B446" s="114" t="s">
        <v>288</v>
      </c>
      <c r="C446" s="104">
        <f t="shared" si="345"/>
        <v>0</v>
      </c>
      <c r="D446" s="104">
        <f t="shared" si="339"/>
        <v>0</v>
      </c>
      <c r="E446" s="104">
        <f t="shared" si="346"/>
        <v>0</v>
      </c>
      <c r="F446" s="104">
        <f t="shared" si="347"/>
        <v>19.024306710609451</v>
      </c>
      <c r="G446" s="104">
        <f t="shared" si="340"/>
        <v>0</v>
      </c>
      <c r="H446" s="104">
        <f t="shared" si="348"/>
        <v>19.024306710609451</v>
      </c>
      <c r="I446" s="104">
        <f t="shared" si="349"/>
        <v>25.468885133195794</v>
      </c>
      <c r="J446" s="104">
        <f t="shared" si="341"/>
        <v>0</v>
      </c>
      <c r="K446" s="104">
        <f t="shared" si="350"/>
        <v>25.468885133195794</v>
      </c>
      <c r="L446" s="104">
        <f t="shared" si="351"/>
        <v>31.849098280334289</v>
      </c>
      <c r="M446" s="104">
        <f t="shared" si="342"/>
        <v>0</v>
      </c>
      <c r="N446" s="104">
        <f t="shared" si="352"/>
        <v>31.849098280334289</v>
      </c>
      <c r="O446" s="104">
        <f t="shared" si="353"/>
        <v>53.501669680290107</v>
      </c>
      <c r="P446" s="104">
        <f t="shared" si="343"/>
        <v>0</v>
      </c>
      <c r="Q446" s="104">
        <f t="shared" si="354"/>
        <v>53.501669680290107</v>
      </c>
      <c r="R446" s="104">
        <f t="shared" si="355"/>
        <v>66.488969228144896</v>
      </c>
      <c r="S446" s="104">
        <f t="shared" si="344"/>
        <v>0</v>
      </c>
      <c r="T446" s="104">
        <f t="shared" si="356"/>
        <v>66.488969228144896</v>
      </c>
    </row>
    <row r="447" spans="2:20" x14ac:dyDescent="0.2">
      <c r="B447" s="114" t="s">
        <v>289</v>
      </c>
      <c r="C447" s="104">
        <f t="shared" si="345"/>
        <v>11.176641550053821</v>
      </c>
      <c r="D447" s="104">
        <f t="shared" si="339"/>
        <v>0</v>
      </c>
      <c r="E447" s="104">
        <f t="shared" si="346"/>
        <v>11.176641550053821</v>
      </c>
      <c r="F447" s="104">
        <f t="shared" si="347"/>
        <v>10.498763946714678</v>
      </c>
      <c r="G447" s="104">
        <f t="shared" si="340"/>
        <v>0</v>
      </c>
      <c r="H447" s="104">
        <f t="shared" si="348"/>
        <v>10.498763946714678</v>
      </c>
      <c r="I447" s="104">
        <f t="shared" si="349"/>
        <v>11.69044524871663</v>
      </c>
      <c r="J447" s="104">
        <f t="shared" si="341"/>
        <v>0</v>
      </c>
      <c r="K447" s="104">
        <f t="shared" si="350"/>
        <v>11.69044524871663</v>
      </c>
      <c r="L447" s="104">
        <f t="shared" si="351"/>
        <v>12.863519333244781</v>
      </c>
      <c r="M447" s="104">
        <f t="shared" si="342"/>
        <v>0</v>
      </c>
      <c r="N447" s="104">
        <f t="shared" si="352"/>
        <v>12.863519333244781</v>
      </c>
      <c r="O447" s="104">
        <f t="shared" si="353"/>
        <v>14.259626115222982</v>
      </c>
      <c r="P447" s="104">
        <f t="shared" si="343"/>
        <v>0</v>
      </c>
      <c r="Q447" s="104">
        <f t="shared" si="354"/>
        <v>14.259626115222982</v>
      </c>
      <c r="R447" s="104">
        <f t="shared" si="355"/>
        <v>15.719629399001333</v>
      </c>
      <c r="S447" s="104">
        <f t="shared" si="344"/>
        <v>0</v>
      </c>
      <c r="T447" s="104">
        <f t="shared" si="356"/>
        <v>15.719629399001333</v>
      </c>
    </row>
    <row r="448" spans="2:20" x14ac:dyDescent="0.2">
      <c r="B448" s="114" t="s">
        <v>290</v>
      </c>
      <c r="C448" s="104">
        <f t="shared" si="345"/>
        <v>0</v>
      </c>
      <c r="D448" s="104">
        <f t="shared" si="339"/>
        <v>8.8079655543595265</v>
      </c>
      <c r="E448" s="104">
        <f t="shared" si="346"/>
        <v>8.8079655543595265</v>
      </c>
      <c r="F448" s="104">
        <f t="shared" si="347"/>
        <v>0</v>
      </c>
      <c r="G448" s="104">
        <f t="shared" si="340"/>
        <v>8.2737511793575642</v>
      </c>
      <c r="H448" s="104">
        <f t="shared" si="348"/>
        <v>8.2737511793575642</v>
      </c>
      <c r="I448" s="104">
        <f t="shared" si="349"/>
        <v>0</v>
      </c>
      <c r="J448" s="104">
        <f t="shared" si="341"/>
        <v>9.2128783592711905</v>
      </c>
      <c r="K448" s="104">
        <f t="shared" si="350"/>
        <v>9.2128783592711905</v>
      </c>
      <c r="L448" s="104">
        <f t="shared" si="351"/>
        <v>0</v>
      </c>
      <c r="M448" s="104">
        <f t="shared" si="342"/>
        <v>10.137341766544553</v>
      </c>
      <c r="N448" s="104">
        <f t="shared" si="352"/>
        <v>10.137341766544553</v>
      </c>
      <c r="O448" s="104">
        <f t="shared" si="353"/>
        <v>0</v>
      </c>
      <c r="P448" s="104">
        <f t="shared" si="343"/>
        <v>11.237570345120782</v>
      </c>
      <c r="Q448" s="104">
        <f t="shared" si="354"/>
        <v>11.237570345120782</v>
      </c>
      <c r="R448" s="104">
        <f t="shared" si="355"/>
        <v>0</v>
      </c>
      <c r="S448" s="104">
        <f t="shared" si="344"/>
        <v>12.388153780688649</v>
      </c>
      <c r="T448" s="104">
        <f t="shared" si="356"/>
        <v>12.388153780688649</v>
      </c>
    </row>
    <row r="449" spans="2:20" x14ac:dyDescent="0.2">
      <c r="B449" s="114" t="s">
        <v>291</v>
      </c>
      <c r="C449" s="104">
        <f t="shared" si="345"/>
        <v>0</v>
      </c>
      <c r="D449" s="104">
        <f t="shared" si="339"/>
        <v>4.4917115177610336</v>
      </c>
      <c r="E449" s="104">
        <f t="shared" si="346"/>
        <v>4.4917115177610336</v>
      </c>
      <c r="F449" s="104">
        <f t="shared" si="347"/>
        <v>0</v>
      </c>
      <c r="G449" s="104">
        <f t="shared" si="340"/>
        <v>4.219283469951268</v>
      </c>
      <c r="H449" s="104">
        <f t="shared" si="348"/>
        <v>4.219283469951268</v>
      </c>
      <c r="I449" s="104">
        <f t="shared" si="349"/>
        <v>0</v>
      </c>
      <c r="J449" s="104">
        <f t="shared" si="341"/>
        <v>4.6982009162817224</v>
      </c>
      <c r="K449" s="104">
        <f t="shared" si="350"/>
        <v>4.6982009162817224</v>
      </c>
      <c r="L449" s="104">
        <f t="shared" si="351"/>
        <v>0</v>
      </c>
      <c r="M449" s="104">
        <f t="shared" si="342"/>
        <v>5.1696404227796924</v>
      </c>
      <c r="N449" s="104">
        <f t="shared" si="352"/>
        <v>5.1696404227796924</v>
      </c>
      <c r="O449" s="104">
        <f t="shared" si="353"/>
        <v>0</v>
      </c>
      <c r="P449" s="104">
        <f t="shared" si="343"/>
        <v>5.7307131640456586</v>
      </c>
      <c r="Q449" s="104">
        <f t="shared" si="354"/>
        <v>5.7307131640456586</v>
      </c>
      <c r="R449" s="104">
        <f t="shared" si="355"/>
        <v>0</v>
      </c>
      <c r="S449" s="104">
        <f t="shared" si="344"/>
        <v>6.3174648762077581</v>
      </c>
      <c r="T449" s="104">
        <f t="shared" si="356"/>
        <v>6.3174648762077581</v>
      </c>
    </row>
    <row r="450" spans="2:20" s="135" customFormat="1" x14ac:dyDescent="0.2">
      <c r="B450" s="114" t="s">
        <v>292</v>
      </c>
      <c r="C450" s="119">
        <f t="shared" si="345"/>
        <v>105.27448869752422</v>
      </c>
      <c r="D450" s="119">
        <f t="shared" si="339"/>
        <v>0</v>
      </c>
      <c r="E450" s="119">
        <f t="shared" si="346"/>
        <v>105.27448869752422</v>
      </c>
      <c r="F450" s="119">
        <f t="shared" si="347"/>
        <v>98.889456326982838</v>
      </c>
      <c r="G450" s="119">
        <f t="shared" si="340"/>
        <v>0</v>
      </c>
      <c r="H450" s="119">
        <f t="shared" si="348"/>
        <v>98.889456326982838</v>
      </c>
      <c r="I450" s="119">
        <f t="shared" si="349"/>
        <v>110.11408397535288</v>
      </c>
      <c r="J450" s="119">
        <f t="shared" si="341"/>
        <v>0</v>
      </c>
      <c r="K450" s="119">
        <f t="shared" si="350"/>
        <v>110.11408397535288</v>
      </c>
      <c r="L450" s="119">
        <f t="shared" si="351"/>
        <v>121.16344740889906</v>
      </c>
      <c r="M450" s="119">
        <f t="shared" si="342"/>
        <v>0</v>
      </c>
      <c r="N450" s="119">
        <f t="shared" si="352"/>
        <v>121.16344740889906</v>
      </c>
      <c r="O450" s="119">
        <f t="shared" si="353"/>
        <v>0</v>
      </c>
      <c r="P450" s="119">
        <f t="shared" si="343"/>
        <v>0</v>
      </c>
      <c r="Q450" s="119">
        <f t="shared" si="354"/>
        <v>0</v>
      </c>
      <c r="R450" s="119">
        <f t="shared" si="355"/>
        <v>0</v>
      </c>
      <c r="S450" s="119">
        <f t="shared" si="344"/>
        <v>0</v>
      </c>
      <c r="T450" s="119">
        <f t="shared" si="356"/>
        <v>0</v>
      </c>
    </row>
    <row r="451" spans="2:20" x14ac:dyDescent="0.2">
      <c r="B451" s="114" t="s">
        <v>293</v>
      </c>
      <c r="C451" s="104">
        <f t="shared" si="345"/>
        <v>0</v>
      </c>
      <c r="D451" s="104">
        <f t="shared" si="339"/>
        <v>4.6145317545748119</v>
      </c>
      <c r="E451" s="104">
        <f t="shared" si="346"/>
        <v>4.6145317545748119</v>
      </c>
      <c r="F451" s="104">
        <f t="shared" si="347"/>
        <v>0</v>
      </c>
      <c r="G451" s="104">
        <f t="shared" si="340"/>
        <v>4.3346545023327474</v>
      </c>
      <c r="H451" s="104">
        <f t="shared" si="348"/>
        <v>4.3346545023327474</v>
      </c>
      <c r="I451" s="104">
        <f t="shared" si="349"/>
        <v>0</v>
      </c>
      <c r="J451" s="104">
        <f t="shared" si="341"/>
        <v>4.8266673475863007</v>
      </c>
      <c r="K451" s="104">
        <f t="shared" si="350"/>
        <v>4.8266673475863007</v>
      </c>
      <c r="L451" s="104">
        <f t="shared" si="351"/>
        <v>0</v>
      </c>
      <c r="M451" s="104">
        <f t="shared" si="342"/>
        <v>5.3109977780900737</v>
      </c>
      <c r="N451" s="104">
        <f t="shared" si="352"/>
        <v>5.3109977780900737</v>
      </c>
      <c r="O451" s="104">
        <f t="shared" si="353"/>
        <v>0</v>
      </c>
      <c r="P451" s="104">
        <f t="shared" si="343"/>
        <v>5.8874123521250308</v>
      </c>
      <c r="Q451" s="104">
        <f t="shared" si="354"/>
        <v>5.8874123521250308</v>
      </c>
      <c r="R451" s="104">
        <f t="shared" si="355"/>
        <v>0</v>
      </c>
      <c r="S451" s="104">
        <f t="shared" si="344"/>
        <v>6.490208056416563</v>
      </c>
      <c r="T451" s="104">
        <f t="shared" si="356"/>
        <v>6.490208056416563</v>
      </c>
    </row>
    <row r="452" spans="2:20" s="135" customFormat="1" x14ac:dyDescent="0.2">
      <c r="B452" s="114" t="s">
        <v>294</v>
      </c>
      <c r="C452" s="104">
        <f t="shared" si="345"/>
        <v>138.48150139935413</v>
      </c>
      <c r="D452" s="104">
        <f t="shared" si="339"/>
        <v>0</v>
      </c>
      <c r="E452" s="104">
        <f t="shared" si="346"/>
        <v>138.48150139935413</v>
      </c>
      <c r="F452" s="104">
        <f t="shared" si="347"/>
        <v>118.25674658310899</v>
      </c>
      <c r="G452" s="104">
        <f t="shared" si="340"/>
        <v>0</v>
      </c>
      <c r="H452" s="104">
        <f t="shared" si="348"/>
        <v>118.25674658310899</v>
      </c>
      <c r="I452" s="104">
        <f t="shared" si="349"/>
        <v>119.70881249690551</v>
      </c>
      <c r="J452" s="104">
        <f t="shared" si="341"/>
        <v>0</v>
      </c>
      <c r="K452" s="104">
        <f t="shared" si="350"/>
        <v>119.70881249690551</v>
      </c>
      <c r="L452" s="104">
        <f t="shared" si="351"/>
        <v>119.74632361203187</v>
      </c>
      <c r="M452" s="104">
        <f t="shared" si="342"/>
        <v>0</v>
      </c>
      <c r="N452" s="104">
        <f t="shared" si="352"/>
        <v>119.74632361203187</v>
      </c>
      <c r="O452" s="104">
        <f t="shared" si="353"/>
        <v>342.37528781108085</v>
      </c>
      <c r="P452" s="104">
        <f t="shared" si="343"/>
        <v>0</v>
      </c>
      <c r="Q452" s="104">
        <f t="shared" si="354"/>
        <v>342.37528781108085</v>
      </c>
      <c r="R452" s="104">
        <f t="shared" si="355"/>
        <v>343.11830646112844</v>
      </c>
      <c r="S452" s="104">
        <f t="shared" si="344"/>
        <v>0</v>
      </c>
      <c r="T452" s="104">
        <f t="shared" si="356"/>
        <v>343.11830646112844</v>
      </c>
    </row>
    <row r="453" spans="2:20" x14ac:dyDescent="0.2">
      <c r="B453" s="278" t="s">
        <v>8</v>
      </c>
      <c r="C453" s="106">
        <f t="shared" ref="C453:T453" si="357">SUM(C443:C452)</f>
        <v>283.11987599569431</v>
      </c>
      <c r="D453" s="106">
        <f t="shared" si="357"/>
        <v>30.730746178686758</v>
      </c>
      <c r="E453" s="106">
        <f t="shared" si="357"/>
        <v>313.85062217438104</v>
      </c>
      <c r="F453" s="106">
        <f t="shared" si="357"/>
        <v>273.14692549896563</v>
      </c>
      <c r="G453" s="106">
        <f t="shared" si="357"/>
        <v>28.866887122713777</v>
      </c>
      <c r="H453" s="106">
        <f t="shared" si="357"/>
        <v>302.01381262167934</v>
      </c>
      <c r="I453" s="106">
        <f t="shared" si="357"/>
        <v>296.46527283857154</v>
      </c>
      <c r="J453" s="106">
        <f t="shared" si="357"/>
        <v>32.143475662634572</v>
      </c>
      <c r="K453" s="106">
        <f t="shared" si="357"/>
        <v>328.60874850120609</v>
      </c>
      <c r="L453" s="106">
        <f t="shared" si="357"/>
        <v>318.0639016782427</v>
      </c>
      <c r="M453" s="106">
        <f t="shared" si="357"/>
        <v>35.368902708763329</v>
      </c>
      <c r="N453" s="106">
        <f t="shared" si="357"/>
        <v>353.43280438700606</v>
      </c>
      <c r="O453" s="106">
        <f t="shared" si="357"/>
        <v>457.22468962444566</v>
      </c>
      <c r="P453" s="106">
        <f t="shared" si="357"/>
        <v>55.559443210209025</v>
      </c>
      <c r="Q453" s="106">
        <f t="shared" si="357"/>
        <v>512.78413283465466</v>
      </c>
      <c r="R453" s="106">
        <f t="shared" si="357"/>
        <v>477.23623074102079</v>
      </c>
      <c r="S453" s="106">
        <f t="shared" si="357"/>
        <v>61.248019395611593</v>
      </c>
      <c r="T453" s="106">
        <f t="shared" si="357"/>
        <v>538.48425013663245</v>
      </c>
    </row>
    <row r="454" spans="2:20" x14ac:dyDescent="0.2">
      <c r="B454" s="279" t="s">
        <v>297</v>
      </c>
      <c r="C454" s="241"/>
      <c r="D454" s="240"/>
      <c r="E454" s="285">
        <f>Asignaciones!K52</f>
        <v>0.14183780020884093</v>
      </c>
      <c r="F454" s="241"/>
      <c r="G454" s="240"/>
      <c r="H454" s="285">
        <f>Asignaciones!L52</f>
        <v>0.13940565353950229</v>
      </c>
      <c r="I454" s="241"/>
      <c r="J454" s="240"/>
      <c r="K454" s="285">
        <f>Asignaciones!M52</f>
        <v>0.1402578843576143</v>
      </c>
      <c r="L454" s="241"/>
      <c r="M454" s="240"/>
      <c r="N454" s="285">
        <f>Asignaciones!N52</f>
        <v>0.14030111284681926</v>
      </c>
      <c r="O454" s="241"/>
      <c r="P454" s="240"/>
      <c r="Q454" s="285">
        <f>Asignaciones!O52</f>
        <v>0.14032951380350836</v>
      </c>
      <c r="R454" s="241"/>
      <c r="S454" s="240"/>
      <c r="T454" s="285">
        <f>Asignaciones!P52</f>
        <v>0.14028574502888341</v>
      </c>
    </row>
    <row r="458" spans="2:20" x14ac:dyDescent="0.2">
      <c r="B458" s="2" t="s">
        <v>315</v>
      </c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7"/>
    </row>
    <row r="459" spans="2:20" x14ac:dyDescent="0.2">
      <c r="B459" s="9" t="s">
        <v>20</v>
      </c>
      <c r="C459" s="199"/>
      <c r="D459" s="199"/>
      <c r="E459" s="199"/>
      <c r="F459" s="199"/>
      <c r="G459" s="199"/>
      <c r="H459" s="199"/>
      <c r="I459" s="199"/>
      <c r="J459" s="199"/>
      <c r="K459" s="199"/>
      <c r="L459" s="199"/>
      <c r="M459" s="199"/>
      <c r="N459" s="199"/>
      <c r="O459" s="199"/>
      <c r="P459" s="199"/>
      <c r="Q459" s="199"/>
      <c r="R459" s="199"/>
      <c r="S459" s="199"/>
      <c r="T459" s="262"/>
    </row>
    <row r="460" spans="2:20" x14ac:dyDescent="0.2">
      <c r="B460" s="201" t="s">
        <v>281</v>
      </c>
      <c r="C460" s="199"/>
      <c r="D460" s="199"/>
      <c r="E460" s="199"/>
      <c r="F460" s="199"/>
      <c r="G460" s="199"/>
      <c r="H460" s="199"/>
      <c r="I460" s="199"/>
      <c r="J460" s="199"/>
      <c r="K460" s="199"/>
      <c r="L460" s="199"/>
      <c r="M460" s="199"/>
      <c r="N460" s="199"/>
      <c r="O460" s="199"/>
      <c r="P460" s="199"/>
      <c r="Q460" s="199"/>
      <c r="R460" s="199"/>
      <c r="S460" s="199"/>
      <c r="T460" s="262"/>
    </row>
    <row r="461" spans="2:20" x14ac:dyDescent="0.2">
      <c r="B461" s="201" t="s">
        <v>2</v>
      </c>
      <c r="C461" s="199"/>
      <c r="D461" s="199"/>
      <c r="E461" s="199"/>
      <c r="F461" s="199"/>
      <c r="G461" s="199"/>
      <c r="H461" s="199"/>
      <c r="I461" s="199"/>
      <c r="J461" s="199"/>
      <c r="K461" s="199"/>
      <c r="L461" s="199"/>
      <c r="M461" s="199"/>
      <c r="N461" s="199"/>
      <c r="O461" s="199"/>
      <c r="P461" s="199"/>
      <c r="Q461" s="199"/>
      <c r="R461" s="199"/>
      <c r="S461" s="199"/>
      <c r="T461" s="262"/>
    </row>
    <row r="462" spans="2:20" x14ac:dyDescent="0.2">
      <c r="B462" s="256"/>
      <c r="C462" s="197"/>
      <c r="D462" s="197"/>
      <c r="E462" s="197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263"/>
    </row>
    <row r="463" spans="2:20" x14ac:dyDescent="0.2">
      <c r="B463" s="264"/>
    </row>
    <row r="464" spans="2:20" x14ac:dyDescent="0.2">
      <c r="B464" s="265" t="s">
        <v>282</v>
      </c>
      <c r="C464" s="267" t="s">
        <v>38</v>
      </c>
      <c r="D464" s="662"/>
      <c r="E464" s="299"/>
      <c r="F464" s="270" t="s">
        <v>39</v>
      </c>
      <c r="G464" s="663"/>
      <c r="H464" s="663"/>
      <c r="I464" s="301" t="s">
        <v>40</v>
      </c>
      <c r="J464" s="662"/>
      <c r="K464" s="299"/>
      <c r="L464" s="267" t="s">
        <v>121</v>
      </c>
      <c r="M464" s="662"/>
      <c r="N464" s="299"/>
      <c r="O464" s="270" t="s">
        <v>122</v>
      </c>
      <c r="P464" s="662"/>
      <c r="Q464" s="299"/>
      <c r="R464" s="301" t="s">
        <v>633</v>
      </c>
      <c r="S464" s="662"/>
      <c r="T464" s="299"/>
    </row>
    <row r="465" spans="2:20" x14ac:dyDescent="0.2">
      <c r="B465" s="273"/>
      <c r="C465" s="274" t="s">
        <v>283</v>
      </c>
      <c r="D465" s="275" t="s">
        <v>284</v>
      </c>
      <c r="E465" s="275" t="s">
        <v>47</v>
      </c>
      <c r="F465" s="275" t="s">
        <v>283</v>
      </c>
      <c r="G465" s="275" t="s">
        <v>284</v>
      </c>
      <c r="H465" s="275" t="s">
        <v>47</v>
      </c>
      <c r="I465" s="276" t="s">
        <v>283</v>
      </c>
      <c r="J465" s="276" t="s">
        <v>284</v>
      </c>
      <c r="K465" s="276" t="s">
        <v>47</v>
      </c>
      <c r="L465" s="274" t="s">
        <v>283</v>
      </c>
      <c r="M465" s="275" t="s">
        <v>284</v>
      </c>
      <c r="N465" s="275" t="s">
        <v>47</v>
      </c>
      <c r="O465" s="275" t="s">
        <v>283</v>
      </c>
      <c r="P465" s="275" t="s">
        <v>284</v>
      </c>
      <c r="Q465" s="275" t="s">
        <v>47</v>
      </c>
      <c r="R465" s="276" t="s">
        <v>283</v>
      </c>
      <c r="S465" s="276" t="s">
        <v>284</v>
      </c>
      <c r="T465" s="276" t="s">
        <v>47</v>
      </c>
    </row>
    <row r="466" spans="2:20" x14ac:dyDescent="0.2">
      <c r="B466" s="286" t="s">
        <v>87</v>
      </c>
      <c r="C466" s="234"/>
      <c r="D466" s="234"/>
      <c r="E466" s="234"/>
      <c r="F466" s="234"/>
      <c r="G466" s="234"/>
      <c r="H466" s="234"/>
      <c r="I466" s="234"/>
      <c r="J466" s="234"/>
      <c r="K466" s="234"/>
      <c r="L466" s="234"/>
      <c r="M466" s="234"/>
      <c r="N466" s="234"/>
      <c r="O466" s="234"/>
      <c r="P466" s="234"/>
      <c r="Q466" s="234"/>
      <c r="R466" s="234"/>
      <c r="S466" s="234"/>
      <c r="T466" s="232"/>
    </row>
    <row r="467" spans="2:20" x14ac:dyDescent="0.2">
      <c r="B467" s="114" t="s">
        <v>715</v>
      </c>
      <c r="C467" s="104">
        <f>+C155*E478</f>
        <v>0</v>
      </c>
      <c r="D467" s="104">
        <f t="shared" ref="D467:D476" si="358">+D155*$E$478</f>
        <v>5.3231875995694296</v>
      </c>
      <c r="E467" s="104">
        <f>+C467+D467</f>
        <v>5.3231875995694296</v>
      </c>
      <c r="F467" s="104">
        <f>+F155*H478</f>
        <v>0</v>
      </c>
      <c r="G467" s="104">
        <f t="shared" ref="G467:G476" si="359">+G155*$H$478</f>
        <v>5.4179868396679627</v>
      </c>
      <c r="H467" s="104">
        <f>+F467+G467</f>
        <v>5.4179868396679627</v>
      </c>
      <c r="I467" s="104">
        <f>+I155*K478</f>
        <v>0</v>
      </c>
      <c r="J467" s="104">
        <f t="shared" ref="J467:J476" si="360">+J155*$K$478</f>
        <v>6.0005914066144479</v>
      </c>
      <c r="K467" s="104">
        <f>+I467+J467</f>
        <v>6.0005914066144479</v>
      </c>
      <c r="L467" s="104">
        <f>+L155*N478</f>
        <v>0</v>
      </c>
      <c r="M467" s="104">
        <f t="shared" ref="M467:M476" si="361">+M155*$N$478</f>
        <v>6.600610575843282</v>
      </c>
      <c r="N467" s="104">
        <f>+L467+M467</f>
        <v>6.600610575843282</v>
      </c>
      <c r="O467" s="104">
        <f>+O155*Q478</f>
        <v>0</v>
      </c>
      <c r="P467" s="104">
        <f t="shared" ref="P467:P476" si="362">+P155*$Q$478</f>
        <v>14.578704277063096</v>
      </c>
      <c r="Q467" s="104">
        <f>+O467+P467</f>
        <v>14.578704277063096</v>
      </c>
      <c r="R467" s="104">
        <f>+R155*T478</f>
        <v>0</v>
      </c>
      <c r="S467" s="104">
        <f t="shared" ref="S467:S476" si="363">+S155*$T$478</f>
        <v>16.074864085797724</v>
      </c>
      <c r="T467" s="104">
        <f>+R467+S467</f>
        <v>16.074864085797724</v>
      </c>
    </row>
    <row r="468" spans="2:20" x14ac:dyDescent="0.2">
      <c r="B468" s="114" t="s">
        <v>716</v>
      </c>
      <c r="C468" s="104">
        <f t="shared" ref="C468:C476" si="364">+C156*$E$478</f>
        <v>7.2436813778256193</v>
      </c>
      <c r="D468" s="104">
        <f t="shared" si="358"/>
        <v>0</v>
      </c>
      <c r="E468" s="104">
        <f t="shared" ref="E468:E476" si="365">+C468+D468</f>
        <v>7.2436813778256193</v>
      </c>
      <c r="F468" s="104">
        <f t="shared" ref="F468:F476" si="366">+F156*$H$478</f>
        <v>7.3726821836941383</v>
      </c>
      <c r="G468" s="104">
        <f t="shared" si="359"/>
        <v>0</v>
      </c>
      <c r="H468" s="104">
        <f t="shared" ref="H468:H476" si="367">+F468+G468</f>
        <v>7.3726821836941383</v>
      </c>
      <c r="I468" s="104">
        <f t="shared" ref="I468:I476" si="368">+I156*$K$478</f>
        <v>8.165478186707027</v>
      </c>
      <c r="J468" s="104">
        <f t="shared" si="360"/>
        <v>0</v>
      </c>
      <c r="K468" s="104">
        <f t="shared" ref="K468:K476" si="369">+I468+J468</f>
        <v>8.165478186707027</v>
      </c>
      <c r="L468" s="104">
        <f t="shared" ref="L468:L476" si="370">+L156*$N$478</f>
        <v>8.9819716130955438</v>
      </c>
      <c r="M468" s="104">
        <f t="shared" si="361"/>
        <v>0</v>
      </c>
      <c r="N468" s="104">
        <f t="shared" ref="N468:N476" si="371">+L468+M468</f>
        <v>8.9819716130955438</v>
      </c>
      <c r="O468" s="104">
        <f t="shared" ref="O468:O476" si="372">+O156*$Q$478</f>
        <v>14.878794900981484</v>
      </c>
      <c r="P468" s="104">
        <f t="shared" si="362"/>
        <v>0</v>
      </c>
      <c r="Q468" s="104">
        <f t="shared" ref="Q468:Q476" si="373">+O468+P468</f>
        <v>14.878794900981484</v>
      </c>
      <c r="R468" s="104">
        <f t="shared" ref="R468:R476" si="374">+R156*$T$478</f>
        <v>16.405751927490201</v>
      </c>
      <c r="S468" s="104">
        <f t="shared" si="363"/>
        <v>0</v>
      </c>
      <c r="T468" s="104">
        <f t="shared" ref="T468:T476" si="375">+R468+S468</f>
        <v>16.405751927490201</v>
      </c>
    </row>
    <row r="469" spans="2:20" x14ac:dyDescent="0.2">
      <c r="B469" s="114" t="s">
        <v>287</v>
      </c>
      <c r="C469" s="104">
        <f t="shared" si="364"/>
        <v>4.4635360602798713</v>
      </c>
      <c r="D469" s="104">
        <f t="shared" si="358"/>
        <v>0</v>
      </c>
      <c r="E469" s="104">
        <f t="shared" si="365"/>
        <v>4.4635360602798713</v>
      </c>
      <c r="F469" s="104">
        <f t="shared" si="366"/>
        <v>4.5430259934735009</v>
      </c>
      <c r="G469" s="104">
        <f t="shared" si="359"/>
        <v>0</v>
      </c>
      <c r="H469" s="104">
        <f t="shared" si="367"/>
        <v>4.5430259934735009</v>
      </c>
      <c r="I469" s="104">
        <f t="shared" si="368"/>
        <v>5.0315446573018638</v>
      </c>
      <c r="J469" s="104">
        <f t="shared" si="360"/>
        <v>0</v>
      </c>
      <c r="K469" s="104">
        <f t="shared" si="369"/>
        <v>5.0315446573018638</v>
      </c>
      <c r="L469" s="104">
        <f t="shared" si="370"/>
        <v>5.5346656066609858</v>
      </c>
      <c r="M469" s="104">
        <f t="shared" si="361"/>
        <v>0</v>
      </c>
      <c r="N469" s="104">
        <f t="shared" si="371"/>
        <v>5.5346656066609858</v>
      </c>
      <c r="O469" s="104">
        <f t="shared" si="372"/>
        <v>6.1121810039243183</v>
      </c>
      <c r="P469" s="104">
        <f t="shared" si="362"/>
        <v>0</v>
      </c>
      <c r="Q469" s="104">
        <f t="shared" si="373"/>
        <v>6.1121810039243183</v>
      </c>
      <c r="R469" s="104">
        <f t="shared" si="374"/>
        <v>6.7394520828891666</v>
      </c>
      <c r="S469" s="104">
        <f t="shared" si="363"/>
        <v>0</v>
      </c>
      <c r="T469" s="104">
        <f t="shared" si="375"/>
        <v>6.7394520828891666</v>
      </c>
    </row>
    <row r="470" spans="2:20" x14ac:dyDescent="0.2">
      <c r="B470" s="114" t="s">
        <v>288</v>
      </c>
      <c r="C470" s="104">
        <f t="shared" si="364"/>
        <v>0</v>
      </c>
      <c r="D470" s="104">
        <f t="shared" si="358"/>
        <v>0</v>
      </c>
      <c r="E470" s="104">
        <f t="shared" si="365"/>
        <v>0</v>
      </c>
      <c r="F470" s="104">
        <f t="shared" si="366"/>
        <v>8.5614875375879631</v>
      </c>
      <c r="G470" s="104">
        <f t="shared" si="359"/>
        <v>0</v>
      </c>
      <c r="H470" s="104">
        <f t="shared" si="367"/>
        <v>8.5614875375879631</v>
      </c>
      <c r="I470" s="104">
        <f t="shared" si="368"/>
        <v>11.400228425925141</v>
      </c>
      <c r="J470" s="104">
        <f t="shared" si="360"/>
        <v>0</v>
      </c>
      <c r="K470" s="104">
        <f t="shared" si="369"/>
        <v>11.400228425925141</v>
      </c>
      <c r="L470" s="104">
        <f t="shared" si="370"/>
        <v>14.251548776061259</v>
      </c>
      <c r="M470" s="104">
        <f t="shared" si="361"/>
        <v>0</v>
      </c>
      <c r="N470" s="104">
        <f t="shared" si="371"/>
        <v>14.251548776061259</v>
      </c>
      <c r="O470" s="104">
        <f t="shared" si="372"/>
        <v>23.850019763067877</v>
      </c>
      <c r="P470" s="104">
        <f t="shared" si="362"/>
        <v>0</v>
      </c>
      <c r="Q470" s="104">
        <f t="shared" si="373"/>
        <v>23.850019763067877</v>
      </c>
      <c r="R470" s="104">
        <f t="shared" si="374"/>
        <v>29.645940067106942</v>
      </c>
      <c r="S470" s="104">
        <f t="shared" si="363"/>
        <v>0</v>
      </c>
      <c r="T470" s="104">
        <f t="shared" si="375"/>
        <v>29.645940067106942</v>
      </c>
    </row>
    <row r="471" spans="2:20" x14ac:dyDescent="0.2">
      <c r="B471" s="114" t="s">
        <v>289</v>
      </c>
      <c r="C471" s="104">
        <f t="shared" si="364"/>
        <v>4.6420775026910661</v>
      </c>
      <c r="D471" s="104">
        <f t="shared" si="358"/>
        <v>0</v>
      </c>
      <c r="E471" s="104">
        <f t="shared" si="365"/>
        <v>4.6420775026910661</v>
      </c>
      <c r="F471" s="104">
        <f t="shared" si="366"/>
        <v>4.7247470332124406</v>
      </c>
      <c r="G471" s="104">
        <f t="shared" si="359"/>
        <v>0</v>
      </c>
      <c r="H471" s="104">
        <f t="shared" si="367"/>
        <v>4.7247470332124406</v>
      </c>
      <c r="I471" s="104">
        <f t="shared" si="368"/>
        <v>5.2328064435939385</v>
      </c>
      <c r="J471" s="104">
        <f t="shared" si="360"/>
        <v>0</v>
      </c>
      <c r="K471" s="104">
        <f t="shared" si="369"/>
        <v>5.2328064435939385</v>
      </c>
      <c r="L471" s="104">
        <f t="shared" si="370"/>
        <v>5.7560522309274251</v>
      </c>
      <c r="M471" s="104">
        <f t="shared" si="361"/>
        <v>0</v>
      </c>
      <c r="N471" s="104">
        <f t="shared" si="371"/>
        <v>5.7560522309274251</v>
      </c>
      <c r="O471" s="104">
        <f t="shared" si="372"/>
        <v>6.3566682440812903</v>
      </c>
      <c r="P471" s="104">
        <f t="shared" si="362"/>
        <v>0</v>
      </c>
      <c r="Q471" s="104">
        <f t="shared" si="373"/>
        <v>6.3566682440812903</v>
      </c>
      <c r="R471" s="104">
        <f t="shared" si="374"/>
        <v>7.0090301662047336</v>
      </c>
      <c r="S471" s="104">
        <f t="shared" si="363"/>
        <v>0</v>
      </c>
      <c r="T471" s="104">
        <f t="shared" si="375"/>
        <v>7.0090301662047336</v>
      </c>
    </row>
    <row r="472" spans="2:20" x14ac:dyDescent="0.2">
      <c r="B472" s="114" t="s">
        <v>290</v>
      </c>
      <c r="C472" s="104">
        <f t="shared" si="364"/>
        <v>0</v>
      </c>
      <c r="D472" s="104">
        <f t="shared" si="358"/>
        <v>3.6582777179763188</v>
      </c>
      <c r="E472" s="104">
        <f t="shared" si="365"/>
        <v>3.6582777179763188</v>
      </c>
      <c r="F472" s="104">
        <f t="shared" si="366"/>
        <v>0</v>
      </c>
      <c r="G472" s="104">
        <f t="shared" si="359"/>
        <v>3.7234270183244038</v>
      </c>
      <c r="H472" s="104">
        <f t="shared" si="367"/>
        <v>3.7234270183244038</v>
      </c>
      <c r="I472" s="104">
        <f t="shared" si="368"/>
        <v>0</v>
      </c>
      <c r="J472" s="104">
        <f t="shared" si="360"/>
        <v>4.1238129272906709</v>
      </c>
      <c r="K472" s="104">
        <f t="shared" si="369"/>
        <v>4.1238129272906709</v>
      </c>
      <c r="L472" s="104">
        <f t="shared" si="370"/>
        <v>0</v>
      </c>
      <c r="M472" s="104">
        <f t="shared" si="361"/>
        <v>4.5361667502756164</v>
      </c>
      <c r="N472" s="104">
        <f t="shared" si="371"/>
        <v>4.5361667502756164</v>
      </c>
      <c r="O472" s="104">
        <f t="shared" si="372"/>
        <v>0</v>
      </c>
      <c r="P472" s="104">
        <f t="shared" si="362"/>
        <v>5.0094936554612373</v>
      </c>
      <c r="Q472" s="104">
        <f t="shared" si="373"/>
        <v>5.0094936554612373</v>
      </c>
      <c r="R472" s="104">
        <f t="shared" si="374"/>
        <v>0</v>
      </c>
      <c r="S472" s="104">
        <f t="shared" si="363"/>
        <v>5.5235999112005905</v>
      </c>
      <c r="T472" s="104">
        <f t="shared" si="375"/>
        <v>5.5235999112005905</v>
      </c>
    </row>
    <row r="473" spans="2:20" x14ac:dyDescent="0.2">
      <c r="B473" s="114" t="s">
        <v>291</v>
      </c>
      <c r="C473" s="104">
        <f t="shared" si="364"/>
        <v>0</v>
      </c>
      <c r="D473" s="104">
        <f t="shared" si="358"/>
        <v>1.8655758880516686</v>
      </c>
      <c r="E473" s="104">
        <f t="shared" si="365"/>
        <v>1.8655758880516686</v>
      </c>
      <c r="F473" s="104">
        <f t="shared" si="366"/>
        <v>0</v>
      </c>
      <c r="G473" s="104">
        <f t="shared" si="359"/>
        <v>1.8987994356395366</v>
      </c>
      <c r="H473" s="104">
        <f t="shared" si="367"/>
        <v>1.8987994356395366</v>
      </c>
      <c r="I473" s="104">
        <f t="shared" si="368"/>
        <v>0</v>
      </c>
      <c r="J473" s="104">
        <f t="shared" si="360"/>
        <v>2.1029802975824934</v>
      </c>
      <c r="K473" s="104">
        <f t="shared" si="369"/>
        <v>2.1029802975824934</v>
      </c>
      <c r="L473" s="104">
        <f t="shared" si="370"/>
        <v>0</v>
      </c>
      <c r="M473" s="104">
        <f t="shared" si="361"/>
        <v>2.3132643188656532</v>
      </c>
      <c r="N473" s="104">
        <f t="shared" si="371"/>
        <v>2.3132643188656532</v>
      </c>
      <c r="O473" s="104">
        <f t="shared" si="372"/>
        <v>0</v>
      </c>
      <c r="P473" s="104">
        <f t="shared" si="362"/>
        <v>2.5546421828646948</v>
      </c>
      <c r="Q473" s="104">
        <f t="shared" si="373"/>
        <v>2.5546421828646948</v>
      </c>
      <c r="R473" s="104">
        <f t="shared" si="374"/>
        <v>0</v>
      </c>
      <c r="S473" s="104">
        <f t="shared" si="363"/>
        <v>2.8168158909708199</v>
      </c>
      <c r="T473" s="104">
        <f t="shared" si="375"/>
        <v>2.8168158909708199</v>
      </c>
    </row>
    <row r="474" spans="2:20" s="135" customFormat="1" x14ac:dyDescent="0.2">
      <c r="B474" s="114" t="s">
        <v>292</v>
      </c>
      <c r="C474" s="119">
        <f t="shared" si="364"/>
        <v>43.724434876210985</v>
      </c>
      <c r="D474" s="119">
        <f t="shared" si="358"/>
        <v>0</v>
      </c>
      <c r="E474" s="119">
        <f t="shared" si="365"/>
        <v>43.724434876210985</v>
      </c>
      <c r="F474" s="119">
        <f t="shared" si="366"/>
        <v>44.503111772801638</v>
      </c>
      <c r="G474" s="119">
        <f t="shared" si="359"/>
        <v>0</v>
      </c>
      <c r="H474" s="119">
        <f t="shared" si="367"/>
        <v>44.503111772801638</v>
      </c>
      <c r="I474" s="119">
        <f t="shared" si="368"/>
        <v>49.288600724589699</v>
      </c>
      <c r="J474" s="119">
        <f t="shared" si="360"/>
        <v>0</v>
      </c>
      <c r="K474" s="119">
        <f t="shared" si="369"/>
        <v>49.288600724589699</v>
      </c>
      <c r="L474" s="119">
        <f t="shared" si="370"/>
        <v>54.217132473413749</v>
      </c>
      <c r="M474" s="119">
        <f t="shared" si="361"/>
        <v>0</v>
      </c>
      <c r="N474" s="119">
        <f t="shared" si="371"/>
        <v>54.217132473413749</v>
      </c>
      <c r="O474" s="119">
        <f t="shared" si="372"/>
        <v>0</v>
      </c>
      <c r="P474" s="119">
        <f t="shared" si="362"/>
        <v>0</v>
      </c>
      <c r="Q474" s="119">
        <f t="shared" si="373"/>
        <v>0</v>
      </c>
      <c r="R474" s="119">
        <f t="shared" si="374"/>
        <v>0</v>
      </c>
      <c r="S474" s="119">
        <f t="shared" si="363"/>
        <v>0</v>
      </c>
      <c r="T474" s="119">
        <f t="shared" si="375"/>
        <v>0</v>
      </c>
    </row>
    <row r="475" spans="2:20" x14ac:dyDescent="0.2">
      <c r="B475" s="114" t="s">
        <v>293</v>
      </c>
      <c r="C475" s="104">
        <f t="shared" si="364"/>
        <v>0</v>
      </c>
      <c r="D475" s="104">
        <f t="shared" si="358"/>
        <v>1.9165877287405815</v>
      </c>
      <c r="E475" s="104">
        <f t="shared" si="365"/>
        <v>1.9165877287405815</v>
      </c>
      <c r="F475" s="104">
        <f t="shared" si="366"/>
        <v>0</v>
      </c>
      <c r="G475" s="104">
        <f t="shared" si="359"/>
        <v>1.950719732707805</v>
      </c>
      <c r="H475" s="104">
        <f t="shared" si="367"/>
        <v>1.950719732707805</v>
      </c>
      <c r="I475" s="104">
        <f t="shared" si="368"/>
        <v>0</v>
      </c>
      <c r="J475" s="104">
        <f t="shared" si="360"/>
        <v>2.1604836650945147</v>
      </c>
      <c r="K475" s="104">
        <f t="shared" si="369"/>
        <v>2.1604836650945147</v>
      </c>
      <c r="L475" s="104">
        <f t="shared" si="370"/>
        <v>0</v>
      </c>
      <c r="M475" s="104">
        <f t="shared" si="361"/>
        <v>2.3765176400846353</v>
      </c>
      <c r="N475" s="104">
        <f t="shared" si="371"/>
        <v>2.3765176400846353</v>
      </c>
      <c r="O475" s="104">
        <f t="shared" si="372"/>
        <v>0</v>
      </c>
      <c r="P475" s="104">
        <f t="shared" si="362"/>
        <v>2.6244956800524011</v>
      </c>
      <c r="Q475" s="104">
        <f t="shared" si="373"/>
        <v>2.6244956800524011</v>
      </c>
      <c r="R475" s="104">
        <f t="shared" si="374"/>
        <v>0</v>
      </c>
      <c r="S475" s="104">
        <f t="shared" si="363"/>
        <v>2.8938382004895526</v>
      </c>
      <c r="T475" s="104">
        <f t="shared" si="375"/>
        <v>2.8938382004895526</v>
      </c>
    </row>
    <row r="476" spans="2:20" s="135" customFormat="1" x14ac:dyDescent="0.2">
      <c r="B476" s="114" t="s">
        <v>294</v>
      </c>
      <c r="C476" s="104">
        <f t="shared" si="364"/>
        <v>57.516549967707213</v>
      </c>
      <c r="D476" s="104">
        <f t="shared" si="358"/>
        <v>0</v>
      </c>
      <c r="E476" s="104">
        <f t="shared" si="365"/>
        <v>57.516549967707213</v>
      </c>
      <c r="F476" s="104">
        <f t="shared" si="366"/>
        <v>53.218951812964704</v>
      </c>
      <c r="G476" s="104">
        <f t="shared" si="359"/>
        <v>0</v>
      </c>
      <c r="H476" s="104">
        <f t="shared" si="367"/>
        <v>53.218951812964704</v>
      </c>
      <c r="I476" s="104">
        <f t="shared" si="368"/>
        <v>53.583335113566619</v>
      </c>
      <c r="J476" s="104">
        <f t="shared" si="360"/>
        <v>0</v>
      </c>
      <c r="K476" s="104">
        <f t="shared" si="369"/>
        <v>53.583335113566619</v>
      </c>
      <c r="L476" s="104">
        <f t="shared" si="370"/>
        <v>53.583010629994391</v>
      </c>
      <c r="M476" s="104">
        <f t="shared" si="361"/>
        <v>0</v>
      </c>
      <c r="N476" s="104">
        <f t="shared" si="371"/>
        <v>53.583010629994391</v>
      </c>
      <c r="O476" s="104">
        <f t="shared" si="372"/>
        <v>152.62434666947487</v>
      </c>
      <c r="P476" s="104">
        <f t="shared" si="362"/>
        <v>0</v>
      </c>
      <c r="Q476" s="104">
        <f t="shared" si="373"/>
        <v>152.62434666947487</v>
      </c>
      <c r="R476" s="104">
        <f t="shared" si="374"/>
        <v>152.98875689244394</v>
      </c>
      <c r="S476" s="104">
        <f t="shared" si="363"/>
        <v>0</v>
      </c>
      <c r="T476" s="104">
        <f t="shared" si="375"/>
        <v>152.98875689244394</v>
      </c>
    </row>
    <row r="477" spans="2:20" x14ac:dyDescent="0.2">
      <c r="B477" s="278" t="s">
        <v>8</v>
      </c>
      <c r="C477" s="106">
        <f t="shared" ref="C477:T477" si="376">SUM(C467:C476)</f>
        <v>117.59027978471477</v>
      </c>
      <c r="D477" s="106">
        <f t="shared" si="376"/>
        <v>12.763628934337998</v>
      </c>
      <c r="E477" s="106">
        <f t="shared" si="376"/>
        <v>130.35390871905275</v>
      </c>
      <c r="F477" s="106">
        <f t="shared" si="376"/>
        <v>122.92400633373438</v>
      </c>
      <c r="G477" s="106">
        <f t="shared" si="376"/>
        <v>12.990933026339709</v>
      </c>
      <c r="H477" s="106">
        <f t="shared" si="376"/>
        <v>135.9149393600741</v>
      </c>
      <c r="I477" s="106">
        <f t="shared" si="376"/>
        <v>132.7019935516843</v>
      </c>
      <c r="J477" s="106">
        <f t="shared" si="376"/>
        <v>14.387868296582127</v>
      </c>
      <c r="K477" s="106">
        <f t="shared" si="376"/>
        <v>147.08986184826642</v>
      </c>
      <c r="L477" s="106">
        <f t="shared" si="376"/>
        <v>142.32438133015336</v>
      </c>
      <c r="M477" s="106">
        <f t="shared" si="376"/>
        <v>15.826559285069187</v>
      </c>
      <c r="N477" s="106">
        <f t="shared" si="376"/>
        <v>158.15094061522254</v>
      </c>
      <c r="O477" s="106">
        <f t="shared" si="376"/>
        <v>203.82201058152984</v>
      </c>
      <c r="P477" s="106">
        <f t="shared" si="376"/>
        <v>24.767335795441429</v>
      </c>
      <c r="Q477" s="106">
        <f t="shared" si="376"/>
        <v>228.58934637697126</v>
      </c>
      <c r="R477" s="106">
        <f t="shared" si="376"/>
        <v>212.78893113613498</v>
      </c>
      <c r="S477" s="106">
        <f t="shared" si="376"/>
        <v>27.309118088458689</v>
      </c>
      <c r="T477" s="106">
        <f t="shared" si="376"/>
        <v>240.09804922459369</v>
      </c>
    </row>
    <row r="478" spans="2:20" x14ac:dyDescent="0.2">
      <c r="B478" s="279" t="s">
        <v>297</v>
      </c>
      <c r="C478" s="241"/>
      <c r="D478" s="240"/>
      <c r="E478" s="285">
        <f>Asignaciones!K53</f>
        <v>5.8910546467107555E-2</v>
      </c>
      <c r="F478" s="241"/>
      <c r="G478" s="240"/>
      <c r="H478" s="285">
        <f>Asignaciones!L53</f>
        <v>6.2736570830313282E-2</v>
      </c>
      <c r="I478" s="241"/>
      <c r="J478" s="240"/>
      <c r="K478" s="285">
        <f>Asignaciones!M53</f>
        <v>6.278138645847979E-2</v>
      </c>
      <c r="L478" s="241"/>
      <c r="M478" s="240"/>
      <c r="N478" s="285">
        <f>Asignaciones!N53</f>
        <v>6.2780683317076716E-2</v>
      </c>
      <c r="O478" s="241"/>
      <c r="P478" s="240"/>
      <c r="Q478" s="285">
        <f>Asignaciones!O53</f>
        <v>6.2556209881957328E-2</v>
      </c>
      <c r="R478" s="241"/>
      <c r="S478" s="240"/>
      <c r="T478" s="285">
        <f>Asignaciones!P53</f>
        <v>6.2550267174772994E-2</v>
      </c>
    </row>
    <row r="482" spans="2:20" x14ac:dyDescent="0.2">
      <c r="B482" s="669" t="s">
        <v>316</v>
      </c>
      <c r="C482" s="400"/>
      <c r="D482" s="400"/>
      <c r="E482" s="400"/>
      <c r="F482" s="400"/>
      <c r="G482" s="400"/>
      <c r="H482" s="400"/>
      <c r="I482" s="400"/>
      <c r="J482" s="400"/>
      <c r="K482" s="400"/>
      <c r="L482" s="400"/>
      <c r="M482" s="400"/>
      <c r="N482" s="400"/>
      <c r="O482" s="400"/>
      <c r="P482" s="400"/>
      <c r="Q482" s="400"/>
      <c r="R482" s="400"/>
      <c r="S482" s="400"/>
      <c r="T482" s="670"/>
    </row>
    <row r="483" spans="2:20" x14ac:dyDescent="0.2">
      <c r="B483" s="671" t="s">
        <v>20</v>
      </c>
      <c r="C483" s="672"/>
      <c r="D483" s="672"/>
      <c r="E483" s="672"/>
      <c r="F483" s="672"/>
      <c r="G483" s="672"/>
      <c r="H483" s="672"/>
      <c r="I483" s="672"/>
      <c r="J483" s="672"/>
      <c r="K483" s="672"/>
      <c r="L483" s="672"/>
      <c r="M483" s="672"/>
      <c r="N483" s="672"/>
      <c r="O483" s="672"/>
      <c r="P483" s="672"/>
      <c r="Q483" s="672"/>
      <c r="R483" s="672"/>
      <c r="S483" s="672"/>
      <c r="T483" s="673"/>
    </row>
    <row r="484" spans="2:20" x14ac:dyDescent="0.2">
      <c r="B484" s="671" t="s">
        <v>281</v>
      </c>
      <c r="C484" s="672"/>
      <c r="D484" s="672"/>
      <c r="E484" s="672"/>
      <c r="F484" s="672"/>
      <c r="G484" s="672"/>
      <c r="H484" s="672"/>
      <c r="I484" s="672"/>
      <c r="J484" s="672"/>
      <c r="K484" s="672"/>
      <c r="L484" s="672"/>
      <c r="M484" s="672"/>
      <c r="N484" s="672"/>
      <c r="O484" s="672"/>
      <c r="P484" s="672"/>
      <c r="Q484" s="672"/>
      <c r="R484" s="672"/>
      <c r="S484" s="672"/>
      <c r="T484" s="673"/>
    </row>
    <row r="485" spans="2:20" x14ac:dyDescent="0.2">
      <c r="B485" s="671" t="s">
        <v>2</v>
      </c>
      <c r="C485" s="672"/>
      <c r="D485" s="672"/>
      <c r="E485" s="672"/>
      <c r="F485" s="672"/>
      <c r="G485" s="672"/>
      <c r="H485" s="672"/>
      <c r="I485" s="672"/>
      <c r="J485" s="672"/>
      <c r="K485" s="672"/>
      <c r="L485" s="672"/>
      <c r="M485" s="672"/>
      <c r="N485" s="672"/>
      <c r="O485" s="672"/>
      <c r="P485" s="672"/>
      <c r="Q485" s="672"/>
      <c r="R485" s="672"/>
      <c r="S485" s="672"/>
      <c r="T485" s="673"/>
    </row>
    <row r="486" spans="2:20" x14ac:dyDescent="0.2">
      <c r="B486" s="674"/>
      <c r="C486" s="675"/>
      <c r="D486" s="675"/>
      <c r="E486" s="675"/>
      <c r="F486" s="675"/>
      <c r="G486" s="675"/>
      <c r="H486" s="675"/>
      <c r="I486" s="675"/>
      <c r="J486" s="675"/>
      <c r="K486" s="675"/>
      <c r="L486" s="675"/>
      <c r="M486" s="675"/>
      <c r="N486" s="675"/>
      <c r="O486" s="675"/>
      <c r="P486" s="675"/>
      <c r="Q486" s="675"/>
      <c r="R486" s="675"/>
      <c r="S486" s="675"/>
      <c r="T486" s="676"/>
    </row>
    <row r="487" spans="2:20" x14ac:dyDescent="0.2">
      <c r="B487" s="264"/>
    </row>
    <row r="488" spans="2:20" x14ac:dyDescent="0.2">
      <c r="B488" s="265" t="s">
        <v>282</v>
      </c>
      <c r="C488" s="267" t="s">
        <v>38</v>
      </c>
      <c r="D488" s="662"/>
      <c r="E488" s="299"/>
      <c r="F488" s="270" t="s">
        <v>39</v>
      </c>
      <c r="G488" s="663"/>
      <c r="H488" s="663"/>
      <c r="I488" s="301" t="s">
        <v>40</v>
      </c>
      <c r="J488" s="662"/>
      <c r="K488" s="299"/>
      <c r="L488" s="267" t="s">
        <v>121</v>
      </c>
      <c r="M488" s="662"/>
      <c r="N488" s="299"/>
      <c r="O488" s="270" t="s">
        <v>122</v>
      </c>
      <c r="P488" s="662"/>
      <c r="Q488" s="299"/>
      <c r="R488" s="301" t="s">
        <v>633</v>
      </c>
      <c r="S488" s="662"/>
      <c r="T488" s="299"/>
    </row>
    <row r="489" spans="2:20" x14ac:dyDescent="0.2">
      <c r="B489" s="273"/>
      <c r="C489" s="274" t="s">
        <v>283</v>
      </c>
      <c r="D489" s="275" t="s">
        <v>284</v>
      </c>
      <c r="E489" s="275" t="s">
        <v>47</v>
      </c>
      <c r="F489" s="275" t="s">
        <v>283</v>
      </c>
      <c r="G489" s="275" t="s">
        <v>284</v>
      </c>
      <c r="H489" s="275" t="s">
        <v>47</v>
      </c>
      <c r="I489" s="276" t="s">
        <v>283</v>
      </c>
      <c r="J489" s="276" t="s">
        <v>284</v>
      </c>
      <c r="K489" s="276" t="s">
        <v>47</v>
      </c>
      <c r="L489" s="274" t="s">
        <v>283</v>
      </c>
      <c r="M489" s="275" t="s">
        <v>284</v>
      </c>
      <c r="N489" s="275" t="s">
        <v>47</v>
      </c>
      <c r="O489" s="275" t="s">
        <v>283</v>
      </c>
      <c r="P489" s="275" t="s">
        <v>284</v>
      </c>
      <c r="Q489" s="275" t="s">
        <v>47</v>
      </c>
      <c r="R489" s="276" t="s">
        <v>283</v>
      </c>
      <c r="S489" s="276" t="s">
        <v>284</v>
      </c>
      <c r="T489" s="276" t="s">
        <v>47</v>
      </c>
    </row>
    <row r="490" spans="2:20" x14ac:dyDescent="0.2">
      <c r="B490" s="125" t="s">
        <v>23</v>
      </c>
      <c r="C490" s="282"/>
      <c r="D490" s="282"/>
      <c r="E490" s="282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3"/>
    </row>
    <row r="491" spans="2:20" x14ac:dyDescent="0.2">
      <c r="B491" s="114" t="s">
        <v>715</v>
      </c>
      <c r="C491" s="104">
        <f>+C10*E502</f>
        <v>0</v>
      </c>
      <c r="D491" s="104">
        <f t="shared" ref="D491:D500" si="377">+D10*$E$502</f>
        <v>292.20132581270184</v>
      </c>
      <c r="E491" s="104">
        <f>+C491+D491</f>
        <v>292.20132581270184</v>
      </c>
      <c r="F491" s="104">
        <f>+F10*H502</f>
        <v>0</v>
      </c>
      <c r="G491" s="104">
        <f t="shared" ref="G491:G500" si="378">+G10*$H$502</f>
        <v>377.11692223424421</v>
      </c>
      <c r="H491" s="104">
        <f>+F491+G491</f>
        <v>377.11692223424421</v>
      </c>
      <c r="I491" s="104">
        <f>+I10*K502</f>
        <v>0</v>
      </c>
      <c r="J491" s="104">
        <f t="shared" ref="J491:J500" si="379">+J10*$K$502</f>
        <v>411.69492686718365</v>
      </c>
      <c r="K491" s="104">
        <f>+I491+J491</f>
        <v>411.69492686718365</v>
      </c>
      <c r="L491" s="104">
        <f>+L10*N502</f>
        <v>0</v>
      </c>
      <c r="M491" s="104">
        <f t="shared" ref="M491:M500" si="380">+M10*$N$502</f>
        <v>452.86285467574396</v>
      </c>
      <c r="N491" s="104">
        <f>+L491+M491</f>
        <v>452.86285467574396</v>
      </c>
      <c r="O491" s="104">
        <f>+O10*Q502</f>
        <v>0</v>
      </c>
      <c r="P491" s="104">
        <f t="shared" ref="P491:P500" si="381">+P10*$Q$502</f>
        <v>998.9490281906352</v>
      </c>
      <c r="Q491" s="104">
        <f>+O491+P491</f>
        <v>998.9490281906352</v>
      </c>
      <c r="R491" s="104">
        <f>+R10*T502</f>
        <v>0</v>
      </c>
      <c r="S491" s="104">
        <f t="shared" ref="S491:S500" si="382">+S10*$T$502</f>
        <v>1098.7719707833612</v>
      </c>
      <c r="T491" s="104">
        <f>+R491+S491</f>
        <v>1098.7719707833612</v>
      </c>
    </row>
    <row r="492" spans="2:20" x14ac:dyDescent="0.2">
      <c r="B492" s="114" t="s">
        <v>716</v>
      </c>
      <c r="C492" s="104">
        <f t="shared" ref="C492:C500" si="383">+C11*$E$502</f>
        <v>397.62139935414427</v>
      </c>
      <c r="D492" s="104">
        <f t="shared" si="377"/>
        <v>0</v>
      </c>
      <c r="E492" s="104">
        <f t="shared" ref="E492:E500" si="384">+C492+D492</f>
        <v>397.62139935414427</v>
      </c>
      <c r="F492" s="104">
        <f t="shared" ref="F492:F500" si="385">+F11*$H$502</f>
        <v>513.17275143037682</v>
      </c>
      <c r="G492" s="104">
        <f t="shared" si="378"/>
        <v>0</v>
      </c>
      <c r="H492" s="104">
        <f t="shared" ref="H492:H500" si="386">+F492+G492</f>
        <v>513.17275143037682</v>
      </c>
      <c r="I492" s="104">
        <f t="shared" ref="I492:I500" si="387">+I11*$K$502</f>
        <v>560.22577061426784</v>
      </c>
      <c r="J492" s="104">
        <f t="shared" si="379"/>
        <v>0</v>
      </c>
      <c r="K492" s="104">
        <f t="shared" ref="K492:K500" si="388">+I492+J492</f>
        <v>560.22577061426784</v>
      </c>
      <c r="L492" s="104">
        <f t="shared" ref="L492:L500" si="389">+L11*$N$502</f>
        <v>616.24621822251277</v>
      </c>
      <c r="M492" s="104">
        <f t="shared" si="380"/>
        <v>0</v>
      </c>
      <c r="N492" s="104">
        <f t="shared" ref="N492:N500" si="390">+L492+M492</f>
        <v>616.24621822251277</v>
      </c>
      <c r="O492" s="104">
        <f t="shared" ref="O492:O500" si="391">+O11*$Q$502</f>
        <v>1019.5115714342097</v>
      </c>
      <c r="P492" s="104">
        <f t="shared" si="381"/>
        <v>0</v>
      </c>
      <c r="Q492" s="104">
        <f t="shared" ref="Q492:Q500" si="392">+O492+P492</f>
        <v>1019.5115714342097</v>
      </c>
      <c r="R492" s="104">
        <f t="shared" ref="R492:R500" si="393">+R11*$T$502</f>
        <v>1121.3892871092837</v>
      </c>
      <c r="S492" s="104">
        <f t="shared" si="382"/>
        <v>0</v>
      </c>
      <c r="T492" s="104">
        <f t="shared" ref="T492:T500" si="394">+R492+S492</f>
        <v>1121.3892871092837</v>
      </c>
    </row>
    <row r="493" spans="2:20" x14ac:dyDescent="0.2">
      <c r="B493" s="114" t="s">
        <v>287</v>
      </c>
      <c r="C493" s="104">
        <f t="shared" si="383"/>
        <v>245.01318622174384</v>
      </c>
      <c r="D493" s="104">
        <f t="shared" si="377"/>
        <v>0</v>
      </c>
      <c r="E493" s="104">
        <f t="shared" si="384"/>
        <v>245.01318622174384</v>
      </c>
      <c r="F493" s="104">
        <f t="shared" si="385"/>
        <v>316.21560387435193</v>
      </c>
      <c r="G493" s="104">
        <f t="shared" si="378"/>
        <v>0</v>
      </c>
      <c r="H493" s="104">
        <f t="shared" si="386"/>
        <v>316.21560387435193</v>
      </c>
      <c r="I493" s="104">
        <f t="shared" si="387"/>
        <v>345.20954175174955</v>
      </c>
      <c r="J493" s="104">
        <f t="shared" si="379"/>
        <v>0</v>
      </c>
      <c r="K493" s="104">
        <f t="shared" si="388"/>
        <v>345.20954175174955</v>
      </c>
      <c r="L493" s="104">
        <f t="shared" si="389"/>
        <v>379.7291837638723</v>
      </c>
      <c r="M493" s="104">
        <f t="shared" si="380"/>
        <v>0</v>
      </c>
      <c r="N493" s="104">
        <f t="shared" si="390"/>
        <v>379.7291837638723</v>
      </c>
      <c r="O493" s="104">
        <f t="shared" si="391"/>
        <v>418.81343896945231</v>
      </c>
      <c r="P493" s="104">
        <f t="shared" si="381"/>
        <v>0</v>
      </c>
      <c r="Q493" s="104">
        <f t="shared" si="392"/>
        <v>418.81343896945231</v>
      </c>
      <c r="R493" s="104">
        <f t="shared" si="393"/>
        <v>460.66461324911882</v>
      </c>
      <c r="S493" s="104">
        <f t="shared" si="382"/>
        <v>0</v>
      </c>
      <c r="T493" s="104">
        <f t="shared" si="394"/>
        <v>460.66461324911882</v>
      </c>
    </row>
    <row r="494" spans="2:20" x14ac:dyDescent="0.2">
      <c r="B494" s="114" t="s">
        <v>288</v>
      </c>
      <c r="C494" s="104">
        <f t="shared" si="383"/>
        <v>0</v>
      </c>
      <c r="D494" s="104">
        <f t="shared" si="377"/>
        <v>0</v>
      </c>
      <c r="E494" s="104">
        <f t="shared" si="384"/>
        <v>0</v>
      </c>
      <c r="F494" s="104">
        <f t="shared" si="385"/>
        <v>595.91909789870931</v>
      </c>
      <c r="G494" s="104">
        <f t="shared" si="378"/>
        <v>0</v>
      </c>
      <c r="H494" s="104">
        <f t="shared" si="386"/>
        <v>595.91909789870931</v>
      </c>
      <c r="I494" s="104">
        <f t="shared" si="387"/>
        <v>782.15893901839229</v>
      </c>
      <c r="J494" s="104">
        <f t="shared" si="379"/>
        <v>0</v>
      </c>
      <c r="K494" s="104">
        <f t="shared" si="388"/>
        <v>782.15893901839229</v>
      </c>
      <c r="L494" s="104">
        <f t="shared" si="389"/>
        <v>977.78788615372241</v>
      </c>
      <c r="M494" s="104">
        <f t="shared" si="380"/>
        <v>0</v>
      </c>
      <c r="N494" s="104">
        <f t="shared" si="390"/>
        <v>977.78788615372241</v>
      </c>
      <c r="O494" s="104">
        <f t="shared" si="391"/>
        <v>1634.2298747446489</v>
      </c>
      <c r="P494" s="104">
        <f t="shared" si="381"/>
        <v>0</v>
      </c>
      <c r="Q494" s="104">
        <f t="shared" si="392"/>
        <v>1634.2298747446489</v>
      </c>
      <c r="R494" s="104">
        <f t="shared" si="393"/>
        <v>2026.4014562984717</v>
      </c>
      <c r="S494" s="104">
        <f t="shared" si="382"/>
        <v>0</v>
      </c>
      <c r="T494" s="104">
        <f t="shared" si="394"/>
        <v>2026.4014562984717</v>
      </c>
    </row>
    <row r="495" spans="2:20" x14ac:dyDescent="0.2">
      <c r="B495" s="114" t="s">
        <v>289</v>
      </c>
      <c r="C495" s="104">
        <f t="shared" si="383"/>
        <v>254.81371367061357</v>
      </c>
      <c r="D495" s="104">
        <f t="shared" si="377"/>
        <v>0</v>
      </c>
      <c r="E495" s="104">
        <f t="shared" si="384"/>
        <v>254.81371367061357</v>
      </c>
      <c r="F495" s="104">
        <f t="shared" si="385"/>
        <v>328.864228029326</v>
      </c>
      <c r="G495" s="104">
        <f t="shared" si="378"/>
        <v>0</v>
      </c>
      <c r="H495" s="104">
        <f t="shared" si="386"/>
        <v>328.864228029326</v>
      </c>
      <c r="I495" s="104">
        <f t="shared" si="387"/>
        <v>359.01792342181949</v>
      </c>
      <c r="J495" s="104">
        <f t="shared" si="379"/>
        <v>0</v>
      </c>
      <c r="K495" s="104">
        <f t="shared" si="388"/>
        <v>359.01792342181949</v>
      </c>
      <c r="L495" s="104">
        <f t="shared" si="389"/>
        <v>394.9183511144272</v>
      </c>
      <c r="M495" s="104">
        <f t="shared" si="380"/>
        <v>0</v>
      </c>
      <c r="N495" s="104">
        <f t="shared" si="390"/>
        <v>394.9183511144272</v>
      </c>
      <c r="O495" s="104">
        <f t="shared" si="391"/>
        <v>435.56597652823041</v>
      </c>
      <c r="P495" s="104">
        <f t="shared" si="381"/>
        <v>0</v>
      </c>
      <c r="Q495" s="104">
        <f t="shared" si="392"/>
        <v>435.56597652823041</v>
      </c>
      <c r="R495" s="104">
        <f t="shared" si="393"/>
        <v>479.09119777908359</v>
      </c>
      <c r="S495" s="104">
        <f t="shared" si="382"/>
        <v>0</v>
      </c>
      <c r="T495" s="104">
        <f t="shared" si="394"/>
        <v>479.09119777908359</v>
      </c>
    </row>
    <row r="496" spans="2:20" x14ac:dyDescent="0.2">
      <c r="B496" s="114" t="s">
        <v>290</v>
      </c>
      <c r="C496" s="104">
        <f t="shared" si="383"/>
        <v>0</v>
      </c>
      <c r="D496" s="104">
        <f t="shared" si="377"/>
        <v>200.81080731969863</v>
      </c>
      <c r="E496" s="104">
        <f t="shared" si="384"/>
        <v>200.81080731969863</v>
      </c>
      <c r="F496" s="104">
        <f t="shared" si="385"/>
        <v>0</v>
      </c>
      <c r="G496" s="104">
        <f t="shared" si="378"/>
        <v>259.16772758355046</v>
      </c>
      <c r="H496" s="104">
        <f t="shared" si="386"/>
        <v>259.16772758355046</v>
      </c>
      <c r="I496" s="104">
        <f t="shared" si="387"/>
        <v>0</v>
      </c>
      <c r="J496" s="104">
        <f t="shared" si="379"/>
        <v>282.93092238265837</v>
      </c>
      <c r="K496" s="104">
        <f t="shared" si="388"/>
        <v>282.93092238265837</v>
      </c>
      <c r="L496" s="104">
        <f t="shared" si="389"/>
        <v>0</v>
      </c>
      <c r="M496" s="104">
        <f t="shared" si="380"/>
        <v>311.2229391827982</v>
      </c>
      <c r="N496" s="104">
        <f t="shared" si="390"/>
        <v>311.2229391827982</v>
      </c>
      <c r="O496" s="104">
        <f t="shared" si="391"/>
        <v>0</v>
      </c>
      <c r="P496" s="104">
        <f t="shared" si="381"/>
        <v>343.25607569414706</v>
      </c>
      <c r="Q496" s="104">
        <f t="shared" si="392"/>
        <v>343.25607569414706</v>
      </c>
      <c r="R496" s="104">
        <f t="shared" si="393"/>
        <v>0</v>
      </c>
      <c r="S496" s="104">
        <f t="shared" si="382"/>
        <v>377.55695649152273</v>
      </c>
      <c r="T496" s="104">
        <f t="shared" si="394"/>
        <v>377.55695649152273</v>
      </c>
    </row>
    <row r="497" spans="2:20" x14ac:dyDescent="0.2">
      <c r="B497" s="114" t="s">
        <v>291</v>
      </c>
      <c r="C497" s="104">
        <f t="shared" si="383"/>
        <v>0</v>
      </c>
      <c r="D497" s="104">
        <f t="shared" si="377"/>
        <v>102.40551130247579</v>
      </c>
      <c r="E497" s="104">
        <f t="shared" si="384"/>
        <v>102.40551130247579</v>
      </c>
      <c r="F497" s="104">
        <f t="shared" si="385"/>
        <v>0</v>
      </c>
      <c r="G497" s="104">
        <f t="shared" si="378"/>
        <v>132.16521566013731</v>
      </c>
      <c r="H497" s="104">
        <f t="shared" si="386"/>
        <v>132.16521566013731</v>
      </c>
      <c r="I497" s="104">
        <f t="shared" si="387"/>
        <v>0</v>
      </c>
      <c r="J497" s="104">
        <f t="shared" si="379"/>
        <v>144.28349826685368</v>
      </c>
      <c r="K497" s="104">
        <f t="shared" si="388"/>
        <v>144.28349826685368</v>
      </c>
      <c r="L497" s="104">
        <f t="shared" si="389"/>
        <v>0</v>
      </c>
      <c r="M497" s="104">
        <f t="shared" si="380"/>
        <v>158.71129966294092</v>
      </c>
      <c r="N497" s="104">
        <f t="shared" si="390"/>
        <v>158.71129966294092</v>
      </c>
      <c r="O497" s="104">
        <f t="shared" si="391"/>
        <v>0</v>
      </c>
      <c r="P497" s="104">
        <f t="shared" si="381"/>
        <v>175.04692306315073</v>
      </c>
      <c r="Q497" s="104">
        <f t="shared" si="392"/>
        <v>175.04692306315073</v>
      </c>
      <c r="R497" s="104">
        <f t="shared" si="393"/>
        <v>0</v>
      </c>
      <c r="S497" s="104">
        <f t="shared" si="382"/>
        <v>192.53900570085622</v>
      </c>
      <c r="T497" s="104">
        <f t="shared" si="394"/>
        <v>192.53900570085622</v>
      </c>
    </row>
    <row r="498" spans="2:20" s="135" customFormat="1" x14ac:dyDescent="0.2">
      <c r="B498" s="114" t="s">
        <v>292</v>
      </c>
      <c r="C498" s="119">
        <f t="shared" si="383"/>
        <v>2400.1291711517761</v>
      </c>
      <c r="D498" s="119">
        <f t="shared" si="377"/>
        <v>0</v>
      </c>
      <c r="E498" s="119">
        <f t="shared" si="384"/>
        <v>2400.1291711517761</v>
      </c>
      <c r="F498" s="119">
        <f t="shared" si="385"/>
        <v>3097.6222420344679</v>
      </c>
      <c r="G498" s="119">
        <f t="shared" si="378"/>
        <v>0</v>
      </c>
      <c r="H498" s="119">
        <f t="shared" si="386"/>
        <v>3097.6222420344679</v>
      </c>
      <c r="I498" s="119">
        <f t="shared" si="387"/>
        <v>3381.6444906293837</v>
      </c>
      <c r="J498" s="119">
        <f t="shared" si="379"/>
        <v>0</v>
      </c>
      <c r="K498" s="119">
        <f t="shared" si="388"/>
        <v>3381.6444906293837</v>
      </c>
      <c r="L498" s="119">
        <f t="shared" si="389"/>
        <v>3719.7960858501779</v>
      </c>
      <c r="M498" s="119">
        <f t="shared" si="380"/>
        <v>0</v>
      </c>
      <c r="N498" s="119">
        <f t="shared" si="390"/>
        <v>3719.7960858501779</v>
      </c>
      <c r="O498" s="119">
        <f t="shared" si="391"/>
        <v>0</v>
      </c>
      <c r="P498" s="119">
        <f t="shared" si="381"/>
        <v>0</v>
      </c>
      <c r="Q498" s="119">
        <f t="shared" si="392"/>
        <v>0</v>
      </c>
      <c r="R498" s="119">
        <f t="shared" si="393"/>
        <v>0</v>
      </c>
      <c r="S498" s="119">
        <f t="shared" si="382"/>
        <v>0</v>
      </c>
      <c r="T498" s="119">
        <f t="shared" si="394"/>
        <v>0</v>
      </c>
    </row>
    <row r="499" spans="2:20" x14ac:dyDescent="0.2">
      <c r="B499" s="114" t="s">
        <v>293</v>
      </c>
      <c r="C499" s="104">
        <f t="shared" si="383"/>
        <v>0</v>
      </c>
      <c r="D499" s="104">
        <f t="shared" si="377"/>
        <v>105.20566200215286</v>
      </c>
      <c r="E499" s="104">
        <f t="shared" si="384"/>
        <v>105.20566200215286</v>
      </c>
      <c r="F499" s="104">
        <f t="shared" si="385"/>
        <v>0</v>
      </c>
      <c r="G499" s="104">
        <f t="shared" si="378"/>
        <v>135.77910827584418</v>
      </c>
      <c r="H499" s="104">
        <f t="shared" si="386"/>
        <v>135.77910827584418</v>
      </c>
      <c r="I499" s="104">
        <f t="shared" si="387"/>
        <v>0</v>
      </c>
      <c r="J499" s="104">
        <f t="shared" si="379"/>
        <v>148.22875017258795</v>
      </c>
      <c r="K499" s="104">
        <f t="shared" si="388"/>
        <v>148.22875017258795</v>
      </c>
      <c r="L499" s="104">
        <f t="shared" si="389"/>
        <v>0</v>
      </c>
      <c r="M499" s="104">
        <f t="shared" si="380"/>
        <v>163.05106176309943</v>
      </c>
      <c r="N499" s="104">
        <f t="shared" si="390"/>
        <v>163.05106176309943</v>
      </c>
      <c r="O499" s="104">
        <f t="shared" si="391"/>
        <v>0</v>
      </c>
      <c r="P499" s="104">
        <f t="shared" si="381"/>
        <v>179.8333623656587</v>
      </c>
      <c r="Q499" s="104">
        <f t="shared" si="392"/>
        <v>179.8333623656587</v>
      </c>
      <c r="R499" s="104">
        <f t="shared" si="393"/>
        <v>0</v>
      </c>
      <c r="S499" s="104">
        <f t="shared" si="382"/>
        <v>197.80374413798899</v>
      </c>
      <c r="T499" s="104">
        <f t="shared" si="394"/>
        <v>197.80374413798899</v>
      </c>
    </row>
    <row r="500" spans="2:20" s="135" customFormat="1" x14ac:dyDescent="0.2">
      <c r="B500" s="114" t="s">
        <v>294</v>
      </c>
      <c r="C500" s="104">
        <f t="shared" si="383"/>
        <v>3157.2083159526373</v>
      </c>
      <c r="D500" s="104">
        <f t="shared" si="377"/>
        <v>0</v>
      </c>
      <c r="E500" s="104">
        <f t="shared" si="384"/>
        <v>3157.2083159526373</v>
      </c>
      <c r="F500" s="104">
        <f t="shared" si="385"/>
        <v>3704.284987423071</v>
      </c>
      <c r="G500" s="104">
        <f t="shared" si="378"/>
        <v>0</v>
      </c>
      <c r="H500" s="104">
        <f t="shared" si="386"/>
        <v>3704.284987423071</v>
      </c>
      <c r="I500" s="104">
        <f t="shared" si="387"/>
        <v>3676.30217357624</v>
      </c>
      <c r="J500" s="104">
        <f t="shared" si="379"/>
        <v>0</v>
      </c>
      <c r="K500" s="104">
        <f t="shared" si="388"/>
        <v>3676.30217357624</v>
      </c>
      <c r="L500" s="104">
        <f t="shared" si="389"/>
        <v>3676.2894700722213</v>
      </c>
      <c r="M500" s="104">
        <f t="shared" si="380"/>
        <v>0</v>
      </c>
      <c r="N500" s="104">
        <f t="shared" si="390"/>
        <v>3676.2894700722213</v>
      </c>
      <c r="O500" s="104">
        <f t="shared" si="391"/>
        <v>10457.989947952812</v>
      </c>
      <c r="P500" s="104">
        <f t="shared" si="381"/>
        <v>0</v>
      </c>
      <c r="Q500" s="104">
        <f t="shared" si="392"/>
        <v>10457.989947952812</v>
      </c>
      <c r="R500" s="104">
        <f t="shared" si="393"/>
        <v>10457.30508333969</v>
      </c>
      <c r="S500" s="104">
        <f t="shared" si="382"/>
        <v>0</v>
      </c>
      <c r="T500" s="104">
        <f t="shared" si="394"/>
        <v>10457.30508333969</v>
      </c>
    </row>
    <row r="501" spans="2:20" x14ac:dyDescent="0.2">
      <c r="B501" s="278" t="s">
        <v>8</v>
      </c>
      <c r="C501" s="106">
        <f t="shared" ref="C501:T501" si="395">SUM(C491:C500)</f>
        <v>6454.7857863509153</v>
      </c>
      <c r="D501" s="106">
        <f t="shared" si="395"/>
        <v>700.6233064370291</v>
      </c>
      <c r="E501" s="106">
        <f t="shared" si="395"/>
        <v>7155.4090927879442</v>
      </c>
      <c r="F501" s="106">
        <f t="shared" si="395"/>
        <v>8556.078910690303</v>
      </c>
      <c r="G501" s="106">
        <f t="shared" si="395"/>
        <v>904.22897375377602</v>
      </c>
      <c r="H501" s="106">
        <f t="shared" si="395"/>
        <v>9460.3078844440788</v>
      </c>
      <c r="I501" s="106">
        <f t="shared" si="395"/>
        <v>9104.5588390118519</v>
      </c>
      <c r="J501" s="106">
        <f t="shared" si="395"/>
        <v>987.13809768928377</v>
      </c>
      <c r="K501" s="106">
        <f t="shared" si="395"/>
        <v>10091.696936701137</v>
      </c>
      <c r="L501" s="106">
        <f t="shared" si="395"/>
        <v>9764.7671951769335</v>
      </c>
      <c r="M501" s="106">
        <f t="shared" si="395"/>
        <v>1085.8481552845824</v>
      </c>
      <c r="N501" s="106">
        <f t="shared" si="395"/>
        <v>10850.615350461518</v>
      </c>
      <c r="O501" s="106">
        <f t="shared" si="395"/>
        <v>13966.110809629354</v>
      </c>
      <c r="P501" s="106">
        <f t="shared" si="395"/>
        <v>1697.0853893135916</v>
      </c>
      <c r="Q501" s="106">
        <f t="shared" si="395"/>
        <v>15663.196198942946</v>
      </c>
      <c r="R501" s="106">
        <f t="shared" si="395"/>
        <v>14544.851637775648</v>
      </c>
      <c r="S501" s="106">
        <f t="shared" si="395"/>
        <v>1866.6716771137292</v>
      </c>
      <c r="T501" s="106">
        <f t="shared" si="395"/>
        <v>16411.523314889379</v>
      </c>
    </row>
    <row r="502" spans="2:20" x14ac:dyDescent="0.2">
      <c r="B502" s="279" t="s">
        <v>297</v>
      </c>
      <c r="C502" s="241"/>
      <c r="D502" s="240"/>
      <c r="E502" s="285">
        <f>Asignaciones!K11</f>
        <v>0.40002152852529604</v>
      </c>
      <c r="F502" s="241"/>
      <c r="G502" s="240"/>
      <c r="H502" s="285">
        <f>Asignaciones!L11</f>
        <v>0.46933670333855571</v>
      </c>
      <c r="I502" s="241"/>
      <c r="J502" s="240"/>
      <c r="K502" s="285">
        <f>Asignaciones!M11</f>
        <v>0.46579125215280753</v>
      </c>
      <c r="L502" s="241"/>
      <c r="M502" s="240"/>
      <c r="N502" s="285">
        <f>Asignaciones!N11</f>
        <v>0.46578964260583228</v>
      </c>
      <c r="O502" s="241"/>
      <c r="P502" s="240"/>
      <c r="Q502" s="285">
        <f>Asignaciones!O11</f>
        <v>0.46702892098588361</v>
      </c>
      <c r="R502" s="241"/>
      <c r="S502" s="240"/>
      <c r="T502" s="285">
        <f>Asignaciones!P11</f>
        <v>0.46699833656355394</v>
      </c>
    </row>
    <row r="506" spans="2:20" x14ac:dyDescent="0.2">
      <c r="B506" s="2" t="s">
        <v>317</v>
      </c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7"/>
    </row>
    <row r="507" spans="2:20" x14ac:dyDescent="0.2">
      <c r="B507" s="9" t="s">
        <v>20</v>
      </c>
      <c r="C507" s="199"/>
      <c r="D507" s="199"/>
      <c r="E507" s="199"/>
      <c r="F507" s="199"/>
      <c r="G507" s="199"/>
      <c r="H507" s="199"/>
      <c r="I507" s="199"/>
      <c r="J507" s="199"/>
      <c r="K507" s="199"/>
      <c r="L507" s="199"/>
      <c r="M507" s="199"/>
      <c r="N507" s="199"/>
      <c r="O507" s="199"/>
      <c r="P507" s="199"/>
      <c r="Q507" s="199"/>
      <c r="R507" s="199"/>
      <c r="S507" s="199"/>
      <c r="T507" s="262"/>
    </row>
    <row r="508" spans="2:20" x14ac:dyDescent="0.2">
      <c r="B508" s="201" t="s">
        <v>281</v>
      </c>
      <c r="C508" s="199"/>
      <c r="D508" s="199"/>
      <c r="E508" s="199"/>
      <c r="F508" s="199"/>
      <c r="G508" s="199"/>
      <c r="H508" s="199"/>
      <c r="I508" s="199"/>
      <c r="J508" s="199"/>
      <c r="K508" s="199"/>
      <c r="L508" s="199"/>
      <c r="M508" s="199"/>
      <c r="N508" s="199"/>
      <c r="O508" s="199"/>
      <c r="P508" s="199"/>
      <c r="Q508" s="199"/>
      <c r="R508" s="199"/>
      <c r="S508" s="199"/>
      <c r="T508" s="262"/>
    </row>
    <row r="509" spans="2:20" x14ac:dyDescent="0.2">
      <c r="B509" s="201" t="s">
        <v>2</v>
      </c>
      <c r="C509" s="199"/>
      <c r="D509" s="199"/>
      <c r="E509" s="199"/>
      <c r="F509" s="199"/>
      <c r="G509" s="199"/>
      <c r="H509" s="199"/>
      <c r="I509" s="199"/>
      <c r="J509" s="199"/>
      <c r="K509" s="199"/>
      <c r="L509" s="199"/>
      <c r="M509" s="199"/>
      <c r="N509" s="199"/>
      <c r="O509" s="199"/>
      <c r="P509" s="199"/>
      <c r="Q509" s="199"/>
      <c r="R509" s="199"/>
      <c r="S509" s="199"/>
      <c r="T509" s="262"/>
    </row>
    <row r="510" spans="2:20" x14ac:dyDescent="0.2">
      <c r="B510" s="256"/>
      <c r="C510" s="197"/>
      <c r="D510" s="197"/>
      <c r="E510" s="197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263"/>
    </row>
    <row r="511" spans="2:20" x14ac:dyDescent="0.2">
      <c r="B511" s="264"/>
    </row>
    <row r="512" spans="2:20" x14ac:dyDescent="0.2">
      <c r="B512" s="265" t="s">
        <v>282</v>
      </c>
      <c r="C512" s="267" t="s">
        <v>38</v>
      </c>
      <c r="D512" s="662"/>
      <c r="E512" s="299"/>
      <c r="F512" s="270" t="s">
        <v>39</v>
      </c>
      <c r="G512" s="663"/>
      <c r="H512" s="663"/>
      <c r="I512" s="301" t="s">
        <v>40</v>
      </c>
      <c r="J512" s="662"/>
      <c r="K512" s="299"/>
      <c r="L512" s="267" t="s">
        <v>121</v>
      </c>
      <c r="M512" s="662"/>
      <c r="N512" s="299"/>
      <c r="O512" s="270" t="s">
        <v>122</v>
      </c>
      <c r="P512" s="662"/>
      <c r="Q512" s="299"/>
      <c r="R512" s="301" t="s">
        <v>633</v>
      </c>
      <c r="S512" s="662"/>
      <c r="T512" s="299"/>
    </row>
    <row r="513" spans="2:20" x14ac:dyDescent="0.2">
      <c r="B513" s="273"/>
      <c r="C513" s="274" t="s">
        <v>283</v>
      </c>
      <c r="D513" s="275" t="s">
        <v>284</v>
      </c>
      <c r="E513" s="275" t="s">
        <v>47</v>
      </c>
      <c r="F513" s="275" t="s">
        <v>283</v>
      </c>
      <c r="G513" s="275" t="s">
        <v>284</v>
      </c>
      <c r="H513" s="275" t="s">
        <v>47</v>
      </c>
      <c r="I513" s="276" t="s">
        <v>283</v>
      </c>
      <c r="J513" s="276" t="s">
        <v>284</v>
      </c>
      <c r="K513" s="276" t="s">
        <v>47</v>
      </c>
      <c r="L513" s="274" t="s">
        <v>283</v>
      </c>
      <c r="M513" s="275" t="s">
        <v>284</v>
      </c>
      <c r="N513" s="275" t="s">
        <v>47</v>
      </c>
      <c r="O513" s="275" t="s">
        <v>283</v>
      </c>
      <c r="P513" s="275" t="s">
        <v>284</v>
      </c>
      <c r="Q513" s="275" t="s">
        <v>47</v>
      </c>
      <c r="R513" s="276" t="s">
        <v>283</v>
      </c>
      <c r="S513" s="276" t="s">
        <v>284</v>
      </c>
      <c r="T513" s="276" t="s">
        <v>47</v>
      </c>
    </row>
    <row r="514" spans="2:20" x14ac:dyDescent="0.2">
      <c r="B514" s="286" t="s">
        <v>683</v>
      </c>
      <c r="C514" s="234"/>
      <c r="D514" s="234"/>
      <c r="E514" s="234"/>
      <c r="F514" s="234"/>
      <c r="G514" s="234"/>
      <c r="H514" s="234"/>
      <c r="I514" s="234"/>
      <c r="J514" s="234"/>
      <c r="K514" s="234"/>
      <c r="L514" s="234"/>
      <c r="M514" s="234"/>
      <c r="N514" s="234"/>
      <c r="O514" s="234"/>
      <c r="P514" s="234"/>
      <c r="Q514" s="234"/>
      <c r="R514" s="234"/>
      <c r="S514" s="234"/>
      <c r="T514" s="232"/>
    </row>
    <row r="515" spans="2:20" x14ac:dyDescent="0.2">
      <c r="B515" s="114" t="s">
        <v>715</v>
      </c>
      <c r="C515" s="104">
        <f>+C491*E526</f>
        <v>0</v>
      </c>
      <c r="D515" s="104">
        <f t="shared" ref="D515:D524" si="396">+D491*$E$526</f>
        <v>281.7751119913886</v>
      </c>
      <c r="E515" s="104">
        <f>+C515+D515</f>
        <v>281.7751119913886</v>
      </c>
      <c r="F515" s="104">
        <f>+F491*H526</f>
        <v>0</v>
      </c>
      <c r="G515" s="104">
        <f t="shared" ref="G515:G524" si="397">+G491*$H$526</f>
        <v>283.27933758623374</v>
      </c>
      <c r="H515" s="104">
        <f>+F515+G515</f>
        <v>283.27933758623374</v>
      </c>
      <c r="I515" s="104">
        <f>+I491*K526</f>
        <v>0</v>
      </c>
      <c r="J515" s="104">
        <f t="shared" ref="J515:J524" si="398">+J491*$K$526</f>
        <v>310.91645627462094</v>
      </c>
      <c r="K515" s="104">
        <f>+I515+J515</f>
        <v>310.91645627462094</v>
      </c>
      <c r="L515" s="104">
        <f>+L491*N526</f>
        <v>0</v>
      </c>
      <c r="M515" s="104">
        <f t="shared" ref="M515:M524" si="399">+M491*$N$526</f>
        <v>342.0072083343963</v>
      </c>
      <c r="N515" s="104">
        <f>+L515+M515</f>
        <v>342.0072083343963</v>
      </c>
      <c r="O515" s="104">
        <f>+O491*Q526</f>
        <v>0</v>
      </c>
      <c r="P515" s="104">
        <f t="shared" ref="P515:P524" si="400">+P491*$Q$526</f>
        <v>754.43866319529252</v>
      </c>
      <c r="Q515" s="104">
        <f>+O515+P515</f>
        <v>754.43866319529252</v>
      </c>
      <c r="R515" s="104">
        <f>+R491*T526</f>
        <v>0</v>
      </c>
      <c r="S515" s="104">
        <f t="shared" ref="S515:S524" si="401">+S491*$T$526</f>
        <v>829.82914357633206</v>
      </c>
      <c r="T515" s="104">
        <f>+R515+S515</f>
        <v>829.82914357633206</v>
      </c>
    </row>
    <row r="516" spans="2:20" x14ac:dyDescent="0.2">
      <c r="B516" s="114" t="s">
        <v>716</v>
      </c>
      <c r="C516" s="104">
        <f t="shared" ref="C516:C524" si="402">+C492*$E$526</f>
        <v>383.43362755651242</v>
      </c>
      <c r="D516" s="104">
        <f t="shared" si="396"/>
        <v>0</v>
      </c>
      <c r="E516" s="104">
        <f t="shared" ref="E516:E524" si="403">+C516+D516</f>
        <v>383.43362755651242</v>
      </c>
      <c r="F516" s="104">
        <f t="shared" ref="F516:F524" si="404">+F492*$H$526</f>
        <v>385.48054601009272</v>
      </c>
      <c r="G516" s="104">
        <f t="shared" si="397"/>
        <v>0</v>
      </c>
      <c r="H516" s="104">
        <f t="shared" ref="H516:H524" si="405">+F516+G516</f>
        <v>385.48054601009272</v>
      </c>
      <c r="I516" s="104">
        <f t="shared" ref="I516:I524" si="406">+I492*$K$526</f>
        <v>423.08855403821843</v>
      </c>
      <c r="J516" s="104">
        <f t="shared" si="398"/>
        <v>0</v>
      </c>
      <c r="K516" s="104">
        <f t="shared" ref="K516:K524" si="407">+I516+J516</f>
        <v>423.08855403821843</v>
      </c>
      <c r="L516" s="104">
        <f t="shared" ref="L516:L524" si="408">+L492*$N$526</f>
        <v>465.39619349398458</v>
      </c>
      <c r="M516" s="104">
        <f t="shared" si="399"/>
        <v>0</v>
      </c>
      <c r="N516" s="104">
        <f t="shared" ref="N516:N524" si="409">+L516+M516</f>
        <v>465.39619349398458</v>
      </c>
      <c r="O516" s="104">
        <f t="shared" ref="O516:O524" si="410">+O492*$Q$526</f>
        <v>769.9681618972196</v>
      </c>
      <c r="P516" s="104">
        <f t="shared" si="400"/>
        <v>0</v>
      </c>
      <c r="Q516" s="104">
        <f t="shared" ref="Q516:Q524" si="411">+O516+P516</f>
        <v>769.9681618972196</v>
      </c>
      <c r="R516" s="104">
        <f t="shared" ref="R516:R524" si="412">+R492*$T$526</f>
        <v>846.91049324286416</v>
      </c>
      <c r="S516" s="104">
        <f t="shared" si="401"/>
        <v>0</v>
      </c>
      <c r="T516" s="104">
        <f t="shared" ref="T516:T524" si="413">+R516+S516</f>
        <v>846.91049324286416</v>
      </c>
    </row>
    <row r="517" spans="2:20" x14ac:dyDescent="0.2">
      <c r="B517" s="114" t="s">
        <v>287</v>
      </c>
      <c r="C517" s="104">
        <f t="shared" si="402"/>
        <v>236.27072120559745</v>
      </c>
      <c r="D517" s="104">
        <f t="shared" si="396"/>
        <v>0</v>
      </c>
      <c r="E517" s="104">
        <f t="shared" si="403"/>
        <v>236.27072120559745</v>
      </c>
      <c r="F517" s="104">
        <f t="shared" si="404"/>
        <v>237.53202659072616</v>
      </c>
      <c r="G517" s="104">
        <f t="shared" si="397"/>
        <v>0</v>
      </c>
      <c r="H517" s="104">
        <f t="shared" si="405"/>
        <v>237.53202659072616</v>
      </c>
      <c r="I517" s="104">
        <f t="shared" si="406"/>
        <v>260.70597519960643</v>
      </c>
      <c r="J517" s="104">
        <f t="shared" si="398"/>
        <v>0</v>
      </c>
      <c r="K517" s="104">
        <f t="shared" si="407"/>
        <v>260.70597519960643</v>
      </c>
      <c r="L517" s="104">
        <f t="shared" si="408"/>
        <v>286.77582345580032</v>
      </c>
      <c r="M517" s="104">
        <f t="shared" si="399"/>
        <v>0</v>
      </c>
      <c r="N517" s="104">
        <f t="shared" si="409"/>
        <v>286.77582345580032</v>
      </c>
      <c r="O517" s="104">
        <f t="shared" si="410"/>
        <v>316.301474957778</v>
      </c>
      <c r="P517" s="104">
        <f t="shared" si="400"/>
        <v>0</v>
      </c>
      <c r="Q517" s="104">
        <f t="shared" si="411"/>
        <v>316.301474957778</v>
      </c>
      <c r="R517" s="104">
        <f t="shared" si="412"/>
        <v>347.90924018192771</v>
      </c>
      <c r="S517" s="104">
        <f t="shared" si="401"/>
        <v>0</v>
      </c>
      <c r="T517" s="104">
        <f t="shared" si="413"/>
        <v>347.90924018192771</v>
      </c>
    </row>
    <row r="518" spans="2:20" x14ac:dyDescent="0.2">
      <c r="B518" s="114" t="s">
        <v>288</v>
      </c>
      <c r="C518" s="104">
        <f t="shared" si="402"/>
        <v>0</v>
      </c>
      <c r="D518" s="104">
        <f t="shared" si="396"/>
        <v>0</v>
      </c>
      <c r="E518" s="104">
        <f t="shared" si="403"/>
        <v>0</v>
      </c>
      <c r="F518" s="104">
        <f t="shared" si="404"/>
        <v>447.63721104744258</v>
      </c>
      <c r="G518" s="104">
        <f t="shared" si="397"/>
        <v>0</v>
      </c>
      <c r="H518" s="104">
        <f t="shared" si="405"/>
        <v>447.63721104744258</v>
      </c>
      <c r="I518" s="104">
        <f t="shared" si="406"/>
        <v>590.69488034174833</v>
      </c>
      <c r="J518" s="104">
        <f t="shared" si="398"/>
        <v>0</v>
      </c>
      <c r="K518" s="104">
        <f t="shared" si="407"/>
        <v>590.69488034174833</v>
      </c>
      <c r="L518" s="104">
        <f t="shared" si="408"/>
        <v>738.43659693853147</v>
      </c>
      <c r="M518" s="104">
        <f t="shared" si="399"/>
        <v>0</v>
      </c>
      <c r="N518" s="104">
        <f t="shared" si="409"/>
        <v>738.43659693853147</v>
      </c>
      <c r="O518" s="104">
        <f t="shared" si="410"/>
        <v>1234.2233359887477</v>
      </c>
      <c r="P518" s="104">
        <f t="shared" si="400"/>
        <v>0</v>
      </c>
      <c r="Q518" s="104">
        <f t="shared" si="411"/>
        <v>1234.2233359887477</v>
      </c>
      <c r="R518" s="104">
        <f t="shared" si="412"/>
        <v>1530.4057891312355</v>
      </c>
      <c r="S518" s="104">
        <f t="shared" si="401"/>
        <v>0</v>
      </c>
      <c r="T518" s="104">
        <f t="shared" si="413"/>
        <v>1530.4057891312355</v>
      </c>
    </row>
    <row r="519" spans="2:20" x14ac:dyDescent="0.2">
      <c r="B519" s="114" t="s">
        <v>289</v>
      </c>
      <c r="C519" s="104">
        <f t="shared" si="402"/>
        <v>245.72155005382132</v>
      </c>
      <c r="D519" s="104">
        <f t="shared" si="396"/>
        <v>0</v>
      </c>
      <c r="E519" s="104">
        <f t="shared" si="403"/>
        <v>245.72155005382132</v>
      </c>
      <c r="F519" s="104">
        <f t="shared" si="404"/>
        <v>247.03330765435521</v>
      </c>
      <c r="G519" s="104">
        <f t="shared" si="397"/>
        <v>0</v>
      </c>
      <c r="H519" s="104">
        <f t="shared" si="405"/>
        <v>247.03330765435521</v>
      </c>
      <c r="I519" s="104">
        <f t="shared" si="406"/>
        <v>271.13421420759067</v>
      </c>
      <c r="J519" s="104">
        <f t="shared" si="398"/>
        <v>0</v>
      </c>
      <c r="K519" s="104">
        <f t="shared" si="407"/>
        <v>271.13421420759067</v>
      </c>
      <c r="L519" s="104">
        <f t="shared" si="408"/>
        <v>298.24685639403236</v>
      </c>
      <c r="M519" s="104">
        <f t="shared" si="399"/>
        <v>0</v>
      </c>
      <c r="N519" s="104">
        <f t="shared" si="409"/>
        <v>298.24685639403236</v>
      </c>
      <c r="O519" s="104">
        <f t="shared" si="410"/>
        <v>328.95353395608913</v>
      </c>
      <c r="P519" s="104">
        <f t="shared" si="400"/>
        <v>0</v>
      </c>
      <c r="Q519" s="104">
        <f t="shared" si="411"/>
        <v>328.95353395608913</v>
      </c>
      <c r="R519" s="104">
        <f t="shared" si="412"/>
        <v>361.82560978920486</v>
      </c>
      <c r="S519" s="104">
        <f t="shared" si="401"/>
        <v>0</v>
      </c>
      <c r="T519" s="104">
        <f t="shared" si="413"/>
        <v>361.82560978920486</v>
      </c>
    </row>
    <row r="520" spans="2:20" x14ac:dyDescent="0.2">
      <c r="B520" s="114" t="s">
        <v>290</v>
      </c>
      <c r="C520" s="104">
        <f t="shared" si="402"/>
        <v>0</v>
      </c>
      <c r="D520" s="104">
        <f t="shared" si="396"/>
        <v>193.64555435952639</v>
      </c>
      <c r="E520" s="104">
        <f t="shared" si="403"/>
        <v>193.64555435952639</v>
      </c>
      <c r="F520" s="104">
        <f t="shared" si="404"/>
        <v>0</v>
      </c>
      <c r="G520" s="104">
        <f t="shared" si="397"/>
        <v>194.67930995680737</v>
      </c>
      <c r="H520" s="104">
        <f t="shared" si="405"/>
        <v>194.67930995680737</v>
      </c>
      <c r="I520" s="104">
        <f t="shared" si="406"/>
        <v>0</v>
      </c>
      <c r="J520" s="104">
        <f t="shared" si="398"/>
        <v>213.67248906155496</v>
      </c>
      <c r="K520" s="104">
        <f t="shared" si="407"/>
        <v>213.67248906155496</v>
      </c>
      <c r="L520" s="104">
        <f t="shared" si="408"/>
        <v>0</v>
      </c>
      <c r="M520" s="104">
        <f t="shared" si="399"/>
        <v>235.03912387724372</v>
      </c>
      <c r="N520" s="104">
        <f t="shared" si="409"/>
        <v>235.03912387724372</v>
      </c>
      <c r="O520" s="104">
        <f t="shared" si="410"/>
        <v>0</v>
      </c>
      <c r="P520" s="104">
        <f t="shared" si="400"/>
        <v>259.23810682253804</v>
      </c>
      <c r="Q520" s="104">
        <f t="shared" si="411"/>
        <v>259.23810682253804</v>
      </c>
      <c r="R520" s="104">
        <f t="shared" si="412"/>
        <v>0</v>
      </c>
      <c r="S520" s="104">
        <f t="shared" si="401"/>
        <v>285.14357317767792</v>
      </c>
      <c r="T520" s="104">
        <f t="shared" si="413"/>
        <v>285.14357317767792</v>
      </c>
    </row>
    <row r="521" spans="2:20" x14ac:dyDescent="0.2">
      <c r="B521" s="114" t="s">
        <v>291</v>
      </c>
      <c r="C521" s="104">
        <f t="shared" si="402"/>
        <v>0</v>
      </c>
      <c r="D521" s="104">
        <f t="shared" si="396"/>
        <v>98.751517761033369</v>
      </c>
      <c r="E521" s="104">
        <f t="shared" si="403"/>
        <v>98.751517761033369</v>
      </c>
      <c r="F521" s="104">
        <f t="shared" si="404"/>
        <v>0</v>
      </c>
      <c r="G521" s="104">
        <f t="shared" si="397"/>
        <v>99.27869193016474</v>
      </c>
      <c r="H521" s="104">
        <f t="shared" si="405"/>
        <v>99.27869193016474</v>
      </c>
      <c r="I521" s="104">
        <f t="shared" si="406"/>
        <v>0</v>
      </c>
      <c r="J521" s="104">
        <f t="shared" si="398"/>
        <v>108.96445657322326</v>
      </c>
      <c r="K521" s="104">
        <f t="shared" si="407"/>
        <v>108.96445657322326</v>
      </c>
      <c r="L521" s="104">
        <f t="shared" si="408"/>
        <v>0</v>
      </c>
      <c r="M521" s="104">
        <f t="shared" si="399"/>
        <v>119.8605890688733</v>
      </c>
      <c r="N521" s="104">
        <f t="shared" si="409"/>
        <v>119.8605890688733</v>
      </c>
      <c r="O521" s="104">
        <f t="shared" si="410"/>
        <v>0</v>
      </c>
      <c r="P521" s="104">
        <f t="shared" si="400"/>
        <v>132.20110626806724</v>
      </c>
      <c r="Q521" s="104">
        <f t="shared" si="411"/>
        <v>132.20110626806724</v>
      </c>
      <c r="R521" s="104">
        <f t="shared" si="412"/>
        <v>0</v>
      </c>
      <c r="S521" s="104">
        <f t="shared" si="401"/>
        <v>145.41186201889553</v>
      </c>
      <c r="T521" s="104">
        <f t="shared" si="413"/>
        <v>145.41186201889553</v>
      </c>
    </row>
    <row r="522" spans="2:20" s="135" customFormat="1" x14ac:dyDescent="0.2">
      <c r="B522" s="114" t="s">
        <v>292</v>
      </c>
      <c r="C522" s="119">
        <f t="shared" si="402"/>
        <v>2314.4886975242193</v>
      </c>
      <c r="D522" s="119">
        <f t="shared" si="396"/>
        <v>0</v>
      </c>
      <c r="E522" s="119">
        <f t="shared" si="403"/>
        <v>2314.4886975242193</v>
      </c>
      <c r="F522" s="119">
        <f t="shared" si="404"/>
        <v>2326.8443421132361</v>
      </c>
      <c r="G522" s="119">
        <f t="shared" si="397"/>
        <v>0</v>
      </c>
      <c r="H522" s="119">
        <f t="shared" si="405"/>
        <v>2326.8443421132361</v>
      </c>
      <c r="I522" s="119">
        <f t="shared" si="406"/>
        <v>2553.8544509349204</v>
      </c>
      <c r="J522" s="119">
        <f t="shared" si="398"/>
        <v>0</v>
      </c>
      <c r="K522" s="119">
        <f t="shared" si="407"/>
        <v>2553.8544509349204</v>
      </c>
      <c r="L522" s="119">
        <f t="shared" si="408"/>
        <v>2809.232556301718</v>
      </c>
      <c r="M522" s="119">
        <f t="shared" si="399"/>
        <v>0</v>
      </c>
      <c r="N522" s="119">
        <f t="shared" si="409"/>
        <v>2809.232556301718</v>
      </c>
      <c r="O522" s="119">
        <f t="shared" si="410"/>
        <v>0</v>
      </c>
      <c r="P522" s="119">
        <f t="shared" si="400"/>
        <v>0</v>
      </c>
      <c r="Q522" s="119">
        <f t="shared" si="411"/>
        <v>0</v>
      </c>
      <c r="R522" s="119">
        <f t="shared" si="412"/>
        <v>0</v>
      </c>
      <c r="S522" s="119">
        <f t="shared" si="401"/>
        <v>0</v>
      </c>
      <c r="T522" s="119">
        <f t="shared" si="413"/>
        <v>0</v>
      </c>
    </row>
    <row r="523" spans="2:20" x14ac:dyDescent="0.2">
      <c r="B523" s="114" t="s">
        <v>293</v>
      </c>
      <c r="C523" s="104">
        <f t="shared" si="402"/>
        <v>0</v>
      </c>
      <c r="D523" s="104">
        <f t="shared" si="396"/>
        <v>101.45175457481163</v>
      </c>
      <c r="E523" s="104">
        <f t="shared" si="403"/>
        <v>101.45175457481163</v>
      </c>
      <c r="F523" s="104">
        <f t="shared" si="404"/>
        <v>0</v>
      </c>
      <c r="G523" s="104">
        <f t="shared" si="397"/>
        <v>101.99334366263018</v>
      </c>
      <c r="H523" s="104">
        <f t="shared" si="405"/>
        <v>101.99334366263018</v>
      </c>
      <c r="I523" s="104">
        <f t="shared" si="406"/>
        <v>0</v>
      </c>
      <c r="J523" s="104">
        <f t="shared" si="398"/>
        <v>111.94395343264732</v>
      </c>
      <c r="K523" s="104">
        <f t="shared" si="407"/>
        <v>111.94395343264732</v>
      </c>
      <c r="L523" s="104">
        <f t="shared" si="408"/>
        <v>0</v>
      </c>
      <c r="M523" s="104">
        <f t="shared" si="399"/>
        <v>123.13802705122528</v>
      </c>
      <c r="N523" s="104">
        <f t="shared" si="409"/>
        <v>123.13802705122528</v>
      </c>
      <c r="O523" s="104">
        <f t="shared" si="410"/>
        <v>0</v>
      </c>
      <c r="P523" s="104">
        <f t="shared" si="400"/>
        <v>135.81598026758468</v>
      </c>
      <c r="Q523" s="104">
        <f t="shared" si="411"/>
        <v>135.81598026758468</v>
      </c>
      <c r="R523" s="104">
        <f t="shared" si="412"/>
        <v>0</v>
      </c>
      <c r="S523" s="104">
        <f t="shared" si="401"/>
        <v>149.38796762097468</v>
      </c>
      <c r="T523" s="104">
        <f t="shared" si="413"/>
        <v>149.38796762097468</v>
      </c>
    </row>
    <row r="524" spans="2:20" s="135" customFormat="1" x14ac:dyDescent="0.2">
      <c r="B524" s="114" t="s">
        <v>294</v>
      </c>
      <c r="C524" s="104">
        <f t="shared" si="402"/>
        <v>3044.5540393541442</v>
      </c>
      <c r="D524" s="104">
        <f t="shared" si="396"/>
        <v>0</v>
      </c>
      <c r="E524" s="104">
        <f t="shared" si="403"/>
        <v>3044.5540393541442</v>
      </c>
      <c r="F524" s="104">
        <f t="shared" si="404"/>
        <v>2782.55187078569</v>
      </c>
      <c r="G524" s="104">
        <f t="shared" si="397"/>
        <v>0</v>
      </c>
      <c r="H524" s="104">
        <f t="shared" si="405"/>
        <v>2782.55187078569</v>
      </c>
      <c r="I524" s="104">
        <f t="shared" si="406"/>
        <v>2776.383116257733</v>
      </c>
      <c r="J524" s="104">
        <f t="shared" si="398"/>
        <v>0</v>
      </c>
      <c r="K524" s="104">
        <f t="shared" si="407"/>
        <v>2776.383116257733</v>
      </c>
      <c r="L524" s="104">
        <f t="shared" si="408"/>
        <v>2776.3758623762465</v>
      </c>
      <c r="M524" s="104">
        <f t="shared" si="399"/>
        <v>0</v>
      </c>
      <c r="N524" s="104">
        <f t="shared" si="409"/>
        <v>2776.3758623762465</v>
      </c>
      <c r="O524" s="104">
        <f t="shared" si="410"/>
        <v>7898.2127549931902</v>
      </c>
      <c r="P524" s="104">
        <f t="shared" si="400"/>
        <v>0</v>
      </c>
      <c r="Q524" s="104">
        <f t="shared" si="411"/>
        <v>7898.2127549931902</v>
      </c>
      <c r="R524" s="104">
        <f t="shared" si="412"/>
        <v>7897.7046668176681</v>
      </c>
      <c r="S524" s="104">
        <f t="shared" si="401"/>
        <v>0</v>
      </c>
      <c r="T524" s="104">
        <f t="shared" si="413"/>
        <v>7897.7046668176681</v>
      </c>
    </row>
    <row r="525" spans="2:20" x14ac:dyDescent="0.2">
      <c r="B525" s="278" t="s">
        <v>8</v>
      </c>
      <c r="C525" s="106">
        <f t="shared" ref="C525:T525" si="414">SUM(C515:C524)</f>
        <v>6224.4686356942948</v>
      </c>
      <c r="D525" s="106">
        <f t="shared" si="414"/>
        <v>675.62393868675997</v>
      </c>
      <c r="E525" s="106">
        <f t="shared" si="414"/>
        <v>6900.0925743810549</v>
      </c>
      <c r="F525" s="106">
        <f t="shared" si="414"/>
        <v>6427.079304201543</v>
      </c>
      <c r="G525" s="106">
        <f t="shared" si="414"/>
        <v>679.2306831358361</v>
      </c>
      <c r="H525" s="106">
        <f t="shared" si="414"/>
        <v>7106.3099873373785</v>
      </c>
      <c r="I525" s="106">
        <f t="shared" si="414"/>
        <v>6875.8611909798183</v>
      </c>
      <c r="J525" s="106">
        <f t="shared" si="414"/>
        <v>745.49735534204649</v>
      </c>
      <c r="K525" s="106">
        <f t="shared" si="414"/>
        <v>7621.3585463218642</v>
      </c>
      <c r="L525" s="106">
        <f t="shared" si="414"/>
        <v>7374.4638889603139</v>
      </c>
      <c r="M525" s="106">
        <f t="shared" si="414"/>
        <v>820.04494833173862</v>
      </c>
      <c r="N525" s="106">
        <f t="shared" si="414"/>
        <v>8194.5088372920509</v>
      </c>
      <c r="O525" s="106">
        <f t="shared" si="414"/>
        <v>10547.659261793026</v>
      </c>
      <c r="P525" s="106">
        <f t="shared" si="414"/>
        <v>1281.6938565534824</v>
      </c>
      <c r="Q525" s="106">
        <f t="shared" si="414"/>
        <v>11829.353118346506</v>
      </c>
      <c r="R525" s="106">
        <f t="shared" si="414"/>
        <v>10984.7557991629</v>
      </c>
      <c r="S525" s="106">
        <f t="shared" si="414"/>
        <v>1409.7725463938802</v>
      </c>
      <c r="T525" s="106">
        <f t="shared" si="414"/>
        <v>12394.528345556781</v>
      </c>
    </row>
    <row r="526" spans="2:20" x14ac:dyDescent="0.2">
      <c r="B526" s="279" t="s">
        <v>297</v>
      </c>
      <c r="C526" s="241"/>
      <c r="D526" s="240"/>
      <c r="E526" s="285">
        <f>Asignaciones!K65</f>
        <v>0.96431838975297346</v>
      </c>
      <c r="F526" s="241"/>
      <c r="G526" s="240"/>
      <c r="H526" s="285">
        <f>Asignaciones!L65</f>
        <v>0.75117111135701375</v>
      </c>
      <c r="I526" s="241"/>
      <c r="J526" s="240"/>
      <c r="K526" s="285">
        <f>Asignaciones!M65</f>
        <v>0.7552108029131126</v>
      </c>
      <c r="L526" s="241"/>
      <c r="M526" s="240"/>
      <c r="N526" s="285">
        <f>Asignaciones!N65</f>
        <v>0.7552114394086884</v>
      </c>
      <c r="O526" s="241"/>
      <c r="P526" s="240"/>
      <c r="Q526" s="285">
        <f>Asignaciones!O65</f>
        <v>0.75523239114790819</v>
      </c>
      <c r="R526" s="241"/>
      <c r="S526" s="240"/>
      <c r="T526" s="285">
        <f>Asignaciones!P65</f>
        <v>0.75523326553799108</v>
      </c>
    </row>
    <row r="530" spans="2:20" x14ac:dyDescent="0.2">
      <c r="B530" s="2" t="s">
        <v>318</v>
      </c>
      <c r="C530" s="228"/>
      <c r="D530" s="228"/>
      <c r="E530" s="228"/>
      <c r="F530" s="228"/>
      <c r="G530" s="228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7"/>
    </row>
    <row r="531" spans="2:20" x14ac:dyDescent="0.2">
      <c r="B531" s="9" t="s">
        <v>20</v>
      </c>
      <c r="C531" s="199"/>
      <c r="D531" s="199"/>
      <c r="E531" s="199"/>
      <c r="F531" s="199"/>
      <c r="G531" s="199"/>
      <c r="H531" s="199"/>
      <c r="I531" s="199"/>
      <c r="J531" s="199"/>
      <c r="K531" s="199"/>
      <c r="L531" s="199"/>
      <c r="M531" s="199"/>
      <c r="N531" s="199"/>
      <c r="O531" s="199"/>
      <c r="P531" s="199"/>
      <c r="Q531" s="199"/>
      <c r="R531" s="199"/>
      <c r="S531" s="199"/>
      <c r="T531" s="262"/>
    </row>
    <row r="532" spans="2:20" x14ac:dyDescent="0.2">
      <c r="B532" s="201" t="s">
        <v>281</v>
      </c>
      <c r="C532" s="199"/>
      <c r="D532" s="199"/>
      <c r="E532" s="199"/>
      <c r="F532" s="199"/>
      <c r="G532" s="199"/>
      <c r="H532" s="199"/>
      <c r="I532" s="199"/>
      <c r="J532" s="199"/>
      <c r="K532" s="199"/>
      <c r="L532" s="199"/>
      <c r="M532" s="199"/>
      <c r="N532" s="199"/>
      <c r="O532" s="199"/>
      <c r="P532" s="199"/>
      <c r="Q532" s="199"/>
      <c r="R532" s="199"/>
      <c r="S532" s="199"/>
      <c r="T532" s="262"/>
    </row>
    <row r="533" spans="2:20" x14ac:dyDescent="0.2">
      <c r="B533" s="201" t="s">
        <v>2</v>
      </c>
      <c r="C533" s="199"/>
      <c r="D533" s="199"/>
      <c r="E533" s="199"/>
      <c r="F533" s="199"/>
      <c r="G533" s="199"/>
      <c r="H533" s="199"/>
      <c r="I533" s="199"/>
      <c r="J533" s="199"/>
      <c r="K533" s="199"/>
      <c r="L533" s="199"/>
      <c r="M533" s="199"/>
      <c r="N533" s="199"/>
      <c r="O533" s="199"/>
      <c r="P533" s="199"/>
      <c r="Q533" s="199"/>
      <c r="R533" s="199"/>
      <c r="S533" s="199"/>
      <c r="T533" s="262"/>
    </row>
    <row r="534" spans="2:20" x14ac:dyDescent="0.2">
      <c r="B534" s="256"/>
      <c r="C534" s="197"/>
      <c r="D534" s="197"/>
      <c r="E534" s="197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263"/>
    </row>
    <row r="535" spans="2:20" x14ac:dyDescent="0.2">
      <c r="B535" s="264"/>
    </row>
    <row r="536" spans="2:20" x14ac:dyDescent="0.2">
      <c r="B536" s="265" t="s">
        <v>282</v>
      </c>
      <c r="C536" s="267" t="s">
        <v>38</v>
      </c>
      <c r="D536" s="662"/>
      <c r="E536" s="299"/>
      <c r="F536" s="270" t="s">
        <v>39</v>
      </c>
      <c r="G536" s="663"/>
      <c r="H536" s="663"/>
      <c r="I536" s="301" t="s">
        <v>40</v>
      </c>
      <c r="J536" s="662"/>
      <c r="K536" s="299"/>
      <c r="L536" s="267" t="s">
        <v>121</v>
      </c>
      <c r="M536" s="662"/>
      <c r="N536" s="299"/>
      <c r="O536" s="270" t="s">
        <v>122</v>
      </c>
      <c r="P536" s="662"/>
      <c r="Q536" s="299"/>
      <c r="R536" s="301" t="s">
        <v>633</v>
      </c>
      <c r="S536" s="662"/>
      <c r="T536" s="299"/>
    </row>
    <row r="537" spans="2:20" x14ac:dyDescent="0.2">
      <c r="B537" s="273"/>
      <c r="C537" s="274" t="s">
        <v>283</v>
      </c>
      <c r="D537" s="275" t="s">
        <v>284</v>
      </c>
      <c r="E537" s="275" t="s">
        <v>47</v>
      </c>
      <c r="F537" s="275" t="s">
        <v>283</v>
      </c>
      <c r="G537" s="275" t="s">
        <v>284</v>
      </c>
      <c r="H537" s="275" t="s">
        <v>47</v>
      </c>
      <c r="I537" s="276" t="s">
        <v>283</v>
      </c>
      <c r="J537" s="276" t="s">
        <v>284</v>
      </c>
      <c r="K537" s="276" t="s">
        <v>47</v>
      </c>
      <c r="L537" s="274" t="s">
        <v>283</v>
      </c>
      <c r="M537" s="275" t="s">
        <v>284</v>
      </c>
      <c r="N537" s="275" t="s">
        <v>47</v>
      </c>
      <c r="O537" s="275" t="s">
        <v>283</v>
      </c>
      <c r="P537" s="275" t="s">
        <v>284</v>
      </c>
      <c r="Q537" s="275" t="s">
        <v>47</v>
      </c>
      <c r="R537" s="276" t="s">
        <v>283</v>
      </c>
      <c r="S537" s="276" t="s">
        <v>284</v>
      </c>
      <c r="T537" s="276" t="s">
        <v>47</v>
      </c>
    </row>
    <row r="538" spans="2:20" x14ac:dyDescent="0.2">
      <c r="B538" s="286" t="s">
        <v>89</v>
      </c>
      <c r="C538" s="234"/>
      <c r="D538" s="234"/>
      <c r="E538" s="234"/>
      <c r="F538" s="234"/>
      <c r="G538" s="234"/>
      <c r="H538" s="234"/>
      <c r="I538" s="234"/>
      <c r="J538" s="234"/>
      <c r="K538" s="234"/>
      <c r="L538" s="234"/>
      <c r="M538" s="234"/>
      <c r="N538" s="234"/>
      <c r="O538" s="234"/>
      <c r="P538" s="234"/>
      <c r="Q538" s="234"/>
      <c r="R538" s="234"/>
      <c r="S538" s="234"/>
      <c r="T538" s="232"/>
    </row>
    <row r="539" spans="2:20" x14ac:dyDescent="0.2">
      <c r="B539" s="114" t="s">
        <v>715</v>
      </c>
      <c r="C539" s="104">
        <f>+C491*E550</f>
        <v>0</v>
      </c>
      <c r="D539" s="104">
        <f t="shared" ref="D539:D548" si="415">+D491*$E$550</f>
        <v>3.6405256404736277</v>
      </c>
      <c r="E539" s="104">
        <f>+C539+D539</f>
        <v>3.6405256404736277</v>
      </c>
      <c r="F539" s="104">
        <f>+F491*H550</f>
        <v>0</v>
      </c>
      <c r="G539" s="104">
        <f t="shared" ref="G539:G548" si="416">+G491*$H$550</f>
        <v>86.938171368227884</v>
      </c>
      <c r="H539" s="104">
        <f>+F539+G539</f>
        <v>86.938171368227884</v>
      </c>
      <c r="I539" s="104">
        <f>+I491*K550</f>
        <v>0</v>
      </c>
      <c r="J539" s="104">
        <f t="shared" ref="J539:J548" si="417">+J491*$K$550</f>
        <v>93.132604572749784</v>
      </c>
      <c r="K539" s="104">
        <f>+I539+J539</f>
        <v>93.132604572749784</v>
      </c>
      <c r="L539" s="104">
        <f>+L491*N550</f>
        <v>0</v>
      </c>
      <c r="M539" s="104">
        <f t="shared" ref="M539:M548" si="418">+M491*$N$550</f>
        <v>102.44524465056958</v>
      </c>
      <c r="N539" s="104">
        <f>+L539+M539</f>
        <v>102.44524465056958</v>
      </c>
      <c r="O539" s="104">
        <f>+O491*Q550</f>
        <v>0</v>
      </c>
      <c r="P539" s="104">
        <f t="shared" ref="P539:P548" si="419">+P491*$Q$550</f>
        <v>225.98784434047448</v>
      </c>
      <c r="Q539" s="104">
        <f>+O539+P539</f>
        <v>225.98784434047448</v>
      </c>
      <c r="R539" s="104">
        <f>+R491*T550</f>
        <v>0</v>
      </c>
      <c r="S539" s="104">
        <f t="shared" ref="S539:S548" si="420">+S491*$T$550</f>
        <v>248.57022486774389</v>
      </c>
      <c r="T539" s="104">
        <f>+R539+S539</f>
        <v>248.57022486774389</v>
      </c>
    </row>
    <row r="540" spans="2:20" x14ac:dyDescent="0.2">
      <c r="B540" s="114" t="s">
        <v>716</v>
      </c>
      <c r="C540" s="104">
        <f t="shared" ref="C540:C548" si="421">+C492*$E$550</f>
        <v>4.9539504843918198</v>
      </c>
      <c r="D540" s="104">
        <f t="shared" si="415"/>
        <v>0</v>
      </c>
      <c r="E540" s="104">
        <f t="shared" ref="E540:E548" si="422">+C540+D540</f>
        <v>4.9539504843918198</v>
      </c>
      <c r="F540" s="104">
        <f t="shared" ref="F540:F548" si="423">+F492*$H$550</f>
        <v>118.30362939175446</v>
      </c>
      <c r="G540" s="104">
        <f t="shared" si="416"/>
        <v>0</v>
      </c>
      <c r="H540" s="104">
        <f t="shared" ref="H540:H548" si="424">+F540+G540</f>
        <v>118.30362939175446</v>
      </c>
      <c r="I540" s="104">
        <f t="shared" ref="I540:I548" si="425">+I492*$K$550</f>
        <v>126.73288340741402</v>
      </c>
      <c r="J540" s="104">
        <f t="shared" si="417"/>
        <v>0</v>
      </c>
      <c r="K540" s="104">
        <f t="shared" ref="K540:K548" si="426">+I540+J540</f>
        <v>126.73288340741402</v>
      </c>
      <c r="L540" s="104">
        <f t="shared" ref="L540:L548" si="427">+L492*$N$550</f>
        <v>139.4053275488815</v>
      </c>
      <c r="M540" s="104">
        <f t="shared" si="418"/>
        <v>0</v>
      </c>
      <c r="N540" s="104">
        <f t="shared" ref="N540:N548" si="428">+L540+M540</f>
        <v>139.4053275488815</v>
      </c>
      <c r="O540" s="104">
        <f t="shared" ref="O540:O548" si="429">+O492*$Q$550</f>
        <v>230.63961804527494</v>
      </c>
      <c r="P540" s="104">
        <f t="shared" si="419"/>
        <v>0</v>
      </c>
      <c r="Q540" s="104">
        <f t="shared" ref="Q540:Q548" si="430">+O540+P540</f>
        <v>230.63961804527494</v>
      </c>
      <c r="R540" s="104">
        <f t="shared" ref="R540:R548" si="431">+R492*$T$550</f>
        <v>253.68683828210985</v>
      </c>
      <c r="S540" s="104">
        <f t="shared" si="420"/>
        <v>0</v>
      </c>
      <c r="T540" s="104">
        <f t="shared" ref="T540:T548" si="432">+R540+S540</f>
        <v>253.68683828210985</v>
      </c>
    </row>
    <row r="541" spans="2:20" x14ac:dyDescent="0.2">
      <c r="B541" s="114" t="s">
        <v>287</v>
      </c>
      <c r="C541" s="104">
        <f t="shared" si="421"/>
        <v>3.0526103336921424</v>
      </c>
      <c r="D541" s="104">
        <f t="shared" si="415"/>
        <v>0</v>
      </c>
      <c r="E541" s="104">
        <f t="shared" si="422"/>
        <v>3.0526103336921424</v>
      </c>
      <c r="F541" s="104">
        <f t="shared" si="423"/>
        <v>72.898363181538841</v>
      </c>
      <c r="G541" s="104">
        <f t="shared" si="416"/>
        <v>0</v>
      </c>
      <c r="H541" s="104">
        <f t="shared" si="424"/>
        <v>72.898363181538841</v>
      </c>
      <c r="I541" s="104">
        <f t="shared" si="425"/>
        <v>78.092445761610762</v>
      </c>
      <c r="J541" s="104">
        <f t="shared" si="417"/>
        <v>0</v>
      </c>
      <c r="K541" s="104">
        <f t="shared" si="426"/>
        <v>78.092445761610762</v>
      </c>
      <c r="L541" s="104">
        <f t="shared" si="427"/>
        <v>85.901170144557256</v>
      </c>
      <c r="M541" s="104">
        <f t="shared" si="418"/>
        <v>0</v>
      </c>
      <c r="N541" s="104">
        <f t="shared" si="428"/>
        <v>85.901170144557256</v>
      </c>
      <c r="O541" s="104">
        <f t="shared" si="429"/>
        <v>94.746321966955662</v>
      </c>
      <c r="P541" s="104">
        <f t="shared" si="419"/>
        <v>0</v>
      </c>
      <c r="Q541" s="104">
        <f t="shared" si="430"/>
        <v>94.746321966955662</v>
      </c>
      <c r="R541" s="104">
        <f t="shared" si="431"/>
        <v>104.21407675908266</v>
      </c>
      <c r="S541" s="104">
        <f t="shared" si="420"/>
        <v>0</v>
      </c>
      <c r="T541" s="104">
        <f t="shared" si="432"/>
        <v>104.21407675908266</v>
      </c>
    </row>
    <row r="542" spans="2:20" x14ac:dyDescent="0.2">
      <c r="B542" s="114" t="s">
        <v>288</v>
      </c>
      <c r="C542" s="104">
        <f t="shared" si="421"/>
        <v>0</v>
      </c>
      <c r="D542" s="104">
        <f t="shared" si="415"/>
        <v>0</v>
      </c>
      <c r="E542" s="104">
        <f t="shared" si="422"/>
        <v>0</v>
      </c>
      <c r="F542" s="104">
        <f t="shared" si="423"/>
        <v>137.37945342727798</v>
      </c>
      <c r="G542" s="104">
        <f t="shared" si="416"/>
        <v>0</v>
      </c>
      <c r="H542" s="104">
        <f t="shared" si="424"/>
        <v>137.37945342727798</v>
      </c>
      <c r="I542" s="104">
        <f t="shared" si="425"/>
        <v>176.93805394920909</v>
      </c>
      <c r="J542" s="104">
        <f t="shared" si="417"/>
        <v>0</v>
      </c>
      <c r="K542" s="104">
        <f t="shared" si="426"/>
        <v>176.93805394920909</v>
      </c>
      <c r="L542" s="104">
        <f t="shared" si="427"/>
        <v>221.19217369926324</v>
      </c>
      <c r="M542" s="104">
        <f t="shared" si="418"/>
        <v>0</v>
      </c>
      <c r="N542" s="104">
        <f t="shared" si="428"/>
        <v>221.19217369926324</v>
      </c>
      <c r="O542" s="104">
        <f t="shared" si="429"/>
        <v>369.70463570025925</v>
      </c>
      <c r="P542" s="104">
        <f t="shared" si="419"/>
        <v>0</v>
      </c>
      <c r="Q542" s="104">
        <f t="shared" si="430"/>
        <v>369.70463570025925</v>
      </c>
      <c r="R542" s="104">
        <f t="shared" si="431"/>
        <v>458.42365755409969</v>
      </c>
      <c r="S542" s="104">
        <f t="shared" si="420"/>
        <v>0</v>
      </c>
      <c r="T542" s="104">
        <f t="shared" si="432"/>
        <v>458.42365755409969</v>
      </c>
    </row>
    <row r="543" spans="2:20" x14ac:dyDescent="0.2">
      <c r="B543" s="114" t="s">
        <v>289</v>
      </c>
      <c r="C543" s="104">
        <f t="shared" si="421"/>
        <v>3.174714747039828</v>
      </c>
      <c r="D543" s="104">
        <f t="shared" si="415"/>
        <v>0</v>
      </c>
      <c r="E543" s="104">
        <f t="shared" si="422"/>
        <v>3.174714747039828</v>
      </c>
      <c r="F543" s="104">
        <f t="shared" si="423"/>
        <v>75.814297708800396</v>
      </c>
      <c r="G543" s="104">
        <f t="shared" si="416"/>
        <v>0</v>
      </c>
      <c r="H543" s="104">
        <f t="shared" si="424"/>
        <v>75.814297708800396</v>
      </c>
      <c r="I543" s="104">
        <f t="shared" si="425"/>
        <v>81.21614359207517</v>
      </c>
      <c r="J543" s="104">
        <f t="shared" si="417"/>
        <v>0</v>
      </c>
      <c r="K543" s="104">
        <f t="shared" si="426"/>
        <v>81.21614359207517</v>
      </c>
      <c r="L543" s="104">
        <f t="shared" si="427"/>
        <v>89.337216950339553</v>
      </c>
      <c r="M543" s="104">
        <f t="shared" si="418"/>
        <v>0</v>
      </c>
      <c r="N543" s="104">
        <f t="shared" si="428"/>
        <v>89.337216950339553</v>
      </c>
      <c r="O543" s="104">
        <f t="shared" si="429"/>
        <v>98.536174845633894</v>
      </c>
      <c r="P543" s="104">
        <f t="shared" si="419"/>
        <v>0</v>
      </c>
      <c r="Q543" s="104">
        <f t="shared" si="430"/>
        <v>98.536174845633894</v>
      </c>
      <c r="R543" s="104">
        <f t="shared" si="431"/>
        <v>108.38263982944598</v>
      </c>
      <c r="S543" s="104">
        <f t="shared" si="420"/>
        <v>0</v>
      </c>
      <c r="T543" s="104">
        <f t="shared" si="432"/>
        <v>108.38263982944598</v>
      </c>
    </row>
    <row r="544" spans="2:20" x14ac:dyDescent="0.2">
      <c r="B544" s="114" t="s">
        <v>290</v>
      </c>
      <c r="C544" s="104">
        <f t="shared" si="421"/>
        <v>0</v>
      </c>
      <c r="D544" s="104">
        <f t="shared" si="415"/>
        <v>2.5018945102260499</v>
      </c>
      <c r="E544" s="104">
        <f t="shared" si="422"/>
        <v>2.5018945102260499</v>
      </c>
      <c r="F544" s="104">
        <f t="shared" si="423"/>
        <v>0</v>
      </c>
      <c r="G544" s="104">
        <f t="shared" si="416"/>
        <v>59.746903374910197</v>
      </c>
      <c r="H544" s="104">
        <f t="shared" si="424"/>
        <v>59.746903374910197</v>
      </c>
      <c r="I544" s="104">
        <f t="shared" si="425"/>
        <v>0</v>
      </c>
      <c r="J544" s="104">
        <f t="shared" si="417"/>
        <v>64.00393105686301</v>
      </c>
      <c r="K544" s="104">
        <f t="shared" si="426"/>
        <v>64.00393105686301</v>
      </c>
      <c r="L544" s="104">
        <f t="shared" si="427"/>
        <v>0</v>
      </c>
      <c r="M544" s="104">
        <f t="shared" si="418"/>
        <v>70.403897816437137</v>
      </c>
      <c r="N544" s="104">
        <f t="shared" si="428"/>
        <v>70.403897816437137</v>
      </c>
      <c r="O544" s="104">
        <f t="shared" si="429"/>
        <v>0</v>
      </c>
      <c r="P544" s="104">
        <f t="shared" si="419"/>
        <v>77.653312044753875</v>
      </c>
      <c r="Q544" s="104">
        <f t="shared" si="430"/>
        <v>77.653312044753875</v>
      </c>
      <c r="R544" s="104">
        <f t="shared" si="431"/>
        <v>0</v>
      </c>
      <c r="S544" s="104">
        <f t="shared" si="420"/>
        <v>85.413006584586938</v>
      </c>
      <c r="T544" s="104">
        <f t="shared" si="432"/>
        <v>85.413006584586938</v>
      </c>
    </row>
    <row r="545" spans="2:20" x14ac:dyDescent="0.2">
      <c r="B545" s="114" t="s">
        <v>291</v>
      </c>
      <c r="C545" s="104">
        <f t="shared" si="421"/>
        <v>0</v>
      </c>
      <c r="D545" s="104">
        <f t="shared" si="415"/>
        <v>1.275866523143165</v>
      </c>
      <c r="E545" s="104">
        <f t="shared" si="422"/>
        <v>1.275866523143165</v>
      </c>
      <c r="F545" s="104">
        <f t="shared" si="423"/>
        <v>0</v>
      </c>
      <c r="G545" s="104">
        <f t="shared" si="416"/>
        <v>30.468540366488071</v>
      </c>
      <c r="H545" s="104">
        <f t="shared" si="424"/>
        <v>30.468540366488071</v>
      </c>
      <c r="I545" s="104">
        <f t="shared" si="425"/>
        <v>0</v>
      </c>
      <c r="J545" s="104">
        <f t="shared" si="417"/>
        <v>32.639454881587511</v>
      </c>
      <c r="K545" s="104">
        <f t="shared" si="426"/>
        <v>32.639454881587511</v>
      </c>
      <c r="L545" s="104">
        <f t="shared" si="427"/>
        <v>0</v>
      </c>
      <c r="M545" s="104">
        <f t="shared" si="418"/>
        <v>35.903182950214955</v>
      </c>
      <c r="N545" s="104">
        <f t="shared" si="428"/>
        <v>35.903182950214955</v>
      </c>
      <c r="O545" s="104">
        <f t="shared" si="429"/>
        <v>0</v>
      </c>
      <c r="P545" s="104">
        <f t="shared" si="419"/>
        <v>39.600095385372505</v>
      </c>
      <c r="Q545" s="104">
        <f t="shared" si="430"/>
        <v>39.600095385372505</v>
      </c>
      <c r="R545" s="104">
        <f t="shared" si="431"/>
        <v>0</v>
      </c>
      <c r="S545" s="104">
        <f t="shared" si="420"/>
        <v>43.557230449510477</v>
      </c>
      <c r="T545" s="104">
        <f t="shared" si="432"/>
        <v>43.557230449510477</v>
      </c>
    </row>
    <row r="546" spans="2:20" s="135" customFormat="1" x14ac:dyDescent="0.2">
      <c r="B546" s="114" t="s">
        <v>292</v>
      </c>
      <c r="C546" s="119">
        <f t="shared" si="421"/>
        <v>29.903121636167924</v>
      </c>
      <c r="D546" s="119">
        <f t="shared" si="415"/>
        <v>0</v>
      </c>
      <c r="E546" s="119">
        <f t="shared" si="422"/>
        <v>29.903121636167924</v>
      </c>
      <c r="F546" s="119">
        <f t="shared" si="423"/>
        <v>714.1064148395642</v>
      </c>
      <c r="G546" s="119">
        <f t="shared" si="416"/>
        <v>0</v>
      </c>
      <c r="H546" s="119">
        <f t="shared" si="424"/>
        <v>714.1064148395642</v>
      </c>
      <c r="I546" s="119">
        <f t="shared" si="425"/>
        <v>764.98722378720743</v>
      </c>
      <c r="J546" s="119">
        <f t="shared" si="417"/>
        <v>0</v>
      </c>
      <c r="K546" s="119">
        <f t="shared" si="426"/>
        <v>764.98722378720743</v>
      </c>
      <c r="L546" s="119">
        <f t="shared" si="427"/>
        <v>841.48085039566297</v>
      </c>
      <c r="M546" s="119">
        <f t="shared" si="418"/>
        <v>0</v>
      </c>
      <c r="N546" s="119">
        <f t="shared" si="428"/>
        <v>841.48085039566297</v>
      </c>
      <c r="O546" s="119">
        <f t="shared" si="429"/>
        <v>0</v>
      </c>
      <c r="P546" s="119">
        <f t="shared" si="419"/>
        <v>0</v>
      </c>
      <c r="Q546" s="119">
        <f t="shared" si="430"/>
        <v>0</v>
      </c>
      <c r="R546" s="119">
        <f t="shared" si="431"/>
        <v>0</v>
      </c>
      <c r="S546" s="119">
        <f t="shared" si="420"/>
        <v>0</v>
      </c>
      <c r="T546" s="119">
        <f t="shared" si="432"/>
        <v>0</v>
      </c>
    </row>
    <row r="547" spans="2:20" x14ac:dyDescent="0.2">
      <c r="B547" s="114" t="s">
        <v>293</v>
      </c>
      <c r="C547" s="104">
        <f t="shared" si="421"/>
        <v>0</v>
      </c>
      <c r="D547" s="104">
        <f t="shared" si="415"/>
        <v>1.3107534983853608</v>
      </c>
      <c r="E547" s="104">
        <f t="shared" si="422"/>
        <v>1.3107534983853608</v>
      </c>
      <c r="F547" s="104">
        <f t="shared" si="423"/>
        <v>0</v>
      </c>
      <c r="G547" s="104">
        <f t="shared" si="416"/>
        <v>31.301664517134228</v>
      </c>
      <c r="H547" s="104">
        <f t="shared" si="424"/>
        <v>31.301664517134228</v>
      </c>
      <c r="I547" s="104">
        <f t="shared" si="425"/>
        <v>0</v>
      </c>
      <c r="J547" s="104">
        <f t="shared" si="417"/>
        <v>33.531939976005923</v>
      </c>
      <c r="K547" s="104">
        <f t="shared" si="426"/>
        <v>33.531939976005923</v>
      </c>
      <c r="L547" s="104">
        <f t="shared" si="427"/>
        <v>0</v>
      </c>
      <c r="M547" s="104">
        <f t="shared" si="418"/>
        <v>36.884910609009886</v>
      </c>
      <c r="N547" s="104">
        <f t="shared" si="428"/>
        <v>36.884910609009886</v>
      </c>
      <c r="O547" s="104">
        <f t="shared" si="429"/>
        <v>0</v>
      </c>
      <c r="P547" s="104">
        <f t="shared" si="419"/>
        <v>40.682910493566268</v>
      </c>
      <c r="Q547" s="104">
        <f t="shared" si="430"/>
        <v>40.682910493566268</v>
      </c>
      <c r="R547" s="104">
        <f t="shared" si="431"/>
        <v>0</v>
      </c>
      <c r="S547" s="104">
        <f t="shared" si="420"/>
        <v>44.748248469614268</v>
      </c>
      <c r="T547" s="104">
        <f t="shared" si="432"/>
        <v>44.748248469614268</v>
      </c>
    </row>
    <row r="548" spans="2:20" s="135" customFormat="1" x14ac:dyDescent="0.2">
      <c r="B548" s="114" t="s">
        <v>294</v>
      </c>
      <c r="C548" s="104">
        <f t="shared" si="421"/>
        <v>39.335543035522072</v>
      </c>
      <c r="D548" s="104">
        <f t="shared" si="415"/>
        <v>0</v>
      </c>
      <c r="E548" s="104">
        <f t="shared" si="422"/>
        <v>39.335543035522072</v>
      </c>
      <c r="F548" s="104">
        <f t="shared" si="423"/>
        <v>853.96264141470965</v>
      </c>
      <c r="G548" s="104">
        <f t="shared" si="416"/>
        <v>0</v>
      </c>
      <c r="H548" s="104">
        <f t="shared" si="424"/>
        <v>853.96264141470965</v>
      </c>
      <c r="I548" s="104">
        <f t="shared" si="425"/>
        <v>831.64395351432734</v>
      </c>
      <c r="J548" s="104">
        <f t="shared" si="417"/>
        <v>0</v>
      </c>
      <c r="K548" s="104">
        <f t="shared" si="426"/>
        <v>831.64395351432734</v>
      </c>
      <c r="L548" s="104">
        <f t="shared" si="427"/>
        <v>831.63891734402773</v>
      </c>
      <c r="M548" s="104">
        <f t="shared" si="418"/>
        <v>0</v>
      </c>
      <c r="N548" s="104">
        <f t="shared" si="428"/>
        <v>831.63891734402773</v>
      </c>
      <c r="O548" s="104">
        <f t="shared" si="429"/>
        <v>2365.8650619570849</v>
      </c>
      <c r="P548" s="104">
        <f t="shared" si="419"/>
        <v>0</v>
      </c>
      <c r="Q548" s="104">
        <f t="shared" si="430"/>
        <v>2365.8650619570849</v>
      </c>
      <c r="R548" s="104">
        <f t="shared" si="431"/>
        <v>2365.7089416133754</v>
      </c>
      <c r="S548" s="104">
        <f t="shared" si="420"/>
        <v>0</v>
      </c>
      <c r="T548" s="104">
        <f t="shared" si="432"/>
        <v>2365.7089416133754</v>
      </c>
    </row>
    <row r="549" spans="2:20" x14ac:dyDescent="0.2">
      <c r="B549" s="278" t="s">
        <v>8</v>
      </c>
      <c r="C549" s="106">
        <f t="shared" ref="C549:T549" si="433">SUM(C539:C548)</f>
        <v>80.419940236813787</v>
      </c>
      <c r="D549" s="106">
        <f t="shared" si="433"/>
        <v>8.7290401722282045</v>
      </c>
      <c r="E549" s="106">
        <f t="shared" si="433"/>
        <v>89.148980409041997</v>
      </c>
      <c r="F549" s="106">
        <f t="shared" si="433"/>
        <v>1972.4647999636454</v>
      </c>
      <c r="G549" s="106">
        <f t="shared" si="433"/>
        <v>208.45527962676039</v>
      </c>
      <c r="H549" s="106">
        <f t="shared" si="433"/>
        <v>2180.9200795904057</v>
      </c>
      <c r="I549" s="106">
        <f t="shared" si="433"/>
        <v>2059.6107040118436</v>
      </c>
      <c r="J549" s="106">
        <f t="shared" si="433"/>
        <v>223.30793048720625</v>
      </c>
      <c r="K549" s="106">
        <f t="shared" si="433"/>
        <v>2282.9186344990503</v>
      </c>
      <c r="L549" s="106">
        <f t="shared" si="433"/>
        <v>2208.9556560827323</v>
      </c>
      <c r="M549" s="106">
        <f t="shared" si="433"/>
        <v>245.63723602623156</v>
      </c>
      <c r="N549" s="106">
        <f t="shared" si="433"/>
        <v>2454.592892108964</v>
      </c>
      <c r="O549" s="106">
        <f t="shared" si="433"/>
        <v>3159.4918125152089</v>
      </c>
      <c r="P549" s="106">
        <f t="shared" si="433"/>
        <v>383.92416226416714</v>
      </c>
      <c r="Q549" s="106">
        <f t="shared" si="433"/>
        <v>3543.4159747793756</v>
      </c>
      <c r="R549" s="106">
        <f t="shared" si="433"/>
        <v>3290.4161540381137</v>
      </c>
      <c r="S549" s="106">
        <f t="shared" si="433"/>
        <v>422.28871037145558</v>
      </c>
      <c r="T549" s="106">
        <f t="shared" si="433"/>
        <v>3712.7048644095689</v>
      </c>
    </row>
    <row r="550" spans="2:20" x14ac:dyDescent="0.2">
      <c r="B550" s="279" t="s">
        <v>297</v>
      </c>
      <c r="C550" s="241"/>
      <c r="D550" s="240"/>
      <c r="E550" s="285">
        <f>Asignaciones!K66</f>
        <v>1.2458963457295087E-2</v>
      </c>
      <c r="F550" s="241"/>
      <c r="G550" s="240"/>
      <c r="H550" s="285">
        <f>Asignaciones!L66</f>
        <v>0.23053373169562169</v>
      </c>
      <c r="I550" s="241"/>
      <c r="J550" s="240"/>
      <c r="K550" s="285">
        <f>Asignaciones!M66</f>
        <v>0.22621751810605906</v>
      </c>
      <c r="L550" s="241"/>
      <c r="M550" s="240"/>
      <c r="N550" s="285">
        <f>Asignaciones!N66</f>
        <v>0.22621692990016101</v>
      </c>
      <c r="O550" s="241"/>
      <c r="P550" s="240"/>
      <c r="Q550" s="285">
        <f>Asignaciones!O66</f>
        <v>0.22622560106975539</v>
      </c>
      <c r="R550" s="241"/>
      <c r="S550" s="240"/>
      <c r="T550" s="285">
        <f>Asignaciones!P66</f>
        <v>0.22622548761462091</v>
      </c>
    </row>
    <row r="554" spans="2:20" x14ac:dyDescent="0.2">
      <c r="B554" s="2" t="s">
        <v>319</v>
      </c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7"/>
    </row>
    <row r="555" spans="2:20" x14ac:dyDescent="0.2">
      <c r="B555" s="9" t="s">
        <v>20</v>
      </c>
      <c r="C555" s="199"/>
      <c r="D555" s="199"/>
      <c r="E555" s="199"/>
      <c r="F555" s="199"/>
      <c r="G555" s="199"/>
      <c r="H555" s="199"/>
      <c r="I555" s="199"/>
      <c r="J555" s="199"/>
      <c r="K555" s="199"/>
      <c r="L555" s="199"/>
      <c r="M555" s="199"/>
      <c r="N555" s="199"/>
      <c r="O555" s="199"/>
      <c r="P555" s="199"/>
      <c r="Q555" s="199"/>
      <c r="R555" s="199"/>
      <c r="S555" s="199"/>
      <c r="T555" s="262"/>
    </row>
    <row r="556" spans="2:20" x14ac:dyDescent="0.2">
      <c r="B556" s="201" t="s">
        <v>281</v>
      </c>
      <c r="C556" s="199"/>
      <c r="D556" s="199"/>
      <c r="E556" s="199"/>
      <c r="F556" s="199"/>
      <c r="G556" s="199"/>
      <c r="H556" s="199"/>
      <c r="I556" s="199"/>
      <c r="J556" s="199"/>
      <c r="K556" s="199"/>
      <c r="L556" s="199"/>
      <c r="M556" s="199"/>
      <c r="N556" s="199"/>
      <c r="O556" s="199"/>
      <c r="P556" s="199"/>
      <c r="Q556" s="199"/>
      <c r="R556" s="199"/>
      <c r="S556" s="199"/>
      <c r="T556" s="262"/>
    </row>
    <row r="557" spans="2:20" x14ac:dyDescent="0.2">
      <c r="B557" s="201" t="s">
        <v>2</v>
      </c>
      <c r="C557" s="199"/>
      <c r="D557" s="199"/>
      <c r="E557" s="199"/>
      <c r="F557" s="199"/>
      <c r="G557" s="199"/>
      <c r="H557" s="199"/>
      <c r="I557" s="199"/>
      <c r="J557" s="199"/>
      <c r="K557" s="199"/>
      <c r="L557" s="199"/>
      <c r="M557" s="199"/>
      <c r="N557" s="199"/>
      <c r="O557" s="199"/>
      <c r="P557" s="199"/>
      <c r="Q557" s="199"/>
      <c r="R557" s="199"/>
      <c r="S557" s="199"/>
      <c r="T557" s="262"/>
    </row>
    <row r="558" spans="2:20" x14ac:dyDescent="0.2">
      <c r="B558" s="256"/>
      <c r="C558" s="197"/>
      <c r="D558" s="197"/>
      <c r="E558" s="197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263"/>
    </row>
    <row r="559" spans="2:20" x14ac:dyDescent="0.2">
      <c r="B559" s="264"/>
    </row>
    <row r="560" spans="2:20" x14ac:dyDescent="0.2">
      <c r="B560" s="265" t="s">
        <v>282</v>
      </c>
      <c r="C560" s="267" t="s">
        <v>38</v>
      </c>
      <c r="D560" s="662"/>
      <c r="E560" s="299"/>
      <c r="F560" s="270" t="s">
        <v>39</v>
      </c>
      <c r="G560" s="663"/>
      <c r="H560" s="663"/>
      <c r="I560" s="301" t="s">
        <v>40</v>
      </c>
      <c r="J560" s="662"/>
      <c r="K560" s="299"/>
      <c r="L560" s="267" t="s">
        <v>121</v>
      </c>
      <c r="M560" s="662"/>
      <c r="N560" s="299"/>
      <c r="O560" s="270" t="s">
        <v>122</v>
      </c>
      <c r="P560" s="662"/>
      <c r="Q560" s="299"/>
      <c r="R560" s="301" t="s">
        <v>633</v>
      </c>
      <c r="S560" s="662"/>
      <c r="T560" s="299"/>
    </row>
    <row r="561" spans="2:20" x14ac:dyDescent="0.2">
      <c r="B561" s="273"/>
      <c r="C561" s="274" t="s">
        <v>283</v>
      </c>
      <c r="D561" s="275" t="s">
        <v>284</v>
      </c>
      <c r="E561" s="275" t="s">
        <v>47</v>
      </c>
      <c r="F561" s="275" t="s">
        <v>283</v>
      </c>
      <c r="G561" s="275" t="s">
        <v>284</v>
      </c>
      <c r="H561" s="275" t="s">
        <v>47</v>
      </c>
      <c r="I561" s="276" t="s">
        <v>283</v>
      </c>
      <c r="J561" s="276" t="s">
        <v>284</v>
      </c>
      <c r="K561" s="276" t="s">
        <v>47</v>
      </c>
      <c r="L561" s="274" t="s">
        <v>283</v>
      </c>
      <c r="M561" s="275" t="s">
        <v>284</v>
      </c>
      <c r="N561" s="275" t="s">
        <v>47</v>
      </c>
      <c r="O561" s="275" t="s">
        <v>283</v>
      </c>
      <c r="P561" s="275" t="s">
        <v>284</v>
      </c>
      <c r="Q561" s="275" t="s">
        <v>47</v>
      </c>
      <c r="R561" s="276" t="s">
        <v>283</v>
      </c>
      <c r="S561" s="276" t="s">
        <v>284</v>
      </c>
      <c r="T561" s="276" t="s">
        <v>47</v>
      </c>
    </row>
    <row r="562" spans="2:20" x14ac:dyDescent="0.2">
      <c r="B562" s="286" t="s">
        <v>90</v>
      </c>
      <c r="C562" s="234"/>
      <c r="D562" s="234"/>
      <c r="E562" s="234"/>
      <c r="F562" s="234"/>
      <c r="G562" s="234"/>
      <c r="H562" s="234"/>
      <c r="I562" s="234"/>
      <c r="J562" s="234"/>
      <c r="K562" s="234"/>
      <c r="L562" s="234"/>
      <c r="M562" s="234"/>
      <c r="N562" s="234"/>
      <c r="O562" s="234"/>
      <c r="P562" s="234"/>
      <c r="Q562" s="234"/>
      <c r="R562" s="234"/>
      <c r="S562" s="234"/>
      <c r="T562" s="232"/>
    </row>
    <row r="563" spans="2:20" x14ac:dyDescent="0.2">
      <c r="B563" s="114" t="s">
        <v>715</v>
      </c>
      <c r="C563" s="104">
        <f>+C491*E574</f>
        <v>0</v>
      </c>
      <c r="D563" s="104">
        <f t="shared" ref="D563:D572" si="434">+D491*$E$574</f>
        <v>6.785688180839613</v>
      </c>
      <c r="E563" s="104">
        <f>+C563+D563</f>
        <v>6.785688180839613</v>
      </c>
      <c r="F563" s="104">
        <f>+F491*H574</f>
        <v>0</v>
      </c>
      <c r="G563" s="104">
        <f t="shared" ref="G563:G572" si="435">+G491*$H$574</f>
        <v>6.8994132797825651</v>
      </c>
      <c r="H563" s="104">
        <f>+F563+G563</f>
        <v>6.8994132797825651</v>
      </c>
      <c r="I563" s="104">
        <f>+I491*K574</f>
        <v>0</v>
      </c>
      <c r="J563" s="104">
        <f t="shared" ref="J563:J572" si="436">+J491*$K$574</f>
        <v>7.6458660198129653</v>
      </c>
      <c r="K563" s="104">
        <f>+I563+J563</f>
        <v>7.6458660198129653</v>
      </c>
      <c r="L563" s="104">
        <f>+L491*N574</f>
        <v>0</v>
      </c>
      <c r="M563" s="104">
        <f t="shared" ref="M563:M572" si="437">+M491*$N$574</f>
        <v>8.4104016907780235</v>
      </c>
      <c r="N563" s="104">
        <f>+L563+M563</f>
        <v>8.4104016907780235</v>
      </c>
      <c r="O563" s="104">
        <f>+O491*Q574</f>
        <v>0</v>
      </c>
      <c r="P563" s="104">
        <f t="shared" ref="P563:P572" si="438">+P491*$Q$574</f>
        <v>18.522520654868149</v>
      </c>
      <c r="Q563" s="104">
        <f>+O563+P563</f>
        <v>18.522520654868149</v>
      </c>
      <c r="R563" s="104">
        <f>+R491*T574</f>
        <v>0</v>
      </c>
      <c r="S563" s="104">
        <f t="shared" ref="S563:S572" si="439">+S491*$T$574</f>
        <v>20.372602339285329</v>
      </c>
      <c r="T563" s="104">
        <f>+R563+S563</f>
        <v>20.372602339285329</v>
      </c>
    </row>
    <row r="564" spans="2:20" x14ac:dyDescent="0.2">
      <c r="B564" s="114" t="s">
        <v>716</v>
      </c>
      <c r="C564" s="104">
        <f t="shared" ref="C564:C572" si="440">+C492*$E$574</f>
        <v>9.2338213132400444</v>
      </c>
      <c r="D564" s="104">
        <f t="shared" si="434"/>
        <v>0</v>
      </c>
      <c r="E564" s="104">
        <f t="shared" ref="E564:E572" si="441">+C564+D564</f>
        <v>9.2338213132400444</v>
      </c>
      <c r="F564" s="104">
        <f t="shared" ref="F564:F572" si="442">+F492*$H$574</f>
        <v>9.3885760285296325</v>
      </c>
      <c r="G564" s="104">
        <f t="shared" si="435"/>
        <v>0</v>
      </c>
      <c r="H564" s="104">
        <f t="shared" ref="H564:H572" si="443">+F564+G564</f>
        <v>9.3885760285296325</v>
      </c>
      <c r="I564" s="104">
        <f t="shared" ref="I564:I572" si="444">+I492*$K$574</f>
        <v>10.404333168635398</v>
      </c>
      <c r="J564" s="104">
        <f t="shared" si="436"/>
        <v>0</v>
      </c>
      <c r="K564" s="104">
        <f t="shared" ref="K564:K572" si="445">+I564+J564</f>
        <v>10.404333168635398</v>
      </c>
      <c r="L564" s="104">
        <f t="shared" ref="L564:L572" si="446">+L492*$N$574</f>
        <v>11.444697179646576</v>
      </c>
      <c r="M564" s="104">
        <f t="shared" si="437"/>
        <v>0</v>
      </c>
      <c r="N564" s="104">
        <f t="shared" ref="N564:N572" si="447">+L564+M564</f>
        <v>11.444697179646576</v>
      </c>
      <c r="O564" s="104">
        <f t="shared" ref="O564:O572" si="448">+O492*$Q$574</f>
        <v>18.903791491715136</v>
      </c>
      <c r="P564" s="104">
        <f t="shared" si="438"/>
        <v>0</v>
      </c>
      <c r="Q564" s="104">
        <f t="shared" ref="Q564:Q572" si="449">+O564+P564</f>
        <v>18.903791491715136</v>
      </c>
      <c r="R564" s="104">
        <f t="shared" ref="R564:R572" si="450">+R492*$T$574</f>
        <v>20.791955584309719</v>
      </c>
      <c r="S564" s="104">
        <f t="shared" si="439"/>
        <v>0</v>
      </c>
      <c r="T564" s="104">
        <f t="shared" ref="T564:T572" si="451">+R564+S564</f>
        <v>20.791955584309719</v>
      </c>
    </row>
    <row r="565" spans="2:20" x14ac:dyDescent="0.2">
      <c r="B565" s="114" t="s">
        <v>287</v>
      </c>
      <c r="C565" s="104">
        <f t="shared" si="440"/>
        <v>5.6898546824542526</v>
      </c>
      <c r="D565" s="104">
        <f t="shared" si="434"/>
        <v>0</v>
      </c>
      <c r="E565" s="104">
        <f t="shared" si="441"/>
        <v>5.6898546824542526</v>
      </c>
      <c r="F565" s="104">
        <f t="shared" si="442"/>
        <v>5.7852141020869219</v>
      </c>
      <c r="G565" s="104">
        <f t="shared" si="435"/>
        <v>0</v>
      </c>
      <c r="H565" s="104">
        <f t="shared" si="443"/>
        <v>5.7852141020869219</v>
      </c>
      <c r="I565" s="104">
        <f t="shared" si="444"/>
        <v>6.4111207905323759</v>
      </c>
      <c r="J565" s="104">
        <f t="shared" si="436"/>
        <v>0</v>
      </c>
      <c r="K565" s="104">
        <f t="shared" si="445"/>
        <v>6.4111207905323759</v>
      </c>
      <c r="L565" s="104">
        <f t="shared" si="446"/>
        <v>7.0521901635146156</v>
      </c>
      <c r="M565" s="104">
        <f t="shared" si="437"/>
        <v>0</v>
      </c>
      <c r="N565" s="104">
        <f t="shared" si="447"/>
        <v>7.0521901635146156</v>
      </c>
      <c r="O565" s="104">
        <f t="shared" si="448"/>
        <v>7.7656420447186587</v>
      </c>
      <c r="P565" s="104">
        <f t="shared" si="438"/>
        <v>0</v>
      </c>
      <c r="Q565" s="104">
        <f t="shared" si="449"/>
        <v>7.7656420447186587</v>
      </c>
      <c r="R565" s="104">
        <f t="shared" si="450"/>
        <v>8.5412963081084516</v>
      </c>
      <c r="S565" s="104">
        <f t="shared" si="439"/>
        <v>0</v>
      </c>
      <c r="T565" s="104">
        <f t="shared" si="451"/>
        <v>8.5412963081084516</v>
      </c>
    </row>
    <row r="566" spans="2:20" x14ac:dyDescent="0.2">
      <c r="B566" s="114" t="s">
        <v>288</v>
      </c>
      <c r="C566" s="104">
        <f t="shared" si="440"/>
        <v>0</v>
      </c>
      <c r="D566" s="104">
        <f t="shared" si="434"/>
        <v>0</v>
      </c>
      <c r="E566" s="104">
        <f t="shared" si="441"/>
        <v>0</v>
      </c>
      <c r="F566" s="104">
        <f t="shared" si="442"/>
        <v>10.90243342398878</v>
      </c>
      <c r="G566" s="104">
        <f t="shared" si="435"/>
        <v>0</v>
      </c>
      <c r="H566" s="104">
        <f t="shared" si="443"/>
        <v>10.90243342398878</v>
      </c>
      <c r="I566" s="104">
        <f t="shared" si="444"/>
        <v>14.526004727434929</v>
      </c>
      <c r="J566" s="104">
        <f t="shared" si="436"/>
        <v>0</v>
      </c>
      <c r="K566" s="104">
        <f t="shared" si="445"/>
        <v>14.526004727434929</v>
      </c>
      <c r="L566" s="104">
        <f t="shared" si="446"/>
        <v>18.159115515927532</v>
      </c>
      <c r="M566" s="104">
        <f t="shared" si="437"/>
        <v>0</v>
      </c>
      <c r="N566" s="104">
        <f t="shared" si="447"/>
        <v>18.159115515927532</v>
      </c>
      <c r="O566" s="104">
        <f t="shared" si="448"/>
        <v>30.30190305564193</v>
      </c>
      <c r="P566" s="104">
        <f t="shared" si="438"/>
        <v>0</v>
      </c>
      <c r="Q566" s="104">
        <f t="shared" si="449"/>
        <v>30.30190305564193</v>
      </c>
      <c r="R566" s="104">
        <f t="shared" si="450"/>
        <v>37.572009613136558</v>
      </c>
      <c r="S566" s="104">
        <f t="shared" si="439"/>
        <v>0</v>
      </c>
      <c r="T566" s="104">
        <f t="shared" si="451"/>
        <v>37.572009613136558</v>
      </c>
    </row>
    <row r="567" spans="2:20" x14ac:dyDescent="0.2">
      <c r="B567" s="114" t="s">
        <v>289</v>
      </c>
      <c r="C567" s="104">
        <f t="shared" si="440"/>
        <v>5.9174488697524223</v>
      </c>
      <c r="D567" s="104">
        <f t="shared" si="434"/>
        <v>0</v>
      </c>
      <c r="E567" s="104">
        <f t="shared" si="441"/>
        <v>5.9174488697524223</v>
      </c>
      <c r="F567" s="104">
        <f t="shared" si="442"/>
        <v>6.0166226661703988</v>
      </c>
      <c r="G567" s="104">
        <f t="shared" si="435"/>
        <v>0</v>
      </c>
      <c r="H567" s="104">
        <f t="shared" si="443"/>
        <v>6.0166226661703988</v>
      </c>
      <c r="I567" s="104">
        <f t="shared" si="444"/>
        <v>6.6675656221536697</v>
      </c>
      <c r="J567" s="104">
        <f t="shared" si="436"/>
        <v>0</v>
      </c>
      <c r="K567" s="104">
        <f t="shared" si="445"/>
        <v>6.6675656221536697</v>
      </c>
      <c r="L567" s="104">
        <f t="shared" si="446"/>
        <v>7.3342777700552002</v>
      </c>
      <c r="M567" s="104">
        <f t="shared" si="437"/>
        <v>0</v>
      </c>
      <c r="N567" s="104">
        <f t="shared" si="447"/>
        <v>7.3342777700552002</v>
      </c>
      <c r="O567" s="104">
        <f t="shared" si="448"/>
        <v>8.076267726507405</v>
      </c>
      <c r="P567" s="104">
        <f t="shared" si="438"/>
        <v>0</v>
      </c>
      <c r="Q567" s="104">
        <f t="shared" si="449"/>
        <v>8.076267726507405</v>
      </c>
      <c r="R567" s="104">
        <f t="shared" si="450"/>
        <v>8.8829481604327896</v>
      </c>
      <c r="S567" s="104">
        <f t="shared" si="439"/>
        <v>0</v>
      </c>
      <c r="T567" s="104">
        <f t="shared" si="451"/>
        <v>8.8829481604327896</v>
      </c>
    </row>
    <row r="568" spans="2:20" x14ac:dyDescent="0.2">
      <c r="B568" s="114" t="s">
        <v>290</v>
      </c>
      <c r="C568" s="104">
        <f t="shared" si="440"/>
        <v>0</v>
      </c>
      <c r="D568" s="104">
        <f t="shared" si="434"/>
        <v>4.6633584499461795</v>
      </c>
      <c r="E568" s="104">
        <f t="shared" si="441"/>
        <v>4.6633584499461795</v>
      </c>
      <c r="F568" s="104">
        <f t="shared" si="442"/>
        <v>0</v>
      </c>
      <c r="G568" s="104">
        <f t="shared" si="435"/>
        <v>4.7415142518328732</v>
      </c>
      <c r="H568" s="104">
        <f t="shared" si="443"/>
        <v>4.7415142518328732</v>
      </c>
      <c r="I568" s="104">
        <f t="shared" si="444"/>
        <v>0</v>
      </c>
      <c r="J568" s="104">
        <f t="shared" si="436"/>
        <v>5.2545022642404113</v>
      </c>
      <c r="K568" s="104">
        <f t="shared" si="445"/>
        <v>5.2545022642404113</v>
      </c>
      <c r="L568" s="104">
        <f t="shared" si="446"/>
        <v>0</v>
      </c>
      <c r="M568" s="104">
        <f t="shared" si="437"/>
        <v>5.7799174891172846</v>
      </c>
      <c r="N568" s="104">
        <f t="shared" si="447"/>
        <v>5.7799174891172846</v>
      </c>
      <c r="O568" s="104">
        <f t="shared" si="448"/>
        <v>0</v>
      </c>
      <c r="P568" s="104">
        <f t="shared" si="438"/>
        <v>6.3646568268551293</v>
      </c>
      <c r="Q568" s="104">
        <f t="shared" si="449"/>
        <v>6.3646568268551293</v>
      </c>
      <c r="R568" s="104">
        <f t="shared" si="450"/>
        <v>0</v>
      </c>
      <c r="S568" s="104">
        <f t="shared" si="439"/>
        <v>7.0003767292578658</v>
      </c>
      <c r="T568" s="104">
        <f t="shared" si="451"/>
        <v>7.0003767292578658</v>
      </c>
    </row>
    <row r="569" spans="2:20" x14ac:dyDescent="0.2">
      <c r="B569" s="114" t="s">
        <v>291</v>
      </c>
      <c r="C569" s="104">
        <f t="shared" si="440"/>
        <v>0</v>
      </c>
      <c r="D569" s="104">
        <f t="shared" si="434"/>
        <v>2.3781270182992467</v>
      </c>
      <c r="E569" s="104">
        <f t="shared" si="441"/>
        <v>2.3781270182992467</v>
      </c>
      <c r="F569" s="104">
        <f t="shared" si="442"/>
        <v>0</v>
      </c>
      <c r="G569" s="104">
        <f t="shared" si="435"/>
        <v>2.4179833634844936</v>
      </c>
      <c r="H569" s="104">
        <f t="shared" si="443"/>
        <v>2.4179833634844936</v>
      </c>
      <c r="I569" s="104">
        <f t="shared" si="444"/>
        <v>0</v>
      </c>
      <c r="J569" s="104">
        <f t="shared" si="436"/>
        <v>2.6795868120429192</v>
      </c>
      <c r="K569" s="104">
        <f t="shared" si="445"/>
        <v>2.6795868120429192</v>
      </c>
      <c r="L569" s="104">
        <f t="shared" si="446"/>
        <v>0</v>
      </c>
      <c r="M569" s="104">
        <f t="shared" si="437"/>
        <v>2.9475276438526392</v>
      </c>
      <c r="N569" s="104">
        <f t="shared" si="447"/>
        <v>2.9475276438526392</v>
      </c>
      <c r="O569" s="104">
        <f t="shared" si="448"/>
        <v>0</v>
      </c>
      <c r="P569" s="104">
        <f t="shared" si="438"/>
        <v>3.245721409710983</v>
      </c>
      <c r="Q569" s="104">
        <f t="shared" si="449"/>
        <v>3.245721409710983</v>
      </c>
      <c r="R569" s="104">
        <f t="shared" si="450"/>
        <v>0</v>
      </c>
      <c r="S569" s="104">
        <f t="shared" si="439"/>
        <v>3.5699132324502267</v>
      </c>
      <c r="T569" s="104">
        <f t="shared" si="451"/>
        <v>3.5699132324502267</v>
      </c>
    </row>
    <row r="570" spans="2:20" s="135" customFormat="1" x14ac:dyDescent="0.2">
      <c r="B570" s="114" t="s">
        <v>292</v>
      </c>
      <c r="C570" s="119">
        <f t="shared" si="440"/>
        <v>55.737351991388593</v>
      </c>
      <c r="D570" s="119">
        <f t="shared" si="434"/>
        <v>0</v>
      </c>
      <c r="E570" s="119">
        <f t="shared" si="441"/>
        <v>55.737351991388593</v>
      </c>
      <c r="F570" s="119">
        <f t="shared" si="442"/>
        <v>56.671485081667811</v>
      </c>
      <c r="G570" s="119">
        <f t="shared" si="435"/>
        <v>0</v>
      </c>
      <c r="H570" s="119">
        <f t="shared" si="443"/>
        <v>56.671485081667811</v>
      </c>
      <c r="I570" s="119">
        <f t="shared" si="444"/>
        <v>62.802815907255926</v>
      </c>
      <c r="J570" s="119">
        <f t="shared" si="436"/>
        <v>0</v>
      </c>
      <c r="K570" s="119">
        <f t="shared" si="445"/>
        <v>62.802815907255926</v>
      </c>
      <c r="L570" s="119">
        <f t="shared" si="446"/>
        <v>69.082679152796231</v>
      </c>
      <c r="M570" s="119">
        <f t="shared" si="437"/>
        <v>0</v>
      </c>
      <c r="N570" s="119">
        <f t="shared" si="447"/>
        <v>69.082679152796231</v>
      </c>
      <c r="O570" s="119">
        <f t="shared" si="448"/>
        <v>0</v>
      </c>
      <c r="P570" s="119">
        <f t="shared" si="438"/>
        <v>0</v>
      </c>
      <c r="Q570" s="119">
        <f t="shared" si="449"/>
        <v>0</v>
      </c>
      <c r="R570" s="119">
        <f t="shared" si="450"/>
        <v>0</v>
      </c>
      <c r="S570" s="119">
        <f t="shared" si="439"/>
        <v>0</v>
      </c>
      <c r="T570" s="119">
        <f t="shared" si="451"/>
        <v>0</v>
      </c>
    </row>
    <row r="571" spans="2:20" x14ac:dyDescent="0.2">
      <c r="B571" s="114" t="s">
        <v>293</v>
      </c>
      <c r="C571" s="104">
        <f t="shared" si="440"/>
        <v>0</v>
      </c>
      <c r="D571" s="104">
        <f t="shared" si="434"/>
        <v>2.443153928955867</v>
      </c>
      <c r="E571" s="104">
        <f t="shared" si="441"/>
        <v>2.443153928955867</v>
      </c>
      <c r="F571" s="104">
        <f t="shared" si="442"/>
        <v>0</v>
      </c>
      <c r="G571" s="104">
        <f t="shared" si="435"/>
        <v>2.4841000960797723</v>
      </c>
      <c r="H571" s="104">
        <f t="shared" si="443"/>
        <v>2.4841000960797723</v>
      </c>
      <c r="I571" s="104">
        <f t="shared" si="444"/>
        <v>0</v>
      </c>
      <c r="J571" s="104">
        <f t="shared" si="436"/>
        <v>2.7528567639347177</v>
      </c>
      <c r="K571" s="104">
        <f t="shared" si="445"/>
        <v>2.7528567639347177</v>
      </c>
      <c r="L571" s="104">
        <f t="shared" si="446"/>
        <v>0</v>
      </c>
      <c r="M571" s="104">
        <f t="shared" si="437"/>
        <v>3.0281241028642345</v>
      </c>
      <c r="N571" s="104">
        <f t="shared" si="447"/>
        <v>3.0281241028642345</v>
      </c>
      <c r="O571" s="104">
        <f t="shared" si="448"/>
        <v>0</v>
      </c>
      <c r="P571" s="104">
        <f t="shared" si="438"/>
        <v>3.3344716045077667</v>
      </c>
      <c r="Q571" s="104">
        <f t="shared" si="449"/>
        <v>3.3344716045077667</v>
      </c>
      <c r="R571" s="104">
        <f t="shared" si="450"/>
        <v>0</v>
      </c>
      <c r="S571" s="104">
        <f t="shared" si="439"/>
        <v>3.6675280474000371</v>
      </c>
      <c r="T571" s="104">
        <f t="shared" si="451"/>
        <v>3.6675280474000371</v>
      </c>
    </row>
    <row r="572" spans="2:20" s="135" customFormat="1" x14ac:dyDescent="0.2">
      <c r="B572" s="114" t="s">
        <v>294</v>
      </c>
      <c r="C572" s="104">
        <f t="shared" si="440"/>
        <v>73.318733562970934</v>
      </c>
      <c r="D572" s="104">
        <f t="shared" si="434"/>
        <v>0</v>
      </c>
      <c r="E572" s="104">
        <f t="shared" si="441"/>
        <v>73.318733562970934</v>
      </c>
      <c r="F572" s="104">
        <f t="shared" si="442"/>
        <v>67.770475222671351</v>
      </c>
      <c r="G572" s="104">
        <f t="shared" si="435"/>
        <v>0</v>
      </c>
      <c r="H572" s="104">
        <f t="shared" si="443"/>
        <v>67.770475222671351</v>
      </c>
      <c r="I572" s="104">
        <f t="shared" si="444"/>
        <v>68.275103804179665</v>
      </c>
      <c r="J572" s="104">
        <f t="shared" si="436"/>
        <v>0</v>
      </c>
      <c r="K572" s="104">
        <f t="shared" si="445"/>
        <v>68.275103804179665</v>
      </c>
      <c r="L572" s="104">
        <f t="shared" si="446"/>
        <v>68.274690351946248</v>
      </c>
      <c r="M572" s="104">
        <f t="shared" si="437"/>
        <v>0</v>
      </c>
      <c r="N572" s="104">
        <f t="shared" si="447"/>
        <v>68.274690351946248</v>
      </c>
      <c r="O572" s="104">
        <f t="shared" si="448"/>
        <v>193.91213100253697</v>
      </c>
      <c r="P572" s="104">
        <f t="shared" si="438"/>
        <v>0</v>
      </c>
      <c r="Q572" s="104">
        <f t="shared" si="449"/>
        <v>193.91213100253697</v>
      </c>
      <c r="R572" s="104">
        <f t="shared" si="450"/>
        <v>193.89147490864687</v>
      </c>
      <c r="S572" s="104">
        <f t="shared" si="439"/>
        <v>0</v>
      </c>
      <c r="T572" s="104">
        <f t="shared" si="451"/>
        <v>193.89147490864687</v>
      </c>
    </row>
    <row r="573" spans="2:20" x14ac:dyDescent="0.2">
      <c r="B573" s="278" t="s">
        <v>8</v>
      </c>
      <c r="C573" s="106">
        <f t="shared" ref="C573:T573" si="452">SUM(C563:C572)</f>
        <v>149.89721041980624</v>
      </c>
      <c r="D573" s="106">
        <f t="shared" si="452"/>
        <v>16.270327578040906</v>
      </c>
      <c r="E573" s="106">
        <f t="shared" si="452"/>
        <v>166.16753799784715</v>
      </c>
      <c r="F573" s="106">
        <f t="shared" si="452"/>
        <v>156.5348065251149</v>
      </c>
      <c r="G573" s="106">
        <f t="shared" si="452"/>
        <v>16.543010991179706</v>
      </c>
      <c r="H573" s="106">
        <f t="shared" si="452"/>
        <v>173.0778175162946</v>
      </c>
      <c r="I573" s="106">
        <f t="shared" si="452"/>
        <v>169.08694402019196</v>
      </c>
      <c r="J573" s="106">
        <f t="shared" si="452"/>
        <v>18.332811860031015</v>
      </c>
      <c r="K573" s="106">
        <f t="shared" si="452"/>
        <v>187.41975588022297</v>
      </c>
      <c r="L573" s="106">
        <f t="shared" si="452"/>
        <v>181.34765013388642</v>
      </c>
      <c r="M573" s="106">
        <f t="shared" si="452"/>
        <v>20.165970926612182</v>
      </c>
      <c r="N573" s="106">
        <f t="shared" si="452"/>
        <v>201.51362106049859</v>
      </c>
      <c r="O573" s="106">
        <f t="shared" si="452"/>
        <v>258.95973532112009</v>
      </c>
      <c r="P573" s="106">
        <f t="shared" si="452"/>
        <v>31.467370495942024</v>
      </c>
      <c r="Q573" s="106">
        <f t="shared" si="452"/>
        <v>290.42710581706211</v>
      </c>
      <c r="R573" s="106">
        <f t="shared" si="452"/>
        <v>269.67968457463439</v>
      </c>
      <c r="S573" s="106">
        <f t="shared" si="452"/>
        <v>34.610420348393461</v>
      </c>
      <c r="T573" s="106">
        <f t="shared" si="452"/>
        <v>304.29010492302785</v>
      </c>
    </row>
    <row r="574" spans="2:20" x14ac:dyDescent="0.2">
      <c r="B574" s="279" t="s">
        <v>297</v>
      </c>
      <c r="C574" s="241"/>
      <c r="D574" s="240"/>
      <c r="E574" s="285">
        <f>Asignaciones!K67</f>
        <v>2.3222646789731446E-2</v>
      </c>
      <c r="F574" s="241"/>
      <c r="G574" s="240"/>
      <c r="H574" s="285">
        <f>Asignaciones!L67</f>
        <v>1.8295156947364537E-2</v>
      </c>
      <c r="I574" s="241"/>
      <c r="J574" s="240"/>
      <c r="K574" s="285">
        <f>Asignaciones!M67</f>
        <v>1.8571678980828413E-2</v>
      </c>
      <c r="L574" s="241"/>
      <c r="M574" s="240"/>
      <c r="N574" s="285">
        <f>Asignaciones!N67</f>
        <v>1.8571630691150386E-2</v>
      </c>
      <c r="O574" s="241"/>
      <c r="P574" s="240"/>
      <c r="Q574" s="285">
        <f>Asignaciones!O67</f>
        <v>1.8542007782336407E-2</v>
      </c>
      <c r="R574" s="241"/>
      <c r="S574" s="240"/>
      <c r="T574" s="285">
        <f>Asignaciones!P67</f>
        <v>1.8541246847388032E-2</v>
      </c>
    </row>
    <row r="579" spans="2:22" x14ac:dyDescent="0.2">
      <c r="B579" s="669" t="s">
        <v>320</v>
      </c>
      <c r="C579" s="400"/>
      <c r="D579" s="400"/>
      <c r="E579" s="400"/>
      <c r="F579" s="400"/>
      <c r="G579" s="400"/>
      <c r="H579" s="400"/>
      <c r="I579" s="400"/>
      <c r="J579" s="400"/>
      <c r="K579" s="400"/>
      <c r="L579" s="400"/>
      <c r="M579" s="400"/>
      <c r="N579" s="400"/>
      <c r="O579" s="400"/>
      <c r="P579" s="400"/>
      <c r="Q579" s="400"/>
      <c r="R579" s="400"/>
      <c r="S579" s="400"/>
      <c r="T579" s="670"/>
    </row>
    <row r="580" spans="2:22" x14ac:dyDescent="0.2">
      <c r="B580" s="671" t="s">
        <v>20</v>
      </c>
      <c r="C580" s="672"/>
      <c r="D580" s="672"/>
      <c r="E580" s="672"/>
      <c r="F580" s="672"/>
      <c r="G580" s="672"/>
      <c r="H580" s="672"/>
      <c r="I580" s="672"/>
      <c r="J580" s="672"/>
      <c r="K580" s="672"/>
      <c r="L580" s="672"/>
      <c r="M580" s="672"/>
      <c r="N580" s="672"/>
      <c r="O580" s="672"/>
      <c r="P580" s="672"/>
      <c r="Q580" s="672"/>
      <c r="R580" s="672"/>
      <c r="S580" s="672"/>
      <c r="T580" s="673"/>
    </row>
    <row r="581" spans="2:22" x14ac:dyDescent="0.2">
      <c r="B581" s="671" t="s">
        <v>281</v>
      </c>
      <c r="C581" s="672"/>
      <c r="D581" s="672"/>
      <c r="E581" s="672"/>
      <c r="F581" s="672"/>
      <c r="G581" s="672"/>
      <c r="H581" s="672"/>
      <c r="I581" s="672"/>
      <c r="J581" s="672"/>
      <c r="K581" s="672"/>
      <c r="L581" s="672"/>
      <c r="M581" s="672"/>
      <c r="N581" s="672"/>
      <c r="O581" s="672"/>
      <c r="P581" s="672"/>
      <c r="Q581" s="672"/>
      <c r="R581" s="672"/>
      <c r="S581" s="672"/>
      <c r="T581" s="673"/>
    </row>
    <row r="582" spans="2:22" x14ac:dyDescent="0.2">
      <c r="B582" s="671" t="s">
        <v>2</v>
      </c>
      <c r="C582" s="672"/>
      <c r="D582" s="672"/>
      <c r="E582" s="672"/>
      <c r="F582" s="672"/>
      <c r="G582" s="672"/>
      <c r="H582" s="672"/>
      <c r="I582" s="672"/>
      <c r="J582" s="672"/>
      <c r="K582" s="672"/>
      <c r="L582" s="672"/>
      <c r="M582" s="672"/>
      <c r="N582" s="672"/>
      <c r="O582" s="672"/>
      <c r="P582" s="672"/>
      <c r="Q582" s="672"/>
      <c r="R582" s="672"/>
      <c r="S582" s="672"/>
      <c r="T582" s="673"/>
    </row>
    <row r="583" spans="2:22" x14ac:dyDescent="0.2">
      <c r="B583" s="674"/>
      <c r="C583" s="675"/>
      <c r="D583" s="675"/>
      <c r="E583" s="675"/>
      <c r="F583" s="675"/>
      <c r="G583" s="675"/>
      <c r="H583" s="675"/>
      <c r="I583" s="675"/>
      <c r="J583" s="675"/>
      <c r="K583" s="675"/>
      <c r="L583" s="675"/>
      <c r="M583" s="675"/>
      <c r="N583" s="675"/>
      <c r="O583" s="675"/>
      <c r="P583" s="675"/>
      <c r="Q583" s="675"/>
      <c r="R583" s="675"/>
      <c r="S583" s="675"/>
      <c r="T583" s="676"/>
    </row>
    <row r="584" spans="2:22" x14ac:dyDescent="0.2">
      <c r="B584" s="264"/>
    </row>
    <row r="585" spans="2:22" x14ac:dyDescent="0.2">
      <c r="B585" s="265" t="s">
        <v>282</v>
      </c>
      <c r="C585" s="267" t="s">
        <v>38</v>
      </c>
      <c r="D585" s="662"/>
      <c r="E585" s="299"/>
      <c r="F585" s="270" t="s">
        <v>39</v>
      </c>
      <c r="G585" s="663"/>
      <c r="H585" s="663"/>
      <c r="I585" s="301" t="s">
        <v>40</v>
      </c>
      <c r="J585" s="662"/>
      <c r="K585" s="299"/>
      <c r="L585" s="267" t="s">
        <v>121</v>
      </c>
      <c r="M585" s="662"/>
      <c r="N585" s="299"/>
      <c r="O585" s="270" t="s">
        <v>122</v>
      </c>
      <c r="P585" s="662"/>
      <c r="Q585" s="299"/>
      <c r="R585" s="301" t="s">
        <v>633</v>
      </c>
      <c r="S585" s="662"/>
      <c r="T585" s="299"/>
    </row>
    <row r="586" spans="2:22" x14ac:dyDescent="0.2">
      <c r="B586" s="273"/>
      <c r="C586" s="274" t="s">
        <v>283</v>
      </c>
      <c r="D586" s="275" t="s">
        <v>284</v>
      </c>
      <c r="E586" s="275" t="s">
        <v>47</v>
      </c>
      <c r="F586" s="275" t="s">
        <v>283</v>
      </c>
      <c r="G586" s="275" t="s">
        <v>284</v>
      </c>
      <c r="H586" s="275" t="s">
        <v>47</v>
      </c>
      <c r="I586" s="276" t="s">
        <v>283</v>
      </c>
      <c r="J586" s="276" t="s">
        <v>284</v>
      </c>
      <c r="K586" s="276" t="s">
        <v>47</v>
      </c>
      <c r="L586" s="274" t="s">
        <v>283</v>
      </c>
      <c r="M586" s="275" t="s">
        <v>284</v>
      </c>
      <c r="N586" s="275" t="s">
        <v>47</v>
      </c>
      <c r="O586" s="275" t="s">
        <v>283</v>
      </c>
      <c r="P586" s="275" t="s">
        <v>284</v>
      </c>
      <c r="Q586" s="275" t="s">
        <v>47</v>
      </c>
      <c r="R586" s="276" t="s">
        <v>283</v>
      </c>
      <c r="S586" s="276" t="s">
        <v>284</v>
      </c>
      <c r="T586" s="276" t="s">
        <v>47</v>
      </c>
    </row>
    <row r="587" spans="2:22" x14ac:dyDescent="0.2">
      <c r="B587" s="125" t="s">
        <v>721</v>
      </c>
      <c r="C587" s="282"/>
      <c r="D587" s="282"/>
      <c r="E587" s="282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3"/>
    </row>
    <row r="588" spans="2:22" x14ac:dyDescent="0.2">
      <c r="B588" s="114" t="s">
        <v>715</v>
      </c>
      <c r="C588" s="104">
        <f>+C10*E599</f>
        <v>0</v>
      </c>
      <c r="D588" s="104">
        <f t="shared" ref="D588:D597" si="453">+D10*$E$599</f>
        <v>56.274820753498382</v>
      </c>
      <c r="E588" s="104">
        <f>+C588+D588</f>
        <v>56.274820753498382</v>
      </c>
      <c r="F588" s="104">
        <f>+F10*H599</f>
        <v>0</v>
      </c>
      <c r="G588" s="104">
        <f t="shared" ref="G588:G597" si="454">+G10*$H$599</f>
        <v>49.227870155545361</v>
      </c>
      <c r="H588" s="104">
        <f>+F588+G588</f>
        <v>49.227870155545361</v>
      </c>
      <c r="I588" s="104">
        <f>+I10*K599</f>
        <v>0</v>
      </c>
      <c r="J588" s="104">
        <f t="shared" ref="J588:J597" si="455">+J10*$K$599</f>
        <v>54.356987208290043</v>
      </c>
      <c r="K588" s="104">
        <f>+I588+J588</f>
        <v>54.356987208290043</v>
      </c>
      <c r="L588" s="104">
        <f>+L10*N599</f>
        <v>0</v>
      </c>
      <c r="M588" s="104">
        <f t="shared" ref="M588:M597" si="456">+M10*$N$599</f>
        <v>59.794678892101111</v>
      </c>
      <c r="N588" s="104">
        <f>+L588+M588</f>
        <v>59.794678892101111</v>
      </c>
      <c r="O588" s="104">
        <f>+O10*Q599</f>
        <v>0</v>
      </c>
      <c r="P588" s="104">
        <f t="shared" ref="P588:P597" si="457">+P10*$Q$599</f>
        <v>132.03883337702592</v>
      </c>
      <c r="Q588" s="104">
        <f>+O588+P588</f>
        <v>132.03883337702592</v>
      </c>
      <c r="R588" s="104">
        <f>+R10*T599</f>
        <v>0</v>
      </c>
      <c r="S588" s="104">
        <f t="shared" ref="S588:S597" si="458">+S10*$T$599</f>
        <v>144.63100873551122</v>
      </c>
      <c r="T588" s="104">
        <f>+R588+S588</f>
        <v>144.63100873551122</v>
      </c>
    </row>
    <row r="589" spans="2:22" x14ac:dyDescent="0.2">
      <c r="B589" s="114" t="s">
        <v>716</v>
      </c>
      <c r="C589" s="104">
        <f t="shared" ref="C589:C597" si="459">+C11*$E$599</f>
        <v>76.57758880516684</v>
      </c>
      <c r="D589" s="104">
        <f t="shared" si="453"/>
        <v>0</v>
      </c>
      <c r="E589" s="104">
        <f t="shared" ref="E589:E597" si="460">+C589+D589</f>
        <v>76.57758880516684</v>
      </c>
      <c r="F589" s="104">
        <f t="shared" ref="F589:F597" si="461">+F11*$H$599</f>
        <v>66.988247106787043</v>
      </c>
      <c r="G589" s="104">
        <f t="shared" si="454"/>
        <v>0</v>
      </c>
      <c r="H589" s="104">
        <f t="shared" ref="H589:H597" si="462">+F589+G589</f>
        <v>66.988247106787043</v>
      </c>
      <c r="I589" s="104">
        <f t="shared" ref="I589:I597" si="463">+I11*$K$599</f>
        <v>73.967841378959548</v>
      </c>
      <c r="J589" s="104">
        <f t="shared" si="455"/>
        <v>0</v>
      </c>
      <c r="K589" s="104">
        <f t="shared" ref="K589:K597" si="464">+I589+J589</f>
        <v>73.967841378959548</v>
      </c>
      <c r="L589" s="104">
        <f t="shared" ref="L589:L597" si="465">+L11*$N$599</f>
        <v>81.367337498834317</v>
      </c>
      <c r="M589" s="104">
        <f t="shared" si="456"/>
        <v>0</v>
      </c>
      <c r="N589" s="104">
        <f t="shared" ref="N589:N597" si="466">+L589+M589</f>
        <v>81.367337498834317</v>
      </c>
      <c r="O589" s="104">
        <f t="shared" ref="O589:O597" si="467">+O11*$Q$599</f>
        <v>134.75674404566524</v>
      </c>
      <c r="P589" s="104">
        <f t="shared" si="457"/>
        <v>0</v>
      </c>
      <c r="Q589" s="104">
        <f t="shared" ref="Q589:Q597" si="468">+O589+P589</f>
        <v>134.75674404566524</v>
      </c>
      <c r="R589" s="104">
        <f t="shared" ref="R589:R597" si="469">+R11*$T$599</f>
        <v>147.6081189659225</v>
      </c>
      <c r="S589" s="104">
        <f t="shared" si="458"/>
        <v>0</v>
      </c>
      <c r="T589" s="104">
        <f t="shared" ref="T589:T597" si="470">+R589+S589</f>
        <v>147.6081189659225</v>
      </c>
      <c r="V589" s="135"/>
    </row>
    <row r="590" spans="2:22" x14ac:dyDescent="0.2">
      <c r="B590" s="114" t="s">
        <v>287</v>
      </c>
      <c r="C590" s="104">
        <f t="shared" si="459"/>
        <v>47.186894510226047</v>
      </c>
      <c r="D590" s="104">
        <f t="shared" si="453"/>
        <v>0</v>
      </c>
      <c r="E590" s="104">
        <f t="shared" si="460"/>
        <v>47.186894510226047</v>
      </c>
      <c r="F590" s="104">
        <f t="shared" si="461"/>
        <v>41.277969167914549</v>
      </c>
      <c r="G590" s="104">
        <f t="shared" si="454"/>
        <v>0</v>
      </c>
      <c r="H590" s="104">
        <f t="shared" si="462"/>
        <v>41.277969167914549</v>
      </c>
      <c r="I590" s="104">
        <f t="shared" si="463"/>
        <v>45.578775497598308</v>
      </c>
      <c r="J590" s="104">
        <f t="shared" si="455"/>
        <v>0</v>
      </c>
      <c r="K590" s="104">
        <f t="shared" si="464"/>
        <v>45.578775497598308</v>
      </c>
      <c r="L590" s="104">
        <f t="shared" si="465"/>
        <v>50.138324163014097</v>
      </c>
      <c r="M590" s="104">
        <f t="shared" si="456"/>
        <v>0</v>
      </c>
      <c r="N590" s="104">
        <f t="shared" si="466"/>
        <v>50.138324163014097</v>
      </c>
      <c r="O590" s="104">
        <f t="shared" si="467"/>
        <v>55.357817389651217</v>
      </c>
      <c r="P590" s="104">
        <f t="shared" si="457"/>
        <v>0</v>
      </c>
      <c r="Q590" s="104">
        <f t="shared" si="468"/>
        <v>55.357817389651217</v>
      </c>
      <c r="R590" s="104">
        <f t="shared" si="469"/>
        <v>60.637138072855478</v>
      </c>
      <c r="S590" s="104">
        <f t="shared" si="458"/>
        <v>0</v>
      </c>
      <c r="T590" s="104">
        <f t="shared" si="470"/>
        <v>60.637138072855478</v>
      </c>
    </row>
    <row r="591" spans="2:22" x14ac:dyDescent="0.2">
      <c r="B591" s="114" t="s">
        <v>288</v>
      </c>
      <c r="C591" s="104">
        <f t="shared" si="459"/>
        <v>0</v>
      </c>
      <c r="D591" s="104">
        <f t="shared" si="453"/>
        <v>0</v>
      </c>
      <c r="E591" s="104">
        <f t="shared" si="460"/>
        <v>0</v>
      </c>
      <c r="F591" s="104">
        <f t="shared" si="461"/>
        <v>77.789741708661879</v>
      </c>
      <c r="G591" s="104">
        <f t="shared" si="454"/>
        <v>0</v>
      </c>
      <c r="H591" s="104">
        <f t="shared" si="462"/>
        <v>77.789741708661879</v>
      </c>
      <c r="I591" s="104">
        <f t="shared" si="463"/>
        <v>103.27016601005732</v>
      </c>
      <c r="J591" s="104">
        <f t="shared" si="455"/>
        <v>0</v>
      </c>
      <c r="K591" s="104">
        <f t="shared" si="464"/>
        <v>103.27016601005732</v>
      </c>
      <c r="L591" s="104">
        <f t="shared" si="465"/>
        <v>129.10423558366466</v>
      </c>
      <c r="M591" s="104">
        <f t="shared" si="456"/>
        <v>0</v>
      </c>
      <c r="N591" s="104">
        <f t="shared" si="466"/>
        <v>129.10423558366466</v>
      </c>
      <c r="O591" s="104">
        <f t="shared" si="467"/>
        <v>216.00882531714896</v>
      </c>
      <c r="P591" s="104">
        <f t="shared" si="457"/>
        <v>0</v>
      </c>
      <c r="Q591" s="104">
        <f t="shared" si="468"/>
        <v>216.00882531714896</v>
      </c>
      <c r="R591" s="104">
        <f t="shared" si="469"/>
        <v>266.73458599294935</v>
      </c>
      <c r="S591" s="104">
        <f t="shared" si="458"/>
        <v>0</v>
      </c>
      <c r="T591" s="104">
        <f t="shared" si="470"/>
        <v>266.73458599294935</v>
      </c>
    </row>
    <row r="592" spans="2:22" x14ac:dyDescent="0.2">
      <c r="B592" s="114" t="s">
        <v>289</v>
      </c>
      <c r="C592" s="104">
        <f t="shared" si="459"/>
        <v>49.074370290635088</v>
      </c>
      <c r="D592" s="104">
        <f t="shared" si="453"/>
        <v>0</v>
      </c>
      <c r="E592" s="104">
        <f t="shared" si="460"/>
        <v>49.074370290635088</v>
      </c>
      <c r="F592" s="104">
        <f t="shared" si="461"/>
        <v>42.929087934631134</v>
      </c>
      <c r="G592" s="104">
        <f t="shared" si="454"/>
        <v>0</v>
      </c>
      <c r="H592" s="104">
        <f t="shared" si="462"/>
        <v>42.929087934631134</v>
      </c>
      <c r="I592" s="104">
        <f t="shared" si="463"/>
        <v>47.40192651750224</v>
      </c>
      <c r="J592" s="104">
        <f t="shared" si="455"/>
        <v>0</v>
      </c>
      <c r="K592" s="104">
        <f t="shared" si="464"/>
        <v>47.40192651750224</v>
      </c>
      <c r="L592" s="104">
        <f t="shared" si="465"/>
        <v>52.143857129534666</v>
      </c>
      <c r="M592" s="104">
        <f t="shared" si="456"/>
        <v>0</v>
      </c>
      <c r="N592" s="104">
        <f t="shared" si="466"/>
        <v>52.143857129534666</v>
      </c>
      <c r="O592" s="104">
        <f t="shared" si="467"/>
        <v>57.572130085237262</v>
      </c>
      <c r="P592" s="104">
        <f t="shared" si="457"/>
        <v>0</v>
      </c>
      <c r="Q592" s="104">
        <f t="shared" si="468"/>
        <v>57.572130085237262</v>
      </c>
      <c r="R592" s="104">
        <f t="shared" si="469"/>
        <v>63.062623595769693</v>
      </c>
      <c r="S592" s="104">
        <f t="shared" si="458"/>
        <v>0</v>
      </c>
      <c r="T592" s="104">
        <f t="shared" si="470"/>
        <v>63.062623595769693</v>
      </c>
    </row>
    <row r="593" spans="2:20" x14ac:dyDescent="0.2">
      <c r="B593" s="114" t="s">
        <v>290</v>
      </c>
      <c r="C593" s="104">
        <f t="shared" si="459"/>
        <v>0</v>
      </c>
      <c r="D593" s="104">
        <f t="shared" si="453"/>
        <v>38.673993541442414</v>
      </c>
      <c r="E593" s="104">
        <f t="shared" si="460"/>
        <v>38.673993541442414</v>
      </c>
      <c r="F593" s="104">
        <f t="shared" si="461"/>
        <v>0</v>
      </c>
      <c r="G593" s="104">
        <f t="shared" si="454"/>
        <v>33.831086567009152</v>
      </c>
      <c r="H593" s="104">
        <f t="shared" si="462"/>
        <v>33.831086567009152</v>
      </c>
      <c r="I593" s="104">
        <f t="shared" si="463"/>
        <v>0</v>
      </c>
      <c r="J593" s="104">
        <f t="shared" si="455"/>
        <v>37.355992326194858</v>
      </c>
      <c r="K593" s="104">
        <f t="shared" si="464"/>
        <v>37.355992326194858</v>
      </c>
      <c r="L593" s="104">
        <f t="shared" si="465"/>
        <v>0</v>
      </c>
      <c r="M593" s="104">
        <f t="shared" si="456"/>
        <v>41.092961191564207</v>
      </c>
      <c r="N593" s="104">
        <f t="shared" si="466"/>
        <v>41.092961191564207</v>
      </c>
      <c r="O593" s="104">
        <f t="shared" si="467"/>
        <v>0</v>
      </c>
      <c r="P593" s="104">
        <f t="shared" si="457"/>
        <v>45.37081523200802</v>
      </c>
      <c r="Q593" s="104">
        <f t="shared" si="468"/>
        <v>45.37081523200802</v>
      </c>
      <c r="R593" s="104">
        <f t="shared" si="469"/>
        <v>0</v>
      </c>
      <c r="S593" s="104">
        <f t="shared" si="458"/>
        <v>49.697703367466858</v>
      </c>
      <c r="T593" s="104">
        <f t="shared" si="470"/>
        <v>49.697703367466858</v>
      </c>
    </row>
    <row r="594" spans="2:20" x14ac:dyDescent="0.2">
      <c r="B594" s="114" t="s">
        <v>291</v>
      </c>
      <c r="C594" s="104">
        <f t="shared" si="459"/>
        <v>0</v>
      </c>
      <c r="D594" s="104">
        <f t="shared" si="453"/>
        <v>19.722195909580194</v>
      </c>
      <c r="E594" s="104">
        <f t="shared" si="460"/>
        <v>19.722195909580194</v>
      </c>
      <c r="F594" s="104">
        <f t="shared" si="461"/>
        <v>0</v>
      </c>
      <c r="G594" s="104">
        <f t="shared" si="454"/>
        <v>17.252506297120206</v>
      </c>
      <c r="H594" s="104">
        <f t="shared" si="462"/>
        <v>17.252506297120206</v>
      </c>
      <c r="I594" s="104">
        <f t="shared" si="463"/>
        <v>0</v>
      </c>
      <c r="J594" s="104">
        <f t="shared" si="455"/>
        <v>19.050067799812517</v>
      </c>
      <c r="K594" s="104">
        <f t="shared" si="464"/>
        <v>19.050067799812517</v>
      </c>
      <c r="L594" s="104">
        <f t="shared" si="465"/>
        <v>0</v>
      </c>
      <c r="M594" s="104">
        <f t="shared" si="456"/>
        <v>20.955773037929159</v>
      </c>
      <c r="N594" s="104">
        <f t="shared" si="466"/>
        <v>20.955773037929159</v>
      </c>
      <c r="O594" s="104">
        <f t="shared" si="467"/>
        <v>0</v>
      </c>
      <c r="P594" s="104">
        <f t="shared" si="457"/>
        <v>23.137308166123614</v>
      </c>
      <c r="Q594" s="104">
        <f t="shared" si="468"/>
        <v>23.137308166123614</v>
      </c>
      <c r="R594" s="104">
        <f t="shared" si="469"/>
        <v>0</v>
      </c>
      <c r="S594" s="104">
        <f t="shared" si="458"/>
        <v>25.343848729226131</v>
      </c>
      <c r="T594" s="104">
        <f t="shared" si="470"/>
        <v>25.343848729226131</v>
      </c>
    </row>
    <row r="595" spans="2:20" s="135" customFormat="1" x14ac:dyDescent="0.2">
      <c r="B595" s="114" t="s">
        <v>292</v>
      </c>
      <c r="C595" s="119">
        <f t="shared" si="459"/>
        <v>462.2389666307858</v>
      </c>
      <c r="D595" s="119">
        <f t="shared" si="453"/>
        <v>0</v>
      </c>
      <c r="E595" s="119">
        <f t="shared" si="460"/>
        <v>462.2389666307858</v>
      </c>
      <c r="F595" s="119">
        <f t="shared" si="461"/>
        <v>404.35561633875483</v>
      </c>
      <c r="G595" s="119">
        <f t="shared" si="454"/>
        <v>0</v>
      </c>
      <c r="H595" s="119">
        <f t="shared" si="462"/>
        <v>404.35561633875483</v>
      </c>
      <c r="I595" s="119">
        <f t="shared" si="463"/>
        <v>446.48596405810594</v>
      </c>
      <c r="J595" s="119">
        <f t="shared" si="455"/>
        <v>0</v>
      </c>
      <c r="K595" s="119">
        <f t="shared" si="464"/>
        <v>446.48596405810594</v>
      </c>
      <c r="L595" s="119">
        <f t="shared" si="465"/>
        <v>491.1509305764647</v>
      </c>
      <c r="M595" s="119">
        <f t="shared" si="456"/>
        <v>0</v>
      </c>
      <c r="N595" s="119">
        <f t="shared" si="466"/>
        <v>491.1509305764647</v>
      </c>
      <c r="O595" s="119">
        <f t="shared" si="467"/>
        <v>0</v>
      </c>
      <c r="P595" s="119">
        <f t="shared" si="457"/>
        <v>0</v>
      </c>
      <c r="Q595" s="119">
        <f t="shared" si="468"/>
        <v>0</v>
      </c>
      <c r="R595" s="119">
        <f t="shared" si="469"/>
        <v>0</v>
      </c>
      <c r="S595" s="119">
        <f t="shared" si="458"/>
        <v>0</v>
      </c>
      <c r="T595" s="119">
        <f t="shared" si="470"/>
        <v>0</v>
      </c>
    </row>
    <row r="596" spans="2:20" x14ac:dyDescent="0.2">
      <c r="B596" s="114" t="s">
        <v>293</v>
      </c>
      <c r="C596" s="104">
        <f t="shared" si="459"/>
        <v>0</v>
      </c>
      <c r="D596" s="104">
        <f t="shared" si="453"/>
        <v>20.261474703982778</v>
      </c>
      <c r="E596" s="104">
        <f t="shared" si="460"/>
        <v>20.261474703982778</v>
      </c>
      <c r="F596" s="104">
        <f t="shared" si="461"/>
        <v>0</v>
      </c>
      <c r="G596" s="104">
        <f t="shared" si="454"/>
        <v>17.724254516182086</v>
      </c>
      <c r="H596" s="104">
        <f t="shared" si="462"/>
        <v>17.724254516182086</v>
      </c>
      <c r="I596" s="104">
        <f t="shared" si="463"/>
        <v>0</v>
      </c>
      <c r="J596" s="104">
        <f t="shared" si="455"/>
        <v>19.57096809121364</v>
      </c>
      <c r="K596" s="104">
        <f t="shared" si="464"/>
        <v>19.57096809121364</v>
      </c>
      <c r="L596" s="104">
        <f t="shared" si="465"/>
        <v>0</v>
      </c>
      <c r="M596" s="104">
        <f t="shared" si="456"/>
        <v>21.528782456935033</v>
      </c>
      <c r="N596" s="104">
        <f t="shared" si="466"/>
        <v>21.528782456935033</v>
      </c>
      <c r="O596" s="104">
        <f t="shared" si="467"/>
        <v>0</v>
      </c>
      <c r="P596" s="104">
        <f t="shared" si="457"/>
        <v>23.76996893629105</v>
      </c>
      <c r="Q596" s="104">
        <f t="shared" si="468"/>
        <v>23.76996893629105</v>
      </c>
      <c r="R596" s="104">
        <f t="shared" si="469"/>
        <v>0</v>
      </c>
      <c r="S596" s="104">
        <f t="shared" si="458"/>
        <v>26.036844592915905</v>
      </c>
      <c r="T596" s="104">
        <f t="shared" si="470"/>
        <v>26.036844592915905</v>
      </c>
    </row>
    <row r="597" spans="2:20" s="135" customFormat="1" x14ac:dyDescent="0.2">
      <c r="B597" s="114" t="s">
        <v>294</v>
      </c>
      <c r="C597" s="104">
        <f t="shared" si="459"/>
        <v>608.04423651237892</v>
      </c>
      <c r="D597" s="104">
        <f t="shared" si="453"/>
        <v>0</v>
      </c>
      <c r="E597" s="104">
        <f t="shared" si="460"/>
        <v>608.04423651237892</v>
      </c>
      <c r="F597" s="104">
        <f t="shared" si="461"/>
        <v>483.54780607466517</v>
      </c>
      <c r="G597" s="104">
        <f t="shared" si="454"/>
        <v>0</v>
      </c>
      <c r="H597" s="104">
        <f t="shared" si="462"/>
        <v>483.54780607466517</v>
      </c>
      <c r="I597" s="104">
        <f t="shared" si="463"/>
        <v>485.39026638858809</v>
      </c>
      <c r="J597" s="104">
        <f t="shared" si="455"/>
        <v>0</v>
      </c>
      <c r="K597" s="104">
        <f t="shared" si="464"/>
        <v>485.39026638858809</v>
      </c>
      <c r="L597" s="104">
        <f t="shared" si="465"/>
        <v>485.40644503682461</v>
      </c>
      <c r="M597" s="104">
        <f t="shared" si="456"/>
        <v>0</v>
      </c>
      <c r="N597" s="104">
        <f t="shared" si="466"/>
        <v>485.40644503682461</v>
      </c>
      <c r="O597" s="104">
        <f t="shared" si="467"/>
        <v>1382.3135647846445</v>
      </c>
      <c r="P597" s="104">
        <f t="shared" si="457"/>
        <v>0</v>
      </c>
      <c r="Q597" s="104">
        <f t="shared" si="468"/>
        <v>1382.3135647846445</v>
      </c>
      <c r="R597" s="104">
        <f t="shared" si="469"/>
        <v>1376.4917772521248</v>
      </c>
      <c r="S597" s="104">
        <f t="shared" si="458"/>
        <v>0</v>
      </c>
      <c r="T597" s="104">
        <f t="shared" si="470"/>
        <v>1376.4917772521248</v>
      </c>
    </row>
    <row r="598" spans="2:20" x14ac:dyDescent="0.2">
      <c r="B598" s="278" t="s">
        <v>8</v>
      </c>
      <c r="C598" s="106">
        <f t="shared" ref="C598:T598" si="471">SUM(C588:C597)</f>
        <v>1243.1220567491928</v>
      </c>
      <c r="D598" s="106">
        <f t="shared" si="471"/>
        <v>134.93248490850377</v>
      </c>
      <c r="E598" s="106">
        <f t="shared" si="471"/>
        <v>1378.0545416576965</v>
      </c>
      <c r="F598" s="106">
        <f t="shared" si="471"/>
        <v>1116.8884683314145</v>
      </c>
      <c r="G598" s="106">
        <f t="shared" si="471"/>
        <v>118.0357175358568</v>
      </c>
      <c r="H598" s="106">
        <f t="shared" si="471"/>
        <v>1234.9241858672715</v>
      </c>
      <c r="I598" s="106">
        <f t="shared" si="471"/>
        <v>1202.0949398508114</v>
      </c>
      <c r="J598" s="106">
        <f t="shared" si="471"/>
        <v>130.33401542551107</v>
      </c>
      <c r="K598" s="106">
        <f t="shared" si="471"/>
        <v>1332.4289552763225</v>
      </c>
      <c r="L598" s="106">
        <f t="shared" si="471"/>
        <v>1289.3111299883371</v>
      </c>
      <c r="M598" s="106">
        <f t="shared" si="471"/>
        <v>143.3721955785295</v>
      </c>
      <c r="N598" s="106">
        <f t="shared" si="471"/>
        <v>1432.6833255668666</v>
      </c>
      <c r="O598" s="106">
        <f t="shared" si="471"/>
        <v>1846.0090816223474</v>
      </c>
      <c r="P598" s="106">
        <f t="shared" si="471"/>
        <v>224.31692571144862</v>
      </c>
      <c r="Q598" s="106">
        <f t="shared" si="471"/>
        <v>2070.326007333796</v>
      </c>
      <c r="R598" s="106">
        <f t="shared" si="471"/>
        <v>1914.534243879622</v>
      </c>
      <c r="S598" s="106">
        <f t="shared" si="471"/>
        <v>245.70940542512011</v>
      </c>
      <c r="T598" s="106">
        <f t="shared" si="471"/>
        <v>2160.2436493047417</v>
      </c>
    </row>
    <row r="599" spans="2:20" x14ac:dyDescent="0.2">
      <c r="B599" s="279" t="s">
        <v>297</v>
      </c>
      <c r="C599" s="241"/>
      <c r="D599" s="240"/>
      <c r="E599" s="285">
        <f>Asignaciones!K12</f>
        <v>7.7039827771797631E-2</v>
      </c>
      <c r="F599" s="241"/>
      <c r="G599" s="240"/>
      <c r="H599" s="285">
        <f>Asignaciones!L12</f>
        <v>6.1266002475568904E-2</v>
      </c>
      <c r="I599" s="241"/>
      <c r="J599" s="240"/>
      <c r="K599" s="285">
        <f>Asignaciones!M12</f>
        <v>6.1499444085138542E-2</v>
      </c>
      <c r="L599" s="241"/>
      <c r="M599" s="240"/>
      <c r="N599" s="285">
        <f>Asignaciones!N12</f>
        <v>6.1501493936446848E-2</v>
      </c>
      <c r="O599" s="241"/>
      <c r="P599" s="240"/>
      <c r="Q599" s="285">
        <f>Asignaciones!O12</f>
        <v>6.1730831243713084E-2</v>
      </c>
      <c r="R599" s="241"/>
      <c r="S599" s="240"/>
      <c r="T599" s="285">
        <f>Asignaciones!P12</f>
        <v>6.1470844079539726E-2</v>
      </c>
    </row>
    <row r="603" spans="2:20" x14ac:dyDescent="0.2">
      <c r="B603" s="2" t="s">
        <v>321</v>
      </c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7"/>
    </row>
    <row r="604" spans="2:20" x14ac:dyDescent="0.2">
      <c r="B604" s="9" t="s">
        <v>20</v>
      </c>
      <c r="C604" s="199"/>
      <c r="D604" s="199"/>
      <c r="E604" s="199"/>
      <c r="F604" s="199"/>
      <c r="G604" s="199"/>
      <c r="H604" s="199"/>
      <c r="I604" s="199"/>
      <c r="J604" s="199"/>
      <c r="K604" s="199"/>
      <c r="L604" s="199"/>
      <c r="M604" s="199"/>
      <c r="N604" s="199"/>
      <c r="O604" s="199"/>
      <c r="P604" s="199"/>
      <c r="Q604" s="199"/>
      <c r="R604" s="199"/>
      <c r="S604" s="199"/>
      <c r="T604" s="262"/>
    </row>
    <row r="605" spans="2:20" x14ac:dyDescent="0.2">
      <c r="B605" s="201" t="s">
        <v>281</v>
      </c>
      <c r="C605" s="199"/>
      <c r="D605" s="199"/>
      <c r="E605" s="199"/>
      <c r="F605" s="199"/>
      <c r="G605" s="199"/>
      <c r="H605" s="199"/>
      <c r="I605" s="199"/>
      <c r="J605" s="199"/>
      <c r="K605" s="199"/>
      <c r="L605" s="199"/>
      <c r="M605" s="199"/>
      <c r="N605" s="199"/>
      <c r="O605" s="199"/>
      <c r="P605" s="199"/>
      <c r="Q605" s="199"/>
      <c r="R605" s="199"/>
      <c r="S605" s="199"/>
      <c r="T605" s="262"/>
    </row>
    <row r="606" spans="2:20" x14ac:dyDescent="0.2">
      <c r="B606" s="201" t="s">
        <v>2</v>
      </c>
      <c r="C606" s="199"/>
      <c r="D606" s="199"/>
      <c r="E606" s="199"/>
      <c r="F606" s="199"/>
      <c r="G606" s="199"/>
      <c r="H606" s="199"/>
      <c r="I606" s="199"/>
      <c r="J606" s="199"/>
      <c r="K606" s="199"/>
      <c r="L606" s="199"/>
      <c r="M606" s="199"/>
      <c r="N606" s="199"/>
      <c r="O606" s="199"/>
      <c r="P606" s="199"/>
      <c r="Q606" s="199"/>
      <c r="R606" s="199"/>
      <c r="S606" s="199"/>
      <c r="T606" s="262"/>
    </row>
    <row r="607" spans="2:20" x14ac:dyDescent="0.2">
      <c r="B607" s="256"/>
      <c r="C607" s="197"/>
      <c r="D607" s="197"/>
      <c r="E607" s="197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263"/>
    </row>
    <row r="608" spans="2:20" x14ac:dyDescent="0.2">
      <c r="B608" s="264"/>
    </row>
    <row r="609" spans="2:20" x14ac:dyDescent="0.2">
      <c r="B609" s="265" t="s">
        <v>282</v>
      </c>
      <c r="C609" s="267" t="s">
        <v>38</v>
      </c>
      <c r="D609" s="662"/>
      <c r="E609" s="299"/>
      <c r="F609" s="270" t="s">
        <v>39</v>
      </c>
      <c r="G609" s="663"/>
      <c r="H609" s="663"/>
      <c r="I609" s="301" t="s">
        <v>40</v>
      </c>
      <c r="J609" s="662"/>
      <c r="K609" s="299"/>
      <c r="L609" s="267" t="s">
        <v>121</v>
      </c>
      <c r="M609" s="662"/>
      <c r="N609" s="299"/>
      <c r="O609" s="270" t="s">
        <v>122</v>
      </c>
      <c r="P609" s="662"/>
      <c r="Q609" s="299"/>
      <c r="R609" s="301" t="s">
        <v>633</v>
      </c>
      <c r="S609" s="662"/>
      <c r="T609" s="299"/>
    </row>
    <row r="610" spans="2:20" x14ac:dyDescent="0.2">
      <c r="B610" s="273"/>
      <c r="C610" s="274" t="s">
        <v>283</v>
      </c>
      <c r="D610" s="275" t="s">
        <v>284</v>
      </c>
      <c r="E610" s="275" t="s">
        <v>47</v>
      </c>
      <c r="F610" s="275" t="s">
        <v>283</v>
      </c>
      <c r="G610" s="275" t="s">
        <v>284</v>
      </c>
      <c r="H610" s="275" t="s">
        <v>47</v>
      </c>
      <c r="I610" s="276" t="s">
        <v>283</v>
      </c>
      <c r="J610" s="276" t="s">
        <v>284</v>
      </c>
      <c r="K610" s="276" t="s">
        <v>47</v>
      </c>
      <c r="L610" s="274" t="s">
        <v>283</v>
      </c>
      <c r="M610" s="275" t="s">
        <v>284</v>
      </c>
      <c r="N610" s="275" t="s">
        <v>47</v>
      </c>
      <c r="O610" s="275" t="s">
        <v>283</v>
      </c>
      <c r="P610" s="275" t="s">
        <v>284</v>
      </c>
      <c r="Q610" s="275" t="s">
        <v>47</v>
      </c>
      <c r="R610" s="276" t="s">
        <v>283</v>
      </c>
      <c r="S610" s="276" t="s">
        <v>284</v>
      </c>
      <c r="T610" s="276" t="s">
        <v>47</v>
      </c>
    </row>
    <row r="611" spans="2:20" x14ac:dyDescent="0.2">
      <c r="B611" s="286" t="s">
        <v>95</v>
      </c>
      <c r="C611" s="234"/>
      <c r="D611" s="234"/>
      <c r="E611" s="234"/>
      <c r="F611" s="234"/>
      <c r="G611" s="234"/>
      <c r="H611" s="234"/>
      <c r="I611" s="234"/>
      <c r="J611" s="234"/>
      <c r="K611" s="234"/>
      <c r="L611" s="234"/>
      <c r="M611" s="234"/>
      <c r="N611" s="234"/>
      <c r="O611" s="234"/>
      <c r="P611" s="234"/>
      <c r="Q611" s="234"/>
      <c r="R611" s="234"/>
      <c r="S611" s="234"/>
      <c r="T611" s="232"/>
    </row>
    <row r="612" spans="2:20" x14ac:dyDescent="0.2">
      <c r="B612" s="114" t="s">
        <v>715</v>
      </c>
      <c r="C612" s="104">
        <f>+C588*E623</f>
        <v>0</v>
      </c>
      <c r="D612" s="104">
        <f t="shared" ref="D612:D621" si="472">+D588*$E$623</f>
        <v>9.0030277717976315</v>
      </c>
      <c r="E612" s="104">
        <f>+C612+D612</f>
        <v>9.0030277717976315</v>
      </c>
      <c r="F612" s="104">
        <f>+F588*H623</f>
        <v>0</v>
      </c>
      <c r="G612" s="104">
        <f t="shared" ref="G612:G621" si="473">+G588*$H$623</f>
        <v>8.0609072492620903</v>
      </c>
      <c r="H612" s="104">
        <f>+F612+G612</f>
        <v>8.0609072492620903</v>
      </c>
      <c r="I612" s="104">
        <f>+I588*K623</f>
        <v>0</v>
      </c>
      <c r="J612" s="104">
        <f t="shared" ref="J612:J621" si="474">+J588*$K$623</f>
        <v>8.7244164004205196</v>
      </c>
      <c r="K612" s="104">
        <f>+I612+J612</f>
        <v>8.7244164004205196</v>
      </c>
      <c r="L612" s="104">
        <f>+L588*N623</f>
        <v>0</v>
      </c>
      <c r="M612" s="104">
        <f t="shared" ref="M612:M621" si="475">+M588*$N$623</f>
        <v>9.5979774491541683</v>
      </c>
      <c r="N612" s="104">
        <f>+L612+M612</f>
        <v>9.5979774491541683</v>
      </c>
      <c r="O612" s="104">
        <f>+O588*Q623</f>
        <v>0</v>
      </c>
      <c r="P612" s="104">
        <f t="shared" ref="P612:P621" si="476">+P588*$Q$623</f>
        <v>21.211560291610184</v>
      </c>
      <c r="Q612" s="104">
        <f>+O612+P612</f>
        <v>21.211560291610184</v>
      </c>
      <c r="R612" s="104">
        <f>+R588*T623</f>
        <v>0</v>
      </c>
      <c r="S612" s="104">
        <f t="shared" ref="S612:S621" si="477">+S588*$T$623</f>
        <v>23.242235079448434</v>
      </c>
      <c r="T612" s="104">
        <f>+R612+S612</f>
        <v>23.242235079448434</v>
      </c>
    </row>
    <row r="613" spans="2:20" x14ac:dyDescent="0.2">
      <c r="B613" s="114" t="s">
        <v>716</v>
      </c>
      <c r="C613" s="104">
        <f t="shared" ref="C613:C621" si="478">+C589*$E$623</f>
        <v>12.25113024757804</v>
      </c>
      <c r="D613" s="104">
        <f t="shared" si="472"/>
        <v>0</v>
      </c>
      <c r="E613" s="104">
        <f t="shared" ref="E613:E621" si="479">+C613+D613</f>
        <v>12.25113024757804</v>
      </c>
      <c r="F613" s="104">
        <f t="shared" ref="F613:F621" si="480">+F589*$H$623</f>
        <v>10.969112517203474</v>
      </c>
      <c r="G613" s="104">
        <f t="shared" si="473"/>
        <v>0</v>
      </c>
      <c r="H613" s="104">
        <f t="shared" ref="H613:H621" si="481">+F613+G613</f>
        <v>10.969112517203474</v>
      </c>
      <c r="I613" s="104">
        <f t="shared" ref="I613:I621" si="482">+I589*$K$623</f>
        <v>11.872001771501397</v>
      </c>
      <c r="J613" s="104">
        <f t="shared" si="474"/>
        <v>0</v>
      </c>
      <c r="K613" s="104">
        <f t="shared" ref="K613:K621" si="483">+I613+J613</f>
        <v>11.872001771501397</v>
      </c>
      <c r="L613" s="104">
        <f t="shared" ref="L613:L621" si="484">+L589*$N$623</f>
        <v>13.060725216381977</v>
      </c>
      <c r="M613" s="104">
        <f t="shared" si="475"/>
        <v>0</v>
      </c>
      <c r="N613" s="104">
        <f t="shared" ref="N613:N621" si="485">+L613+M613</f>
        <v>13.060725216381977</v>
      </c>
      <c r="O613" s="104">
        <f t="shared" ref="O613:O621" si="486">+O589*$Q$623</f>
        <v>21.648182795312827</v>
      </c>
      <c r="P613" s="104">
        <f t="shared" si="476"/>
        <v>0</v>
      </c>
      <c r="Q613" s="104">
        <f t="shared" ref="Q613:Q621" si="487">+O613+P613</f>
        <v>21.648182795312827</v>
      </c>
      <c r="R613" s="104">
        <f t="shared" ref="R613:R621" si="488">+R589*$T$623</f>
        <v>23.720657351667992</v>
      </c>
      <c r="S613" s="104">
        <f t="shared" si="477"/>
        <v>0</v>
      </c>
      <c r="T613" s="104">
        <f t="shared" ref="T613:T621" si="489">+R613+S613</f>
        <v>23.720657351667992</v>
      </c>
    </row>
    <row r="614" spans="2:20" x14ac:dyDescent="0.2">
      <c r="B614" s="114" t="s">
        <v>287</v>
      </c>
      <c r="C614" s="104">
        <f t="shared" si="478"/>
        <v>7.5491119483315385</v>
      </c>
      <c r="D614" s="104">
        <f t="shared" si="472"/>
        <v>0</v>
      </c>
      <c r="E614" s="104">
        <f t="shared" si="479"/>
        <v>7.5491119483315385</v>
      </c>
      <c r="F614" s="104">
        <f t="shared" si="480"/>
        <v>6.7591362341922805</v>
      </c>
      <c r="G614" s="104">
        <f t="shared" si="473"/>
        <v>0</v>
      </c>
      <c r="H614" s="104">
        <f t="shared" si="481"/>
        <v>6.7591362341922805</v>
      </c>
      <c r="I614" s="104">
        <f t="shared" si="482"/>
        <v>7.3154940493406491</v>
      </c>
      <c r="J614" s="104">
        <f t="shared" si="474"/>
        <v>0</v>
      </c>
      <c r="K614" s="104">
        <f t="shared" si="483"/>
        <v>7.3154940493406491</v>
      </c>
      <c r="L614" s="104">
        <f t="shared" si="484"/>
        <v>8.0479820875593155</v>
      </c>
      <c r="M614" s="104">
        <f t="shared" si="475"/>
        <v>0</v>
      </c>
      <c r="N614" s="104">
        <f t="shared" si="485"/>
        <v>8.0479820875593155</v>
      </c>
      <c r="O614" s="104">
        <f t="shared" si="486"/>
        <v>8.8930328384501056</v>
      </c>
      <c r="P614" s="104">
        <f t="shared" si="476"/>
        <v>0</v>
      </c>
      <c r="Q614" s="104">
        <f t="shared" si="487"/>
        <v>8.8930328384501056</v>
      </c>
      <c r="R614" s="104">
        <f t="shared" si="488"/>
        <v>9.7444014942298072</v>
      </c>
      <c r="S614" s="104">
        <f t="shared" si="477"/>
        <v>0</v>
      </c>
      <c r="T614" s="104">
        <f t="shared" si="489"/>
        <v>9.7444014942298072</v>
      </c>
    </row>
    <row r="615" spans="2:20" x14ac:dyDescent="0.2">
      <c r="B615" s="114" t="s">
        <v>288</v>
      </c>
      <c r="C615" s="104">
        <f t="shared" si="478"/>
        <v>0</v>
      </c>
      <c r="D615" s="104">
        <f t="shared" si="472"/>
        <v>0</v>
      </c>
      <c r="E615" s="104">
        <f t="shared" si="479"/>
        <v>0</v>
      </c>
      <c r="F615" s="104">
        <f t="shared" si="480"/>
        <v>12.737822921777214</v>
      </c>
      <c r="G615" s="104">
        <f t="shared" si="473"/>
        <v>0</v>
      </c>
      <c r="H615" s="104">
        <f t="shared" si="481"/>
        <v>12.737822921777214</v>
      </c>
      <c r="I615" s="104">
        <f t="shared" si="482"/>
        <v>16.575089538348909</v>
      </c>
      <c r="J615" s="104">
        <f t="shared" si="474"/>
        <v>0</v>
      </c>
      <c r="K615" s="104">
        <f t="shared" si="483"/>
        <v>16.575089538348909</v>
      </c>
      <c r="L615" s="104">
        <f t="shared" si="484"/>
        <v>20.723241008757906</v>
      </c>
      <c r="M615" s="104">
        <f t="shared" si="475"/>
        <v>0</v>
      </c>
      <c r="N615" s="104">
        <f t="shared" si="485"/>
        <v>20.723241008757906</v>
      </c>
      <c r="O615" s="104">
        <f t="shared" si="486"/>
        <v>34.701035328382581</v>
      </c>
      <c r="P615" s="104">
        <f t="shared" si="476"/>
        <v>0</v>
      </c>
      <c r="Q615" s="104">
        <f t="shared" si="487"/>
        <v>34.701035328382581</v>
      </c>
      <c r="R615" s="104">
        <f t="shared" si="488"/>
        <v>42.864306939908097</v>
      </c>
      <c r="S615" s="104">
        <f t="shared" si="477"/>
        <v>0</v>
      </c>
      <c r="T615" s="104">
        <f t="shared" si="489"/>
        <v>42.864306939908097</v>
      </c>
    </row>
    <row r="616" spans="2:20" x14ac:dyDescent="0.2">
      <c r="B616" s="114" t="s">
        <v>289</v>
      </c>
      <c r="C616" s="104">
        <f t="shared" si="478"/>
        <v>7.8510764262648003</v>
      </c>
      <c r="D616" s="104">
        <f t="shared" si="472"/>
        <v>0</v>
      </c>
      <c r="E616" s="104">
        <f t="shared" si="479"/>
        <v>7.8510764262648003</v>
      </c>
      <c r="F616" s="104">
        <f t="shared" si="480"/>
        <v>7.029501683559972</v>
      </c>
      <c r="G616" s="104">
        <f t="shared" si="473"/>
        <v>0</v>
      </c>
      <c r="H616" s="104">
        <f t="shared" si="481"/>
        <v>7.029501683559972</v>
      </c>
      <c r="I616" s="104">
        <f t="shared" si="482"/>
        <v>7.6081138113142748</v>
      </c>
      <c r="J616" s="104">
        <f t="shared" si="474"/>
        <v>0</v>
      </c>
      <c r="K616" s="104">
        <f t="shared" si="483"/>
        <v>7.6081138113142748</v>
      </c>
      <c r="L616" s="104">
        <f t="shared" si="484"/>
        <v>8.3699013710616903</v>
      </c>
      <c r="M616" s="104">
        <f t="shared" si="475"/>
        <v>0</v>
      </c>
      <c r="N616" s="104">
        <f t="shared" si="485"/>
        <v>8.3699013710616903</v>
      </c>
      <c r="O616" s="104">
        <f t="shared" si="486"/>
        <v>9.2487541519881091</v>
      </c>
      <c r="P616" s="104">
        <f t="shared" si="476"/>
        <v>0</v>
      </c>
      <c r="Q616" s="104">
        <f t="shared" si="487"/>
        <v>9.2487541519881091</v>
      </c>
      <c r="R616" s="104">
        <f t="shared" si="488"/>
        <v>10.134177553998999</v>
      </c>
      <c r="S616" s="104">
        <f t="shared" si="477"/>
        <v>0</v>
      </c>
      <c r="T616" s="104">
        <f t="shared" si="489"/>
        <v>10.134177553998999</v>
      </c>
    </row>
    <row r="617" spans="2:20" x14ac:dyDescent="0.2">
      <c r="B617" s="114" t="s">
        <v>290</v>
      </c>
      <c r="C617" s="104">
        <f t="shared" si="478"/>
        <v>0</v>
      </c>
      <c r="D617" s="104">
        <f t="shared" si="472"/>
        <v>6.1871905274488705</v>
      </c>
      <c r="E617" s="104">
        <f t="shared" si="479"/>
        <v>6.1871905274488705</v>
      </c>
      <c r="F617" s="104">
        <f t="shared" si="480"/>
        <v>0</v>
      </c>
      <c r="G617" s="104">
        <f t="shared" si="473"/>
        <v>5.5397328809216742</v>
      </c>
      <c r="H617" s="104">
        <f t="shared" si="481"/>
        <v>5.5397328809216742</v>
      </c>
      <c r="I617" s="104">
        <f t="shared" si="482"/>
        <v>0</v>
      </c>
      <c r="J617" s="104">
        <f t="shared" si="474"/>
        <v>5.9957192045208263</v>
      </c>
      <c r="K617" s="104">
        <f t="shared" si="483"/>
        <v>5.9957192045208263</v>
      </c>
      <c r="L617" s="104">
        <f t="shared" si="484"/>
        <v>0</v>
      </c>
      <c r="M617" s="104">
        <f t="shared" si="475"/>
        <v>6.5960604211506562</v>
      </c>
      <c r="N617" s="104">
        <f t="shared" si="485"/>
        <v>6.5960604211506562</v>
      </c>
      <c r="O617" s="104">
        <f t="shared" si="486"/>
        <v>0</v>
      </c>
      <c r="P617" s="104">
        <f t="shared" si="476"/>
        <v>7.2886571182072712</v>
      </c>
      <c r="Q617" s="104">
        <f t="shared" si="487"/>
        <v>7.2886571182072712</v>
      </c>
      <c r="R617" s="104">
        <f t="shared" si="488"/>
        <v>0</v>
      </c>
      <c r="S617" s="104">
        <f t="shared" si="477"/>
        <v>7.9864319185361037</v>
      </c>
      <c r="T617" s="104">
        <f t="shared" si="489"/>
        <v>7.9864319185361037</v>
      </c>
    </row>
    <row r="618" spans="2:20" x14ac:dyDescent="0.2">
      <c r="B618" s="114" t="s">
        <v>291</v>
      </c>
      <c r="C618" s="104">
        <f t="shared" si="478"/>
        <v>0</v>
      </c>
      <c r="D618" s="104">
        <f t="shared" si="472"/>
        <v>3.1552206673842842</v>
      </c>
      <c r="E618" s="104">
        <f t="shared" si="479"/>
        <v>3.1552206673842842</v>
      </c>
      <c r="F618" s="104">
        <f t="shared" si="480"/>
        <v>0</v>
      </c>
      <c r="G618" s="104">
        <f t="shared" si="473"/>
        <v>2.8250430627807739</v>
      </c>
      <c r="H618" s="104">
        <f t="shared" si="481"/>
        <v>2.8250430627807739</v>
      </c>
      <c r="I618" s="104">
        <f t="shared" si="482"/>
        <v>0</v>
      </c>
      <c r="J618" s="104">
        <f t="shared" si="474"/>
        <v>3.0575779210305405</v>
      </c>
      <c r="K618" s="104">
        <f t="shared" si="483"/>
        <v>3.0575779210305405</v>
      </c>
      <c r="L618" s="104">
        <f t="shared" si="484"/>
        <v>0</v>
      </c>
      <c r="M618" s="104">
        <f t="shared" si="475"/>
        <v>3.3637280235349962</v>
      </c>
      <c r="N618" s="104">
        <f t="shared" si="485"/>
        <v>3.3637280235349962</v>
      </c>
      <c r="O618" s="104">
        <f t="shared" si="486"/>
        <v>0</v>
      </c>
      <c r="P618" s="104">
        <f t="shared" si="476"/>
        <v>3.7169247455399632</v>
      </c>
      <c r="Q618" s="104">
        <f t="shared" si="487"/>
        <v>3.7169247455399632</v>
      </c>
      <c r="R618" s="104">
        <f t="shared" si="488"/>
        <v>0</v>
      </c>
      <c r="S618" s="104">
        <f t="shared" si="477"/>
        <v>4.0727620939148261</v>
      </c>
      <c r="T618" s="104">
        <f t="shared" si="489"/>
        <v>4.0727620939148261</v>
      </c>
    </row>
    <row r="619" spans="2:20" s="135" customFormat="1" x14ac:dyDescent="0.2">
      <c r="B619" s="114" t="s">
        <v>292</v>
      </c>
      <c r="C619" s="119">
        <f t="shared" si="478"/>
        <v>73.95048439181916</v>
      </c>
      <c r="D619" s="119">
        <f t="shared" si="472"/>
        <v>0</v>
      </c>
      <c r="E619" s="119">
        <f t="shared" si="479"/>
        <v>73.95048439181916</v>
      </c>
      <c r="F619" s="119">
        <f t="shared" si="480"/>
        <v>66.21194678392439</v>
      </c>
      <c r="G619" s="119">
        <f t="shared" si="473"/>
        <v>0</v>
      </c>
      <c r="H619" s="119">
        <f t="shared" si="481"/>
        <v>66.21194678392439</v>
      </c>
      <c r="I619" s="119">
        <f t="shared" si="482"/>
        <v>71.661982524153302</v>
      </c>
      <c r="J619" s="119">
        <f t="shared" si="474"/>
        <v>0</v>
      </c>
      <c r="K619" s="119">
        <f t="shared" si="483"/>
        <v>71.661982524153302</v>
      </c>
      <c r="L619" s="119">
        <f t="shared" si="484"/>
        <v>78.837375551601482</v>
      </c>
      <c r="M619" s="119">
        <f t="shared" si="475"/>
        <v>0</v>
      </c>
      <c r="N619" s="119">
        <f t="shared" si="485"/>
        <v>78.837375551601482</v>
      </c>
      <c r="O619" s="119">
        <f t="shared" si="486"/>
        <v>0</v>
      </c>
      <c r="P619" s="119">
        <f t="shared" si="476"/>
        <v>0</v>
      </c>
      <c r="Q619" s="119">
        <f t="shared" si="487"/>
        <v>0</v>
      </c>
      <c r="R619" s="119">
        <f t="shared" si="488"/>
        <v>0</v>
      </c>
      <c r="S619" s="119">
        <f t="shared" si="477"/>
        <v>0</v>
      </c>
      <c r="T619" s="119">
        <f t="shared" si="489"/>
        <v>0</v>
      </c>
    </row>
    <row r="620" spans="2:20" x14ac:dyDescent="0.2">
      <c r="B620" s="114" t="s">
        <v>293</v>
      </c>
      <c r="C620" s="104">
        <f t="shared" si="478"/>
        <v>0</v>
      </c>
      <c r="D620" s="104">
        <f t="shared" si="472"/>
        <v>3.2414962325080734</v>
      </c>
      <c r="E620" s="104">
        <f t="shared" si="479"/>
        <v>3.2414962325080734</v>
      </c>
      <c r="F620" s="104">
        <f t="shared" si="480"/>
        <v>0</v>
      </c>
      <c r="G620" s="104">
        <f t="shared" si="473"/>
        <v>2.9022903340286859</v>
      </c>
      <c r="H620" s="104">
        <f t="shared" si="481"/>
        <v>2.9022903340286859</v>
      </c>
      <c r="I620" s="104">
        <f t="shared" si="482"/>
        <v>0</v>
      </c>
      <c r="J620" s="104">
        <f t="shared" si="474"/>
        <v>3.1411835673087194</v>
      </c>
      <c r="K620" s="104">
        <f t="shared" si="483"/>
        <v>3.1411835673087194</v>
      </c>
      <c r="L620" s="104">
        <f t="shared" si="484"/>
        <v>0</v>
      </c>
      <c r="M620" s="104">
        <f t="shared" si="475"/>
        <v>3.4557049616785309</v>
      </c>
      <c r="N620" s="104">
        <f t="shared" si="485"/>
        <v>3.4557049616785309</v>
      </c>
      <c r="O620" s="104">
        <f t="shared" si="486"/>
        <v>0</v>
      </c>
      <c r="P620" s="104">
        <f t="shared" si="476"/>
        <v>3.8185594065508206</v>
      </c>
      <c r="Q620" s="104">
        <f t="shared" si="487"/>
        <v>3.8185594065508206</v>
      </c>
      <c r="R620" s="104">
        <f t="shared" si="488"/>
        <v>0</v>
      </c>
      <c r="S620" s="104">
        <f t="shared" si="477"/>
        <v>4.1841266824203096</v>
      </c>
      <c r="T620" s="104">
        <f t="shared" si="489"/>
        <v>4.1841266824203096</v>
      </c>
    </row>
    <row r="621" spans="2:20" s="135" customFormat="1" x14ac:dyDescent="0.2">
      <c r="B621" s="114" t="s">
        <v>294</v>
      </c>
      <c r="C621" s="104">
        <f t="shared" si="478"/>
        <v>97.276882884822399</v>
      </c>
      <c r="D621" s="104">
        <f t="shared" si="472"/>
        <v>0</v>
      </c>
      <c r="E621" s="104">
        <f t="shared" si="479"/>
        <v>97.276882884822399</v>
      </c>
      <c r="F621" s="104">
        <f t="shared" si="480"/>
        <v>79.179416111971875</v>
      </c>
      <c r="G621" s="104">
        <f t="shared" si="473"/>
        <v>0</v>
      </c>
      <c r="H621" s="104">
        <f t="shared" si="481"/>
        <v>79.179416111971875</v>
      </c>
      <c r="I621" s="104">
        <f t="shared" si="482"/>
        <v>77.906208901129773</v>
      </c>
      <c r="J621" s="104">
        <f t="shared" si="474"/>
        <v>0</v>
      </c>
      <c r="K621" s="104">
        <f t="shared" si="483"/>
        <v>77.906208901129773</v>
      </c>
      <c r="L621" s="104">
        <f t="shared" si="484"/>
        <v>77.91529613436856</v>
      </c>
      <c r="M621" s="104">
        <f t="shared" si="475"/>
        <v>0</v>
      </c>
      <c r="N621" s="104">
        <f t="shared" si="485"/>
        <v>77.91529613436856</v>
      </c>
      <c r="O621" s="104">
        <f t="shared" si="486"/>
        <v>222.06366696391757</v>
      </c>
      <c r="P621" s="104">
        <f t="shared" si="476"/>
        <v>0</v>
      </c>
      <c r="Q621" s="104">
        <f t="shared" si="487"/>
        <v>222.06366696391757</v>
      </c>
      <c r="R621" s="104">
        <f t="shared" si="488"/>
        <v>221.20253292519894</v>
      </c>
      <c r="S621" s="104">
        <f t="shared" si="477"/>
        <v>0</v>
      </c>
      <c r="T621" s="104">
        <f t="shared" si="489"/>
        <v>221.20253292519894</v>
      </c>
    </row>
    <row r="622" spans="2:20" x14ac:dyDescent="0.2">
      <c r="B622" s="278" t="s">
        <v>8</v>
      </c>
      <c r="C622" s="106">
        <f t="shared" ref="C622:T622" si="490">SUM(C612:C621)</f>
        <v>198.87868589881595</v>
      </c>
      <c r="D622" s="106">
        <f t="shared" si="490"/>
        <v>21.58693519913886</v>
      </c>
      <c r="E622" s="106">
        <f t="shared" si="490"/>
        <v>220.4656210979548</v>
      </c>
      <c r="F622" s="106">
        <f t="shared" si="490"/>
        <v>182.8869362526292</v>
      </c>
      <c r="G622" s="106">
        <f t="shared" si="490"/>
        <v>19.327973526993222</v>
      </c>
      <c r="H622" s="106">
        <f t="shared" si="490"/>
        <v>202.21490977962242</v>
      </c>
      <c r="I622" s="106">
        <f t="shared" si="490"/>
        <v>192.93889059578828</v>
      </c>
      <c r="J622" s="106">
        <f t="shared" si="490"/>
        <v>20.918897093280606</v>
      </c>
      <c r="K622" s="106">
        <f t="shared" si="490"/>
        <v>213.85778768906891</v>
      </c>
      <c r="L622" s="106">
        <f t="shared" si="490"/>
        <v>206.95452136973094</v>
      </c>
      <c r="M622" s="106">
        <f t="shared" si="490"/>
        <v>23.013470855518353</v>
      </c>
      <c r="N622" s="106">
        <f t="shared" si="490"/>
        <v>229.96799222524928</v>
      </c>
      <c r="O622" s="106">
        <f t="shared" si="490"/>
        <v>296.55467207805117</v>
      </c>
      <c r="P622" s="106">
        <f t="shared" si="490"/>
        <v>36.03570156190824</v>
      </c>
      <c r="Q622" s="106">
        <f t="shared" si="490"/>
        <v>332.59037363995947</v>
      </c>
      <c r="R622" s="106">
        <f t="shared" si="490"/>
        <v>307.66607626500382</v>
      </c>
      <c r="S622" s="106">
        <f t="shared" si="490"/>
        <v>39.485555774319678</v>
      </c>
      <c r="T622" s="106">
        <f t="shared" si="490"/>
        <v>347.15163203932354</v>
      </c>
    </row>
    <row r="623" spans="2:20" x14ac:dyDescent="0.2">
      <c r="B623" s="279" t="s">
        <v>297</v>
      </c>
      <c r="C623" s="241"/>
      <c r="D623" s="240"/>
      <c r="E623" s="285">
        <f>Asignaciones!K79</f>
        <v>0.15998323319826743</v>
      </c>
      <c r="F623" s="241"/>
      <c r="G623" s="240"/>
      <c r="H623" s="285">
        <f>Asignaciones!L79</f>
        <v>0.1637468211359141</v>
      </c>
      <c r="I623" s="241"/>
      <c r="J623" s="240"/>
      <c r="K623" s="285">
        <f>Asignaciones!M79</f>
        <v>0.16050220677223165</v>
      </c>
      <c r="L623" s="241"/>
      <c r="M623" s="240"/>
      <c r="N623" s="285">
        <f>Asignaciones!N79</f>
        <v>0.16051557809138203</v>
      </c>
      <c r="O623" s="241"/>
      <c r="P623" s="240"/>
      <c r="Q623" s="285">
        <f>Asignaciones!O79</f>
        <v>0.16064637765347664</v>
      </c>
      <c r="R623" s="241"/>
      <c r="S623" s="240"/>
      <c r="T623" s="285">
        <f>Asignaciones!P79</f>
        <v>0.16070022108434465</v>
      </c>
    </row>
    <row r="627" spans="2:20" x14ac:dyDescent="0.2">
      <c r="B627" s="2" t="s">
        <v>322</v>
      </c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7"/>
    </row>
    <row r="628" spans="2:20" x14ac:dyDescent="0.2">
      <c r="B628" s="9" t="s">
        <v>20</v>
      </c>
      <c r="C628" s="199"/>
      <c r="D628" s="199"/>
      <c r="E628" s="199"/>
      <c r="F628" s="199"/>
      <c r="G628" s="199"/>
      <c r="H628" s="199"/>
      <c r="I628" s="199"/>
      <c r="J628" s="199"/>
      <c r="K628" s="199"/>
      <c r="L628" s="199"/>
      <c r="M628" s="199"/>
      <c r="N628" s="199"/>
      <c r="O628" s="199"/>
      <c r="P628" s="199"/>
      <c r="Q628" s="199"/>
      <c r="R628" s="199"/>
      <c r="S628" s="199"/>
      <c r="T628" s="262"/>
    </row>
    <row r="629" spans="2:20" x14ac:dyDescent="0.2">
      <c r="B629" s="201" t="s">
        <v>281</v>
      </c>
      <c r="C629" s="199"/>
      <c r="D629" s="199"/>
      <c r="E629" s="199"/>
      <c r="F629" s="199"/>
      <c r="G629" s="199"/>
      <c r="H629" s="199"/>
      <c r="I629" s="199"/>
      <c r="J629" s="199"/>
      <c r="K629" s="199"/>
      <c r="L629" s="199"/>
      <c r="M629" s="199"/>
      <c r="N629" s="199"/>
      <c r="O629" s="199"/>
      <c r="P629" s="199"/>
      <c r="Q629" s="199"/>
      <c r="R629" s="199"/>
      <c r="S629" s="199"/>
      <c r="T629" s="262"/>
    </row>
    <row r="630" spans="2:20" x14ac:dyDescent="0.2">
      <c r="B630" s="201" t="s">
        <v>2</v>
      </c>
      <c r="C630" s="199"/>
      <c r="D630" s="199"/>
      <c r="E630" s="199"/>
      <c r="F630" s="199"/>
      <c r="G630" s="199"/>
      <c r="H630" s="199"/>
      <c r="I630" s="199"/>
      <c r="J630" s="199"/>
      <c r="K630" s="199"/>
      <c r="L630" s="199"/>
      <c r="M630" s="199"/>
      <c r="N630" s="199"/>
      <c r="O630" s="199"/>
      <c r="P630" s="199"/>
      <c r="Q630" s="199"/>
      <c r="R630" s="199"/>
      <c r="S630" s="199"/>
      <c r="T630" s="262"/>
    </row>
    <row r="631" spans="2:20" x14ac:dyDescent="0.2">
      <c r="B631" s="256"/>
      <c r="C631" s="197"/>
      <c r="D631" s="197"/>
      <c r="E631" s="197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263"/>
    </row>
    <row r="632" spans="2:20" x14ac:dyDescent="0.2">
      <c r="B632" s="264"/>
    </row>
    <row r="633" spans="2:20" x14ac:dyDescent="0.2">
      <c r="B633" s="265" t="s">
        <v>282</v>
      </c>
      <c r="C633" s="267" t="s">
        <v>38</v>
      </c>
      <c r="D633" s="662"/>
      <c r="E633" s="299"/>
      <c r="F633" s="270" t="s">
        <v>39</v>
      </c>
      <c r="G633" s="663"/>
      <c r="H633" s="663"/>
      <c r="I633" s="301" t="s">
        <v>40</v>
      </c>
      <c r="J633" s="662"/>
      <c r="K633" s="299"/>
      <c r="L633" s="267" t="s">
        <v>121</v>
      </c>
      <c r="M633" s="662"/>
      <c r="N633" s="299"/>
      <c r="O633" s="270" t="s">
        <v>122</v>
      </c>
      <c r="P633" s="662"/>
      <c r="Q633" s="299"/>
      <c r="R633" s="301" t="s">
        <v>633</v>
      </c>
      <c r="S633" s="662"/>
      <c r="T633" s="299"/>
    </row>
    <row r="634" spans="2:20" x14ac:dyDescent="0.2">
      <c r="B634" s="273"/>
      <c r="C634" s="274" t="s">
        <v>283</v>
      </c>
      <c r="D634" s="275" t="s">
        <v>284</v>
      </c>
      <c r="E634" s="275" t="s">
        <v>47</v>
      </c>
      <c r="F634" s="275" t="s">
        <v>283</v>
      </c>
      <c r="G634" s="275" t="s">
        <v>284</v>
      </c>
      <c r="H634" s="275" t="s">
        <v>47</v>
      </c>
      <c r="I634" s="276" t="s">
        <v>283</v>
      </c>
      <c r="J634" s="276" t="s">
        <v>284</v>
      </c>
      <c r="K634" s="276" t="s">
        <v>47</v>
      </c>
      <c r="L634" s="274" t="s">
        <v>283</v>
      </c>
      <c r="M634" s="275" t="s">
        <v>284</v>
      </c>
      <c r="N634" s="275" t="s">
        <v>47</v>
      </c>
      <c r="O634" s="275" t="s">
        <v>283</v>
      </c>
      <c r="P634" s="275" t="s">
        <v>284</v>
      </c>
      <c r="Q634" s="275" t="s">
        <v>47</v>
      </c>
      <c r="R634" s="276" t="s">
        <v>283</v>
      </c>
      <c r="S634" s="276" t="s">
        <v>284</v>
      </c>
      <c r="T634" s="276" t="s">
        <v>47</v>
      </c>
    </row>
    <row r="635" spans="2:20" x14ac:dyDescent="0.2">
      <c r="B635" s="286" t="s">
        <v>96</v>
      </c>
      <c r="C635" s="234"/>
      <c r="D635" s="234"/>
      <c r="E635" s="234"/>
      <c r="F635" s="234"/>
      <c r="G635" s="234"/>
      <c r="H635" s="234"/>
      <c r="I635" s="234"/>
      <c r="J635" s="234"/>
      <c r="K635" s="234"/>
      <c r="L635" s="234"/>
      <c r="M635" s="234"/>
      <c r="N635" s="234"/>
      <c r="O635" s="234"/>
      <c r="P635" s="234"/>
      <c r="Q635" s="234"/>
      <c r="R635" s="234"/>
      <c r="S635" s="234"/>
      <c r="T635" s="232"/>
    </row>
    <row r="636" spans="2:20" x14ac:dyDescent="0.2">
      <c r="B636" s="114" t="s">
        <v>715</v>
      </c>
      <c r="C636" s="104">
        <f>+C588*E647</f>
        <v>0</v>
      </c>
      <c r="D636" s="104">
        <f t="shared" ref="D636:D645" si="491">+D588*$E$647</f>
        <v>26.51372021528525</v>
      </c>
      <c r="E636" s="104">
        <f>+C636+D636</f>
        <v>26.51372021528525</v>
      </c>
      <c r="F636" s="104">
        <f>+F588*H647</f>
        <v>0</v>
      </c>
      <c r="G636" s="104">
        <f t="shared" ref="G636:G645" si="492">+G588*$H$647</f>
        <v>21.845823701408307</v>
      </c>
      <c r="H636" s="104">
        <f>+F636+G636</f>
        <v>21.845823701408307</v>
      </c>
      <c r="I636" s="104">
        <f>+I588*K647</f>
        <v>0</v>
      </c>
      <c r="J636" s="104">
        <f t="shared" ref="J636:J645" si="493">+J588*$K$647</f>
        <v>24.676844297830815</v>
      </c>
      <c r="K636" s="104">
        <f>+I636+J636</f>
        <v>24.676844297830815</v>
      </c>
      <c r="L636" s="104">
        <f>+L588*N647</f>
        <v>0</v>
      </c>
      <c r="M636" s="104">
        <f t="shared" ref="M636:M645" si="494">+M588*$N$647</f>
        <v>27.139654252211908</v>
      </c>
      <c r="N636" s="104">
        <f>+L636+M636</f>
        <v>27.139654252211908</v>
      </c>
      <c r="O636" s="104">
        <f>+O588*Q647</f>
        <v>0</v>
      </c>
      <c r="P636" s="104">
        <f t="shared" ref="P636:P645" si="495">+P588*$Q$647</f>
        <v>59.98704627584825</v>
      </c>
      <c r="Q636" s="104">
        <f>+O636+P636</f>
        <v>59.98704627584825</v>
      </c>
      <c r="R636" s="104">
        <f>+R588*T647</f>
        <v>0</v>
      </c>
      <c r="S636" s="104">
        <f t="shared" ref="S636:S645" si="496">+S588*$T$647</f>
        <v>65.697380159957291</v>
      </c>
      <c r="T636" s="104">
        <f>+R636+S636</f>
        <v>65.697380159957291</v>
      </c>
    </row>
    <row r="637" spans="2:20" x14ac:dyDescent="0.2">
      <c r="B637" s="114" t="s">
        <v>716</v>
      </c>
      <c r="C637" s="104">
        <f t="shared" ref="C637:C645" si="497">+C589*$E$647</f>
        <v>36.079311087190526</v>
      </c>
      <c r="D637" s="104">
        <f t="shared" si="491"/>
        <v>0</v>
      </c>
      <c r="E637" s="104">
        <f t="shared" ref="E637:E645" si="498">+C637+D637</f>
        <v>36.079311087190526</v>
      </c>
      <c r="F637" s="104">
        <f t="shared" ref="F637:F645" si="499">+F589*$H$647</f>
        <v>29.727335993560061</v>
      </c>
      <c r="G637" s="104">
        <f t="shared" si="492"/>
        <v>0</v>
      </c>
      <c r="H637" s="104">
        <f t="shared" ref="H637:H645" si="500">+F637+G637</f>
        <v>29.727335993560061</v>
      </c>
      <c r="I637" s="104">
        <f t="shared" ref="I637:I645" si="501">+I589*$K$647</f>
        <v>33.57972909280106</v>
      </c>
      <c r="J637" s="104">
        <f t="shared" si="493"/>
        <v>0</v>
      </c>
      <c r="K637" s="104">
        <f t="shared" ref="K637:K645" si="502">+I637+J637</f>
        <v>33.57972909280106</v>
      </c>
      <c r="L637" s="104">
        <f t="shared" ref="L637:L645" si="503">+L589*$N$647</f>
        <v>36.931068918794956</v>
      </c>
      <c r="M637" s="104">
        <f t="shared" si="494"/>
        <v>0</v>
      </c>
      <c r="N637" s="104">
        <f t="shared" ref="N637:N645" si="504">+L637+M637</f>
        <v>36.931068918794956</v>
      </c>
      <c r="O637" s="104">
        <f t="shared" ref="O637:O645" si="505">+O589*$Q$647</f>
        <v>61.221830232078332</v>
      </c>
      <c r="P637" s="104">
        <f t="shared" si="495"/>
        <v>0</v>
      </c>
      <c r="Q637" s="104">
        <f t="shared" ref="Q637:Q645" si="506">+O637+P637</f>
        <v>61.221830232078332</v>
      </c>
      <c r="R637" s="104">
        <f t="shared" ref="R637:R645" si="507">+R589*$T$647</f>
        <v>67.049706637490914</v>
      </c>
      <c r="S637" s="104">
        <f t="shared" si="496"/>
        <v>0</v>
      </c>
      <c r="T637" s="104">
        <f t="shared" ref="T637:T645" si="508">+R637+S637</f>
        <v>67.049706637490914</v>
      </c>
    </row>
    <row r="638" spans="2:20" x14ac:dyDescent="0.2">
      <c r="B638" s="114" t="s">
        <v>287</v>
      </c>
      <c r="C638" s="104">
        <f t="shared" si="497"/>
        <v>22.231969860064584</v>
      </c>
      <c r="D638" s="104">
        <f t="shared" si="491"/>
        <v>0</v>
      </c>
      <c r="E638" s="104">
        <f t="shared" si="498"/>
        <v>22.231969860064584</v>
      </c>
      <c r="F638" s="104">
        <f t="shared" si="499"/>
        <v>18.317900700257081</v>
      </c>
      <c r="G638" s="104">
        <f t="shared" si="492"/>
        <v>0</v>
      </c>
      <c r="H638" s="104">
        <f t="shared" si="500"/>
        <v>18.317900700257081</v>
      </c>
      <c r="I638" s="104">
        <f t="shared" si="501"/>
        <v>20.691734476197833</v>
      </c>
      <c r="J638" s="104">
        <f t="shared" si="493"/>
        <v>0</v>
      </c>
      <c r="K638" s="104">
        <f t="shared" si="502"/>
        <v>20.691734476197833</v>
      </c>
      <c r="L638" s="104">
        <f t="shared" si="503"/>
        <v>22.756820636581395</v>
      </c>
      <c r="M638" s="104">
        <f t="shared" si="494"/>
        <v>0</v>
      </c>
      <c r="N638" s="104">
        <f t="shared" si="504"/>
        <v>22.756820636581395</v>
      </c>
      <c r="O638" s="104">
        <f t="shared" si="505"/>
        <v>25.149812888764572</v>
      </c>
      <c r="P638" s="104">
        <f t="shared" si="495"/>
        <v>0</v>
      </c>
      <c r="Q638" s="104">
        <f t="shared" si="506"/>
        <v>25.149812888764572</v>
      </c>
      <c r="R638" s="104">
        <f t="shared" si="507"/>
        <v>27.543893571739222</v>
      </c>
      <c r="S638" s="104">
        <f t="shared" si="496"/>
        <v>0</v>
      </c>
      <c r="T638" s="104">
        <f t="shared" si="508"/>
        <v>27.543893571739222</v>
      </c>
    </row>
    <row r="639" spans="2:20" x14ac:dyDescent="0.2">
      <c r="B639" s="114" t="s">
        <v>288</v>
      </c>
      <c r="C639" s="104">
        <f t="shared" si="497"/>
        <v>0</v>
      </c>
      <c r="D639" s="104">
        <f t="shared" si="491"/>
        <v>0</v>
      </c>
      <c r="E639" s="104">
        <f t="shared" si="498"/>
        <v>0</v>
      </c>
      <c r="F639" s="104">
        <f t="shared" si="499"/>
        <v>34.52070905720641</v>
      </c>
      <c r="G639" s="104">
        <f t="shared" si="492"/>
        <v>0</v>
      </c>
      <c r="H639" s="104">
        <f t="shared" si="500"/>
        <v>34.52070905720641</v>
      </c>
      <c r="I639" s="104">
        <f t="shared" si="501"/>
        <v>46.882322551766968</v>
      </c>
      <c r="J639" s="104">
        <f t="shared" si="493"/>
        <v>0</v>
      </c>
      <c r="K639" s="104">
        <f t="shared" si="502"/>
        <v>46.882322551766968</v>
      </c>
      <c r="L639" s="104">
        <f t="shared" si="503"/>
        <v>58.597928463825752</v>
      </c>
      <c r="M639" s="104">
        <f t="shared" si="494"/>
        <v>0</v>
      </c>
      <c r="N639" s="104">
        <f t="shared" si="504"/>
        <v>58.597928463825752</v>
      </c>
      <c r="O639" s="104">
        <f t="shared" si="505"/>
        <v>98.135761040024562</v>
      </c>
      <c r="P639" s="104">
        <f t="shared" si="495"/>
        <v>0</v>
      </c>
      <c r="Q639" s="104">
        <f t="shared" si="506"/>
        <v>98.135761040024562</v>
      </c>
      <c r="R639" s="104">
        <f t="shared" si="507"/>
        <v>121.16187013418103</v>
      </c>
      <c r="S639" s="104">
        <f t="shared" si="496"/>
        <v>0</v>
      </c>
      <c r="T639" s="104">
        <f t="shared" si="508"/>
        <v>121.16187013418103</v>
      </c>
    </row>
    <row r="640" spans="2:20" x14ac:dyDescent="0.2">
      <c r="B640" s="114" t="s">
        <v>289</v>
      </c>
      <c r="C640" s="104">
        <f t="shared" si="497"/>
        <v>23.121248654467166</v>
      </c>
      <c r="D640" s="104">
        <f t="shared" si="491"/>
        <v>0</v>
      </c>
      <c r="E640" s="104">
        <f t="shared" si="498"/>
        <v>23.121248654467166</v>
      </c>
      <c r="F640" s="104">
        <f t="shared" si="499"/>
        <v>19.050616728267364</v>
      </c>
      <c r="G640" s="104">
        <f t="shared" si="492"/>
        <v>0</v>
      </c>
      <c r="H640" s="104">
        <f t="shared" si="500"/>
        <v>19.050616728267364</v>
      </c>
      <c r="I640" s="104">
        <f t="shared" si="501"/>
        <v>21.519403855245745</v>
      </c>
      <c r="J640" s="104">
        <f t="shared" si="493"/>
        <v>0</v>
      </c>
      <c r="K640" s="104">
        <f t="shared" si="502"/>
        <v>21.519403855245745</v>
      </c>
      <c r="L640" s="104">
        <f t="shared" si="503"/>
        <v>23.667093462044654</v>
      </c>
      <c r="M640" s="104">
        <f t="shared" si="494"/>
        <v>0</v>
      </c>
      <c r="N640" s="104">
        <f t="shared" si="504"/>
        <v>23.667093462044654</v>
      </c>
      <c r="O640" s="104">
        <f t="shared" si="505"/>
        <v>26.155805404315153</v>
      </c>
      <c r="P640" s="104">
        <f t="shared" si="495"/>
        <v>0</v>
      </c>
      <c r="Q640" s="104">
        <f t="shared" si="506"/>
        <v>26.155805404315153</v>
      </c>
      <c r="R640" s="104">
        <f t="shared" si="507"/>
        <v>28.645649314608786</v>
      </c>
      <c r="S640" s="104">
        <f t="shared" si="496"/>
        <v>0</v>
      </c>
      <c r="T640" s="104">
        <f t="shared" si="508"/>
        <v>28.645649314608786</v>
      </c>
    </row>
    <row r="641" spans="2:20" x14ac:dyDescent="0.2">
      <c r="B641" s="114" t="s">
        <v>290</v>
      </c>
      <c r="C641" s="104">
        <f t="shared" si="497"/>
        <v>0</v>
      </c>
      <c r="D641" s="104">
        <f t="shared" si="491"/>
        <v>18.22114101184069</v>
      </c>
      <c r="E641" s="104">
        <f t="shared" si="498"/>
        <v>18.22114101184069</v>
      </c>
      <c r="F641" s="104">
        <f t="shared" si="499"/>
        <v>0</v>
      </c>
      <c r="G641" s="104">
        <f t="shared" si="492"/>
        <v>15.013201880047436</v>
      </c>
      <c r="H641" s="104">
        <f t="shared" si="500"/>
        <v>15.013201880047436</v>
      </c>
      <c r="I641" s="104">
        <f t="shared" si="501"/>
        <v>0</v>
      </c>
      <c r="J641" s="104">
        <f t="shared" si="493"/>
        <v>16.95877666457357</v>
      </c>
      <c r="K641" s="104">
        <f t="shared" si="502"/>
        <v>16.95877666457357</v>
      </c>
      <c r="L641" s="104">
        <f t="shared" si="503"/>
        <v>0</v>
      </c>
      <c r="M641" s="104">
        <f t="shared" si="494"/>
        <v>18.651304423777731</v>
      </c>
      <c r="N641" s="104">
        <f t="shared" si="504"/>
        <v>18.651304423777731</v>
      </c>
      <c r="O641" s="104">
        <f t="shared" si="505"/>
        <v>0</v>
      </c>
      <c r="P641" s="104">
        <f t="shared" si="495"/>
        <v>20.612581339036435</v>
      </c>
      <c r="Q641" s="104">
        <f t="shared" si="506"/>
        <v>20.612581339036435</v>
      </c>
      <c r="R641" s="104">
        <f t="shared" si="507"/>
        <v>0</v>
      </c>
      <c r="S641" s="104">
        <f t="shared" si="496"/>
        <v>22.574750323286676</v>
      </c>
      <c r="T641" s="104">
        <f t="shared" si="508"/>
        <v>22.574750323286676</v>
      </c>
    </row>
    <row r="642" spans="2:20" x14ac:dyDescent="0.2">
      <c r="B642" s="114" t="s">
        <v>291</v>
      </c>
      <c r="C642" s="104">
        <f t="shared" si="497"/>
        <v>0</v>
      </c>
      <c r="D642" s="104">
        <f t="shared" si="491"/>
        <v>9.2920559741657698</v>
      </c>
      <c r="E642" s="104">
        <f t="shared" si="498"/>
        <v>9.2920559741657698</v>
      </c>
      <c r="F642" s="104">
        <f t="shared" si="499"/>
        <v>0</v>
      </c>
      <c r="G642" s="104">
        <f t="shared" si="492"/>
        <v>7.656134823291123</v>
      </c>
      <c r="H642" s="104">
        <f t="shared" si="500"/>
        <v>7.656134823291123</v>
      </c>
      <c r="I642" s="104">
        <f t="shared" si="501"/>
        <v>0</v>
      </c>
      <c r="J642" s="104">
        <f t="shared" si="493"/>
        <v>8.6483004504598284</v>
      </c>
      <c r="K642" s="104">
        <f t="shared" si="502"/>
        <v>8.6483004504598284</v>
      </c>
      <c r="L642" s="104">
        <f t="shared" si="503"/>
        <v>0</v>
      </c>
      <c r="M642" s="104">
        <f t="shared" si="494"/>
        <v>9.5114221762691233</v>
      </c>
      <c r="N642" s="104">
        <f t="shared" si="504"/>
        <v>9.5114221762691233</v>
      </c>
      <c r="O642" s="104">
        <f t="shared" si="505"/>
        <v>0</v>
      </c>
      <c r="P642" s="104">
        <f t="shared" si="495"/>
        <v>10.511595264528541</v>
      </c>
      <c r="Q642" s="104">
        <f t="shared" si="506"/>
        <v>10.511595264528541</v>
      </c>
      <c r="R642" s="104">
        <f t="shared" si="507"/>
        <v>0</v>
      </c>
      <c r="S642" s="104">
        <f t="shared" si="496"/>
        <v>11.512223272433047</v>
      </c>
      <c r="T642" s="104">
        <f t="shared" si="508"/>
        <v>11.512223272433047</v>
      </c>
    </row>
    <row r="643" spans="2:20" s="135" customFormat="1" x14ac:dyDescent="0.2">
      <c r="B643" s="114" t="s">
        <v>292</v>
      </c>
      <c r="C643" s="119">
        <f t="shared" si="497"/>
        <v>217.78256189451022</v>
      </c>
      <c r="D643" s="119">
        <f t="shared" si="491"/>
        <v>0</v>
      </c>
      <c r="E643" s="119">
        <f t="shared" si="498"/>
        <v>217.78256189451022</v>
      </c>
      <c r="F643" s="119">
        <f t="shared" si="499"/>
        <v>179.44065992088571</v>
      </c>
      <c r="G643" s="119">
        <f t="shared" si="492"/>
        <v>0</v>
      </c>
      <c r="H643" s="119">
        <f t="shared" si="500"/>
        <v>179.44065992088571</v>
      </c>
      <c r="I643" s="119">
        <f t="shared" si="501"/>
        <v>202.69454180765229</v>
      </c>
      <c r="J643" s="119">
        <f t="shared" si="493"/>
        <v>0</v>
      </c>
      <c r="K643" s="119">
        <f t="shared" si="502"/>
        <v>202.69454180765229</v>
      </c>
      <c r="L643" s="119">
        <f t="shared" si="503"/>
        <v>222.9239572563076</v>
      </c>
      <c r="M643" s="119">
        <f t="shared" si="494"/>
        <v>0</v>
      </c>
      <c r="N643" s="119">
        <f t="shared" si="504"/>
        <v>222.9239572563076</v>
      </c>
      <c r="O643" s="119">
        <f t="shared" si="505"/>
        <v>0</v>
      </c>
      <c r="P643" s="119">
        <f t="shared" si="495"/>
        <v>0</v>
      </c>
      <c r="Q643" s="119">
        <f t="shared" si="506"/>
        <v>0</v>
      </c>
      <c r="R643" s="119">
        <f t="shared" si="507"/>
        <v>0</v>
      </c>
      <c r="S643" s="119">
        <f t="shared" si="496"/>
        <v>0</v>
      </c>
      <c r="T643" s="119">
        <f t="shared" si="508"/>
        <v>0</v>
      </c>
    </row>
    <row r="644" spans="2:20" x14ac:dyDescent="0.2">
      <c r="B644" s="114" t="s">
        <v>293</v>
      </c>
      <c r="C644" s="104">
        <f t="shared" si="497"/>
        <v>0</v>
      </c>
      <c r="D644" s="104">
        <f t="shared" si="491"/>
        <v>9.5461356297093651</v>
      </c>
      <c r="E644" s="104">
        <f t="shared" si="498"/>
        <v>9.5461356297093651</v>
      </c>
      <c r="F644" s="104">
        <f t="shared" si="499"/>
        <v>0</v>
      </c>
      <c r="G644" s="104">
        <f t="shared" si="492"/>
        <v>7.8654822598654892</v>
      </c>
      <c r="H644" s="104">
        <f t="shared" si="500"/>
        <v>7.8654822598654892</v>
      </c>
      <c r="I644" s="104">
        <f t="shared" si="501"/>
        <v>0</v>
      </c>
      <c r="J644" s="104">
        <f t="shared" si="493"/>
        <v>8.8847774159020894</v>
      </c>
      <c r="K644" s="104">
        <f t="shared" si="502"/>
        <v>8.8847774159020894</v>
      </c>
      <c r="L644" s="104">
        <f t="shared" si="503"/>
        <v>0</v>
      </c>
      <c r="M644" s="104">
        <f t="shared" si="494"/>
        <v>9.7715001264014809</v>
      </c>
      <c r="N644" s="104">
        <f t="shared" si="504"/>
        <v>9.7715001264014809</v>
      </c>
      <c r="O644" s="104">
        <f t="shared" si="505"/>
        <v>0</v>
      </c>
      <c r="P644" s="104">
        <f t="shared" si="495"/>
        <v>10.79902169754299</v>
      </c>
      <c r="Q644" s="104">
        <f t="shared" si="506"/>
        <v>10.79902169754299</v>
      </c>
      <c r="R644" s="104">
        <f t="shared" si="507"/>
        <v>0</v>
      </c>
      <c r="S644" s="104">
        <f t="shared" si="496"/>
        <v>11.827010627538638</v>
      </c>
      <c r="T644" s="104">
        <f t="shared" si="508"/>
        <v>11.827010627538638</v>
      </c>
    </row>
    <row r="645" spans="2:20" s="135" customFormat="1" x14ac:dyDescent="0.2">
      <c r="B645" s="114" t="s">
        <v>294</v>
      </c>
      <c r="C645" s="104">
        <f t="shared" si="497"/>
        <v>286.47829614639397</v>
      </c>
      <c r="D645" s="104">
        <f t="shared" si="491"/>
        <v>0</v>
      </c>
      <c r="E645" s="104">
        <f t="shared" si="498"/>
        <v>286.47829614639397</v>
      </c>
      <c r="F645" s="104">
        <f t="shared" si="499"/>
        <v>214.58373253468824</v>
      </c>
      <c r="G645" s="104">
        <f t="shared" si="492"/>
        <v>0</v>
      </c>
      <c r="H645" s="104">
        <f t="shared" si="500"/>
        <v>214.58373253468824</v>
      </c>
      <c r="I645" s="104">
        <f t="shared" si="501"/>
        <v>220.35621623869264</v>
      </c>
      <c r="J645" s="104">
        <f t="shared" si="493"/>
        <v>0</v>
      </c>
      <c r="K645" s="104">
        <f t="shared" si="502"/>
        <v>220.35621623869264</v>
      </c>
      <c r="L645" s="104">
        <f t="shared" si="503"/>
        <v>220.31664579830999</v>
      </c>
      <c r="M645" s="104">
        <f t="shared" si="494"/>
        <v>0</v>
      </c>
      <c r="N645" s="104">
        <f t="shared" si="504"/>
        <v>220.31664579830999</v>
      </c>
      <c r="O645" s="104">
        <f t="shared" si="505"/>
        <v>628.00394139878119</v>
      </c>
      <c r="P645" s="104">
        <f t="shared" si="495"/>
        <v>0</v>
      </c>
      <c r="Q645" s="104">
        <f t="shared" si="506"/>
        <v>628.00394139878119</v>
      </c>
      <c r="R645" s="104">
        <f t="shared" si="507"/>
        <v>625.2594403359393</v>
      </c>
      <c r="S645" s="104">
        <f t="shared" si="496"/>
        <v>0</v>
      </c>
      <c r="T645" s="104">
        <f t="shared" si="508"/>
        <v>625.2594403359393</v>
      </c>
    </row>
    <row r="646" spans="2:20" x14ac:dyDescent="0.2">
      <c r="B646" s="278" t="s">
        <v>8</v>
      </c>
      <c r="C646" s="106">
        <f t="shared" ref="C646:T646" si="509">SUM(C636:C645)</f>
        <v>585.69338764262648</v>
      </c>
      <c r="D646" s="106">
        <f t="shared" si="509"/>
        <v>63.573052831001078</v>
      </c>
      <c r="E646" s="106">
        <f t="shared" si="509"/>
        <v>649.26644047362743</v>
      </c>
      <c r="F646" s="106">
        <f t="shared" si="509"/>
        <v>495.64095493486485</v>
      </c>
      <c r="G646" s="106">
        <f t="shared" si="509"/>
        <v>52.380642664612353</v>
      </c>
      <c r="H646" s="106">
        <f t="shared" si="509"/>
        <v>548.02159759947722</v>
      </c>
      <c r="I646" s="106">
        <f t="shared" si="509"/>
        <v>545.72394802235658</v>
      </c>
      <c r="J646" s="106">
        <f t="shared" si="509"/>
        <v>59.16869882876631</v>
      </c>
      <c r="K646" s="106">
        <f t="shared" si="509"/>
        <v>604.89264685112289</v>
      </c>
      <c r="L646" s="106">
        <f t="shared" si="509"/>
        <v>585.19351453586432</v>
      </c>
      <c r="M646" s="106">
        <f t="shared" si="509"/>
        <v>65.073880978660242</v>
      </c>
      <c r="N646" s="106">
        <f t="shared" si="509"/>
        <v>650.26739551452465</v>
      </c>
      <c r="O646" s="106">
        <f t="shared" si="509"/>
        <v>838.66715096396376</v>
      </c>
      <c r="P646" s="106">
        <f t="shared" si="509"/>
        <v>101.91024457695622</v>
      </c>
      <c r="Q646" s="106">
        <f t="shared" si="509"/>
        <v>940.57739554091995</v>
      </c>
      <c r="R646" s="106">
        <f t="shared" si="509"/>
        <v>869.66055999395928</v>
      </c>
      <c r="S646" s="106">
        <f t="shared" si="509"/>
        <v>111.61136438321566</v>
      </c>
      <c r="T646" s="106">
        <f t="shared" si="509"/>
        <v>981.27192437717486</v>
      </c>
    </row>
    <row r="647" spans="2:20" x14ac:dyDescent="0.2">
      <c r="B647" s="279" t="s">
        <v>297</v>
      </c>
      <c r="C647" s="241"/>
      <c r="D647" s="240"/>
      <c r="E647" s="285">
        <f>Asignaciones!K80</f>
        <v>0.47114712868520331</v>
      </c>
      <c r="F647" s="241"/>
      <c r="G647" s="240"/>
      <c r="H647" s="285">
        <f>Asignaciones!L80</f>
        <v>0.44376942639163608</v>
      </c>
      <c r="I647" s="241"/>
      <c r="J647" s="240"/>
      <c r="K647" s="285">
        <f>Asignaciones!M80</f>
        <v>0.45397741054469853</v>
      </c>
      <c r="L647" s="241"/>
      <c r="M647" s="240"/>
      <c r="N647" s="285">
        <f>Asignaciones!N80</f>
        <v>0.45388075920911186</v>
      </c>
      <c r="O647" s="241"/>
      <c r="P647" s="240"/>
      <c r="Q647" s="285">
        <f>Asignaciones!O80</f>
        <v>0.45431366471226098</v>
      </c>
      <c r="R647" s="241"/>
      <c r="S647" s="240"/>
      <c r="T647" s="285">
        <f>Asignaciones!P80</f>
        <v>0.4542413188868718</v>
      </c>
    </row>
    <row r="651" spans="2:20" x14ac:dyDescent="0.2">
      <c r="B651" s="2" t="s">
        <v>323</v>
      </c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7"/>
    </row>
    <row r="652" spans="2:20" x14ac:dyDescent="0.2">
      <c r="B652" s="9" t="s">
        <v>20</v>
      </c>
      <c r="C652" s="199"/>
      <c r="D652" s="199"/>
      <c r="E652" s="199"/>
      <c r="F652" s="199"/>
      <c r="G652" s="199"/>
      <c r="H652" s="199"/>
      <c r="I652" s="199"/>
      <c r="J652" s="199"/>
      <c r="K652" s="199"/>
      <c r="L652" s="199"/>
      <c r="M652" s="199"/>
      <c r="N652" s="199"/>
      <c r="O652" s="199"/>
      <c r="P652" s="199"/>
      <c r="Q652" s="199"/>
      <c r="R652" s="199"/>
      <c r="S652" s="199"/>
      <c r="T652" s="262"/>
    </row>
    <row r="653" spans="2:20" x14ac:dyDescent="0.2">
      <c r="B653" s="201" t="s">
        <v>281</v>
      </c>
      <c r="C653" s="199"/>
      <c r="D653" s="199"/>
      <c r="E653" s="199"/>
      <c r="F653" s="199"/>
      <c r="G653" s="199"/>
      <c r="H653" s="199"/>
      <c r="I653" s="199"/>
      <c r="J653" s="199"/>
      <c r="K653" s="199"/>
      <c r="L653" s="199"/>
      <c r="M653" s="199"/>
      <c r="N653" s="199"/>
      <c r="O653" s="199"/>
      <c r="P653" s="199"/>
      <c r="Q653" s="199"/>
      <c r="R653" s="199"/>
      <c r="S653" s="199"/>
      <c r="T653" s="262"/>
    </row>
    <row r="654" spans="2:20" x14ac:dyDescent="0.2">
      <c r="B654" s="201" t="s">
        <v>2</v>
      </c>
      <c r="C654" s="199"/>
      <c r="D654" s="199"/>
      <c r="E654" s="199"/>
      <c r="F654" s="199"/>
      <c r="G654" s="199"/>
      <c r="H654" s="199"/>
      <c r="I654" s="199"/>
      <c r="J654" s="199"/>
      <c r="K654" s="199"/>
      <c r="L654" s="199"/>
      <c r="M654" s="199"/>
      <c r="N654" s="199"/>
      <c r="O654" s="199"/>
      <c r="P654" s="199"/>
      <c r="Q654" s="199"/>
      <c r="R654" s="199"/>
      <c r="S654" s="199"/>
      <c r="T654" s="262"/>
    </row>
    <row r="655" spans="2:20" x14ac:dyDescent="0.2">
      <c r="B655" s="256"/>
      <c r="C655" s="197"/>
      <c r="D655" s="197"/>
      <c r="E655" s="197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263"/>
    </row>
    <row r="656" spans="2:20" x14ac:dyDescent="0.2">
      <c r="B656" s="264"/>
    </row>
    <row r="657" spans="2:20" x14ac:dyDescent="0.2">
      <c r="B657" s="265" t="s">
        <v>282</v>
      </c>
      <c r="C657" s="267" t="s">
        <v>38</v>
      </c>
      <c r="D657" s="662"/>
      <c r="E657" s="299"/>
      <c r="F657" s="270" t="s">
        <v>39</v>
      </c>
      <c r="G657" s="663"/>
      <c r="H657" s="663"/>
      <c r="I657" s="301" t="s">
        <v>40</v>
      </c>
      <c r="J657" s="662"/>
      <c r="K657" s="299"/>
      <c r="L657" s="267" t="s">
        <v>121</v>
      </c>
      <c r="M657" s="662"/>
      <c r="N657" s="299"/>
      <c r="O657" s="270" t="s">
        <v>122</v>
      </c>
      <c r="P657" s="662"/>
      <c r="Q657" s="299"/>
      <c r="R657" s="301" t="s">
        <v>633</v>
      </c>
      <c r="S657" s="662"/>
      <c r="T657" s="299"/>
    </row>
    <row r="658" spans="2:20" x14ac:dyDescent="0.2">
      <c r="B658" s="273"/>
      <c r="C658" s="274" t="s">
        <v>283</v>
      </c>
      <c r="D658" s="275" t="s">
        <v>284</v>
      </c>
      <c r="E658" s="275" t="s">
        <v>47</v>
      </c>
      <c r="F658" s="275" t="s">
        <v>283</v>
      </c>
      <c r="G658" s="275" t="s">
        <v>284</v>
      </c>
      <c r="H658" s="275" t="s">
        <v>47</v>
      </c>
      <c r="I658" s="276" t="s">
        <v>283</v>
      </c>
      <c r="J658" s="276" t="s">
        <v>284</v>
      </c>
      <c r="K658" s="276" t="s">
        <v>47</v>
      </c>
      <c r="L658" s="274" t="s">
        <v>283</v>
      </c>
      <c r="M658" s="275" t="s">
        <v>284</v>
      </c>
      <c r="N658" s="275" t="s">
        <v>47</v>
      </c>
      <c r="O658" s="275" t="s">
        <v>283</v>
      </c>
      <c r="P658" s="275" t="s">
        <v>284</v>
      </c>
      <c r="Q658" s="275" t="s">
        <v>47</v>
      </c>
      <c r="R658" s="276" t="s">
        <v>283</v>
      </c>
      <c r="S658" s="276" t="s">
        <v>284</v>
      </c>
      <c r="T658" s="276" t="s">
        <v>47</v>
      </c>
    </row>
    <row r="659" spans="2:20" x14ac:dyDescent="0.2">
      <c r="B659" s="286" t="s">
        <v>97</v>
      </c>
      <c r="C659" s="234"/>
      <c r="D659" s="234"/>
      <c r="E659" s="234"/>
      <c r="F659" s="234"/>
      <c r="G659" s="234"/>
      <c r="H659" s="234"/>
      <c r="I659" s="234"/>
      <c r="J659" s="234"/>
      <c r="K659" s="234"/>
      <c r="L659" s="234"/>
      <c r="M659" s="234"/>
      <c r="N659" s="234"/>
      <c r="O659" s="234"/>
      <c r="P659" s="234"/>
      <c r="Q659" s="234"/>
      <c r="R659" s="234"/>
      <c r="S659" s="234"/>
      <c r="T659" s="232"/>
    </row>
    <row r="660" spans="2:20" x14ac:dyDescent="0.2">
      <c r="B660" s="114" t="s">
        <v>715</v>
      </c>
      <c r="C660" s="104">
        <f>+C588*E671</f>
        <v>0</v>
      </c>
      <c r="D660" s="104">
        <f t="shared" ref="D660:D669" si="510">+D588*$E$671</f>
        <v>6.0937524219590955</v>
      </c>
      <c r="E660" s="104">
        <f>+C660+D660</f>
        <v>6.0937524219590955</v>
      </c>
      <c r="F660" s="104">
        <f>+F588*H671</f>
        <v>0</v>
      </c>
      <c r="G660" s="104">
        <f t="shared" ref="G660:G669" si="511">+G588*$H$671</f>
        <v>5.2093352283842149</v>
      </c>
      <c r="H660" s="104">
        <f>+F660+G660</f>
        <v>5.2093352283842149</v>
      </c>
      <c r="I660" s="104">
        <f>+I588*K671</f>
        <v>0</v>
      </c>
      <c r="J660" s="104">
        <f t="shared" ref="J660:J669" si="512">+J588*$K$671</f>
        <v>5.7719517807074956</v>
      </c>
      <c r="K660" s="104">
        <f>+I660+J660</f>
        <v>5.7719517807074956</v>
      </c>
      <c r="L660" s="104">
        <f>+L588*N671</f>
        <v>0</v>
      </c>
      <c r="M660" s="104">
        <f t="shared" ref="M660:M669" si="513">+M588*$N$671</f>
        <v>6.3479309861707627</v>
      </c>
      <c r="N660" s="104">
        <f>+L660+M660</f>
        <v>6.3479309861707627</v>
      </c>
      <c r="O660" s="104">
        <f>+O588*Q671</f>
        <v>0</v>
      </c>
      <c r="P660" s="104">
        <f t="shared" ref="P660:P669" si="514">+P588*$Q$671</f>
        <v>14.023907515290162</v>
      </c>
      <c r="Q660" s="104">
        <f>+O660+P660</f>
        <v>14.023907515290162</v>
      </c>
      <c r="R660" s="104">
        <f>+R588*T671</f>
        <v>0</v>
      </c>
      <c r="S660" s="104">
        <f t="shared" ref="S660:S669" si="515">+S588*$T$671</f>
        <v>15.368856396907761</v>
      </c>
      <c r="T660" s="104">
        <f>+R660+S660</f>
        <v>15.368856396907761</v>
      </c>
    </row>
    <row r="661" spans="2:20" x14ac:dyDescent="0.2">
      <c r="B661" s="114" t="s">
        <v>716</v>
      </c>
      <c r="C661" s="104">
        <f t="shared" ref="C661:C669" si="516">+C589*$E$671</f>
        <v>8.2922497308934329</v>
      </c>
      <c r="D661" s="104">
        <f t="shared" si="510"/>
        <v>0</v>
      </c>
      <c r="E661" s="104">
        <f t="shared" ref="E661:E669" si="517">+C661+D661</f>
        <v>8.2922497308934329</v>
      </c>
      <c r="F661" s="104">
        <f t="shared" ref="F661:F669" si="518">+F589*$H$671</f>
        <v>7.0887534731539272</v>
      </c>
      <c r="G661" s="104">
        <f t="shared" si="511"/>
        <v>0</v>
      </c>
      <c r="H661" s="104">
        <f t="shared" ref="H661:H669" si="519">+F661+G661</f>
        <v>7.0887534731539272</v>
      </c>
      <c r="I661" s="104">
        <f t="shared" ref="I661:I669" si="520">+I589*$K$671</f>
        <v>7.8543502075711471</v>
      </c>
      <c r="J661" s="104">
        <f t="shared" si="512"/>
        <v>0</v>
      </c>
      <c r="K661" s="104">
        <f t="shared" ref="K661:K669" si="521">+I661+J661</f>
        <v>7.8543502075711471</v>
      </c>
      <c r="L661" s="104">
        <f t="shared" ref="L661:L669" si="522">+L589*$N$671</f>
        <v>8.638130558458375</v>
      </c>
      <c r="M661" s="104">
        <f t="shared" si="513"/>
        <v>0</v>
      </c>
      <c r="N661" s="104">
        <f t="shared" ref="N661:N669" si="523">+L661+M661</f>
        <v>8.638130558458375</v>
      </c>
      <c r="O661" s="104">
        <f t="shared" ref="O661:O669" si="524">+O589*$Q$671</f>
        <v>14.312578104668834</v>
      </c>
      <c r="P661" s="104">
        <f t="shared" si="514"/>
        <v>0</v>
      </c>
      <c r="Q661" s="104">
        <f t="shared" ref="Q661:Q669" si="525">+O661+P661</f>
        <v>14.312578104668834</v>
      </c>
      <c r="R661" s="104">
        <f t="shared" ref="R661:R669" si="526">+R589*$T$671</f>
        <v>15.68521165162792</v>
      </c>
      <c r="S661" s="104">
        <f t="shared" si="515"/>
        <v>0</v>
      </c>
      <c r="T661" s="104">
        <f t="shared" ref="T661:T669" si="527">+R661+S661</f>
        <v>15.68521165162792</v>
      </c>
    </row>
    <row r="662" spans="2:20" x14ac:dyDescent="0.2">
      <c r="B662" s="114" t="s">
        <v>287</v>
      </c>
      <c r="C662" s="104">
        <f t="shared" si="516"/>
        <v>5.1096609257265877</v>
      </c>
      <c r="D662" s="104">
        <f t="shared" si="510"/>
        <v>0</v>
      </c>
      <c r="E662" s="104">
        <f t="shared" si="517"/>
        <v>5.1096609257265877</v>
      </c>
      <c r="F662" s="104">
        <f t="shared" si="518"/>
        <v>4.3680699218378072</v>
      </c>
      <c r="G662" s="104">
        <f t="shared" si="511"/>
        <v>0</v>
      </c>
      <c r="H662" s="104">
        <f t="shared" si="519"/>
        <v>4.3680699218378072</v>
      </c>
      <c r="I662" s="104">
        <f t="shared" si="520"/>
        <v>4.8398284729751779</v>
      </c>
      <c r="J662" s="104">
        <f t="shared" si="512"/>
        <v>0</v>
      </c>
      <c r="K662" s="104">
        <f t="shared" si="521"/>
        <v>4.8398284729751779</v>
      </c>
      <c r="L662" s="104">
        <f t="shared" si="522"/>
        <v>5.3227917173599133</v>
      </c>
      <c r="M662" s="104">
        <f t="shared" si="513"/>
        <v>0</v>
      </c>
      <c r="N662" s="104">
        <f t="shared" si="523"/>
        <v>5.3227917173599133</v>
      </c>
      <c r="O662" s="104">
        <f t="shared" si="524"/>
        <v>5.8795802073170096</v>
      </c>
      <c r="P662" s="104">
        <f t="shared" si="514"/>
        <v>0</v>
      </c>
      <c r="Q662" s="104">
        <f t="shared" si="525"/>
        <v>5.8795802073170096</v>
      </c>
      <c r="R662" s="104">
        <f t="shared" si="526"/>
        <v>6.4434554906922195</v>
      </c>
      <c r="S662" s="104">
        <f t="shared" si="515"/>
        <v>0</v>
      </c>
      <c r="T662" s="104">
        <f t="shared" si="527"/>
        <v>6.4434554906922195</v>
      </c>
    </row>
    <row r="663" spans="2:20" x14ac:dyDescent="0.2">
      <c r="B663" s="114" t="s">
        <v>288</v>
      </c>
      <c r="C663" s="104">
        <f t="shared" si="516"/>
        <v>0</v>
      </c>
      <c r="D663" s="104">
        <f t="shared" si="510"/>
        <v>0</v>
      </c>
      <c r="E663" s="104">
        <f t="shared" si="517"/>
        <v>0</v>
      </c>
      <c r="F663" s="104">
        <f t="shared" si="518"/>
        <v>8.2317768493624968</v>
      </c>
      <c r="G663" s="104">
        <f t="shared" si="511"/>
        <v>0</v>
      </c>
      <c r="H663" s="104">
        <f t="shared" si="519"/>
        <v>8.2317768493624968</v>
      </c>
      <c r="I663" s="104">
        <f t="shared" si="520"/>
        <v>10.965847248149206</v>
      </c>
      <c r="J663" s="104">
        <f t="shared" si="512"/>
        <v>0</v>
      </c>
      <c r="K663" s="104">
        <f t="shared" si="521"/>
        <v>10.965847248149206</v>
      </c>
      <c r="L663" s="104">
        <f t="shared" si="522"/>
        <v>13.705981747745398</v>
      </c>
      <c r="M663" s="104">
        <f t="shared" si="513"/>
        <v>0</v>
      </c>
      <c r="N663" s="104">
        <f t="shared" si="523"/>
        <v>13.705981747745398</v>
      </c>
      <c r="O663" s="104">
        <f t="shared" si="524"/>
        <v>22.942400438242935</v>
      </c>
      <c r="P663" s="104">
        <f t="shared" si="514"/>
        <v>0</v>
      </c>
      <c r="Q663" s="104">
        <f t="shared" si="525"/>
        <v>22.942400438242935</v>
      </c>
      <c r="R663" s="104">
        <f t="shared" si="526"/>
        <v>28.34389100964458</v>
      </c>
      <c r="S663" s="104">
        <f t="shared" si="515"/>
        <v>0</v>
      </c>
      <c r="T663" s="104">
        <f t="shared" si="527"/>
        <v>28.34389100964458</v>
      </c>
    </row>
    <row r="664" spans="2:20" x14ac:dyDescent="0.2">
      <c r="B664" s="114" t="s">
        <v>289</v>
      </c>
      <c r="C664" s="104">
        <f t="shared" si="516"/>
        <v>5.3140473627556508</v>
      </c>
      <c r="D664" s="104">
        <f t="shared" si="510"/>
        <v>0</v>
      </c>
      <c r="E664" s="104">
        <f t="shared" si="517"/>
        <v>5.3140473627556508</v>
      </c>
      <c r="F664" s="104">
        <f t="shared" si="518"/>
        <v>4.5427927187113193</v>
      </c>
      <c r="G664" s="104">
        <f t="shared" si="511"/>
        <v>0</v>
      </c>
      <c r="H664" s="104">
        <f t="shared" si="519"/>
        <v>4.5427927187113193</v>
      </c>
      <c r="I664" s="104">
        <f t="shared" si="520"/>
        <v>5.0334216118941857</v>
      </c>
      <c r="J664" s="104">
        <f t="shared" si="512"/>
        <v>0</v>
      </c>
      <c r="K664" s="104">
        <f t="shared" si="521"/>
        <v>5.0334216118941857</v>
      </c>
      <c r="L664" s="104">
        <f t="shared" si="522"/>
        <v>5.535703386054311</v>
      </c>
      <c r="M664" s="104">
        <f t="shared" si="513"/>
        <v>0</v>
      </c>
      <c r="N664" s="104">
        <f t="shared" si="523"/>
        <v>5.535703386054311</v>
      </c>
      <c r="O664" s="104">
        <f t="shared" si="524"/>
        <v>6.1147634156096897</v>
      </c>
      <c r="P664" s="104">
        <f t="shared" si="514"/>
        <v>0</v>
      </c>
      <c r="Q664" s="104">
        <f t="shared" si="525"/>
        <v>6.1147634156096897</v>
      </c>
      <c r="R664" s="104">
        <f t="shared" si="526"/>
        <v>6.7011937103199077</v>
      </c>
      <c r="S664" s="104">
        <f t="shared" si="515"/>
        <v>0</v>
      </c>
      <c r="T664" s="104">
        <f t="shared" si="527"/>
        <v>6.7011937103199077</v>
      </c>
    </row>
    <row r="665" spans="2:20" x14ac:dyDescent="0.2">
      <c r="B665" s="114" t="s">
        <v>290</v>
      </c>
      <c r="C665" s="104">
        <f t="shared" si="516"/>
        <v>0</v>
      </c>
      <c r="D665" s="104">
        <f t="shared" si="510"/>
        <v>4.1878363832077508</v>
      </c>
      <c r="E665" s="104">
        <f t="shared" si="517"/>
        <v>4.1878363832077508</v>
      </c>
      <c r="F665" s="104">
        <f t="shared" si="518"/>
        <v>0</v>
      </c>
      <c r="G665" s="104">
        <f t="shared" si="511"/>
        <v>3.5800344502246193</v>
      </c>
      <c r="H665" s="104">
        <f t="shared" si="519"/>
        <v>3.5800344502246193</v>
      </c>
      <c r="I665" s="104">
        <f t="shared" si="520"/>
        <v>0</v>
      </c>
      <c r="J665" s="104">
        <f t="shared" si="512"/>
        <v>3.9666839076465954</v>
      </c>
      <c r="K665" s="104">
        <f t="shared" si="521"/>
        <v>3.9666839076465954</v>
      </c>
      <c r="L665" s="104">
        <f t="shared" si="522"/>
        <v>0</v>
      </c>
      <c r="M665" s="104">
        <f t="shared" si="513"/>
        <v>4.3625166401872271</v>
      </c>
      <c r="N665" s="104">
        <f t="shared" si="523"/>
        <v>4.3625166401872271</v>
      </c>
      <c r="O665" s="104">
        <f t="shared" si="524"/>
        <v>0</v>
      </c>
      <c r="P665" s="104">
        <f t="shared" si="514"/>
        <v>4.8188559413439007</v>
      </c>
      <c r="Q665" s="104">
        <f t="shared" si="525"/>
        <v>4.8188559413439007</v>
      </c>
      <c r="R665" s="104">
        <f t="shared" si="526"/>
        <v>0</v>
      </c>
      <c r="S665" s="104">
        <f t="shared" si="515"/>
        <v>5.2810035205346848</v>
      </c>
      <c r="T665" s="104">
        <f t="shared" si="527"/>
        <v>5.2810035205346848</v>
      </c>
    </row>
    <row r="666" spans="2:20" x14ac:dyDescent="0.2">
      <c r="B666" s="114" t="s">
        <v>291</v>
      </c>
      <c r="C666" s="104">
        <f t="shared" si="516"/>
        <v>0</v>
      </c>
      <c r="D666" s="104">
        <f t="shared" si="510"/>
        <v>2.1356297093649084</v>
      </c>
      <c r="E666" s="104">
        <f t="shared" si="517"/>
        <v>2.1356297093649084</v>
      </c>
      <c r="F666" s="104">
        <f t="shared" si="518"/>
        <v>0</v>
      </c>
      <c r="G666" s="104">
        <f t="shared" si="511"/>
        <v>1.8256749387599653</v>
      </c>
      <c r="H666" s="104">
        <f t="shared" si="519"/>
        <v>1.8256749387599653</v>
      </c>
      <c r="I666" s="104">
        <f t="shared" si="520"/>
        <v>0</v>
      </c>
      <c r="J666" s="104">
        <f t="shared" si="512"/>
        <v>2.0228507576843193</v>
      </c>
      <c r="K666" s="104">
        <f t="shared" si="521"/>
        <v>2.0228507576843193</v>
      </c>
      <c r="L666" s="104">
        <f t="shared" si="522"/>
        <v>0</v>
      </c>
      <c r="M666" s="104">
        <f t="shared" si="513"/>
        <v>2.224709681051654</v>
      </c>
      <c r="N666" s="104">
        <f t="shared" si="523"/>
        <v>2.224709681051654</v>
      </c>
      <c r="O666" s="104">
        <f t="shared" si="524"/>
        <v>0</v>
      </c>
      <c r="P666" s="104">
        <f t="shared" si="514"/>
        <v>2.4574245437929054</v>
      </c>
      <c r="Q666" s="104">
        <f t="shared" si="525"/>
        <v>2.4574245437929054</v>
      </c>
      <c r="R666" s="104">
        <f t="shared" si="526"/>
        <v>0</v>
      </c>
      <c r="S666" s="104">
        <f t="shared" si="515"/>
        <v>2.6931013969260547</v>
      </c>
      <c r="T666" s="104">
        <f t="shared" si="527"/>
        <v>2.6931013969260547</v>
      </c>
    </row>
    <row r="667" spans="2:20" s="135" customFormat="1" x14ac:dyDescent="0.2">
      <c r="B667" s="114" t="s">
        <v>292</v>
      </c>
      <c r="C667" s="119">
        <f t="shared" si="516"/>
        <v>50.053821313240043</v>
      </c>
      <c r="D667" s="119">
        <f t="shared" si="510"/>
        <v>0</v>
      </c>
      <c r="E667" s="119">
        <f t="shared" si="517"/>
        <v>50.053821313240043</v>
      </c>
      <c r="F667" s="119">
        <f t="shared" si="518"/>
        <v>42.789256377186689</v>
      </c>
      <c r="G667" s="119">
        <f t="shared" si="511"/>
        <v>0</v>
      </c>
      <c r="H667" s="119">
        <f t="shared" si="519"/>
        <v>42.789256377186689</v>
      </c>
      <c r="I667" s="119">
        <f t="shared" si="520"/>
        <v>47.410564633226244</v>
      </c>
      <c r="J667" s="119">
        <f t="shared" si="512"/>
        <v>0</v>
      </c>
      <c r="K667" s="119">
        <f t="shared" si="521"/>
        <v>47.410564633226244</v>
      </c>
      <c r="L667" s="119">
        <f t="shared" si="522"/>
        <v>52.141633149648143</v>
      </c>
      <c r="M667" s="119">
        <f t="shared" si="513"/>
        <v>0</v>
      </c>
      <c r="N667" s="119">
        <f t="shared" si="523"/>
        <v>52.141633149648143</v>
      </c>
      <c r="O667" s="119">
        <f t="shared" si="524"/>
        <v>0</v>
      </c>
      <c r="P667" s="119">
        <f t="shared" si="514"/>
        <v>0</v>
      </c>
      <c r="Q667" s="119">
        <f t="shared" si="525"/>
        <v>0</v>
      </c>
      <c r="R667" s="119">
        <f t="shared" si="526"/>
        <v>0</v>
      </c>
      <c r="S667" s="119">
        <f t="shared" si="515"/>
        <v>0</v>
      </c>
      <c r="T667" s="119">
        <f t="shared" si="527"/>
        <v>0</v>
      </c>
    </row>
    <row r="668" spans="2:20" x14ac:dyDescent="0.2">
      <c r="B668" s="114" t="s">
        <v>293</v>
      </c>
      <c r="C668" s="104">
        <f t="shared" si="516"/>
        <v>0</v>
      </c>
      <c r="D668" s="104">
        <f t="shared" si="510"/>
        <v>2.1940258342303554</v>
      </c>
      <c r="E668" s="104">
        <f t="shared" si="517"/>
        <v>2.1940258342303554</v>
      </c>
      <c r="F668" s="104">
        <f t="shared" si="518"/>
        <v>0</v>
      </c>
      <c r="G668" s="104">
        <f t="shared" si="511"/>
        <v>1.875595737866683</v>
      </c>
      <c r="H668" s="104">
        <f t="shared" si="519"/>
        <v>1.875595737866683</v>
      </c>
      <c r="I668" s="104">
        <f t="shared" si="520"/>
        <v>0</v>
      </c>
      <c r="J668" s="104">
        <f t="shared" si="512"/>
        <v>2.0781630830897502</v>
      </c>
      <c r="K668" s="104">
        <f t="shared" si="521"/>
        <v>2.0781630830897502</v>
      </c>
      <c r="L668" s="104">
        <f t="shared" si="522"/>
        <v>0</v>
      </c>
      <c r="M668" s="104">
        <f t="shared" si="513"/>
        <v>2.2855415863929101</v>
      </c>
      <c r="N668" s="104">
        <f t="shared" si="523"/>
        <v>2.2855415863929101</v>
      </c>
      <c r="O668" s="104">
        <f t="shared" si="524"/>
        <v>0</v>
      </c>
      <c r="P668" s="104">
        <f t="shared" si="514"/>
        <v>2.5246197461622422</v>
      </c>
      <c r="Q668" s="104">
        <f t="shared" si="525"/>
        <v>2.5246197461622422</v>
      </c>
      <c r="R668" s="104">
        <f t="shared" si="526"/>
        <v>0</v>
      </c>
      <c r="S668" s="104">
        <f t="shared" si="515"/>
        <v>2.7667408882482514</v>
      </c>
      <c r="T668" s="104">
        <f t="shared" si="527"/>
        <v>2.7667408882482514</v>
      </c>
    </row>
    <row r="669" spans="2:20" s="135" customFormat="1" x14ac:dyDescent="0.2">
      <c r="B669" s="114" t="s">
        <v>294</v>
      </c>
      <c r="C669" s="104">
        <f t="shared" si="516"/>
        <v>65.842431646932184</v>
      </c>
      <c r="D669" s="104">
        <f t="shared" si="510"/>
        <v>0</v>
      </c>
      <c r="E669" s="104">
        <f t="shared" si="517"/>
        <v>65.842431646932184</v>
      </c>
      <c r="F669" s="104">
        <f t="shared" si="518"/>
        <v>51.1694414735694</v>
      </c>
      <c r="G669" s="104">
        <f t="shared" si="511"/>
        <v>0</v>
      </c>
      <c r="H669" s="104">
        <f t="shared" si="519"/>
        <v>51.1694414735694</v>
      </c>
      <c r="I669" s="104">
        <f t="shared" si="520"/>
        <v>51.541657407981099</v>
      </c>
      <c r="J669" s="104">
        <f t="shared" si="512"/>
        <v>0</v>
      </c>
      <c r="K669" s="104">
        <f t="shared" si="521"/>
        <v>51.541657407981099</v>
      </c>
      <c r="L669" s="104">
        <f t="shared" si="522"/>
        <v>51.531786279787148</v>
      </c>
      <c r="M669" s="104">
        <f t="shared" si="513"/>
        <v>0</v>
      </c>
      <c r="N669" s="104">
        <f t="shared" si="523"/>
        <v>51.531786279787148</v>
      </c>
      <c r="O669" s="104">
        <f t="shared" si="524"/>
        <v>146.81618349593717</v>
      </c>
      <c r="P669" s="104">
        <f t="shared" si="514"/>
        <v>0</v>
      </c>
      <c r="Q669" s="104">
        <f t="shared" si="525"/>
        <v>146.81618349593717</v>
      </c>
      <c r="R669" s="104">
        <f t="shared" si="526"/>
        <v>146.26949394233219</v>
      </c>
      <c r="S669" s="104">
        <f t="shared" si="515"/>
        <v>0</v>
      </c>
      <c r="T669" s="104">
        <f t="shared" si="527"/>
        <v>146.26949394233219</v>
      </c>
    </row>
    <row r="670" spans="2:20" x14ac:dyDescent="0.2">
      <c r="B670" s="278" t="s">
        <v>8</v>
      </c>
      <c r="C670" s="106">
        <f t="shared" ref="C670:T670" si="528">SUM(C660:C669)</f>
        <v>134.61221097954791</v>
      </c>
      <c r="D670" s="106">
        <f t="shared" si="528"/>
        <v>14.61124434876211</v>
      </c>
      <c r="E670" s="106">
        <f t="shared" si="528"/>
        <v>149.22345532831002</v>
      </c>
      <c r="F670" s="106">
        <f t="shared" si="528"/>
        <v>118.19009081382163</v>
      </c>
      <c r="G670" s="106">
        <f t="shared" si="528"/>
        <v>12.490640355235481</v>
      </c>
      <c r="H670" s="106">
        <f t="shared" si="528"/>
        <v>130.68073116905714</v>
      </c>
      <c r="I670" s="106">
        <f t="shared" si="528"/>
        <v>127.64566958179705</v>
      </c>
      <c r="J670" s="106">
        <f t="shared" si="528"/>
        <v>13.83964952912816</v>
      </c>
      <c r="K670" s="106">
        <f t="shared" si="528"/>
        <v>141.48531911092522</v>
      </c>
      <c r="L670" s="106">
        <f t="shared" si="528"/>
        <v>136.87602683905328</v>
      </c>
      <c r="M670" s="106">
        <f t="shared" si="528"/>
        <v>15.220698893802552</v>
      </c>
      <c r="N670" s="106">
        <f t="shared" si="528"/>
        <v>152.09672573285584</v>
      </c>
      <c r="O670" s="106">
        <f t="shared" si="528"/>
        <v>196.06550566177563</v>
      </c>
      <c r="P670" s="106">
        <f t="shared" si="528"/>
        <v>23.824807746589212</v>
      </c>
      <c r="Q670" s="106">
        <f t="shared" si="528"/>
        <v>219.89031340836485</v>
      </c>
      <c r="R670" s="106">
        <f t="shared" si="528"/>
        <v>203.44324580461682</v>
      </c>
      <c r="S670" s="106">
        <f t="shared" si="528"/>
        <v>26.109702202616749</v>
      </c>
      <c r="T670" s="106">
        <f t="shared" si="528"/>
        <v>229.55294800723357</v>
      </c>
    </row>
    <row r="671" spans="2:20" x14ac:dyDescent="0.2">
      <c r="B671" s="279" t="s">
        <v>297</v>
      </c>
      <c r="C671" s="241"/>
      <c r="D671" s="240"/>
      <c r="E671" s="285">
        <f>Asignaciones!K81</f>
        <v>0.10828559452284477</v>
      </c>
      <c r="F671" s="241"/>
      <c r="G671" s="240"/>
      <c r="H671" s="285">
        <f>Asignaciones!L81</f>
        <v>0.10582085334840351</v>
      </c>
      <c r="I671" s="241"/>
      <c r="J671" s="240"/>
      <c r="K671" s="285">
        <f>Asignaciones!M81</f>
        <v>0.10618601355866185</v>
      </c>
      <c r="L671" s="241"/>
      <c r="M671" s="240"/>
      <c r="N671" s="285">
        <f>Asignaciones!N81</f>
        <v>0.10616213856797424</v>
      </c>
      <c r="O671" s="241"/>
      <c r="P671" s="240"/>
      <c r="Q671" s="285">
        <f>Asignaciones!O81</f>
        <v>0.10621047730137133</v>
      </c>
      <c r="R671" s="241"/>
      <c r="S671" s="240"/>
      <c r="T671" s="285">
        <f>Asignaciones!P81</f>
        <v>0.10626252648913628</v>
      </c>
    </row>
    <row r="675" spans="2:20" x14ac:dyDescent="0.2">
      <c r="B675" s="2" t="s">
        <v>324</v>
      </c>
      <c r="C675" s="228"/>
      <c r="D675" s="228"/>
      <c r="E675" s="228"/>
      <c r="F675" s="228"/>
      <c r="G675" s="228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7"/>
    </row>
    <row r="676" spans="2:20" x14ac:dyDescent="0.2">
      <c r="B676" s="9" t="s">
        <v>20</v>
      </c>
      <c r="C676" s="199"/>
      <c r="D676" s="199"/>
      <c r="E676" s="199"/>
      <c r="F676" s="199"/>
      <c r="G676" s="199"/>
      <c r="H676" s="199"/>
      <c r="I676" s="199"/>
      <c r="J676" s="199"/>
      <c r="K676" s="199"/>
      <c r="L676" s="199"/>
      <c r="M676" s="199"/>
      <c r="N676" s="199"/>
      <c r="O676" s="199"/>
      <c r="P676" s="199"/>
      <c r="Q676" s="199"/>
      <c r="R676" s="199"/>
      <c r="S676" s="199"/>
      <c r="T676" s="262"/>
    </row>
    <row r="677" spans="2:20" x14ac:dyDescent="0.2">
      <c r="B677" s="201" t="s">
        <v>281</v>
      </c>
      <c r="C677" s="199"/>
      <c r="D677" s="199"/>
      <c r="E677" s="199"/>
      <c r="F677" s="199"/>
      <c r="G677" s="199"/>
      <c r="H677" s="199"/>
      <c r="I677" s="199"/>
      <c r="J677" s="199"/>
      <c r="K677" s="199"/>
      <c r="L677" s="199"/>
      <c r="M677" s="199"/>
      <c r="N677" s="199"/>
      <c r="O677" s="199"/>
      <c r="P677" s="199"/>
      <c r="Q677" s="199"/>
      <c r="R677" s="199"/>
      <c r="S677" s="199"/>
      <c r="T677" s="262"/>
    </row>
    <row r="678" spans="2:20" x14ac:dyDescent="0.2">
      <c r="B678" s="201" t="s">
        <v>2</v>
      </c>
      <c r="C678" s="199"/>
      <c r="D678" s="199"/>
      <c r="E678" s="199"/>
      <c r="F678" s="199"/>
      <c r="G678" s="199"/>
      <c r="H678" s="199"/>
      <c r="I678" s="199"/>
      <c r="J678" s="199"/>
      <c r="K678" s="199"/>
      <c r="L678" s="199"/>
      <c r="M678" s="199"/>
      <c r="N678" s="199"/>
      <c r="O678" s="199"/>
      <c r="P678" s="199"/>
      <c r="Q678" s="199"/>
      <c r="R678" s="199"/>
      <c r="S678" s="199"/>
      <c r="T678" s="262"/>
    </row>
    <row r="679" spans="2:20" x14ac:dyDescent="0.2">
      <c r="B679" s="256"/>
      <c r="C679" s="197"/>
      <c r="D679" s="197"/>
      <c r="E679" s="197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263"/>
    </row>
    <row r="680" spans="2:20" x14ac:dyDescent="0.2">
      <c r="B680" s="264"/>
    </row>
    <row r="681" spans="2:20" x14ac:dyDescent="0.2">
      <c r="B681" s="265" t="s">
        <v>282</v>
      </c>
      <c r="C681" s="267" t="s">
        <v>38</v>
      </c>
      <c r="D681" s="662"/>
      <c r="E681" s="299"/>
      <c r="F681" s="270" t="s">
        <v>39</v>
      </c>
      <c r="G681" s="663"/>
      <c r="H681" s="663"/>
      <c r="I681" s="301" t="s">
        <v>40</v>
      </c>
      <c r="J681" s="662"/>
      <c r="K681" s="299"/>
      <c r="L681" s="267" t="s">
        <v>121</v>
      </c>
      <c r="M681" s="662"/>
      <c r="N681" s="299"/>
      <c r="O681" s="270" t="s">
        <v>122</v>
      </c>
      <c r="P681" s="662"/>
      <c r="Q681" s="299"/>
      <c r="R681" s="301" t="s">
        <v>633</v>
      </c>
      <c r="S681" s="662"/>
      <c r="T681" s="299"/>
    </row>
    <row r="682" spans="2:20" x14ac:dyDescent="0.2">
      <c r="B682" s="273"/>
      <c r="C682" s="274" t="s">
        <v>283</v>
      </c>
      <c r="D682" s="275" t="s">
        <v>284</v>
      </c>
      <c r="E682" s="275" t="s">
        <v>47</v>
      </c>
      <c r="F682" s="275" t="s">
        <v>283</v>
      </c>
      <c r="G682" s="275" t="s">
        <v>284</v>
      </c>
      <c r="H682" s="275" t="s">
        <v>47</v>
      </c>
      <c r="I682" s="276" t="s">
        <v>283</v>
      </c>
      <c r="J682" s="276" t="s">
        <v>284</v>
      </c>
      <c r="K682" s="276" t="s">
        <v>47</v>
      </c>
      <c r="L682" s="274" t="s">
        <v>283</v>
      </c>
      <c r="M682" s="275" t="s">
        <v>284</v>
      </c>
      <c r="N682" s="275" t="s">
        <v>47</v>
      </c>
      <c r="O682" s="275" t="s">
        <v>283</v>
      </c>
      <c r="P682" s="275" t="s">
        <v>284</v>
      </c>
      <c r="Q682" s="275" t="s">
        <v>47</v>
      </c>
      <c r="R682" s="276" t="s">
        <v>283</v>
      </c>
      <c r="S682" s="276" t="s">
        <v>284</v>
      </c>
      <c r="T682" s="276" t="s">
        <v>47</v>
      </c>
    </row>
    <row r="683" spans="2:20" x14ac:dyDescent="0.2">
      <c r="B683" s="286" t="s">
        <v>98</v>
      </c>
      <c r="C683" s="234"/>
      <c r="D683" s="234"/>
      <c r="E683" s="234"/>
      <c r="F683" s="234"/>
      <c r="G683" s="234"/>
      <c r="H683" s="234"/>
      <c r="I683" s="234"/>
      <c r="J683" s="234"/>
      <c r="K683" s="234"/>
      <c r="L683" s="234"/>
      <c r="M683" s="234"/>
      <c r="N683" s="234"/>
      <c r="O683" s="234"/>
      <c r="P683" s="234"/>
      <c r="Q683" s="234"/>
      <c r="R683" s="234"/>
      <c r="S683" s="234"/>
      <c r="T683" s="232"/>
    </row>
    <row r="684" spans="2:20" x14ac:dyDescent="0.2">
      <c r="B684" s="114" t="s">
        <v>715</v>
      </c>
      <c r="C684" s="104">
        <f>+C588*E695</f>
        <v>0</v>
      </c>
      <c r="D684" s="104">
        <f t="shared" ref="D684:D693" si="529">+D588*$E$695</f>
        <v>1.3681457050592034</v>
      </c>
      <c r="E684" s="104">
        <f>+C684+D684</f>
        <v>1.3681457050592034</v>
      </c>
      <c r="F684" s="104">
        <f>+F588*H695</f>
        <v>0</v>
      </c>
      <c r="G684" s="104">
        <f t="shared" ref="G684:G693" si="530">+G588*$H$695</f>
        <v>1.2379995602835652</v>
      </c>
      <c r="H684" s="104">
        <f>+F684+G684</f>
        <v>1.2379995602835652</v>
      </c>
      <c r="I684" s="104">
        <f>+I588*K695</f>
        <v>0</v>
      </c>
      <c r="J684" s="104">
        <f t="shared" ref="J684:J693" si="531">+J588*$K$695</f>
        <v>1.3279667890539129</v>
      </c>
      <c r="K684" s="104">
        <f>+I684+J684</f>
        <v>1.3279667890539129</v>
      </c>
      <c r="L684" s="104">
        <f>+L588*N695</f>
        <v>0</v>
      </c>
      <c r="M684" s="104">
        <f t="shared" ref="M684:M693" si="532">+M588*$N$695</f>
        <v>1.4631096704426911</v>
      </c>
      <c r="N684" s="104">
        <f>+L684+M684</f>
        <v>1.4631096704426911</v>
      </c>
      <c r="O684" s="104">
        <f>+O588*Q695</f>
        <v>0</v>
      </c>
      <c r="P684" s="104">
        <f t="shared" ref="P684:P693" si="533">+P588*$Q$695</f>
        <v>3.2313553624725682</v>
      </c>
      <c r="Q684" s="104">
        <f>+O684+P684</f>
        <v>3.2313553624725682</v>
      </c>
      <c r="R684" s="104">
        <f>+R588*T695</f>
        <v>0</v>
      </c>
      <c r="S684" s="104">
        <f t="shared" ref="S684:S693" si="534">+S588*$T$695</f>
        <v>3.5398785965017057</v>
      </c>
      <c r="T684" s="104">
        <f>+R684+S684</f>
        <v>3.5398785965017057</v>
      </c>
    </row>
    <row r="685" spans="2:20" x14ac:dyDescent="0.2">
      <c r="B685" s="114" t="s">
        <v>716</v>
      </c>
      <c r="C685" s="104">
        <f t="shared" ref="C685:C693" si="535">+C589*$E$695</f>
        <v>1.8617438105489772</v>
      </c>
      <c r="D685" s="104">
        <f t="shared" si="529"/>
        <v>0</v>
      </c>
      <c r="E685" s="104">
        <f t="shared" ref="E685:E693" si="536">+C685+D685</f>
        <v>1.8617438105489772</v>
      </c>
      <c r="F685" s="104">
        <f t="shared" ref="F685:F693" si="537">+F589*$H$695</f>
        <v>1.6846436825385835</v>
      </c>
      <c r="G685" s="104">
        <f t="shared" si="530"/>
        <v>0</v>
      </c>
      <c r="H685" s="104">
        <f t="shared" ref="H685:H693" si="538">+F685+G685</f>
        <v>1.6846436825385835</v>
      </c>
      <c r="I685" s="104">
        <f t="shared" ref="I685:I693" si="539">+I589*$K$695</f>
        <v>1.8070691893366262</v>
      </c>
      <c r="J685" s="104">
        <f t="shared" si="531"/>
        <v>0</v>
      </c>
      <c r="K685" s="104">
        <f t="shared" ref="K685:K693" si="540">+I685+J685</f>
        <v>1.8070691893366262</v>
      </c>
      <c r="L685" s="104">
        <f t="shared" ref="L685:L693" si="541">+L589*$N$695</f>
        <v>1.990968771109918</v>
      </c>
      <c r="M685" s="104">
        <f t="shared" si="532"/>
        <v>0</v>
      </c>
      <c r="N685" s="104">
        <f t="shared" ref="N685:N693" si="542">+L685+M685</f>
        <v>1.990968771109918</v>
      </c>
      <c r="O685" s="104">
        <f t="shared" ref="O685:O693" si="543">+O589*$Q$695</f>
        <v>3.2978701520174836</v>
      </c>
      <c r="P685" s="104">
        <f t="shared" si="533"/>
        <v>0</v>
      </c>
      <c r="Q685" s="104">
        <f t="shared" ref="Q685:Q693" si="544">+O685+P685</f>
        <v>3.2978701520174836</v>
      </c>
      <c r="R685" s="104">
        <f t="shared" ref="R685:R693" si="545">+R589*$T$695</f>
        <v>3.6127440827912416</v>
      </c>
      <c r="S685" s="104">
        <f t="shared" si="534"/>
        <v>0</v>
      </c>
      <c r="T685" s="104">
        <f t="shared" ref="T685:T693" si="546">+R685+S685</f>
        <v>3.6127440827912416</v>
      </c>
    </row>
    <row r="686" spans="2:20" x14ac:dyDescent="0.2">
      <c r="B686" s="114" t="s">
        <v>287</v>
      </c>
      <c r="C686" s="104">
        <f t="shared" si="535"/>
        <v>1.1472012917115177</v>
      </c>
      <c r="D686" s="104">
        <f t="shared" si="529"/>
        <v>0</v>
      </c>
      <c r="E686" s="104">
        <f t="shared" si="536"/>
        <v>1.1472012917115177</v>
      </c>
      <c r="F686" s="104">
        <f t="shared" si="537"/>
        <v>1.0380726917051131</v>
      </c>
      <c r="G686" s="104">
        <f t="shared" si="530"/>
        <v>0</v>
      </c>
      <c r="H686" s="104">
        <f t="shared" si="538"/>
        <v>1.0380726917051131</v>
      </c>
      <c r="I686" s="104">
        <f t="shared" si="539"/>
        <v>1.1135109441334843</v>
      </c>
      <c r="J686" s="104">
        <f t="shared" si="531"/>
        <v>0</v>
      </c>
      <c r="K686" s="104">
        <f t="shared" si="540"/>
        <v>1.1135109441334843</v>
      </c>
      <c r="L686" s="104">
        <f t="shared" si="541"/>
        <v>1.2268293483951958</v>
      </c>
      <c r="M686" s="104">
        <f t="shared" si="532"/>
        <v>0</v>
      </c>
      <c r="N686" s="104">
        <f t="shared" si="542"/>
        <v>1.2268293483951958</v>
      </c>
      <c r="O686" s="104">
        <f t="shared" si="543"/>
        <v>1.3547588652653983</v>
      </c>
      <c r="P686" s="104">
        <f t="shared" si="533"/>
        <v>0</v>
      </c>
      <c r="Q686" s="104">
        <f t="shared" si="544"/>
        <v>1.3547588652653983</v>
      </c>
      <c r="R686" s="104">
        <f t="shared" si="545"/>
        <v>1.4841084847147117</v>
      </c>
      <c r="S686" s="104">
        <f t="shared" si="534"/>
        <v>0</v>
      </c>
      <c r="T686" s="104">
        <f t="shared" si="546"/>
        <v>1.4841084847147117</v>
      </c>
    </row>
    <row r="687" spans="2:20" x14ac:dyDescent="0.2">
      <c r="B687" s="114" t="s">
        <v>288</v>
      </c>
      <c r="C687" s="104">
        <f t="shared" si="535"/>
        <v>0</v>
      </c>
      <c r="D687" s="104">
        <f t="shared" si="529"/>
        <v>0</v>
      </c>
      <c r="E687" s="104">
        <f t="shared" si="536"/>
        <v>0</v>
      </c>
      <c r="F687" s="104">
        <f t="shared" si="537"/>
        <v>1.9562834168044383</v>
      </c>
      <c r="G687" s="104">
        <f t="shared" si="530"/>
        <v>0</v>
      </c>
      <c r="H687" s="104">
        <f t="shared" si="538"/>
        <v>1.9562834168044383</v>
      </c>
      <c r="I687" s="104">
        <f t="shared" si="539"/>
        <v>2.522938775762853</v>
      </c>
      <c r="J687" s="104">
        <f t="shared" si="531"/>
        <v>0</v>
      </c>
      <c r="K687" s="104">
        <f t="shared" si="540"/>
        <v>2.522938775762853</v>
      </c>
      <c r="L687" s="104">
        <f t="shared" si="541"/>
        <v>3.1590378789127347</v>
      </c>
      <c r="M687" s="104">
        <f t="shared" si="532"/>
        <v>0</v>
      </c>
      <c r="N687" s="104">
        <f t="shared" si="542"/>
        <v>3.1590378789127347</v>
      </c>
      <c r="O687" s="104">
        <f t="shared" si="543"/>
        <v>5.28633325649648</v>
      </c>
      <c r="P687" s="104">
        <f t="shared" si="533"/>
        <v>0</v>
      </c>
      <c r="Q687" s="104">
        <f t="shared" si="544"/>
        <v>5.28633325649648</v>
      </c>
      <c r="R687" s="104">
        <f t="shared" si="545"/>
        <v>6.5283929093647668</v>
      </c>
      <c r="S687" s="104">
        <f t="shared" si="534"/>
        <v>0</v>
      </c>
      <c r="T687" s="104">
        <f t="shared" si="546"/>
        <v>6.5283929093647668</v>
      </c>
    </row>
    <row r="688" spans="2:20" x14ac:dyDescent="0.2">
      <c r="B688" s="114" t="s">
        <v>289</v>
      </c>
      <c r="C688" s="104">
        <f t="shared" si="535"/>
        <v>1.1930893433799783</v>
      </c>
      <c r="D688" s="104">
        <f t="shared" si="529"/>
        <v>0</v>
      </c>
      <c r="E688" s="104">
        <f t="shared" si="536"/>
        <v>1.1930893433799783</v>
      </c>
      <c r="F688" s="104">
        <f t="shared" si="537"/>
        <v>1.0795955993733175</v>
      </c>
      <c r="G688" s="104">
        <f t="shared" si="530"/>
        <v>0</v>
      </c>
      <c r="H688" s="104">
        <f t="shared" si="538"/>
        <v>1.0795955993733175</v>
      </c>
      <c r="I688" s="104">
        <f t="shared" si="539"/>
        <v>1.1580513818988238</v>
      </c>
      <c r="J688" s="104">
        <f t="shared" si="531"/>
        <v>0</v>
      </c>
      <c r="K688" s="104">
        <f t="shared" si="540"/>
        <v>1.1580513818988238</v>
      </c>
      <c r="L688" s="104">
        <f t="shared" si="541"/>
        <v>1.2759025223310037</v>
      </c>
      <c r="M688" s="104">
        <f t="shared" si="532"/>
        <v>0</v>
      </c>
      <c r="N688" s="104">
        <f t="shared" si="542"/>
        <v>1.2759025223310037</v>
      </c>
      <c r="O688" s="104">
        <f t="shared" si="543"/>
        <v>1.4089492198760141</v>
      </c>
      <c r="P688" s="104">
        <f t="shared" si="533"/>
        <v>0</v>
      </c>
      <c r="Q688" s="104">
        <f t="shared" si="544"/>
        <v>1.4089492198760141</v>
      </c>
      <c r="R688" s="104">
        <f t="shared" si="545"/>
        <v>1.5434728241033</v>
      </c>
      <c r="S688" s="104">
        <f t="shared" si="534"/>
        <v>0</v>
      </c>
      <c r="T688" s="104">
        <f t="shared" si="546"/>
        <v>1.5434728241033</v>
      </c>
    </row>
    <row r="689" spans="2:20" x14ac:dyDescent="0.2">
      <c r="B689" s="114" t="s">
        <v>290</v>
      </c>
      <c r="C689" s="104">
        <f t="shared" si="535"/>
        <v>0</v>
      </c>
      <c r="D689" s="104">
        <f t="shared" si="529"/>
        <v>0.9402368137782563</v>
      </c>
      <c r="E689" s="104">
        <f t="shared" si="536"/>
        <v>0.9402368137782563</v>
      </c>
      <c r="F689" s="104">
        <f t="shared" si="537"/>
        <v>0</v>
      </c>
      <c r="G689" s="104">
        <f t="shared" si="530"/>
        <v>0.8507959040587213</v>
      </c>
      <c r="H689" s="104">
        <f t="shared" si="538"/>
        <v>0.8507959040587213</v>
      </c>
      <c r="I689" s="104">
        <f t="shared" si="539"/>
        <v>0</v>
      </c>
      <c r="J689" s="104">
        <f t="shared" si="531"/>
        <v>0.91262447992654561</v>
      </c>
      <c r="K689" s="104">
        <f t="shared" si="540"/>
        <v>0.91262447992654561</v>
      </c>
      <c r="L689" s="104">
        <f t="shared" si="541"/>
        <v>0</v>
      </c>
      <c r="M689" s="104">
        <f t="shared" si="532"/>
        <v>1.0054993190112462</v>
      </c>
      <c r="N689" s="104">
        <f t="shared" si="542"/>
        <v>1.0054993190112462</v>
      </c>
      <c r="O689" s="104">
        <f t="shared" si="543"/>
        <v>0</v>
      </c>
      <c r="P689" s="104">
        <f t="shared" si="533"/>
        <v>1.1103493067154775</v>
      </c>
      <c r="Q689" s="104">
        <f t="shared" si="544"/>
        <v>1.1103493067154775</v>
      </c>
      <c r="R689" s="104">
        <f t="shared" si="545"/>
        <v>0</v>
      </c>
      <c r="S689" s="104">
        <f t="shared" si="534"/>
        <v>1.2163631989008739</v>
      </c>
      <c r="T689" s="104">
        <f t="shared" si="546"/>
        <v>1.2163631989008739</v>
      </c>
    </row>
    <row r="690" spans="2:20" x14ac:dyDescent="0.2">
      <c r="B690" s="114" t="s">
        <v>291</v>
      </c>
      <c r="C690" s="104">
        <f t="shared" si="535"/>
        <v>0</v>
      </c>
      <c r="D690" s="104">
        <f t="shared" si="529"/>
        <v>0.47948331539289557</v>
      </c>
      <c r="E690" s="104">
        <f t="shared" si="536"/>
        <v>0.47948331539289557</v>
      </c>
      <c r="F690" s="104">
        <f t="shared" si="537"/>
        <v>0</v>
      </c>
      <c r="G690" s="104">
        <f t="shared" si="530"/>
        <v>0.43387201481879017</v>
      </c>
      <c r="H690" s="104">
        <f t="shared" si="538"/>
        <v>0.43387201481879017</v>
      </c>
      <c r="I690" s="104">
        <f t="shared" si="539"/>
        <v>0</v>
      </c>
      <c r="J690" s="104">
        <f t="shared" si="531"/>
        <v>0.46540212522150531</v>
      </c>
      <c r="K690" s="104">
        <f t="shared" si="540"/>
        <v>0.46540212522150531</v>
      </c>
      <c r="L690" s="104">
        <f t="shared" si="541"/>
        <v>0</v>
      </c>
      <c r="M690" s="104">
        <f t="shared" si="532"/>
        <v>0.51276459296191046</v>
      </c>
      <c r="N690" s="104">
        <f t="shared" si="542"/>
        <v>0.51276459296191046</v>
      </c>
      <c r="O690" s="104">
        <f t="shared" si="543"/>
        <v>0</v>
      </c>
      <c r="P690" s="104">
        <f t="shared" si="533"/>
        <v>0.5662339094007216</v>
      </c>
      <c r="Q690" s="104">
        <f t="shared" si="544"/>
        <v>0.5662339094007216</v>
      </c>
      <c r="R690" s="104">
        <f t="shared" si="545"/>
        <v>0</v>
      </c>
      <c r="S690" s="104">
        <f t="shared" si="534"/>
        <v>0.62029677075423062</v>
      </c>
      <c r="T690" s="104">
        <f t="shared" si="546"/>
        <v>0.62029677075423062</v>
      </c>
    </row>
    <row r="691" spans="2:20" s="135" customFormat="1" x14ac:dyDescent="0.2">
      <c r="B691" s="114" t="s">
        <v>292</v>
      </c>
      <c r="C691" s="119">
        <f t="shared" si="535"/>
        <v>11.237890204520991</v>
      </c>
      <c r="D691" s="119">
        <f t="shared" si="529"/>
        <v>0</v>
      </c>
      <c r="E691" s="119">
        <f t="shared" si="536"/>
        <v>11.237890204520991</v>
      </c>
      <c r="F691" s="119">
        <f t="shared" si="537"/>
        <v>10.168875347315394</v>
      </c>
      <c r="G691" s="119">
        <f t="shared" si="530"/>
        <v>0</v>
      </c>
      <c r="H691" s="119">
        <f t="shared" si="538"/>
        <v>10.168875347315394</v>
      </c>
      <c r="I691" s="119">
        <f t="shared" si="539"/>
        <v>10.907862309879032</v>
      </c>
      <c r="J691" s="119">
        <f t="shared" si="531"/>
        <v>0</v>
      </c>
      <c r="K691" s="119">
        <f t="shared" si="540"/>
        <v>10.907862309879032</v>
      </c>
      <c r="L691" s="119">
        <f t="shared" si="541"/>
        <v>12.017920147544777</v>
      </c>
      <c r="M691" s="119">
        <f t="shared" si="532"/>
        <v>0</v>
      </c>
      <c r="N691" s="119">
        <f t="shared" si="542"/>
        <v>12.017920147544777</v>
      </c>
      <c r="O691" s="119">
        <f t="shared" si="543"/>
        <v>0</v>
      </c>
      <c r="P691" s="119">
        <f t="shared" si="533"/>
        <v>0</v>
      </c>
      <c r="Q691" s="119">
        <f t="shared" si="544"/>
        <v>0</v>
      </c>
      <c r="R691" s="119">
        <f t="shared" si="545"/>
        <v>0</v>
      </c>
      <c r="S691" s="119">
        <f t="shared" si="534"/>
        <v>0</v>
      </c>
      <c r="T691" s="119">
        <f t="shared" si="546"/>
        <v>0</v>
      </c>
    </row>
    <row r="692" spans="2:20" x14ac:dyDescent="0.2">
      <c r="B692" s="114" t="s">
        <v>293</v>
      </c>
      <c r="C692" s="104">
        <f t="shared" si="535"/>
        <v>0</v>
      </c>
      <c r="D692" s="104">
        <f t="shared" si="529"/>
        <v>0.49259418729817012</v>
      </c>
      <c r="E692" s="104">
        <f t="shared" si="536"/>
        <v>0.49259418729817012</v>
      </c>
      <c r="F692" s="104">
        <f t="shared" si="537"/>
        <v>0</v>
      </c>
      <c r="G692" s="104">
        <f t="shared" si="530"/>
        <v>0.44573570272399143</v>
      </c>
      <c r="H692" s="104">
        <f t="shared" si="538"/>
        <v>0.44573570272399143</v>
      </c>
      <c r="I692" s="104">
        <f t="shared" si="539"/>
        <v>0</v>
      </c>
      <c r="J692" s="104">
        <f t="shared" si="531"/>
        <v>0.47812796458303081</v>
      </c>
      <c r="K692" s="104">
        <f t="shared" si="540"/>
        <v>0.47812796458303081</v>
      </c>
      <c r="L692" s="104">
        <f t="shared" si="541"/>
        <v>0</v>
      </c>
      <c r="M692" s="104">
        <f t="shared" si="532"/>
        <v>0.52678549980071265</v>
      </c>
      <c r="N692" s="104">
        <f t="shared" si="542"/>
        <v>0.52678549980071265</v>
      </c>
      <c r="O692" s="104">
        <f t="shared" si="543"/>
        <v>0</v>
      </c>
      <c r="P692" s="104">
        <f t="shared" si="533"/>
        <v>0.58171686786089749</v>
      </c>
      <c r="Q692" s="104">
        <f t="shared" si="544"/>
        <v>0.58171686786089749</v>
      </c>
      <c r="R692" s="104">
        <f t="shared" si="545"/>
        <v>0</v>
      </c>
      <c r="S692" s="104">
        <f t="shared" si="534"/>
        <v>0.63725801057954157</v>
      </c>
      <c r="T692" s="104">
        <f t="shared" si="546"/>
        <v>0.63725801057954157</v>
      </c>
    </row>
    <row r="693" spans="2:20" s="135" customFormat="1" x14ac:dyDescent="0.2">
      <c r="B693" s="114" t="s">
        <v>294</v>
      </c>
      <c r="C693" s="104">
        <f t="shared" si="535"/>
        <v>14.782687879440259</v>
      </c>
      <c r="D693" s="104">
        <f t="shared" si="529"/>
        <v>0</v>
      </c>
      <c r="E693" s="104">
        <f t="shared" si="536"/>
        <v>14.782687879440259</v>
      </c>
      <c r="F693" s="104">
        <f t="shared" si="537"/>
        <v>12.160428013745465</v>
      </c>
      <c r="G693" s="104">
        <f t="shared" si="530"/>
        <v>0</v>
      </c>
      <c r="H693" s="104">
        <f t="shared" si="538"/>
        <v>12.160428013745465</v>
      </c>
      <c r="I693" s="104">
        <f t="shared" si="539"/>
        <v>11.858312732162807</v>
      </c>
      <c r="J693" s="104">
        <f t="shared" si="531"/>
        <v>0</v>
      </c>
      <c r="K693" s="104">
        <f t="shared" si="540"/>
        <v>11.858312732162807</v>
      </c>
      <c r="L693" s="104">
        <f t="shared" si="541"/>
        <v>11.877358938746715</v>
      </c>
      <c r="M693" s="104">
        <f t="shared" si="532"/>
        <v>0</v>
      </c>
      <c r="N693" s="104">
        <f t="shared" si="542"/>
        <v>11.877358938746715</v>
      </c>
      <c r="O693" s="104">
        <f t="shared" si="543"/>
        <v>33.82903526139927</v>
      </c>
      <c r="P693" s="104">
        <f t="shared" si="533"/>
        <v>0</v>
      </c>
      <c r="Q693" s="104">
        <f t="shared" si="544"/>
        <v>33.82903526139927</v>
      </c>
      <c r="R693" s="104">
        <f t="shared" si="545"/>
        <v>33.689966094795125</v>
      </c>
      <c r="S693" s="104">
        <f t="shared" si="534"/>
        <v>0</v>
      </c>
      <c r="T693" s="104">
        <f t="shared" si="546"/>
        <v>33.689966094795125</v>
      </c>
    </row>
    <row r="694" spans="2:20" x14ac:dyDescent="0.2">
      <c r="B694" s="278" t="s">
        <v>8</v>
      </c>
      <c r="C694" s="106">
        <f t="shared" ref="C694:T694" si="547">SUM(C684:C693)</f>
        <v>30.222612529601722</v>
      </c>
      <c r="D694" s="106">
        <f t="shared" si="547"/>
        <v>3.2804600215285253</v>
      </c>
      <c r="E694" s="106">
        <f t="shared" si="547"/>
        <v>33.503072551130245</v>
      </c>
      <c r="F694" s="106">
        <f t="shared" si="547"/>
        <v>28.087898751482314</v>
      </c>
      <c r="G694" s="106">
        <f t="shared" si="547"/>
        <v>2.9684031818850682</v>
      </c>
      <c r="H694" s="106">
        <f t="shared" si="547"/>
        <v>31.056301933367379</v>
      </c>
      <c r="I694" s="106">
        <f t="shared" si="547"/>
        <v>29.36774533317363</v>
      </c>
      <c r="J694" s="106">
        <f t="shared" si="547"/>
        <v>3.1841213587849948</v>
      </c>
      <c r="K694" s="106">
        <f t="shared" si="547"/>
        <v>32.551866691958622</v>
      </c>
      <c r="L694" s="106">
        <f t="shared" si="547"/>
        <v>31.548017607040343</v>
      </c>
      <c r="M694" s="106">
        <f t="shared" si="547"/>
        <v>3.5081590822165603</v>
      </c>
      <c r="N694" s="106">
        <f t="shared" si="547"/>
        <v>35.056176689256901</v>
      </c>
      <c r="O694" s="106">
        <f t="shared" si="547"/>
        <v>45.176946755054644</v>
      </c>
      <c r="P694" s="106">
        <f t="shared" si="547"/>
        <v>5.4896554464496639</v>
      </c>
      <c r="Q694" s="106">
        <f t="shared" si="547"/>
        <v>50.666602201504311</v>
      </c>
      <c r="R694" s="106">
        <f t="shared" si="547"/>
        <v>46.858684395769146</v>
      </c>
      <c r="S694" s="106">
        <f t="shared" si="547"/>
        <v>6.0137965767363522</v>
      </c>
      <c r="T694" s="106">
        <f t="shared" si="547"/>
        <v>52.8724809725055</v>
      </c>
    </row>
    <row r="695" spans="2:20" x14ac:dyDescent="0.2">
      <c r="B695" s="279" t="s">
        <v>297</v>
      </c>
      <c r="C695" s="241"/>
      <c r="D695" s="240"/>
      <c r="E695" s="285">
        <f>Asignaciones!K82</f>
        <v>2.4311862512225793E-2</v>
      </c>
      <c r="F695" s="241"/>
      <c r="G695" s="240"/>
      <c r="H695" s="285">
        <f>Asignaciones!L82</f>
        <v>2.5148346990675332E-2</v>
      </c>
      <c r="I695" s="241"/>
      <c r="J695" s="240"/>
      <c r="K695" s="285">
        <f>Asignaciones!M82</f>
        <v>2.4430470805258005E-2</v>
      </c>
      <c r="L695" s="241"/>
      <c r="M695" s="240"/>
      <c r="N695" s="285">
        <f>Asignaciones!N82</f>
        <v>2.4468894181752486E-2</v>
      </c>
      <c r="O695" s="241"/>
      <c r="P695" s="240"/>
      <c r="Q695" s="285">
        <f>Asignaciones!O82</f>
        <v>2.4472765169362722E-2</v>
      </c>
      <c r="R695" s="241"/>
      <c r="S695" s="240"/>
      <c r="T695" s="285">
        <f>Asignaciones!P82</f>
        <v>2.4475239628419739E-2</v>
      </c>
    </row>
    <row r="699" spans="2:20" x14ac:dyDescent="0.2">
      <c r="B699" s="2" t="s">
        <v>325</v>
      </c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7"/>
    </row>
    <row r="700" spans="2:20" x14ac:dyDescent="0.2">
      <c r="B700" s="9" t="s">
        <v>20</v>
      </c>
      <c r="C700" s="199"/>
      <c r="D700" s="199"/>
      <c r="E700" s="199"/>
      <c r="F700" s="199"/>
      <c r="G700" s="199"/>
      <c r="H700" s="199"/>
      <c r="I700" s="199"/>
      <c r="J700" s="199"/>
      <c r="K700" s="199"/>
      <c r="L700" s="199"/>
      <c r="M700" s="199"/>
      <c r="N700" s="199"/>
      <c r="O700" s="199"/>
      <c r="P700" s="199"/>
      <c r="Q700" s="199"/>
      <c r="R700" s="199"/>
      <c r="S700" s="199"/>
      <c r="T700" s="262"/>
    </row>
    <row r="701" spans="2:20" x14ac:dyDescent="0.2">
      <c r="B701" s="201" t="s">
        <v>281</v>
      </c>
      <c r="C701" s="199"/>
      <c r="D701" s="199"/>
      <c r="E701" s="199"/>
      <c r="F701" s="199"/>
      <c r="G701" s="199"/>
      <c r="H701" s="199"/>
      <c r="I701" s="199"/>
      <c r="J701" s="199"/>
      <c r="K701" s="199"/>
      <c r="L701" s="199"/>
      <c r="M701" s="199"/>
      <c r="N701" s="199"/>
      <c r="O701" s="199"/>
      <c r="P701" s="199"/>
      <c r="Q701" s="199"/>
      <c r="R701" s="199"/>
      <c r="S701" s="199"/>
      <c r="T701" s="262"/>
    </row>
    <row r="702" spans="2:20" x14ac:dyDescent="0.2">
      <c r="B702" s="201" t="s">
        <v>2</v>
      </c>
      <c r="C702" s="199"/>
      <c r="D702" s="199"/>
      <c r="E702" s="199"/>
      <c r="F702" s="199"/>
      <c r="G702" s="199"/>
      <c r="H702" s="199"/>
      <c r="I702" s="199"/>
      <c r="J702" s="199"/>
      <c r="K702" s="199"/>
      <c r="L702" s="199"/>
      <c r="M702" s="199"/>
      <c r="N702" s="199"/>
      <c r="O702" s="199"/>
      <c r="P702" s="199"/>
      <c r="Q702" s="199"/>
      <c r="R702" s="199"/>
      <c r="S702" s="199"/>
      <c r="T702" s="262"/>
    </row>
    <row r="703" spans="2:20" x14ac:dyDescent="0.2">
      <c r="B703" s="256"/>
      <c r="C703" s="197"/>
      <c r="D703" s="197"/>
      <c r="E703" s="197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263"/>
    </row>
    <row r="704" spans="2:20" x14ac:dyDescent="0.2">
      <c r="B704" s="264"/>
    </row>
    <row r="705" spans="2:20" x14ac:dyDescent="0.2">
      <c r="B705" s="265" t="s">
        <v>282</v>
      </c>
      <c r="C705" s="267" t="s">
        <v>38</v>
      </c>
      <c r="D705" s="662"/>
      <c r="E705" s="299"/>
      <c r="F705" s="270" t="s">
        <v>39</v>
      </c>
      <c r="G705" s="663"/>
      <c r="H705" s="663"/>
      <c r="I705" s="301" t="s">
        <v>40</v>
      </c>
      <c r="J705" s="662"/>
      <c r="K705" s="299"/>
      <c r="L705" s="267" t="s">
        <v>121</v>
      </c>
      <c r="M705" s="662"/>
      <c r="N705" s="299"/>
      <c r="O705" s="270" t="s">
        <v>122</v>
      </c>
      <c r="P705" s="662"/>
      <c r="Q705" s="299"/>
      <c r="R705" s="301" t="s">
        <v>633</v>
      </c>
      <c r="S705" s="662"/>
      <c r="T705" s="299"/>
    </row>
    <row r="706" spans="2:20" x14ac:dyDescent="0.2">
      <c r="B706" s="273"/>
      <c r="C706" s="274" t="s">
        <v>283</v>
      </c>
      <c r="D706" s="275" t="s">
        <v>284</v>
      </c>
      <c r="E706" s="275" t="s">
        <v>47</v>
      </c>
      <c r="F706" s="275" t="s">
        <v>283</v>
      </c>
      <c r="G706" s="275" t="s">
        <v>284</v>
      </c>
      <c r="H706" s="275" t="s">
        <v>47</v>
      </c>
      <c r="I706" s="276" t="s">
        <v>283</v>
      </c>
      <c r="J706" s="276" t="s">
        <v>284</v>
      </c>
      <c r="K706" s="276" t="s">
        <v>47</v>
      </c>
      <c r="L706" s="274" t="s">
        <v>283</v>
      </c>
      <c r="M706" s="275" t="s">
        <v>284</v>
      </c>
      <c r="N706" s="275" t="s">
        <v>47</v>
      </c>
      <c r="O706" s="275" t="s">
        <v>283</v>
      </c>
      <c r="P706" s="275" t="s">
        <v>284</v>
      </c>
      <c r="Q706" s="275" t="s">
        <v>47</v>
      </c>
      <c r="R706" s="276" t="s">
        <v>283</v>
      </c>
      <c r="S706" s="276" t="s">
        <v>284</v>
      </c>
      <c r="T706" s="276" t="s">
        <v>47</v>
      </c>
    </row>
    <row r="707" spans="2:20" x14ac:dyDescent="0.2">
      <c r="B707" s="286" t="s">
        <v>99</v>
      </c>
      <c r="C707" s="234"/>
      <c r="D707" s="234"/>
      <c r="E707" s="234"/>
      <c r="F707" s="234"/>
      <c r="G707" s="234"/>
      <c r="H707" s="234"/>
      <c r="I707" s="234"/>
      <c r="J707" s="234"/>
      <c r="K707" s="234"/>
      <c r="L707" s="234"/>
      <c r="M707" s="234"/>
      <c r="N707" s="234"/>
      <c r="O707" s="234"/>
      <c r="P707" s="234"/>
      <c r="Q707" s="234"/>
      <c r="R707" s="234"/>
      <c r="S707" s="234"/>
      <c r="T707" s="232"/>
    </row>
    <row r="708" spans="2:20" x14ac:dyDescent="0.2">
      <c r="B708" s="114" t="s">
        <v>715</v>
      </c>
      <c r="C708" s="104">
        <f>+C588*E719</f>
        <v>0</v>
      </c>
      <c r="D708" s="104">
        <f t="shared" ref="D708:D717" si="548">+D588*$E$719</f>
        <v>0.4875001937567276</v>
      </c>
      <c r="E708" s="104">
        <f>+C708+D708</f>
        <v>0.4875001937567276</v>
      </c>
      <c r="F708" s="104">
        <f>+F588*H719</f>
        <v>0</v>
      </c>
      <c r="G708" s="104">
        <f t="shared" ref="G708:G717" si="549">+G588*$H$719</f>
        <v>0.45207849111478504</v>
      </c>
      <c r="H708" s="104">
        <f>+F708+G708</f>
        <v>0.45207849111478504</v>
      </c>
      <c r="I708" s="104">
        <f>+I588*K719</f>
        <v>0</v>
      </c>
      <c r="J708" s="104">
        <f t="shared" ref="J708:J717" si="550">+J588*$K$719</f>
        <v>0.48025721806607713</v>
      </c>
      <c r="K708" s="104">
        <f>+I708+J708</f>
        <v>0.48025721806607713</v>
      </c>
      <c r="L708" s="104">
        <f>+L588*N719</f>
        <v>0</v>
      </c>
      <c r="M708" s="104">
        <f t="shared" ref="M708:M717" si="551">+M588*$N$719</f>
        <v>0.53063478916047713</v>
      </c>
      <c r="N708" s="104">
        <f>+L708+M708</f>
        <v>0.53063478916047713</v>
      </c>
      <c r="O708" s="104">
        <f>+O588*Q719</f>
        <v>0</v>
      </c>
      <c r="P708" s="104">
        <f t="shared" ref="P708:P717" si="552">+P588*$Q$719</f>
        <v>1.1625888991269813</v>
      </c>
      <c r="Q708" s="104">
        <f>+O708+P708</f>
        <v>1.1625888991269813</v>
      </c>
      <c r="R708" s="104">
        <f>+R588*T719</f>
        <v>0</v>
      </c>
      <c r="S708" s="104">
        <f t="shared" ref="S708:S717" si="553">+S588*$T$719</f>
        <v>1.2795362434357738</v>
      </c>
      <c r="T708" s="104">
        <f>+R708+S708</f>
        <v>1.2795362434357738</v>
      </c>
    </row>
    <row r="709" spans="2:20" x14ac:dyDescent="0.2">
      <c r="B709" s="114" t="s">
        <v>716</v>
      </c>
      <c r="C709" s="104">
        <f t="shared" ref="C709:C717" si="554">+C589*$E$719</f>
        <v>0.66337997847147456</v>
      </c>
      <c r="D709" s="104">
        <f t="shared" si="548"/>
        <v>0</v>
      </c>
      <c r="E709" s="104">
        <f t="shared" ref="E709:E717" si="555">+C709+D709</f>
        <v>0.66337997847147456</v>
      </c>
      <c r="F709" s="104">
        <f t="shared" ref="F709:F717" si="556">+F589*$H$719</f>
        <v>0.61517887283712314</v>
      </c>
      <c r="G709" s="104">
        <f t="shared" si="549"/>
        <v>0</v>
      </c>
      <c r="H709" s="104">
        <f t="shared" ref="H709:H717" si="557">+F709+G709</f>
        <v>0.61517887283712314</v>
      </c>
      <c r="I709" s="104">
        <f t="shared" ref="I709:I717" si="558">+I589*$K$719</f>
        <v>0.65352388996265487</v>
      </c>
      <c r="J709" s="104">
        <f t="shared" si="550"/>
        <v>0</v>
      </c>
      <c r="K709" s="104">
        <f t="shared" ref="K709:K717" si="559">+I709+J709</f>
        <v>0.65352388996265487</v>
      </c>
      <c r="L709" s="104">
        <f t="shared" ref="L709:L717" si="560">+L589*$N$719</f>
        <v>0.72207662585084875</v>
      </c>
      <c r="M709" s="104">
        <f t="shared" si="551"/>
        <v>0</v>
      </c>
      <c r="N709" s="104">
        <f t="shared" ref="N709:N717" si="561">+L709+M709</f>
        <v>0.72207662585084875</v>
      </c>
      <c r="O709" s="104">
        <f t="shared" ref="O709:O717" si="562">+O589*$Q$719</f>
        <v>1.1865198343781</v>
      </c>
      <c r="P709" s="104">
        <f t="shared" si="552"/>
        <v>0</v>
      </c>
      <c r="Q709" s="104">
        <f t="shared" ref="Q709:Q717" si="563">+O709+P709</f>
        <v>1.1865198343781</v>
      </c>
      <c r="R709" s="104">
        <f t="shared" ref="R709:R717" si="564">+R589*$T$719</f>
        <v>1.3058744434788976</v>
      </c>
      <c r="S709" s="104">
        <f t="shared" si="553"/>
        <v>0</v>
      </c>
      <c r="T709" s="104">
        <f t="shared" ref="T709:T717" si="565">+R709+S709</f>
        <v>1.3058744434788976</v>
      </c>
    </row>
    <row r="710" spans="2:20" x14ac:dyDescent="0.2">
      <c r="B710" s="114" t="s">
        <v>287</v>
      </c>
      <c r="C710" s="104">
        <f t="shared" si="554"/>
        <v>0.40877287405812696</v>
      </c>
      <c r="D710" s="104">
        <f t="shared" si="548"/>
        <v>0</v>
      </c>
      <c r="E710" s="104">
        <f t="shared" si="555"/>
        <v>0.40877287405812696</v>
      </c>
      <c r="F710" s="104">
        <f t="shared" si="556"/>
        <v>0.37907148854400191</v>
      </c>
      <c r="G710" s="104">
        <f t="shared" si="549"/>
        <v>0</v>
      </c>
      <c r="H710" s="104">
        <f t="shared" si="557"/>
        <v>0.37907148854400191</v>
      </c>
      <c r="I710" s="104">
        <f t="shared" si="558"/>
        <v>0.4026995800826218</v>
      </c>
      <c r="J710" s="104">
        <f t="shared" si="550"/>
        <v>0</v>
      </c>
      <c r="K710" s="104">
        <f t="shared" si="559"/>
        <v>0.4026995800826218</v>
      </c>
      <c r="L710" s="104">
        <f t="shared" si="560"/>
        <v>0.44494158283062857</v>
      </c>
      <c r="M710" s="104">
        <f t="shared" si="551"/>
        <v>0</v>
      </c>
      <c r="N710" s="104">
        <f t="shared" si="561"/>
        <v>0.44494158283062857</v>
      </c>
      <c r="O710" s="104">
        <f t="shared" si="562"/>
        <v>0.48742011975626176</v>
      </c>
      <c r="P710" s="104">
        <f t="shared" si="552"/>
        <v>0</v>
      </c>
      <c r="Q710" s="104">
        <f t="shared" si="563"/>
        <v>0.48742011975626176</v>
      </c>
      <c r="R710" s="104">
        <f t="shared" si="564"/>
        <v>0.5364507690347583</v>
      </c>
      <c r="S710" s="104">
        <f t="shared" si="553"/>
        <v>0</v>
      </c>
      <c r="T710" s="104">
        <f t="shared" si="565"/>
        <v>0.5364507690347583</v>
      </c>
    </row>
    <row r="711" spans="2:20" x14ac:dyDescent="0.2">
      <c r="B711" s="114" t="s">
        <v>288</v>
      </c>
      <c r="C711" s="104">
        <f t="shared" si="554"/>
        <v>0</v>
      </c>
      <c r="D711" s="104">
        <f t="shared" si="548"/>
        <v>0</v>
      </c>
      <c r="E711" s="104">
        <f t="shared" si="555"/>
        <v>0</v>
      </c>
      <c r="F711" s="104">
        <f t="shared" si="556"/>
        <v>0.71437315782184541</v>
      </c>
      <c r="G711" s="104">
        <f t="shared" si="549"/>
        <v>0</v>
      </c>
      <c r="H711" s="104">
        <f t="shared" si="557"/>
        <v>0.71437315782184541</v>
      </c>
      <c r="I711" s="104">
        <f t="shared" si="558"/>
        <v>0.91241706327771066</v>
      </c>
      <c r="J711" s="104">
        <f t="shared" si="550"/>
        <v>0</v>
      </c>
      <c r="K711" s="104">
        <f t="shared" si="559"/>
        <v>0.91241706327771066</v>
      </c>
      <c r="L711" s="104">
        <f t="shared" si="560"/>
        <v>1.1457072786072322</v>
      </c>
      <c r="M711" s="104">
        <f t="shared" si="551"/>
        <v>0</v>
      </c>
      <c r="N711" s="104">
        <f t="shared" si="561"/>
        <v>1.1457072786072322</v>
      </c>
      <c r="O711" s="104">
        <f t="shared" si="562"/>
        <v>1.9019363925315613</v>
      </c>
      <c r="P711" s="104">
        <f t="shared" si="552"/>
        <v>0</v>
      </c>
      <c r="Q711" s="104">
        <f t="shared" si="563"/>
        <v>1.9019363925315613</v>
      </c>
      <c r="R711" s="104">
        <f t="shared" si="564"/>
        <v>2.3597745264983159</v>
      </c>
      <c r="S711" s="104">
        <f t="shared" si="553"/>
        <v>0</v>
      </c>
      <c r="T711" s="104">
        <f t="shared" si="565"/>
        <v>2.3597745264983159</v>
      </c>
    </row>
    <row r="712" spans="2:20" x14ac:dyDescent="0.2">
      <c r="B712" s="114" t="s">
        <v>289</v>
      </c>
      <c r="C712" s="104">
        <f t="shared" si="554"/>
        <v>0.425123789020452</v>
      </c>
      <c r="D712" s="104">
        <f t="shared" si="548"/>
        <v>0</v>
      </c>
      <c r="E712" s="104">
        <f t="shared" si="555"/>
        <v>0.425123789020452</v>
      </c>
      <c r="F712" s="104">
        <f t="shared" si="556"/>
        <v>0.39423434808576202</v>
      </c>
      <c r="G712" s="104">
        <f t="shared" si="549"/>
        <v>0</v>
      </c>
      <c r="H712" s="104">
        <f t="shared" si="557"/>
        <v>0.39423434808576202</v>
      </c>
      <c r="I712" s="104">
        <f t="shared" si="558"/>
        <v>0.41880756328592667</v>
      </c>
      <c r="J712" s="104">
        <f t="shared" si="550"/>
        <v>0</v>
      </c>
      <c r="K712" s="104">
        <f t="shared" si="559"/>
        <v>0.41880756328592667</v>
      </c>
      <c r="L712" s="104">
        <f t="shared" si="560"/>
        <v>0.46273924614385376</v>
      </c>
      <c r="M712" s="104">
        <f t="shared" si="551"/>
        <v>0</v>
      </c>
      <c r="N712" s="104">
        <f t="shared" si="561"/>
        <v>0.46273924614385376</v>
      </c>
      <c r="O712" s="104">
        <f t="shared" si="562"/>
        <v>0.50691692454651216</v>
      </c>
      <c r="P712" s="104">
        <f t="shared" si="552"/>
        <v>0</v>
      </c>
      <c r="Q712" s="104">
        <f t="shared" si="563"/>
        <v>0.50691692454651216</v>
      </c>
      <c r="R712" s="104">
        <f t="shared" si="564"/>
        <v>0.5579087997961486</v>
      </c>
      <c r="S712" s="104">
        <f t="shared" si="553"/>
        <v>0</v>
      </c>
      <c r="T712" s="104">
        <f t="shared" si="565"/>
        <v>0.5579087997961486</v>
      </c>
    </row>
    <row r="713" spans="2:20" x14ac:dyDescent="0.2">
      <c r="B713" s="114" t="s">
        <v>290</v>
      </c>
      <c r="C713" s="104">
        <f t="shared" si="554"/>
        <v>0</v>
      </c>
      <c r="D713" s="104">
        <f t="shared" si="548"/>
        <v>0.33502691065661999</v>
      </c>
      <c r="E713" s="104">
        <f t="shared" si="555"/>
        <v>0.33502691065661999</v>
      </c>
      <c r="F713" s="104">
        <f t="shared" si="556"/>
        <v>0</v>
      </c>
      <c r="G713" s="104">
        <f t="shared" si="549"/>
        <v>0.31068389754953302</v>
      </c>
      <c r="H713" s="104">
        <f t="shared" si="557"/>
        <v>0.31068389754953302</v>
      </c>
      <c r="I713" s="104">
        <f t="shared" si="558"/>
        <v>0</v>
      </c>
      <c r="J713" s="104">
        <f t="shared" si="550"/>
        <v>0.33004928849220594</v>
      </c>
      <c r="K713" s="104">
        <f t="shared" si="559"/>
        <v>0.33004928849220594</v>
      </c>
      <c r="L713" s="104">
        <f t="shared" si="560"/>
        <v>0</v>
      </c>
      <c r="M713" s="104">
        <f t="shared" si="551"/>
        <v>0.36467048911179678</v>
      </c>
      <c r="N713" s="104">
        <f t="shared" si="561"/>
        <v>0.36467048911179678</v>
      </c>
      <c r="O713" s="104">
        <f t="shared" si="562"/>
        <v>0</v>
      </c>
      <c r="P713" s="104">
        <f t="shared" si="552"/>
        <v>0.39948555121247903</v>
      </c>
      <c r="Q713" s="104">
        <f t="shared" si="563"/>
        <v>0.39948555121247903</v>
      </c>
      <c r="R713" s="104">
        <f t="shared" si="564"/>
        <v>0</v>
      </c>
      <c r="S713" s="104">
        <f t="shared" si="553"/>
        <v>0.43967067111093661</v>
      </c>
      <c r="T713" s="104">
        <f t="shared" si="565"/>
        <v>0.43967067111093661</v>
      </c>
    </row>
    <row r="714" spans="2:20" x14ac:dyDescent="0.2">
      <c r="B714" s="114" t="s">
        <v>291</v>
      </c>
      <c r="C714" s="104">
        <f t="shared" si="554"/>
        <v>0</v>
      </c>
      <c r="D714" s="104">
        <f t="shared" si="548"/>
        <v>0.17085037674919265</v>
      </c>
      <c r="E714" s="104">
        <f t="shared" si="555"/>
        <v>0.17085037674919265</v>
      </c>
      <c r="F714" s="104">
        <f t="shared" si="556"/>
        <v>0</v>
      </c>
      <c r="G714" s="104">
        <f t="shared" si="549"/>
        <v>0.15843640990573796</v>
      </c>
      <c r="H714" s="104">
        <f t="shared" si="557"/>
        <v>0.15843640990573796</v>
      </c>
      <c r="I714" s="104">
        <f t="shared" si="558"/>
        <v>0</v>
      </c>
      <c r="J714" s="104">
        <f t="shared" si="550"/>
        <v>0.1683119877569815</v>
      </c>
      <c r="K714" s="104">
        <f t="shared" si="559"/>
        <v>0.1683119877569815</v>
      </c>
      <c r="L714" s="104">
        <f t="shared" si="560"/>
        <v>0</v>
      </c>
      <c r="M714" s="104">
        <f t="shared" si="551"/>
        <v>0.18596742074227091</v>
      </c>
      <c r="N714" s="104">
        <f t="shared" si="561"/>
        <v>0.18596742074227091</v>
      </c>
      <c r="O714" s="104">
        <f t="shared" si="562"/>
        <v>0</v>
      </c>
      <c r="P714" s="104">
        <f t="shared" si="552"/>
        <v>0.20372171535935188</v>
      </c>
      <c r="Q714" s="104">
        <f t="shared" si="563"/>
        <v>0.20372171535935188</v>
      </c>
      <c r="R714" s="104">
        <f t="shared" si="564"/>
        <v>0</v>
      </c>
      <c r="S714" s="104">
        <f t="shared" si="553"/>
        <v>0.22421452550677248</v>
      </c>
      <c r="T714" s="104">
        <f t="shared" si="565"/>
        <v>0.22421452550677248</v>
      </c>
    </row>
    <row r="715" spans="2:20" s="135" customFormat="1" x14ac:dyDescent="0.2">
      <c r="B715" s="114" t="s">
        <v>292</v>
      </c>
      <c r="C715" s="119">
        <f t="shared" si="554"/>
        <v>4.0043057050592035</v>
      </c>
      <c r="D715" s="119">
        <f t="shared" si="548"/>
        <v>0</v>
      </c>
      <c r="E715" s="119">
        <f t="shared" si="555"/>
        <v>4.0043057050592035</v>
      </c>
      <c r="F715" s="119">
        <f t="shared" si="556"/>
        <v>3.7133533571657336</v>
      </c>
      <c r="G715" s="119">
        <f t="shared" si="549"/>
        <v>0</v>
      </c>
      <c r="H715" s="119">
        <f t="shared" si="557"/>
        <v>3.7133533571657336</v>
      </c>
      <c r="I715" s="119">
        <f t="shared" si="558"/>
        <v>3.9448122130542549</v>
      </c>
      <c r="J715" s="119">
        <f t="shared" si="550"/>
        <v>0</v>
      </c>
      <c r="K715" s="119">
        <f t="shared" si="559"/>
        <v>3.9448122130542549</v>
      </c>
      <c r="L715" s="119">
        <f t="shared" si="560"/>
        <v>4.3586114236469742</v>
      </c>
      <c r="M715" s="119">
        <f t="shared" si="551"/>
        <v>0</v>
      </c>
      <c r="N715" s="119">
        <f t="shared" si="561"/>
        <v>4.3586114236469742</v>
      </c>
      <c r="O715" s="119">
        <f t="shared" si="562"/>
        <v>0</v>
      </c>
      <c r="P715" s="119">
        <f t="shared" si="552"/>
        <v>0</v>
      </c>
      <c r="Q715" s="119">
        <f t="shared" si="563"/>
        <v>0</v>
      </c>
      <c r="R715" s="119">
        <f t="shared" si="564"/>
        <v>0</v>
      </c>
      <c r="S715" s="119">
        <f t="shared" si="553"/>
        <v>0</v>
      </c>
      <c r="T715" s="119">
        <f t="shared" si="565"/>
        <v>0</v>
      </c>
    </row>
    <row r="716" spans="2:20" x14ac:dyDescent="0.2">
      <c r="B716" s="114" t="s">
        <v>293</v>
      </c>
      <c r="C716" s="104">
        <f t="shared" si="554"/>
        <v>0</v>
      </c>
      <c r="D716" s="104">
        <f t="shared" si="548"/>
        <v>0.17552206673842841</v>
      </c>
      <c r="E716" s="104">
        <f t="shared" si="555"/>
        <v>0.17552206673842841</v>
      </c>
      <c r="F716" s="104">
        <f t="shared" si="556"/>
        <v>0</v>
      </c>
      <c r="G716" s="104">
        <f t="shared" si="549"/>
        <v>0.162768655489098</v>
      </c>
      <c r="H716" s="104">
        <f t="shared" si="557"/>
        <v>0.162768655489098</v>
      </c>
      <c r="I716" s="104">
        <f t="shared" si="558"/>
        <v>0</v>
      </c>
      <c r="J716" s="104">
        <f t="shared" si="550"/>
        <v>0.17291426867221146</v>
      </c>
      <c r="K716" s="104">
        <f t="shared" si="559"/>
        <v>0.17291426867221146</v>
      </c>
      <c r="L716" s="104">
        <f t="shared" si="560"/>
        <v>0</v>
      </c>
      <c r="M716" s="104">
        <f t="shared" si="551"/>
        <v>0.19105246740319234</v>
      </c>
      <c r="N716" s="104">
        <f t="shared" si="561"/>
        <v>0.19105246740319234</v>
      </c>
      <c r="O716" s="104">
        <f t="shared" si="562"/>
        <v>0</v>
      </c>
      <c r="P716" s="104">
        <f t="shared" si="552"/>
        <v>0.20929223101370908</v>
      </c>
      <c r="Q716" s="104">
        <f t="shared" si="563"/>
        <v>0.20929223101370908</v>
      </c>
      <c r="R716" s="104">
        <f t="shared" si="564"/>
        <v>0</v>
      </c>
      <c r="S716" s="104">
        <f t="shared" si="553"/>
        <v>0.23034539143859828</v>
      </c>
      <c r="T716" s="104">
        <f t="shared" si="565"/>
        <v>0.23034539143859828</v>
      </c>
    </row>
    <row r="717" spans="2:20" s="135" customFormat="1" x14ac:dyDescent="0.2">
      <c r="B717" s="114" t="s">
        <v>294</v>
      </c>
      <c r="C717" s="104">
        <f t="shared" si="554"/>
        <v>5.2673945317545741</v>
      </c>
      <c r="D717" s="104">
        <f t="shared" si="548"/>
        <v>0</v>
      </c>
      <c r="E717" s="104">
        <f t="shared" si="555"/>
        <v>5.2673945317545741</v>
      </c>
      <c r="F717" s="104">
        <f t="shared" si="556"/>
        <v>4.4406057353564901</v>
      </c>
      <c r="G717" s="104">
        <f t="shared" si="549"/>
        <v>0</v>
      </c>
      <c r="H717" s="104">
        <f t="shared" si="557"/>
        <v>4.4406057353564901</v>
      </c>
      <c r="I717" s="104">
        <f t="shared" si="558"/>
        <v>4.2885411974522238</v>
      </c>
      <c r="J717" s="104">
        <f t="shared" si="550"/>
        <v>0</v>
      </c>
      <c r="K717" s="104">
        <f t="shared" si="559"/>
        <v>4.2885411974522238</v>
      </c>
      <c r="L717" s="104">
        <f t="shared" si="560"/>
        <v>4.3076332441560732</v>
      </c>
      <c r="M717" s="104">
        <f t="shared" si="551"/>
        <v>0</v>
      </c>
      <c r="N717" s="104">
        <f t="shared" si="561"/>
        <v>4.3076332441560732</v>
      </c>
      <c r="O717" s="104">
        <f t="shared" si="562"/>
        <v>12.171134539960979</v>
      </c>
      <c r="P717" s="104">
        <f t="shared" si="552"/>
        <v>0</v>
      </c>
      <c r="Q717" s="104">
        <f t="shared" si="563"/>
        <v>12.171134539960979</v>
      </c>
      <c r="R717" s="104">
        <f t="shared" si="564"/>
        <v>12.177686743554954</v>
      </c>
      <c r="S717" s="104">
        <f t="shared" si="553"/>
        <v>0</v>
      </c>
      <c r="T717" s="104">
        <f t="shared" si="565"/>
        <v>12.177686743554954</v>
      </c>
    </row>
    <row r="718" spans="2:20" x14ac:dyDescent="0.2">
      <c r="B718" s="278" t="s">
        <v>8</v>
      </c>
      <c r="C718" s="106">
        <f t="shared" ref="C718:T718" si="566">SUM(C708:C717)</f>
        <v>10.76897687836383</v>
      </c>
      <c r="D718" s="106">
        <f t="shared" si="566"/>
        <v>1.1688995479009687</v>
      </c>
      <c r="E718" s="106">
        <f t="shared" si="566"/>
        <v>11.937876426264801</v>
      </c>
      <c r="F718" s="106">
        <f t="shared" si="566"/>
        <v>10.256816959810957</v>
      </c>
      <c r="G718" s="106">
        <f t="shared" si="566"/>
        <v>1.083967454059154</v>
      </c>
      <c r="H718" s="106">
        <f t="shared" si="566"/>
        <v>11.340784413870111</v>
      </c>
      <c r="I718" s="106">
        <f t="shared" si="566"/>
        <v>10.620801507115392</v>
      </c>
      <c r="J718" s="106">
        <f t="shared" si="566"/>
        <v>1.1515327629874761</v>
      </c>
      <c r="K718" s="106">
        <f t="shared" si="566"/>
        <v>11.772334270102867</v>
      </c>
      <c r="L718" s="106">
        <f t="shared" si="566"/>
        <v>11.44170940123561</v>
      </c>
      <c r="M718" s="106">
        <f t="shared" si="566"/>
        <v>1.2723251664177371</v>
      </c>
      <c r="N718" s="106">
        <f t="shared" si="566"/>
        <v>12.714034567653346</v>
      </c>
      <c r="O718" s="106">
        <f t="shared" si="566"/>
        <v>16.253927811173416</v>
      </c>
      <c r="P718" s="106">
        <f t="shared" si="566"/>
        <v>1.9750883967125212</v>
      </c>
      <c r="Q718" s="106">
        <f t="shared" si="566"/>
        <v>18.229016207885934</v>
      </c>
      <c r="R718" s="106">
        <f t="shared" si="566"/>
        <v>16.937695282363073</v>
      </c>
      <c r="S718" s="106">
        <f t="shared" si="566"/>
        <v>2.1737668314920811</v>
      </c>
      <c r="T718" s="106">
        <f t="shared" si="566"/>
        <v>19.111462113855154</v>
      </c>
    </row>
    <row r="719" spans="2:20" x14ac:dyDescent="0.2">
      <c r="B719" s="279" t="s">
        <v>297</v>
      </c>
      <c r="C719" s="241"/>
      <c r="D719" s="240"/>
      <c r="E719" s="285">
        <f>Asignaciones!K83</f>
        <v>8.6628475618275805E-3</v>
      </c>
      <c r="F719" s="241"/>
      <c r="G719" s="240"/>
      <c r="H719" s="285">
        <f>Asignaciones!L83</f>
        <v>9.1833851370443625E-3</v>
      </c>
      <c r="I719" s="241"/>
      <c r="J719" s="240"/>
      <c r="K719" s="285">
        <f>Asignaciones!M83</f>
        <v>8.8352435028413896E-3</v>
      </c>
      <c r="L719" s="241"/>
      <c r="M719" s="240"/>
      <c r="N719" s="285">
        <f>Asignaciones!N83</f>
        <v>8.8742811064844457E-3</v>
      </c>
      <c r="O719" s="241"/>
      <c r="P719" s="240"/>
      <c r="Q719" s="285">
        <f>Asignaciones!O83</f>
        <v>8.804901326318941E-3</v>
      </c>
      <c r="R719" s="241"/>
      <c r="S719" s="240"/>
      <c r="T719" s="285">
        <f>Asignaciones!P83</f>
        <v>8.8469011909865052E-3</v>
      </c>
    </row>
    <row r="723" spans="2:20" x14ac:dyDescent="0.2">
      <c r="B723" s="2" t="s">
        <v>326</v>
      </c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7"/>
    </row>
    <row r="724" spans="2:20" x14ac:dyDescent="0.2">
      <c r="B724" s="9" t="s">
        <v>20</v>
      </c>
      <c r="C724" s="199"/>
      <c r="D724" s="199"/>
      <c r="E724" s="199"/>
      <c r="F724" s="199"/>
      <c r="G724" s="199"/>
      <c r="H724" s="199"/>
      <c r="I724" s="199"/>
      <c r="J724" s="199"/>
      <c r="K724" s="199"/>
      <c r="L724" s="199"/>
      <c r="M724" s="199"/>
      <c r="N724" s="199"/>
      <c r="O724" s="199"/>
      <c r="P724" s="199"/>
      <c r="Q724" s="199"/>
      <c r="R724" s="199"/>
      <c r="S724" s="199"/>
      <c r="T724" s="262"/>
    </row>
    <row r="725" spans="2:20" x14ac:dyDescent="0.2">
      <c r="B725" s="201" t="s">
        <v>281</v>
      </c>
      <c r="C725" s="199"/>
      <c r="D725" s="199"/>
      <c r="E725" s="199"/>
      <c r="F725" s="199"/>
      <c r="G725" s="199"/>
      <c r="H725" s="199"/>
      <c r="I725" s="199"/>
      <c r="J725" s="199"/>
      <c r="K725" s="199"/>
      <c r="L725" s="199"/>
      <c r="M725" s="199"/>
      <c r="N725" s="199"/>
      <c r="O725" s="199"/>
      <c r="P725" s="199"/>
      <c r="Q725" s="199"/>
      <c r="R725" s="199"/>
      <c r="S725" s="199"/>
      <c r="T725" s="262"/>
    </row>
    <row r="726" spans="2:20" x14ac:dyDescent="0.2">
      <c r="B726" s="201" t="s">
        <v>2</v>
      </c>
      <c r="C726" s="199"/>
      <c r="D726" s="199"/>
      <c r="E726" s="199"/>
      <c r="F726" s="199"/>
      <c r="G726" s="199"/>
      <c r="H726" s="199"/>
      <c r="I726" s="199"/>
      <c r="J726" s="199"/>
      <c r="K726" s="199"/>
      <c r="L726" s="199"/>
      <c r="M726" s="199"/>
      <c r="N726" s="199"/>
      <c r="O726" s="199"/>
      <c r="P726" s="199"/>
      <c r="Q726" s="199"/>
      <c r="R726" s="199"/>
      <c r="S726" s="199"/>
      <c r="T726" s="262"/>
    </row>
    <row r="727" spans="2:20" x14ac:dyDescent="0.2">
      <c r="B727" s="256"/>
      <c r="C727" s="197"/>
      <c r="D727" s="197"/>
      <c r="E727" s="197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263"/>
    </row>
    <row r="728" spans="2:20" x14ac:dyDescent="0.2">
      <c r="B728" s="264"/>
    </row>
    <row r="729" spans="2:20" x14ac:dyDescent="0.2">
      <c r="B729" s="265" t="s">
        <v>282</v>
      </c>
      <c r="C729" s="267" t="s">
        <v>38</v>
      </c>
      <c r="D729" s="662"/>
      <c r="E729" s="299"/>
      <c r="F729" s="270" t="s">
        <v>39</v>
      </c>
      <c r="G729" s="663"/>
      <c r="H729" s="663"/>
      <c r="I729" s="301" t="s">
        <v>40</v>
      </c>
      <c r="J729" s="662"/>
      <c r="K729" s="299"/>
      <c r="L729" s="267" t="s">
        <v>121</v>
      </c>
      <c r="M729" s="662"/>
      <c r="N729" s="299"/>
      <c r="O729" s="270" t="s">
        <v>122</v>
      </c>
      <c r="P729" s="662"/>
      <c r="Q729" s="299"/>
      <c r="R729" s="301" t="s">
        <v>633</v>
      </c>
      <c r="S729" s="662"/>
      <c r="T729" s="299"/>
    </row>
    <row r="730" spans="2:20" x14ac:dyDescent="0.2">
      <c r="B730" s="273"/>
      <c r="C730" s="274" t="s">
        <v>283</v>
      </c>
      <c r="D730" s="275" t="s">
        <v>284</v>
      </c>
      <c r="E730" s="275" t="s">
        <v>47</v>
      </c>
      <c r="F730" s="275" t="s">
        <v>283</v>
      </c>
      <c r="G730" s="275" t="s">
        <v>284</v>
      </c>
      <c r="H730" s="275" t="s">
        <v>47</v>
      </c>
      <c r="I730" s="276" t="s">
        <v>283</v>
      </c>
      <c r="J730" s="276" t="s">
        <v>284</v>
      </c>
      <c r="K730" s="276" t="s">
        <v>47</v>
      </c>
      <c r="L730" s="274" t="s">
        <v>283</v>
      </c>
      <c r="M730" s="275" t="s">
        <v>284</v>
      </c>
      <c r="N730" s="275" t="s">
        <v>47</v>
      </c>
      <c r="O730" s="275" t="s">
        <v>283</v>
      </c>
      <c r="P730" s="275" t="s">
        <v>284</v>
      </c>
      <c r="Q730" s="275" t="s">
        <v>47</v>
      </c>
      <c r="R730" s="276" t="s">
        <v>283</v>
      </c>
      <c r="S730" s="276" t="s">
        <v>284</v>
      </c>
      <c r="T730" s="276" t="s">
        <v>47</v>
      </c>
    </row>
    <row r="731" spans="2:20" x14ac:dyDescent="0.2">
      <c r="B731" s="286" t="s">
        <v>100</v>
      </c>
      <c r="C731" s="234"/>
      <c r="D731" s="234"/>
      <c r="E731" s="234"/>
      <c r="F731" s="234"/>
      <c r="G731" s="234"/>
      <c r="H731" s="234"/>
      <c r="I731" s="234"/>
      <c r="J731" s="234"/>
      <c r="K731" s="234"/>
      <c r="L731" s="234"/>
      <c r="M731" s="234"/>
      <c r="N731" s="234"/>
      <c r="O731" s="234"/>
      <c r="P731" s="234"/>
      <c r="Q731" s="234"/>
      <c r="R731" s="234"/>
      <c r="S731" s="234"/>
      <c r="T731" s="232"/>
    </row>
    <row r="732" spans="2:20" x14ac:dyDescent="0.2">
      <c r="B732" s="114" t="s">
        <v>715</v>
      </c>
      <c r="C732" s="104">
        <f>+C588*E743</f>
        <v>0</v>
      </c>
      <c r="D732" s="104">
        <f t="shared" ref="D732:D741" si="567">+D588*$E$743</f>
        <v>1.3052424542518837</v>
      </c>
      <c r="E732" s="104">
        <f>+C732+D732</f>
        <v>1.3052424542518837</v>
      </c>
      <c r="F732" s="104">
        <f>+F588*H743</f>
        <v>0</v>
      </c>
      <c r="G732" s="104">
        <f t="shared" ref="G732:G741" si="568">+G588*$H$743</f>
        <v>1.2379995602835652</v>
      </c>
      <c r="H732" s="104">
        <f>+F732+G732</f>
        <v>1.2379995602835652</v>
      </c>
      <c r="I732" s="104">
        <f>+I588*K743</f>
        <v>0</v>
      </c>
      <c r="J732" s="104">
        <f t="shared" ref="J732:J741" si="569">+J588*$K$743</f>
        <v>1.3013712973102025</v>
      </c>
      <c r="K732" s="104">
        <f>+I732+J732</f>
        <v>1.3013712973102025</v>
      </c>
      <c r="L732" s="104">
        <f>+L588*N743</f>
        <v>0</v>
      </c>
      <c r="M732" s="104">
        <f t="shared" ref="M732:M741" si="570">+M588*$N$743</f>
        <v>1.4279671856822131</v>
      </c>
      <c r="N732" s="104">
        <f>+L732+M732</f>
        <v>1.4279671856822131</v>
      </c>
      <c r="O732" s="104">
        <f>+O588*Q743</f>
        <v>0</v>
      </c>
      <c r="P732" s="104">
        <f t="shared" ref="P732:P741" si="571">+P588*$Q$743</f>
        <v>3.1672525287454749</v>
      </c>
      <c r="Q732" s="104">
        <f>+O732+P732</f>
        <v>3.1672525287454749</v>
      </c>
      <c r="R732" s="104">
        <f>+R588*T743</f>
        <v>0</v>
      </c>
      <c r="S732" s="104">
        <f t="shared" ref="S732:S741" si="572">+S588*$T$743</f>
        <v>3.46968436396687</v>
      </c>
      <c r="T732" s="104">
        <f>+R732+S732</f>
        <v>3.46968436396687</v>
      </c>
    </row>
    <row r="733" spans="2:20" x14ac:dyDescent="0.2">
      <c r="B733" s="114" t="s">
        <v>716</v>
      </c>
      <c r="C733" s="104">
        <f t="shared" ref="C733:C741" si="573">+C589*$E$743</f>
        <v>1.7761463939720126</v>
      </c>
      <c r="D733" s="104">
        <f t="shared" si="567"/>
        <v>0</v>
      </c>
      <c r="E733" s="104">
        <f t="shared" ref="E733:E741" si="574">+C733+D733</f>
        <v>1.7761463939720126</v>
      </c>
      <c r="F733" s="104">
        <f t="shared" ref="F733:F741" si="575">+F589*$H$743</f>
        <v>1.6846436825385835</v>
      </c>
      <c r="G733" s="104">
        <f t="shared" si="568"/>
        <v>0</v>
      </c>
      <c r="H733" s="104">
        <f t="shared" ref="H733:H741" si="576">+F733+G733</f>
        <v>1.6846436825385835</v>
      </c>
      <c r="I733" s="104">
        <f t="shared" ref="I733:I741" si="577">+I589*$K$743</f>
        <v>1.7708786052787562</v>
      </c>
      <c r="J733" s="104">
        <f t="shared" si="569"/>
        <v>0</v>
      </c>
      <c r="K733" s="104">
        <f t="shared" ref="K733:K741" si="578">+I733+J733</f>
        <v>1.7708786052787562</v>
      </c>
      <c r="L733" s="104">
        <f t="shared" ref="L733:L741" si="579">+L589*$N$743</f>
        <v>1.9431476192777741</v>
      </c>
      <c r="M733" s="104">
        <f t="shared" si="570"/>
        <v>0</v>
      </c>
      <c r="N733" s="104">
        <f t="shared" ref="N733:N741" si="580">+L733+M733</f>
        <v>1.9431476192777741</v>
      </c>
      <c r="O733" s="104">
        <f t="shared" ref="O733:O741" si="581">+O589*$Q$743</f>
        <v>3.2324478142382804</v>
      </c>
      <c r="P733" s="104">
        <f t="shared" si="571"/>
        <v>0</v>
      </c>
      <c r="Q733" s="104">
        <f t="shared" ref="Q733:Q741" si="582">+O733+P733</f>
        <v>3.2324478142382804</v>
      </c>
      <c r="R733" s="104">
        <f t="shared" ref="R733:R741" si="583">+R589*$T$743</f>
        <v>3.5411049597752959</v>
      </c>
      <c r="S733" s="104">
        <f t="shared" si="572"/>
        <v>0</v>
      </c>
      <c r="T733" s="104">
        <f t="shared" ref="T733:T741" si="584">+R733+S733</f>
        <v>3.5411049597752959</v>
      </c>
    </row>
    <row r="734" spans="2:20" x14ac:dyDescent="0.2">
      <c r="B734" s="114" t="s">
        <v>287</v>
      </c>
      <c r="C734" s="104">
        <f t="shared" si="573"/>
        <v>1.0944564047362755</v>
      </c>
      <c r="D734" s="104">
        <f t="shared" si="567"/>
        <v>0</v>
      </c>
      <c r="E734" s="104">
        <f t="shared" si="574"/>
        <v>1.0944564047362755</v>
      </c>
      <c r="F734" s="104">
        <f t="shared" si="575"/>
        <v>1.0380726917051131</v>
      </c>
      <c r="G734" s="104">
        <f t="shared" si="568"/>
        <v>0</v>
      </c>
      <c r="H734" s="104">
        <f t="shared" si="576"/>
        <v>1.0380726917051131</v>
      </c>
      <c r="I734" s="104">
        <f t="shared" si="577"/>
        <v>1.0912104081823322</v>
      </c>
      <c r="J734" s="104">
        <f t="shared" si="569"/>
        <v>0</v>
      </c>
      <c r="K734" s="104">
        <f t="shared" si="578"/>
        <v>1.0912104081823322</v>
      </c>
      <c r="L734" s="104">
        <f t="shared" si="579"/>
        <v>1.1973620893436987</v>
      </c>
      <c r="M734" s="104">
        <f t="shared" si="570"/>
        <v>0</v>
      </c>
      <c r="N734" s="104">
        <f t="shared" si="580"/>
        <v>1.1973620893436987</v>
      </c>
      <c r="O734" s="104">
        <f t="shared" si="581"/>
        <v>1.3278834917645519</v>
      </c>
      <c r="P734" s="104">
        <f t="shared" si="571"/>
        <v>0</v>
      </c>
      <c r="Q734" s="104">
        <f t="shared" si="582"/>
        <v>1.3278834917645519</v>
      </c>
      <c r="R734" s="104">
        <f t="shared" si="583"/>
        <v>1.4546792675133255</v>
      </c>
      <c r="S734" s="104">
        <f t="shared" si="572"/>
        <v>0</v>
      </c>
      <c r="T734" s="104">
        <f t="shared" si="584"/>
        <v>1.4546792675133255</v>
      </c>
    </row>
    <row r="735" spans="2:20" x14ac:dyDescent="0.2">
      <c r="B735" s="114" t="s">
        <v>288</v>
      </c>
      <c r="C735" s="104">
        <f t="shared" si="573"/>
        <v>0</v>
      </c>
      <c r="D735" s="104">
        <f t="shared" si="567"/>
        <v>0</v>
      </c>
      <c r="E735" s="104">
        <f t="shared" si="574"/>
        <v>0</v>
      </c>
      <c r="F735" s="104">
        <f t="shared" si="575"/>
        <v>1.9562834168044383</v>
      </c>
      <c r="G735" s="104">
        <f t="shared" si="568"/>
        <v>0</v>
      </c>
      <c r="H735" s="104">
        <f t="shared" si="576"/>
        <v>1.9562834168044383</v>
      </c>
      <c r="I735" s="104">
        <f t="shared" si="577"/>
        <v>2.4724113093128142</v>
      </c>
      <c r="J735" s="104">
        <f t="shared" si="569"/>
        <v>0</v>
      </c>
      <c r="K735" s="104">
        <f t="shared" si="578"/>
        <v>2.4724113093128142</v>
      </c>
      <c r="L735" s="104">
        <f t="shared" si="579"/>
        <v>3.0831608323999649</v>
      </c>
      <c r="M735" s="104">
        <f t="shared" si="570"/>
        <v>0</v>
      </c>
      <c r="N735" s="104">
        <f t="shared" si="580"/>
        <v>3.0831608323999649</v>
      </c>
      <c r="O735" s="104">
        <f t="shared" si="581"/>
        <v>5.1814642762219298</v>
      </c>
      <c r="P735" s="104">
        <f t="shared" si="571"/>
        <v>0</v>
      </c>
      <c r="Q735" s="104">
        <f t="shared" si="582"/>
        <v>5.1814642762219298</v>
      </c>
      <c r="R735" s="104">
        <f t="shared" si="583"/>
        <v>6.3989377550519624</v>
      </c>
      <c r="S735" s="104">
        <f t="shared" si="572"/>
        <v>0</v>
      </c>
      <c r="T735" s="104">
        <f t="shared" si="584"/>
        <v>6.3989377550519624</v>
      </c>
    </row>
    <row r="736" spans="2:20" x14ac:dyDescent="0.2">
      <c r="B736" s="114" t="s">
        <v>289</v>
      </c>
      <c r="C736" s="104">
        <f t="shared" si="573"/>
        <v>1.1382346609257263</v>
      </c>
      <c r="D736" s="104">
        <f t="shared" si="567"/>
        <v>0</v>
      </c>
      <c r="E736" s="104">
        <f t="shared" si="574"/>
        <v>1.1382346609257263</v>
      </c>
      <c r="F736" s="104">
        <f t="shared" si="575"/>
        <v>1.0795955993733175</v>
      </c>
      <c r="G736" s="104">
        <f t="shared" si="568"/>
        <v>0</v>
      </c>
      <c r="H736" s="104">
        <f t="shared" si="576"/>
        <v>1.0795955993733175</v>
      </c>
      <c r="I736" s="104">
        <f t="shared" si="577"/>
        <v>1.1348588245096254</v>
      </c>
      <c r="J736" s="104">
        <f t="shared" si="569"/>
        <v>0</v>
      </c>
      <c r="K736" s="104">
        <f t="shared" si="578"/>
        <v>1.1348588245096254</v>
      </c>
      <c r="L736" s="104">
        <f t="shared" si="579"/>
        <v>1.2452565729174467</v>
      </c>
      <c r="M736" s="104">
        <f t="shared" si="570"/>
        <v>0</v>
      </c>
      <c r="N736" s="104">
        <f t="shared" si="580"/>
        <v>1.2452565729174467</v>
      </c>
      <c r="O736" s="104">
        <f t="shared" si="581"/>
        <v>1.380998831435134</v>
      </c>
      <c r="P736" s="104">
        <f t="shared" si="571"/>
        <v>0</v>
      </c>
      <c r="Q736" s="104">
        <f t="shared" si="582"/>
        <v>1.380998831435134</v>
      </c>
      <c r="R736" s="104">
        <f t="shared" si="583"/>
        <v>1.5128664382138586</v>
      </c>
      <c r="S736" s="104">
        <f t="shared" si="572"/>
        <v>0</v>
      </c>
      <c r="T736" s="104">
        <f t="shared" si="584"/>
        <v>1.5128664382138586</v>
      </c>
    </row>
    <row r="737" spans="2:20" x14ac:dyDescent="0.2">
      <c r="B737" s="114" t="s">
        <v>290</v>
      </c>
      <c r="C737" s="104">
        <f t="shared" si="573"/>
        <v>0</v>
      </c>
      <c r="D737" s="104">
        <f t="shared" si="567"/>
        <v>0.89700753498385366</v>
      </c>
      <c r="E737" s="104">
        <f t="shared" si="574"/>
        <v>0.89700753498385366</v>
      </c>
      <c r="F737" s="104">
        <f t="shared" si="575"/>
        <v>0</v>
      </c>
      <c r="G737" s="104">
        <f t="shared" si="568"/>
        <v>0.8507959040587213</v>
      </c>
      <c r="H737" s="104">
        <f t="shared" si="576"/>
        <v>0.8507959040587213</v>
      </c>
      <c r="I737" s="104">
        <f t="shared" si="577"/>
        <v>0</v>
      </c>
      <c r="J737" s="104">
        <f t="shared" si="569"/>
        <v>0.89434714270617255</v>
      </c>
      <c r="K737" s="104">
        <f t="shared" si="578"/>
        <v>0.89434714270617255</v>
      </c>
      <c r="L737" s="104">
        <f t="shared" si="579"/>
        <v>0</v>
      </c>
      <c r="M737" s="104">
        <f t="shared" si="570"/>
        <v>0.9813481940416926</v>
      </c>
      <c r="N737" s="104">
        <f t="shared" si="580"/>
        <v>0.9813481940416926</v>
      </c>
      <c r="O737" s="104">
        <f t="shared" si="581"/>
        <v>0</v>
      </c>
      <c r="P737" s="104">
        <f t="shared" si="571"/>
        <v>1.0883224699849878</v>
      </c>
      <c r="Q737" s="104">
        <f t="shared" si="582"/>
        <v>1.0883224699849878</v>
      </c>
      <c r="R737" s="104">
        <f t="shared" si="583"/>
        <v>0</v>
      </c>
      <c r="S737" s="104">
        <f t="shared" si="572"/>
        <v>1.1922432527211255</v>
      </c>
      <c r="T737" s="104">
        <f t="shared" si="584"/>
        <v>1.1922432527211255</v>
      </c>
    </row>
    <row r="738" spans="2:20" x14ac:dyDescent="0.2">
      <c r="B738" s="114" t="s">
        <v>291</v>
      </c>
      <c r="C738" s="104">
        <f t="shared" si="573"/>
        <v>0</v>
      </c>
      <c r="D738" s="104">
        <f t="shared" si="567"/>
        <v>0.45743810548977393</v>
      </c>
      <c r="E738" s="104">
        <f t="shared" si="574"/>
        <v>0.45743810548977393</v>
      </c>
      <c r="F738" s="104">
        <f t="shared" si="575"/>
        <v>0</v>
      </c>
      <c r="G738" s="104">
        <f t="shared" si="568"/>
        <v>0.43387201481879017</v>
      </c>
      <c r="H738" s="104">
        <f t="shared" si="576"/>
        <v>0.43387201481879017</v>
      </c>
      <c r="I738" s="104">
        <f t="shared" si="577"/>
        <v>0</v>
      </c>
      <c r="J738" s="104">
        <f t="shared" si="569"/>
        <v>0.45608141141988084</v>
      </c>
      <c r="K738" s="104">
        <f t="shared" si="578"/>
        <v>0.45608141141988084</v>
      </c>
      <c r="L738" s="104">
        <f t="shared" si="579"/>
        <v>0</v>
      </c>
      <c r="M738" s="104">
        <f t="shared" si="570"/>
        <v>0.50044848142365206</v>
      </c>
      <c r="N738" s="104">
        <f t="shared" si="580"/>
        <v>0.50044848142365206</v>
      </c>
      <c r="O738" s="104">
        <f t="shared" si="581"/>
        <v>0</v>
      </c>
      <c r="P738" s="104">
        <f t="shared" si="571"/>
        <v>0.55500110023138827</v>
      </c>
      <c r="Q738" s="104">
        <f t="shared" si="582"/>
        <v>0.55500110023138827</v>
      </c>
      <c r="R738" s="104">
        <f t="shared" si="583"/>
        <v>0</v>
      </c>
      <c r="S738" s="104">
        <f t="shared" si="572"/>
        <v>0.60799655915659012</v>
      </c>
      <c r="T738" s="104">
        <f t="shared" si="584"/>
        <v>0.60799655915659012</v>
      </c>
    </row>
    <row r="739" spans="2:20" s="135" customFormat="1" x14ac:dyDescent="0.2">
      <c r="B739" s="114" t="s">
        <v>292</v>
      </c>
      <c r="C739" s="119">
        <f t="shared" si="573"/>
        <v>10.721205597416576</v>
      </c>
      <c r="D739" s="119">
        <f t="shared" si="567"/>
        <v>0</v>
      </c>
      <c r="E739" s="119">
        <f t="shared" si="574"/>
        <v>10.721205597416576</v>
      </c>
      <c r="F739" s="119">
        <f t="shared" si="575"/>
        <v>10.168875347315394</v>
      </c>
      <c r="G739" s="119">
        <f t="shared" si="568"/>
        <v>0</v>
      </c>
      <c r="H739" s="119">
        <f t="shared" si="576"/>
        <v>10.168875347315394</v>
      </c>
      <c r="I739" s="119">
        <f t="shared" si="577"/>
        <v>10.689408080153459</v>
      </c>
      <c r="J739" s="119">
        <f t="shared" si="569"/>
        <v>0</v>
      </c>
      <c r="K739" s="119">
        <f t="shared" si="578"/>
        <v>10.689408080153459</v>
      </c>
      <c r="L739" s="119">
        <f t="shared" si="579"/>
        <v>11.729261283366846</v>
      </c>
      <c r="M739" s="119">
        <f t="shared" si="570"/>
        <v>0</v>
      </c>
      <c r="N739" s="119">
        <f t="shared" si="580"/>
        <v>11.729261283366846</v>
      </c>
      <c r="O739" s="119">
        <f t="shared" si="581"/>
        <v>0</v>
      </c>
      <c r="P739" s="119">
        <f t="shared" si="571"/>
        <v>0</v>
      </c>
      <c r="Q739" s="119">
        <f t="shared" si="582"/>
        <v>0</v>
      </c>
      <c r="R739" s="119">
        <f t="shared" si="583"/>
        <v>0</v>
      </c>
      <c r="S739" s="119">
        <f t="shared" si="572"/>
        <v>0</v>
      </c>
      <c r="T739" s="119">
        <f t="shared" si="584"/>
        <v>0</v>
      </c>
    </row>
    <row r="740" spans="2:20" x14ac:dyDescent="0.2">
      <c r="B740" s="114" t="s">
        <v>293</v>
      </c>
      <c r="C740" s="104">
        <f t="shared" si="573"/>
        <v>0</v>
      </c>
      <c r="D740" s="104">
        <f t="shared" si="567"/>
        <v>0.46994617868675992</v>
      </c>
      <c r="E740" s="104">
        <f t="shared" si="574"/>
        <v>0.46994617868675992</v>
      </c>
      <c r="F740" s="104">
        <f t="shared" si="575"/>
        <v>0</v>
      </c>
      <c r="G740" s="104">
        <f t="shared" si="568"/>
        <v>0.44573570272399143</v>
      </c>
      <c r="H740" s="104">
        <f t="shared" si="576"/>
        <v>0.44573570272399143</v>
      </c>
      <c r="I740" s="104">
        <f t="shared" si="577"/>
        <v>0</v>
      </c>
      <c r="J740" s="104">
        <f t="shared" si="569"/>
        <v>0.46855238751339318</v>
      </c>
      <c r="K740" s="104">
        <f t="shared" si="578"/>
        <v>0.46855238751339318</v>
      </c>
      <c r="L740" s="104">
        <f t="shared" si="579"/>
        <v>0</v>
      </c>
      <c r="M740" s="104">
        <f t="shared" si="570"/>
        <v>0.51413261958758005</v>
      </c>
      <c r="N740" s="104">
        <f t="shared" si="580"/>
        <v>0.51413261958758005</v>
      </c>
      <c r="O740" s="104">
        <f t="shared" si="581"/>
        <v>0</v>
      </c>
      <c r="P740" s="104">
        <f t="shared" si="571"/>
        <v>0.57017691156584016</v>
      </c>
      <c r="Q740" s="104">
        <f t="shared" si="582"/>
        <v>0.57017691156584016</v>
      </c>
      <c r="R740" s="104">
        <f t="shared" si="583"/>
        <v>0</v>
      </c>
      <c r="S740" s="104">
        <f t="shared" si="572"/>
        <v>0.624621465071028</v>
      </c>
      <c r="T740" s="104">
        <f t="shared" si="584"/>
        <v>0.624621465071028</v>
      </c>
    </row>
    <row r="741" spans="2:20" s="135" customFormat="1" x14ac:dyDescent="0.2">
      <c r="B741" s="114" t="s">
        <v>294</v>
      </c>
      <c r="C741" s="104">
        <f t="shared" si="573"/>
        <v>14.10302406889128</v>
      </c>
      <c r="D741" s="104">
        <f t="shared" si="567"/>
        <v>0</v>
      </c>
      <c r="E741" s="104">
        <f t="shared" si="574"/>
        <v>14.10302406889128</v>
      </c>
      <c r="F741" s="104">
        <f t="shared" si="575"/>
        <v>12.160428013745465</v>
      </c>
      <c r="G741" s="104">
        <f t="shared" si="568"/>
        <v>0</v>
      </c>
      <c r="H741" s="104">
        <f t="shared" si="576"/>
        <v>12.160428013745465</v>
      </c>
      <c r="I741" s="104">
        <f t="shared" si="577"/>
        <v>11.620823616499564</v>
      </c>
      <c r="J741" s="104">
        <f t="shared" si="569"/>
        <v>0</v>
      </c>
      <c r="K741" s="104">
        <f t="shared" si="578"/>
        <v>11.620823616499564</v>
      </c>
      <c r="L741" s="104">
        <f t="shared" si="579"/>
        <v>11.592076219390934</v>
      </c>
      <c r="M741" s="104">
        <f t="shared" si="570"/>
        <v>0</v>
      </c>
      <c r="N741" s="104">
        <f t="shared" si="580"/>
        <v>11.592076219390934</v>
      </c>
      <c r="O741" s="104">
        <f t="shared" si="581"/>
        <v>33.157943171778363</v>
      </c>
      <c r="P741" s="104">
        <f t="shared" si="571"/>
        <v>0</v>
      </c>
      <c r="Q741" s="104">
        <f t="shared" si="582"/>
        <v>33.157943171778363</v>
      </c>
      <c r="R741" s="104">
        <f t="shared" si="583"/>
        <v>33.021908914391865</v>
      </c>
      <c r="S741" s="104">
        <f t="shared" si="572"/>
        <v>0</v>
      </c>
      <c r="T741" s="104">
        <f t="shared" si="584"/>
        <v>33.021908914391865</v>
      </c>
    </row>
    <row r="742" spans="2:20" x14ac:dyDescent="0.2">
      <c r="B742" s="278" t="s">
        <v>8</v>
      </c>
      <c r="C742" s="106">
        <f t="shared" ref="C742:T742" si="585">SUM(C732:C741)</f>
        <v>28.83306712594187</v>
      </c>
      <c r="D742" s="106">
        <f t="shared" si="585"/>
        <v>3.1296342734122713</v>
      </c>
      <c r="E742" s="106">
        <f t="shared" si="585"/>
        <v>31.962701399354145</v>
      </c>
      <c r="F742" s="106">
        <f t="shared" si="585"/>
        <v>28.087898751482314</v>
      </c>
      <c r="G742" s="106">
        <f t="shared" si="585"/>
        <v>2.9684031818850682</v>
      </c>
      <c r="H742" s="106">
        <f t="shared" si="585"/>
        <v>31.056301933367379</v>
      </c>
      <c r="I742" s="106">
        <f t="shared" si="585"/>
        <v>28.77959084393655</v>
      </c>
      <c r="J742" s="106">
        <f t="shared" si="585"/>
        <v>3.1203522389496494</v>
      </c>
      <c r="K742" s="106">
        <f t="shared" si="585"/>
        <v>31.8999430828862</v>
      </c>
      <c r="L742" s="106">
        <f t="shared" si="585"/>
        <v>30.79026461669666</v>
      </c>
      <c r="M742" s="106">
        <f t="shared" si="585"/>
        <v>3.423896480735138</v>
      </c>
      <c r="N742" s="106">
        <f t="shared" si="585"/>
        <v>34.214161097431806</v>
      </c>
      <c r="O742" s="106">
        <f t="shared" si="585"/>
        <v>44.28073758543826</v>
      </c>
      <c r="P742" s="106">
        <f t="shared" si="585"/>
        <v>5.3807530105276911</v>
      </c>
      <c r="Q742" s="106">
        <f t="shared" si="585"/>
        <v>49.661490595965951</v>
      </c>
      <c r="R742" s="106">
        <f t="shared" si="585"/>
        <v>45.929497334946305</v>
      </c>
      <c r="S742" s="106">
        <f t="shared" si="585"/>
        <v>5.8945456409156138</v>
      </c>
      <c r="T742" s="106">
        <f t="shared" si="585"/>
        <v>51.824042975861921</v>
      </c>
    </row>
    <row r="743" spans="2:20" x14ac:dyDescent="0.2">
      <c r="B743" s="279" t="s">
        <v>297</v>
      </c>
      <c r="C743" s="241"/>
      <c r="D743" s="240"/>
      <c r="E743" s="285">
        <f>Asignaciones!K84</f>
        <v>2.3194075730054491E-2</v>
      </c>
      <c r="F743" s="241"/>
      <c r="G743" s="240"/>
      <c r="H743" s="285">
        <f>Asignaciones!L84</f>
        <v>2.5148346990675332E-2</v>
      </c>
      <c r="I743" s="241"/>
      <c r="J743" s="240"/>
      <c r="K743" s="285">
        <f>Asignaciones!M84</f>
        <v>2.3941196231562462E-2</v>
      </c>
      <c r="L743" s="241"/>
      <c r="M743" s="240"/>
      <c r="N743" s="285">
        <f>Asignaciones!N84</f>
        <v>2.3881174916232352E-2</v>
      </c>
      <c r="O743" s="241"/>
      <c r="P743" s="240"/>
      <c r="Q743" s="285">
        <f>Asignaciones!O84</f>
        <v>2.3987280466964203E-2</v>
      </c>
      <c r="R743" s="241"/>
      <c r="S743" s="240"/>
      <c r="T743" s="285">
        <f>Asignaciones!P84</f>
        <v>2.3989906412890553E-2</v>
      </c>
    </row>
    <row r="747" spans="2:20" x14ac:dyDescent="0.2">
      <c r="B747" s="2" t="s">
        <v>327</v>
      </c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7"/>
    </row>
    <row r="748" spans="2:20" x14ac:dyDescent="0.2">
      <c r="B748" s="9" t="s">
        <v>20</v>
      </c>
      <c r="C748" s="199"/>
      <c r="D748" s="199"/>
      <c r="E748" s="199"/>
      <c r="F748" s="199"/>
      <c r="G748" s="199"/>
      <c r="H748" s="199"/>
      <c r="I748" s="199"/>
      <c r="J748" s="199"/>
      <c r="K748" s="199"/>
      <c r="L748" s="199"/>
      <c r="M748" s="199"/>
      <c r="N748" s="199"/>
      <c r="O748" s="199"/>
      <c r="P748" s="199"/>
      <c r="Q748" s="199"/>
      <c r="R748" s="199"/>
      <c r="S748" s="199"/>
      <c r="T748" s="262"/>
    </row>
    <row r="749" spans="2:20" x14ac:dyDescent="0.2">
      <c r="B749" s="201" t="s">
        <v>281</v>
      </c>
      <c r="C749" s="199"/>
      <c r="D749" s="199"/>
      <c r="E749" s="199"/>
      <c r="F749" s="199"/>
      <c r="G749" s="199"/>
      <c r="H749" s="199"/>
      <c r="I749" s="199"/>
      <c r="J749" s="199"/>
      <c r="K749" s="199"/>
      <c r="L749" s="199"/>
      <c r="M749" s="199"/>
      <c r="N749" s="199"/>
      <c r="O749" s="199"/>
      <c r="P749" s="199"/>
      <c r="Q749" s="199"/>
      <c r="R749" s="199"/>
      <c r="S749" s="199"/>
      <c r="T749" s="262"/>
    </row>
    <row r="750" spans="2:20" x14ac:dyDescent="0.2">
      <c r="B750" s="201" t="s">
        <v>2</v>
      </c>
      <c r="C750" s="199"/>
      <c r="D750" s="199"/>
      <c r="E750" s="199"/>
      <c r="F750" s="199"/>
      <c r="G750" s="199"/>
      <c r="H750" s="199"/>
      <c r="I750" s="199"/>
      <c r="J750" s="199"/>
      <c r="K750" s="199"/>
      <c r="L750" s="199"/>
      <c r="M750" s="199"/>
      <c r="N750" s="199"/>
      <c r="O750" s="199"/>
      <c r="P750" s="199"/>
      <c r="Q750" s="199"/>
      <c r="R750" s="199"/>
      <c r="S750" s="199"/>
      <c r="T750" s="262"/>
    </row>
    <row r="751" spans="2:20" x14ac:dyDescent="0.2">
      <c r="B751" s="256"/>
      <c r="C751" s="197"/>
      <c r="D751" s="197"/>
      <c r="E751" s="197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263"/>
    </row>
    <row r="752" spans="2:20" x14ac:dyDescent="0.2">
      <c r="B752" s="264"/>
    </row>
    <row r="753" spans="2:20" x14ac:dyDescent="0.2">
      <c r="B753" s="265" t="s">
        <v>282</v>
      </c>
      <c r="C753" s="267" t="s">
        <v>38</v>
      </c>
      <c r="D753" s="662"/>
      <c r="E753" s="299"/>
      <c r="F753" s="270" t="s">
        <v>39</v>
      </c>
      <c r="G753" s="663"/>
      <c r="H753" s="663"/>
      <c r="I753" s="301" t="s">
        <v>40</v>
      </c>
      <c r="J753" s="662"/>
      <c r="K753" s="299"/>
      <c r="L753" s="267" t="s">
        <v>121</v>
      </c>
      <c r="M753" s="662"/>
      <c r="N753" s="299"/>
      <c r="O753" s="270" t="s">
        <v>122</v>
      </c>
      <c r="P753" s="662"/>
      <c r="Q753" s="299"/>
      <c r="R753" s="301" t="s">
        <v>633</v>
      </c>
      <c r="S753" s="662"/>
      <c r="T753" s="299"/>
    </row>
    <row r="754" spans="2:20" x14ac:dyDescent="0.2">
      <c r="B754" s="273"/>
      <c r="C754" s="274" t="s">
        <v>283</v>
      </c>
      <c r="D754" s="275" t="s">
        <v>284</v>
      </c>
      <c r="E754" s="275" t="s">
        <v>47</v>
      </c>
      <c r="F754" s="275" t="s">
        <v>283</v>
      </c>
      <c r="G754" s="275" t="s">
        <v>284</v>
      </c>
      <c r="H754" s="275" t="s">
        <v>47</v>
      </c>
      <c r="I754" s="276" t="s">
        <v>283</v>
      </c>
      <c r="J754" s="276" t="s">
        <v>284</v>
      </c>
      <c r="K754" s="276" t="s">
        <v>47</v>
      </c>
      <c r="L754" s="274" t="s">
        <v>283</v>
      </c>
      <c r="M754" s="275" t="s">
        <v>284</v>
      </c>
      <c r="N754" s="275" t="s">
        <v>47</v>
      </c>
      <c r="O754" s="275" t="s">
        <v>283</v>
      </c>
      <c r="P754" s="275" t="s">
        <v>284</v>
      </c>
      <c r="Q754" s="275" t="s">
        <v>47</v>
      </c>
      <c r="R754" s="276" t="s">
        <v>283</v>
      </c>
      <c r="S754" s="276" t="s">
        <v>284</v>
      </c>
      <c r="T754" s="276" t="s">
        <v>47</v>
      </c>
    </row>
    <row r="755" spans="2:20" x14ac:dyDescent="0.2">
      <c r="B755" s="286" t="s">
        <v>101</v>
      </c>
      <c r="C755" s="234"/>
      <c r="D755" s="234"/>
      <c r="E755" s="234"/>
      <c r="F755" s="234"/>
      <c r="G755" s="234"/>
      <c r="H755" s="234"/>
      <c r="I755" s="234"/>
      <c r="J755" s="234"/>
      <c r="K755" s="234"/>
      <c r="L755" s="234"/>
      <c r="M755" s="234"/>
      <c r="N755" s="234"/>
      <c r="O755" s="234"/>
      <c r="P755" s="234"/>
      <c r="Q755" s="234"/>
      <c r="R755" s="234"/>
      <c r="S755" s="234"/>
      <c r="T755" s="232"/>
    </row>
    <row r="756" spans="2:20" x14ac:dyDescent="0.2">
      <c r="B756" s="114" t="s">
        <v>715</v>
      </c>
      <c r="C756" s="104">
        <f>+C588*E767</f>
        <v>0</v>
      </c>
      <c r="D756" s="104">
        <f t="shared" ref="D756:D765" si="586">+D588*$E$767</f>
        <v>0.38528241119483314</v>
      </c>
      <c r="E756" s="104">
        <f>+C756+D756</f>
        <v>0.38528241119483314</v>
      </c>
      <c r="F756" s="104">
        <f>+F588*H767</f>
        <v>0</v>
      </c>
      <c r="G756" s="104">
        <f t="shared" ref="G756:G765" si="587">+G588*$H$767</f>
        <v>0.35470773918236981</v>
      </c>
      <c r="H756" s="104">
        <f>+F756+G756</f>
        <v>0.35470773918236981</v>
      </c>
      <c r="I756" s="104">
        <f>+I588*K767</f>
        <v>0</v>
      </c>
      <c r="J756" s="104">
        <f t="shared" ref="J756:J765" si="588">+J588*$K$767</f>
        <v>0.37631751683632858</v>
      </c>
      <c r="K756" s="104">
        <f>+I756+J756</f>
        <v>0.37631751683632858</v>
      </c>
      <c r="L756" s="104">
        <f>+L588*N767</f>
        <v>0</v>
      </c>
      <c r="M756" s="104">
        <f t="shared" ref="M756:M765" si="589">+M588*$N$767</f>
        <v>0.41747933437628615</v>
      </c>
      <c r="N756" s="104">
        <f>+L756+M756</f>
        <v>0.41747933437628615</v>
      </c>
      <c r="O756" s="104">
        <f>+O588*Q767</f>
        <v>0</v>
      </c>
      <c r="P756" s="104">
        <f t="shared" ref="P756:P765" si="590">+P588*$Q$767</f>
        <v>0.91725055255616617</v>
      </c>
      <c r="Q756" s="104">
        <f>+O756+P756</f>
        <v>0.91725055255616617</v>
      </c>
      <c r="R756" s="104">
        <f>+R588*T767</f>
        <v>0</v>
      </c>
      <c r="S756" s="104">
        <f t="shared" ref="S756:S765" si="591">+S588*$T$767</f>
        <v>1.0131807889749072</v>
      </c>
      <c r="T756" s="104">
        <f>+R756+S756</f>
        <v>1.0131807889749072</v>
      </c>
    </row>
    <row r="757" spans="2:20" x14ac:dyDescent="0.2">
      <c r="B757" s="114" t="s">
        <v>716</v>
      </c>
      <c r="C757" s="104">
        <f t="shared" ref="C757:C765" si="592">+C589*$E$767</f>
        <v>0.52428417653390735</v>
      </c>
      <c r="D757" s="104">
        <f t="shared" si="586"/>
        <v>0</v>
      </c>
      <c r="E757" s="104">
        <f t="shared" ref="E757:E765" si="593">+C757+D757</f>
        <v>0.52428417653390735</v>
      </c>
      <c r="F757" s="104">
        <f t="shared" ref="F757:F765" si="594">+F589*$H$767</f>
        <v>0.48267880791835815</v>
      </c>
      <c r="G757" s="104">
        <f t="shared" si="587"/>
        <v>0</v>
      </c>
      <c r="H757" s="104">
        <f t="shared" ref="H757:H765" si="595">+F757+G757</f>
        <v>0.48267880791835815</v>
      </c>
      <c r="I757" s="104">
        <f t="shared" ref="I757:I765" si="596">+I589*$K$767</f>
        <v>0.51208493743060657</v>
      </c>
      <c r="J757" s="104">
        <f t="shared" si="588"/>
        <v>0</v>
      </c>
      <c r="K757" s="104">
        <f t="shared" ref="K757:K765" si="597">+I757+J757</f>
        <v>0.51208493743060657</v>
      </c>
      <c r="L757" s="104">
        <f t="shared" ref="L757:L765" si="598">+L589*$N$767</f>
        <v>0.56809707031425027</v>
      </c>
      <c r="M757" s="104">
        <f t="shared" si="589"/>
        <v>0</v>
      </c>
      <c r="N757" s="104">
        <f t="shared" ref="N757:N765" si="599">+L757+M757</f>
        <v>0.56809707031425027</v>
      </c>
      <c r="O757" s="104">
        <f t="shared" ref="O757:O765" si="600">+O589*$Q$767</f>
        <v>0.93613139994663919</v>
      </c>
      <c r="P757" s="104">
        <f t="shared" si="590"/>
        <v>0</v>
      </c>
      <c r="Q757" s="104">
        <f t="shared" ref="Q757:Q765" si="601">+O757+P757</f>
        <v>0.93613139994663919</v>
      </c>
      <c r="R757" s="104">
        <f t="shared" ref="R757:R765" si="602">+R589*$T$767</f>
        <v>1.0340362812962627</v>
      </c>
      <c r="S757" s="104">
        <f t="shared" si="591"/>
        <v>0</v>
      </c>
      <c r="T757" s="104">
        <f t="shared" ref="T757:T765" si="603">+R757+S757</f>
        <v>1.0340362812962627</v>
      </c>
    </row>
    <row r="758" spans="2:20" x14ac:dyDescent="0.2">
      <c r="B758" s="114" t="s">
        <v>287</v>
      </c>
      <c r="C758" s="104">
        <f t="shared" si="592"/>
        <v>0.32306243272335844</v>
      </c>
      <c r="D758" s="104">
        <f t="shared" si="586"/>
        <v>0</v>
      </c>
      <c r="E758" s="104">
        <f t="shared" si="593"/>
        <v>0.32306243272335844</v>
      </c>
      <c r="F758" s="104">
        <f t="shared" si="594"/>
        <v>0.29742532178067843</v>
      </c>
      <c r="G758" s="104">
        <f t="shared" si="587"/>
        <v>0</v>
      </c>
      <c r="H758" s="104">
        <f t="shared" si="595"/>
        <v>0.29742532178067843</v>
      </c>
      <c r="I758" s="104">
        <f t="shared" si="596"/>
        <v>0.31554529595195824</v>
      </c>
      <c r="J758" s="104">
        <f t="shared" si="588"/>
        <v>0</v>
      </c>
      <c r="K758" s="104">
        <f t="shared" si="597"/>
        <v>0.31554529595195824</v>
      </c>
      <c r="L758" s="104">
        <f t="shared" si="598"/>
        <v>0.35005981445420348</v>
      </c>
      <c r="M758" s="104">
        <f t="shared" si="589"/>
        <v>0</v>
      </c>
      <c r="N758" s="104">
        <f t="shared" si="599"/>
        <v>0.35005981445420348</v>
      </c>
      <c r="O758" s="104">
        <f t="shared" si="600"/>
        <v>0.38456102110484003</v>
      </c>
      <c r="P758" s="104">
        <f t="shared" si="590"/>
        <v>0</v>
      </c>
      <c r="Q758" s="104">
        <f t="shared" si="601"/>
        <v>0.38456102110484003</v>
      </c>
      <c r="R758" s="104">
        <f t="shared" si="602"/>
        <v>0.4247801625043332</v>
      </c>
      <c r="S758" s="104">
        <f t="shared" si="591"/>
        <v>0</v>
      </c>
      <c r="T758" s="104">
        <f t="shared" si="603"/>
        <v>0.4247801625043332</v>
      </c>
    </row>
    <row r="759" spans="2:20" x14ac:dyDescent="0.2">
      <c r="B759" s="114" t="s">
        <v>288</v>
      </c>
      <c r="C759" s="104">
        <f t="shared" si="592"/>
        <v>0</v>
      </c>
      <c r="D759" s="104">
        <f t="shared" si="586"/>
        <v>0</v>
      </c>
      <c r="E759" s="104">
        <f t="shared" si="593"/>
        <v>0</v>
      </c>
      <c r="F759" s="104">
        <f t="shared" si="594"/>
        <v>0.56050816998329411</v>
      </c>
      <c r="G759" s="104">
        <f t="shared" si="587"/>
        <v>0</v>
      </c>
      <c r="H759" s="104">
        <f t="shared" si="595"/>
        <v>0.56050816998329411</v>
      </c>
      <c r="I759" s="104">
        <f t="shared" si="596"/>
        <v>0.71494713802411125</v>
      </c>
      <c r="J759" s="104">
        <f t="shared" si="588"/>
        <v>0</v>
      </c>
      <c r="K759" s="104">
        <f t="shared" si="597"/>
        <v>0.71494713802411125</v>
      </c>
      <c r="L759" s="104">
        <f t="shared" si="598"/>
        <v>0.9013904135832318</v>
      </c>
      <c r="M759" s="104">
        <f t="shared" si="589"/>
        <v>0</v>
      </c>
      <c r="N759" s="104">
        <f t="shared" si="599"/>
        <v>0.9013904135832318</v>
      </c>
      <c r="O759" s="104">
        <f t="shared" si="600"/>
        <v>1.5005753179703389</v>
      </c>
      <c r="P759" s="104">
        <f t="shared" si="590"/>
        <v>0</v>
      </c>
      <c r="Q759" s="104">
        <f t="shared" si="601"/>
        <v>1.5005753179703389</v>
      </c>
      <c r="R759" s="104">
        <f t="shared" si="602"/>
        <v>1.8685506009118853</v>
      </c>
      <c r="S759" s="104">
        <f t="shared" si="591"/>
        <v>0</v>
      </c>
      <c r="T759" s="104">
        <f t="shared" si="603"/>
        <v>1.8685506009118853</v>
      </c>
    </row>
    <row r="760" spans="2:20" x14ac:dyDescent="0.2">
      <c r="B760" s="114" t="s">
        <v>289</v>
      </c>
      <c r="C760" s="104">
        <f t="shared" si="592"/>
        <v>0.33598493003229274</v>
      </c>
      <c r="D760" s="104">
        <f t="shared" si="586"/>
        <v>0</v>
      </c>
      <c r="E760" s="104">
        <f t="shared" si="593"/>
        <v>0.33598493003229274</v>
      </c>
      <c r="F760" s="104">
        <f t="shared" si="594"/>
        <v>0.30932233465190562</v>
      </c>
      <c r="G760" s="104">
        <f t="shared" si="587"/>
        <v>0</v>
      </c>
      <c r="H760" s="104">
        <f t="shared" si="595"/>
        <v>0.30932233465190562</v>
      </c>
      <c r="I760" s="104">
        <f t="shared" si="596"/>
        <v>0.32816710779003661</v>
      </c>
      <c r="J760" s="104">
        <f t="shared" si="588"/>
        <v>0</v>
      </c>
      <c r="K760" s="104">
        <f t="shared" si="597"/>
        <v>0.32816710779003661</v>
      </c>
      <c r="L760" s="104">
        <f t="shared" si="598"/>
        <v>0.36406220703237163</v>
      </c>
      <c r="M760" s="104">
        <f t="shared" si="589"/>
        <v>0</v>
      </c>
      <c r="N760" s="104">
        <f t="shared" si="599"/>
        <v>0.36406220703237163</v>
      </c>
      <c r="O760" s="104">
        <f t="shared" si="600"/>
        <v>0.39994346194903363</v>
      </c>
      <c r="P760" s="104">
        <f t="shared" si="590"/>
        <v>0</v>
      </c>
      <c r="Q760" s="104">
        <f t="shared" si="601"/>
        <v>0.39994346194903363</v>
      </c>
      <c r="R760" s="104">
        <f t="shared" si="602"/>
        <v>0.44177136900450653</v>
      </c>
      <c r="S760" s="104">
        <f t="shared" si="591"/>
        <v>0</v>
      </c>
      <c r="T760" s="104">
        <f t="shared" si="603"/>
        <v>0.44177136900450653</v>
      </c>
    </row>
    <row r="761" spans="2:20" x14ac:dyDescent="0.2">
      <c r="B761" s="114" t="s">
        <v>290</v>
      </c>
      <c r="C761" s="104">
        <f t="shared" si="592"/>
        <v>0</v>
      </c>
      <c r="D761" s="104">
        <f t="shared" si="586"/>
        <v>0.26477933261571585</v>
      </c>
      <c r="E761" s="104">
        <f t="shared" si="593"/>
        <v>0.26477933261571585</v>
      </c>
      <c r="F761" s="104">
        <f t="shared" si="594"/>
        <v>0</v>
      </c>
      <c r="G761" s="104">
        <f t="shared" si="587"/>
        <v>0.24376736576963362</v>
      </c>
      <c r="H761" s="104">
        <f t="shared" si="595"/>
        <v>0.24376736576963362</v>
      </c>
      <c r="I761" s="104">
        <f t="shared" si="596"/>
        <v>0</v>
      </c>
      <c r="J761" s="104">
        <f t="shared" si="588"/>
        <v>0.25861834868225803</v>
      </c>
      <c r="K761" s="104">
        <f t="shared" si="597"/>
        <v>0.25861834868225803</v>
      </c>
      <c r="L761" s="104">
        <f t="shared" si="598"/>
        <v>0</v>
      </c>
      <c r="M761" s="104">
        <f t="shared" si="589"/>
        <v>0.28690616629552673</v>
      </c>
      <c r="N761" s="104">
        <f t="shared" si="599"/>
        <v>0.28690616629552673</v>
      </c>
      <c r="O761" s="104">
        <f t="shared" si="600"/>
        <v>0</v>
      </c>
      <c r="P761" s="104">
        <f t="shared" si="590"/>
        <v>0.31518307362388526</v>
      </c>
      <c r="Q761" s="104">
        <f t="shared" si="601"/>
        <v>0.31518307362388526</v>
      </c>
      <c r="R761" s="104">
        <f t="shared" si="602"/>
        <v>0</v>
      </c>
      <c r="S761" s="104">
        <f t="shared" si="591"/>
        <v>0.3481463535953882</v>
      </c>
      <c r="T761" s="104">
        <f t="shared" si="603"/>
        <v>0.3481463535953882</v>
      </c>
    </row>
    <row r="762" spans="2:20" x14ac:dyDescent="0.2">
      <c r="B762" s="114" t="s">
        <v>291</v>
      </c>
      <c r="C762" s="104">
        <f t="shared" si="592"/>
        <v>0</v>
      </c>
      <c r="D762" s="104">
        <f t="shared" si="586"/>
        <v>0.13502691065662001</v>
      </c>
      <c r="E762" s="104">
        <f t="shared" si="593"/>
        <v>0.13502691065662001</v>
      </c>
      <c r="F762" s="104">
        <f t="shared" si="594"/>
        <v>0</v>
      </c>
      <c r="G762" s="104">
        <f t="shared" si="587"/>
        <v>0.12431164469527133</v>
      </c>
      <c r="H762" s="104">
        <f t="shared" si="595"/>
        <v>0.12431164469527133</v>
      </c>
      <c r="I762" s="104">
        <f t="shared" si="596"/>
        <v>0</v>
      </c>
      <c r="J762" s="104">
        <f t="shared" si="588"/>
        <v>0.13188505430808378</v>
      </c>
      <c r="K762" s="104">
        <f t="shared" si="597"/>
        <v>0.13188505430808378</v>
      </c>
      <c r="L762" s="104">
        <f t="shared" si="598"/>
        <v>0</v>
      </c>
      <c r="M762" s="104">
        <f t="shared" si="589"/>
        <v>0.14631071428616504</v>
      </c>
      <c r="N762" s="104">
        <f t="shared" si="599"/>
        <v>0.14631071428616504</v>
      </c>
      <c r="O762" s="104">
        <f t="shared" si="600"/>
        <v>0</v>
      </c>
      <c r="P762" s="104">
        <f t="shared" si="590"/>
        <v>0.16073081045361481</v>
      </c>
      <c r="Q762" s="104">
        <f t="shared" si="601"/>
        <v>0.16073081045361481</v>
      </c>
      <c r="R762" s="104">
        <f t="shared" si="602"/>
        <v>0</v>
      </c>
      <c r="S762" s="104">
        <f t="shared" si="591"/>
        <v>0.1775407699609948</v>
      </c>
      <c r="T762" s="104">
        <f t="shared" si="603"/>
        <v>0.1775407699609948</v>
      </c>
    </row>
    <row r="763" spans="2:20" s="135" customFormat="1" x14ac:dyDescent="0.2">
      <c r="B763" s="114" t="s">
        <v>292</v>
      </c>
      <c r="C763" s="119">
        <f t="shared" si="592"/>
        <v>3.1646932185145316</v>
      </c>
      <c r="D763" s="119">
        <f t="shared" si="586"/>
        <v>0</v>
      </c>
      <c r="E763" s="119">
        <f t="shared" si="593"/>
        <v>3.1646932185145316</v>
      </c>
      <c r="F763" s="119">
        <f t="shared" si="594"/>
        <v>2.9135541725454219</v>
      </c>
      <c r="G763" s="119">
        <f t="shared" si="587"/>
        <v>0</v>
      </c>
      <c r="H763" s="119">
        <f t="shared" si="595"/>
        <v>2.9135541725454219</v>
      </c>
      <c r="I763" s="119">
        <f t="shared" si="596"/>
        <v>3.0910559603457139</v>
      </c>
      <c r="J763" s="119">
        <f t="shared" si="588"/>
        <v>0</v>
      </c>
      <c r="K763" s="119">
        <f t="shared" si="597"/>
        <v>3.0910559603457139</v>
      </c>
      <c r="L763" s="119">
        <f t="shared" si="598"/>
        <v>3.4291573660819936</v>
      </c>
      <c r="M763" s="119">
        <f t="shared" si="589"/>
        <v>0</v>
      </c>
      <c r="N763" s="119">
        <f t="shared" si="599"/>
        <v>3.4291573660819936</v>
      </c>
      <c r="O763" s="119">
        <f t="shared" si="600"/>
        <v>0</v>
      </c>
      <c r="P763" s="119">
        <f t="shared" si="590"/>
        <v>0</v>
      </c>
      <c r="Q763" s="119">
        <f t="shared" si="601"/>
        <v>0</v>
      </c>
      <c r="R763" s="119">
        <f t="shared" si="602"/>
        <v>0</v>
      </c>
      <c r="S763" s="119">
        <f t="shared" si="591"/>
        <v>0</v>
      </c>
      <c r="T763" s="119">
        <f t="shared" si="603"/>
        <v>0</v>
      </c>
    </row>
    <row r="764" spans="2:20" x14ac:dyDescent="0.2">
      <c r="B764" s="114" t="s">
        <v>293</v>
      </c>
      <c r="C764" s="104">
        <f t="shared" si="592"/>
        <v>0</v>
      </c>
      <c r="D764" s="104">
        <f t="shared" si="586"/>
        <v>0.13871905274488697</v>
      </c>
      <c r="E764" s="104">
        <f t="shared" si="593"/>
        <v>0.13871905274488697</v>
      </c>
      <c r="F764" s="104">
        <f t="shared" si="594"/>
        <v>0</v>
      </c>
      <c r="G764" s="104">
        <f t="shared" si="587"/>
        <v>0.12771079122990764</v>
      </c>
      <c r="H764" s="104">
        <f t="shared" si="595"/>
        <v>0.12771079122990764</v>
      </c>
      <c r="I764" s="104">
        <f t="shared" si="596"/>
        <v>0</v>
      </c>
      <c r="J764" s="104">
        <f t="shared" si="588"/>
        <v>0.13549128626182044</v>
      </c>
      <c r="K764" s="104">
        <f t="shared" si="597"/>
        <v>0.13549128626182044</v>
      </c>
      <c r="L764" s="104">
        <f t="shared" si="598"/>
        <v>0</v>
      </c>
      <c r="M764" s="104">
        <f t="shared" si="589"/>
        <v>0.15031139787992737</v>
      </c>
      <c r="N764" s="104">
        <f t="shared" si="599"/>
        <v>0.15031139787992737</v>
      </c>
      <c r="O764" s="104">
        <f t="shared" si="600"/>
        <v>0</v>
      </c>
      <c r="P764" s="104">
        <f t="shared" si="590"/>
        <v>0.16512579355195578</v>
      </c>
      <c r="Q764" s="104">
        <f t="shared" si="601"/>
        <v>0.16512579355195578</v>
      </c>
      <c r="R764" s="104">
        <f t="shared" si="602"/>
        <v>0</v>
      </c>
      <c r="S764" s="104">
        <f t="shared" si="591"/>
        <v>0.18239540038961574</v>
      </c>
      <c r="T764" s="104">
        <f t="shared" si="603"/>
        <v>0.18239540038961574</v>
      </c>
    </row>
    <row r="765" spans="2:20" s="135" customFormat="1" x14ac:dyDescent="0.2">
      <c r="B765" s="114" t="s">
        <v>294</v>
      </c>
      <c r="C765" s="104">
        <f t="shared" si="592"/>
        <v>4.162940839612487</v>
      </c>
      <c r="D765" s="104">
        <f t="shared" si="586"/>
        <v>0</v>
      </c>
      <c r="E765" s="104">
        <f t="shared" si="593"/>
        <v>4.162940839612487</v>
      </c>
      <c r="F765" s="104">
        <f t="shared" si="594"/>
        <v>3.4841675769720153</v>
      </c>
      <c r="G765" s="104">
        <f t="shared" si="587"/>
        <v>0</v>
      </c>
      <c r="H765" s="104">
        <f t="shared" si="595"/>
        <v>3.4841675769720153</v>
      </c>
      <c r="I765" s="104">
        <f t="shared" si="596"/>
        <v>3.3603933758127731</v>
      </c>
      <c r="J765" s="104">
        <f t="shared" si="588"/>
        <v>0</v>
      </c>
      <c r="K765" s="104">
        <f t="shared" si="597"/>
        <v>3.3603933758127731</v>
      </c>
      <c r="L765" s="104">
        <f t="shared" si="598"/>
        <v>3.3890500514537023</v>
      </c>
      <c r="M765" s="104">
        <f t="shared" si="589"/>
        <v>0</v>
      </c>
      <c r="N765" s="104">
        <f t="shared" si="599"/>
        <v>3.3890500514537023</v>
      </c>
      <c r="O765" s="104">
        <f t="shared" si="600"/>
        <v>9.6026892140446005</v>
      </c>
      <c r="P765" s="104">
        <f t="shared" si="590"/>
        <v>0</v>
      </c>
      <c r="Q765" s="104">
        <f t="shared" si="601"/>
        <v>9.6026892140446005</v>
      </c>
      <c r="R765" s="104">
        <f t="shared" si="602"/>
        <v>9.6427110416146569</v>
      </c>
      <c r="S765" s="104">
        <f t="shared" si="591"/>
        <v>0</v>
      </c>
      <c r="T765" s="104">
        <f t="shared" si="603"/>
        <v>9.6427110416146569</v>
      </c>
    </row>
    <row r="766" spans="2:20" x14ac:dyDescent="0.2">
      <c r="B766" s="278" t="s">
        <v>8</v>
      </c>
      <c r="C766" s="106">
        <f t="shared" ref="C766:T766" si="604">SUM(C756:C765)</f>
        <v>8.5109655974165772</v>
      </c>
      <c r="D766" s="106">
        <f t="shared" si="604"/>
        <v>0.92380770721205585</v>
      </c>
      <c r="E766" s="106">
        <f t="shared" si="604"/>
        <v>9.4347733046286315</v>
      </c>
      <c r="F766" s="106">
        <f t="shared" si="604"/>
        <v>8.0476563838516739</v>
      </c>
      <c r="G766" s="106">
        <f t="shared" si="604"/>
        <v>0.85049754087718243</v>
      </c>
      <c r="H766" s="106">
        <f t="shared" si="604"/>
        <v>8.8981539247288559</v>
      </c>
      <c r="I766" s="106">
        <f t="shared" si="604"/>
        <v>8.3221938153551989</v>
      </c>
      <c r="J766" s="106">
        <f t="shared" si="604"/>
        <v>0.90231220608849094</v>
      </c>
      <c r="K766" s="106">
        <f t="shared" si="604"/>
        <v>9.2245060214436911</v>
      </c>
      <c r="L766" s="106">
        <f t="shared" si="604"/>
        <v>9.0018169229197529</v>
      </c>
      <c r="M766" s="106">
        <f t="shared" si="604"/>
        <v>1.0010076128379053</v>
      </c>
      <c r="N766" s="106">
        <f t="shared" si="604"/>
        <v>10.002824535757659</v>
      </c>
      <c r="O766" s="106">
        <f t="shared" si="604"/>
        <v>12.823900415015451</v>
      </c>
      <c r="P766" s="106">
        <f t="shared" si="604"/>
        <v>1.5582902301856221</v>
      </c>
      <c r="Q766" s="106">
        <f t="shared" si="604"/>
        <v>14.382190645201074</v>
      </c>
      <c r="R766" s="106">
        <f t="shared" si="604"/>
        <v>13.411849455331645</v>
      </c>
      <c r="S766" s="106">
        <f t="shared" si="604"/>
        <v>1.7212633129209058</v>
      </c>
      <c r="T766" s="106">
        <f t="shared" si="604"/>
        <v>15.13311276825255</v>
      </c>
    </row>
    <row r="767" spans="2:20" x14ac:dyDescent="0.2">
      <c r="B767" s="279" t="s">
        <v>297</v>
      </c>
      <c r="C767" s="241"/>
      <c r="D767" s="240"/>
      <c r="E767" s="285">
        <f>Asignaciones!K85</f>
        <v>6.8464440407992174E-3</v>
      </c>
      <c r="F767" s="241"/>
      <c r="G767" s="240"/>
      <c r="H767" s="285">
        <f>Asignaciones!L85</f>
        <v>7.2054252613732691E-3</v>
      </c>
      <c r="I767" s="241"/>
      <c r="J767" s="240"/>
      <c r="K767" s="285">
        <f>Asignaciones!M85</f>
        <v>6.9230753241404071E-3</v>
      </c>
      <c r="L767" s="241"/>
      <c r="M767" s="240"/>
      <c r="N767" s="285">
        <f>Asignaciones!N85</f>
        <v>6.98188103208353E-3</v>
      </c>
      <c r="O767" s="241"/>
      <c r="P767" s="240"/>
      <c r="Q767" s="285">
        <f>Asignaciones!O85</f>
        <v>6.9468241205754479E-3</v>
      </c>
      <c r="R767" s="241"/>
      <c r="S767" s="240"/>
      <c r="T767" s="285">
        <f>Asignaciones!P85</f>
        <v>7.0052805261679755E-3</v>
      </c>
    </row>
    <row r="771" spans="2:20" x14ac:dyDescent="0.2">
      <c r="B771" s="2" t="s">
        <v>328</v>
      </c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7"/>
    </row>
    <row r="772" spans="2:20" x14ac:dyDescent="0.2">
      <c r="B772" s="9" t="s">
        <v>20</v>
      </c>
      <c r="C772" s="199"/>
      <c r="D772" s="199"/>
      <c r="E772" s="199"/>
      <c r="F772" s="199"/>
      <c r="G772" s="199"/>
      <c r="H772" s="199"/>
      <c r="I772" s="199"/>
      <c r="J772" s="199"/>
      <c r="K772" s="199"/>
      <c r="L772" s="199"/>
      <c r="M772" s="199"/>
      <c r="N772" s="199"/>
      <c r="O772" s="199"/>
      <c r="P772" s="199"/>
      <c r="Q772" s="199"/>
      <c r="R772" s="199"/>
      <c r="S772" s="199"/>
      <c r="T772" s="262"/>
    </row>
    <row r="773" spans="2:20" x14ac:dyDescent="0.2">
      <c r="B773" s="201" t="s">
        <v>281</v>
      </c>
      <c r="C773" s="199"/>
      <c r="D773" s="199"/>
      <c r="E773" s="199"/>
      <c r="F773" s="199"/>
      <c r="G773" s="199"/>
      <c r="H773" s="199"/>
      <c r="I773" s="199"/>
      <c r="J773" s="199"/>
      <c r="K773" s="199"/>
      <c r="L773" s="199"/>
      <c r="M773" s="199"/>
      <c r="N773" s="199"/>
      <c r="O773" s="199"/>
      <c r="P773" s="199"/>
      <c r="Q773" s="199"/>
      <c r="R773" s="199"/>
      <c r="S773" s="199"/>
      <c r="T773" s="262"/>
    </row>
    <row r="774" spans="2:20" x14ac:dyDescent="0.2">
      <c r="B774" s="201" t="s">
        <v>2</v>
      </c>
      <c r="C774" s="199"/>
      <c r="D774" s="199"/>
      <c r="E774" s="199"/>
      <c r="F774" s="199"/>
      <c r="G774" s="199"/>
      <c r="H774" s="199"/>
      <c r="I774" s="199"/>
      <c r="J774" s="199"/>
      <c r="K774" s="199"/>
      <c r="L774" s="199"/>
      <c r="M774" s="199"/>
      <c r="N774" s="199"/>
      <c r="O774" s="199"/>
      <c r="P774" s="199"/>
      <c r="Q774" s="199"/>
      <c r="R774" s="199"/>
      <c r="S774" s="199"/>
      <c r="T774" s="262"/>
    </row>
    <row r="775" spans="2:20" x14ac:dyDescent="0.2">
      <c r="B775" s="256"/>
      <c r="C775" s="197"/>
      <c r="D775" s="197"/>
      <c r="E775" s="197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263"/>
    </row>
    <row r="776" spans="2:20" x14ac:dyDescent="0.2">
      <c r="B776" s="264"/>
    </row>
    <row r="777" spans="2:20" x14ac:dyDescent="0.2">
      <c r="B777" s="265" t="s">
        <v>282</v>
      </c>
      <c r="C777" s="267" t="s">
        <v>38</v>
      </c>
      <c r="D777" s="662"/>
      <c r="E777" s="299"/>
      <c r="F777" s="270" t="s">
        <v>39</v>
      </c>
      <c r="G777" s="663"/>
      <c r="H777" s="663"/>
      <c r="I777" s="301" t="s">
        <v>40</v>
      </c>
      <c r="J777" s="662"/>
      <c r="K777" s="299"/>
      <c r="L777" s="267" t="s">
        <v>121</v>
      </c>
      <c r="M777" s="662"/>
      <c r="N777" s="299"/>
      <c r="O777" s="270" t="s">
        <v>122</v>
      </c>
      <c r="P777" s="662"/>
      <c r="Q777" s="299"/>
      <c r="R777" s="301" t="s">
        <v>633</v>
      </c>
      <c r="S777" s="662"/>
      <c r="T777" s="299"/>
    </row>
    <row r="778" spans="2:20" x14ac:dyDescent="0.2">
      <c r="B778" s="273"/>
      <c r="C778" s="274" t="s">
        <v>283</v>
      </c>
      <c r="D778" s="275" t="s">
        <v>284</v>
      </c>
      <c r="E778" s="275" t="s">
        <v>47</v>
      </c>
      <c r="F778" s="275" t="s">
        <v>283</v>
      </c>
      <c r="G778" s="275" t="s">
        <v>284</v>
      </c>
      <c r="H778" s="275" t="s">
        <v>47</v>
      </c>
      <c r="I778" s="276" t="s">
        <v>283</v>
      </c>
      <c r="J778" s="276" t="s">
        <v>284</v>
      </c>
      <c r="K778" s="276" t="s">
        <v>47</v>
      </c>
      <c r="L778" s="274" t="s">
        <v>283</v>
      </c>
      <c r="M778" s="275" t="s">
        <v>284</v>
      </c>
      <c r="N778" s="275" t="s">
        <v>47</v>
      </c>
      <c r="O778" s="275" t="s">
        <v>283</v>
      </c>
      <c r="P778" s="275" t="s">
        <v>284</v>
      </c>
      <c r="Q778" s="275" t="s">
        <v>47</v>
      </c>
      <c r="R778" s="276" t="s">
        <v>283</v>
      </c>
      <c r="S778" s="276" t="s">
        <v>284</v>
      </c>
      <c r="T778" s="276" t="s">
        <v>47</v>
      </c>
    </row>
    <row r="779" spans="2:20" x14ac:dyDescent="0.2">
      <c r="B779" s="286" t="s">
        <v>102</v>
      </c>
      <c r="C779" s="234"/>
      <c r="D779" s="234"/>
      <c r="E779" s="234"/>
      <c r="F779" s="234"/>
      <c r="G779" s="234"/>
      <c r="H779" s="234"/>
      <c r="I779" s="234"/>
      <c r="J779" s="234"/>
      <c r="K779" s="234"/>
      <c r="L779" s="234"/>
      <c r="M779" s="234"/>
      <c r="N779" s="234"/>
      <c r="O779" s="234"/>
      <c r="P779" s="234"/>
      <c r="Q779" s="234"/>
      <c r="R779" s="234"/>
      <c r="S779" s="234"/>
      <c r="T779" s="232"/>
    </row>
    <row r="780" spans="2:20" x14ac:dyDescent="0.2">
      <c r="B780" s="114" t="s">
        <v>715</v>
      </c>
      <c r="C780" s="104">
        <f>+C588*E791</f>
        <v>0</v>
      </c>
      <c r="D780" s="104">
        <f t="shared" ref="D780:D789" si="605">+D588*$E$791</f>
        <v>5.5040344456404731E-2</v>
      </c>
      <c r="E780" s="104">
        <f>+C780+D780</f>
        <v>5.5040344456404731E-2</v>
      </c>
      <c r="F780" s="104">
        <f>+F588*H791</f>
        <v>0</v>
      </c>
      <c r="G780" s="104">
        <f t="shared" ref="G780:G789" si="606">+G588*$H$791</f>
        <v>4.1730322256749386E-2</v>
      </c>
      <c r="H780" s="104">
        <f>+F780+G780</f>
        <v>4.1730322256749386E-2</v>
      </c>
      <c r="I780" s="104">
        <f>+I588*K791</f>
        <v>0</v>
      </c>
      <c r="J780" s="104">
        <f t="shared" ref="J780:J789" si="607">+J588*$K$791</f>
        <v>4.4325819572850381E-2</v>
      </c>
      <c r="K780" s="104">
        <f>+I780+J780</f>
        <v>4.4325819572850381E-2</v>
      </c>
      <c r="L780" s="104">
        <f>+L588*N791</f>
        <v>0</v>
      </c>
      <c r="M780" s="104">
        <f t="shared" ref="M780:M789" si="608">+M588*$N$791</f>
        <v>4.875810626482073E-2</v>
      </c>
      <c r="N780" s="104">
        <f>+L780+M780</f>
        <v>4.875810626482073E-2</v>
      </c>
      <c r="O780" s="104">
        <f>+O588*Q791</f>
        <v>0</v>
      </c>
      <c r="P780" s="104">
        <f t="shared" ref="P780:P789" si="609">+P588*$Q$791</f>
        <v>0.11713267911662759</v>
      </c>
      <c r="Q780" s="104">
        <f>+O780+P780</f>
        <v>0.11713267911662759</v>
      </c>
      <c r="R780" s="104">
        <f>+R588*T791</f>
        <v>0</v>
      </c>
      <c r="S780" s="104">
        <f t="shared" ref="S780:S789" si="610">+S588*$T$791</f>
        <v>0.11699038755805878</v>
      </c>
      <c r="T780" s="104">
        <f>+R780+S780</f>
        <v>0.11699038755805878</v>
      </c>
    </row>
    <row r="781" spans="2:20" x14ac:dyDescent="0.2">
      <c r="B781" s="114" t="s">
        <v>716</v>
      </c>
      <c r="C781" s="104">
        <f t="shared" ref="C781:C789" si="611">+C589*$E$791</f>
        <v>7.4897739504843908E-2</v>
      </c>
      <c r="D781" s="104">
        <f t="shared" si="605"/>
        <v>0</v>
      </c>
      <c r="E781" s="104">
        <f t="shared" ref="E781:E789" si="612">+C781+D781</f>
        <v>7.4897739504843908E-2</v>
      </c>
      <c r="F781" s="104">
        <f t="shared" ref="F781:F789" si="613">+F589*$H$791</f>
        <v>5.6785742108042138E-2</v>
      </c>
      <c r="G781" s="104">
        <f t="shared" si="606"/>
        <v>0</v>
      </c>
      <c r="H781" s="104">
        <f t="shared" ref="H781:H789" si="614">+F781+G781</f>
        <v>5.6785742108042138E-2</v>
      </c>
      <c r="I781" s="104">
        <f t="shared" ref="I781:I789" si="615">+I589*$K$791</f>
        <v>6.0317640096450034E-2</v>
      </c>
      <c r="J781" s="104">
        <f t="shared" si="607"/>
        <v>0</v>
      </c>
      <c r="K781" s="104">
        <f t="shared" ref="K781:K789" si="616">+I781+J781</f>
        <v>6.0317640096450034E-2</v>
      </c>
      <c r="L781" s="104">
        <f t="shared" ref="L781:L789" si="617">+L589*$N$791</f>
        <v>6.6349002315284275E-2</v>
      </c>
      <c r="M781" s="104">
        <f t="shared" si="608"/>
        <v>0</v>
      </c>
      <c r="N781" s="104">
        <f t="shared" ref="N781:N789" si="618">+L781+M781</f>
        <v>6.6349002315284275E-2</v>
      </c>
      <c r="O781" s="104">
        <f t="shared" ref="O781:O789" si="619">+O589*$Q$791</f>
        <v>0.11954375887305309</v>
      </c>
      <c r="P781" s="104">
        <f t="shared" si="609"/>
        <v>0</v>
      </c>
      <c r="Q781" s="104">
        <f t="shared" ref="Q781:Q789" si="620">+O781+P781</f>
        <v>0.11954375887305309</v>
      </c>
      <c r="R781" s="104">
        <f t="shared" ref="R781:R789" si="621">+R589*$T$791</f>
        <v>0.11939853835990935</v>
      </c>
      <c r="S781" s="104">
        <f t="shared" si="610"/>
        <v>0</v>
      </c>
      <c r="T781" s="104">
        <f t="shared" ref="T781:T789" si="622">+R781+S781</f>
        <v>0.11939853835990935</v>
      </c>
    </row>
    <row r="782" spans="2:20" x14ac:dyDescent="0.2">
      <c r="B782" s="114" t="s">
        <v>287</v>
      </c>
      <c r="C782" s="104">
        <f t="shared" si="611"/>
        <v>4.6151776103336914E-2</v>
      </c>
      <c r="D782" s="104">
        <f t="shared" si="605"/>
        <v>0</v>
      </c>
      <c r="E782" s="104">
        <f t="shared" si="612"/>
        <v>4.6151776103336914E-2</v>
      </c>
      <c r="F782" s="104">
        <f t="shared" si="613"/>
        <v>3.4991214327138635E-2</v>
      </c>
      <c r="G782" s="104">
        <f t="shared" si="606"/>
        <v>0</v>
      </c>
      <c r="H782" s="104">
        <f t="shared" si="614"/>
        <v>3.4991214327138635E-2</v>
      </c>
      <c r="I782" s="104">
        <f t="shared" si="615"/>
        <v>3.7167559918587167E-2</v>
      </c>
      <c r="J782" s="104">
        <f t="shared" si="607"/>
        <v>0</v>
      </c>
      <c r="K782" s="104">
        <f t="shared" si="616"/>
        <v>3.7167559918587167E-2</v>
      </c>
      <c r="L782" s="104">
        <f t="shared" si="617"/>
        <v>4.0884068328080093E-2</v>
      </c>
      <c r="M782" s="104">
        <f t="shared" si="608"/>
        <v>0</v>
      </c>
      <c r="N782" s="104">
        <f t="shared" si="618"/>
        <v>4.0884068328080093E-2</v>
      </c>
      <c r="O782" s="104">
        <f t="shared" si="619"/>
        <v>4.9108351649728384E-2</v>
      </c>
      <c r="P782" s="104">
        <f t="shared" si="609"/>
        <v>0</v>
      </c>
      <c r="Q782" s="104">
        <f t="shared" si="620"/>
        <v>4.9108351649728384E-2</v>
      </c>
      <c r="R782" s="104">
        <f t="shared" si="621"/>
        <v>4.9048695335643502E-2</v>
      </c>
      <c r="S782" s="104">
        <f t="shared" si="610"/>
        <v>0</v>
      </c>
      <c r="T782" s="104">
        <f t="shared" si="622"/>
        <v>4.9048695335643502E-2</v>
      </c>
    </row>
    <row r="783" spans="2:20" x14ac:dyDescent="0.2">
      <c r="B783" s="114" t="s">
        <v>288</v>
      </c>
      <c r="C783" s="104">
        <f t="shared" si="611"/>
        <v>0</v>
      </c>
      <c r="D783" s="104">
        <f t="shared" si="605"/>
        <v>0</v>
      </c>
      <c r="E783" s="104">
        <f t="shared" si="612"/>
        <v>0</v>
      </c>
      <c r="F783" s="104">
        <f t="shared" si="613"/>
        <v>6.5942137645093421E-2</v>
      </c>
      <c r="G783" s="104">
        <f t="shared" si="606"/>
        <v>0</v>
      </c>
      <c r="H783" s="104">
        <f t="shared" si="614"/>
        <v>6.5942137645093421E-2</v>
      </c>
      <c r="I783" s="104">
        <f t="shared" si="615"/>
        <v>8.4212444083398022E-2</v>
      </c>
      <c r="J783" s="104">
        <f t="shared" si="607"/>
        <v>0</v>
      </c>
      <c r="K783" s="104">
        <f t="shared" si="616"/>
        <v>8.4212444083398022E-2</v>
      </c>
      <c r="L783" s="104">
        <f t="shared" si="617"/>
        <v>0.10527488656951925</v>
      </c>
      <c r="M783" s="104">
        <f t="shared" si="608"/>
        <v>0</v>
      </c>
      <c r="N783" s="104">
        <f t="shared" si="618"/>
        <v>0.10527488656951925</v>
      </c>
      <c r="O783" s="104">
        <f t="shared" si="619"/>
        <v>0.19162311401212087</v>
      </c>
      <c r="P783" s="104">
        <f t="shared" si="609"/>
        <v>0</v>
      </c>
      <c r="Q783" s="104">
        <f t="shared" si="620"/>
        <v>0.19162311401212087</v>
      </c>
      <c r="R783" s="104">
        <f t="shared" si="621"/>
        <v>0.21575859052133992</v>
      </c>
      <c r="S783" s="104">
        <f t="shared" si="610"/>
        <v>0</v>
      </c>
      <c r="T783" s="104">
        <f t="shared" si="622"/>
        <v>0.21575859052133992</v>
      </c>
    </row>
    <row r="784" spans="2:20" x14ac:dyDescent="0.2">
      <c r="B784" s="114" t="s">
        <v>289</v>
      </c>
      <c r="C784" s="104">
        <f t="shared" si="611"/>
        <v>4.7997847147470393E-2</v>
      </c>
      <c r="D784" s="104">
        <f t="shared" si="605"/>
        <v>0</v>
      </c>
      <c r="E784" s="104">
        <f t="shared" si="612"/>
        <v>4.7997847147470393E-2</v>
      </c>
      <c r="F784" s="104">
        <f t="shared" si="613"/>
        <v>3.639086290022419E-2</v>
      </c>
      <c r="G784" s="104">
        <f t="shared" si="606"/>
        <v>0</v>
      </c>
      <c r="H784" s="104">
        <f t="shared" si="614"/>
        <v>3.639086290022419E-2</v>
      </c>
      <c r="I784" s="104">
        <f t="shared" si="615"/>
        <v>3.8654262315330652E-2</v>
      </c>
      <c r="J784" s="104">
        <f t="shared" si="607"/>
        <v>0</v>
      </c>
      <c r="K784" s="104">
        <f t="shared" si="616"/>
        <v>3.8654262315330652E-2</v>
      </c>
      <c r="L784" s="104">
        <f t="shared" si="617"/>
        <v>4.2519431061203296E-2</v>
      </c>
      <c r="M784" s="104">
        <f t="shared" si="608"/>
        <v>0</v>
      </c>
      <c r="N784" s="104">
        <f t="shared" si="618"/>
        <v>4.2519431061203296E-2</v>
      </c>
      <c r="O784" s="104">
        <f t="shared" si="619"/>
        <v>5.107268571571752E-2</v>
      </c>
      <c r="P784" s="104">
        <f t="shared" si="609"/>
        <v>0</v>
      </c>
      <c r="Q784" s="104">
        <f t="shared" si="620"/>
        <v>5.107268571571752E-2</v>
      </c>
      <c r="R784" s="104">
        <f t="shared" si="621"/>
        <v>5.1010643149069244E-2</v>
      </c>
      <c r="S784" s="104">
        <f t="shared" si="610"/>
        <v>0</v>
      </c>
      <c r="T784" s="104">
        <f t="shared" si="622"/>
        <v>5.1010643149069244E-2</v>
      </c>
    </row>
    <row r="785" spans="2:20" x14ac:dyDescent="0.2">
      <c r="B785" s="114" t="s">
        <v>290</v>
      </c>
      <c r="C785" s="104">
        <f t="shared" si="611"/>
        <v>0</v>
      </c>
      <c r="D785" s="104">
        <f t="shared" si="605"/>
        <v>3.7825618945102259E-2</v>
      </c>
      <c r="E785" s="104">
        <f t="shared" si="612"/>
        <v>3.7825618945102259E-2</v>
      </c>
      <c r="F785" s="104">
        <f t="shared" si="613"/>
        <v>0</v>
      </c>
      <c r="G785" s="104">
        <f t="shared" si="606"/>
        <v>2.8678513619956894E-2</v>
      </c>
      <c r="H785" s="104">
        <f t="shared" si="614"/>
        <v>2.8678513619956894E-2</v>
      </c>
      <c r="I785" s="104">
        <f t="shared" si="615"/>
        <v>0</v>
      </c>
      <c r="J785" s="104">
        <f t="shared" si="607"/>
        <v>3.0462228700621645E-2</v>
      </c>
      <c r="K785" s="104">
        <f t="shared" si="616"/>
        <v>3.0462228700621645E-2</v>
      </c>
      <c r="L785" s="104">
        <f t="shared" si="617"/>
        <v>0</v>
      </c>
      <c r="M785" s="104">
        <f t="shared" si="608"/>
        <v>3.3508248654197888E-2</v>
      </c>
      <c r="N785" s="104">
        <f t="shared" si="618"/>
        <v>3.3508248654197888E-2</v>
      </c>
      <c r="O785" s="104">
        <f t="shared" si="619"/>
        <v>0</v>
      </c>
      <c r="P785" s="104">
        <f t="shared" si="609"/>
        <v>4.024880412761412E-2</v>
      </c>
      <c r="Q785" s="104">
        <f t="shared" si="620"/>
        <v>4.024880412761412E-2</v>
      </c>
      <c r="R785" s="104">
        <f t="shared" si="621"/>
        <v>0</v>
      </c>
      <c r="S785" s="104">
        <f t="shared" si="610"/>
        <v>4.019991029958047E-2</v>
      </c>
      <c r="T785" s="104">
        <f t="shared" si="622"/>
        <v>4.019991029958047E-2</v>
      </c>
    </row>
    <row r="786" spans="2:20" x14ac:dyDescent="0.2">
      <c r="B786" s="114" t="s">
        <v>291</v>
      </c>
      <c r="C786" s="104">
        <f t="shared" si="611"/>
        <v>0</v>
      </c>
      <c r="D786" s="104">
        <f t="shared" si="605"/>
        <v>1.9289558665231431E-2</v>
      </c>
      <c r="E786" s="104">
        <f t="shared" si="612"/>
        <v>1.9289558665231431E-2</v>
      </c>
      <c r="F786" s="104">
        <f t="shared" si="613"/>
        <v>0</v>
      </c>
      <c r="G786" s="104">
        <f t="shared" si="606"/>
        <v>1.4624899375914274E-2</v>
      </c>
      <c r="H786" s="104">
        <f t="shared" si="614"/>
        <v>1.4624899375914274E-2</v>
      </c>
      <c r="I786" s="104">
        <f t="shared" si="615"/>
        <v>0</v>
      </c>
      <c r="J786" s="104">
        <f t="shared" si="607"/>
        <v>1.5534523002707452E-2</v>
      </c>
      <c r="K786" s="104">
        <f t="shared" si="616"/>
        <v>1.5534523002707452E-2</v>
      </c>
      <c r="L786" s="104">
        <f t="shared" si="617"/>
        <v>0</v>
      </c>
      <c r="M786" s="104">
        <f t="shared" si="608"/>
        <v>1.7087871823654701E-2</v>
      </c>
      <c r="N786" s="104">
        <f t="shared" si="618"/>
        <v>1.7087871823654701E-2</v>
      </c>
      <c r="O786" s="104">
        <f t="shared" si="619"/>
        <v>0</v>
      </c>
      <c r="P786" s="104">
        <f t="shared" si="609"/>
        <v>2.0525286567070151E-2</v>
      </c>
      <c r="Q786" s="104">
        <f t="shared" si="620"/>
        <v>2.0525286567070151E-2</v>
      </c>
      <c r="R786" s="104">
        <f t="shared" si="621"/>
        <v>0</v>
      </c>
      <c r="S786" s="104">
        <f t="shared" si="610"/>
        <v>2.050035266273427E-2</v>
      </c>
      <c r="T786" s="104">
        <f t="shared" si="622"/>
        <v>2.050035266273427E-2</v>
      </c>
    </row>
    <row r="787" spans="2:20" s="135" customFormat="1" x14ac:dyDescent="0.2">
      <c r="B787" s="114" t="s">
        <v>292</v>
      </c>
      <c r="C787" s="119">
        <f t="shared" si="611"/>
        <v>0.45209903121636169</v>
      </c>
      <c r="D787" s="119">
        <f t="shared" si="605"/>
        <v>0</v>
      </c>
      <c r="E787" s="119">
        <f t="shared" si="612"/>
        <v>0.45209903121636169</v>
      </c>
      <c r="F787" s="119">
        <f t="shared" si="613"/>
        <v>0.34277107912299082</v>
      </c>
      <c r="G787" s="119">
        <f t="shared" si="606"/>
        <v>0</v>
      </c>
      <c r="H787" s="119">
        <f t="shared" si="614"/>
        <v>0.34277107912299082</v>
      </c>
      <c r="I787" s="119">
        <f t="shared" si="615"/>
        <v>0.36409038287595596</v>
      </c>
      <c r="J787" s="119">
        <f t="shared" si="607"/>
        <v>0</v>
      </c>
      <c r="K787" s="119">
        <f t="shared" si="616"/>
        <v>0.36409038287595596</v>
      </c>
      <c r="L787" s="119">
        <f t="shared" si="617"/>
        <v>0.40049699586690707</v>
      </c>
      <c r="M787" s="119">
        <f t="shared" si="608"/>
        <v>0</v>
      </c>
      <c r="N787" s="119">
        <f t="shared" si="618"/>
        <v>0.40049699586690707</v>
      </c>
      <c r="O787" s="119">
        <f t="shared" si="619"/>
        <v>0</v>
      </c>
      <c r="P787" s="119">
        <f t="shared" si="609"/>
        <v>0</v>
      </c>
      <c r="Q787" s="119">
        <f t="shared" si="620"/>
        <v>0</v>
      </c>
      <c r="R787" s="119">
        <f t="shared" si="621"/>
        <v>0</v>
      </c>
      <c r="S787" s="119">
        <f t="shared" si="610"/>
        <v>0</v>
      </c>
      <c r="T787" s="119">
        <f t="shared" si="622"/>
        <v>0</v>
      </c>
    </row>
    <row r="788" spans="2:20" x14ac:dyDescent="0.2">
      <c r="B788" s="114" t="s">
        <v>293</v>
      </c>
      <c r="C788" s="104">
        <f t="shared" si="611"/>
        <v>0</v>
      </c>
      <c r="D788" s="104">
        <f t="shared" si="605"/>
        <v>1.9817007534983853E-2</v>
      </c>
      <c r="E788" s="104">
        <f t="shared" si="612"/>
        <v>1.9817007534983853E-2</v>
      </c>
      <c r="F788" s="104">
        <f t="shared" si="613"/>
        <v>0</v>
      </c>
      <c r="G788" s="104">
        <f t="shared" si="606"/>
        <v>1.5024798968224428E-2</v>
      </c>
      <c r="H788" s="104">
        <f t="shared" si="614"/>
        <v>1.5024798968224428E-2</v>
      </c>
      <c r="I788" s="104">
        <f t="shared" si="615"/>
        <v>0</v>
      </c>
      <c r="J788" s="104">
        <f t="shared" si="607"/>
        <v>1.5959295116062734E-2</v>
      </c>
      <c r="K788" s="104">
        <f t="shared" si="616"/>
        <v>1.5959295116062734E-2</v>
      </c>
      <c r="L788" s="104">
        <f t="shared" si="617"/>
        <v>0</v>
      </c>
      <c r="M788" s="104">
        <f t="shared" si="608"/>
        <v>1.7555118318832757E-2</v>
      </c>
      <c r="N788" s="104">
        <f t="shared" si="618"/>
        <v>1.7555118318832757E-2</v>
      </c>
      <c r="O788" s="104">
        <f t="shared" si="619"/>
        <v>0</v>
      </c>
      <c r="P788" s="104">
        <f t="shared" si="609"/>
        <v>2.1086524871638472E-2</v>
      </c>
      <c r="Q788" s="104">
        <f t="shared" si="620"/>
        <v>2.1086524871638472E-2</v>
      </c>
      <c r="R788" s="104">
        <f t="shared" si="621"/>
        <v>0</v>
      </c>
      <c r="S788" s="104">
        <f t="shared" si="610"/>
        <v>2.1060909180855906E-2</v>
      </c>
      <c r="T788" s="104">
        <f t="shared" si="622"/>
        <v>2.1060909180855906E-2</v>
      </c>
    </row>
    <row r="789" spans="2:20" s="135" customFormat="1" x14ac:dyDescent="0.2">
      <c r="B789" s="114" t="s">
        <v>294</v>
      </c>
      <c r="C789" s="104">
        <f t="shared" si="611"/>
        <v>0.59470583423035517</v>
      </c>
      <c r="D789" s="104">
        <f t="shared" si="605"/>
        <v>0</v>
      </c>
      <c r="E789" s="104">
        <f t="shared" si="612"/>
        <v>0.59470583423035517</v>
      </c>
      <c r="F789" s="104">
        <f t="shared" si="613"/>
        <v>0.40990206787906058</v>
      </c>
      <c r="G789" s="104">
        <f t="shared" si="606"/>
        <v>0</v>
      </c>
      <c r="H789" s="104">
        <f t="shared" si="614"/>
        <v>0.40990206787906058</v>
      </c>
      <c r="I789" s="104">
        <f t="shared" si="615"/>
        <v>0.39581519277207128</v>
      </c>
      <c r="J789" s="104">
        <f t="shared" si="607"/>
        <v>0</v>
      </c>
      <c r="K789" s="104">
        <f t="shared" si="616"/>
        <v>0.39581519277207128</v>
      </c>
      <c r="L789" s="104">
        <f t="shared" si="617"/>
        <v>0.39581279584161855</v>
      </c>
      <c r="M789" s="104">
        <f t="shared" si="608"/>
        <v>0</v>
      </c>
      <c r="N789" s="104">
        <f t="shared" si="618"/>
        <v>0.39581279584161855</v>
      </c>
      <c r="O789" s="104">
        <f t="shared" si="619"/>
        <v>1.2262611466745479</v>
      </c>
      <c r="P789" s="104">
        <f t="shared" si="609"/>
        <v>0</v>
      </c>
      <c r="Q789" s="104">
        <f t="shared" si="620"/>
        <v>1.2262611466745479</v>
      </c>
      <c r="R789" s="104">
        <f t="shared" si="621"/>
        <v>1.1134286340054269</v>
      </c>
      <c r="S789" s="104">
        <f t="shared" si="610"/>
        <v>0</v>
      </c>
      <c r="T789" s="104">
        <f t="shared" si="622"/>
        <v>1.1134286340054269</v>
      </c>
    </row>
    <row r="790" spans="2:20" x14ac:dyDescent="0.2">
      <c r="B790" s="278" t="s">
        <v>8</v>
      </c>
      <c r="C790" s="106">
        <f t="shared" ref="C790:T790" si="623">SUM(C780:C789)</f>
        <v>1.215852228202368</v>
      </c>
      <c r="D790" s="106">
        <f t="shared" si="623"/>
        <v>0.13197252960172229</v>
      </c>
      <c r="E790" s="106">
        <f t="shared" si="623"/>
        <v>1.3478247578040903</v>
      </c>
      <c r="F790" s="106">
        <f t="shared" si="623"/>
        <v>0.94678310398254983</v>
      </c>
      <c r="G790" s="106">
        <f t="shared" si="623"/>
        <v>0.10005853422084497</v>
      </c>
      <c r="H790" s="106">
        <f t="shared" si="623"/>
        <v>1.0468416382033947</v>
      </c>
      <c r="I790" s="106">
        <f t="shared" si="623"/>
        <v>0.98025748206179308</v>
      </c>
      <c r="J790" s="106">
        <f t="shared" si="623"/>
        <v>0.10628186639224221</v>
      </c>
      <c r="K790" s="106">
        <f t="shared" si="623"/>
        <v>1.0865393484540353</v>
      </c>
      <c r="L790" s="106">
        <f t="shared" si="623"/>
        <v>1.0513371799826126</v>
      </c>
      <c r="M790" s="106">
        <f t="shared" si="623"/>
        <v>0.11690934506150609</v>
      </c>
      <c r="N790" s="106">
        <f t="shared" si="623"/>
        <v>1.1682465250441185</v>
      </c>
      <c r="O790" s="106">
        <f t="shared" si="623"/>
        <v>1.6376090569251678</v>
      </c>
      <c r="P790" s="106">
        <f t="shared" si="623"/>
        <v>0.19899329468295032</v>
      </c>
      <c r="Q790" s="106">
        <f t="shared" si="623"/>
        <v>1.8366023516081182</v>
      </c>
      <c r="R790" s="106">
        <f t="shared" si="623"/>
        <v>1.5486451013713889</v>
      </c>
      <c r="S790" s="106">
        <f t="shared" si="623"/>
        <v>0.19875155970122943</v>
      </c>
      <c r="T790" s="106">
        <f t="shared" si="623"/>
        <v>1.7473966610726184</v>
      </c>
    </row>
    <row r="791" spans="2:20" x14ac:dyDescent="0.2">
      <c r="B791" s="279" t="s">
        <v>297</v>
      </c>
      <c r="C791" s="241"/>
      <c r="D791" s="240"/>
      <c r="E791" s="285">
        <f>Asignaciones!K86</f>
        <v>9.7806343439988818E-4</v>
      </c>
      <c r="F791" s="241"/>
      <c r="G791" s="240"/>
      <c r="H791" s="285">
        <f>Asignaciones!L86</f>
        <v>8.4769708957332577E-4</v>
      </c>
      <c r="I791" s="241"/>
      <c r="J791" s="240"/>
      <c r="K791" s="285">
        <f>Asignaciones!M86</f>
        <v>8.1545762282590598E-4</v>
      </c>
      <c r="L791" s="241"/>
      <c r="M791" s="240"/>
      <c r="N791" s="285">
        <f>Asignaciones!N86</f>
        <v>8.1542550555048943E-4</v>
      </c>
      <c r="O791" s="241"/>
      <c r="P791" s="240"/>
      <c r="Q791" s="285">
        <f>Asignaciones!O86</f>
        <v>8.8710780094644539E-4</v>
      </c>
      <c r="R791" s="241"/>
      <c r="S791" s="240"/>
      <c r="T791" s="285">
        <f>Asignaciones!P86</f>
        <v>8.0888869254864128E-4</v>
      </c>
    </row>
    <row r="795" spans="2:20" x14ac:dyDescent="0.2">
      <c r="B795" s="2" t="s">
        <v>722</v>
      </c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7"/>
    </row>
    <row r="796" spans="2:20" x14ac:dyDescent="0.2">
      <c r="B796" s="9" t="s">
        <v>20</v>
      </c>
      <c r="C796" s="199"/>
      <c r="D796" s="199"/>
      <c r="E796" s="199"/>
      <c r="F796" s="199"/>
      <c r="G796" s="199"/>
      <c r="H796" s="199"/>
      <c r="I796" s="199"/>
      <c r="J796" s="199"/>
      <c r="K796" s="199"/>
      <c r="L796" s="199"/>
      <c r="M796" s="199"/>
      <c r="N796" s="199"/>
      <c r="O796" s="199"/>
      <c r="P796" s="199"/>
      <c r="Q796" s="199"/>
      <c r="R796" s="199"/>
      <c r="S796" s="199"/>
      <c r="T796" s="262"/>
    </row>
    <row r="797" spans="2:20" x14ac:dyDescent="0.2">
      <c r="B797" s="201" t="s">
        <v>281</v>
      </c>
      <c r="C797" s="199"/>
      <c r="D797" s="199"/>
      <c r="E797" s="199"/>
      <c r="F797" s="199"/>
      <c r="G797" s="199"/>
      <c r="H797" s="199"/>
      <c r="I797" s="199"/>
      <c r="J797" s="199"/>
      <c r="K797" s="199"/>
      <c r="L797" s="199"/>
      <c r="M797" s="199"/>
      <c r="N797" s="199"/>
      <c r="O797" s="199"/>
      <c r="P797" s="199"/>
      <c r="Q797" s="199"/>
      <c r="R797" s="199"/>
      <c r="S797" s="199"/>
      <c r="T797" s="262"/>
    </row>
    <row r="798" spans="2:20" x14ac:dyDescent="0.2">
      <c r="B798" s="201" t="s">
        <v>2</v>
      </c>
      <c r="C798" s="199"/>
      <c r="D798" s="199"/>
      <c r="E798" s="199"/>
      <c r="F798" s="199"/>
      <c r="G798" s="199"/>
      <c r="H798" s="199"/>
      <c r="I798" s="199"/>
      <c r="J798" s="199"/>
      <c r="K798" s="199"/>
      <c r="L798" s="199"/>
      <c r="M798" s="199"/>
      <c r="N798" s="199"/>
      <c r="O798" s="199"/>
      <c r="P798" s="199"/>
      <c r="Q798" s="199"/>
      <c r="R798" s="199"/>
      <c r="S798" s="199"/>
      <c r="T798" s="262"/>
    </row>
    <row r="799" spans="2:20" x14ac:dyDescent="0.2">
      <c r="B799" s="256"/>
      <c r="C799" s="197"/>
      <c r="D799" s="197"/>
      <c r="E799" s="197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263"/>
    </row>
    <row r="800" spans="2:20" x14ac:dyDescent="0.2">
      <c r="B800" s="264"/>
    </row>
    <row r="801" spans="2:20" x14ac:dyDescent="0.2">
      <c r="B801" s="265" t="s">
        <v>282</v>
      </c>
      <c r="C801" s="267" t="s">
        <v>38</v>
      </c>
      <c r="D801" s="662"/>
      <c r="E801" s="299"/>
      <c r="F801" s="270" t="s">
        <v>39</v>
      </c>
      <c r="G801" s="663"/>
      <c r="H801" s="663"/>
      <c r="I801" s="301" t="s">
        <v>40</v>
      </c>
      <c r="J801" s="662"/>
      <c r="K801" s="299"/>
      <c r="L801" s="267" t="s">
        <v>121</v>
      </c>
      <c r="M801" s="662"/>
      <c r="N801" s="299"/>
      <c r="O801" s="270" t="s">
        <v>122</v>
      </c>
      <c r="P801" s="662"/>
      <c r="Q801" s="299"/>
      <c r="R801" s="301" t="s">
        <v>633</v>
      </c>
      <c r="S801" s="662"/>
      <c r="T801" s="299"/>
    </row>
    <row r="802" spans="2:20" x14ac:dyDescent="0.2">
      <c r="B802" s="273"/>
      <c r="C802" s="274" t="s">
        <v>283</v>
      </c>
      <c r="D802" s="275" t="s">
        <v>284</v>
      </c>
      <c r="E802" s="275" t="s">
        <v>47</v>
      </c>
      <c r="F802" s="275" t="s">
        <v>283</v>
      </c>
      <c r="G802" s="275" t="s">
        <v>284</v>
      </c>
      <c r="H802" s="275" t="s">
        <v>47</v>
      </c>
      <c r="I802" s="276" t="s">
        <v>283</v>
      </c>
      <c r="J802" s="276" t="s">
        <v>284</v>
      </c>
      <c r="K802" s="276" t="s">
        <v>47</v>
      </c>
      <c r="L802" s="274" t="s">
        <v>283</v>
      </c>
      <c r="M802" s="275" t="s">
        <v>284</v>
      </c>
      <c r="N802" s="275" t="s">
        <v>47</v>
      </c>
      <c r="O802" s="275" t="s">
        <v>283</v>
      </c>
      <c r="P802" s="275" t="s">
        <v>284</v>
      </c>
      <c r="Q802" s="275" t="s">
        <v>47</v>
      </c>
      <c r="R802" s="276" t="s">
        <v>283</v>
      </c>
      <c r="S802" s="276" t="s">
        <v>284</v>
      </c>
      <c r="T802" s="276" t="s">
        <v>47</v>
      </c>
    </row>
    <row r="803" spans="2:20" x14ac:dyDescent="0.2">
      <c r="B803" s="286" t="s">
        <v>103</v>
      </c>
      <c r="C803" s="234"/>
      <c r="D803" s="234"/>
      <c r="E803" s="234"/>
      <c r="F803" s="234"/>
      <c r="G803" s="234"/>
      <c r="H803" s="234"/>
      <c r="I803" s="234"/>
      <c r="J803" s="234"/>
      <c r="K803" s="234"/>
      <c r="L803" s="234"/>
      <c r="M803" s="234"/>
      <c r="N803" s="234"/>
      <c r="O803" s="234"/>
      <c r="P803" s="234"/>
      <c r="Q803" s="234"/>
      <c r="R803" s="234"/>
      <c r="S803" s="234"/>
      <c r="T803" s="232"/>
    </row>
    <row r="804" spans="2:20" x14ac:dyDescent="0.2">
      <c r="B804" s="114" t="s">
        <v>715</v>
      </c>
      <c r="C804" s="104">
        <f>C588*$E$815</f>
        <v>0</v>
      </c>
      <c r="D804" s="104">
        <f>D588*$E$815</f>
        <v>1.0929439827771796</v>
      </c>
      <c r="E804" s="104">
        <f>+C804+D804</f>
        <v>1.0929439827771796</v>
      </c>
      <c r="F804" s="104">
        <f>F588*$H$815</f>
        <v>0</v>
      </c>
      <c r="G804" s="104">
        <f>G588*$H$815</f>
        <v>1.0502131101281931</v>
      </c>
      <c r="H804" s="104">
        <f>+F804+G804</f>
        <v>1.0502131101281931</v>
      </c>
      <c r="I804" s="104">
        <f>I588*$K$815</f>
        <v>0</v>
      </c>
      <c r="J804" s="104">
        <f>J588*$K$815</f>
        <v>1.0999147930201831</v>
      </c>
      <c r="K804" s="104">
        <f>+I804+J804</f>
        <v>1.0999147930201831</v>
      </c>
      <c r="L804" s="104">
        <f>L588*$N$815</f>
        <v>0</v>
      </c>
      <c r="M804" s="104">
        <f>M588*$N$815</f>
        <v>1.2075438971154164</v>
      </c>
      <c r="N804" s="104">
        <f>+L804+M804</f>
        <v>1.2075438971154164</v>
      </c>
      <c r="O804" s="104">
        <f>O588*$Q$815</f>
        <v>0</v>
      </c>
      <c r="P804" s="104">
        <f>P588*$Q$815</f>
        <v>2.6765758356038445</v>
      </c>
      <c r="Q804" s="104">
        <f>+O804+P804</f>
        <v>2.6765758356038445</v>
      </c>
      <c r="R804" s="104">
        <f>R588*$T$815</f>
        <v>0</v>
      </c>
      <c r="S804" s="104">
        <f>S588*$T$815</f>
        <v>2.9279968532119995</v>
      </c>
      <c r="T804" s="104">
        <f>+R804+S804</f>
        <v>2.9279968532119995</v>
      </c>
    </row>
    <row r="805" spans="2:20" x14ac:dyDescent="0.2">
      <c r="B805" s="114" t="s">
        <v>716</v>
      </c>
      <c r="C805" s="104">
        <f t="shared" ref="C805:D813" si="624">C589*$E$815</f>
        <v>1.4872551130247578</v>
      </c>
      <c r="D805" s="104">
        <f t="shared" si="624"/>
        <v>0</v>
      </c>
      <c r="E805" s="104">
        <f t="shared" ref="E805:E813" si="625">+C805+D805</f>
        <v>1.4872551130247578</v>
      </c>
      <c r="F805" s="104">
        <f t="shared" ref="F805:G813" si="626">F589*$H$815</f>
        <v>1.4291078430523938</v>
      </c>
      <c r="G805" s="104">
        <f t="shared" si="626"/>
        <v>0</v>
      </c>
      <c r="H805" s="104">
        <f t="shared" ref="H805:H813" si="627">+F805+G805</f>
        <v>1.4291078430523938</v>
      </c>
      <c r="I805" s="104">
        <f t="shared" ref="I805:J813" si="628">I589*$K$815</f>
        <v>1.4967408445345181</v>
      </c>
      <c r="J805" s="104">
        <f t="shared" si="628"/>
        <v>0</v>
      </c>
      <c r="K805" s="104">
        <f t="shared" ref="K805:K813" si="629">+I805+J805</f>
        <v>1.4967408445345181</v>
      </c>
      <c r="L805" s="104">
        <f t="shared" ref="L805:M813" si="630">L589*$N$815</f>
        <v>1.64320025864755</v>
      </c>
      <c r="M805" s="104">
        <f t="shared" si="630"/>
        <v>0</v>
      </c>
      <c r="N805" s="104">
        <f t="shared" ref="N805:N813" si="631">+L805+M805</f>
        <v>1.64320025864755</v>
      </c>
      <c r="O805" s="104">
        <f t="shared" ref="O805:P813" si="632">O589*$Q$815</f>
        <v>2.7316709453753587</v>
      </c>
      <c r="P805" s="104">
        <f t="shared" si="632"/>
        <v>0</v>
      </c>
      <c r="Q805" s="104">
        <f t="shared" ref="Q805:Q813" si="633">+O805+P805</f>
        <v>2.7316709453753587</v>
      </c>
      <c r="R805" s="104">
        <f t="shared" ref="R805:S813" si="634">R589*$T$815</f>
        <v>2.9882672576191922</v>
      </c>
      <c r="S805" s="104">
        <f t="shared" si="634"/>
        <v>0</v>
      </c>
      <c r="T805" s="104">
        <f t="shared" ref="T805:T813" si="635">+R805+S805</f>
        <v>2.9882672576191922</v>
      </c>
    </row>
    <row r="806" spans="2:20" x14ac:dyDescent="0.2">
      <c r="B806" s="114" t="s">
        <v>287</v>
      </c>
      <c r="C806" s="104">
        <f t="shared" si="624"/>
        <v>0.91644241119483316</v>
      </c>
      <c r="D806" s="104">
        <f t="shared" si="624"/>
        <v>0</v>
      </c>
      <c r="E806" s="104">
        <f t="shared" si="625"/>
        <v>0.91644241119483316</v>
      </c>
      <c r="F806" s="104">
        <f t="shared" si="626"/>
        <v>0.88061222723298915</v>
      </c>
      <c r="G806" s="104">
        <f t="shared" si="626"/>
        <v>0</v>
      </c>
      <c r="H806" s="104">
        <f t="shared" si="627"/>
        <v>0.88061222723298915</v>
      </c>
      <c r="I806" s="104">
        <f t="shared" si="628"/>
        <v>0.92228749223077677</v>
      </c>
      <c r="J806" s="104">
        <f t="shared" si="628"/>
        <v>0</v>
      </c>
      <c r="K806" s="104">
        <f t="shared" si="629"/>
        <v>0.92228749223077677</v>
      </c>
      <c r="L806" s="104">
        <f t="shared" si="630"/>
        <v>1.0125353706454971</v>
      </c>
      <c r="M806" s="104">
        <f t="shared" si="630"/>
        <v>0</v>
      </c>
      <c r="N806" s="104">
        <f t="shared" si="631"/>
        <v>1.0125353706454971</v>
      </c>
      <c r="O806" s="104">
        <f t="shared" si="632"/>
        <v>1.1221652944617084</v>
      </c>
      <c r="P806" s="104">
        <f t="shared" si="632"/>
        <v>0</v>
      </c>
      <c r="Q806" s="104">
        <f>+O806+P806</f>
        <v>1.1221652944617084</v>
      </c>
      <c r="R806" s="104">
        <f t="shared" si="634"/>
        <v>1.2275745776604661</v>
      </c>
      <c r="S806" s="104">
        <f t="shared" si="634"/>
        <v>0</v>
      </c>
      <c r="T806" s="104">
        <f t="shared" si="635"/>
        <v>1.2275745776604661</v>
      </c>
    </row>
    <row r="807" spans="2:20" x14ac:dyDescent="0.2">
      <c r="B807" s="114" t="s">
        <v>288</v>
      </c>
      <c r="C807" s="104">
        <f t="shared" si="624"/>
        <v>0</v>
      </c>
      <c r="D807" s="104">
        <f t="shared" si="624"/>
        <v>0</v>
      </c>
      <c r="E807" s="104">
        <f t="shared" si="625"/>
        <v>0</v>
      </c>
      <c r="F807" s="104">
        <f t="shared" si="626"/>
        <v>1.6595437974015179</v>
      </c>
      <c r="G807" s="104">
        <f t="shared" si="626"/>
        <v>0</v>
      </c>
      <c r="H807" s="104">
        <f t="shared" si="627"/>
        <v>1.6595437974015179</v>
      </c>
      <c r="I807" s="104">
        <f t="shared" si="628"/>
        <v>2.0896740070757391</v>
      </c>
      <c r="J807" s="104">
        <f t="shared" si="628"/>
        <v>0</v>
      </c>
      <c r="K807" s="104">
        <f t="shared" si="629"/>
        <v>2.0896740070757391</v>
      </c>
      <c r="L807" s="104">
        <f t="shared" si="630"/>
        <v>2.6072392169230216</v>
      </c>
      <c r="M807" s="104">
        <f t="shared" si="630"/>
        <v>0</v>
      </c>
      <c r="N807" s="104">
        <f t="shared" si="631"/>
        <v>2.6072392169230216</v>
      </c>
      <c r="O807" s="104">
        <f t="shared" si="632"/>
        <v>4.3787421270994846</v>
      </c>
      <c r="P807" s="104">
        <f t="shared" si="632"/>
        <v>0</v>
      </c>
      <c r="Q807" s="104">
        <f t="shared" si="633"/>
        <v>4.3787421270994846</v>
      </c>
      <c r="R807" s="104">
        <f t="shared" si="634"/>
        <v>5.3999348774396188</v>
      </c>
      <c r="S807" s="104">
        <f t="shared" si="634"/>
        <v>0</v>
      </c>
      <c r="T807" s="104">
        <f t="shared" si="635"/>
        <v>5.3999348774396188</v>
      </c>
    </row>
    <row r="808" spans="2:20" x14ac:dyDescent="0.2">
      <c r="B808" s="114" t="s">
        <v>289</v>
      </c>
      <c r="C808" s="104">
        <f t="shared" si="624"/>
        <v>0.95310010764262643</v>
      </c>
      <c r="D808" s="104">
        <f t="shared" si="624"/>
        <v>0</v>
      </c>
      <c r="E808" s="104">
        <f t="shared" si="625"/>
        <v>0.95310010764262643</v>
      </c>
      <c r="F808" s="104">
        <f t="shared" si="626"/>
        <v>0.91583671632230879</v>
      </c>
      <c r="G808" s="104">
        <f t="shared" si="626"/>
        <v>0</v>
      </c>
      <c r="H808" s="104">
        <f t="shared" si="627"/>
        <v>0.91583671632230879</v>
      </c>
      <c r="I808" s="104">
        <f t="shared" si="628"/>
        <v>0.95917899192000788</v>
      </c>
      <c r="J808" s="104">
        <f t="shared" si="628"/>
        <v>0</v>
      </c>
      <c r="K808" s="104">
        <f t="shared" si="629"/>
        <v>0.95917899192000788</v>
      </c>
      <c r="L808" s="104">
        <f t="shared" si="630"/>
        <v>1.0530367854713172</v>
      </c>
      <c r="M808" s="104">
        <f t="shared" si="630"/>
        <v>0</v>
      </c>
      <c r="N808" s="104">
        <f t="shared" si="631"/>
        <v>1.0530367854713172</v>
      </c>
      <c r="O808" s="104">
        <f t="shared" si="632"/>
        <v>1.1670519062401767</v>
      </c>
      <c r="P808" s="104">
        <f t="shared" si="632"/>
        <v>0</v>
      </c>
      <c r="Q808" s="104">
        <f t="shared" si="633"/>
        <v>1.1670519062401767</v>
      </c>
      <c r="R808" s="104">
        <f t="shared" si="634"/>
        <v>1.2766775607668845</v>
      </c>
      <c r="S808" s="104">
        <f t="shared" si="634"/>
        <v>0</v>
      </c>
      <c r="T808" s="104">
        <f t="shared" si="635"/>
        <v>1.2766775607668845</v>
      </c>
    </row>
    <row r="809" spans="2:20" x14ac:dyDescent="0.2">
      <c r="B809" s="114" t="s">
        <v>290</v>
      </c>
      <c r="C809" s="104">
        <f t="shared" si="624"/>
        <v>0</v>
      </c>
      <c r="D809" s="104">
        <f t="shared" si="624"/>
        <v>0.75110871905274501</v>
      </c>
      <c r="E809" s="104">
        <f t="shared" si="625"/>
        <v>0.75110871905274501</v>
      </c>
      <c r="F809" s="104">
        <f t="shared" si="626"/>
        <v>0</v>
      </c>
      <c r="G809" s="104">
        <f t="shared" si="626"/>
        <v>0.72174259276891528</v>
      </c>
      <c r="H809" s="104">
        <f t="shared" si="627"/>
        <v>0.72174259276891528</v>
      </c>
      <c r="I809" s="104">
        <f t="shared" si="628"/>
        <v>0</v>
      </c>
      <c r="J809" s="104">
        <f t="shared" si="628"/>
        <v>0.75589929975485703</v>
      </c>
      <c r="K809" s="104">
        <f t="shared" si="629"/>
        <v>0.75589929975485703</v>
      </c>
      <c r="L809" s="104">
        <f t="shared" si="630"/>
        <v>0</v>
      </c>
      <c r="M809" s="104">
        <f t="shared" si="630"/>
        <v>0.82986572418618709</v>
      </c>
      <c r="N809" s="104">
        <f t="shared" si="631"/>
        <v>0.82986572418618709</v>
      </c>
      <c r="O809" s="104">
        <f t="shared" si="632"/>
        <v>0</v>
      </c>
      <c r="P809" s="104">
        <f t="shared" si="632"/>
        <v>0.91971751480780017</v>
      </c>
      <c r="Q809" s="104">
        <f t="shared" si="633"/>
        <v>0.91971751480780017</v>
      </c>
      <c r="R809" s="104">
        <f t="shared" si="634"/>
        <v>0</v>
      </c>
      <c r="S809" s="104">
        <f t="shared" si="634"/>
        <v>1.0061101028335575</v>
      </c>
      <c r="T809" s="104">
        <f t="shared" si="635"/>
        <v>1.0061101028335575</v>
      </c>
    </row>
    <row r="810" spans="2:20" x14ac:dyDescent="0.2">
      <c r="B810" s="114" t="s">
        <v>291</v>
      </c>
      <c r="C810" s="104">
        <f t="shared" si="624"/>
        <v>0</v>
      </c>
      <c r="D810" s="104">
        <f t="shared" si="624"/>
        <v>0.38303552206673841</v>
      </c>
      <c r="E810" s="104">
        <f t="shared" si="625"/>
        <v>0.38303552206673841</v>
      </c>
      <c r="F810" s="104">
        <f t="shared" si="626"/>
        <v>0</v>
      </c>
      <c r="G810" s="104">
        <f t="shared" si="626"/>
        <v>0.36805996762717591</v>
      </c>
      <c r="H810" s="104">
        <f t="shared" si="627"/>
        <v>0.36805996762717591</v>
      </c>
      <c r="I810" s="104">
        <f t="shared" si="628"/>
        <v>0</v>
      </c>
      <c r="J810" s="104">
        <f t="shared" si="628"/>
        <v>0.38547852736502669</v>
      </c>
      <c r="K810" s="104">
        <f t="shared" si="629"/>
        <v>0.38547852736502669</v>
      </c>
      <c r="L810" s="104">
        <f t="shared" si="630"/>
        <v>0</v>
      </c>
      <c r="M810" s="104">
        <f t="shared" si="630"/>
        <v>0.42319845695550584</v>
      </c>
      <c r="N810" s="104">
        <f t="shared" si="631"/>
        <v>0.42319845695550584</v>
      </c>
      <c r="O810" s="104">
        <f t="shared" si="632"/>
        <v>0</v>
      </c>
      <c r="P810" s="104">
        <f t="shared" si="632"/>
        <v>0.46901929041991408</v>
      </c>
      <c r="Q810" s="104">
        <f t="shared" si="633"/>
        <v>0.46901929041991408</v>
      </c>
      <c r="R810" s="104">
        <f t="shared" si="634"/>
        <v>0</v>
      </c>
      <c r="S810" s="104">
        <f t="shared" si="634"/>
        <v>0.51307606837727249</v>
      </c>
      <c r="T810" s="104">
        <f t="shared" si="635"/>
        <v>0.51307606837727249</v>
      </c>
    </row>
    <row r="811" spans="2:20" x14ac:dyDescent="0.2">
      <c r="B811" s="114" t="s">
        <v>292</v>
      </c>
      <c r="C811" s="104">
        <f t="shared" si="624"/>
        <v>8.9773950484391829</v>
      </c>
      <c r="D811" s="104">
        <f t="shared" si="624"/>
        <v>0</v>
      </c>
      <c r="E811" s="119">
        <f t="shared" si="625"/>
        <v>8.9773950484391829</v>
      </c>
      <c r="F811" s="104">
        <f t="shared" si="626"/>
        <v>8.6264054912619361</v>
      </c>
      <c r="G811" s="104">
        <f t="shared" si="626"/>
        <v>0</v>
      </c>
      <c r="H811" s="119">
        <f t="shared" si="627"/>
        <v>8.6264054912619361</v>
      </c>
      <c r="I811" s="104">
        <f t="shared" si="628"/>
        <v>9.0346529851178143</v>
      </c>
      <c r="J811" s="104">
        <f t="shared" si="628"/>
        <v>0</v>
      </c>
      <c r="K811" s="119">
        <f t="shared" si="629"/>
        <v>9.0346529851178143</v>
      </c>
      <c r="L811" s="104">
        <f t="shared" si="630"/>
        <v>9.9187138348946693</v>
      </c>
      <c r="M811" s="104">
        <f t="shared" si="630"/>
        <v>0</v>
      </c>
      <c r="N811" s="119">
        <f t="shared" si="631"/>
        <v>9.9187138348946693</v>
      </c>
      <c r="O811" s="104">
        <f t="shared" si="632"/>
        <v>0</v>
      </c>
      <c r="P811" s="104">
        <f t="shared" si="632"/>
        <v>0</v>
      </c>
      <c r="Q811" s="119">
        <f t="shared" si="633"/>
        <v>0</v>
      </c>
      <c r="R811" s="104">
        <f t="shared" si="634"/>
        <v>0</v>
      </c>
      <c r="S811" s="104">
        <f t="shared" si="634"/>
        <v>0</v>
      </c>
      <c r="T811" s="119">
        <f t="shared" si="635"/>
        <v>0</v>
      </c>
    </row>
    <row r="812" spans="2:20" x14ac:dyDescent="0.2">
      <c r="B812" s="114" t="s">
        <v>293</v>
      </c>
      <c r="C812" s="104">
        <f t="shared" si="624"/>
        <v>0</v>
      </c>
      <c r="D812" s="104">
        <f t="shared" si="624"/>
        <v>0.39350914962325084</v>
      </c>
      <c r="E812" s="104">
        <f t="shared" si="625"/>
        <v>0.39350914962325084</v>
      </c>
      <c r="F812" s="104">
        <f t="shared" si="626"/>
        <v>0</v>
      </c>
      <c r="G812" s="104">
        <f t="shared" si="626"/>
        <v>0.37812410736698149</v>
      </c>
      <c r="H812" s="104">
        <f t="shared" si="627"/>
        <v>0.37812410736698149</v>
      </c>
      <c r="I812" s="104">
        <f t="shared" si="628"/>
        <v>0</v>
      </c>
      <c r="J812" s="104">
        <f t="shared" si="628"/>
        <v>0.39601895584766417</v>
      </c>
      <c r="K812" s="104">
        <f t="shared" si="629"/>
        <v>0.39601895584766417</v>
      </c>
      <c r="L812" s="104">
        <f t="shared" si="630"/>
        <v>0</v>
      </c>
      <c r="M812" s="104">
        <f t="shared" si="630"/>
        <v>0.4347702897628829</v>
      </c>
      <c r="N812" s="104">
        <f t="shared" si="631"/>
        <v>0.4347702897628829</v>
      </c>
      <c r="O812" s="104">
        <f t="shared" si="632"/>
        <v>0</v>
      </c>
      <c r="P812" s="104">
        <f t="shared" si="632"/>
        <v>0.4818440366423335</v>
      </c>
      <c r="Q812" s="104">
        <f t="shared" si="633"/>
        <v>0.4818440366423335</v>
      </c>
      <c r="R812" s="104">
        <f t="shared" si="634"/>
        <v>0</v>
      </c>
      <c r="S812" s="104">
        <f t="shared" si="634"/>
        <v>0.52710549212196345</v>
      </c>
      <c r="T812" s="104">
        <f t="shared" si="635"/>
        <v>0.52710549212196345</v>
      </c>
    </row>
    <row r="813" spans="2:20" x14ac:dyDescent="0.2">
      <c r="B813" s="114" t="s">
        <v>294</v>
      </c>
      <c r="C813" s="104">
        <f t="shared" si="624"/>
        <v>11.809158708288482</v>
      </c>
      <c r="D813" s="104">
        <f t="shared" si="624"/>
        <v>0</v>
      </c>
      <c r="E813" s="104">
        <f t="shared" si="625"/>
        <v>11.809158708288482</v>
      </c>
      <c r="F813" s="104">
        <f t="shared" si="626"/>
        <v>10.315868708289694</v>
      </c>
      <c r="G813" s="104">
        <f t="shared" si="626"/>
        <v>0</v>
      </c>
      <c r="H813" s="104">
        <f t="shared" si="627"/>
        <v>10.315868708289694</v>
      </c>
      <c r="I813" s="104">
        <f t="shared" si="628"/>
        <v>9.821882370761557</v>
      </c>
      <c r="J813" s="104">
        <f t="shared" si="628"/>
        <v>0</v>
      </c>
      <c r="K813" s="104">
        <f t="shared" si="629"/>
        <v>9.821882370761557</v>
      </c>
      <c r="L813" s="104">
        <f t="shared" si="630"/>
        <v>9.8027048758370015</v>
      </c>
      <c r="M813" s="104">
        <f t="shared" si="630"/>
        <v>0</v>
      </c>
      <c r="N813" s="104">
        <f t="shared" si="631"/>
        <v>9.8027048758370015</v>
      </c>
      <c r="O813" s="104">
        <f t="shared" si="632"/>
        <v>28.021052519945599</v>
      </c>
      <c r="P813" s="104">
        <f t="shared" si="632"/>
        <v>0</v>
      </c>
      <c r="Q813" s="104">
        <f t="shared" si="633"/>
        <v>28.021052519945599</v>
      </c>
      <c r="R813" s="104">
        <f t="shared" si="634"/>
        <v>27.866524803382912</v>
      </c>
      <c r="S813" s="104">
        <f t="shared" si="634"/>
        <v>0</v>
      </c>
      <c r="T813" s="104">
        <f t="shared" si="635"/>
        <v>27.866524803382912</v>
      </c>
    </row>
    <row r="814" spans="2:20" x14ac:dyDescent="0.2">
      <c r="B814" s="278" t="s">
        <v>8</v>
      </c>
      <c r="C814" s="106">
        <f t="shared" ref="C814:T814" si="636">SUM(C804:C813)</f>
        <v>24.143351388589885</v>
      </c>
      <c r="D814" s="106">
        <f t="shared" si="636"/>
        <v>2.6205973735199142</v>
      </c>
      <c r="E814" s="106">
        <f t="shared" si="636"/>
        <v>26.763948762109798</v>
      </c>
      <c r="F814" s="106">
        <f t="shared" si="636"/>
        <v>23.827374783560842</v>
      </c>
      <c r="G814" s="106">
        <f t="shared" si="636"/>
        <v>2.5181397778912658</v>
      </c>
      <c r="H814" s="106">
        <f t="shared" si="636"/>
        <v>26.345514561452106</v>
      </c>
      <c r="I814" s="106">
        <f t="shared" si="636"/>
        <v>24.324416691640412</v>
      </c>
      <c r="J814" s="106">
        <f t="shared" si="636"/>
        <v>2.6373115759877312</v>
      </c>
      <c r="K814" s="106">
        <f t="shared" si="636"/>
        <v>26.961728267628146</v>
      </c>
      <c r="L814" s="106">
        <f t="shared" si="636"/>
        <v>26.037430342419057</v>
      </c>
      <c r="M814" s="106">
        <f t="shared" si="636"/>
        <v>2.8953783680199918</v>
      </c>
      <c r="N814" s="106">
        <f t="shared" si="636"/>
        <v>28.932808710439051</v>
      </c>
      <c r="O814" s="106">
        <f t="shared" si="636"/>
        <v>37.420682793122324</v>
      </c>
      <c r="P814" s="106">
        <f t="shared" si="636"/>
        <v>4.5471566774738923</v>
      </c>
      <c r="Q814" s="106">
        <f t="shared" si="636"/>
        <v>41.967839470596218</v>
      </c>
      <c r="R814" s="106">
        <f t="shared" si="636"/>
        <v>38.758979076869075</v>
      </c>
      <c r="S814" s="106">
        <f t="shared" si="636"/>
        <v>4.9742885165447932</v>
      </c>
      <c r="T814" s="106">
        <f t="shared" si="636"/>
        <v>43.733267593413863</v>
      </c>
    </row>
    <row r="815" spans="2:20" x14ac:dyDescent="0.2">
      <c r="B815" s="279" t="s">
        <v>297</v>
      </c>
      <c r="C815" s="241"/>
      <c r="D815" s="240"/>
      <c r="E815" s="285">
        <f>Asignaciones!K87</f>
        <v>1.9421545340226352E-2</v>
      </c>
      <c r="F815" s="241"/>
      <c r="G815" s="240"/>
      <c r="H815" s="285">
        <f>Asignaciones!L87</f>
        <v>2.1333710087595367E-2</v>
      </c>
      <c r="I815" s="241"/>
      <c r="J815" s="240"/>
      <c r="K815" s="285">
        <f>Asignaciones!M87</f>
        <v>2.0235021282644487E-2</v>
      </c>
      <c r="L815" s="241"/>
      <c r="M815" s="240"/>
      <c r="N815" s="285">
        <f>Asignaciones!N87</f>
        <v>2.0194838729620357E-2</v>
      </c>
      <c r="O815" s="241"/>
      <c r="P815" s="240"/>
      <c r="Q815" s="285">
        <f>Asignaciones!O87</f>
        <v>2.0271126055477214E-2</v>
      </c>
      <c r="R815" s="241"/>
      <c r="S815" s="240"/>
      <c r="T815" s="285">
        <f>Asignaciones!P87</f>
        <v>2.0244599542041976E-2</v>
      </c>
    </row>
    <row r="819" spans="2:20" x14ac:dyDescent="0.2">
      <c r="B819" s="2" t="s">
        <v>723</v>
      </c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7"/>
    </row>
    <row r="820" spans="2:20" x14ac:dyDescent="0.2">
      <c r="B820" s="9" t="s">
        <v>20</v>
      </c>
      <c r="C820" s="199"/>
      <c r="D820" s="199"/>
      <c r="E820" s="199"/>
      <c r="F820" s="199"/>
      <c r="G820" s="199"/>
      <c r="H820" s="199"/>
      <c r="I820" s="199"/>
      <c r="J820" s="199"/>
      <c r="K820" s="199"/>
      <c r="L820" s="199"/>
      <c r="M820" s="199"/>
      <c r="N820" s="199"/>
      <c r="O820" s="199"/>
      <c r="P820" s="199"/>
      <c r="Q820" s="199"/>
      <c r="R820" s="199"/>
      <c r="S820" s="199"/>
      <c r="T820" s="262"/>
    </row>
    <row r="821" spans="2:20" x14ac:dyDescent="0.2">
      <c r="B821" s="201" t="s">
        <v>281</v>
      </c>
      <c r="C821" s="199"/>
      <c r="D821" s="199"/>
      <c r="E821" s="199"/>
      <c r="F821" s="199"/>
      <c r="G821" s="199"/>
      <c r="H821" s="199"/>
      <c r="I821" s="199"/>
      <c r="J821" s="199"/>
      <c r="K821" s="199"/>
      <c r="L821" s="199"/>
      <c r="M821" s="199"/>
      <c r="N821" s="199"/>
      <c r="O821" s="199"/>
      <c r="P821" s="199"/>
      <c r="Q821" s="199"/>
      <c r="R821" s="199"/>
      <c r="S821" s="199"/>
      <c r="T821" s="262"/>
    </row>
    <row r="822" spans="2:20" x14ac:dyDescent="0.2">
      <c r="B822" s="201" t="s">
        <v>2</v>
      </c>
      <c r="C822" s="199"/>
      <c r="D822" s="199"/>
      <c r="E822" s="199"/>
      <c r="F822" s="199"/>
      <c r="G822" s="199"/>
      <c r="H822" s="199"/>
      <c r="I822" s="199"/>
      <c r="J822" s="199"/>
      <c r="K822" s="199"/>
      <c r="L822" s="199"/>
      <c r="M822" s="199"/>
      <c r="N822" s="199"/>
      <c r="O822" s="199"/>
      <c r="P822" s="199"/>
      <c r="Q822" s="199"/>
      <c r="R822" s="199"/>
      <c r="S822" s="199"/>
      <c r="T822" s="262"/>
    </row>
    <row r="823" spans="2:20" x14ac:dyDescent="0.2">
      <c r="B823" s="256"/>
      <c r="C823" s="197"/>
      <c r="D823" s="197"/>
      <c r="E823" s="197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263"/>
    </row>
    <row r="824" spans="2:20" x14ac:dyDescent="0.2">
      <c r="B824" s="264"/>
    </row>
    <row r="825" spans="2:20" x14ac:dyDescent="0.2">
      <c r="B825" s="265" t="s">
        <v>282</v>
      </c>
      <c r="C825" s="267" t="s">
        <v>38</v>
      </c>
      <c r="D825" s="662"/>
      <c r="E825" s="299"/>
      <c r="F825" s="270" t="s">
        <v>39</v>
      </c>
      <c r="G825" s="663"/>
      <c r="H825" s="663"/>
      <c r="I825" s="301" t="s">
        <v>40</v>
      </c>
      <c r="J825" s="662"/>
      <c r="K825" s="299"/>
      <c r="L825" s="267" t="s">
        <v>121</v>
      </c>
      <c r="M825" s="662"/>
      <c r="N825" s="299"/>
      <c r="O825" s="270" t="s">
        <v>122</v>
      </c>
      <c r="P825" s="662"/>
      <c r="Q825" s="299"/>
      <c r="R825" s="301" t="s">
        <v>633</v>
      </c>
      <c r="S825" s="662"/>
      <c r="T825" s="299"/>
    </row>
    <row r="826" spans="2:20" x14ac:dyDescent="0.2">
      <c r="B826" s="273"/>
      <c r="C826" s="274" t="s">
        <v>283</v>
      </c>
      <c r="D826" s="275" t="s">
        <v>284</v>
      </c>
      <c r="E826" s="275" t="s">
        <v>47</v>
      </c>
      <c r="F826" s="275" t="s">
        <v>283</v>
      </c>
      <c r="G826" s="275" t="s">
        <v>284</v>
      </c>
      <c r="H826" s="275" t="s">
        <v>47</v>
      </c>
      <c r="I826" s="276" t="s">
        <v>283</v>
      </c>
      <c r="J826" s="276" t="s">
        <v>284</v>
      </c>
      <c r="K826" s="276" t="s">
        <v>47</v>
      </c>
      <c r="L826" s="274" t="s">
        <v>283</v>
      </c>
      <c r="M826" s="275" t="s">
        <v>284</v>
      </c>
      <c r="N826" s="275" t="s">
        <v>47</v>
      </c>
      <c r="O826" s="275" t="s">
        <v>283</v>
      </c>
      <c r="P826" s="275" t="s">
        <v>284</v>
      </c>
      <c r="Q826" s="275" t="s">
        <v>47</v>
      </c>
      <c r="R826" s="276" t="s">
        <v>283</v>
      </c>
      <c r="S826" s="276" t="s">
        <v>284</v>
      </c>
      <c r="T826" s="276" t="s">
        <v>47</v>
      </c>
    </row>
    <row r="827" spans="2:20" x14ac:dyDescent="0.2">
      <c r="B827" s="286" t="s">
        <v>104</v>
      </c>
      <c r="C827" s="234"/>
      <c r="D827" s="234"/>
      <c r="E827" s="234"/>
      <c r="F827" s="234"/>
      <c r="G827" s="234"/>
      <c r="H827" s="234"/>
      <c r="I827" s="234"/>
      <c r="J827" s="234"/>
      <c r="K827" s="234"/>
      <c r="L827" s="234"/>
      <c r="M827" s="234"/>
      <c r="N827" s="234"/>
      <c r="O827" s="234"/>
      <c r="P827" s="234"/>
      <c r="Q827" s="234"/>
      <c r="R827" s="234"/>
      <c r="S827" s="234"/>
      <c r="T827" s="232"/>
    </row>
    <row r="828" spans="2:20" x14ac:dyDescent="0.2">
      <c r="B828" s="114" t="s">
        <v>715</v>
      </c>
      <c r="C828" s="104">
        <f>C588*$E$839</f>
        <v>0</v>
      </c>
      <c r="D828" s="104">
        <f>D588*$E$839</f>
        <v>5.0715745963401506</v>
      </c>
      <c r="E828" s="104">
        <f>+C828+D828</f>
        <v>5.0715745963401506</v>
      </c>
      <c r="F828" s="104">
        <f>F588*$H$839</f>
        <v>0</v>
      </c>
      <c r="G828" s="104">
        <f>G588*$H$839</f>
        <v>4.7572567372694303</v>
      </c>
      <c r="H828" s="104">
        <f>+F828+G828</f>
        <v>4.7572567372694303</v>
      </c>
      <c r="I828" s="104">
        <f>I588*$K$839</f>
        <v>0</v>
      </c>
      <c r="J828" s="104">
        <f>J588*$K$839</f>
        <v>5.0306241766945012</v>
      </c>
      <c r="K828" s="104">
        <f>+I828+J828</f>
        <v>5.0306241766945012</v>
      </c>
      <c r="L828" s="104">
        <f>L588*$N$839</f>
        <v>0</v>
      </c>
      <c r="M828" s="104">
        <f>M588*$N$839</f>
        <v>5.5383631809257032</v>
      </c>
      <c r="N828" s="104">
        <f>+L828+M828</f>
        <v>5.5383631809257032</v>
      </c>
      <c r="O828" s="104">
        <f>O588*$Q$839</f>
        <v>0</v>
      </c>
      <c r="P828" s="104">
        <f>P588*$Q$839</f>
        <v>12.232141632662559</v>
      </c>
      <c r="Q828" s="104">
        <f>+O828+P828</f>
        <v>12.232141632662559</v>
      </c>
      <c r="R828" s="104">
        <f>R588*$T$839</f>
        <v>0</v>
      </c>
      <c r="S828" s="104">
        <f>S588*$T$839</f>
        <v>13.398267575814307</v>
      </c>
      <c r="T828" s="104">
        <f>+R828+S828</f>
        <v>13.398267575814307</v>
      </c>
    </row>
    <row r="829" spans="2:20" x14ac:dyDescent="0.2">
      <c r="B829" s="114" t="s">
        <v>716</v>
      </c>
      <c r="C829" s="104">
        <f t="shared" ref="C829:D837" si="637">C589*$E$839</f>
        <v>6.9012917115177608</v>
      </c>
      <c r="D829" s="104">
        <f t="shared" si="637"/>
        <v>0</v>
      </c>
      <c r="E829" s="104">
        <f t="shared" ref="E829:E837" si="638">+C829+D829</f>
        <v>6.9012917115177608</v>
      </c>
      <c r="F829" s="104">
        <f t="shared" ref="F829:G837" si="639">F589*$H$839</f>
        <v>6.4735746003168035</v>
      </c>
      <c r="G829" s="104">
        <f t="shared" si="639"/>
        <v>0</v>
      </c>
      <c r="H829" s="104">
        <f t="shared" ref="H829:H837" si="640">+F829+G829</f>
        <v>6.4735746003168035</v>
      </c>
      <c r="I829" s="104">
        <f t="shared" ref="I829:J837" si="641">I589*$K$839</f>
        <v>6.8455672444286577</v>
      </c>
      <c r="J829" s="104">
        <f t="shared" si="641"/>
        <v>0</v>
      </c>
      <c r="K829" s="104">
        <f t="shared" ref="K829:K837" si="642">+I829+J829</f>
        <v>6.8455672444286577</v>
      </c>
      <c r="L829" s="104">
        <f t="shared" ref="L829:M837" si="643">L589*$N$839</f>
        <v>7.5364877691989616</v>
      </c>
      <c r="M829" s="104">
        <f t="shared" si="643"/>
        <v>0</v>
      </c>
      <c r="N829" s="104">
        <f t="shared" ref="N829:N837" si="644">+L829+M829</f>
        <v>7.5364877691989616</v>
      </c>
      <c r="O829" s="104">
        <f t="shared" ref="O829:P837" si="645">O589*$Q$839</f>
        <v>12.483930196628357</v>
      </c>
      <c r="P829" s="104">
        <f t="shared" si="645"/>
        <v>0</v>
      </c>
      <c r="Q829" s="104">
        <f t="shared" ref="Q829:Q837" si="646">+O829+P829</f>
        <v>12.483930196628357</v>
      </c>
      <c r="R829" s="104">
        <f t="shared" ref="R829:S837" si="647">R589*$T$839</f>
        <v>13.674059882170191</v>
      </c>
      <c r="S829" s="104">
        <f t="shared" si="647"/>
        <v>0</v>
      </c>
      <c r="T829" s="104">
        <f t="shared" ref="T829:T837" si="648">+R829+S829</f>
        <v>13.674059882170191</v>
      </c>
    </row>
    <row r="830" spans="2:20" x14ac:dyDescent="0.2">
      <c r="B830" s="114" t="s">
        <v>287</v>
      </c>
      <c r="C830" s="104">
        <f>C590*$E$839</f>
        <v>4.2525565123789022</v>
      </c>
      <c r="D830" s="104">
        <f t="shared" si="637"/>
        <v>0</v>
      </c>
      <c r="E830" s="104">
        <f t="shared" si="638"/>
        <v>4.2525565123789022</v>
      </c>
      <c r="F830" s="104">
        <f t="shared" si="639"/>
        <v>3.9889984332938049</v>
      </c>
      <c r="G830" s="104">
        <f t="shared" si="639"/>
        <v>0</v>
      </c>
      <c r="H830" s="104">
        <f t="shared" si="640"/>
        <v>3.9889984332938049</v>
      </c>
      <c r="I830" s="104">
        <f t="shared" si="641"/>
        <v>4.2182192527289262</v>
      </c>
      <c r="J830" s="104">
        <f t="shared" si="641"/>
        <v>0</v>
      </c>
      <c r="K830" s="104">
        <f t="shared" si="642"/>
        <v>4.2182192527289262</v>
      </c>
      <c r="L830" s="104">
        <f t="shared" si="643"/>
        <v>4.6439625338373878</v>
      </c>
      <c r="M830" s="104">
        <f t="shared" si="643"/>
        <v>0</v>
      </c>
      <c r="N830" s="104">
        <f t="shared" si="644"/>
        <v>4.6439625338373878</v>
      </c>
      <c r="O830" s="104">
        <f t="shared" si="645"/>
        <v>5.1283750807745605</v>
      </c>
      <c r="P830" s="104">
        <f t="shared" si="645"/>
        <v>0</v>
      </c>
      <c r="Q830" s="104">
        <f t="shared" si="646"/>
        <v>5.1283750807745605</v>
      </c>
      <c r="R830" s="104">
        <f t="shared" si="647"/>
        <v>5.6172781206098197</v>
      </c>
      <c r="S830" s="104">
        <f t="shared" si="647"/>
        <v>0</v>
      </c>
      <c r="T830" s="104">
        <f t="shared" si="648"/>
        <v>5.6172781206098197</v>
      </c>
    </row>
    <row r="831" spans="2:20" x14ac:dyDescent="0.2">
      <c r="B831" s="114" t="s">
        <v>288</v>
      </c>
      <c r="C831" s="104">
        <f t="shared" si="637"/>
        <v>0</v>
      </c>
      <c r="D831" s="104">
        <f t="shared" si="637"/>
        <v>0</v>
      </c>
      <c r="E831" s="104">
        <f t="shared" si="638"/>
        <v>0</v>
      </c>
      <c r="F831" s="104">
        <f t="shared" si="639"/>
        <v>7.5174036915406504</v>
      </c>
      <c r="G831" s="104">
        <f t="shared" si="639"/>
        <v>0</v>
      </c>
      <c r="H831" s="104">
        <f t="shared" si="640"/>
        <v>7.5174036915406504</v>
      </c>
      <c r="I831" s="104">
        <f t="shared" si="641"/>
        <v>9.5574354014642218</v>
      </c>
      <c r="J831" s="104">
        <f t="shared" si="641"/>
        <v>0</v>
      </c>
      <c r="K831" s="104">
        <f t="shared" si="642"/>
        <v>9.5574354014642218</v>
      </c>
      <c r="L831" s="104">
        <f t="shared" si="643"/>
        <v>11.958022989777799</v>
      </c>
      <c r="M831" s="104">
        <f t="shared" si="643"/>
        <v>0</v>
      </c>
      <c r="N831" s="104">
        <f t="shared" si="644"/>
        <v>11.958022989777799</v>
      </c>
      <c r="O831" s="104">
        <f t="shared" si="645"/>
        <v>20.011162455818624</v>
      </c>
      <c r="P831" s="104">
        <f t="shared" si="645"/>
        <v>0</v>
      </c>
      <c r="Q831" s="104">
        <f t="shared" si="646"/>
        <v>20.011162455818624</v>
      </c>
      <c r="R831" s="104">
        <f t="shared" si="647"/>
        <v>24.709648270468826</v>
      </c>
      <c r="S831" s="104">
        <f t="shared" si="647"/>
        <v>0</v>
      </c>
      <c r="T831" s="104">
        <f t="shared" si="648"/>
        <v>24.709648270468826</v>
      </c>
    </row>
    <row r="832" spans="2:20" x14ac:dyDescent="0.2">
      <c r="B832" s="114" t="s">
        <v>289</v>
      </c>
      <c r="C832" s="104">
        <f t="shared" si="637"/>
        <v>4.4226587728740583</v>
      </c>
      <c r="D832" s="104">
        <f t="shared" si="637"/>
        <v>0</v>
      </c>
      <c r="E832" s="104">
        <f t="shared" si="638"/>
        <v>4.4226587728740583</v>
      </c>
      <c r="F832" s="104">
        <f t="shared" si="639"/>
        <v>4.1485583706255573</v>
      </c>
      <c r="G832" s="104">
        <f t="shared" si="639"/>
        <v>0</v>
      </c>
      <c r="H832" s="104">
        <f t="shared" si="640"/>
        <v>4.1485583706255573</v>
      </c>
      <c r="I832" s="104">
        <f t="shared" si="641"/>
        <v>4.3869480228380828</v>
      </c>
      <c r="J832" s="104">
        <f t="shared" si="641"/>
        <v>0</v>
      </c>
      <c r="K832" s="104">
        <f t="shared" si="642"/>
        <v>4.3869480228380828</v>
      </c>
      <c r="L832" s="104">
        <f t="shared" si="643"/>
        <v>4.8297210351908832</v>
      </c>
      <c r="M832" s="104">
        <f t="shared" si="643"/>
        <v>0</v>
      </c>
      <c r="N832" s="104">
        <f t="shared" si="644"/>
        <v>4.8297210351908832</v>
      </c>
      <c r="O832" s="104">
        <f t="shared" si="645"/>
        <v>5.3335100840055425</v>
      </c>
      <c r="P832" s="104">
        <f t="shared" si="645"/>
        <v>0</v>
      </c>
      <c r="Q832" s="104">
        <f t="shared" si="646"/>
        <v>5.3335100840055425</v>
      </c>
      <c r="R832" s="104">
        <f t="shared" si="647"/>
        <v>5.8419692454342114</v>
      </c>
      <c r="S832" s="104">
        <f t="shared" si="647"/>
        <v>0</v>
      </c>
      <c r="T832" s="104">
        <f t="shared" si="648"/>
        <v>5.8419692454342114</v>
      </c>
    </row>
    <row r="833" spans="2:20" x14ac:dyDescent="0.2">
      <c r="B833" s="114" t="s">
        <v>290</v>
      </c>
      <c r="C833" s="104">
        <f t="shared" si="637"/>
        <v>0</v>
      </c>
      <c r="D833" s="104">
        <f t="shared" si="637"/>
        <v>3.4853606027987087</v>
      </c>
      <c r="E833" s="104">
        <f t="shared" si="638"/>
        <v>3.4853606027987087</v>
      </c>
      <c r="F833" s="104">
        <f t="shared" si="639"/>
        <v>0</v>
      </c>
      <c r="G833" s="104">
        <f t="shared" si="639"/>
        <v>3.2693505526750863</v>
      </c>
      <c r="H833" s="104">
        <f t="shared" si="640"/>
        <v>3.2693505526750863</v>
      </c>
      <c r="I833" s="104">
        <f t="shared" si="641"/>
        <v>0</v>
      </c>
      <c r="J833" s="104">
        <f t="shared" si="641"/>
        <v>3.4572180650937483</v>
      </c>
      <c r="K833" s="104">
        <f t="shared" si="642"/>
        <v>3.4572180650937483</v>
      </c>
      <c r="L833" s="104">
        <f t="shared" si="643"/>
        <v>0</v>
      </c>
      <c r="M833" s="104">
        <f t="shared" si="643"/>
        <v>3.8061537828348873</v>
      </c>
      <c r="N833" s="104">
        <f t="shared" si="644"/>
        <v>3.8061537828348873</v>
      </c>
      <c r="O833" s="104">
        <f t="shared" si="645"/>
        <v>0</v>
      </c>
      <c r="P833" s="104">
        <f t="shared" si="645"/>
        <v>4.2031743519164566</v>
      </c>
      <c r="Q833" s="104">
        <f t="shared" si="646"/>
        <v>4.2031743519164566</v>
      </c>
      <c r="R833" s="104">
        <f t="shared" si="647"/>
        <v>0</v>
      </c>
      <c r="S833" s="104">
        <f t="shared" si="647"/>
        <v>4.6038752923202111</v>
      </c>
      <c r="T833" s="104">
        <f t="shared" si="648"/>
        <v>4.6038752923202111</v>
      </c>
    </row>
    <row r="834" spans="2:20" x14ac:dyDescent="0.2">
      <c r="B834" s="114" t="s">
        <v>291</v>
      </c>
      <c r="C834" s="104">
        <f t="shared" si="637"/>
        <v>0</v>
      </c>
      <c r="D834" s="104">
        <f t="shared" si="637"/>
        <v>1.7773950484391821</v>
      </c>
      <c r="E834" s="104">
        <f t="shared" si="638"/>
        <v>1.7773950484391821</v>
      </c>
      <c r="F834" s="104">
        <f t="shared" si="639"/>
        <v>0</v>
      </c>
      <c r="G834" s="104">
        <f t="shared" si="639"/>
        <v>1.6672385288542273</v>
      </c>
      <c r="H834" s="104">
        <f t="shared" si="640"/>
        <v>1.6672385288542273</v>
      </c>
      <c r="I834" s="104">
        <f t="shared" si="641"/>
        <v>0</v>
      </c>
      <c r="J834" s="104">
        <f t="shared" si="641"/>
        <v>1.763043475426294</v>
      </c>
      <c r="K834" s="104">
        <f t="shared" si="642"/>
        <v>1.763043475426294</v>
      </c>
      <c r="L834" s="104">
        <f t="shared" si="643"/>
        <v>0</v>
      </c>
      <c r="M834" s="104">
        <f t="shared" si="643"/>
        <v>1.940986789652851</v>
      </c>
      <c r="N834" s="104">
        <f t="shared" si="644"/>
        <v>1.940986789652851</v>
      </c>
      <c r="O834" s="104">
        <f t="shared" si="645"/>
        <v>0</v>
      </c>
      <c r="P834" s="104">
        <f t="shared" si="645"/>
        <v>2.1434514623318983</v>
      </c>
      <c r="Q834" s="104">
        <f t="shared" si="646"/>
        <v>2.1434514623318983</v>
      </c>
      <c r="R834" s="104">
        <f t="shared" si="647"/>
        <v>0</v>
      </c>
      <c r="S834" s="104">
        <f t="shared" si="647"/>
        <v>2.3477929777569209</v>
      </c>
      <c r="T834" s="104">
        <f t="shared" si="648"/>
        <v>2.3477929777569209</v>
      </c>
    </row>
    <row r="835" spans="2:20" x14ac:dyDescent="0.2">
      <c r="B835" s="114" t="s">
        <v>292</v>
      </c>
      <c r="C835" s="104">
        <f t="shared" si="637"/>
        <v>41.657696447793327</v>
      </c>
      <c r="D835" s="104">
        <f t="shared" si="637"/>
        <v>0</v>
      </c>
      <c r="E835" s="119">
        <f t="shared" si="638"/>
        <v>41.657696447793327</v>
      </c>
      <c r="F835" s="104">
        <f t="shared" si="639"/>
        <v>39.075903020020952</v>
      </c>
      <c r="G835" s="104">
        <f t="shared" si="639"/>
        <v>0</v>
      </c>
      <c r="H835" s="119">
        <f t="shared" si="640"/>
        <v>39.075903020020952</v>
      </c>
      <c r="I835" s="104">
        <f t="shared" si="641"/>
        <v>41.32133145530377</v>
      </c>
      <c r="J835" s="104">
        <f t="shared" si="641"/>
        <v>0</v>
      </c>
      <c r="K835" s="119">
        <f t="shared" si="642"/>
        <v>41.32133145530377</v>
      </c>
      <c r="L835" s="104">
        <f t="shared" si="643"/>
        <v>45.491877882488701</v>
      </c>
      <c r="M835" s="104">
        <f t="shared" si="643"/>
        <v>0</v>
      </c>
      <c r="N835" s="119">
        <f t="shared" si="644"/>
        <v>45.491877882488701</v>
      </c>
      <c r="O835" s="104">
        <f t="shared" si="645"/>
        <v>0</v>
      </c>
      <c r="P835" s="104">
        <f t="shared" si="645"/>
        <v>0</v>
      </c>
      <c r="Q835" s="119">
        <f t="shared" si="646"/>
        <v>0</v>
      </c>
      <c r="R835" s="104">
        <f t="shared" si="647"/>
        <v>0</v>
      </c>
      <c r="S835" s="104">
        <f t="shared" si="647"/>
        <v>0</v>
      </c>
      <c r="T835" s="119">
        <f t="shared" si="648"/>
        <v>0</v>
      </c>
    </row>
    <row r="836" spans="2:20" x14ac:dyDescent="0.2">
      <c r="B836" s="114" t="s">
        <v>293</v>
      </c>
      <c r="C836" s="104">
        <f t="shared" si="637"/>
        <v>0</v>
      </c>
      <c r="D836" s="104">
        <f t="shared" si="637"/>
        <v>1.8259956942949409</v>
      </c>
      <c r="E836" s="104">
        <f t="shared" si="638"/>
        <v>1.8259956942949409</v>
      </c>
      <c r="F836" s="104">
        <f t="shared" si="639"/>
        <v>0</v>
      </c>
      <c r="G836" s="104">
        <f t="shared" si="639"/>
        <v>1.7128270823775851</v>
      </c>
      <c r="H836" s="104">
        <f t="shared" si="640"/>
        <v>1.7128270823775851</v>
      </c>
      <c r="I836" s="104">
        <f t="shared" si="641"/>
        <v>0</v>
      </c>
      <c r="J836" s="104">
        <f t="shared" si="641"/>
        <v>1.8112516954574815</v>
      </c>
      <c r="K836" s="104">
        <f t="shared" si="642"/>
        <v>1.8112516954574815</v>
      </c>
      <c r="L836" s="104">
        <f t="shared" si="643"/>
        <v>0</v>
      </c>
      <c r="M836" s="104">
        <f t="shared" si="643"/>
        <v>1.9940606471824212</v>
      </c>
      <c r="N836" s="104">
        <f t="shared" si="644"/>
        <v>1.9940606471824212</v>
      </c>
      <c r="O836" s="104">
        <f t="shared" si="645"/>
        <v>0</v>
      </c>
      <c r="P836" s="104">
        <f t="shared" si="645"/>
        <v>2.2020614632550353</v>
      </c>
      <c r="Q836" s="104">
        <f t="shared" si="646"/>
        <v>2.2020614632550353</v>
      </c>
      <c r="R836" s="104">
        <f t="shared" si="647"/>
        <v>0</v>
      </c>
      <c r="S836" s="104">
        <f t="shared" si="647"/>
        <v>2.4119904419924612</v>
      </c>
      <c r="T836" s="104">
        <f t="shared" si="648"/>
        <v>2.4119904419924612</v>
      </c>
    </row>
    <row r="837" spans="2:20" x14ac:dyDescent="0.2">
      <c r="B837" s="114" t="s">
        <v>294</v>
      </c>
      <c r="C837" s="104">
        <f t="shared" si="637"/>
        <v>54.797894725511306</v>
      </c>
      <c r="D837" s="104">
        <f t="shared" si="637"/>
        <v>0</v>
      </c>
      <c r="E837" s="104">
        <f t="shared" si="638"/>
        <v>54.797894725511306</v>
      </c>
      <c r="F837" s="104">
        <f t="shared" si="639"/>
        <v>46.728835738212908</v>
      </c>
      <c r="G837" s="104">
        <f t="shared" si="639"/>
        <v>0</v>
      </c>
      <c r="H837" s="104">
        <f t="shared" si="640"/>
        <v>46.728835738212908</v>
      </c>
      <c r="I837" s="104">
        <f t="shared" si="641"/>
        <v>44.9218423359235</v>
      </c>
      <c r="J837" s="104">
        <f t="shared" si="641"/>
        <v>0</v>
      </c>
      <c r="K837" s="104">
        <f t="shared" si="642"/>
        <v>44.9218423359235</v>
      </c>
      <c r="L837" s="104">
        <f t="shared" si="643"/>
        <v>44.959806337067199</v>
      </c>
      <c r="M837" s="104">
        <f t="shared" si="643"/>
        <v>0</v>
      </c>
      <c r="N837" s="104">
        <f t="shared" si="644"/>
        <v>44.959806337067199</v>
      </c>
      <c r="O837" s="104">
        <f t="shared" si="645"/>
        <v>128.05819979426192</v>
      </c>
      <c r="P837" s="104">
        <f t="shared" si="645"/>
        <v>0</v>
      </c>
      <c r="Q837" s="104">
        <f t="shared" si="646"/>
        <v>128.05819979426192</v>
      </c>
      <c r="R837" s="104">
        <f t="shared" si="647"/>
        <v>127.51487601983339</v>
      </c>
      <c r="S837" s="104">
        <f t="shared" si="647"/>
        <v>0</v>
      </c>
      <c r="T837" s="104">
        <f t="shared" si="648"/>
        <v>127.51487601983339</v>
      </c>
    </row>
    <row r="838" spans="2:20" x14ac:dyDescent="0.2">
      <c r="B838" s="278" t="s">
        <v>8</v>
      </c>
      <c r="C838" s="106">
        <f t="shared" ref="C838:T838" si="649">SUM(C828:C837)</f>
        <v>112.03209817007536</v>
      </c>
      <c r="D838" s="106">
        <f t="shared" si="649"/>
        <v>12.160325941872982</v>
      </c>
      <c r="E838" s="106">
        <f t="shared" si="649"/>
        <v>124.19242411194836</v>
      </c>
      <c r="F838" s="106">
        <f t="shared" si="649"/>
        <v>107.93327385401068</v>
      </c>
      <c r="G838" s="106">
        <f t="shared" si="649"/>
        <v>11.406672901176329</v>
      </c>
      <c r="H838" s="106">
        <f t="shared" si="649"/>
        <v>119.33994675518701</v>
      </c>
      <c r="I838" s="106">
        <f t="shared" si="649"/>
        <v>111.25134371268716</v>
      </c>
      <c r="J838" s="106">
        <f t="shared" si="649"/>
        <v>12.062137412672026</v>
      </c>
      <c r="K838" s="106">
        <f t="shared" si="649"/>
        <v>123.31348112535919</v>
      </c>
      <c r="L838" s="106">
        <f t="shared" si="649"/>
        <v>119.41987854756093</v>
      </c>
      <c r="M838" s="106">
        <f t="shared" si="649"/>
        <v>13.279564400595861</v>
      </c>
      <c r="N838" s="106">
        <f t="shared" si="649"/>
        <v>132.69944294815681</v>
      </c>
      <c r="O838" s="106">
        <f t="shared" si="649"/>
        <v>171.01517761148901</v>
      </c>
      <c r="P838" s="106">
        <f t="shared" si="649"/>
        <v>20.780828910165951</v>
      </c>
      <c r="Q838" s="106">
        <f t="shared" si="649"/>
        <v>191.79600652165496</v>
      </c>
      <c r="R838" s="106">
        <f t="shared" si="649"/>
        <v>177.35783153851645</v>
      </c>
      <c r="S838" s="106">
        <f t="shared" si="649"/>
        <v>22.761926287883902</v>
      </c>
      <c r="T838" s="106">
        <f t="shared" si="649"/>
        <v>200.11975782640036</v>
      </c>
    </row>
    <row r="839" spans="2:20" x14ac:dyDescent="0.2">
      <c r="B839" s="279" t="s">
        <v>297</v>
      </c>
      <c r="C839" s="241"/>
      <c r="D839" s="240"/>
      <c r="E839" s="285">
        <f>Asignaciones!K88</f>
        <v>9.0121559312561134E-2</v>
      </c>
      <c r="F839" s="241"/>
      <c r="G839" s="240"/>
      <c r="H839" s="285">
        <f>Asignaciones!L88</f>
        <v>9.6637468211359143E-2</v>
      </c>
      <c r="I839" s="241"/>
      <c r="J839" s="240"/>
      <c r="K839" s="285">
        <f>Asignaciones!M88</f>
        <v>9.2547884551027429E-2</v>
      </c>
      <c r="L839" s="241"/>
      <c r="M839" s="240"/>
      <c r="N839" s="285">
        <f>Asignaciones!N88</f>
        <v>9.2623010668217209E-2</v>
      </c>
      <c r="O839" s="241"/>
      <c r="P839" s="240"/>
      <c r="Q839" s="285">
        <f>Asignaciones!O88</f>
        <v>9.2640485528486111E-2</v>
      </c>
      <c r="R839" s="241"/>
      <c r="S839" s="240"/>
      <c r="T839" s="285">
        <f>Asignaciones!P88</f>
        <v>9.2637586455031298E-2</v>
      </c>
    </row>
    <row r="843" spans="2:20" x14ac:dyDescent="0.2">
      <c r="B843" s="2" t="s">
        <v>724</v>
      </c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7"/>
    </row>
    <row r="844" spans="2:20" x14ac:dyDescent="0.2">
      <c r="B844" s="9" t="s">
        <v>20</v>
      </c>
      <c r="C844" s="199"/>
      <c r="D844" s="199"/>
      <c r="E844" s="199"/>
      <c r="F844" s="199"/>
      <c r="G844" s="199"/>
      <c r="H844" s="199"/>
      <c r="I844" s="199"/>
      <c r="J844" s="199"/>
      <c r="K844" s="199"/>
      <c r="L844" s="199"/>
      <c r="M844" s="199"/>
      <c r="N844" s="199"/>
      <c r="O844" s="199"/>
      <c r="P844" s="199"/>
      <c r="Q844" s="199"/>
      <c r="R844" s="199"/>
      <c r="S844" s="199"/>
      <c r="T844" s="262"/>
    </row>
    <row r="845" spans="2:20" x14ac:dyDescent="0.2">
      <c r="B845" s="201" t="s">
        <v>281</v>
      </c>
      <c r="C845" s="199"/>
      <c r="D845" s="199"/>
      <c r="E845" s="199"/>
      <c r="F845" s="199"/>
      <c r="G845" s="199"/>
      <c r="H845" s="199"/>
      <c r="I845" s="199"/>
      <c r="J845" s="199"/>
      <c r="K845" s="199"/>
      <c r="L845" s="199"/>
      <c r="M845" s="199"/>
      <c r="N845" s="199"/>
      <c r="O845" s="199"/>
      <c r="P845" s="199"/>
      <c r="Q845" s="199"/>
      <c r="R845" s="199"/>
      <c r="S845" s="199"/>
      <c r="T845" s="262"/>
    </row>
    <row r="846" spans="2:20" x14ac:dyDescent="0.2">
      <c r="B846" s="201" t="s">
        <v>2</v>
      </c>
      <c r="C846" s="199"/>
      <c r="D846" s="199"/>
      <c r="E846" s="199"/>
      <c r="F846" s="199"/>
      <c r="G846" s="199"/>
      <c r="H846" s="199"/>
      <c r="I846" s="199"/>
      <c r="J846" s="199"/>
      <c r="K846" s="199"/>
      <c r="L846" s="199"/>
      <c r="M846" s="199"/>
      <c r="N846" s="199"/>
      <c r="O846" s="199"/>
      <c r="P846" s="199"/>
      <c r="Q846" s="199"/>
      <c r="R846" s="199"/>
      <c r="S846" s="199"/>
      <c r="T846" s="262"/>
    </row>
    <row r="847" spans="2:20" x14ac:dyDescent="0.2">
      <c r="B847" s="256"/>
      <c r="C847" s="197"/>
      <c r="D847" s="197"/>
      <c r="E847" s="197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263"/>
    </row>
    <row r="848" spans="2:20" x14ac:dyDescent="0.2">
      <c r="B848" s="264"/>
    </row>
    <row r="849" spans="2:20" x14ac:dyDescent="0.2">
      <c r="B849" s="265" t="s">
        <v>282</v>
      </c>
      <c r="C849" s="267" t="s">
        <v>38</v>
      </c>
      <c r="D849" s="662"/>
      <c r="E849" s="299"/>
      <c r="F849" s="270" t="s">
        <v>39</v>
      </c>
      <c r="G849" s="663"/>
      <c r="H849" s="663"/>
      <c r="I849" s="301" t="s">
        <v>40</v>
      </c>
      <c r="J849" s="662"/>
      <c r="K849" s="299"/>
      <c r="L849" s="267" t="s">
        <v>121</v>
      </c>
      <c r="M849" s="662"/>
      <c r="N849" s="299"/>
      <c r="O849" s="270" t="s">
        <v>122</v>
      </c>
      <c r="P849" s="662"/>
      <c r="Q849" s="299"/>
      <c r="R849" s="301" t="s">
        <v>633</v>
      </c>
      <c r="S849" s="662"/>
      <c r="T849" s="299"/>
    </row>
    <row r="850" spans="2:20" x14ac:dyDescent="0.2">
      <c r="B850" s="273"/>
      <c r="C850" s="274" t="s">
        <v>283</v>
      </c>
      <c r="D850" s="275" t="s">
        <v>284</v>
      </c>
      <c r="E850" s="275" t="s">
        <v>47</v>
      </c>
      <c r="F850" s="275" t="s">
        <v>283</v>
      </c>
      <c r="G850" s="275" t="s">
        <v>284</v>
      </c>
      <c r="H850" s="275" t="s">
        <v>47</v>
      </c>
      <c r="I850" s="276" t="s">
        <v>283</v>
      </c>
      <c r="J850" s="276" t="s">
        <v>284</v>
      </c>
      <c r="K850" s="276" t="s">
        <v>47</v>
      </c>
      <c r="L850" s="274" t="s">
        <v>283</v>
      </c>
      <c r="M850" s="275" t="s">
        <v>284</v>
      </c>
      <c r="N850" s="275" t="s">
        <v>47</v>
      </c>
      <c r="O850" s="275" t="s">
        <v>283</v>
      </c>
      <c r="P850" s="275" t="s">
        <v>284</v>
      </c>
      <c r="Q850" s="275" t="s">
        <v>47</v>
      </c>
      <c r="R850" s="276" t="s">
        <v>283</v>
      </c>
      <c r="S850" s="276" t="s">
        <v>284</v>
      </c>
      <c r="T850" s="276" t="s">
        <v>47</v>
      </c>
    </row>
    <row r="851" spans="2:20" x14ac:dyDescent="0.2">
      <c r="B851" s="286" t="s">
        <v>105</v>
      </c>
      <c r="C851" s="234"/>
      <c r="D851" s="234"/>
      <c r="E851" s="234"/>
      <c r="F851" s="234"/>
      <c r="G851" s="234"/>
      <c r="H851" s="234"/>
      <c r="I851" s="234"/>
      <c r="J851" s="234"/>
      <c r="K851" s="234"/>
      <c r="L851" s="234"/>
      <c r="M851" s="234"/>
      <c r="N851" s="234"/>
      <c r="O851" s="234"/>
      <c r="P851" s="234"/>
      <c r="Q851" s="234"/>
      <c r="R851" s="234"/>
      <c r="S851" s="234"/>
      <c r="T851" s="232"/>
    </row>
    <row r="852" spans="2:20" x14ac:dyDescent="0.2">
      <c r="B852" s="114" t="s">
        <v>715</v>
      </c>
      <c r="C852" s="104">
        <f>C588*$E$863</f>
        <v>0</v>
      </c>
      <c r="D852" s="104">
        <f>D588*$E$863</f>
        <v>4.898590656620021</v>
      </c>
      <c r="E852" s="104">
        <f>+C852+D852</f>
        <v>4.898590656620021</v>
      </c>
      <c r="F852" s="104">
        <f>F588*$H$863</f>
        <v>0</v>
      </c>
      <c r="G852" s="104">
        <f>G588*$H$863</f>
        <v>4.9798184559720937</v>
      </c>
      <c r="H852" s="104">
        <f>+F852+G852</f>
        <v>4.9798184559720937</v>
      </c>
      <c r="I852" s="104">
        <f>I588*$K$863</f>
        <v>0</v>
      </c>
      <c r="J852" s="104">
        <f>J588*$K$863</f>
        <v>5.522997118777158</v>
      </c>
      <c r="K852" s="104">
        <f>+I852+J852</f>
        <v>5.522997118777158</v>
      </c>
      <c r="L852" s="104">
        <f>L588*$N$863</f>
        <v>0</v>
      </c>
      <c r="M852" s="104">
        <f>M588*$N$863</f>
        <v>6.0752600405966639</v>
      </c>
      <c r="N852" s="104">
        <f>+L852+M852</f>
        <v>6.0752600405966639</v>
      </c>
      <c r="O852" s="104">
        <f>O588*$Q$863</f>
        <v>0</v>
      </c>
      <c r="P852" s="104">
        <f>P588*$Q$863</f>
        <v>13.312021803993122</v>
      </c>
      <c r="Q852" s="104">
        <f>+O852+P852</f>
        <v>13.312021803993122</v>
      </c>
      <c r="R852" s="104">
        <f>R588*$T$863</f>
        <v>0</v>
      </c>
      <c r="S852" s="104">
        <f>S588*$T$863</f>
        <v>14.577002289734125</v>
      </c>
      <c r="T852" s="104">
        <f>+R852+S852</f>
        <v>14.577002289734125</v>
      </c>
    </row>
    <row r="853" spans="2:20" x14ac:dyDescent="0.2">
      <c r="B853" s="114" t="s">
        <v>716</v>
      </c>
      <c r="C853" s="104">
        <f t="shared" ref="C853:D861" si="650">C589*$E$863</f>
        <v>6.6658988159311088</v>
      </c>
      <c r="D853" s="104">
        <f t="shared" si="650"/>
        <v>0</v>
      </c>
      <c r="E853" s="104">
        <f t="shared" ref="E853:E861" si="651">+C853+D853</f>
        <v>6.6658988159311088</v>
      </c>
      <c r="F853" s="104">
        <f t="shared" ref="F853:G861" si="652">F589*$H$863</f>
        <v>6.7764318915596951</v>
      </c>
      <c r="G853" s="104">
        <f t="shared" si="652"/>
        <v>0</v>
      </c>
      <c r="H853" s="104">
        <f t="shared" ref="H853:H861" si="653">+F853+G853</f>
        <v>6.7764318915596951</v>
      </c>
      <c r="I853" s="104">
        <f t="shared" ref="I853:J861" si="654">I589*$K$863</f>
        <v>7.5155779560176752</v>
      </c>
      <c r="J853" s="104">
        <f t="shared" si="654"/>
        <v>0</v>
      </c>
      <c r="K853" s="104">
        <f t="shared" ref="K853:K861" si="655">+I853+J853</f>
        <v>7.5155779560176752</v>
      </c>
      <c r="L853" s="104">
        <f t="shared" ref="L853:M861" si="656">L589*$N$863</f>
        <v>8.2670856884844213</v>
      </c>
      <c r="M853" s="104">
        <f t="shared" si="656"/>
        <v>0</v>
      </c>
      <c r="N853" s="104">
        <f t="shared" ref="N853:N861" si="657">+L853+M853</f>
        <v>8.2670856884844213</v>
      </c>
      <c r="O853" s="104">
        <f t="shared" ref="O853:P861" si="658">O589*$Q$863</f>
        <v>13.586038812147992</v>
      </c>
      <c r="P853" s="104">
        <f t="shared" si="658"/>
        <v>0</v>
      </c>
      <c r="Q853" s="104">
        <f t="shared" ref="Q853:Q861" si="659">+O853+P853</f>
        <v>13.586038812147992</v>
      </c>
      <c r="R853" s="104">
        <f t="shared" ref="R853:S861" si="660">R589*$T$863</f>
        <v>14.877057879644704</v>
      </c>
      <c r="S853" s="104">
        <f t="shared" si="660"/>
        <v>0</v>
      </c>
      <c r="T853" s="104">
        <f t="shared" ref="T853:T861" si="661">+R853+S853</f>
        <v>14.877057879644704</v>
      </c>
    </row>
    <row r="854" spans="2:20" x14ac:dyDescent="0.2">
      <c r="B854" s="114" t="s">
        <v>287</v>
      </c>
      <c r="C854" s="104">
        <f t="shared" si="650"/>
        <v>4.1075080731969855</v>
      </c>
      <c r="D854" s="104">
        <f t="shared" si="650"/>
        <v>0</v>
      </c>
      <c r="E854" s="104">
        <f t="shared" si="651"/>
        <v>4.1075080731969855</v>
      </c>
      <c r="F854" s="104">
        <f t="shared" si="652"/>
        <v>4.175618243038544</v>
      </c>
      <c r="G854" s="104">
        <f t="shared" si="652"/>
        <v>0</v>
      </c>
      <c r="H854" s="104">
        <f t="shared" si="653"/>
        <v>4.175618243038544</v>
      </c>
      <c r="I854" s="104">
        <f t="shared" si="654"/>
        <v>4.6310779658559618</v>
      </c>
      <c r="J854" s="104">
        <f t="shared" si="654"/>
        <v>0</v>
      </c>
      <c r="K854" s="104">
        <f t="shared" si="655"/>
        <v>4.6310779658559618</v>
      </c>
      <c r="L854" s="104">
        <f t="shared" si="656"/>
        <v>5.0941549136787803</v>
      </c>
      <c r="M854" s="104">
        <f t="shared" si="656"/>
        <v>0</v>
      </c>
      <c r="N854" s="104">
        <f t="shared" si="657"/>
        <v>5.0941549136787803</v>
      </c>
      <c r="O854" s="104">
        <f t="shared" si="658"/>
        <v>5.5811192303424857</v>
      </c>
      <c r="P854" s="104">
        <f t="shared" si="658"/>
        <v>0</v>
      </c>
      <c r="Q854" s="104">
        <f t="shared" si="659"/>
        <v>5.5811192303424857</v>
      </c>
      <c r="R854" s="104">
        <f t="shared" si="660"/>
        <v>6.1114674388211805</v>
      </c>
      <c r="S854" s="104">
        <f t="shared" si="660"/>
        <v>0</v>
      </c>
      <c r="T854" s="104">
        <f t="shared" si="661"/>
        <v>6.1114674388211805</v>
      </c>
    </row>
    <row r="855" spans="2:20" x14ac:dyDescent="0.2">
      <c r="B855" s="114" t="s">
        <v>288</v>
      </c>
      <c r="C855" s="104">
        <f t="shared" si="650"/>
        <v>0</v>
      </c>
      <c r="D855" s="104">
        <f t="shared" si="650"/>
        <v>0</v>
      </c>
      <c r="E855" s="104">
        <f t="shared" si="651"/>
        <v>0</v>
      </c>
      <c r="F855" s="104">
        <f t="shared" si="652"/>
        <v>7.869095092314482</v>
      </c>
      <c r="G855" s="104">
        <f t="shared" si="652"/>
        <v>0</v>
      </c>
      <c r="H855" s="104">
        <f t="shared" si="653"/>
        <v>7.869095092314482</v>
      </c>
      <c r="I855" s="104">
        <f t="shared" si="654"/>
        <v>10.492870532791395</v>
      </c>
      <c r="J855" s="104">
        <f t="shared" si="654"/>
        <v>0</v>
      </c>
      <c r="K855" s="104">
        <f t="shared" si="655"/>
        <v>10.492870532791395</v>
      </c>
      <c r="L855" s="104">
        <f t="shared" si="656"/>
        <v>13.117250866562101</v>
      </c>
      <c r="M855" s="104">
        <f t="shared" si="656"/>
        <v>0</v>
      </c>
      <c r="N855" s="104">
        <f t="shared" si="657"/>
        <v>13.117250866562101</v>
      </c>
      <c r="O855" s="104">
        <f t="shared" si="658"/>
        <v>21.777791570348374</v>
      </c>
      <c r="P855" s="104">
        <f t="shared" si="658"/>
        <v>0</v>
      </c>
      <c r="Q855" s="104">
        <f t="shared" si="659"/>
        <v>21.777791570348374</v>
      </c>
      <c r="R855" s="104">
        <f t="shared" si="660"/>
        <v>26.883520378958956</v>
      </c>
      <c r="S855" s="104">
        <f t="shared" si="660"/>
        <v>0</v>
      </c>
      <c r="T855" s="104">
        <f t="shared" si="661"/>
        <v>26.883520378958956</v>
      </c>
    </row>
    <row r="856" spans="2:20" x14ac:dyDescent="0.2">
      <c r="B856" s="114" t="s">
        <v>289</v>
      </c>
      <c r="C856" s="104">
        <f t="shared" si="650"/>
        <v>4.2718083961248654</v>
      </c>
      <c r="D856" s="104">
        <f t="shared" si="650"/>
        <v>0</v>
      </c>
      <c r="E856" s="104">
        <f t="shared" si="651"/>
        <v>4.2718083961248654</v>
      </c>
      <c r="F856" s="104">
        <f t="shared" si="652"/>
        <v>4.3426429727600864</v>
      </c>
      <c r="G856" s="104">
        <f t="shared" si="652"/>
        <v>0</v>
      </c>
      <c r="H856" s="104">
        <f t="shared" si="653"/>
        <v>4.3426429727600864</v>
      </c>
      <c r="I856" s="104">
        <f t="shared" si="654"/>
        <v>4.8163210844902</v>
      </c>
      <c r="J856" s="104">
        <f t="shared" si="654"/>
        <v>0</v>
      </c>
      <c r="K856" s="104">
        <f t="shared" si="655"/>
        <v>4.8163210844902</v>
      </c>
      <c r="L856" s="104">
        <f t="shared" si="656"/>
        <v>5.297921110225932</v>
      </c>
      <c r="M856" s="104">
        <f t="shared" si="656"/>
        <v>0</v>
      </c>
      <c r="N856" s="104">
        <f t="shared" si="657"/>
        <v>5.297921110225932</v>
      </c>
      <c r="O856" s="104">
        <f t="shared" si="658"/>
        <v>5.8043639995561849</v>
      </c>
      <c r="P856" s="104">
        <f t="shared" si="658"/>
        <v>0</v>
      </c>
      <c r="Q856" s="104">
        <f t="shared" si="659"/>
        <v>5.8043639995561849</v>
      </c>
      <c r="R856" s="104">
        <f t="shared" si="660"/>
        <v>6.3559261363740278</v>
      </c>
      <c r="S856" s="104">
        <f t="shared" si="660"/>
        <v>0</v>
      </c>
      <c r="T856" s="104">
        <f t="shared" si="661"/>
        <v>6.3559261363740278</v>
      </c>
    </row>
    <row r="857" spans="2:20" x14ac:dyDescent="0.2">
      <c r="B857" s="114" t="s">
        <v>290</v>
      </c>
      <c r="C857" s="104">
        <f t="shared" si="650"/>
        <v>0</v>
      </c>
      <c r="D857" s="104">
        <f t="shared" si="650"/>
        <v>3.3664800861141013</v>
      </c>
      <c r="E857" s="104">
        <f t="shared" si="651"/>
        <v>3.3664800861141013</v>
      </c>
      <c r="F857" s="104">
        <f t="shared" si="652"/>
        <v>0</v>
      </c>
      <c r="G857" s="104">
        <f t="shared" si="652"/>
        <v>3.4223026253148561</v>
      </c>
      <c r="H857" s="104">
        <f t="shared" si="653"/>
        <v>3.4223026253148561</v>
      </c>
      <c r="I857" s="104">
        <f t="shared" si="654"/>
        <v>0</v>
      </c>
      <c r="J857" s="104">
        <f t="shared" si="654"/>
        <v>3.7955936960974572</v>
      </c>
      <c r="K857" s="104">
        <f t="shared" si="655"/>
        <v>3.7955936960974572</v>
      </c>
      <c r="L857" s="104">
        <f t="shared" si="656"/>
        <v>0</v>
      </c>
      <c r="M857" s="104">
        <f t="shared" si="656"/>
        <v>4.1751277823130577</v>
      </c>
      <c r="N857" s="104">
        <f t="shared" si="657"/>
        <v>4.1751277823130577</v>
      </c>
      <c r="O857" s="104">
        <f t="shared" si="658"/>
        <v>0</v>
      </c>
      <c r="P857" s="104">
        <f t="shared" si="658"/>
        <v>4.5742397610317189</v>
      </c>
      <c r="Q857" s="104">
        <f t="shared" si="659"/>
        <v>4.5742397610317189</v>
      </c>
      <c r="R857" s="104">
        <f t="shared" si="660"/>
        <v>0</v>
      </c>
      <c r="S857" s="104">
        <f t="shared" si="660"/>
        <v>5.0089088233277268</v>
      </c>
      <c r="T857" s="104">
        <f t="shared" si="661"/>
        <v>5.0089088233277268</v>
      </c>
    </row>
    <row r="858" spans="2:20" x14ac:dyDescent="0.2">
      <c r="B858" s="114" t="s">
        <v>291</v>
      </c>
      <c r="C858" s="104">
        <f t="shared" si="650"/>
        <v>0</v>
      </c>
      <c r="D858" s="104">
        <f t="shared" si="650"/>
        <v>1.7167707212055974</v>
      </c>
      <c r="E858" s="104">
        <f t="shared" si="651"/>
        <v>1.7167707212055974</v>
      </c>
      <c r="F858" s="104">
        <f t="shared" si="652"/>
        <v>0</v>
      </c>
      <c r="G858" s="104">
        <f t="shared" si="652"/>
        <v>1.7452379921924368</v>
      </c>
      <c r="H858" s="104">
        <f t="shared" si="653"/>
        <v>1.7452379921924368</v>
      </c>
      <c r="I858" s="104">
        <f t="shared" si="654"/>
        <v>0</v>
      </c>
      <c r="J858" s="104">
        <f t="shared" si="654"/>
        <v>1.9356015661373487</v>
      </c>
      <c r="K858" s="104">
        <f t="shared" si="655"/>
        <v>1.9356015661373487</v>
      </c>
      <c r="L858" s="104">
        <f t="shared" si="656"/>
        <v>0</v>
      </c>
      <c r="M858" s="104">
        <f t="shared" si="656"/>
        <v>2.1291488292273764</v>
      </c>
      <c r="N858" s="104">
        <f t="shared" si="657"/>
        <v>2.1291488292273764</v>
      </c>
      <c r="O858" s="104">
        <f t="shared" si="658"/>
        <v>0</v>
      </c>
      <c r="P858" s="104">
        <f t="shared" si="658"/>
        <v>2.332680037498247</v>
      </c>
      <c r="Q858" s="104">
        <f t="shared" si="659"/>
        <v>2.332680037498247</v>
      </c>
      <c r="R858" s="104">
        <f t="shared" si="660"/>
        <v>0</v>
      </c>
      <c r="S858" s="104">
        <f t="shared" si="660"/>
        <v>2.5543439417766898</v>
      </c>
      <c r="T858" s="104">
        <f t="shared" si="661"/>
        <v>2.5543439417766898</v>
      </c>
    </row>
    <row r="859" spans="2:20" x14ac:dyDescent="0.2">
      <c r="B859" s="114" t="s">
        <v>292</v>
      </c>
      <c r="C859" s="104">
        <f t="shared" si="650"/>
        <v>40.236813778256192</v>
      </c>
      <c r="D859" s="104">
        <f t="shared" si="650"/>
        <v>0</v>
      </c>
      <c r="E859" s="119">
        <f t="shared" si="651"/>
        <v>40.236813778256192</v>
      </c>
      <c r="F859" s="104">
        <f t="shared" si="652"/>
        <v>40.904015442010234</v>
      </c>
      <c r="G859" s="104">
        <f t="shared" si="652"/>
        <v>0</v>
      </c>
      <c r="H859" s="119">
        <f t="shared" si="653"/>
        <v>40.904015442010234</v>
      </c>
      <c r="I859" s="104">
        <f t="shared" si="654"/>
        <v>45.36566170634412</v>
      </c>
      <c r="J859" s="104">
        <f t="shared" si="654"/>
        <v>0</v>
      </c>
      <c r="K859" s="119">
        <f t="shared" si="655"/>
        <v>45.36566170634412</v>
      </c>
      <c r="L859" s="104">
        <f t="shared" si="656"/>
        <v>49.901925685016629</v>
      </c>
      <c r="M859" s="104">
        <f t="shared" si="656"/>
        <v>0</v>
      </c>
      <c r="N859" s="119">
        <f t="shared" si="657"/>
        <v>49.901925685016629</v>
      </c>
      <c r="O859" s="104">
        <f t="shared" si="658"/>
        <v>0</v>
      </c>
      <c r="P859" s="104">
        <f t="shared" si="658"/>
        <v>0</v>
      </c>
      <c r="Q859" s="119">
        <f t="shared" si="659"/>
        <v>0</v>
      </c>
      <c r="R859" s="104">
        <f t="shared" si="660"/>
        <v>0</v>
      </c>
      <c r="S859" s="104">
        <f t="shared" si="660"/>
        <v>0</v>
      </c>
      <c r="T859" s="119">
        <f t="shared" si="661"/>
        <v>0</v>
      </c>
    </row>
    <row r="860" spans="2:20" x14ac:dyDescent="0.2">
      <c r="B860" s="114" t="s">
        <v>293</v>
      </c>
      <c r="C860" s="104">
        <f t="shared" si="650"/>
        <v>0</v>
      </c>
      <c r="D860" s="104">
        <f t="shared" si="650"/>
        <v>1.763713670613563</v>
      </c>
      <c r="E860" s="104">
        <f t="shared" si="651"/>
        <v>1.763713670613563</v>
      </c>
      <c r="F860" s="104">
        <f t="shared" si="652"/>
        <v>0</v>
      </c>
      <c r="G860" s="104">
        <f t="shared" si="652"/>
        <v>1.7929593435414486</v>
      </c>
      <c r="H860" s="104">
        <f t="shared" si="653"/>
        <v>1.7929593435414486</v>
      </c>
      <c r="I860" s="104">
        <f t="shared" si="654"/>
        <v>0</v>
      </c>
      <c r="J860" s="104">
        <f t="shared" si="654"/>
        <v>1.9885281714614169</v>
      </c>
      <c r="K860" s="104">
        <f t="shared" si="655"/>
        <v>1.9885281714614169</v>
      </c>
      <c r="L860" s="104">
        <f t="shared" si="656"/>
        <v>0</v>
      </c>
      <c r="M860" s="104">
        <f t="shared" si="656"/>
        <v>2.1873677425265621</v>
      </c>
      <c r="N860" s="104">
        <f t="shared" si="657"/>
        <v>2.1873677425265621</v>
      </c>
      <c r="O860" s="104">
        <f t="shared" si="658"/>
        <v>0</v>
      </c>
      <c r="P860" s="104">
        <f t="shared" si="658"/>
        <v>2.3964642572735895</v>
      </c>
      <c r="Q860" s="104">
        <f t="shared" si="659"/>
        <v>2.3964642572735895</v>
      </c>
      <c r="R860" s="104">
        <f t="shared" si="660"/>
        <v>0</v>
      </c>
      <c r="S860" s="104">
        <f t="shared" si="660"/>
        <v>2.6241892839346459</v>
      </c>
      <c r="T860" s="104">
        <f t="shared" si="661"/>
        <v>2.6241892839346459</v>
      </c>
    </row>
    <row r="861" spans="2:20" x14ac:dyDescent="0.2">
      <c r="B861" s="114" t="s">
        <v>294</v>
      </c>
      <c r="C861" s="104">
        <f t="shared" si="650"/>
        <v>52.928819246501618</v>
      </c>
      <c r="D861" s="104">
        <f t="shared" si="650"/>
        <v>0</v>
      </c>
      <c r="E861" s="104">
        <f t="shared" si="651"/>
        <v>52.928819246501618</v>
      </c>
      <c r="F861" s="104">
        <f t="shared" si="652"/>
        <v>48.914980100234565</v>
      </c>
      <c r="G861" s="104">
        <f t="shared" si="652"/>
        <v>0</v>
      </c>
      <c r="H861" s="104">
        <f t="shared" si="653"/>
        <v>48.914980100234565</v>
      </c>
      <c r="I861" s="104">
        <f t="shared" si="654"/>
        <v>49.318573019400091</v>
      </c>
      <c r="J861" s="104">
        <f t="shared" si="654"/>
        <v>0</v>
      </c>
      <c r="K861" s="104">
        <f t="shared" si="655"/>
        <v>49.318573019400091</v>
      </c>
      <c r="L861" s="104">
        <f t="shared" si="656"/>
        <v>49.318274361865683</v>
      </c>
      <c r="M861" s="104">
        <f t="shared" si="656"/>
        <v>0</v>
      </c>
      <c r="N861" s="104">
        <f t="shared" si="657"/>
        <v>49.318274361865683</v>
      </c>
      <c r="O861" s="104">
        <f t="shared" si="658"/>
        <v>139.36345727794347</v>
      </c>
      <c r="P861" s="104">
        <f t="shared" si="658"/>
        <v>0</v>
      </c>
      <c r="Q861" s="104">
        <f t="shared" si="659"/>
        <v>139.36345727794347</v>
      </c>
      <c r="R861" s="104">
        <f t="shared" si="660"/>
        <v>138.73320779707618</v>
      </c>
      <c r="S861" s="104">
        <f t="shared" si="660"/>
        <v>0</v>
      </c>
      <c r="T861" s="104">
        <f t="shared" si="661"/>
        <v>138.73320779707618</v>
      </c>
    </row>
    <row r="862" spans="2:20" x14ac:dyDescent="0.2">
      <c r="B862" s="278" t="s">
        <v>8</v>
      </c>
      <c r="C862" s="106">
        <f t="shared" ref="C862:T862" si="662">SUM(C852:C861)</f>
        <v>108.21084831001076</v>
      </c>
      <c r="D862" s="106">
        <f t="shared" si="662"/>
        <v>11.745555134553282</v>
      </c>
      <c r="E862" s="106">
        <f t="shared" si="662"/>
        <v>119.95640344456406</v>
      </c>
      <c r="F862" s="106">
        <f t="shared" si="662"/>
        <v>112.98278374191761</v>
      </c>
      <c r="G862" s="106">
        <f t="shared" si="662"/>
        <v>11.940318417020835</v>
      </c>
      <c r="H862" s="106">
        <f t="shared" si="662"/>
        <v>124.92310215893843</v>
      </c>
      <c r="I862" s="106">
        <f t="shared" si="662"/>
        <v>122.14008226489945</v>
      </c>
      <c r="J862" s="106">
        <f t="shared" si="662"/>
        <v>13.242720552473379</v>
      </c>
      <c r="K862" s="106">
        <f t="shared" si="662"/>
        <v>135.38280281737281</v>
      </c>
      <c r="L862" s="106">
        <f t="shared" si="662"/>
        <v>130.99661262583354</v>
      </c>
      <c r="M862" s="106">
        <f t="shared" si="662"/>
        <v>14.566904394663659</v>
      </c>
      <c r="N862" s="106">
        <f t="shared" si="662"/>
        <v>145.56351702049722</v>
      </c>
      <c r="O862" s="106">
        <f t="shared" si="662"/>
        <v>186.11277089033851</v>
      </c>
      <c r="P862" s="106">
        <f t="shared" si="662"/>
        <v>22.615405859796677</v>
      </c>
      <c r="Q862" s="106">
        <f t="shared" si="662"/>
        <v>208.72817675013519</v>
      </c>
      <c r="R862" s="106">
        <f t="shared" si="662"/>
        <v>192.96117963087505</v>
      </c>
      <c r="S862" s="106">
        <f t="shared" si="662"/>
        <v>24.764444338773188</v>
      </c>
      <c r="T862" s="106">
        <f t="shared" si="662"/>
        <v>217.72562396964821</v>
      </c>
    </row>
    <row r="863" spans="2:20" x14ac:dyDescent="0.2">
      <c r="B863" s="279" t="s">
        <v>297</v>
      </c>
      <c r="C863" s="241"/>
      <c r="D863" s="240"/>
      <c r="E863" s="285">
        <f>Asignaciones!K89</f>
        <v>8.7047645661590053E-2</v>
      </c>
      <c r="F863" s="241"/>
      <c r="G863" s="240"/>
      <c r="H863" s="285">
        <f>Asignaciones!L89</f>
        <v>0.10115851935575021</v>
      </c>
      <c r="I863" s="241"/>
      <c r="J863" s="240"/>
      <c r="K863" s="285">
        <f>Asignaciones!M89</f>
        <v>0.1016060198041079</v>
      </c>
      <c r="L863" s="241"/>
      <c r="M863" s="240"/>
      <c r="N863" s="285">
        <f>Asignaciones!N89</f>
        <v>0.10160201799159101</v>
      </c>
      <c r="O863" s="241"/>
      <c r="P863" s="240"/>
      <c r="Q863" s="285">
        <f>Asignaciones!O89</f>
        <v>0.10081898986476008</v>
      </c>
      <c r="R863" s="241"/>
      <c r="S863" s="240"/>
      <c r="T863" s="285">
        <f>Asignaciones!P89</f>
        <v>0.1007875310915607</v>
      </c>
    </row>
    <row r="868" spans="2:20" x14ac:dyDescent="0.2">
      <c r="B868" s="669" t="s">
        <v>329</v>
      </c>
      <c r="C868" s="400"/>
      <c r="D868" s="400"/>
      <c r="E868" s="400"/>
      <c r="F868" s="400"/>
      <c r="G868" s="400"/>
      <c r="H868" s="400"/>
      <c r="I868" s="400"/>
      <c r="J868" s="400"/>
      <c r="K868" s="400"/>
      <c r="L868" s="400"/>
      <c r="M868" s="400"/>
      <c r="N868" s="400"/>
      <c r="O868" s="400"/>
      <c r="P868" s="400"/>
      <c r="Q868" s="400"/>
      <c r="R868" s="400"/>
      <c r="S868" s="400"/>
      <c r="T868" s="670"/>
    </row>
    <row r="869" spans="2:20" x14ac:dyDescent="0.2">
      <c r="B869" s="671" t="s">
        <v>20</v>
      </c>
      <c r="C869" s="672"/>
      <c r="D869" s="672"/>
      <c r="E869" s="672"/>
      <c r="F869" s="672"/>
      <c r="G869" s="672"/>
      <c r="H869" s="672"/>
      <c r="I869" s="672"/>
      <c r="J869" s="672"/>
      <c r="K869" s="672"/>
      <c r="L869" s="672"/>
      <c r="M869" s="672"/>
      <c r="N869" s="672"/>
      <c r="O869" s="672"/>
      <c r="P869" s="672"/>
      <c r="Q869" s="672"/>
      <c r="R869" s="672"/>
      <c r="S869" s="672"/>
      <c r="T869" s="673"/>
    </row>
    <row r="870" spans="2:20" x14ac:dyDescent="0.2">
      <c r="B870" s="671" t="s">
        <v>281</v>
      </c>
      <c r="C870" s="672"/>
      <c r="D870" s="672"/>
      <c r="E870" s="672"/>
      <c r="F870" s="672"/>
      <c r="G870" s="672"/>
      <c r="H870" s="672"/>
      <c r="I870" s="672"/>
      <c r="J870" s="672"/>
      <c r="K870" s="672"/>
      <c r="L870" s="672"/>
      <c r="M870" s="672"/>
      <c r="N870" s="672"/>
      <c r="O870" s="672"/>
      <c r="P870" s="672"/>
      <c r="Q870" s="672"/>
      <c r="R870" s="672"/>
      <c r="S870" s="672"/>
      <c r="T870" s="673"/>
    </row>
    <row r="871" spans="2:20" x14ac:dyDescent="0.2">
      <c r="B871" s="671" t="s">
        <v>2</v>
      </c>
      <c r="C871" s="672"/>
      <c r="D871" s="672"/>
      <c r="E871" s="672"/>
      <c r="F871" s="672"/>
      <c r="G871" s="672"/>
      <c r="H871" s="672"/>
      <c r="I871" s="672"/>
      <c r="J871" s="672"/>
      <c r="K871" s="672"/>
      <c r="L871" s="672"/>
      <c r="M871" s="672"/>
      <c r="N871" s="672"/>
      <c r="O871" s="672"/>
      <c r="P871" s="672"/>
      <c r="Q871" s="672"/>
      <c r="R871" s="672"/>
      <c r="S871" s="672"/>
      <c r="T871" s="673"/>
    </row>
    <row r="872" spans="2:20" x14ac:dyDescent="0.2">
      <c r="B872" s="674"/>
      <c r="C872" s="675"/>
      <c r="D872" s="675"/>
      <c r="E872" s="675"/>
      <c r="F872" s="675"/>
      <c r="G872" s="675"/>
      <c r="H872" s="675"/>
      <c r="I872" s="675"/>
      <c r="J872" s="675"/>
      <c r="K872" s="675"/>
      <c r="L872" s="675"/>
      <c r="M872" s="675"/>
      <c r="N872" s="675"/>
      <c r="O872" s="675"/>
      <c r="P872" s="675"/>
      <c r="Q872" s="675"/>
      <c r="R872" s="675"/>
      <c r="S872" s="675"/>
      <c r="T872" s="676"/>
    </row>
    <row r="873" spans="2:20" x14ac:dyDescent="0.2">
      <c r="B873" s="264"/>
    </row>
    <row r="874" spans="2:20" x14ac:dyDescent="0.2">
      <c r="B874" s="265" t="s">
        <v>282</v>
      </c>
      <c r="C874" s="267" t="s">
        <v>38</v>
      </c>
      <c r="D874" s="662"/>
      <c r="E874" s="299"/>
      <c r="F874" s="270" t="s">
        <v>39</v>
      </c>
      <c r="G874" s="663"/>
      <c r="H874" s="663"/>
      <c r="I874" s="301" t="s">
        <v>40</v>
      </c>
      <c r="J874" s="662"/>
      <c r="K874" s="299"/>
      <c r="L874" s="267" t="s">
        <v>121</v>
      </c>
      <c r="M874" s="662"/>
      <c r="N874" s="299"/>
      <c r="O874" s="270" t="s">
        <v>122</v>
      </c>
      <c r="P874" s="662"/>
      <c r="Q874" s="299"/>
      <c r="R874" s="301" t="s">
        <v>633</v>
      </c>
      <c r="S874" s="662"/>
      <c r="T874" s="299"/>
    </row>
    <row r="875" spans="2:20" x14ac:dyDescent="0.2">
      <c r="B875" s="273"/>
      <c r="C875" s="274" t="s">
        <v>283</v>
      </c>
      <c r="D875" s="275" t="s">
        <v>284</v>
      </c>
      <c r="E875" s="275" t="s">
        <v>47</v>
      </c>
      <c r="F875" s="275" t="s">
        <v>283</v>
      </c>
      <c r="G875" s="275" t="s">
        <v>284</v>
      </c>
      <c r="H875" s="275" t="s">
        <v>47</v>
      </c>
      <c r="I875" s="276" t="s">
        <v>283</v>
      </c>
      <c r="J875" s="276" t="s">
        <v>284</v>
      </c>
      <c r="K875" s="276" t="s">
        <v>47</v>
      </c>
      <c r="L875" s="274" t="s">
        <v>283</v>
      </c>
      <c r="M875" s="275" t="s">
        <v>284</v>
      </c>
      <c r="N875" s="275" t="s">
        <v>47</v>
      </c>
      <c r="O875" s="275" t="s">
        <v>283</v>
      </c>
      <c r="P875" s="275" t="s">
        <v>284</v>
      </c>
      <c r="Q875" s="275" t="s">
        <v>47</v>
      </c>
      <c r="R875" s="276" t="s">
        <v>283</v>
      </c>
      <c r="S875" s="276" t="s">
        <v>284</v>
      </c>
      <c r="T875" s="276" t="s">
        <v>47</v>
      </c>
    </row>
    <row r="876" spans="2:20" x14ac:dyDescent="0.2">
      <c r="B876" s="125" t="s">
        <v>25</v>
      </c>
      <c r="C876" s="282"/>
      <c r="D876" s="282"/>
      <c r="E876" s="282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3"/>
    </row>
    <row r="877" spans="2:20" x14ac:dyDescent="0.2">
      <c r="B877" s="114" t="s">
        <v>715</v>
      </c>
      <c r="C877" s="104">
        <f>+C10*E888</f>
        <v>0</v>
      </c>
      <c r="D877" s="104">
        <f t="shared" ref="D877:D886" si="663">+D10*$E$888</f>
        <v>83.189549192680303</v>
      </c>
      <c r="E877" s="104">
        <f>+C877+D877</f>
        <v>83.189549192680303</v>
      </c>
      <c r="F877" s="104">
        <f>+F10*H888</f>
        <v>0</v>
      </c>
      <c r="G877" s="104">
        <f t="shared" ref="G877:G886" si="664">+G10*$H$888</f>
        <v>79.127646052506307</v>
      </c>
      <c r="H877" s="104">
        <f>+F877+G877</f>
        <v>79.127646052506307</v>
      </c>
      <c r="I877" s="104">
        <f>+I10*K888</f>
        <v>0</v>
      </c>
      <c r="J877" s="104">
        <f t="shared" ref="J877:J886" si="665">+J10*$K$888</f>
        <v>87.691828707879495</v>
      </c>
      <c r="K877" s="104">
        <f>+I877+J877</f>
        <v>87.691828707879495</v>
      </c>
      <c r="L877" s="104">
        <f>+L10*N888</f>
        <v>0</v>
      </c>
      <c r="M877" s="104">
        <f t="shared" ref="M877:M886" si="666">+M10*$N$888</f>
        <v>96.45571734477295</v>
      </c>
      <c r="N877" s="104">
        <f>+L877+M877</f>
        <v>96.45571734477295</v>
      </c>
      <c r="O877" s="104">
        <f>+O10*Q888</f>
        <v>0</v>
      </c>
      <c r="P877" s="104">
        <f t="shared" ref="P877:P886" si="667">+P10*$Q$888</f>
        <v>214.44728972998803</v>
      </c>
      <c r="Q877" s="104">
        <f>+O877+P877</f>
        <v>214.44728972998803</v>
      </c>
      <c r="R877" s="104">
        <f>+R10*T888</f>
        <v>0</v>
      </c>
      <c r="S877" s="104">
        <f t="shared" ref="S877:S886" si="668">+S10*$T$888</f>
        <v>236.97331179299664</v>
      </c>
      <c r="T877" s="104">
        <f>+R877+S877</f>
        <v>236.97331179299664</v>
      </c>
    </row>
    <row r="878" spans="2:20" x14ac:dyDescent="0.2">
      <c r="B878" s="114" t="s">
        <v>716</v>
      </c>
      <c r="C878" s="104">
        <f t="shared" ref="C878:C886" si="669">+C11*$E$888</f>
        <v>113.20258342303552</v>
      </c>
      <c r="D878" s="104">
        <f t="shared" si="663"/>
        <v>0</v>
      </c>
      <c r="E878" s="104">
        <f t="shared" ref="E878:E886" si="670">+C878+D878</f>
        <v>113.20258342303552</v>
      </c>
      <c r="F878" s="104">
        <f t="shared" ref="F878:F886" si="671">+F11*$H$888</f>
        <v>107.67523132719924</v>
      </c>
      <c r="G878" s="104">
        <f t="shared" si="664"/>
        <v>0</v>
      </c>
      <c r="H878" s="104">
        <f t="shared" ref="H878:H886" si="672">+F878+G878</f>
        <v>107.67523132719924</v>
      </c>
      <c r="I878" s="104">
        <f t="shared" ref="I878:I886" si="673">+I11*$K$888</f>
        <v>119.32919039902339</v>
      </c>
      <c r="J878" s="104">
        <f t="shared" si="665"/>
        <v>0</v>
      </c>
      <c r="K878" s="104">
        <f t="shared" ref="K878:K886" si="674">+I878+J878</f>
        <v>119.32919039902339</v>
      </c>
      <c r="L878" s="104">
        <f t="shared" ref="L878:L886" si="675">+L11*$N$888</f>
        <v>131.25490515713892</v>
      </c>
      <c r="M878" s="104">
        <f t="shared" si="666"/>
        <v>0</v>
      </c>
      <c r="N878" s="104">
        <f t="shared" ref="N878:N886" si="676">+L878+M878</f>
        <v>131.25490515713892</v>
      </c>
      <c r="O878" s="104">
        <f t="shared" ref="O878:O886" si="677">+O11*$Q$888</f>
        <v>218.86151062024422</v>
      </c>
      <c r="P878" s="104">
        <f t="shared" si="667"/>
        <v>0</v>
      </c>
      <c r="Q878" s="104">
        <f t="shared" ref="Q878:Q886" si="678">+O878+P878</f>
        <v>218.86151062024422</v>
      </c>
      <c r="R878" s="104">
        <f t="shared" ref="R878:R886" si="679">+R11*$T$888</f>
        <v>241.85121230023518</v>
      </c>
      <c r="S878" s="104">
        <f t="shared" si="668"/>
        <v>0</v>
      </c>
      <c r="T878" s="104">
        <f t="shared" ref="T878:T886" si="680">+R878+S878</f>
        <v>241.85121230023518</v>
      </c>
    </row>
    <row r="879" spans="2:20" x14ac:dyDescent="0.2">
      <c r="B879" s="114" t="s">
        <v>287</v>
      </c>
      <c r="C879" s="104">
        <f t="shared" si="669"/>
        <v>69.755113024757804</v>
      </c>
      <c r="D879" s="104">
        <f t="shared" si="663"/>
        <v>0</v>
      </c>
      <c r="E879" s="104">
        <f t="shared" si="670"/>
        <v>69.755113024757804</v>
      </c>
      <c r="F879" s="104">
        <f t="shared" si="671"/>
        <v>66.349174233309384</v>
      </c>
      <c r="G879" s="104">
        <f t="shared" si="664"/>
        <v>0</v>
      </c>
      <c r="H879" s="104">
        <f t="shared" si="672"/>
        <v>66.349174233309384</v>
      </c>
      <c r="I879" s="104">
        <f t="shared" si="673"/>
        <v>73.530310985313704</v>
      </c>
      <c r="J879" s="104">
        <f t="shared" si="665"/>
        <v>0</v>
      </c>
      <c r="K879" s="104">
        <f t="shared" si="674"/>
        <v>73.530310985313704</v>
      </c>
      <c r="L879" s="104">
        <f t="shared" si="675"/>
        <v>80.8789028257018</v>
      </c>
      <c r="M879" s="104">
        <f t="shared" si="666"/>
        <v>0</v>
      </c>
      <c r="N879" s="104">
        <f t="shared" si="676"/>
        <v>80.8789028257018</v>
      </c>
      <c r="O879" s="104">
        <f t="shared" si="677"/>
        <v>89.90789755526464</v>
      </c>
      <c r="P879" s="104">
        <f t="shared" si="667"/>
        <v>0</v>
      </c>
      <c r="Q879" s="104">
        <f t="shared" si="678"/>
        <v>89.90789755526464</v>
      </c>
      <c r="R879" s="104">
        <f t="shared" si="679"/>
        <v>99.352023832256222</v>
      </c>
      <c r="S879" s="104">
        <f t="shared" si="668"/>
        <v>0</v>
      </c>
      <c r="T879" s="104">
        <f t="shared" si="680"/>
        <v>99.352023832256222</v>
      </c>
    </row>
    <row r="880" spans="2:20" x14ac:dyDescent="0.2">
      <c r="B880" s="114" t="s">
        <v>288</v>
      </c>
      <c r="C880" s="104">
        <f t="shared" si="669"/>
        <v>0</v>
      </c>
      <c r="D880" s="104">
        <f t="shared" si="663"/>
        <v>0</v>
      </c>
      <c r="E880" s="104">
        <f t="shared" si="670"/>
        <v>0</v>
      </c>
      <c r="F880" s="104">
        <f t="shared" si="671"/>
        <v>125.03728333137133</v>
      </c>
      <c r="G880" s="104">
        <f t="shared" si="664"/>
        <v>0</v>
      </c>
      <c r="H880" s="104">
        <f t="shared" si="672"/>
        <v>125.03728333137133</v>
      </c>
      <c r="I880" s="104">
        <f t="shared" si="673"/>
        <v>166.60139153199964</v>
      </c>
      <c r="J880" s="104">
        <f t="shared" si="665"/>
        <v>0</v>
      </c>
      <c r="K880" s="104">
        <f t="shared" si="674"/>
        <v>166.60139153199964</v>
      </c>
      <c r="L880" s="104">
        <f t="shared" si="675"/>
        <v>208.26003059472842</v>
      </c>
      <c r="M880" s="104">
        <f t="shared" si="666"/>
        <v>0</v>
      </c>
      <c r="N880" s="104">
        <f t="shared" si="676"/>
        <v>208.26003059472842</v>
      </c>
      <c r="O880" s="104">
        <f t="shared" si="677"/>
        <v>350.8248744878785</v>
      </c>
      <c r="P880" s="104">
        <f t="shared" si="667"/>
        <v>0</v>
      </c>
      <c r="Q880" s="104">
        <f t="shared" si="678"/>
        <v>350.8248744878785</v>
      </c>
      <c r="R880" s="104">
        <f t="shared" si="679"/>
        <v>437.03614297591065</v>
      </c>
      <c r="S880" s="104">
        <f t="shared" si="668"/>
        <v>0</v>
      </c>
      <c r="T880" s="104">
        <f t="shared" si="680"/>
        <v>437.03614297591065</v>
      </c>
    </row>
    <row r="881" spans="2:20" x14ac:dyDescent="0.2">
      <c r="B881" s="114" t="s">
        <v>289</v>
      </c>
      <c r="C881" s="104">
        <f t="shared" si="669"/>
        <v>72.545317545748119</v>
      </c>
      <c r="D881" s="104">
        <f t="shared" si="663"/>
        <v>0</v>
      </c>
      <c r="E881" s="104">
        <f t="shared" si="670"/>
        <v>72.545317545748119</v>
      </c>
      <c r="F881" s="104">
        <f t="shared" si="671"/>
        <v>69.003141202641771</v>
      </c>
      <c r="G881" s="104">
        <f t="shared" si="664"/>
        <v>0</v>
      </c>
      <c r="H881" s="104">
        <f t="shared" si="672"/>
        <v>69.003141202641771</v>
      </c>
      <c r="I881" s="104">
        <f t="shared" si="673"/>
        <v>76.471523424726243</v>
      </c>
      <c r="J881" s="104">
        <f t="shared" si="665"/>
        <v>0</v>
      </c>
      <c r="K881" s="104">
        <f t="shared" si="674"/>
        <v>76.471523424726243</v>
      </c>
      <c r="L881" s="104">
        <f t="shared" si="675"/>
        <v>84.114058938729869</v>
      </c>
      <c r="M881" s="104">
        <f t="shared" si="666"/>
        <v>0</v>
      </c>
      <c r="N881" s="104">
        <f t="shared" si="676"/>
        <v>84.114058938729869</v>
      </c>
      <c r="O881" s="104">
        <f t="shared" si="677"/>
        <v>93.504213457475231</v>
      </c>
      <c r="P881" s="104">
        <f t="shared" si="667"/>
        <v>0</v>
      </c>
      <c r="Q881" s="104">
        <f t="shared" si="678"/>
        <v>93.504213457475231</v>
      </c>
      <c r="R881" s="104">
        <f t="shared" si="679"/>
        <v>103.32610478554648</v>
      </c>
      <c r="S881" s="104">
        <f t="shared" si="668"/>
        <v>0</v>
      </c>
      <c r="T881" s="104">
        <f t="shared" si="680"/>
        <v>103.32610478554648</v>
      </c>
    </row>
    <row r="882" spans="2:20" x14ac:dyDescent="0.2">
      <c r="B882" s="114" t="s">
        <v>290</v>
      </c>
      <c r="C882" s="104">
        <f t="shared" si="669"/>
        <v>0</v>
      </c>
      <c r="D882" s="104">
        <f t="shared" si="663"/>
        <v>57.170721205597417</v>
      </c>
      <c r="E882" s="104">
        <f t="shared" si="670"/>
        <v>57.170721205597417</v>
      </c>
      <c r="F882" s="104">
        <f t="shared" si="671"/>
        <v>0</v>
      </c>
      <c r="G882" s="104">
        <f t="shared" si="664"/>
        <v>54.379241575708271</v>
      </c>
      <c r="H882" s="104">
        <f t="shared" si="672"/>
        <v>54.379241575708271</v>
      </c>
      <c r="I882" s="104">
        <f t="shared" si="673"/>
        <v>0</v>
      </c>
      <c r="J882" s="104">
        <f t="shared" si="665"/>
        <v>60.264842636126495</v>
      </c>
      <c r="K882" s="104">
        <f t="shared" si="674"/>
        <v>60.264842636126495</v>
      </c>
      <c r="L882" s="104">
        <f t="shared" si="675"/>
        <v>0</v>
      </c>
      <c r="M882" s="104">
        <f t="shared" si="666"/>
        <v>66.287688520003755</v>
      </c>
      <c r="N882" s="104">
        <f t="shared" si="676"/>
        <v>66.287688520003755</v>
      </c>
      <c r="O882" s="104">
        <f t="shared" si="677"/>
        <v>0</v>
      </c>
      <c r="P882" s="104">
        <f t="shared" si="667"/>
        <v>73.687778894274047</v>
      </c>
      <c r="Q882" s="104">
        <f t="shared" si="678"/>
        <v>73.687778894274047</v>
      </c>
      <c r="R882" s="104">
        <f t="shared" si="679"/>
        <v>0</v>
      </c>
      <c r="S882" s="104">
        <f t="shared" si="668"/>
        <v>81.428107695987961</v>
      </c>
      <c r="T882" s="104">
        <f t="shared" si="680"/>
        <v>81.428107695987961</v>
      </c>
    </row>
    <row r="883" spans="2:20" x14ac:dyDescent="0.2">
      <c r="B883" s="114" t="s">
        <v>291</v>
      </c>
      <c r="C883" s="104">
        <f t="shared" si="669"/>
        <v>0</v>
      </c>
      <c r="D883" s="104">
        <f t="shared" si="663"/>
        <v>29.154790096878365</v>
      </c>
      <c r="E883" s="104">
        <f t="shared" si="670"/>
        <v>29.154790096878365</v>
      </c>
      <c r="F883" s="104">
        <f t="shared" si="671"/>
        <v>0</v>
      </c>
      <c r="G883" s="104">
        <f t="shared" si="664"/>
        <v>27.731246699962785</v>
      </c>
      <c r="H883" s="104">
        <f t="shared" si="672"/>
        <v>27.731246699962785</v>
      </c>
      <c r="I883" s="104">
        <f t="shared" si="673"/>
        <v>0</v>
      </c>
      <c r="J883" s="104">
        <f t="shared" si="665"/>
        <v>30.732668754678055</v>
      </c>
      <c r="K883" s="104">
        <f t="shared" si="674"/>
        <v>30.732668754678055</v>
      </c>
      <c r="L883" s="104">
        <f t="shared" si="675"/>
        <v>0</v>
      </c>
      <c r="M883" s="104">
        <f t="shared" si="666"/>
        <v>33.804080201436186</v>
      </c>
      <c r="N883" s="104">
        <f t="shared" si="676"/>
        <v>33.804080201436186</v>
      </c>
      <c r="O883" s="104">
        <f t="shared" si="677"/>
        <v>0</v>
      </c>
      <c r="P883" s="104">
        <f t="shared" si="667"/>
        <v>37.577831467996333</v>
      </c>
      <c r="Q883" s="104">
        <f t="shared" si="678"/>
        <v>37.577831467996333</v>
      </c>
      <c r="R883" s="104">
        <f t="shared" si="679"/>
        <v>0</v>
      </c>
      <c r="S883" s="104">
        <f t="shared" si="668"/>
        <v>41.52509077723689</v>
      </c>
      <c r="T883" s="104">
        <f t="shared" si="680"/>
        <v>41.52509077723689</v>
      </c>
    </row>
    <row r="884" spans="2:20" s="135" customFormat="1" x14ac:dyDescent="0.2">
      <c r="B884" s="114" t="s">
        <v>292</v>
      </c>
      <c r="C884" s="119">
        <f t="shared" si="669"/>
        <v>683.31539289558668</v>
      </c>
      <c r="D884" s="119">
        <f t="shared" si="663"/>
        <v>0</v>
      </c>
      <c r="E884" s="119">
        <f t="shared" si="670"/>
        <v>683.31539289558668</v>
      </c>
      <c r="F884" s="119">
        <f t="shared" si="671"/>
        <v>649.95109453037776</v>
      </c>
      <c r="G884" s="119">
        <f t="shared" si="664"/>
        <v>0</v>
      </c>
      <c r="H884" s="119">
        <f t="shared" si="672"/>
        <v>649.95109453037776</v>
      </c>
      <c r="I884" s="119">
        <f t="shared" si="673"/>
        <v>720.29692393776691</v>
      </c>
      <c r="J884" s="119">
        <f t="shared" si="665"/>
        <v>0</v>
      </c>
      <c r="K884" s="119">
        <f t="shared" si="674"/>
        <v>720.29692393776691</v>
      </c>
      <c r="L884" s="119">
        <f t="shared" si="675"/>
        <v>792.28312972116055</v>
      </c>
      <c r="M884" s="119">
        <f t="shared" si="666"/>
        <v>0</v>
      </c>
      <c r="N884" s="119">
        <f t="shared" si="676"/>
        <v>792.28312972116055</v>
      </c>
      <c r="O884" s="119">
        <f t="shared" si="677"/>
        <v>0</v>
      </c>
      <c r="P884" s="119">
        <f t="shared" si="667"/>
        <v>0</v>
      </c>
      <c r="Q884" s="119">
        <f t="shared" si="678"/>
        <v>0</v>
      </c>
      <c r="R884" s="119">
        <f t="shared" si="679"/>
        <v>0</v>
      </c>
      <c r="S884" s="119">
        <f t="shared" si="668"/>
        <v>0</v>
      </c>
      <c r="T884" s="119">
        <f t="shared" si="680"/>
        <v>0</v>
      </c>
    </row>
    <row r="885" spans="2:20" x14ac:dyDescent="0.2">
      <c r="B885" s="114" t="s">
        <v>293</v>
      </c>
      <c r="C885" s="104">
        <f t="shared" si="669"/>
        <v>0</v>
      </c>
      <c r="D885" s="104">
        <f t="shared" si="663"/>
        <v>29.951991388589882</v>
      </c>
      <c r="E885" s="104">
        <f t="shared" si="670"/>
        <v>29.951991388589882</v>
      </c>
      <c r="F885" s="104">
        <f t="shared" si="671"/>
        <v>0</v>
      </c>
      <c r="G885" s="104">
        <f t="shared" si="664"/>
        <v>28.489522976914891</v>
      </c>
      <c r="H885" s="104">
        <f t="shared" si="672"/>
        <v>28.489522976914891</v>
      </c>
      <c r="I885" s="104">
        <f t="shared" si="673"/>
        <v>0</v>
      </c>
      <c r="J885" s="104">
        <f t="shared" si="665"/>
        <v>31.573015165938777</v>
      </c>
      <c r="K885" s="104">
        <f t="shared" si="674"/>
        <v>31.573015165938777</v>
      </c>
      <c r="L885" s="104">
        <f t="shared" si="675"/>
        <v>0</v>
      </c>
      <c r="M885" s="104">
        <f t="shared" si="666"/>
        <v>34.728410519444196</v>
      </c>
      <c r="N885" s="104">
        <f t="shared" si="676"/>
        <v>34.728410519444196</v>
      </c>
      <c r="O885" s="104">
        <f t="shared" si="677"/>
        <v>0</v>
      </c>
      <c r="P885" s="104">
        <f t="shared" si="667"/>
        <v>38.605350297199351</v>
      </c>
      <c r="Q885" s="104">
        <f t="shared" si="678"/>
        <v>38.605350297199351</v>
      </c>
      <c r="R885" s="104">
        <f t="shared" si="679"/>
        <v>0</v>
      </c>
      <c r="S885" s="104">
        <f t="shared" si="668"/>
        <v>42.660542478176957</v>
      </c>
      <c r="T885" s="104">
        <f t="shared" si="680"/>
        <v>42.660542478176957</v>
      </c>
    </row>
    <row r="886" spans="2:20" s="135" customFormat="1" x14ac:dyDescent="0.2">
      <c r="B886" s="114" t="s">
        <v>294</v>
      </c>
      <c r="C886" s="104">
        <f t="shared" si="669"/>
        <v>898.85538945102257</v>
      </c>
      <c r="D886" s="104">
        <f t="shared" si="663"/>
        <v>0</v>
      </c>
      <c r="E886" s="104">
        <f t="shared" si="670"/>
        <v>898.85538945102257</v>
      </c>
      <c r="F886" s="104">
        <f t="shared" si="671"/>
        <v>777.24263771001222</v>
      </c>
      <c r="G886" s="104">
        <f t="shared" si="664"/>
        <v>0</v>
      </c>
      <c r="H886" s="104">
        <f t="shared" si="672"/>
        <v>777.24263771001222</v>
      </c>
      <c r="I886" s="104">
        <f t="shared" si="673"/>
        <v>783.05958962582952</v>
      </c>
      <c r="J886" s="104">
        <f t="shared" si="665"/>
        <v>0</v>
      </c>
      <c r="K886" s="104">
        <f t="shared" si="674"/>
        <v>783.05958962582952</v>
      </c>
      <c r="L886" s="104">
        <f t="shared" si="675"/>
        <v>783.01661163344738</v>
      </c>
      <c r="M886" s="104">
        <f t="shared" si="666"/>
        <v>0</v>
      </c>
      <c r="N886" s="104">
        <f t="shared" si="676"/>
        <v>783.01661163344738</v>
      </c>
      <c r="O886" s="104">
        <f t="shared" si="677"/>
        <v>2245.0470815553504</v>
      </c>
      <c r="P886" s="104">
        <f t="shared" si="667"/>
        <v>0</v>
      </c>
      <c r="Q886" s="104">
        <f t="shared" si="678"/>
        <v>2245.0470815553504</v>
      </c>
      <c r="R886" s="104">
        <f t="shared" si="679"/>
        <v>2255.3380354815577</v>
      </c>
      <c r="S886" s="104">
        <f t="shared" si="668"/>
        <v>0</v>
      </c>
      <c r="T886" s="104">
        <f t="shared" si="680"/>
        <v>2255.3380354815577</v>
      </c>
    </row>
    <row r="887" spans="2:20" x14ac:dyDescent="0.2">
      <c r="B887" s="278" t="s">
        <v>8</v>
      </c>
      <c r="C887" s="106">
        <f t="shared" ref="C887:T887" si="681">SUM(C877:C886)</f>
        <v>1837.6737963401506</v>
      </c>
      <c r="D887" s="106">
        <f t="shared" si="681"/>
        <v>199.46705188374597</v>
      </c>
      <c r="E887" s="106">
        <f t="shared" si="681"/>
        <v>2037.1408482238967</v>
      </c>
      <c r="F887" s="106">
        <f t="shared" si="681"/>
        <v>1795.2585623349119</v>
      </c>
      <c r="G887" s="106">
        <f t="shared" si="681"/>
        <v>189.72765730509224</v>
      </c>
      <c r="H887" s="106">
        <f t="shared" si="681"/>
        <v>1984.986219640004</v>
      </c>
      <c r="I887" s="106">
        <f t="shared" si="681"/>
        <v>1939.2889299046592</v>
      </c>
      <c r="J887" s="106">
        <f t="shared" si="681"/>
        <v>210.26235526462284</v>
      </c>
      <c r="K887" s="106">
        <f t="shared" si="681"/>
        <v>2149.551285169282</v>
      </c>
      <c r="L887" s="106">
        <f t="shared" si="681"/>
        <v>2079.8076388709069</v>
      </c>
      <c r="M887" s="106">
        <f t="shared" si="681"/>
        <v>231.27589658565711</v>
      </c>
      <c r="N887" s="106">
        <f t="shared" si="681"/>
        <v>2311.0835354565638</v>
      </c>
      <c r="O887" s="106">
        <f t="shared" si="681"/>
        <v>2998.1455776762127</v>
      </c>
      <c r="P887" s="106">
        <f t="shared" si="681"/>
        <v>364.31825038945783</v>
      </c>
      <c r="Q887" s="106">
        <f t="shared" si="681"/>
        <v>3362.4638280656704</v>
      </c>
      <c r="R887" s="106">
        <f t="shared" si="681"/>
        <v>3136.9035193755062</v>
      </c>
      <c r="S887" s="106">
        <f t="shared" si="681"/>
        <v>402.58705274439848</v>
      </c>
      <c r="T887" s="106">
        <f t="shared" si="681"/>
        <v>3539.4905721199048</v>
      </c>
    </row>
    <row r="888" spans="2:20" x14ac:dyDescent="0.2">
      <c r="B888" s="279" t="s">
        <v>297</v>
      </c>
      <c r="C888" s="241"/>
      <c r="D888" s="240"/>
      <c r="E888" s="285">
        <f>Asignaciones!K13</f>
        <v>0.11388589881593111</v>
      </c>
      <c r="F888" s="241"/>
      <c r="G888" s="240"/>
      <c r="H888" s="285">
        <f>Asignaciones!L13</f>
        <v>9.8477438565208741E-2</v>
      </c>
      <c r="I888" s="241"/>
      <c r="J888" s="240"/>
      <c r="K888" s="285">
        <f>Asignaciones!M13</f>
        <v>9.9214452333025727E-2</v>
      </c>
      <c r="L888" s="241"/>
      <c r="M888" s="240"/>
      <c r="N888" s="285">
        <f>Asignaciones!N13</f>
        <v>9.9209006977355407E-2</v>
      </c>
      <c r="O888" s="241"/>
      <c r="P888" s="240"/>
      <c r="Q888" s="285">
        <f>Asignaciones!O13</f>
        <v>0.10025845514094707</v>
      </c>
      <c r="R888" s="241"/>
      <c r="S888" s="240"/>
      <c r="T888" s="285">
        <f>Asignaciones!P13</f>
        <v>0.10071802463106813</v>
      </c>
    </row>
    <row r="892" spans="2:20" x14ac:dyDescent="0.2">
      <c r="B892" s="2" t="s">
        <v>725</v>
      </c>
      <c r="C892" s="228"/>
      <c r="D892" s="228"/>
      <c r="E892" s="228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7"/>
    </row>
    <row r="893" spans="2:20" x14ac:dyDescent="0.2">
      <c r="B893" s="9" t="s">
        <v>20</v>
      </c>
      <c r="C893" s="199"/>
      <c r="D893" s="199"/>
      <c r="E893" s="199"/>
      <c r="F893" s="199"/>
      <c r="G893" s="199"/>
      <c r="H893" s="199"/>
      <c r="I893" s="199"/>
      <c r="J893" s="199"/>
      <c r="K893" s="199"/>
      <c r="L893" s="199"/>
      <c r="M893" s="199"/>
      <c r="N893" s="199"/>
      <c r="O893" s="199"/>
      <c r="P893" s="199"/>
      <c r="Q893" s="199"/>
      <c r="R893" s="199"/>
      <c r="S893" s="199"/>
      <c r="T893" s="262"/>
    </row>
    <row r="894" spans="2:20" x14ac:dyDescent="0.2">
      <c r="B894" s="201" t="s">
        <v>281</v>
      </c>
      <c r="C894" s="199"/>
      <c r="D894" s="199"/>
      <c r="E894" s="199"/>
      <c r="F894" s="199"/>
      <c r="G894" s="199"/>
      <c r="H894" s="199"/>
      <c r="I894" s="199"/>
      <c r="J894" s="199"/>
      <c r="K894" s="199"/>
      <c r="L894" s="199"/>
      <c r="M894" s="199"/>
      <c r="N894" s="199"/>
      <c r="O894" s="199"/>
      <c r="P894" s="199"/>
      <c r="Q894" s="199"/>
      <c r="R894" s="199"/>
      <c r="S894" s="199"/>
      <c r="T894" s="262"/>
    </row>
    <row r="895" spans="2:20" x14ac:dyDescent="0.2">
      <c r="B895" s="201" t="s">
        <v>2</v>
      </c>
      <c r="C895" s="199"/>
      <c r="D895" s="199"/>
      <c r="E895" s="199"/>
      <c r="F895" s="199"/>
      <c r="G895" s="199"/>
      <c r="H895" s="199"/>
      <c r="I895" s="199"/>
      <c r="J895" s="199"/>
      <c r="K895" s="199"/>
      <c r="L895" s="199"/>
      <c r="M895" s="199"/>
      <c r="N895" s="199"/>
      <c r="O895" s="199"/>
      <c r="P895" s="199"/>
      <c r="Q895" s="199"/>
      <c r="R895" s="199"/>
      <c r="S895" s="199"/>
      <c r="T895" s="262"/>
    </row>
    <row r="896" spans="2:20" x14ac:dyDescent="0.2">
      <c r="B896" s="256"/>
      <c r="C896" s="197"/>
      <c r="D896" s="197"/>
      <c r="E896" s="197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263"/>
    </row>
    <row r="897" spans="2:20" x14ac:dyDescent="0.2">
      <c r="B897" s="264"/>
    </row>
    <row r="898" spans="2:20" x14ac:dyDescent="0.2">
      <c r="B898" s="265" t="s">
        <v>282</v>
      </c>
      <c r="C898" s="267" t="s">
        <v>38</v>
      </c>
      <c r="D898" s="662"/>
      <c r="E898" s="299"/>
      <c r="F898" s="270" t="s">
        <v>39</v>
      </c>
      <c r="G898" s="663"/>
      <c r="H898" s="663"/>
      <c r="I898" s="301" t="s">
        <v>40</v>
      </c>
      <c r="J898" s="662"/>
      <c r="K898" s="299"/>
      <c r="L898" s="267" t="s">
        <v>121</v>
      </c>
      <c r="M898" s="662"/>
      <c r="N898" s="299"/>
      <c r="O898" s="270" t="s">
        <v>122</v>
      </c>
      <c r="P898" s="662"/>
      <c r="Q898" s="299"/>
      <c r="R898" s="301" t="s">
        <v>633</v>
      </c>
      <c r="S898" s="662"/>
      <c r="T898" s="299"/>
    </row>
    <row r="899" spans="2:20" x14ac:dyDescent="0.2">
      <c r="B899" s="273"/>
      <c r="C899" s="274" t="s">
        <v>283</v>
      </c>
      <c r="D899" s="275" t="s">
        <v>284</v>
      </c>
      <c r="E899" s="275" t="s">
        <v>47</v>
      </c>
      <c r="F899" s="275" t="s">
        <v>283</v>
      </c>
      <c r="G899" s="275" t="s">
        <v>284</v>
      </c>
      <c r="H899" s="275" t="s">
        <v>47</v>
      </c>
      <c r="I899" s="276" t="s">
        <v>283</v>
      </c>
      <c r="J899" s="276" t="s">
        <v>284</v>
      </c>
      <c r="K899" s="276" t="s">
        <v>47</v>
      </c>
      <c r="L899" s="274" t="s">
        <v>283</v>
      </c>
      <c r="M899" s="275" t="s">
        <v>284</v>
      </c>
      <c r="N899" s="275" t="s">
        <v>47</v>
      </c>
      <c r="O899" s="275" t="s">
        <v>283</v>
      </c>
      <c r="P899" s="275" t="s">
        <v>284</v>
      </c>
      <c r="Q899" s="275" t="s">
        <v>47</v>
      </c>
      <c r="R899" s="276" t="s">
        <v>283</v>
      </c>
      <c r="S899" s="276" t="s">
        <v>284</v>
      </c>
      <c r="T899" s="276" t="s">
        <v>47</v>
      </c>
    </row>
    <row r="900" spans="2:20" x14ac:dyDescent="0.2">
      <c r="B900" s="286" t="s">
        <v>107</v>
      </c>
      <c r="C900" s="234"/>
      <c r="D900" s="234"/>
      <c r="E900" s="234"/>
      <c r="F900" s="234"/>
      <c r="G900" s="234"/>
      <c r="H900" s="234"/>
      <c r="I900" s="234"/>
      <c r="J900" s="234"/>
      <c r="K900" s="234"/>
      <c r="L900" s="234"/>
      <c r="M900" s="234"/>
      <c r="N900" s="234"/>
      <c r="O900" s="234"/>
      <c r="P900" s="234"/>
      <c r="Q900" s="234"/>
      <c r="R900" s="234"/>
      <c r="S900" s="234"/>
      <c r="T900" s="232"/>
    </row>
    <row r="901" spans="2:20" x14ac:dyDescent="0.2">
      <c r="B901" s="114" t="s">
        <v>715</v>
      </c>
      <c r="C901" s="104">
        <f>C877*$E$912</f>
        <v>0</v>
      </c>
      <c r="D901" s="104">
        <f>D877*$E$912</f>
        <v>8.240325855758881</v>
      </c>
      <c r="E901" s="104">
        <f>+C901+D901</f>
        <v>8.240325855758881</v>
      </c>
      <c r="F901" s="104">
        <f>+F877*$H$912</f>
        <v>0</v>
      </c>
      <c r="G901" s="104">
        <f>+G877*$H$912</f>
        <v>8.0539521955526325</v>
      </c>
      <c r="H901" s="104">
        <f>+F901+G901</f>
        <v>8.0539521955526325</v>
      </c>
      <c r="I901" s="104">
        <f>+I877*$K$912</f>
        <v>0</v>
      </c>
      <c r="J901" s="104">
        <f>+J877*$K$912</f>
        <v>8.8028368809196511</v>
      </c>
      <c r="K901" s="104">
        <f>+I901+J901</f>
        <v>8.8028368809196511</v>
      </c>
      <c r="L901" s="104">
        <f>+L877*$N$912</f>
        <v>0</v>
      </c>
      <c r="M901" s="104">
        <f>+M877*$N$912</f>
        <v>9.6759967859226563</v>
      </c>
      <c r="N901" s="104">
        <f>+L901+M901</f>
        <v>9.6759967859226563</v>
      </c>
      <c r="O901" s="104">
        <f>+O877*$Q$912</f>
        <v>0</v>
      </c>
      <c r="P901" s="104">
        <f>+P877*$Q$912</f>
        <v>21.525967801810967</v>
      </c>
      <c r="Q901" s="104">
        <f>+O901+P901</f>
        <v>21.525967801810967</v>
      </c>
      <c r="R901" s="104">
        <f>+R877*$T$912</f>
        <v>0</v>
      </c>
      <c r="S901" s="104">
        <f>+S877*$T$912</f>
        <v>23.783271784234447</v>
      </c>
      <c r="T901" s="104">
        <f>+R901+S901</f>
        <v>23.783271784234447</v>
      </c>
    </row>
    <row r="902" spans="2:20" x14ac:dyDescent="0.2">
      <c r="B902" s="114" t="s">
        <v>716</v>
      </c>
      <c r="C902" s="104">
        <f t="shared" ref="C902:D910" si="682">C878*$E$912</f>
        <v>11.213261571582345</v>
      </c>
      <c r="D902" s="104">
        <f t="shared" si="682"/>
        <v>0</v>
      </c>
      <c r="E902" s="104">
        <f t="shared" ref="E902:E910" si="683">+C902+D902</f>
        <v>11.213261571582345</v>
      </c>
      <c r="F902" s="104">
        <f t="shared" ref="F902:G910" si="684">+F878*$H$912</f>
        <v>10.959648226852133</v>
      </c>
      <c r="G902" s="104">
        <f t="shared" si="684"/>
        <v>0</v>
      </c>
      <c r="H902" s="104">
        <f t="shared" ref="H902:H910" si="685">+F902+G902</f>
        <v>10.959648226852133</v>
      </c>
      <c r="I902" s="104">
        <f t="shared" ref="I902:J910" si="686">+I878*$K$912</f>
        <v>11.978714706863219</v>
      </c>
      <c r="J902" s="104">
        <f t="shared" si="686"/>
        <v>0</v>
      </c>
      <c r="K902" s="104">
        <f t="shared" ref="K902:K910" si="687">+I902+J902</f>
        <v>11.978714706863219</v>
      </c>
      <c r="L902" s="104">
        <f t="shared" ref="L902:M910" si="688">+L878*$N$912</f>
        <v>13.166892283818397</v>
      </c>
      <c r="M902" s="104">
        <f t="shared" si="688"/>
        <v>0</v>
      </c>
      <c r="N902" s="104">
        <f t="shared" ref="N902:N910" si="689">+L902+M902</f>
        <v>13.166892283818397</v>
      </c>
      <c r="O902" s="104">
        <f t="shared" ref="O902:P910" si="690">+O878*$Q$912</f>
        <v>21.96906212523831</v>
      </c>
      <c r="P902" s="104">
        <f t="shared" si="690"/>
        <v>0</v>
      </c>
      <c r="Q902" s="104">
        <f t="shared" ref="Q902:Q910" si="691">+O902+P902</f>
        <v>21.96906212523831</v>
      </c>
      <c r="R902" s="104">
        <f t="shared" ref="R902:S910" si="692">+R878*$T$912</f>
        <v>24.272830851550221</v>
      </c>
      <c r="S902" s="104">
        <f t="shared" si="692"/>
        <v>0</v>
      </c>
      <c r="T902" s="104">
        <f t="shared" ref="T902:T910" si="693">+R902+S902</f>
        <v>24.272830851550221</v>
      </c>
    </row>
    <row r="903" spans="2:20" x14ac:dyDescent="0.2">
      <c r="B903" s="114" t="s">
        <v>287</v>
      </c>
      <c r="C903" s="104">
        <f t="shared" si="682"/>
        <v>6.9095801937567272</v>
      </c>
      <c r="D903" s="104">
        <f t="shared" si="682"/>
        <v>0</v>
      </c>
      <c r="E903" s="104">
        <f t="shared" si="683"/>
        <v>6.9095801937567272</v>
      </c>
      <c r="F903" s="104">
        <f t="shared" si="684"/>
        <v>6.7533043651377573</v>
      </c>
      <c r="G903" s="104">
        <f t="shared" si="684"/>
        <v>0</v>
      </c>
      <c r="H903" s="104">
        <f t="shared" si="685"/>
        <v>6.7533043651377573</v>
      </c>
      <c r="I903" s="104">
        <f t="shared" si="686"/>
        <v>7.3812502595107858</v>
      </c>
      <c r="J903" s="104">
        <f t="shared" si="686"/>
        <v>0</v>
      </c>
      <c r="K903" s="104">
        <f t="shared" si="687"/>
        <v>7.3812502595107858</v>
      </c>
      <c r="L903" s="104">
        <f t="shared" si="688"/>
        <v>8.1134019354514777</v>
      </c>
      <c r="M903" s="104">
        <f t="shared" si="688"/>
        <v>0</v>
      </c>
      <c r="N903" s="104">
        <f t="shared" si="689"/>
        <v>8.1134019354514777</v>
      </c>
      <c r="O903" s="104">
        <f t="shared" si="690"/>
        <v>9.0248494645932009</v>
      </c>
      <c r="P903" s="104">
        <f t="shared" si="690"/>
        <v>0</v>
      </c>
      <c r="Q903" s="104">
        <f t="shared" si="691"/>
        <v>9.0248494645932009</v>
      </c>
      <c r="R903" s="104">
        <f t="shared" si="692"/>
        <v>9.9712333310358883</v>
      </c>
      <c r="S903" s="104">
        <f t="shared" si="692"/>
        <v>0</v>
      </c>
      <c r="T903" s="104">
        <f t="shared" si="693"/>
        <v>9.9712333310358883</v>
      </c>
    </row>
    <row r="904" spans="2:20" x14ac:dyDescent="0.2">
      <c r="B904" s="114" t="s">
        <v>288</v>
      </c>
      <c r="C904" s="104">
        <f t="shared" si="682"/>
        <v>0</v>
      </c>
      <c r="D904" s="104">
        <f t="shared" si="682"/>
        <v>0</v>
      </c>
      <c r="E904" s="104">
        <f t="shared" si="683"/>
        <v>0</v>
      </c>
      <c r="F904" s="104">
        <f t="shared" si="684"/>
        <v>12.726832565503031</v>
      </c>
      <c r="G904" s="104">
        <f t="shared" si="684"/>
        <v>0</v>
      </c>
      <c r="H904" s="104">
        <f t="shared" si="685"/>
        <v>12.726832565503031</v>
      </c>
      <c r="I904" s="104">
        <f t="shared" si="686"/>
        <v>16.724076751505173</v>
      </c>
      <c r="J904" s="104">
        <f t="shared" si="686"/>
        <v>0</v>
      </c>
      <c r="K904" s="104">
        <f t="shared" si="687"/>
        <v>16.724076751505173</v>
      </c>
      <c r="L904" s="104">
        <f t="shared" si="688"/>
        <v>20.891694573872226</v>
      </c>
      <c r="M904" s="104">
        <f t="shared" si="688"/>
        <v>0</v>
      </c>
      <c r="N904" s="104">
        <f t="shared" si="689"/>
        <v>20.891694573872226</v>
      </c>
      <c r="O904" s="104">
        <f t="shared" si="690"/>
        <v>35.215390046705757</v>
      </c>
      <c r="P904" s="104">
        <f t="shared" si="690"/>
        <v>0</v>
      </c>
      <c r="Q904" s="104">
        <f t="shared" si="691"/>
        <v>35.215390046705757</v>
      </c>
      <c r="R904" s="104">
        <f t="shared" si="692"/>
        <v>43.862109573795514</v>
      </c>
      <c r="S904" s="104">
        <f t="shared" si="692"/>
        <v>0</v>
      </c>
      <c r="T904" s="104">
        <f t="shared" si="693"/>
        <v>43.862109573795514</v>
      </c>
    </row>
    <row r="905" spans="2:20" x14ac:dyDescent="0.2">
      <c r="B905" s="114" t="s">
        <v>289</v>
      </c>
      <c r="C905" s="104">
        <f t="shared" si="682"/>
        <v>7.1859634015069966</v>
      </c>
      <c r="D905" s="104">
        <f t="shared" si="682"/>
        <v>0</v>
      </c>
      <c r="E905" s="104">
        <f t="shared" si="683"/>
        <v>7.1859634015069966</v>
      </c>
      <c r="F905" s="104">
        <f t="shared" si="684"/>
        <v>7.023436539743269</v>
      </c>
      <c r="G905" s="104">
        <f t="shared" si="684"/>
        <v>0</v>
      </c>
      <c r="H905" s="104">
        <f t="shared" si="685"/>
        <v>7.023436539743269</v>
      </c>
      <c r="I905" s="104">
        <f t="shared" si="686"/>
        <v>7.6765002698912159</v>
      </c>
      <c r="J905" s="104">
        <f t="shared" si="686"/>
        <v>0</v>
      </c>
      <c r="K905" s="104">
        <f t="shared" si="687"/>
        <v>7.6765002698912159</v>
      </c>
      <c r="L905" s="104">
        <f t="shared" si="688"/>
        <v>8.4379380128695356</v>
      </c>
      <c r="M905" s="104">
        <f t="shared" si="688"/>
        <v>0</v>
      </c>
      <c r="N905" s="104">
        <f t="shared" si="689"/>
        <v>8.4379380128695356</v>
      </c>
      <c r="O905" s="104">
        <f t="shared" si="690"/>
        <v>9.3858434431769311</v>
      </c>
      <c r="P905" s="104">
        <f t="shared" si="690"/>
        <v>0</v>
      </c>
      <c r="Q905" s="104">
        <f t="shared" si="691"/>
        <v>9.3858434431769311</v>
      </c>
      <c r="R905" s="104">
        <f t="shared" si="692"/>
        <v>10.370082664277323</v>
      </c>
      <c r="S905" s="104">
        <f t="shared" si="692"/>
        <v>0</v>
      </c>
      <c r="T905" s="104">
        <f t="shared" si="693"/>
        <v>10.370082664277323</v>
      </c>
    </row>
    <row r="906" spans="2:20" x14ac:dyDescent="0.2">
      <c r="B906" s="114" t="s">
        <v>290</v>
      </c>
      <c r="C906" s="104">
        <f t="shared" si="682"/>
        <v>0</v>
      </c>
      <c r="D906" s="104">
        <f t="shared" si="682"/>
        <v>5.6630355220667381</v>
      </c>
      <c r="E906" s="104">
        <f t="shared" si="683"/>
        <v>5.6630355220667381</v>
      </c>
      <c r="F906" s="104">
        <f t="shared" si="684"/>
        <v>0</v>
      </c>
      <c r="G906" s="104">
        <f t="shared" si="684"/>
        <v>5.5349531286516811</v>
      </c>
      <c r="H906" s="104">
        <f t="shared" si="685"/>
        <v>5.5349531286516811</v>
      </c>
      <c r="I906" s="104">
        <f t="shared" si="686"/>
        <v>0</v>
      </c>
      <c r="J906" s="104">
        <f t="shared" si="686"/>
        <v>6.0496124575908805</v>
      </c>
      <c r="K906" s="104">
        <f t="shared" si="687"/>
        <v>6.0496124575908805</v>
      </c>
      <c r="L906" s="104">
        <f t="shared" si="688"/>
        <v>0</v>
      </c>
      <c r="M906" s="104">
        <f t="shared" si="688"/>
        <v>6.6496779944434952</v>
      </c>
      <c r="N906" s="104">
        <f t="shared" si="689"/>
        <v>6.6496779944434952</v>
      </c>
      <c r="O906" s="104">
        <f t="shared" si="690"/>
        <v>0</v>
      </c>
      <c r="P906" s="104">
        <f t="shared" si="690"/>
        <v>7.3966929489400615</v>
      </c>
      <c r="Q906" s="104">
        <f t="shared" si="691"/>
        <v>7.3966929489400615</v>
      </c>
      <c r="R906" s="104">
        <f t="shared" si="692"/>
        <v>0</v>
      </c>
      <c r="S906" s="104">
        <f t="shared" si="692"/>
        <v>8.1723414402939039</v>
      </c>
      <c r="T906" s="104">
        <f t="shared" si="693"/>
        <v>8.1723414402939039</v>
      </c>
    </row>
    <row r="907" spans="2:20" x14ac:dyDescent="0.2">
      <c r="B907" s="114" t="s">
        <v>291</v>
      </c>
      <c r="C907" s="104">
        <f t="shared" si="682"/>
        <v>0</v>
      </c>
      <c r="D907" s="104">
        <f t="shared" si="682"/>
        <v>2.8879224973089346</v>
      </c>
      <c r="E907" s="104">
        <f t="shared" si="683"/>
        <v>2.8879224973089346</v>
      </c>
      <c r="F907" s="104">
        <f t="shared" si="684"/>
        <v>0</v>
      </c>
      <c r="G907" s="104">
        <f t="shared" si="684"/>
        <v>2.8226055795514551</v>
      </c>
      <c r="H907" s="104">
        <f t="shared" si="685"/>
        <v>2.8226055795514551</v>
      </c>
      <c r="I907" s="104">
        <f t="shared" si="686"/>
        <v>0</v>
      </c>
      <c r="J907" s="104">
        <f t="shared" si="686"/>
        <v>3.0850613329547123</v>
      </c>
      <c r="K907" s="104">
        <f t="shared" si="687"/>
        <v>3.0850613329547123</v>
      </c>
      <c r="L907" s="104">
        <f t="shared" si="688"/>
        <v>0</v>
      </c>
      <c r="M907" s="104">
        <f t="shared" si="688"/>
        <v>3.3910708497560464</v>
      </c>
      <c r="N907" s="104">
        <f t="shared" si="689"/>
        <v>3.3910708497560464</v>
      </c>
      <c r="O907" s="104">
        <f t="shared" si="690"/>
        <v>0</v>
      </c>
      <c r="P907" s="104">
        <f t="shared" si="690"/>
        <v>3.7720187149973228</v>
      </c>
      <c r="Q907" s="104">
        <f t="shared" si="691"/>
        <v>3.7720187149973228</v>
      </c>
      <c r="R907" s="104">
        <f t="shared" si="692"/>
        <v>0</v>
      </c>
      <c r="S907" s="104">
        <f t="shared" si="692"/>
        <v>4.167568543257449</v>
      </c>
      <c r="T907" s="104">
        <f t="shared" si="693"/>
        <v>4.167568543257449</v>
      </c>
    </row>
    <row r="908" spans="2:20" x14ac:dyDescent="0.2">
      <c r="B908" s="114" t="s">
        <v>292</v>
      </c>
      <c r="C908" s="104">
        <f t="shared" si="682"/>
        <v>67.685683530678148</v>
      </c>
      <c r="D908" s="104">
        <f t="shared" si="682"/>
        <v>0</v>
      </c>
      <c r="E908" s="119">
        <f t="shared" si="683"/>
        <v>67.685683530678148</v>
      </c>
      <c r="F908" s="104">
        <f t="shared" si="684"/>
        <v>66.154818270737223</v>
      </c>
      <c r="G908" s="104">
        <f t="shared" si="684"/>
        <v>0</v>
      </c>
      <c r="H908" s="119">
        <f t="shared" si="685"/>
        <v>66.154818270737223</v>
      </c>
      <c r="I908" s="104">
        <f t="shared" si="686"/>
        <v>72.306124991126069</v>
      </c>
      <c r="J908" s="104">
        <f t="shared" si="686"/>
        <v>0</v>
      </c>
      <c r="K908" s="119">
        <f t="shared" si="687"/>
        <v>72.306124991126069</v>
      </c>
      <c r="L908" s="104">
        <f t="shared" si="688"/>
        <v>79.478223041157335</v>
      </c>
      <c r="M908" s="104">
        <f t="shared" si="688"/>
        <v>0</v>
      </c>
      <c r="N908" s="119">
        <f t="shared" si="689"/>
        <v>79.478223041157335</v>
      </c>
      <c r="O908" s="104">
        <f t="shared" si="690"/>
        <v>0</v>
      </c>
      <c r="P908" s="104">
        <f t="shared" si="690"/>
        <v>0</v>
      </c>
      <c r="Q908" s="119">
        <f t="shared" si="691"/>
        <v>0</v>
      </c>
      <c r="R908" s="104">
        <f t="shared" si="692"/>
        <v>0</v>
      </c>
      <c r="S908" s="104">
        <f t="shared" si="692"/>
        <v>0</v>
      </c>
      <c r="T908" s="119">
        <f t="shared" si="693"/>
        <v>0</v>
      </c>
    </row>
    <row r="909" spans="2:20" x14ac:dyDescent="0.2">
      <c r="B909" s="114" t="s">
        <v>293</v>
      </c>
      <c r="C909" s="104">
        <f t="shared" si="682"/>
        <v>0</v>
      </c>
      <c r="D909" s="104">
        <f t="shared" si="682"/>
        <v>2.9668891280947256</v>
      </c>
      <c r="E909" s="104">
        <f t="shared" si="683"/>
        <v>2.9668891280947256</v>
      </c>
      <c r="F909" s="104">
        <f t="shared" si="684"/>
        <v>0</v>
      </c>
      <c r="G909" s="104">
        <f t="shared" si="684"/>
        <v>2.899786200867315</v>
      </c>
      <c r="H909" s="104">
        <f t="shared" si="685"/>
        <v>2.899786200867315</v>
      </c>
      <c r="I909" s="104">
        <f t="shared" si="686"/>
        <v>0</v>
      </c>
      <c r="J909" s="104">
        <f t="shared" si="686"/>
        <v>3.169418478777692</v>
      </c>
      <c r="K909" s="104">
        <f t="shared" si="687"/>
        <v>3.169418478777692</v>
      </c>
      <c r="L909" s="104">
        <f t="shared" si="688"/>
        <v>0</v>
      </c>
      <c r="M909" s="104">
        <f t="shared" si="688"/>
        <v>3.4837954433040621</v>
      </c>
      <c r="N909" s="104">
        <f t="shared" si="689"/>
        <v>3.4837954433040621</v>
      </c>
      <c r="O909" s="104">
        <f t="shared" si="690"/>
        <v>0</v>
      </c>
      <c r="P909" s="104">
        <f t="shared" si="690"/>
        <v>3.8751598517355301</v>
      </c>
      <c r="Q909" s="104">
        <f t="shared" si="691"/>
        <v>3.8751598517355301</v>
      </c>
      <c r="R909" s="104">
        <f t="shared" si="692"/>
        <v>0</v>
      </c>
      <c r="S909" s="104">
        <f t="shared" si="692"/>
        <v>4.2815254956121445</v>
      </c>
      <c r="T909" s="104">
        <f t="shared" si="693"/>
        <v>4.2815254956121445</v>
      </c>
    </row>
    <row r="910" spans="2:20" x14ac:dyDescent="0.2">
      <c r="B910" s="114" t="s">
        <v>294</v>
      </c>
      <c r="C910" s="104">
        <f t="shared" si="682"/>
        <v>89.035959181916027</v>
      </c>
      <c r="D910" s="104">
        <f t="shared" si="682"/>
        <v>0</v>
      </c>
      <c r="E910" s="104">
        <f t="shared" si="683"/>
        <v>89.035959181916027</v>
      </c>
      <c r="F910" s="104">
        <f t="shared" si="684"/>
        <v>79.111099100658706</v>
      </c>
      <c r="G910" s="104">
        <f t="shared" si="684"/>
        <v>0</v>
      </c>
      <c r="H910" s="104">
        <f t="shared" si="685"/>
        <v>79.111099100658706</v>
      </c>
      <c r="I910" s="104">
        <f t="shared" si="686"/>
        <v>78.606478358190287</v>
      </c>
      <c r="J910" s="104">
        <f t="shared" si="686"/>
        <v>0</v>
      </c>
      <c r="K910" s="104">
        <f t="shared" si="687"/>
        <v>78.606478358190287</v>
      </c>
      <c r="L910" s="104">
        <f t="shared" si="688"/>
        <v>78.548648292229643</v>
      </c>
      <c r="M910" s="104">
        <f t="shared" si="688"/>
        <v>0</v>
      </c>
      <c r="N910" s="104">
        <f t="shared" si="689"/>
        <v>78.548648292229643</v>
      </c>
      <c r="O910" s="104">
        <f t="shared" si="690"/>
        <v>225.35519685027847</v>
      </c>
      <c r="P910" s="104">
        <f t="shared" si="690"/>
        <v>0</v>
      </c>
      <c r="Q910" s="104">
        <f t="shared" si="691"/>
        <v>225.35519685027847</v>
      </c>
      <c r="R910" s="104">
        <f t="shared" si="692"/>
        <v>226.3517231427092</v>
      </c>
      <c r="S910" s="104">
        <f t="shared" si="692"/>
        <v>0</v>
      </c>
      <c r="T910" s="104">
        <f t="shared" si="693"/>
        <v>226.3517231427092</v>
      </c>
    </row>
    <row r="911" spans="2:20" x14ac:dyDescent="0.2">
      <c r="B911" s="278" t="s">
        <v>8</v>
      </c>
      <c r="C911" s="106">
        <f t="shared" ref="C911:T911" si="694">SUM(C901:C910)</f>
        <v>182.03044787944026</v>
      </c>
      <c r="D911" s="106">
        <f t="shared" si="694"/>
        <v>19.758173003229277</v>
      </c>
      <c r="E911" s="106">
        <f t="shared" si="694"/>
        <v>201.78862088266953</v>
      </c>
      <c r="F911" s="106">
        <f t="shared" si="694"/>
        <v>182.72913906863212</v>
      </c>
      <c r="G911" s="106">
        <f t="shared" si="694"/>
        <v>19.311297104623083</v>
      </c>
      <c r="H911" s="106">
        <f t="shared" si="694"/>
        <v>202.04043617325522</v>
      </c>
      <c r="I911" s="106">
        <f t="shared" si="694"/>
        <v>194.67314533708674</v>
      </c>
      <c r="J911" s="106">
        <f t="shared" si="694"/>
        <v>21.106929150242937</v>
      </c>
      <c r="K911" s="106">
        <f t="shared" si="694"/>
        <v>215.7800744873297</v>
      </c>
      <c r="L911" s="106">
        <f t="shared" si="694"/>
        <v>208.63679813939862</v>
      </c>
      <c r="M911" s="106">
        <f t="shared" si="694"/>
        <v>23.200541073426258</v>
      </c>
      <c r="N911" s="106">
        <f t="shared" si="694"/>
        <v>231.83733921282487</v>
      </c>
      <c r="O911" s="106">
        <f t="shared" si="694"/>
        <v>300.95034192999265</v>
      </c>
      <c r="P911" s="106">
        <f t="shared" si="694"/>
        <v>36.569839317483883</v>
      </c>
      <c r="Q911" s="106">
        <f t="shared" si="694"/>
        <v>337.52018124747656</v>
      </c>
      <c r="R911" s="106">
        <f t="shared" si="694"/>
        <v>314.82797956336816</v>
      </c>
      <c r="S911" s="106">
        <f t="shared" si="694"/>
        <v>40.404707263397938</v>
      </c>
      <c r="T911" s="106">
        <f t="shared" si="694"/>
        <v>355.2326868267661</v>
      </c>
    </row>
    <row r="912" spans="2:20" x14ac:dyDescent="0.2">
      <c r="B912" s="279" t="s">
        <v>297</v>
      </c>
      <c r="C912" s="241"/>
      <c r="D912" s="240"/>
      <c r="E912" s="285">
        <f>Asignaciones!K101</f>
        <v>9.9054820415879014E-2</v>
      </c>
      <c r="F912" s="241"/>
      <c r="G912" s="240"/>
      <c r="H912" s="285">
        <f>Asignaciones!L101</f>
        <v>0.10178430166124637</v>
      </c>
      <c r="I912" s="241"/>
      <c r="J912" s="240"/>
      <c r="K912" s="285">
        <f>Asignaciones!M101</f>
        <v>0.100383775895971</v>
      </c>
      <c r="L912" s="241"/>
      <c r="M912" s="240"/>
      <c r="N912" s="285">
        <f>Asignaciones!N101</f>
        <v>0.10031543025424412</v>
      </c>
      <c r="O912" s="241"/>
      <c r="P912" s="240"/>
      <c r="Q912" s="285">
        <f>Asignaciones!O101</f>
        <v>0.10037882889037419</v>
      </c>
      <c r="R912" s="241"/>
      <c r="S912" s="240"/>
      <c r="T912" s="285">
        <f>Asignaciones!P101</f>
        <v>0.10036265942474508</v>
      </c>
    </row>
    <row r="916" spans="2:20" x14ac:dyDescent="0.2">
      <c r="B916" s="2" t="s">
        <v>726</v>
      </c>
      <c r="C916" s="228"/>
      <c r="D916" s="228"/>
      <c r="E916" s="228"/>
      <c r="F916" s="228"/>
      <c r="G916" s="228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7"/>
    </row>
    <row r="917" spans="2:20" x14ac:dyDescent="0.2">
      <c r="B917" s="9" t="s">
        <v>20</v>
      </c>
      <c r="C917" s="199"/>
      <c r="D917" s="199"/>
      <c r="E917" s="199"/>
      <c r="F917" s="199"/>
      <c r="G917" s="199"/>
      <c r="H917" s="199"/>
      <c r="I917" s="199"/>
      <c r="J917" s="199"/>
      <c r="K917" s="199"/>
      <c r="L917" s="199"/>
      <c r="M917" s="199"/>
      <c r="N917" s="199"/>
      <c r="O917" s="199"/>
      <c r="P917" s="199"/>
      <c r="Q917" s="199"/>
      <c r="R917" s="199"/>
      <c r="S917" s="199"/>
      <c r="T917" s="262"/>
    </row>
    <row r="918" spans="2:20" x14ac:dyDescent="0.2">
      <c r="B918" s="201" t="s">
        <v>281</v>
      </c>
      <c r="C918" s="199"/>
      <c r="D918" s="199"/>
      <c r="E918" s="199"/>
      <c r="F918" s="199"/>
      <c r="G918" s="199"/>
      <c r="H918" s="199"/>
      <c r="I918" s="199"/>
      <c r="J918" s="199"/>
      <c r="K918" s="199"/>
      <c r="L918" s="199"/>
      <c r="M918" s="199"/>
      <c r="N918" s="199"/>
      <c r="O918" s="199"/>
      <c r="P918" s="199"/>
      <c r="Q918" s="199"/>
      <c r="R918" s="199"/>
      <c r="S918" s="199"/>
      <c r="T918" s="262"/>
    </row>
    <row r="919" spans="2:20" x14ac:dyDescent="0.2">
      <c r="B919" s="201" t="s">
        <v>2</v>
      </c>
      <c r="C919" s="199"/>
      <c r="D919" s="199"/>
      <c r="E919" s="199"/>
      <c r="F919" s="199"/>
      <c r="G919" s="199"/>
      <c r="H919" s="199"/>
      <c r="I919" s="199"/>
      <c r="J919" s="199"/>
      <c r="K919" s="199"/>
      <c r="L919" s="199"/>
      <c r="M919" s="199"/>
      <c r="N919" s="199"/>
      <c r="O919" s="199"/>
      <c r="P919" s="199"/>
      <c r="Q919" s="199"/>
      <c r="R919" s="199"/>
      <c r="S919" s="199"/>
      <c r="T919" s="262"/>
    </row>
    <row r="920" spans="2:20" x14ac:dyDescent="0.2">
      <c r="B920" s="256"/>
      <c r="C920" s="197"/>
      <c r="D920" s="197"/>
      <c r="E920" s="197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263"/>
    </row>
    <row r="921" spans="2:20" x14ac:dyDescent="0.2">
      <c r="B921" s="264"/>
    </row>
    <row r="922" spans="2:20" x14ac:dyDescent="0.2">
      <c r="B922" s="265" t="s">
        <v>282</v>
      </c>
      <c r="C922" s="267" t="s">
        <v>38</v>
      </c>
      <c r="D922" s="662"/>
      <c r="E922" s="299"/>
      <c r="F922" s="270" t="s">
        <v>39</v>
      </c>
      <c r="G922" s="663"/>
      <c r="H922" s="663"/>
      <c r="I922" s="301" t="s">
        <v>40</v>
      </c>
      <c r="J922" s="662"/>
      <c r="K922" s="299"/>
      <c r="L922" s="267" t="s">
        <v>121</v>
      </c>
      <c r="M922" s="662"/>
      <c r="N922" s="299"/>
      <c r="O922" s="270" t="s">
        <v>122</v>
      </c>
      <c r="P922" s="662"/>
      <c r="Q922" s="299"/>
      <c r="R922" s="301" t="s">
        <v>633</v>
      </c>
      <c r="S922" s="662"/>
      <c r="T922" s="299"/>
    </row>
    <row r="923" spans="2:20" x14ac:dyDescent="0.2">
      <c r="B923" s="273"/>
      <c r="C923" s="274" t="s">
        <v>283</v>
      </c>
      <c r="D923" s="275" t="s">
        <v>284</v>
      </c>
      <c r="E923" s="275" t="s">
        <v>47</v>
      </c>
      <c r="F923" s="275" t="s">
        <v>283</v>
      </c>
      <c r="G923" s="275" t="s">
        <v>284</v>
      </c>
      <c r="H923" s="275" t="s">
        <v>47</v>
      </c>
      <c r="I923" s="276" t="s">
        <v>283</v>
      </c>
      <c r="J923" s="276" t="s">
        <v>284</v>
      </c>
      <c r="K923" s="276" t="s">
        <v>47</v>
      </c>
      <c r="L923" s="274" t="s">
        <v>283</v>
      </c>
      <c r="M923" s="275" t="s">
        <v>284</v>
      </c>
      <c r="N923" s="275" t="s">
        <v>47</v>
      </c>
      <c r="O923" s="275" t="s">
        <v>283</v>
      </c>
      <c r="P923" s="275" t="s">
        <v>284</v>
      </c>
      <c r="Q923" s="275" t="s">
        <v>47</v>
      </c>
      <c r="R923" s="276" t="s">
        <v>283</v>
      </c>
      <c r="S923" s="276" t="s">
        <v>284</v>
      </c>
      <c r="T923" s="276" t="s">
        <v>47</v>
      </c>
    </row>
    <row r="924" spans="2:20" x14ac:dyDescent="0.2">
      <c r="B924" s="286" t="s">
        <v>108</v>
      </c>
      <c r="C924" s="234"/>
      <c r="D924" s="234"/>
      <c r="E924" s="234"/>
      <c r="F924" s="234"/>
      <c r="G924" s="234"/>
      <c r="H924" s="234"/>
      <c r="I924" s="234"/>
      <c r="J924" s="234"/>
      <c r="K924" s="234"/>
      <c r="L924" s="234"/>
      <c r="M924" s="234"/>
      <c r="N924" s="234"/>
      <c r="O924" s="234"/>
      <c r="P924" s="234"/>
      <c r="Q924" s="234"/>
      <c r="R924" s="234"/>
      <c r="S924" s="234"/>
      <c r="T924" s="232"/>
    </row>
    <row r="925" spans="2:20" x14ac:dyDescent="0.2">
      <c r="B925" s="114" t="s">
        <v>715</v>
      </c>
      <c r="C925" s="104">
        <f>+C877*$E$936</f>
        <v>0</v>
      </c>
      <c r="D925" s="104">
        <f>+D877*$E$936</f>
        <v>45.510501959095805</v>
      </c>
      <c r="E925" s="104">
        <f>+C925+D925</f>
        <v>45.510501959095805</v>
      </c>
      <c r="F925" s="104">
        <f>+F877*$H$936</f>
        <v>0</v>
      </c>
      <c r="G925" s="104">
        <f>+G877*$H$936</f>
        <v>42.690119668654624</v>
      </c>
      <c r="H925" s="104">
        <f>+F925+G925</f>
        <v>42.690119668654624</v>
      </c>
      <c r="I925" s="104">
        <f>+I877*$K$936</f>
        <v>0</v>
      </c>
      <c r="J925" s="104">
        <f>+J877*$K$936</f>
        <v>47.586595096391477</v>
      </c>
      <c r="K925" s="104">
        <f>+I925+J925</f>
        <v>47.586595096391477</v>
      </c>
      <c r="L925" s="104">
        <f>+L877*$N$936</f>
        <v>0</v>
      </c>
      <c r="M925" s="104">
        <f>+M877*$N$936</f>
        <v>52.34258257147809</v>
      </c>
      <c r="N925" s="104">
        <f>+L925+M925</f>
        <v>52.34258257147809</v>
      </c>
      <c r="O925" s="104">
        <f>+O877*$Q$936</f>
        <v>0</v>
      </c>
      <c r="P925" s="104">
        <f>+P877*$Q$936</f>
        <v>116.36644306354245</v>
      </c>
      <c r="Q925" s="104">
        <f>+O925+P925</f>
        <v>116.36644306354245</v>
      </c>
      <c r="R925" s="104">
        <f>+R877*$T$936</f>
        <v>0</v>
      </c>
      <c r="S925" s="104">
        <f>+S877*$T$936</f>
        <v>128.60088779856986</v>
      </c>
      <c r="T925" s="104">
        <f>+R925+S925</f>
        <v>128.60088779856986</v>
      </c>
    </row>
    <row r="926" spans="2:20" x14ac:dyDescent="0.2">
      <c r="B926" s="114" t="s">
        <v>716</v>
      </c>
      <c r="C926" s="104">
        <f t="shared" ref="C926:D934" si="695">+C878*$E$936</f>
        <v>61.929730893433799</v>
      </c>
      <c r="D926" s="104">
        <f t="shared" si="695"/>
        <v>0</v>
      </c>
      <c r="E926" s="104">
        <f t="shared" ref="E926:E934" si="696">+C926+D926</f>
        <v>61.929730893433799</v>
      </c>
      <c r="F926" s="104">
        <f t="shared" ref="F926:G934" si="697">+F878*$H$936</f>
        <v>58.091814176527109</v>
      </c>
      <c r="G926" s="104">
        <f t="shared" si="697"/>
        <v>0</v>
      </c>
      <c r="H926" s="104">
        <f t="shared" ref="H926:H934" si="698">+F926+G926</f>
        <v>58.091814176527109</v>
      </c>
      <c r="I926" s="104">
        <f t="shared" ref="I926:J934" si="699">+I878*$K$936</f>
        <v>64.754834633620717</v>
      </c>
      <c r="J926" s="104">
        <f t="shared" si="699"/>
        <v>0</v>
      </c>
      <c r="K926" s="104">
        <f t="shared" ref="K926:K934" si="700">+I926+J926</f>
        <v>64.754834633620717</v>
      </c>
      <c r="L926" s="104">
        <f t="shared" ref="L926:M934" si="701">+L878*$N$936</f>
        <v>71.226682048737828</v>
      </c>
      <c r="M926" s="104">
        <f t="shared" si="701"/>
        <v>0</v>
      </c>
      <c r="N926" s="104">
        <f t="shared" ref="N926:N934" si="702">+L926+M926</f>
        <v>71.226682048737828</v>
      </c>
      <c r="O926" s="104">
        <f t="shared" ref="O926:P934" si="703">+O878*$Q$936</f>
        <v>118.76175048170875</v>
      </c>
      <c r="P926" s="104">
        <f t="shared" si="703"/>
        <v>0</v>
      </c>
      <c r="Q926" s="104">
        <f t="shared" ref="Q926:Q934" si="704">+O926+P926</f>
        <v>118.76175048170875</v>
      </c>
      <c r="R926" s="104">
        <f t="shared" ref="R926:S934" si="705">+R878*$T$936</f>
        <v>131.24803118816783</v>
      </c>
      <c r="S926" s="104">
        <f t="shared" si="705"/>
        <v>0</v>
      </c>
      <c r="T926" s="104">
        <f t="shared" ref="T926:T934" si="706">+R926+S926</f>
        <v>131.24803118816783</v>
      </c>
    </row>
    <row r="927" spans="2:20" x14ac:dyDescent="0.2">
      <c r="B927" s="114" t="s">
        <v>287</v>
      </c>
      <c r="C927" s="104">
        <f t="shared" si="695"/>
        <v>38.160925726587728</v>
      </c>
      <c r="D927" s="104">
        <f t="shared" si="695"/>
        <v>0</v>
      </c>
      <c r="E927" s="104">
        <f t="shared" si="696"/>
        <v>38.160925726587728</v>
      </c>
      <c r="F927" s="104">
        <f t="shared" si="697"/>
        <v>35.796012256662827</v>
      </c>
      <c r="G927" s="104">
        <f t="shared" si="697"/>
        <v>0</v>
      </c>
      <c r="H927" s="104">
        <f t="shared" si="698"/>
        <v>35.796012256662827</v>
      </c>
      <c r="I927" s="104">
        <f t="shared" si="699"/>
        <v>39.901746693252207</v>
      </c>
      <c r="J927" s="104">
        <f t="shared" si="699"/>
        <v>0</v>
      </c>
      <c r="K927" s="104">
        <f t="shared" si="700"/>
        <v>39.901746693252207</v>
      </c>
      <c r="L927" s="104">
        <f t="shared" si="701"/>
        <v>43.889680839891263</v>
      </c>
      <c r="M927" s="104">
        <f t="shared" si="701"/>
        <v>0</v>
      </c>
      <c r="N927" s="104">
        <f t="shared" si="702"/>
        <v>43.889680839891263</v>
      </c>
      <c r="O927" s="104">
        <f t="shared" si="703"/>
        <v>48.787104071124482</v>
      </c>
      <c r="P927" s="104">
        <f t="shared" si="703"/>
        <v>0</v>
      </c>
      <c r="Q927" s="104">
        <f t="shared" si="704"/>
        <v>48.787104071124482</v>
      </c>
      <c r="R927" s="104">
        <f t="shared" si="705"/>
        <v>53.916444736923395</v>
      </c>
      <c r="S927" s="104">
        <f t="shared" si="705"/>
        <v>0</v>
      </c>
      <c r="T927" s="104">
        <f t="shared" si="706"/>
        <v>53.916444736923395</v>
      </c>
    </row>
    <row r="928" spans="2:20" x14ac:dyDescent="0.2">
      <c r="B928" s="114" t="s">
        <v>288</v>
      </c>
      <c r="C928" s="104">
        <f t="shared" si="695"/>
        <v>0</v>
      </c>
      <c r="D928" s="104">
        <f t="shared" si="695"/>
        <v>0</v>
      </c>
      <c r="E928" s="104">
        <f t="shared" si="696"/>
        <v>0</v>
      </c>
      <c r="F928" s="104">
        <f t="shared" si="697"/>
        <v>67.458806810930582</v>
      </c>
      <c r="G928" s="104">
        <f t="shared" si="697"/>
        <v>0</v>
      </c>
      <c r="H928" s="104">
        <f t="shared" si="698"/>
        <v>67.458806810930582</v>
      </c>
      <c r="I928" s="104">
        <f t="shared" si="699"/>
        <v>90.407431093021387</v>
      </c>
      <c r="J928" s="104">
        <f t="shared" si="699"/>
        <v>0</v>
      </c>
      <c r="K928" s="104">
        <f t="shared" si="700"/>
        <v>90.407431093021387</v>
      </c>
      <c r="L928" s="104">
        <f t="shared" si="701"/>
        <v>113.0142219437224</v>
      </c>
      <c r="M928" s="104">
        <f t="shared" si="701"/>
        <v>0</v>
      </c>
      <c r="N928" s="104">
        <f t="shared" si="702"/>
        <v>113.0142219437224</v>
      </c>
      <c r="O928" s="104">
        <f t="shared" si="703"/>
        <v>190.36959074544711</v>
      </c>
      <c r="P928" s="104">
        <f t="shared" si="703"/>
        <v>0</v>
      </c>
      <c r="Q928" s="104">
        <f t="shared" si="704"/>
        <v>190.36959074544711</v>
      </c>
      <c r="R928" s="104">
        <f t="shared" si="705"/>
        <v>237.17116312177822</v>
      </c>
      <c r="S928" s="104">
        <f t="shared" si="705"/>
        <v>0</v>
      </c>
      <c r="T928" s="104">
        <f t="shared" si="706"/>
        <v>237.17116312177822</v>
      </c>
    </row>
    <row r="929" spans="2:20" x14ac:dyDescent="0.2">
      <c r="B929" s="114" t="s">
        <v>289</v>
      </c>
      <c r="C929" s="104">
        <f t="shared" si="695"/>
        <v>39.687362755651243</v>
      </c>
      <c r="D929" s="104">
        <f t="shared" si="695"/>
        <v>0</v>
      </c>
      <c r="E929" s="104">
        <f t="shared" si="696"/>
        <v>39.687362755651243</v>
      </c>
      <c r="F929" s="104">
        <f t="shared" si="697"/>
        <v>37.227852746929344</v>
      </c>
      <c r="G929" s="104">
        <f t="shared" si="697"/>
        <v>0</v>
      </c>
      <c r="H929" s="104">
        <f t="shared" si="698"/>
        <v>37.227852746929344</v>
      </c>
      <c r="I929" s="104">
        <f t="shared" si="699"/>
        <v>41.497816560982287</v>
      </c>
      <c r="J929" s="104">
        <f t="shared" si="699"/>
        <v>0</v>
      </c>
      <c r="K929" s="104">
        <f t="shared" si="700"/>
        <v>41.497816560982287</v>
      </c>
      <c r="L929" s="104">
        <f t="shared" si="701"/>
        <v>45.645268073486918</v>
      </c>
      <c r="M929" s="104">
        <f t="shared" si="701"/>
        <v>0</v>
      </c>
      <c r="N929" s="104">
        <f t="shared" si="702"/>
        <v>45.645268073486918</v>
      </c>
      <c r="O929" s="104">
        <f t="shared" si="703"/>
        <v>50.738588233969466</v>
      </c>
      <c r="P929" s="104">
        <f t="shared" si="703"/>
        <v>0</v>
      </c>
      <c r="Q929" s="104">
        <f t="shared" si="704"/>
        <v>50.738588233969466</v>
      </c>
      <c r="R929" s="104">
        <f t="shared" si="705"/>
        <v>56.073102526400334</v>
      </c>
      <c r="S929" s="104">
        <f t="shared" si="705"/>
        <v>0</v>
      </c>
      <c r="T929" s="104">
        <f t="shared" si="706"/>
        <v>56.073102526400334</v>
      </c>
    </row>
    <row r="930" spans="2:20" x14ac:dyDescent="0.2">
      <c r="B930" s="114" t="s">
        <v>290</v>
      </c>
      <c r="C930" s="104">
        <f t="shared" si="695"/>
        <v>0</v>
      </c>
      <c r="D930" s="104">
        <f t="shared" si="695"/>
        <v>31.276383207750271</v>
      </c>
      <c r="E930" s="104">
        <f t="shared" si="696"/>
        <v>31.276383207750271</v>
      </c>
      <c r="F930" s="104">
        <f t="shared" si="697"/>
        <v>0</v>
      </c>
      <c r="G930" s="104">
        <f t="shared" si="697"/>
        <v>29.338119433215905</v>
      </c>
      <c r="H930" s="104">
        <f t="shared" si="698"/>
        <v>29.338119433215905</v>
      </c>
      <c r="I930" s="104">
        <f t="shared" si="699"/>
        <v>0</v>
      </c>
      <c r="J930" s="104">
        <f t="shared" si="699"/>
        <v>32.703145861245069</v>
      </c>
      <c r="K930" s="104">
        <f t="shared" si="700"/>
        <v>32.703145861245069</v>
      </c>
      <c r="L930" s="104">
        <f t="shared" si="701"/>
        <v>0</v>
      </c>
      <c r="M930" s="104">
        <f t="shared" si="701"/>
        <v>35.971624133265983</v>
      </c>
      <c r="N930" s="104">
        <f t="shared" si="702"/>
        <v>35.971624133265983</v>
      </c>
      <c r="O930" s="104">
        <f t="shared" si="703"/>
        <v>0</v>
      </c>
      <c r="P930" s="104">
        <f t="shared" si="703"/>
        <v>39.985512234619577</v>
      </c>
      <c r="Q930" s="104">
        <f t="shared" si="704"/>
        <v>39.985512234619577</v>
      </c>
      <c r="R930" s="104">
        <f t="shared" si="705"/>
        <v>0</v>
      </c>
      <c r="S930" s="104">
        <f t="shared" si="705"/>
        <v>44.18947797213967</v>
      </c>
      <c r="T930" s="104">
        <f t="shared" si="706"/>
        <v>44.18947797213967</v>
      </c>
    </row>
    <row r="931" spans="2:20" x14ac:dyDescent="0.2">
      <c r="B931" s="114" t="s">
        <v>291</v>
      </c>
      <c r="C931" s="104">
        <f t="shared" si="695"/>
        <v>0</v>
      </c>
      <c r="D931" s="104">
        <f t="shared" si="695"/>
        <v>15.949709364908506</v>
      </c>
      <c r="E931" s="104">
        <f t="shared" si="696"/>
        <v>15.949709364908506</v>
      </c>
      <c r="F931" s="104">
        <f t="shared" si="697"/>
        <v>0</v>
      </c>
      <c r="G931" s="104">
        <f t="shared" si="697"/>
        <v>14.961272061560303</v>
      </c>
      <c r="H931" s="104">
        <f t="shared" si="698"/>
        <v>14.961272061560303</v>
      </c>
      <c r="I931" s="104">
        <f t="shared" si="699"/>
        <v>0</v>
      </c>
      <c r="J931" s="104">
        <f t="shared" si="699"/>
        <v>16.677301475057249</v>
      </c>
      <c r="K931" s="104">
        <f t="shared" si="700"/>
        <v>16.677301475057249</v>
      </c>
      <c r="L931" s="104">
        <f t="shared" si="701"/>
        <v>0</v>
      </c>
      <c r="M931" s="104">
        <f t="shared" si="701"/>
        <v>18.344095175530068</v>
      </c>
      <c r="N931" s="104">
        <f t="shared" si="702"/>
        <v>18.344095175530068</v>
      </c>
      <c r="O931" s="104">
        <f t="shared" si="703"/>
        <v>0</v>
      </c>
      <c r="P931" s="104">
        <f t="shared" si="703"/>
        <v>20.391018191359791</v>
      </c>
      <c r="Q931" s="104">
        <f t="shared" si="704"/>
        <v>20.391018191359791</v>
      </c>
      <c r="R931" s="104">
        <f t="shared" si="705"/>
        <v>0</v>
      </c>
      <c r="S931" s="104">
        <f t="shared" si="705"/>
        <v>22.534873228820228</v>
      </c>
      <c r="T931" s="104">
        <f t="shared" si="706"/>
        <v>22.534873228820228</v>
      </c>
    </row>
    <row r="932" spans="2:20" x14ac:dyDescent="0.2">
      <c r="B932" s="114" t="s">
        <v>292</v>
      </c>
      <c r="C932" s="104">
        <f t="shared" si="695"/>
        <v>373.82131324004308</v>
      </c>
      <c r="D932" s="104">
        <f t="shared" si="695"/>
        <v>0</v>
      </c>
      <c r="E932" s="119">
        <f t="shared" si="696"/>
        <v>373.82131324004308</v>
      </c>
      <c r="F932" s="104">
        <f t="shared" si="697"/>
        <v>350.6548139428196</v>
      </c>
      <c r="G932" s="104">
        <f t="shared" si="697"/>
        <v>0</v>
      </c>
      <c r="H932" s="119">
        <f t="shared" si="698"/>
        <v>350.6548139428196</v>
      </c>
      <c r="I932" s="104">
        <f t="shared" si="699"/>
        <v>390.87425332165424</v>
      </c>
      <c r="J932" s="104">
        <f t="shared" si="699"/>
        <v>0</v>
      </c>
      <c r="K932" s="119">
        <f t="shared" si="700"/>
        <v>390.87425332165424</v>
      </c>
      <c r="L932" s="104">
        <f t="shared" si="701"/>
        <v>429.93973067648591</v>
      </c>
      <c r="M932" s="104">
        <f t="shared" si="701"/>
        <v>0</v>
      </c>
      <c r="N932" s="119">
        <f t="shared" si="702"/>
        <v>429.93973067648591</v>
      </c>
      <c r="O932" s="104">
        <f t="shared" si="703"/>
        <v>0</v>
      </c>
      <c r="P932" s="104">
        <f t="shared" si="703"/>
        <v>0</v>
      </c>
      <c r="Q932" s="119">
        <f t="shared" si="704"/>
        <v>0</v>
      </c>
      <c r="R932" s="104">
        <f t="shared" si="705"/>
        <v>0</v>
      </c>
      <c r="S932" s="104">
        <f t="shared" si="705"/>
        <v>0</v>
      </c>
      <c r="T932" s="119">
        <f t="shared" si="706"/>
        <v>0</v>
      </c>
    </row>
    <row r="933" spans="2:20" x14ac:dyDescent="0.2">
      <c r="B933" s="114" t="s">
        <v>293</v>
      </c>
      <c r="C933" s="104">
        <f t="shared" si="695"/>
        <v>0</v>
      </c>
      <c r="D933" s="104">
        <f t="shared" si="695"/>
        <v>16.385834230355222</v>
      </c>
      <c r="E933" s="104">
        <f t="shared" si="696"/>
        <v>16.385834230355222</v>
      </c>
      <c r="F933" s="104">
        <f t="shared" si="697"/>
        <v>0</v>
      </c>
      <c r="G933" s="104">
        <f t="shared" si="697"/>
        <v>15.370369344493591</v>
      </c>
      <c r="H933" s="104">
        <f t="shared" si="698"/>
        <v>15.370369344493591</v>
      </c>
      <c r="I933" s="104">
        <f t="shared" si="699"/>
        <v>0</v>
      </c>
      <c r="J933" s="104">
        <f t="shared" si="699"/>
        <v>17.133321437265842</v>
      </c>
      <c r="K933" s="104">
        <f t="shared" si="700"/>
        <v>17.133321437265842</v>
      </c>
      <c r="L933" s="104">
        <f t="shared" si="701"/>
        <v>0</v>
      </c>
      <c r="M933" s="104">
        <f t="shared" si="701"/>
        <v>18.845691527985959</v>
      </c>
      <c r="N933" s="104">
        <f t="shared" si="702"/>
        <v>18.845691527985959</v>
      </c>
      <c r="O933" s="104">
        <f t="shared" si="703"/>
        <v>0</v>
      </c>
      <c r="P933" s="104">
        <f t="shared" si="703"/>
        <v>20.948585095029781</v>
      </c>
      <c r="Q933" s="104">
        <f t="shared" si="704"/>
        <v>20.948585095029781</v>
      </c>
      <c r="R933" s="104">
        <f t="shared" si="705"/>
        <v>0</v>
      </c>
      <c r="S933" s="104">
        <f t="shared" si="705"/>
        <v>23.151061168670779</v>
      </c>
      <c r="T933" s="104">
        <f t="shared" si="706"/>
        <v>23.151061168670779</v>
      </c>
    </row>
    <row r="934" spans="2:20" x14ac:dyDescent="0.2">
      <c r="B934" s="114" t="s">
        <v>294</v>
      </c>
      <c r="C934" s="104">
        <f t="shared" si="695"/>
        <v>491.73676693218516</v>
      </c>
      <c r="D934" s="104">
        <f t="shared" si="695"/>
        <v>0</v>
      </c>
      <c r="E934" s="104">
        <f t="shared" si="696"/>
        <v>491.73676693218516</v>
      </c>
      <c r="F934" s="104">
        <f t="shared" si="697"/>
        <v>419.32981544027905</v>
      </c>
      <c r="G934" s="104">
        <f t="shared" si="697"/>
        <v>0</v>
      </c>
      <c r="H934" s="104">
        <f t="shared" si="698"/>
        <v>419.32981544027905</v>
      </c>
      <c r="I934" s="104">
        <f t="shared" si="699"/>
        <v>424.93286064317829</v>
      </c>
      <c r="J934" s="104">
        <f t="shared" si="699"/>
        <v>0</v>
      </c>
      <c r="K934" s="104">
        <f t="shared" si="700"/>
        <v>424.93286064317829</v>
      </c>
      <c r="L934" s="104">
        <f t="shared" si="701"/>
        <v>424.91116936868377</v>
      </c>
      <c r="M934" s="104">
        <f t="shared" si="701"/>
        <v>0</v>
      </c>
      <c r="N934" s="104">
        <f t="shared" si="702"/>
        <v>424.91116936868377</v>
      </c>
      <c r="O934" s="104">
        <f t="shared" si="703"/>
        <v>1218.2394271325231</v>
      </c>
      <c r="P934" s="104">
        <f t="shared" si="703"/>
        <v>0</v>
      </c>
      <c r="Q934" s="104">
        <f t="shared" si="704"/>
        <v>1218.2394271325231</v>
      </c>
      <c r="R934" s="104">
        <f t="shared" si="705"/>
        <v>1223.9288528075606</v>
      </c>
      <c r="S934" s="104">
        <f t="shared" si="705"/>
        <v>0</v>
      </c>
      <c r="T934" s="104">
        <f t="shared" si="706"/>
        <v>1223.9288528075606</v>
      </c>
    </row>
    <row r="935" spans="2:20" x14ac:dyDescent="0.2">
      <c r="B935" s="278" t="s">
        <v>8</v>
      </c>
      <c r="C935" s="106">
        <f t="shared" ref="C935:T935" si="707">SUM(C925:C934)</f>
        <v>1005.3360995479011</v>
      </c>
      <c r="D935" s="106">
        <f t="shared" si="707"/>
        <v>109.12242876210979</v>
      </c>
      <c r="E935" s="106">
        <f t="shared" si="707"/>
        <v>1114.4585283100109</v>
      </c>
      <c r="F935" s="106">
        <f t="shared" si="707"/>
        <v>968.55911537414852</v>
      </c>
      <c r="G935" s="106">
        <f t="shared" si="707"/>
        <v>102.35988050792443</v>
      </c>
      <c r="H935" s="106">
        <f t="shared" si="707"/>
        <v>1070.918995882073</v>
      </c>
      <c r="I935" s="106">
        <f t="shared" si="707"/>
        <v>1052.368942945709</v>
      </c>
      <c r="J935" s="106">
        <f t="shared" si="707"/>
        <v>114.10036386995964</v>
      </c>
      <c r="K935" s="106">
        <f t="shared" si="707"/>
        <v>1166.4693068156689</v>
      </c>
      <c r="L935" s="106">
        <f t="shared" si="707"/>
        <v>1128.6267529510083</v>
      </c>
      <c r="M935" s="106">
        <f t="shared" si="707"/>
        <v>125.5039934082601</v>
      </c>
      <c r="N935" s="106">
        <f t="shared" si="707"/>
        <v>1254.1307463592684</v>
      </c>
      <c r="O935" s="106">
        <f t="shared" si="707"/>
        <v>1626.8964606647728</v>
      </c>
      <c r="P935" s="106">
        <f t="shared" si="707"/>
        <v>197.69155858455159</v>
      </c>
      <c r="Q935" s="106">
        <f t="shared" si="707"/>
        <v>1824.5880192493246</v>
      </c>
      <c r="R935" s="106">
        <f t="shared" si="707"/>
        <v>1702.3375943808305</v>
      </c>
      <c r="S935" s="106">
        <f t="shared" si="707"/>
        <v>218.47630016820051</v>
      </c>
      <c r="T935" s="106">
        <f t="shared" si="707"/>
        <v>1920.8138945490309</v>
      </c>
    </row>
    <row r="936" spans="2:20" x14ac:dyDescent="0.2">
      <c r="B936" s="279" t="s">
        <v>297</v>
      </c>
      <c r="C936" s="241"/>
      <c r="D936" s="240"/>
      <c r="E936" s="285">
        <f>Asignaciones!K102</f>
        <v>0.54706994328922498</v>
      </c>
      <c r="F936" s="241"/>
      <c r="G936" s="240"/>
      <c r="H936" s="285">
        <f>Asignaciones!L102</f>
        <v>0.53950953678474112</v>
      </c>
      <c r="I936" s="241"/>
      <c r="J936" s="240"/>
      <c r="K936" s="285">
        <f>Asignaciones!M102</f>
        <v>0.54265711865711852</v>
      </c>
      <c r="L936" s="241"/>
      <c r="M936" s="240"/>
      <c r="N936" s="285">
        <f>Asignaciones!N102</f>
        <v>0.54265920167680548</v>
      </c>
      <c r="O936" s="241"/>
      <c r="P936" s="240"/>
      <c r="Q936" s="285">
        <f>Asignaciones!O102</f>
        <v>0.54263424457385401</v>
      </c>
      <c r="R936" s="241"/>
      <c r="S936" s="240"/>
      <c r="T936" s="285">
        <f>Asignaciones!P102</f>
        <v>0.54268089020465993</v>
      </c>
    </row>
    <row r="940" spans="2:20" x14ac:dyDescent="0.2">
      <c r="B940" s="2" t="s">
        <v>727</v>
      </c>
      <c r="C940" s="228"/>
      <c r="D940" s="228"/>
      <c r="E940" s="228"/>
      <c r="F940" s="228"/>
      <c r="G940" s="228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7"/>
    </row>
    <row r="941" spans="2:20" x14ac:dyDescent="0.2">
      <c r="B941" s="9" t="s">
        <v>20</v>
      </c>
      <c r="C941" s="199"/>
      <c r="D941" s="199"/>
      <c r="E941" s="199"/>
      <c r="F941" s="199"/>
      <c r="G941" s="199"/>
      <c r="H941" s="199"/>
      <c r="I941" s="199"/>
      <c r="J941" s="199"/>
      <c r="K941" s="199"/>
      <c r="L941" s="199"/>
      <c r="M941" s="199"/>
      <c r="N941" s="199"/>
      <c r="O941" s="199"/>
      <c r="P941" s="199"/>
      <c r="Q941" s="199"/>
      <c r="R941" s="199"/>
      <c r="S941" s="199"/>
      <c r="T941" s="262"/>
    </row>
    <row r="942" spans="2:20" x14ac:dyDescent="0.2">
      <c r="B942" s="201" t="s">
        <v>281</v>
      </c>
      <c r="C942" s="199"/>
      <c r="D942" s="199"/>
      <c r="E942" s="199"/>
      <c r="F942" s="199"/>
      <c r="G942" s="199"/>
      <c r="H942" s="199"/>
      <c r="I942" s="199"/>
      <c r="J942" s="199"/>
      <c r="K942" s="199"/>
      <c r="L942" s="199"/>
      <c r="M942" s="199"/>
      <c r="N942" s="199"/>
      <c r="O942" s="199"/>
      <c r="P942" s="199"/>
      <c r="Q942" s="199"/>
      <c r="R942" s="199"/>
      <c r="S942" s="199"/>
      <c r="T942" s="262"/>
    </row>
    <row r="943" spans="2:20" x14ac:dyDescent="0.2">
      <c r="B943" s="201" t="s">
        <v>2</v>
      </c>
      <c r="C943" s="199"/>
      <c r="D943" s="199"/>
      <c r="E943" s="199"/>
      <c r="F943" s="199"/>
      <c r="G943" s="199"/>
      <c r="H943" s="199"/>
      <c r="I943" s="199"/>
      <c r="J943" s="199"/>
      <c r="K943" s="199"/>
      <c r="L943" s="199"/>
      <c r="M943" s="199"/>
      <c r="N943" s="199"/>
      <c r="O943" s="199"/>
      <c r="P943" s="199"/>
      <c r="Q943" s="199"/>
      <c r="R943" s="199"/>
      <c r="S943" s="199"/>
      <c r="T943" s="262"/>
    </row>
    <row r="944" spans="2:20" x14ac:dyDescent="0.2">
      <c r="B944" s="256"/>
      <c r="C944" s="197"/>
      <c r="D944" s="197"/>
      <c r="E944" s="197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263"/>
    </row>
    <row r="945" spans="2:20" x14ac:dyDescent="0.2">
      <c r="B945" s="264"/>
    </row>
    <row r="946" spans="2:20" x14ac:dyDescent="0.2">
      <c r="B946" s="265" t="s">
        <v>282</v>
      </c>
      <c r="C946" s="267" t="s">
        <v>38</v>
      </c>
      <c r="D946" s="662"/>
      <c r="E946" s="299"/>
      <c r="F946" s="270" t="s">
        <v>39</v>
      </c>
      <c r="G946" s="663"/>
      <c r="H946" s="663"/>
      <c r="I946" s="301" t="s">
        <v>40</v>
      </c>
      <c r="J946" s="662"/>
      <c r="K946" s="299"/>
      <c r="L946" s="267" t="s">
        <v>121</v>
      </c>
      <c r="M946" s="662"/>
      <c r="N946" s="299"/>
      <c r="O946" s="270" t="s">
        <v>122</v>
      </c>
      <c r="P946" s="662"/>
      <c r="Q946" s="299"/>
      <c r="R946" s="301" t="s">
        <v>633</v>
      </c>
      <c r="S946" s="662"/>
      <c r="T946" s="299"/>
    </row>
    <row r="947" spans="2:20" x14ac:dyDescent="0.2">
      <c r="B947" s="273"/>
      <c r="C947" s="274" t="s">
        <v>283</v>
      </c>
      <c r="D947" s="275" t="s">
        <v>284</v>
      </c>
      <c r="E947" s="275" t="s">
        <v>47</v>
      </c>
      <c r="F947" s="275" t="s">
        <v>283</v>
      </c>
      <c r="G947" s="275" t="s">
        <v>284</v>
      </c>
      <c r="H947" s="275" t="s">
        <v>47</v>
      </c>
      <c r="I947" s="276" t="s">
        <v>283</v>
      </c>
      <c r="J947" s="276" t="s">
        <v>284</v>
      </c>
      <c r="K947" s="276" t="s">
        <v>47</v>
      </c>
      <c r="L947" s="274" t="s">
        <v>283</v>
      </c>
      <c r="M947" s="275" t="s">
        <v>284</v>
      </c>
      <c r="N947" s="275" t="s">
        <v>47</v>
      </c>
      <c r="O947" s="275" t="s">
        <v>283</v>
      </c>
      <c r="P947" s="275" t="s">
        <v>284</v>
      </c>
      <c r="Q947" s="275" t="s">
        <v>47</v>
      </c>
      <c r="R947" s="276" t="s">
        <v>283</v>
      </c>
      <c r="S947" s="276" t="s">
        <v>284</v>
      </c>
      <c r="T947" s="276" t="s">
        <v>47</v>
      </c>
    </row>
    <row r="948" spans="2:20" x14ac:dyDescent="0.2">
      <c r="B948" s="286" t="s">
        <v>109</v>
      </c>
      <c r="C948" s="234"/>
      <c r="D948" s="234"/>
      <c r="E948" s="234"/>
      <c r="F948" s="234"/>
      <c r="G948" s="234"/>
      <c r="H948" s="234"/>
      <c r="I948" s="234"/>
      <c r="J948" s="234"/>
      <c r="K948" s="234"/>
      <c r="L948" s="234"/>
      <c r="M948" s="234"/>
      <c r="N948" s="234"/>
      <c r="O948" s="234"/>
      <c r="P948" s="234"/>
      <c r="Q948" s="234"/>
      <c r="R948" s="234"/>
      <c r="S948" s="234"/>
      <c r="T948" s="232"/>
    </row>
    <row r="949" spans="2:20" x14ac:dyDescent="0.2">
      <c r="B949" s="114" t="s">
        <v>715</v>
      </c>
      <c r="C949" s="104">
        <f>+C877*$E$960</f>
        <v>0</v>
      </c>
      <c r="D949" s="104">
        <f>+D877*$E$960</f>
        <v>5.7870990742734127</v>
      </c>
      <c r="E949" s="104">
        <f>+C949+D949</f>
        <v>5.7870990742734127</v>
      </c>
      <c r="F949" s="104">
        <f>+F877*$H$960</f>
        <v>0</v>
      </c>
      <c r="G949" s="104">
        <f>+G877*$H$960</f>
        <v>5.5640429675665857</v>
      </c>
      <c r="H949" s="104">
        <f>+F949+G949</f>
        <v>5.5640429675665857</v>
      </c>
      <c r="I949" s="104">
        <f>+I877*$K$960</f>
        <v>0</v>
      </c>
      <c r="J949" s="104">
        <f>+J877*$K$960</f>
        <v>6.1255832013507874</v>
      </c>
      <c r="K949" s="104">
        <f>+I949+J949</f>
        <v>6.1255832013507874</v>
      </c>
      <c r="L949" s="104">
        <f>+L877*$N$960</f>
        <v>0</v>
      </c>
      <c r="M949" s="104">
        <f>+M877*$N$960</f>
        <v>6.739278241652122</v>
      </c>
      <c r="N949" s="104">
        <f>+L949+M949</f>
        <v>6.739278241652122</v>
      </c>
      <c r="O949" s="104">
        <f>+O877*$Q$960</f>
        <v>0</v>
      </c>
      <c r="P949" s="104">
        <f>+P877*$Q$960</f>
        <v>14.990456542670309</v>
      </c>
      <c r="Q949" s="104">
        <f>+O949+P949</f>
        <v>14.990456542670309</v>
      </c>
      <c r="R949" s="104">
        <f>+R877*$T$960</f>
        <v>0</v>
      </c>
      <c r="S949" s="104">
        <f>+S877*$T$960</f>
        <v>16.562396598561989</v>
      </c>
      <c r="T949" s="104">
        <f>+R949+S949</f>
        <v>16.562396598561989</v>
      </c>
    </row>
    <row r="950" spans="2:20" x14ac:dyDescent="0.2">
      <c r="B950" s="114" t="s">
        <v>716</v>
      </c>
      <c r="C950" s="104">
        <f t="shared" ref="C950:D958" si="708">+C878*$E$960</f>
        <v>7.8749623250807321</v>
      </c>
      <c r="D950" s="104">
        <f t="shared" si="708"/>
        <v>0</v>
      </c>
      <c r="E950" s="104">
        <f t="shared" ref="E950:E958" si="709">+C950+D950</f>
        <v>7.8749623250807321</v>
      </c>
      <c r="F950" s="104">
        <f t="shared" ref="F950:G958" si="710">+F878*$H$960</f>
        <v>7.5714322810722852</v>
      </c>
      <c r="G950" s="104">
        <f t="shared" si="710"/>
        <v>0</v>
      </c>
      <c r="H950" s="104">
        <f t="shared" ref="H950:H958" si="711">+F950+G950</f>
        <v>7.5714322810722852</v>
      </c>
      <c r="I950" s="104">
        <f t="shared" ref="I950:J958" si="712">+I878*$K$960</f>
        <v>8.3355643839295066</v>
      </c>
      <c r="J950" s="104">
        <f t="shared" si="712"/>
        <v>0</v>
      </c>
      <c r="K950" s="104">
        <f t="shared" ref="K950:K958" si="713">+I950+J950</f>
        <v>8.3355643839295066</v>
      </c>
      <c r="L950" s="104">
        <f t="shared" ref="L950:M958" si="714">+L878*$N$960</f>
        <v>9.1706676471423787</v>
      </c>
      <c r="M950" s="104">
        <f t="shared" si="714"/>
        <v>0</v>
      </c>
      <c r="N950" s="104">
        <f t="shared" ref="N950:N958" si="715">+L950+M950</f>
        <v>9.1706676471423787</v>
      </c>
      <c r="O950" s="104">
        <f t="shared" ref="O950:P958" si="716">+O878*$Q$960</f>
        <v>15.299022747952966</v>
      </c>
      <c r="P950" s="104">
        <f t="shared" si="716"/>
        <v>0</v>
      </c>
      <c r="Q950" s="104">
        <f t="shared" ref="Q950:Q958" si="717">+O950+P950</f>
        <v>15.299022747952966</v>
      </c>
      <c r="R950" s="104">
        <f t="shared" ref="R950:S958" si="718">+R878*$T$960</f>
        <v>16.903319895611503</v>
      </c>
      <c r="S950" s="104">
        <f t="shared" si="718"/>
        <v>0</v>
      </c>
      <c r="T950" s="104">
        <f t="shared" ref="T950:T958" si="719">+R950+S950</f>
        <v>16.903319895611503</v>
      </c>
    </row>
    <row r="951" spans="2:20" x14ac:dyDescent="0.2">
      <c r="B951" s="114" t="s">
        <v>287</v>
      </c>
      <c r="C951" s="104">
        <f t="shared" si="708"/>
        <v>4.8525296017222823</v>
      </c>
      <c r="D951" s="104">
        <f t="shared" si="708"/>
        <v>0</v>
      </c>
      <c r="E951" s="104">
        <f t="shared" si="709"/>
        <v>4.8525296017222823</v>
      </c>
      <c r="F951" s="104">
        <f t="shared" si="710"/>
        <v>4.6654952436184853</v>
      </c>
      <c r="G951" s="104">
        <f t="shared" si="710"/>
        <v>0</v>
      </c>
      <c r="H951" s="104">
        <f t="shared" si="711"/>
        <v>4.6654952436184853</v>
      </c>
      <c r="I951" s="104">
        <f t="shared" si="712"/>
        <v>5.1363512929143083</v>
      </c>
      <c r="J951" s="104">
        <f t="shared" si="712"/>
        <v>0</v>
      </c>
      <c r="K951" s="104">
        <f t="shared" si="713"/>
        <v>5.1363512929143083</v>
      </c>
      <c r="L951" s="104">
        <f t="shared" si="714"/>
        <v>5.6509395713025219</v>
      </c>
      <c r="M951" s="104">
        <f t="shared" si="714"/>
        <v>0</v>
      </c>
      <c r="N951" s="104">
        <f t="shared" si="715"/>
        <v>5.6509395713025219</v>
      </c>
      <c r="O951" s="104">
        <f t="shared" si="716"/>
        <v>6.2848098142999271</v>
      </c>
      <c r="P951" s="104">
        <f t="shared" si="716"/>
        <v>0</v>
      </c>
      <c r="Q951" s="104">
        <f t="shared" si="717"/>
        <v>6.2848098142999271</v>
      </c>
      <c r="R951" s="104">
        <f t="shared" si="718"/>
        <v>6.9438520697934578</v>
      </c>
      <c r="S951" s="104">
        <f t="shared" si="718"/>
        <v>0</v>
      </c>
      <c r="T951" s="104">
        <f t="shared" si="719"/>
        <v>6.9438520697934578</v>
      </c>
    </row>
    <row r="952" spans="2:20" x14ac:dyDescent="0.2">
      <c r="B952" s="114" t="s">
        <v>288</v>
      </c>
      <c r="C952" s="104">
        <f t="shared" si="708"/>
        <v>0</v>
      </c>
      <c r="D952" s="104">
        <f t="shared" si="708"/>
        <v>0</v>
      </c>
      <c r="E952" s="104">
        <f t="shared" si="709"/>
        <v>0</v>
      </c>
      <c r="F952" s="104">
        <f t="shared" si="710"/>
        <v>8.7922850193457904</v>
      </c>
      <c r="G952" s="104">
        <f t="shared" si="710"/>
        <v>0</v>
      </c>
      <c r="H952" s="104">
        <f t="shared" si="711"/>
        <v>8.7922850193457904</v>
      </c>
      <c r="I952" s="104">
        <f t="shared" si="712"/>
        <v>11.637694188014843</v>
      </c>
      <c r="J952" s="104">
        <f t="shared" si="712"/>
        <v>0</v>
      </c>
      <c r="K952" s="104">
        <f t="shared" si="713"/>
        <v>11.637694188014843</v>
      </c>
      <c r="L952" s="104">
        <f t="shared" si="714"/>
        <v>14.55094971484256</v>
      </c>
      <c r="M952" s="104">
        <f t="shared" si="714"/>
        <v>0</v>
      </c>
      <c r="N952" s="104">
        <f t="shared" si="715"/>
        <v>14.55094971484256</v>
      </c>
      <c r="O952" s="104">
        <f t="shared" si="716"/>
        <v>24.523625557217258</v>
      </c>
      <c r="P952" s="104">
        <f t="shared" si="716"/>
        <v>0</v>
      </c>
      <c r="Q952" s="104">
        <f t="shared" si="717"/>
        <v>24.523625557217258</v>
      </c>
      <c r="R952" s="104">
        <f t="shared" si="718"/>
        <v>30.545068020975311</v>
      </c>
      <c r="S952" s="104">
        <f t="shared" si="718"/>
        <v>0</v>
      </c>
      <c r="T952" s="104">
        <f t="shared" si="719"/>
        <v>30.545068020975311</v>
      </c>
    </row>
    <row r="953" spans="2:20" x14ac:dyDescent="0.2">
      <c r="B953" s="114" t="s">
        <v>289</v>
      </c>
      <c r="C953" s="104">
        <f t="shared" si="708"/>
        <v>5.0466307857911739</v>
      </c>
      <c r="D953" s="104">
        <f t="shared" si="708"/>
        <v>0</v>
      </c>
      <c r="E953" s="104">
        <f t="shared" si="709"/>
        <v>5.0466307857911739</v>
      </c>
      <c r="F953" s="104">
        <f t="shared" si="710"/>
        <v>4.8521150533632253</v>
      </c>
      <c r="G953" s="104">
        <f t="shared" si="710"/>
        <v>0</v>
      </c>
      <c r="H953" s="104">
        <f t="shared" si="711"/>
        <v>4.8521150533632253</v>
      </c>
      <c r="I953" s="104">
        <f t="shared" si="712"/>
        <v>5.3418053446308802</v>
      </c>
      <c r="J953" s="104">
        <f t="shared" si="712"/>
        <v>0</v>
      </c>
      <c r="K953" s="104">
        <f t="shared" si="713"/>
        <v>5.3418053446308802</v>
      </c>
      <c r="L953" s="104">
        <f t="shared" si="714"/>
        <v>5.8769771541546225</v>
      </c>
      <c r="M953" s="104">
        <f t="shared" si="714"/>
        <v>0</v>
      </c>
      <c r="N953" s="104">
        <f t="shared" si="715"/>
        <v>5.8769771541546225</v>
      </c>
      <c r="O953" s="104">
        <f t="shared" si="716"/>
        <v>6.5362022068719243</v>
      </c>
      <c r="P953" s="104">
        <f t="shared" si="716"/>
        <v>0</v>
      </c>
      <c r="Q953" s="104">
        <f t="shared" si="717"/>
        <v>6.5362022068719243</v>
      </c>
      <c r="R953" s="104">
        <f t="shared" si="718"/>
        <v>7.2216061525851964</v>
      </c>
      <c r="S953" s="104">
        <f t="shared" si="718"/>
        <v>0</v>
      </c>
      <c r="T953" s="104">
        <f t="shared" si="719"/>
        <v>7.2216061525851964</v>
      </c>
    </row>
    <row r="954" spans="2:20" x14ac:dyDescent="0.2">
      <c r="B954" s="114" t="s">
        <v>290</v>
      </c>
      <c r="C954" s="104">
        <f t="shared" si="708"/>
        <v>0</v>
      </c>
      <c r="D954" s="104">
        <f t="shared" si="708"/>
        <v>3.9770936490850377</v>
      </c>
      <c r="E954" s="104">
        <f t="shared" si="709"/>
        <v>3.9770936490850377</v>
      </c>
      <c r="F954" s="104">
        <f t="shared" si="710"/>
        <v>0</v>
      </c>
      <c r="G954" s="104">
        <f t="shared" si="710"/>
        <v>3.8238018159942526</v>
      </c>
      <c r="H954" s="104">
        <f t="shared" si="711"/>
        <v>3.8238018159942526</v>
      </c>
      <c r="I954" s="104">
        <f t="shared" si="712"/>
        <v>0</v>
      </c>
      <c r="J954" s="104">
        <f t="shared" si="712"/>
        <v>4.2097115902742575</v>
      </c>
      <c r="K954" s="104">
        <f t="shared" si="713"/>
        <v>4.2097115902742575</v>
      </c>
      <c r="L954" s="104">
        <f t="shared" si="714"/>
        <v>0</v>
      </c>
      <c r="M954" s="104">
        <f t="shared" si="714"/>
        <v>4.6314639425205968</v>
      </c>
      <c r="N954" s="104">
        <f t="shared" si="715"/>
        <v>4.6314639425205968</v>
      </c>
      <c r="O954" s="104">
        <f t="shared" si="716"/>
        <v>0</v>
      </c>
      <c r="P954" s="104">
        <f t="shared" si="716"/>
        <v>5.1509788192303079</v>
      </c>
      <c r="Q954" s="104">
        <f t="shared" si="717"/>
        <v>5.1509788192303079</v>
      </c>
      <c r="R954" s="104">
        <f t="shared" si="718"/>
        <v>0</v>
      </c>
      <c r="S954" s="104">
        <f t="shared" si="718"/>
        <v>5.6911244718960257</v>
      </c>
      <c r="T954" s="104">
        <f t="shared" si="719"/>
        <v>5.6911244718960257</v>
      </c>
    </row>
    <row r="955" spans="2:20" x14ac:dyDescent="0.2">
      <c r="B955" s="114" t="s">
        <v>291</v>
      </c>
      <c r="C955" s="104">
        <f t="shared" si="708"/>
        <v>0</v>
      </c>
      <c r="D955" s="104">
        <f t="shared" si="708"/>
        <v>2.0281593110871907</v>
      </c>
      <c r="E955" s="104">
        <f t="shared" si="709"/>
        <v>2.0281593110871907</v>
      </c>
      <c r="F955" s="104">
        <f t="shared" si="710"/>
        <v>0</v>
      </c>
      <c r="G955" s="104">
        <f t="shared" si="710"/>
        <v>1.9499865834552366</v>
      </c>
      <c r="H955" s="104">
        <f t="shared" si="711"/>
        <v>1.9499865834552366</v>
      </c>
      <c r="I955" s="104">
        <f t="shared" si="712"/>
        <v>0</v>
      </c>
      <c r="J955" s="104">
        <f t="shared" si="712"/>
        <v>2.1467851934466333</v>
      </c>
      <c r="K955" s="104">
        <f t="shared" si="713"/>
        <v>2.1467851934466333</v>
      </c>
      <c r="L955" s="104">
        <f t="shared" si="714"/>
        <v>0</v>
      </c>
      <c r="M955" s="104">
        <f t="shared" si="714"/>
        <v>2.3618620902097076</v>
      </c>
      <c r="N955" s="104">
        <f t="shared" si="715"/>
        <v>2.3618620902097076</v>
      </c>
      <c r="O955" s="104">
        <f t="shared" si="716"/>
        <v>0</v>
      </c>
      <c r="P955" s="104">
        <f t="shared" si="716"/>
        <v>2.626793979527807</v>
      </c>
      <c r="Q955" s="104">
        <f t="shared" si="717"/>
        <v>2.626793979527807</v>
      </c>
      <c r="R955" s="104">
        <f t="shared" si="718"/>
        <v>0</v>
      </c>
      <c r="S955" s="104">
        <f t="shared" si="718"/>
        <v>2.9022467426402048</v>
      </c>
      <c r="T955" s="104">
        <f t="shared" si="719"/>
        <v>2.9022467426402048</v>
      </c>
    </row>
    <row r="956" spans="2:20" x14ac:dyDescent="0.2">
      <c r="B956" s="114" t="s">
        <v>292</v>
      </c>
      <c r="C956" s="104">
        <f t="shared" si="708"/>
        <v>47.534983853606029</v>
      </c>
      <c r="D956" s="104">
        <f t="shared" si="708"/>
        <v>0</v>
      </c>
      <c r="E956" s="119">
        <f t="shared" si="709"/>
        <v>47.534983853606029</v>
      </c>
      <c r="F956" s="104">
        <f t="shared" si="710"/>
        <v>45.702810549732106</v>
      </c>
      <c r="G956" s="104">
        <f t="shared" si="710"/>
        <v>0</v>
      </c>
      <c r="H956" s="119">
        <f t="shared" si="711"/>
        <v>45.702810549732106</v>
      </c>
      <c r="I956" s="104">
        <f t="shared" si="712"/>
        <v>50.315277971405472</v>
      </c>
      <c r="J956" s="104">
        <f t="shared" si="712"/>
        <v>0</v>
      </c>
      <c r="K956" s="119">
        <f t="shared" si="713"/>
        <v>50.315277971405472</v>
      </c>
      <c r="L956" s="104">
        <f t="shared" si="714"/>
        <v>55.356142739290014</v>
      </c>
      <c r="M956" s="104">
        <f t="shared" si="714"/>
        <v>0</v>
      </c>
      <c r="N956" s="119">
        <f t="shared" si="715"/>
        <v>55.356142739290014</v>
      </c>
      <c r="O956" s="104">
        <f t="shared" si="716"/>
        <v>0</v>
      </c>
      <c r="P956" s="104">
        <f t="shared" si="716"/>
        <v>0</v>
      </c>
      <c r="Q956" s="119">
        <f t="shared" si="717"/>
        <v>0</v>
      </c>
      <c r="R956" s="104">
        <f t="shared" si="718"/>
        <v>0</v>
      </c>
      <c r="S956" s="104">
        <f t="shared" si="718"/>
        <v>0</v>
      </c>
      <c r="T956" s="119">
        <f t="shared" si="719"/>
        <v>0</v>
      </c>
    </row>
    <row r="957" spans="2:20" x14ac:dyDescent="0.2">
      <c r="B957" s="114" t="s">
        <v>293</v>
      </c>
      <c r="C957" s="104">
        <f t="shared" si="708"/>
        <v>0</v>
      </c>
      <c r="D957" s="104">
        <f t="shared" si="708"/>
        <v>2.0836167922497308</v>
      </c>
      <c r="E957" s="104">
        <f t="shared" si="709"/>
        <v>2.0836167922497308</v>
      </c>
      <c r="F957" s="104">
        <f t="shared" si="710"/>
        <v>0</v>
      </c>
      <c r="G957" s="104">
        <f t="shared" si="710"/>
        <v>2.0033065290965908</v>
      </c>
      <c r="H957" s="104">
        <f t="shared" si="711"/>
        <v>2.0033065290965908</v>
      </c>
      <c r="I957" s="104">
        <f t="shared" si="712"/>
        <v>0</v>
      </c>
      <c r="J957" s="104">
        <f t="shared" si="712"/>
        <v>2.2054863510799394</v>
      </c>
      <c r="K957" s="104">
        <f t="shared" si="713"/>
        <v>2.2054863510799394</v>
      </c>
      <c r="L957" s="104">
        <f t="shared" si="714"/>
        <v>0</v>
      </c>
      <c r="M957" s="104">
        <f t="shared" si="714"/>
        <v>2.4264442567388786</v>
      </c>
      <c r="N957" s="104">
        <f t="shared" si="715"/>
        <v>2.4264442567388786</v>
      </c>
      <c r="O957" s="104">
        <f t="shared" si="716"/>
        <v>0</v>
      </c>
      <c r="P957" s="104">
        <f t="shared" si="716"/>
        <v>2.6986203774055197</v>
      </c>
      <c r="Q957" s="104">
        <f t="shared" si="717"/>
        <v>2.6986203774055197</v>
      </c>
      <c r="R957" s="104">
        <f t="shared" si="718"/>
        <v>0</v>
      </c>
      <c r="S957" s="104">
        <f t="shared" si="718"/>
        <v>2.9816050520092725</v>
      </c>
      <c r="T957" s="104">
        <f t="shared" si="719"/>
        <v>2.9816050520092725</v>
      </c>
    </row>
    <row r="958" spans="2:20" x14ac:dyDescent="0.2">
      <c r="B958" s="114" t="s">
        <v>294</v>
      </c>
      <c r="C958" s="104">
        <f t="shared" si="708"/>
        <v>62.529070570505922</v>
      </c>
      <c r="D958" s="104">
        <f t="shared" si="708"/>
        <v>0</v>
      </c>
      <c r="E958" s="104">
        <f t="shared" si="709"/>
        <v>62.529070570505922</v>
      </c>
      <c r="F958" s="104">
        <f t="shared" si="710"/>
        <v>54.653609050541419</v>
      </c>
      <c r="G958" s="104">
        <f t="shared" si="710"/>
        <v>0</v>
      </c>
      <c r="H958" s="104">
        <f t="shared" si="711"/>
        <v>54.653609050541419</v>
      </c>
      <c r="I958" s="104">
        <f t="shared" si="712"/>
        <v>54.699471302479736</v>
      </c>
      <c r="J958" s="104">
        <f t="shared" si="712"/>
        <v>0</v>
      </c>
      <c r="K958" s="104">
        <f t="shared" si="713"/>
        <v>54.699471302479736</v>
      </c>
      <c r="L958" s="104">
        <f t="shared" si="714"/>
        <v>54.708699068313209</v>
      </c>
      <c r="M958" s="104">
        <f t="shared" si="714"/>
        <v>0</v>
      </c>
      <c r="N958" s="104">
        <f t="shared" si="715"/>
        <v>54.708699068313209</v>
      </c>
      <c r="O958" s="104">
        <f t="shared" si="716"/>
        <v>156.93497807633105</v>
      </c>
      <c r="P958" s="104">
        <f t="shared" si="716"/>
        <v>0</v>
      </c>
      <c r="Q958" s="104">
        <f t="shared" si="717"/>
        <v>156.93497807633105</v>
      </c>
      <c r="R958" s="104">
        <f t="shared" si="718"/>
        <v>157.6287334841187</v>
      </c>
      <c r="S958" s="104">
        <f t="shared" si="718"/>
        <v>0</v>
      </c>
      <c r="T958" s="104">
        <f t="shared" si="719"/>
        <v>157.6287334841187</v>
      </c>
    </row>
    <row r="959" spans="2:20" x14ac:dyDescent="0.2">
      <c r="B959" s="278" t="s">
        <v>8</v>
      </c>
      <c r="C959" s="106">
        <f t="shared" ref="C959:T959" si="720">SUM(C949:C958)</f>
        <v>127.83817713670614</v>
      </c>
      <c r="D959" s="106">
        <f t="shared" si="720"/>
        <v>13.87596882669537</v>
      </c>
      <c r="E959" s="106">
        <f t="shared" si="720"/>
        <v>141.71414596340151</v>
      </c>
      <c r="F959" s="106">
        <f t="shared" si="720"/>
        <v>126.23774719767331</v>
      </c>
      <c r="G959" s="106">
        <f t="shared" si="720"/>
        <v>13.341137896112667</v>
      </c>
      <c r="H959" s="106">
        <f t="shared" si="720"/>
        <v>139.57888509378597</v>
      </c>
      <c r="I959" s="106">
        <f t="shared" si="720"/>
        <v>135.46616448337474</v>
      </c>
      <c r="J959" s="106">
        <f t="shared" si="720"/>
        <v>14.687566336151617</v>
      </c>
      <c r="K959" s="106">
        <f t="shared" si="720"/>
        <v>150.15373081952637</v>
      </c>
      <c r="L959" s="106">
        <f t="shared" si="720"/>
        <v>145.31437589504532</v>
      </c>
      <c r="M959" s="106">
        <f t="shared" si="720"/>
        <v>16.159048531121307</v>
      </c>
      <c r="N959" s="106">
        <f t="shared" si="720"/>
        <v>161.47342442616662</v>
      </c>
      <c r="O959" s="106">
        <f t="shared" si="720"/>
        <v>209.57863840267314</v>
      </c>
      <c r="P959" s="106">
        <f t="shared" si="720"/>
        <v>25.466849718833942</v>
      </c>
      <c r="Q959" s="106">
        <f t="shared" si="720"/>
        <v>235.04548812150705</v>
      </c>
      <c r="R959" s="106">
        <f t="shared" si="720"/>
        <v>219.24257962308417</v>
      </c>
      <c r="S959" s="106">
        <f t="shared" si="720"/>
        <v>28.137372865107491</v>
      </c>
      <c r="T959" s="106">
        <f t="shared" si="720"/>
        <v>247.37995248819166</v>
      </c>
    </row>
    <row r="960" spans="2:20" x14ac:dyDescent="0.2">
      <c r="B960" s="279" t="s">
        <v>297</v>
      </c>
      <c r="C960" s="241"/>
      <c r="D960" s="240"/>
      <c r="E960" s="285">
        <f>Asignaciones!K103</f>
        <v>6.9565217391304349E-2</v>
      </c>
      <c r="F960" s="241"/>
      <c r="G960" s="240"/>
      <c r="H960" s="285">
        <f>Asignaciones!L103</f>
        <v>7.0317306847147751E-2</v>
      </c>
      <c r="I960" s="241"/>
      <c r="J960" s="240"/>
      <c r="K960" s="285">
        <f>Asignaciones!M103</f>
        <v>6.9853523316937935E-2</v>
      </c>
      <c r="L960" s="241"/>
      <c r="M960" s="240"/>
      <c r="N960" s="285">
        <f>Asignaciones!N103</f>
        <v>6.9869142308725277E-2</v>
      </c>
      <c r="O960" s="241"/>
      <c r="P960" s="240"/>
      <c r="Q960" s="285">
        <f>Asignaciones!O103</f>
        <v>6.9902755877889106E-2</v>
      </c>
      <c r="R960" s="241"/>
      <c r="S960" s="240"/>
      <c r="T960" s="285">
        <f>Asignaciones!P103</f>
        <v>6.9891400315279989E-2</v>
      </c>
    </row>
    <row r="964" spans="2:20" x14ac:dyDescent="0.2">
      <c r="B964" s="2" t="s">
        <v>728</v>
      </c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7"/>
    </row>
    <row r="965" spans="2:20" x14ac:dyDescent="0.2">
      <c r="B965" s="9" t="s">
        <v>20</v>
      </c>
      <c r="C965" s="199"/>
      <c r="D965" s="199"/>
      <c r="E965" s="199"/>
      <c r="F965" s="199"/>
      <c r="G965" s="199"/>
      <c r="H965" s="199"/>
      <c r="I965" s="199"/>
      <c r="J965" s="199"/>
      <c r="K965" s="199"/>
      <c r="L965" s="199"/>
      <c r="M965" s="199"/>
      <c r="N965" s="199"/>
      <c r="O965" s="199"/>
      <c r="P965" s="199"/>
      <c r="Q965" s="199"/>
      <c r="R965" s="199"/>
      <c r="S965" s="199"/>
      <c r="T965" s="262"/>
    </row>
    <row r="966" spans="2:20" x14ac:dyDescent="0.2">
      <c r="B966" s="201" t="s">
        <v>281</v>
      </c>
      <c r="C966" s="199"/>
      <c r="D966" s="199"/>
      <c r="E966" s="199"/>
      <c r="F966" s="199"/>
      <c r="G966" s="199"/>
      <c r="H966" s="199"/>
      <c r="I966" s="199"/>
      <c r="J966" s="199"/>
      <c r="K966" s="199"/>
      <c r="L966" s="199"/>
      <c r="M966" s="199"/>
      <c r="N966" s="199"/>
      <c r="O966" s="199"/>
      <c r="P966" s="199"/>
      <c r="Q966" s="199"/>
      <c r="R966" s="199"/>
      <c r="S966" s="199"/>
      <c r="T966" s="262"/>
    </row>
    <row r="967" spans="2:20" x14ac:dyDescent="0.2">
      <c r="B967" s="201" t="s">
        <v>2</v>
      </c>
      <c r="C967" s="199"/>
      <c r="D967" s="199"/>
      <c r="E967" s="199"/>
      <c r="F967" s="199"/>
      <c r="G967" s="199"/>
      <c r="H967" s="199"/>
      <c r="I967" s="199"/>
      <c r="J967" s="199"/>
      <c r="K967" s="199"/>
      <c r="L967" s="199"/>
      <c r="M967" s="199"/>
      <c r="N967" s="199"/>
      <c r="O967" s="199"/>
      <c r="P967" s="199"/>
      <c r="Q967" s="199"/>
      <c r="R967" s="199"/>
      <c r="S967" s="199"/>
      <c r="T967" s="262"/>
    </row>
    <row r="968" spans="2:20" x14ac:dyDescent="0.2">
      <c r="B968" s="256"/>
      <c r="C968" s="197"/>
      <c r="D968" s="197"/>
      <c r="E968" s="197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263"/>
    </row>
    <row r="969" spans="2:20" x14ac:dyDescent="0.2">
      <c r="B969" s="264"/>
    </row>
    <row r="970" spans="2:20" x14ac:dyDescent="0.2">
      <c r="B970" s="265" t="s">
        <v>282</v>
      </c>
      <c r="C970" s="267" t="s">
        <v>38</v>
      </c>
      <c r="D970" s="662"/>
      <c r="E970" s="299"/>
      <c r="F970" s="270" t="s">
        <v>39</v>
      </c>
      <c r="G970" s="663"/>
      <c r="H970" s="663"/>
      <c r="I970" s="301" t="s">
        <v>40</v>
      </c>
      <c r="J970" s="662"/>
      <c r="K970" s="299"/>
      <c r="L970" s="267" t="s">
        <v>121</v>
      </c>
      <c r="M970" s="662"/>
      <c r="N970" s="299"/>
      <c r="O970" s="270" t="s">
        <v>122</v>
      </c>
      <c r="P970" s="662"/>
      <c r="Q970" s="299"/>
      <c r="R970" s="301" t="s">
        <v>633</v>
      </c>
      <c r="S970" s="662"/>
      <c r="T970" s="299"/>
    </row>
    <row r="971" spans="2:20" x14ac:dyDescent="0.2">
      <c r="B971" s="273"/>
      <c r="C971" s="274" t="s">
        <v>283</v>
      </c>
      <c r="D971" s="275" t="s">
        <v>284</v>
      </c>
      <c r="E971" s="275" t="s">
        <v>47</v>
      </c>
      <c r="F971" s="275" t="s">
        <v>283</v>
      </c>
      <c r="G971" s="275" t="s">
        <v>284</v>
      </c>
      <c r="H971" s="275" t="s">
        <v>47</v>
      </c>
      <c r="I971" s="276" t="s">
        <v>283</v>
      </c>
      <c r="J971" s="276" t="s">
        <v>284</v>
      </c>
      <c r="K971" s="276" t="s">
        <v>47</v>
      </c>
      <c r="L971" s="274" t="s">
        <v>283</v>
      </c>
      <c r="M971" s="275" t="s">
        <v>284</v>
      </c>
      <c r="N971" s="275" t="s">
        <v>47</v>
      </c>
      <c r="O971" s="275" t="s">
        <v>283</v>
      </c>
      <c r="P971" s="275" t="s">
        <v>284</v>
      </c>
      <c r="Q971" s="275" t="s">
        <v>47</v>
      </c>
      <c r="R971" s="276" t="s">
        <v>283</v>
      </c>
      <c r="S971" s="276" t="s">
        <v>284</v>
      </c>
      <c r="T971" s="276" t="s">
        <v>47</v>
      </c>
    </row>
    <row r="972" spans="2:20" x14ac:dyDescent="0.2">
      <c r="B972" s="286" t="s">
        <v>110</v>
      </c>
      <c r="C972" s="234"/>
      <c r="D972" s="234"/>
      <c r="E972" s="234"/>
      <c r="F972" s="234"/>
      <c r="G972" s="234"/>
      <c r="H972" s="234"/>
      <c r="I972" s="234"/>
      <c r="J972" s="234"/>
      <c r="K972" s="234"/>
      <c r="L972" s="234"/>
      <c r="M972" s="234"/>
      <c r="N972" s="234"/>
      <c r="O972" s="234"/>
      <c r="P972" s="234"/>
      <c r="Q972" s="234"/>
      <c r="R972" s="234"/>
      <c r="S972" s="234"/>
      <c r="T972" s="232"/>
    </row>
    <row r="973" spans="2:20" x14ac:dyDescent="0.2">
      <c r="B973" s="114" t="s">
        <v>715</v>
      </c>
      <c r="C973" s="104">
        <f>+C877*$E$984</f>
        <v>0</v>
      </c>
      <c r="D973" s="104">
        <f>+D877*$E$984</f>
        <v>1.9735894940796557</v>
      </c>
      <c r="E973" s="104">
        <f>+C973+D973</f>
        <v>1.9735894940796557</v>
      </c>
      <c r="F973" s="104">
        <f>+F877*$H$984</f>
        <v>0</v>
      </c>
      <c r="G973" s="104">
        <f>+G877*$H$984</f>
        <v>1.8778645015537225</v>
      </c>
      <c r="H973" s="104">
        <f>+F973+G973</f>
        <v>1.8778645015537225</v>
      </c>
      <c r="I973" s="104">
        <f>+I877*$K$984</f>
        <v>0</v>
      </c>
      <c r="J973" s="104">
        <f>+J877*$K$984</f>
        <v>2.0794537960337927</v>
      </c>
      <c r="K973" s="104">
        <f>+I973+J973</f>
        <v>2.0794537960337927</v>
      </c>
      <c r="L973" s="104">
        <f>+L877*$N$984</f>
        <v>0</v>
      </c>
      <c r="M973" s="104">
        <f>+M877*$N$984</f>
        <v>2.2873853238779622</v>
      </c>
      <c r="N973" s="104">
        <f>+L973+M973</f>
        <v>2.2873853238779622</v>
      </c>
      <c r="O973" s="104">
        <f>+O877*$Q$984</f>
        <v>0</v>
      </c>
      <c r="P973" s="104">
        <f>+P877*$Q$984</f>
        <v>5.0797438828078008</v>
      </c>
      <c r="Q973" s="104">
        <f>+O973+P973</f>
        <v>5.0797438828078008</v>
      </c>
      <c r="R973" s="104">
        <f>+R877*$T$984</f>
        <v>0</v>
      </c>
      <c r="S973" s="104">
        <f>+S877*$T$984</f>
        <v>5.6192284561340715</v>
      </c>
      <c r="T973" s="104">
        <f>+R973+S973</f>
        <v>5.6192284561340715</v>
      </c>
    </row>
    <row r="974" spans="2:20" x14ac:dyDescent="0.2">
      <c r="B974" s="114" t="s">
        <v>716</v>
      </c>
      <c r="C974" s="104">
        <f t="shared" ref="C974:D982" si="721">+C878*$E$984</f>
        <v>2.6856189451022603</v>
      </c>
      <c r="D974" s="104">
        <f t="shared" si="721"/>
        <v>0</v>
      </c>
      <c r="E974" s="104">
        <f t="shared" ref="E974:E982" si="722">+C974+D974</f>
        <v>2.6856189451022603</v>
      </c>
      <c r="F974" s="104">
        <f t="shared" ref="F974:G982" si="723">+F878*$H$984</f>
        <v>2.5553583948618961</v>
      </c>
      <c r="G974" s="104">
        <f t="shared" si="723"/>
        <v>0</v>
      </c>
      <c r="H974" s="104">
        <f t="shared" ref="H974:H982" si="724">+F974+G974</f>
        <v>2.5553583948618961</v>
      </c>
      <c r="I974" s="104">
        <f t="shared" ref="I974:J982" si="725">+I878*$K$984</f>
        <v>2.8296768536951715</v>
      </c>
      <c r="J974" s="104">
        <f t="shared" si="725"/>
        <v>0</v>
      </c>
      <c r="K974" s="104">
        <f t="shared" ref="K974:K982" si="726">+I974+J974</f>
        <v>2.8296768536951715</v>
      </c>
      <c r="L974" s="104">
        <f t="shared" ref="L974:M982" si="727">+L878*$N$984</f>
        <v>3.1126256898829991</v>
      </c>
      <c r="M974" s="104">
        <f t="shared" si="727"/>
        <v>0</v>
      </c>
      <c r="N974" s="104">
        <f t="shared" ref="N974:N982" si="728">+L974+M974</f>
        <v>3.1126256898829991</v>
      </c>
      <c r="O974" s="104">
        <f t="shared" ref="O974:P982" si="729">+O878*$Q$984</f>
        <v>5.1843062281415859</v>
      </c>
      <c r="P974" s="104">
        <f t="shared" si="729"/>
        <v>0</v>
      </c>
      <c r="Q974" s="104">
        <f t="shared" ref="Q974:Q982" si="730">+O974+P974</f>
        <v>5.1843062281415859</v>
      </c>
      <c r="R974" s="104">
        <f t="shared" ref="R974:S982" si="731">+R878*$T$984</f>
        <v>5.7348956472159482</v>
      </c>
      <c r="S974" s="104">
        <f t="shared" si="731"/>
        <v>0</v>
      </c>
      <c r="T974" s="104">
        <f t="shared" ref="T974:T982" si="732">+R974+S974</f>
        <v>5.7348956472159482</v>
      </c>
    </row>
    <row r="975" spans="2:20" x14ac:dyDescent="0.2">
      <c r="B975" s="114" t="s">
        <v>287</v>
      </c>
      <c r="C975" s="104">
        <f t="shared" si="721"/>
        <v>1.6548708288482239</v>
      </c>
      <c r="D975" s="104">
        <f t="shared" si="721"/>
        <v>0</v>
      </c>
      <c r="E975" s="104">
        <f t="shared" si="722"/>
        <v>1.6548708288482239</v>
      </c>
      <c r="F975" s="104">
        <f t="shared" si="723"/>
        <v>1.5746046447212387</v>
      </c>
      <c r="G975" s="104">
        <f t="shared" si="723"/>
        <v>0</v>
      </c>
      <c r="H975" s="104">
        <f t="shared" si="724"/>
        <v>1.5746046447212387</v>
      </c>
      <c r="I975" s="104">
        <f t="shared" si="725"/>
        <v>1.7436389063262501</v>
      </c>
      <c r="J975" s="104">
        <f t="shared" si="725"/>
        <v>0</v>
      </c>
      <c r="K975" s="104">
        <f t="shared" si="726"/>
        <v>1.7436389063262501</v>
      </c>
      <c r="L975" s="104">
        <f t="shared" si="727"/>
        <v>1.9179911821462141</v>
      </c>
      <c r="M975" s="104">
        <f t="shared" si="727"/>
        <v>0</v>
      </c>
      <c r="N975" s="104">
        <f t="shared" si="728"/>
        <v>1.9179911821462141</v>
      </c>
      <c r="O975" s="104">
        <f t="shared" si="729"/>
        <v>2.1297032627342194</v>
      </c>
      <c r="P975" s="104">
        <f t="shared" si="729"/>
        <v>0</v>
      </c>
      <c r="Q975" s="104">
        <f t="shared" si="730"/>
        <v>2.1297032627342194</v>
      </c>
      <c r="R975" s="104">
        <f t="shared" si="731"/>
        <v>2.3558843621192271</v>
      </c>
      <c r="S975" s="104">
        <f t="shared" si="731"/>
        <v>0</v>
      </c>
      <c r="T975" s="104">
        <f t="shared" si="732"/>
        <v>2.3558843621192271</v>
      </c>
    </row>
    <row r="976" spans="2:20" x14ac:dyDescent="0.2">
      <c r="B976" s="114" t="s">
        <v>288</v>
      </c>
      <c r="C976" s="104">
        <f t="shared" si="721"/>
        <v>0</v>
      </c>
      <c r="D976" s="104">
        <f t="shared" si="721"/>
        <v>0</v>
      </c>
      <c r="E976" s="104">
        <f t="shared" si="722"/>
        <v>0</v>
      </c>
      <c r="F976" s="104">
        <f t="shared" si="723"/>
        <v>2.9673961940292042</v>
      </c>
      <c r="G976" s="104">
        <f t="shared" si="723"/>
        <v>0</v>
      </c>
      <c r="H976" s="104">
        <f t="shared" si="724"/>
        <v>2.9673961940292042</v>
      </c>
      <c r="I976" s="104">
        <f t="shared" si="725"/>
        <v>3.9506519723724227</v>
      </c>
      <c r="J976" s="104">
        <f t="shared" si="725"/>
        <v>0</v>
      </c>
      <c r="K976" s="104">
        <f t="shared" si="726"/>
        <v>3.9506519723724227</v>
      </c>
      <c r="L976" s="104">
        <f t="shared" si="727"/>
        <v>4.9387527317847724</v>
      </c>
      <c r="M976" s="104">
        <f t="shared" si="727"/>
        <v>0</v>
      </c>
      <c r="N976" s="104">
        <f t="shared" si="728"/>
        <v>4.9387527317847724</v>
      </c>
      <c r="O976" s="104">
        <f t="shared" si="729"/>
        <v>8.310202998417326</v>
      </c>
      <c r="P976" s="104">
        <f t="shared" si="729"/>
        <v>0</v>
      </c>
      <c r="Q976" s="104">
        <f t="shared" si="730"/>
        <v>8.310202998417326</v>
      </c>
      <c r="R976" s="104">
        <f t="shared" si="731"/>
        <v>10.363217327673324</v>
      </c>
      <c r="S976" s="104">
        <f t="shared" si="731"/>
        <v>0</v>
      </c>
      <c r="T976" s="104">
        <f t="shared" si="732"/>
        <v>10.363217327673324</v>
      </c>
    </row>
    <row r="977" spans="2:20" x14ac:dyDescent="0.2">
      <c r="B977" s="114" t="s">
        <v>289</v>
      </c>
      <c r="C977" s="104">
        <f t="shared" si="721"/>
        <v>1.7210656620021529</v>
      </c>
      <c r="D977" s="104">
        <f t="shared" si="721"/>
        <v>0</v>
      </c>
      <c r="E977" s="104">
        <f t="shared" si="722"/>
        <v>1.7210656620021529</v>
      </c>
      <c r="F977" s="104">
        <f t="shared" si="723"/>
        <v>1.6375888305100885</v>
      </c>
      <c r="G977" s="104">
        <f t="shared" si="723"/>
        <v>0</v>
      </c>
      <c r="H977" s="104">
        <f t="shared" si="724"/>
        <v>1.6375888305100885</v>
      </c>
      <c r="I977" s="104">
        <f t="shared" si="725"/>
        <v>1.8133844625792996</v>
      </c>
      <c r="J977" s="104">
        <f t="shared" si="725"/>
        <v>0</v>
      </c>
      <c r="K977" s="104">
        <f t="shared" si="726"/>
        <v>1.8133844625792996</v>
      </c>
      <c r="L977" s="104">
        <f t="shared" si="727"/>
        <v>1.9947108294320626</v>
      </c>
      <c r="M977" s="104">
        <f t="shared" si="727"/>
        <v>0</v>
      </c>
      <c r="N977" s="104">
        <f t="shared" si="728"/>
        <v>1.9947108294320626</v>
      </c>
      <c r="O977" s="104">
        <f t="shared" si="729"/>
        <v>2.2148913932435885</v>
      </c>
      <c r="P977" s="104">
        <f t="shared" si="729"/>
        <v>0</v>
      </c>
      <c r="Q977" s="104">
        <f t="shared" si="730"/>
        <v>2.2148913932435885</v>
      </c>
      <c r="R977" s="104">
        <f t="shared" si="731"/>
        <v>2.4501197366039964</v>
      </c>
      <c r="S977" s="104">
        <f t="shared" si="731"/>
        <v>0</v>
      </c>
      <c r="T977" s="104">
        <f t="shared" si="732"/>
        <v>2.4501197366039964</v>
      </c>
    </row>
    <row r="978" spans="2:20" x14ac:dyDescent="0.2">
      <c r="B978" s="114" t="s">
        <v>290</v>
      </c>
      <c r="C978" s="104">
        <f t="shared" si="721"/>
        <v>0</v>
      </c>
      <c r="D978" s="104">
        <f t="shared" si="721"/>
        <v>1.356318622174381</v>
      </c>
      <c r="E978" s="104">
        <f t="shared" si="722"/>
        <v>1.356318622174381</v>
      </c>
      <c r="F978" s="104">
        <f t="shared" si="723"/>
        <v>0</v>
      </c>
      <c r="G978" s="104">
        <f t="shared" si="723"/>
        <v>1.2905331128980604</v>
      </c>
      <c r="H978" s="104">
        <f t="shared" si="724"/>
        <v>1.2905331128980604</v>
      </c>
      <c r="I978" s="104">
        <f t="shared" si="725"/>
        <v>0</v>
      </c>
      <c r="J978" s="104">
        <f t="shared" si="725"/>
        <v>1.4290722138380041</v>
      </c>
      <c r="K978" s="104">
        <f t="shared" si="726"/>
        <v>1.4290722138380041</v>
      </c>
      <c r="L978" s="104">
        <f t="shared" si="727"/>
        <v>0</v>
      </c>
      <c r="M978" s="104">
        <f t="shared" si="727"/>
        <v>1.5719699158161622</v>
      </c>
      <c r="N978" s="104">
        <f t="shared" si="728"/>
        <v>1.5719699158161622</v>
      </c>
      <c r="O978" s="104">
        <f t="shared" si="729"/>
        <v>0</v>
      </c>
      <c r="P978" s="104">
        <f t="shared" si="729"/>
        <v>1.7454874088042096</v>
      </c>
      <c r="Q978" s="104">
        <f t="shared" si="730"/>
        <v>1.7454874088042096</v>
      </c>
      <c r="R978" s="104">
        <f t="shared" si="731"/>
        <v>0</v>
      </c>
      <c r="S978" s="104">
        <f t="shared" si="731"/>
        <v>1.9308635914838403</v>
      </c>
      <c r="T978" s="104">
        <f t="shared" si="732"/>
        <v>1.9308635914838403</v>
      </c>
    </row>
    <row r="979" spans="2:20" x14ac:dyDescent="0.2">
      <c r="B979" s="114" t="s">
        <v>291</v>
      </c>
      <c r="C979" s="104">
        <f t="shared" si="721"/>
        <v>0</v>
      </c>
      <c r="D979" s="104">
        <f t="shared" si="721"/>
        <v>0.69166846071044141</v>
      </c>
      <c r="E979" s="104">
        <f t="shared" si="722"/>
        <v>0.69166846071044141</v>
      </c>
      <c r="F979" s="104">
        <f t="shared" si="723"/>
        <v>0</v>
      </c>
      <c r="G979" s="104">
        <f t="shared" si="723"/>
        <v>0.65812047191614231</v>
      </c>
      <c r="H979" s="104">
        <f t="shared" si="724"/>
        <v>0.65812047191614231</v>
      </c>
      <c r="I979" s="104">
        <f t="shared" si="725"/>
        <v>0</v>
      </c>
      <c r="J979" s="104">
        <f t="shared" si="725"/>
        <v>0.72876989390942037</v>
      </c>
      <c r="K979" s="104">
        <f t="shared" si="726"/>
        <v>0.72876989390942037</v>
      </c>
      <c r="L979" s="104">
        <f t="shared" si="727"/>
        <v>0</v>
      </c>
      <c r="M979" s="104">
        <f t="shared" si="727"/>
        <v>0.80164202878274426</v>
      </c>
      <c r="N979" s="104">
        <f t="shared" si="728"/>
        <v>0.80164202878274426</v>
      </c>
      <c r="O979" s="104">
        <f t="shared" si="729"/>
        <v>0</v>
      </c>
      <c r="P979" s="104">
        <f t="shared" si="729"/>
        <v>0.89012903715911895</v>
      </c>
      <c r="Q979" s="104">
        <f t="shared" si="730"/>
        <v>0.89012903715911895</v>
      </c>
      <c r="R979" s="104">
        <f t="shared" si="731"/>
        <v>0</v>
      </c>
      <c r="S979" s="104">
        <f t="shared" si="731"/>
        <v>0.98466350482044451</v>
      </c>
      <c r="T979" s="104">
        <f t="shared" si="732"/>
        <v>0.98466350482044451</v>
      </c>
    </row>
    <row r="980" spans="2:20" x14ac:dyDescent="0.2">
      <c r="B980" s="114" t="s">
        <v>292</v>
      </c>
      <c r="C980" s="104">
        <f t="shared" si="721"/>
        <v>16.210979547900969</v>
      </c>
      <c r="D980" s="104">
        <f t="shared" si="721"/>
        <v>0</v>
      </c>
      <c r="E980" s="119">
        <f t="shared" si="722"/>
        <v>16.210979547900969</v>
      </c>
      <c r="F980" s="104">
        <f t="shared" si="723"/>
        <v>15.424698560534585</v>
      </c>
      <c r="G980" s="104">
        <f t="shared" si="723"/>
        <v>0</v>
      </c>
      <c r="H980" s="119">
        <f t="shared" si="724"/>
        <v>15.424698560534585</v>
      </c>
      <c r="I980" s="104">
        <f t="shared" si="725"/>
        <v>17.080544388502041</v>
      </c>
      <c r="J980" s="104">
        <f t="shared" si="725"/>
        <v>0</v>
      </c>
      <c r="K980" s="119">
        <f t="shared" si="726"/>
        <v>17.080544388502041</v>
      </c>
      <c r="L980" s="104">
        <f t="shared" si="727"/>
        <v>18.788485049595568</v>
      </c>
      <c r="M980" s="104">
        <f t="shared" si="727"/>
        <v>0</v>
      </c>
      <c r="N980" s="119">
        <f t="shared" si="728"/>
        <v>18.788485049595568</v>
      </c>
      <c r="O980" s="104">
        <f t="shared" si="729"/>
        <v>0</v>
      </c>
      <c r="P980" s="104">
        <f t="shared" si="729"/>
        <v>0</v>
      </c>
      <c r="Q980" s="119">
        <f t="shared" si="730"/>
        <v>0</v>
      </c>
      <c r="R980" s="104">
        <f t="shared" si="731"/>
        <v>0</v>
      </c>
      <c r="S980" s="104">
        <f t="shared" si="731"/>
        <v>0</v>
      </c>
      <c r="T980" s="119">
        <f t="shared" si="732"/>
        <v>0</v>
      </c>
    </row>
    <row r="981" spans="2:20" x14ac:dyDescent="0.2">
      <c r="B981" s="114" t="s">
        <v>293</v>
      </c>
      <c r="C981" s="104">
        <f t="shared" si="721"/>
        <v>0</v>
      </c>
      <c r="D981" s="104">
        <f t="shared" si="721"/>
        <v>0.71058127018299244</v>
      </c>
      <c r="E981" s="104">
        <f t="shared" si="722"/>
        <v>0.71058127018299244</v>
      </c>
      <c r="F981" s="104">
        <f t="shared" si="723"/>
        <v>0</v>
      </c>
      <c r="G981" s="104">
        <f t="shared" si="723"/>
        <v>0.67611595357009935</v>
      </c>
      <c r="H981" s="104">
        <f t="shared" si="724"/>
        <v>0.67611595357009935</v>
      </c>
      <c r="I981" s="104">
        <f t="shared" si="725"/>
        <v>0</v>
      </c>
      <c r="J981" s="104">
        <f t="shared" si="725"/>
        <v>0.74869719569600601</v>
      </c>
      <c r="K981" s="104">
        <f t="shared" si="726"/>
        <v>0.74869719569600601</v>
      </c>
      <c r="L981" s="104">
        <f t="shared" si="727"/>
        <v>0</v>
      </c>
      <c r="M981" s="104">
        <f t="shared" si="727"/>
        <v>0.82356192800727224</v>
      </c>
      <c r="N981" s="104">
        <f t="shared" si="728"/>
        <v>0.82356192800727224</v>
      </c>
      <c r="O981" s="104">
        <f t="shared" si="729"/>
        <v>0</v>
      </c>
      <c r="P981" s="104">
        <f t="shared" si="729"/>
        <v>0.91446850301893845</v>
      </c>
      <c r="Q981" s="104">
        <f t="shared" si="730"/>
        <v>0.91446850301893845</v>
      </c>
      <c r="R981" s="104">
        <f t="shared" si="731"/>
        <v>0</v>
      </c>
      <c r="S981" s="104">
        <f t="shared" si="731"/>
        <v>1.0115878975303785</v>
      </c>
      <c r="T981" s="104">
        <f t="shared" si="732"/>
        <v>1.0115878975303785</v>
      </c>
    </row>
    <row r="982" spans="2:20" x14ac:dyDescent="0.2">
      <c r="B982" s="114" t="s">
        <v>294</v>
      </c>
      <c r="C982" s="104">
        <f t="shared" si="721"/>
        <v>21.324452055974167</v>
      </c>
      <c r="D982" s="104">
        <f t="shared" si="721"/>
        <v>0</v>
      </c>
      <c r="E982" s="104">
        <f t="shared" si="722"/>
        <v>21.324452055974167</v>
      </c>
      <c r="F982" s="104">
        <f t="shared" si="723"/>
        <v>18.44559305455773</v>
      </c>
      <c r="G982" s="104">
        <f t="shared" si="723"/>
        <v>0</v>
      </c>
      <c r="H982" s="104">
        <f t="shared" si="724"/>
        <v>18.44559305455773</v>
      </c>
      <c r="I982" s="104">
        <f t="shared" si="725"/>
        <v>18.568847977756697</v>
      </c>
      <c r="J982" s="104">
        <f t="shared" si="725"/>
        <v>0</v>
      </c>
      <c r="K982" s="104">
        <f t="shared" si="726"/>
        <v>18.568847977756697</v>
      </c>
      <c r="L982" s="104">
        <f t="shared" si="727"/>
        <v>18.568735530741012</v>
      </c>
      <c r="M982" s="104">
        <f t="shared" si="727"/>
        <v>0</v>
      </c>
      <c r="N982" s="104">
        <f t="shared" si="728"/>
        <v>18.568735530741012</v>
      </c>
      <c r="O982" s="104">
        <f t="shared" si="729"/>
        <v>53.179800936190333</v>
      </c>
      <c r="P982" s="104">
        <f t="shared" si="729"/>
        <v>0</v>
      </c>
      <c r="Q982" s="104">
        <f t="shared" si="730"/>
        <v>53.179800936190333</v>
      </c>
      <c r="R982" s="104">
        <f t="shared" si="731"/>
        <v>53.479691747946532</v>
      </c>
      <c r="S982" s="104">
        <f t="shared" si="731"/>
        <v>0</v>
      </c>
      <c r="T982" s="104">
        <f t="shared" si="732"/>
        <v>53.479691747946532</v>
      </c>
    </row>
    <row r="983" spans="2:20" x14ac:dyDescent="0.2">
      <c r="B983" s="278" t="s">
        <v>8</v>
      </c>
      <c r="C983" s="106">
        <f t="shared" ref="C983:T983" si="733">SUM(C973:C982)</f>
        <v>43.596987039827773</v>
      </c>
      <c r="D983" s="106">
        <f t="shared" si="733"/>
        <v>4.7321578471474712</v>
      </c>
      <c r="E983" s="106">
        <f t="shared" si="733"/>
        <v>48.329144886975243</v>
      </c>
      <c r="F983" s="106">
        <f t="shared" si="733"/>
        <v>42.605239679214748</v>
      </c>
      <c r="G983" s="106">
        <f t="shared" si="733"/>
        <v>4.5026340399380249</v>
      </c>
      <c r="H983" s="106">
        <f t="shared" si="733"/>
        <v>47.107873719152764</v>
      </c>
      <c r="I983" s="106">
        <f t="shared" si="733"/>
        <v>45.98674456123188</v>
      </c>
      <c r="J983" s="106">
        <f t="shared" si="733"/>
        <v>4.9859930994772226</v>
      </c>
      <c r="K983" s="106">
        <f t="shared" si="733"/>
        <v>50.972737660709107</v>
      </c>
      <c r="L983" s="106">
        <f t="shared" si="733"/>
        <v>49.321301013582627</v>
      </c>
      <c r="M983" s="106">
        <f t="shared" si="733"/>
        <v>5.4845591964841409</v>
      </c>
      <c r="N983" s="106">
        <f t="shared" si="733"/>
        <v>54.805860210066768</v>
      </c>
      <c r="O983" s="106">
        <f t="shared" si="733"/>
        <v>71.018904818727052</v>
      </c>
      <c r="P983" s="106">
        <f t="shared" si="733"/>
        <v>8.6298288317900678</v>
      </c>
      <c r="Q983" s="106">
        <f t="shared" si="733"/>
        <v>79.64873365051713</v>
      </c>
      <c r="R983" s="106">
        <f t="shared" si="733"/>
        <v>74.383808821559029</v>
      </c>
      <c r="S983" s="106">
        <f t="shared" si="733"/>
        <v>9.5463434499687345</v>
      </c>
      <c r="T983" s="106">
        <f t="shared" si="733"/>
        <v>83.93015227152776</v>
      </c>
    </row>
    <row r="984" spans="2:20" x14ac:dyDescent="0.2">
      <c r="B984" s="279" t="s">
        <v>297</v>
      </c>
      <c r="C984" s="241"/>
      <c r="D984" s="240"/>
      <c r="E984" s="285">
        <f>Asignaciones!K104</f>
        <v>2.3724007561436673E-2</v>
      </c>
      <c r="F984" s="241"/>
      <c r="G984" s="240"/>
      <c r="H984" s="285">
        <f>Asignaciones!L104</f>
        <v>2.3732091060912366E-2</v>
      </c>
      <c r="I984" s="241"/>
      <c r="J984" s="240"/>
      <c r="K984" s="285">
        <f>Asignaciones!M104</f>
        <v>2.3713199127833269E-2</v>
      </c>
      <c r="L984" s="241"/>
      <c r="M984" s="240"/>
      <c r="N984" s="285">
        <f>Asignaciones!N104</f>
        <v>2.3714357083695656E-2</v>
      </c>
      <c r="O984" s="241"/>
      <c r="P984" s="240"/>
      <c r="Q984" s="285">
        <f>Asignaciones!O104</f>
        <v>2.3687610550843237E-2</v>
      </c>
      <c r="R984" s="241"/>
      <c r="S984" s="240"/>
      <c r="T984" s="285">
        <f>Asignaciones!P104</f>
        <v>2.3712494937162536E-2</v>
      </c>
    </row>
    <row r="988" spans="2:20" x14ac:dyDescent="0.2">
      <c r="B988" s="2" t="s">
        <v>729</v>
      </c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7"/>
    </row>
    <row r="989" spans="2:20" x14ac:dyDescent="0.2">
      <c r="B989" s="9" t="s">
        <v>20</v>
      </c>
      <c r="C989" s="199"/>
      <c r="D989" s="199"/>
      <c r="E989" s="199"/>
      <c r="F989" s="199"/>
      <c r="G989" s="199"/>
      <c r="H989" s="199"/>
      <c r="I989" s="199"/>
      <c r="J989" s="199"/>
      <c r="K989" s="199"/>
      <c r="L989" s="199"/>
      <c r="M989" s="199"/>
      <c r="N989" s="199"/>
      <c r="O989" s="199"/>
      <c r="P989" s="199"/>
      <c r="Q989" s="199"/>
      <c r="R989" s="199"/>
      <c r="S989" s="199"/>
      <c r="T989" s="262"/>
    </row>
    <row r="990" spans="2:20" x14ac:dyDescent="0.2">
      <c r="B990" s="201" t="s">
        <v>281</v>
      </c>
      <c r="C990" s="199"/>
      <c r="D990" s="199"/>
      <c r="E990" s="199"/>
      <c r="F990" s="199"/>
      <c r="G990" s="199"/>
      <c r="H990" s="199"/>
      <c r="I990" s="199"/>
      <c r="J990" s="199"/>
      <c r="K990" s="199"/>
      <c r="L990" s="199"/>
      <c r="M990" s="199"/>
      <c r="N990" s="199"/>
      <c r="O990" s="199"/>
      <c r="P990" s="199"/>
      <c r="Q990" s="199"/>
      <c r="R990" s="199"/>
      <c r="S990" s="199"/>
      <c r="T990" s="262"/>
    </row>
    <row r="991" spans="2:20" x14ac:dyDescent="0.2">
      <c r="B991" s="201" t="s">
        <v>2</v>
      </c>
      <c r="C991" s="199"/>
      <c r="D991" s="199"/>
      <c r="E991" s="199"/>
      <c r="F991" s="199"/>
      <c r="G991" s="199"/>
      <c r="H991" s="199"/>
      <c r="I991" s="199"/>
      <c r="J991" s="199"/>
      <c r="K991" s="199"/>
      <c r="L991" s="199"/>
      <c r="M991" s="199"/>
      <c r="N991" s="199"/>
      <c r="O991" s="199"/>
      <c r="P991" s="199"/>
      <c r="Q991" s="199"/>
      <c r="R991" s="199"/>
      <c r="S991" s="199"/>
      <c r="T991" s="262"/>
    </row>
    <row r="992" spans="2:20" x14ac:dyDescent="0.2">
      <c r="B992" s="256"/>
      <c r="C992" s="197"/>
      <c r="D992" s="197"/>
      <c r="E992" s="197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263"/>
    </row>
    <row r="993" spans="2:20" x14ac:dyDescent="0.2">
      <c r="B993" s="264"/>
    </row>
    <row r="994" spans="2:20" x14ac:dyDescent="0.2">
      <c r="B994" s="265" t="s">
        <v>282</v>
      </c>
      <c r="C994" s="267" t="s">
        <v>38</v>
      </c>
      <c r="D994" s="662"/>
      <c r="E994" s="299"/>
      <c r="F994" s="270" t="s">
        <v>39</v>
      </c>
      <c r="G994" s="663"/>
      <c r="H994" s="663"/>
      <c r="I994" s="301" t="s">
        <v>40</v>
      </c>
      <c r="J994" s="662"/>
      <c r="K994" s="299"/>
      <c r="L994" s="267" t="s">
        <v>121</v>
      </c>
      <c r="M994" s="662"/>
      <c r="N994" s="299"/>
      <c r="O994" s="270" t="s">
        <v>122</v>
      </c>
      <c r="P994" s="662"/>
      <c r="Q994" s="299"/>
      <c r="R994" s="301" t="s">
        <v>633</v>
      </c>
      <c r="S994" s="662"/>
      <c r="T994" s="299"/>
    </row>
    <row r="995" spans="2:20" x14ac:dyDescent="0.2">
      <c r="B995" s="273"/>
      <c r="C995" s="274" t="s">
        <v>283</v>
      </c>
      <c r="D995" s="275" t="s">
        <v>284</v>
      </c>
      <c r="E995" s="275" t="s">
        <v>47</v>
      </c>
      <c r="F995" s="275" t="s">
        <v>283</v>
      </c>
      <c r="G995" s="275" t="s">
        <v>284</v>
      </c>
      <c r="H995" s="275" t="s">
        <v>47</v>
      </c>
      <c r="I995" s="276" t="s">
        <v>283</v>
      </c>
      <c r="J995" s="276" t="s">
        <v>284</v>
      </c>
      <c r="K995" s="276" t="s">
        <v>47</v>
      </c>
      <c r="L995" s="274" t="s">
        <v>283</v>
      </c>
      <c r="M995" s="275" t="s">
        <v>284</v>
      </c>
      <c r="N995" s="275" t="s">
        <v>47</v>
      </c>
      <c r="O995" s="275" t="s">
        <v>283</v>
      </c>
      <c r="P995" s="275" t="s">
        <v>284</v>
      </c>
      <c r="Q995" s="275" t="s">
        <v>47</v>
      </c>
      <c r="R995" s="276" t="s">
        <v>283</v>
      </c>
      <c r="S995" s="276" t="s">
        <v>284</v>
      </c>
      <c r="T995" s="276" t="s">
        <v>47</v>
      </c>
    </row>
    <row r="996" spans="2:20" x14ac:dyDescent="0.2">
      <c r="B996" s="286" t="s">
        <v>111</v>
      </c>
      <c r="C996" s="234"/>
      <c r="D996" s="234"/>
      <c r="E996" s="234"/>
      <c r="F996" s="234"/>
      <c r="G996" s="234"/>
      <c r="H996" s="234"/>
      <c r="I996" s="234"/>
      <c r="J996" s="234"/>
      <c r="K996" s="234"/>
      <c r="L996" s="234"/>
      <c r="M996" s="234"/>
      <c r="N996" s="234"/>
      <c r="O996" s="234"/>
      <c r="P996" s="234"/>
      <c r="Q996" s="234"/>
      <c r="R996" s="234"/>
      <c r="S996" s="234"/>
      <c r="T996" s="232"/>
    </row>
    <row r="997" spans="2:20" x14ac:dyDescent="0.2">
      <c r="B997" s="114" t="s">
        <v>715</v>
      </c>
      <c r="C997" s="104">
        <f>+C877*$E$1008</f>
        <v>0</v>
      </c>
      <c r="D997" s="104">
        <f>+D877*$E$1008</f>
        <v>6.6441558665231435</v>
      </c>
      <c r="E997" s="104">
        <f>+C997+D997</f>
        <v>6.6441558665231435</v>
      </c>
      <c r="F997" s="104">
        <f>+F877*$H$1008</f>
        <v>0</v>
      </c>
      <c r="G997" s="104">
        <f>+G877*$H$1008</f>
        <v>6.4403797349583227</v>
      </c>
      <c r="H997" s="104">
        <f>+F997+G997</f>
        <v>6.4403797349583227</v>
      </c>
      <c r="I997" s="104">
        <f>+I877*$K$1008</f>
        <v>0</v>
      </c>
      <c r="J997" s="104">
        <f>+J877*$K$1008</f>
        <v>7.0601748320593778</v>
      </c>
      <c r="K997" s="104">
        <f>+I997+J997</f>
        <v>7.0601748320593778</v>
      </c>
      <c r="L997" s="104">
        <f>+L877*$N$1008</f>
        <v>0</v>
      </c>
      <c r="M997" s="104">
        <f>+M877*$N$1008</f>
        <v>7.7708553824850988</v>
      </c>
      <c r="N997" s="104">
        <f>+L997+M997</f>
        <v>7.7708553824850988</v>
      </c>
      <c r="O997" s="104">
        <f>+O877*$Q$1008</f>
        <v>0</v>
      </c>
      <c r="P997" s="104">
        <f>+P877*$Q$1008</f>
        <v>17.276906015991319</v>
      </c>
      <c r="Q997" s="104">
        <f>+O997+P997</f>
        <v>17.276906015991319</v>
      </c>
      <c r="R997" s="104">
        <f>+R877*$T$1008</f>
        <v>0</v>
      </c>
      <c r="S997" s="104">
        <f>+S877*$T$1008</f>
        <v>19.088651730455759</v>
      </c>
      <c r="T997" s="104">
        <f>+R997+S997</f>
        <v>19.088651730455759</v>
      </c>
    </row>
    <row r="998" spans="2:20" x14ac:dyDescent="0.2">
      <c r="B998" s="114" t="s">
        <v>716</v>
      </c>
      <c r="C998" s="104">
        <f t="shared" ref="C998:D1006" si="734">+C878*$E$1008</f>
        <v>9.0412271259418731</v>
      </c>
      <c r="D998" s="104">
        <f t="shared" si="734"/>
        <v>0</v>
      </c>
      <c r="E998" s="104">
        <f t="shared" ref="E998:E1006" si="735">+C998+D998</f>
        <v>9.0412271259418731</v>
      </c>
      <c r="F998" s="104">
        <f t="shared" ref="F998:G1006" si="736">+F878*$H$1008</f>
        <v>8.7639328653411699</v>
      </c>
      <c r="G998" s="104">
        <f t="shared" si="736"/>
        <v>0</v>
      </c>
      <c r="H998" s="104">
        <f t="shared" ref="H998:H1006" si="737">+F998+G998</f>
        <v>8.7639328653411699</v>
      </c>
      <c r="I998" s="104">
        <f t="shared" ref="I998:J1006" si="738">+I878*$K$1008</f>
        <v>9.6073369571491849</v>
      </c>
      <c r="J998" s="104">
        <f t="shared" si="738"/>
        <v>0</v>
      </c>
      <c r="K998" s="104">
        <f t="shared" ref="K998:K1006" si="739">+I998+J998</f>
        <v>9.6073369571491849</v>
      </c>
      <c r="L998" s="104">
        <f t="shared" ref="L998:M1006" si="740">+L878*$N$1008</f>
        <v>10.574416056356219</v>
      </c>
      <c r="M998" s="104">
        <f t="shared" si="740"/>
        <v>0</v>
      </c>
      <c r="N998" s="104">
        <f t="shared" ref="N998:N1006" si="741">+L998+M998</f>
        <v>10.574416056356219</v>
      </c>
      <c r="O998" s="104">
        <f t="shared" ref="O998:P1006" si="742">+O878*$Q$1008</f>
        <v>17.632536901095097</v>
      </c>
      <c r="P998" s="104">
        <f t="shared" si="742"/>
        <v>0</v>
      </c>
      <c r="Q998" s="104">
        <f t="shared" ref="Q998:Q1006" si="743">+O998+P998</f>
        <v>17.632536901095097</v>
      </c>
      <c r="R998" s="104">
        <f t="shared" ref="R998:S1006" si="744">+R878*$T$1008</f>
        <v>19.481575909360032</v>
      </c>
      <c r="S998" s="104">
        <f t="shared" si="744"/>
        <v>0</v>
      </c>
      <c r="T998" s="104">
        <f t="shared" ref="T998:T1006" si="745">+R998+S998</f>
        <v>19.481575909360032</v>
      </c>
    </row>
    <row r="999" spans="2:20" x14ac:dyDescent="0.2">
      <c r="B999" s="114" t="s">
        <v>287</v>
      </c>
      <c r="C999" s="104">
        <f t="shared" si="734"/>
        <v>5.5711786867599571</v>
      </c>
      <c r="D999" s="104">
        <f t="shared" si="734"/>
        <v>0</v>
      </c>
      <c r="E999" s="104">
        <f t="shared" si="735"/>
        <v>5.5711786867599571</v>
      </c>
      <c r="F999" s="104">
        <f t="shared" si="736"/>
        <v>5.4003107444883964</v>
      </c>
      <c r="G999" s="104">
        <f t="shared" si="736"/>
        <v>0</v>
      </c>
      <c r="H999" s="104">
        <f t="shared" si="737"/>
        <v>5.4003107444883964</v>
      </c>
      <c r="I999" s="104">
        <f t="shared" si="738"/>
        <v>5.9200139700743213</v>
      </c>
      <c r="J999" s="104">
        <f t="shared" si="738"/>
        <v>0</v>
      </c>
      <c r="K999" s="104">
        <f t="shared" si="739"/>
        <v>5.9200139700743213</v>
      </c>
      <c r="L999" s="104">
        <f t="shared" si="740"/>
        <v>6.5159253868392195</v>
      </c>
      <c r="M999" s="104">
        <f t="shared" si="740"/>
        <v>0</v>
      </c>
      <c r="N999" s="104">
        <f t="shared" si="741"/>
        <v>6.5159253868392195</v>
      </c>
      <c r="O999" s="104">
        <f t="shared" si="742"/>
        <v>7.2434130462245108</v>
      </c>
      <c r="P999" s="104">
        <f t="shared" si="742"/>
        <v>0</v>
      </c>
      <c r="Q999" s="104">
        <f t="shared" si="743"/>
        <v>7.2434130462245108</v>
      </c>
      <c r="R999" s="104">
        <f t="shared" si="744"/>
        <v>8.0029947984460215</v>
      </c>
      <c r="S999" s="104">
        <f t="shared" si="744"/>
        <v>0</v>
      </c>
      <c r="T999" s="104">
        <f t="shared" si="745"/>
        <v>8.0029947984460215</v>
      </c>
    </row>
    <row r="1000" spans="2:20" x14ac:dyDescent="0.2">
      <c r="B1000" s="114" t="s">
        <v>288</v>
      </c>
      <c r="C1000" s="104">
        <f t="shared" si="734"/>
        <v>0</v>
      </c>
      <c r="D1000" s="104">
        <f t="shared" si="734"/>
        <v>0</v>
      </c>
      <c r="E1000" s="104">
        <f t="shared" si="735"/>
        <v>0</v>
      </c>
      <c r="F1000" s="104">
        <f t="shared" si="736"/>
        <v>10.177069909892753</v>
      </c>
      <c r="G1000" s="104">
        <f t="shared" si="736"/>
        <v>0</v>
      </c>
      <c r="H1000" s="104">
        <f t="shared" si="737"/>
        <v>10.177069909892753</v>
      </c>
      <c r="I1000" s="104">
        <f t="shared" si="738"/>
        <v>13.413278851768366</v>
      </c>
      <c r="J1000" s="104">
        <f t="shared" si="738"/>
        <v>0</v>
      </c>
      <c r="K1000" s="104">
        <f t="shared" si="739"/>
        <v>13.413278851768366</v>
      </c>
      <c r="L1000" s="104">
        <f t="shared" si="740"/>
        <v>16.778254563375111</v>
      </c>
      <c r="M1000" s="104">
        <f t="shared" si="740"/>
        <v>0</v>
      </c>
      <c r="N1000" s="104">
        <f t="shared" si="741"/>
        <v>16.778254563375111</v>
      </c>
      <c r="O1000" s="104">
        <f t="shared" si="742"/>
        <v>28.264140769653391</v>
      </c>
      <c r="P1000" s="104">
        <f t="shared" si="742"/>
        <v>0</v>
      </c>
      <c r="Q1000" s="104">
        <f t="shared" si="743"/>
        <v>28.264140769653391</v>
      </c>
      <c r="R1000" s="104">
        <f t="shared" si="744"/>
        <v>35.204093928417528</v>
      </c>
      <c r="S1000" s="104">
        <f t="shared" si="744"/>
        <v>0</v>
      </c>
      <c r="T1000" s="104">
        <f t="shared" si="745"/>
        <v>35.204093928417528</v>
      </c>
    </row>
    <row r="1001" spans="2:20" x14ac:dyDescent="0.2">
      <c r="B1001" s="114" t="s">
        <v>289</v>
      </c>
      <c r="C1001" s="104">
        <f t="shared" si="734"/>
        <v>5.7940258342303554</v>
      </c>
      <c r="D1001" s="104">
        <f t="shared" si="734"/>
        <v>0</v>
      </c>
      <c r="E1001" s="104">
        <f t="shared" si="735"/>
        <v>5.7940258342303554</v>
      </c>
      <c r="F1001" s="104">
        <f t="shared" si="736"/>
        <v>5.6163231742679338</v>
      </c>
      <c r="G1001" s="104">
        <f t="shared" si="736"/>
        <v>0</v>
      </c>
      <c r="H1001" s="104">
        <f t="shared" si="737"/>
        <v>5.6163231742679338</v>
      </c>
      <c r="I1001" s="104">
        <f t="shared" si="738"/>
        <v>6.1568145288772929</v>
      </c>
      <c r="J1001" s="104">
        <f t="shared" si="738"/>
        <v>0</v>
      </c>
      <c r="K1001" s="104">
        <f t="shared" si="739"/>
        <v>6.1568145288772929</v>
      </c>
      <c r="L1001" s="104">
        <f t="shared" si="740"/>
        <v>6.7765624023127877</v>
      </c>
      <c r="M1001" s="104">
        <f t="shared" si="740"/>
        <v>0</v>
      </c>
      <c r="N1001" s="104">
        <f t="shared" si="741"/>
        <v>6.7765624023127877</v>
      </c>
      <c r="O1001" s="104">
        <f t="shared" si="742"/>
        <v>7.5331495680734921</v>
      </c>
      <c r="P1001" s="104">
        <f t="shared" si="742"/>
        <v>0</v>
      </c>
      <c r="Q1001" s="104">
        <f t="shared" si="743"/>
        <v>7.5331495680734921</v>
      </c>
      <c r="R1001" s="104">
        <f t="shared" si="744"/>
        <v>8.323114590383863</v>
      </c>
      <c r="S1001" s="104">
        <f t="shared" si="744"/>
        <v>0</v>
      </c>
      <c r="T1001" s="104">
        <f t="shared" si="745"/>
        <v>8.323114590383863</v>
      </c>
    </row>
    <row r="1002" spans="2:20" x14ac:dyDescent="0.2">
      <c r="B1002" s="114" t="s">
        <v>290</v>
      </c>
      <c r="C1002" s="104">
        <f t="shared" si="734"/>
        <v>0</v>
      </c>
      <c r="D1002" s="104">
        <f t="shared" si="734"/>
        <v>4.5660925726587731</v>
      </c>
      <c r="E1002" s="104">
        <f t="shared" si="735"/>
        <v>4.5660925726587731</v>
      </c>
      <c r="F1002" s="104">
        <f t="shared" si="736"/>
        <v>0</v>
      </c>
      <c r="G1002" s="104">
        <f t="shared" si="736"/>
        <v>4.4260506020133477</v>
      </c>
      <c r="H1002" s="104">
        <f t="shared" si="737"/>
        <v>4.4260506020133477</v>
      </c>
      <c r="I1002" s="104">
        <f t="shared" si="738"/>
        <v>0</v>
      </c>
      <c r="J1002" s="104">
        <f t="shared" si="738"/>
        <v>4.8519951232282592</v>
      </c>
      <c r="K1002" s="104">
        <f t="shared" si="739"/>
        <v>4.8519951232282592</v>
      </c>
      <c r="L1002" s="104">
        <f t="shared" si="740"/>
        <v>0</v>
      </c>
      <c r="M1002" s="104">
        <f t="shared" si="740"/>
        <v>5.3403992558257762</v>
      </c>
      <c r="N1002" s="104">
        <f t="shared" si="741"/>
        <v>5.3403992558257762</v>
      </c>
      <c r="O1002" s="104">
        <f t="shared" si="742"/>
        <v>0</v>
      </c>
      <c r="P1002" s="104">
        <f t="shared" si="742"/>
        <v>5.936642202783192</v>
      </c>
      <c r="Q1002" s="104">
        <f t="shared" si="743"/>
        <v>5.936642202783192</v>
      </c>
      <c r="R1002" s="104">
        <f t="shared" si="744"/>
        <v>0</v>
      </c>
      <c r="S1002" s="104">
        <f t="shared" si="744"/>
        <v>6.5591892062365762</v>
      </c>
      <c r="T1002" s="104">
        <f t="shared" si="745"/>
        <v>6.5591892062365762</v>
      </c>
    </row>
    <row r="1003" spans="2:20" x14ac:dyDescent="0.2">
      <c r="B1003" s="114" t="s">
        <v>291</v>
      </c>
      <c r="C1003" s="104">
        <f t="shared" si="734"/>
        <v>0</v>
      </c>
      <c r="D1003" s="104">
        <f t="shared" si="734"/>
        <v>2.3285252960172227</v>
      </c>
      <c r="E1003" s="104">
        <f t="shared" si="735"/>
        <v>2.3285252960172227</v>
      </c>
      <c r="F1003" s="104">
        <f t="shared" si="736"/>
        <v>0</v>
      </c>
      <c r="G1003" s="104">
        <f t="shared" si="736"/>
        <v>2.2571094703494365</v>
      </c>
      <c r="H1003" s="104">
        <f t="shared" si="737"/>
        <v>2.2571094703494365</v>
      </c>
      <c r="I1003" s="104">
        <f t="shared" si="738"/>
        <v>0</v>
      </c>
      <c r="J1003" s="104">
        <f t="shared" si="738"/>
        <v>2.4743242062677977</v>
      </c>
      <c r="K1003" s="104">
        <f t="shared" si="739"/>
        <v>2.4743242062677977</v>
      </c>
      <c r="L1003" s="104">
        <f t="shared" si="740"/>
        <v>0</v>
      </c>
      <c r="M1003" s="104">
        <f t="shared" si="740"/>
        <v>2.7233908555605559</v>
      </c>
      <c r="N1003" s="104">
        <f t="shared" si="741"/>
        <v>2.7233908555605559</v>
      </c>
      <c r="O1003" s="104">
        <f t="shared" si="742"/>
        <v>0</v>
      </c>
      <c r="P1003" s="104">
        <f t="shared" si="742"/>
        <v>3.0274510038097557</v>
      </c>
      <c r="Q1003" s="104">
        <f t="shared" si="743"/>
        <v>3.0274510038097557</v>
      </c>
      <c r="R1003" s="104">
        <f t="shared" si="744"/>
        <v>0</v>
      </c>
      <c r="S1003" s="104">
        <f t="shared" si="744"/>
        <v>3.344925172901521</v>
      </c>
      <c r="T1003" s="104">
        <f t="shared" si="745"/>
        <v>3.344925172901521</v>
      </c>
    </row>
    <row r="1004" spans="2:20" x14ac:dyDescent="0.2">
      <c r="B1004" s="114" t="s">
        <v>292</v>
      </c>
      <c r="C1004" s="104">
        <f t="shared" si="734"/>
        <v>54.574811625403662</v>
      </c>
      <c r="D1004" s="104">
        <f t="shared" si="734"/>
        <v>0</v>
      </c>
      <c r="E1004" s="119">
        <f t="shared" si="735"/>
        <v>54.574811625403662</v>
      </c>
      <c r="F1004" s="104">
        <f t="shared" si="736"/>
        <v>52.901003211314915</v>
      </c>
      <c r="G1004" s="104">
        <f t="shared" si="736"/>
        <v>0</v>
      </c>
      <c r="H1004" s="119">
        <f t="shared" si="737"/>
        <v>52.901003211314915</v>
      </c>
      <c r="I1004" s="104">
        <f t="shared" si="738"/>
        <v>57.991973584401514</v>
      </c>
      <c r="J1004" s="104">
        <f t="shared" si="738"/>
        <v>0</v>
      </c>
      <c r="K1004" s="119">
        <f t="shared" si="739"/>
        <v>57.991973584401514</v>
      </c>
      <c r="L1004" s="104">
        <f t="shared" si="740"/>
        <v>63.829473177200519</v>
      </c>
      <c r="M1004" s="104">
        <f t="shared" si="740"/>
        <v>0</v>
      </c>
      <c r="N1004" s="119">
        <f t="shared" si="741"/>
        <v>63.829473177200519</v>
      </c>
      <c r="O1004" s="104">
        <f t="shared" si="742"/>
        <v>0</v>
      </c>
      <c r="P1004" s="104">
        <f t="shared" si="742"/>
        <v>0</v>
      </c>
      <c r="Q1004" s="119">
        <f t="shared" si="743"/>
        <v>0</v>
      </c>
      <c r="R1004" s="104">
        <f t="shared" si="744"/>
        <v>0</v>
      </c>
      <c r="S1004" s="104">
        <f t="shared" si="744"/>
        <v>0</v>
      </c>
      <c r="T1004" s="119">
        <f t="shared" si="745"/>
        <v>0</v>
      </c>
    </row>
    <row r="1005" spans="2:20" x14ac:dyDescent="0.2">
      <c r="B1005" s="114" t="s">
        <v>293</v>
      </c>
      <c r="C1005" s="104">
        <f t="shared" si="734"/>
        <v>0</v>
      </c>
      <c r="D1005" s="104">
        <f t="shared" si="734"/>
        <v>2.3921959095801939</v>
      </c>
      <c r="E1005" s="104">
        <f t="shared" si="735"/>
        <v>2.3921959095801939</v>
      </c>
      <c r="F1005" s="104">
        <f t="shared" si="736"/>
        <v>0</v>
      </c>
      <c r="G1005" s="104">
        <f t="shared" si="736"/>
        <v>2.3188273074293035</v>
      </c>
      <c r="H1005" s="104">
        <f t="shared" si="737"/>
        <v>2.3188273074293035</v>
      </c>
      <c r="I1005" s="104">
        <f t="shared" si="738"/>
        <v>0</v>
      </c>
      <c r="J1005" s="104">
        <f t="shared" si="738"/>
        <v>2.5419815087829325</v>
      </c>
      <c r="K1005" s="104">
        <f t="shared" si="739"/>
        <v>2.5419815087829325</v>
      </c>
      <c r="L1005" s="104">
        <f t="shared" si="740"/>
        <v>0</v>
      </c>
      <c r="M1005" s="104">
        <f t="shared" si="740"/>
        <v>2.797858574267289</v>
      </c>
      <c r="N1005" s="104">
        <f t="shared" si="741"/>
        <v>2.797858574267289</v>
      </c>
      <c r="O1005" s="104">
        <f t="shared" si="742"/>
        <v>0</v>
      </c>
      <c r="P1005" s="104">
        <f t="shared" si="742"/>
        <v>3.1102328671951782</v>
      </c>
      <c r="Q1005" s="104">
        <f t="shared" si="743"/>
        <v>3.1102328671951782</v>
      </c>
      <c r="R1005" s="104">
        <f t="shared" si="744"/>
        <v>0</v>
      </c>
      <c r="S1005" s="104">
        <f t="shared" si="744"/>
        <v>3.4363879705980467</v>
      </c>
      <c r="T1005" s="104">
        <f t="shared" si="745"/>
        <v>3.4363879705980467</v>
      </c>
    </row>
    <row r="1006" spans="2:20" x14ac:dyDescent="0.2">
      <c r="B1006" s="114" t="s">
        <v>294</v>
      </c>
      <c r="C1006" s="104">
        <f t="shared" si="734"/>
        <v>71.789489989235733</v>
      </c>
      <c r="D1006" s="104">
        <f t="shared" si="734"/>
        <v>0</v>
      </c>
      <c r="E1006" s="104">
        <f t="shared" si="735"/>
        <v>71.789489989235733</v>
      </c>
      <c r="F1006" s="104">
        <f t="shared" si="736"/>
        <v>63.261552476001697</v>
      </c>
      <c r="G1006" s="104">
        <f t="shared" si="736"/>
        <v>0</v>
      </c>
      <c r="H1006" s="104">
        <f t="shared" si="737"/>
        <v>63.261552476001697</v>
      </c>
      <c r="I1006" s="104">
        <f t="shared" si="738"/>
        <v>63.045071452390211</v>
      </c>
      <c r="J1006" s="104">
        <f t="shared" si="738"/>
        <v>0</v>
      </c>
      <c r="K1006" s="104">
        <f t="shared" si="739"/>
        <v>63.045071452390211</v>
      </c>
      <c r="L1006" s="104">
        <f t="shared" si="740"/>
        <v>63.08292570504382</v>
      </c>
      <c r="M1006" s="104">
        <f t="shared" si="740"/>
        <v>0</v>
      </c>
      <c r="N1006" s="104">
        <f t="shared" si="741"/>
        <v>63.08292570504382</v>
      </c>
      <c r="O1006" s="104">
        <f t="shared" si="742"/>
        <v>180.87180061051336</v>
      </c>
      <c r="P1006" s="104">
        <f t="shared" si="742"/>
        <v>0</v>
      </c>
      <c r="Q1006" s="104">
        <f t="shared" si="743"/>
        <v>180.87180061051336</v>
      </c>
      <c r="R1006" s="104">
        <f t="shared" si="744"/>
        <v>181.67177547556238</v>
      </c>
      <c r="S1006" s="104">
        <f t="shared" si="744"/>
        <v>0</v>
      </c>
      <c r="T1006" s="104">
        <f t="shared" si="745"/>
        <v>181.67177547556238</v>
      </c>
    </row>
    <row r="1007" spans="2:20" x14ac:dyDescent="0.2">
      <c r="B1007" s="278" t="s">
        <v>8</v>
      </c>
      <c r="C1007" s="106">
        <f t="shared" ref="C1007:T1007" si="746">SUM(C997:C1006)</f>
        <v>146.77073326157159</v>
      </c>
      <c r="D1007" s="106">
        <f t="shared" si="746"/>
        <v>15.930969644779333</v>
      </c>
      <c r="E1007" s="106">
        <f t="shared" si="746"/>
        <v>162.70170290635093</v>
      </c>
      <c r="F1007" s="106">
        <f t="shared" si="746"/>
        <v>146.12019238130688</v>
      </c>
      <c r="G1007" s="106">
        <f t="shared" si="746"/>
        <v>15.442367114750413</v>
      </c>
      <c r="H1007" s="106">
        <f t="shared" si="746"/>
        <v>161.56255949605728</v>
      </c>
      <c r="I1007" s="106">
        <f t="shared" si="746"/>
        <v>156.13448934466089</v>
      </c>
      <c r="J1007" s="106">
        <f t="shared" si="746"/>
        <v>16.928475670338369</v>
      </c>
      <c r="K1007" s="106">
        <f t="shared" si="746"/>
        <v>173.06296501499926</v>
      </c>
      <c r="L1007" s="106">
        <f t="shared" si="746"/>
        <v>167.55755729112769</v>
      </c>
      <c r="M1007" s="106">
        <f t="shared" si="746"/>
        <v>18.632504068138719</v>
      </c>
      <c r="N1007" s="106">
        <f t="shared" si="746"/>
        <v>186.19006135926639</v>
      </c>
      <c r="O1007" s="106">
        <f t="shared" si="746"/>
        <v>241.54504089555985</v>
      </c>
      <c r="P1007" s="106">
        <f t="shared" si="746"/>
        <v>29.351232089779447</v>
      </c>
      <c r="Q1007" s="106">
        <f t="shared" si="746"/>
        <v>270.89627298533929</v>
      </c>
      <c r="R1007" s="106">
        <f t="shared" si="746"/>
        <v>252.68355470216983</v>
      </c>
      <c r="S1007" s="106">
        <f t="shared" si="746"/>
        <v>32.4291540801919</v>
      </c>
      <c r="T1007" s="106">
        <f t="shared" si="746"/>
        <v>285.11270878236178</v>
      </c>
    </row>
    <row r="1008" spans="2:20" x14ac:dyDescent="0.2">
      <c r="B1008" s="279" t="s">
        <v>297</v>
      </c>
      <c r="C1008" s="241"/>
      <c r="D1008" s="240"/>
      <c r="E1008" s="285">
        <f>Asignaciones!K105</f>
        <v>7.9867674858223062E-2</v>
      </c>
      <c r="F1008" s="241"/>
      <c r="G1008" s="240"/>
      <c r="H1008" s="285">
        <f>Asignaciones!L105</f>
        <v>8.1392282675573524E-2</v>
      </c>
      <c r="I1008" s="241"/>
      <c r="J1008" s="240"/>
      <c r="K1008" s="285">
        <f>Asignaciones!M105</f>
        <v>8.0511205389254131E-2</v>
      </c>
      <c r="L1008" s="241"/>
      <c r="M1008" s="240"/>
      <c r="N1008" s="285">
        <f>Asignaciones!N105</f>
        <v>8.0563968589947049E-2</v>
      </c>
      <c r="O1008" s="241"/>
      <c r="P1008" s="240"/>
      <c r="Q1008" s="285">
        <f>Asignaciones!O105</f>
        <v>8.056481402840196E-2</v>
      </c>
      <c r="R1008" s="241"/>
      <c r="S1008" s="240"/>
      <c r="T1008" s="285">
        <f>Asignaciones!P105</f>
        <v>8.0551905132381627E-2</v>
      </c>
    </row>
    <row r="1012" spans="2:20" x14ac:dyDescent="0.2">
      <c r="B1012" s="2" t="s">
        <v>730</v>
      </c>
      <c r="C1012" s="228"/>
      <c r="D1012" s="228"/>
      <c r="E1012" s="228"/>
      <c r="F1012" s="228"/>
      <c r="G1012" s="228"/>
      <c r="H1012" s="228"/>
      <c r="I1012" s="228"/>
      <c r="J1012" s="228"/>
      <c r="K1012" s="228"/>
      <c r="L1012" s="228"/>
      <c r="M1012" s="228"/>
      <c r="N1012" s="228"/>
      <c r="O1012" s="228"/>
      <c r="P1012" s="228"/>
      <c r="Q1012" s="228"/>
      <c r="R1012" s="228"/>
      <c r="S1012" s="228"/>
      <c r="T1012" s="227"/>
    </row>
    <row r="1013" spans="2:20" x14ac:dyDescent="0.2">
      <c r="B1013" s="9" t="s">
        <v>20</v>
      </c>
      <c r="C1013" s="199"/>
      <c r="D1013" s="199"/>
      <c r="E1013" s="199"/>
      <c r="F1013" s="199"/>
      <c r="G1013" s="199"/>
      <c r="H1013" s="199"/>
      <c r="I1013" s="199"/>
      <c r="J1013" s="199"/>
      <c r="K1013" s="199"/>
      <c r="L1013" s="199"/>
      <c r="M1013" s="199"/>
      <c r="N1013" s="199"/>
      <c r="O1013" s="199"/>
      <c r="P1013" s="199"/>
      <c r="Q1013" s="199"/>
      <c r="R1013" s="199"/>
      <c r="S1013" s="199"/>
      <c r="T1013" s="262"/>
    </row>
    <row r="1014" spans="2:20" x14ac:dyDescent="0.2">
      <c r="B1014" s="201" t="s">
        <v>281</v>
      </c>
      <c r="C1014" s="199"/>
      <c r="D1014" s="199"/>
      <c r="E1014" s="199"/>
      <c r="F1014" s="199"/>
      <c r="G1014" s="199"/>
      <c r="H1014" s="199"/>
      <c r="I1014" s="199"/>
      <c r="J1014" s="199"/>
      <c r="K1014" s="199"/>
      <c r="L1014" s="199"/>
      <c r="M1014" s="199"/>
      <c r="N1014" s="199"/>
      <c r="O1014" s="199"/>
      <c r="P1014" s="199"/>
      <c r="Q1014" s="199"/>
      <c r="R1014" s="199"/>
      <c r="S1014" s="199"/>
      <c r="T1014" s="262"/>
    </row>
    <row r="1015" spans="2:20" x14ac:dyDescent="0.2">
      <c r="B1015" s="201" t="s">
        <v>2</v>
      </c>
      <c r="C1015" s="199"/>
      <c r="D1015" s="199"/>
      <c r="E1015" s="199"/>
      <c r="F1015" s="199"/>
      <c r="G1015" s="199"/>
      <c r="H1015" s="199"/>
      <c r="I1015" s="199"/>
      <c r="J1015" s="199"/>
      <c r="K1015" s="199"/>
      <c r="L1015" s="199"/>
      <c r="M1015" s="199"/>
      <c r="N1015" s="199"/>
      <c r="O1015" s="199"/>
      <c r="P1015" s="199"/>
      <c r="Q1015" s="199"/>
      <c r="R1015" s="199"/>
      <c r="S1015" s="199"/>
      <c r="T1015" s="262"/>
    </row>
    <row r="1016" spans="2:20" x14ac:dyDescent="0.2">
      <c r="B1016" s="256"/>
      <c r="C1016" s="197"/>
      <c r="D1016" s="197"/>
      <c r="E1016" s="197"/>
      <c r="F1016" s="197"/>
      <c r="G1016" s="197"/>
      <c r="H1016" s="197"/>
      <c r="I1016" s="197"/>
      <c r="J1016" s="197"/>
      <c r="K1016" s="197"/>
      <c r="L1016" s="197"/>
      <c r="M1016" s="197"/>
      <c r="N1016" s="197"/>
      <c r="O1016" s="197"/>
      <c r="P1016" s="197"/>
      <c r="Q1016" s="197"/>
      <c r="R1016" s="197"/>
      <c r="S1016" s="197"/>
      <c r="T1016" s="263"/>
    </row>
    <row r="1017" spans="2:20" x14ac:dyDescent="0.2">
      <c r="B1017" s="264"/>
    </row>
    <row r="1018" spans="2:20" x14ac:dyDescent="0.2">
      <c r="B1018" s="265" t="s">
        <v>282</v>
      </c>
      <c r="C1018" s="267" t="s">
        <v>38</v>
      </c>
      <c r="D1018" s="662"/>
      <c r="E1018" s="299"/>
      <c r="F1018" s="270" t="s">
        <v>39</v>
      </c>
      <c r="G1018" s="663"/>
      <c r="H1018" s="663"/>
      <c r="I1018" s="301" t="s">
        <v>40</v>
      </c>
      <c r="J1018" s="662"/>
      <c r="K1018" s="299"/>
      <c r="L1018" s="267" t="s">
        <v>121</v>
      </c>
      <c r="M1018" s="662"/>
      <c r="N1018" s="299"/>
      <c r="O1018" s="270" t="s">
        <v>122</v>
      </c>
      <c r="P1018" s="662"/>
      <c r="Q1018" s="299"/>
      <c r="R1018" s="301" t="s">
        <v>633</v>
      </c>
      <c r="S1018" s="662"/>
      <c r="T1018" s="299"/>
    </row>
    <row r="1019" spans="2:20" x14ac:dyDescent="0.2">
      <c r="B1019" s="273"/>
      <c r="C1019" s="274" t="s">
        <v>283</v>
      </c>
      <c r="D1019" s="275" t="s">
        <v>284</v>
      </c>
      <c r="E1019" s="275" t="s">
        <v>47</v>
      </c>
      <c r="F1019" s="275" t="s">
        <v>283</v>
      </c>
      <c r="G1019" s="275" t="s">
        <v>284</v>
      </c>
      <c r="H1019" s="275" t="s">
        <v>47</v>
      </c>
      <c r="I1019" s="276" t="s">
        <v>283</v>
      </c>
      <c r="J1019" s="276" t="s">
        <v>284</v>
      </c>
      <c r="K1019" s="276" t="s">
        <v>47</v>
      </c>
      <c r="L1019" s="274" t="s">
        <v>283</v>
      </c>
      <c r="M1019" s="275" t="s">
        <v>284</v>
      </c>
      <c r="N1019" s="275" t="s">
        <v>47</v>
      </c>
      <c r="O1019" s="275" t="s">
        <v>283</v>
      </c>
      <c r="P1019" s="275" t="s">
        <v>284</v>
      </c>
      <c r="Q1019" s="275" t="s">
        <v>47</v>
      </c>
      <c r="R1019" s="276" t="s">
        <v>283</v>
      </c>
      <c r="S1019" s="276" t="s">
        <v>284</v>
      </c>
      <c r="T1019" s="276" t="s">
        <v>47</v>
      </c>
    </row>
    <row r="1020" spans="2:20" x14ac:dyDescent="0.2">
      <c r="B1020" s="286" t="s">
        <v>112</v>
      </c>
      <c r="C1020" s="234"/>
      <c r="D1020" s="234"/>
      <c r="E1020" s="234"/>
      <c r="F1020" s="234"/>
      <c r="G1020" s="234"/>
      <c r="H1020" s="234"/>
      <c r="I1020" s="234"/>
      <c r="J1020" s="234"/>
      <c r="K1020" s="234"/>
      <c r="L1020" s="234"/>
      <c r="M1020" s="234"/>
      <c r="N1020" s="234"/>
      <c r="O1020" s="234"/>
      <c r="P1020" s="234"/>
      <c r="Q1020" s="234"/>
      <c r="R1020" s="234"/>
      <c r="S1020" s="234"/>
      <c r="T1020" s="232"/>
    </row>
    <row r="1021" spans="2:20" x14ac:dyDescent="0.2">
      <c r="B1021" s="114" t="s">
        <v>715</v>
      </c>
      <c r="C1021" s="104">
        <f>+C877*$E$1032</f>
        <v>0</v>
      </c>
      <c r="D1021" s="104">
        <f>+D877*$E$1032</f>
        <v>3.9471789881593113</v>
      </c>
      <c r="E1021" s="104">
        <f>+C1021+D1021</f>
        <v>3.9471789881593113</v>
      </c>
      <c r="F1021" s="104">
        <f>+F877*$H$1032</f>
        <v>0</v>
      </c>
      <c r="G1021" s="104">
        <f>+G877*$H$1032</f>
        <v>3.7557290031074451</v>
      </c>
      <c r="H1021" s="104">
        <f>+F1021+G1021</f>
        <v>3.7557290031074451</v>
      </c>
      <c r="I1021" s="104">
        <f>+I877*$K$1032</f>
        <v>0</v>
      </c>
      <c r="J1021" s="104">
        <f>+J877*$K$1032</f>
        <v>4.1524846938981073</v>
      </c>
      <c r="K1021" s="104">
        <f>+I1021+J1021</f>
        <v>4.1524846938981073</v>
      </c>
      <c r="L1021" s="104">
        <f>+L877*$N$1032</f>
        <v>0</v>
      </c>
      <c r="M1021" s="104">
        <f>+M877*$N$1032</f>
        <v>4.5747706477559245</v>
      </c>
      <c r="N1021" s="104">
        <f>+L1021+M1021</f>
        <v>4.5747706477559245</v>
      </c>
      <c r="O1021" s="104">
        <f>+O877*$Q$1032</f>
        <v>0</v>
      </c>
      <c r="P1021" s="104">
        <f>+P877*$Q$1032</f>
        <v>10.169782388520407</v>
      </c>
      <c r="Q1021" s="104">
        <f>+O1021+P1021</f>
        <v>10.169782388520407</v>
      </c>
      <c r="R1021" s="104">
        <f>+R877*$T$1032</f>
        <v>0</v>
      </c>
      <c r="S1021" s="104">
        <f>+S877*$T$1032</f>
        <v>11.238456912268143</v>
      </c>
      <c r="T1021" s="104">
        <f>+R1021+S1021</f>
        <v>11.238456912268143</v>
      </c>
    </row>
    <row r="1022" spans="2:20" x14ac:dyDescent="0.2">
      <c r="B1022" s="114" t="s">
        <v>716</v>
      </c>
      <c r="C1022" s="104">
        <f t="shared" ref="C1022:D1030" si="747">+C878*$E$1032</f>
        <v>5.3712378902045206</v>
      </c>
      <c r="D1022" s="104">
        <f t="shared" si="747"/>
        <v>0</v>
      </c>
      <c r="E1022" s="104">
        <f t="shared" ref="E1022:E1030" si="748">+C1022+D1022</f>
        <v>5.3712378902045206</v>
      </c>
      <c r="F1022" s="104">
        <f t="shared" ref="F1022:G1030" si="749">+F878*$H$1032</f>
        <v>5.1107167897237922</v>
      </c>
      <c r="G1022" s="104">
        <f t="shared" si="749"/>
        <v>0</v>
      </c>
      <c r="H1022" s="104">
        <f t="shared" ref="H1022:H1030" si="750">+F1022+G1022</f>
        <v>5.1107167897237922</v>
      </c>
      <c r="I1022" s="104">
        <f t="shared" ref="I1022:J1030" si="751">+I878*$K$1032</f>
        <v>5.6506135630704852</v>
      </c>
      <c r="J1022" s="104">
        <f t="shared" si="751"/>
        <v>0</v>
      </c>
      <c r="K1022" s="104">
        <f t="shared" ref="K1022:K1030" si="752">+I1022+J1022</f>
        <v>5.6506135630704852</v>
      </c>
      <c r="L1022" s="104">
        <f t="shared" ref="L1022:M1030" si="753">+L878*$N$1032</f>
        <v>6.2252513797659983</v>
      </c>
      <c r="M1022" s="104">
        <f t="shared" si="753"/>
        <v>0</v>
      </c>
      <c r="N1022" s="104">
        <f t="shared" ref="N1022:N1030" si="754">+L1022+M1022</f>
        <v>6.2252513797659983</v>
      </c>
      <c r="O1022" s="104">
        <f t="shared" ref="O1022:P1030" si="755">+O878*$Q$1032</f>
        <v>10.379118985524219</v>
      </c>
      <c r="P1022" s="104">
        <f t="shared" si="755"/>
        <v>0</v>
      </c>
      <c r="Q1022" s="104">
        <f t="shared" ref="Q1022:Q1030" si="756">+O1022+P1022</f>
        <v>10.379118985524219</v>
      </c>
      <c r="R1022" s="104">
        <f t="shared" ref="R1022:S1030" si="757">+R878*$T$1032</f>
        <v>11.469791294431896</v>
      </c>
      <c r="S1022" s="104">
        <f t="shared" si="757"/>
        <v>0</v>
      </c>
      <c r="T1022" s="104">
        <f t="shared" ref="T1022:T1030" si="758">+R1022+S1022</f>
        <v>11.469791294431896</v>
      </c>
    </row>
    <row r="1023" spans="2:20" x14ac:dyDescent="0.2">
      <c r="B1023" s="114" t="s">
        <v>287</v>
      </c>
      <c r="C1023" s="104">
        <f t="shared" si="747"/>
        <v>3.3097416576964478</v>
      </c>
      <c r="D1023" s="104">
        <f t="shared" si="747"/>
        <v>0</v>
      </c>
      <c r="E1023" s="104">
        <f t="shared" si="748"/>
        <v>3.3097416576964478</v>
      </c>
      <c r="F1023" s="104">
        <f t="shared" si="749"/>
        <v>3.1492092894424775</v>
      </c>
      <c r="G1023" s="104">
        <f t="shared" si="749"/>
        <v>0</v>
      </c>
      <c r="H1023" s="104">
        <f t="shared" si="750"/>
        <v>3.1492092894424775</v>
      </c>
      <c r="I1023" s="104">
        <f t="shared" si="751"/>
        <v>3.4818921603427282</v>
      </c>
      <c r="J1023" s="104">
        <f t="shared" si="751"/>
        <v>0</v>
      </c>
      <c r="K1023" s="104">
        <f t="shared" si="752"/>
        <v>3.4818921603427282</v>
      </c>
      <c r="L1023" s="104">
        <f t="shared" si="753"/>
        <v>3.8359823642924282</v>
      </c>
      <c r="M1023" s="104">
        <f t="shared" si="753"/>
        <v>0</v>
      </c>
      <c r="N1023" s="104">
        <f t="shared" si="754"/>
        <v>3.8359823642924282</v>
      </c>
      <c r="O1023" s="104">
        <f t="shared" si="755"/>
        <v>4.2637225879500891</v>
      </c>
      <c r="P1023" s="104">
        <f t="shared" si="755"/>
        <v>0</v>
      </c>
      <c r="Q1023" s="104">
        <f t="shared" si="756"/>
        <v>4.2637225879500891</v>
      </c>
      <c r="R1023" s="104">
        <f t="shared" si="757"/>
        <v>4.7117687242384543</v>
      </c>
      <c r="S1023" s="104">
        <f t="shared" si="757"/>
        <v>0</v>
      </c>
      <c r="T1023" s="104">
        <f t="shared" si="758"/>
        <v>4.7117687242384543</v>
      </c>
    </row>
    <row r="1024" spans="2:20" x14ac:dyDescent="0.2">
      <c r="B1024" s="114" t="s">
        <v>288</v>
      </c>
      <c r="C1024" s="104">
        <f t="shared" si="747"/>
        <v>0</v>
      </c>
      <c r="D1024" s="104">
        <f t="shared" si="747"/>
        <v>0</v>
      </c>
      <c r="E1024" s="104">
        <f t="shared" si="748"/>
        <v>0</v>
      </c>
      <c r="F1024" s="104">
        <f t="shared" si="749"/>
        <v>5.9347923880584084</v>
      </c>
      <c r="G1024" s="104">
        <f t="shared" si="749"/>
        <v>0</v>
      </c>
      <c r="H1024" s="104">
        <f t="shared" si="750"/>
        <v>5.9347923880584084</v>
      </c>
      <c r="I1024" s="104">
        <f t="shared" si="751"/>
        <v>7.8891013964747216</v>
      </c>
      <c r="J1024" s="104">
        <f t="shared" si="751"/>
        <v>0</v>
      </c>
      <c r="K1024" s="104">
        <f t="shared" si="752"/>
        <v>7.8891013964747216</v>
      </c>
      <c r="L1024" s="104">
        <f t="shared" si="753"/>
        <v>9.8775054635695447</v>
      </c>
      <c r="M1024" s="104">
        <f t="shared" si="753"/>
        <v>0</v>
      </c>
      <c r="N1024" s="104">
        <f t="shared" si="754"/>
        <v>9.8775054635695447</v>
      </c>
      <c r="O1024" s="104">
        <f t="shared" si="755"/>
        <v>16.637247477055851</v>
      </c>
      <c r="P1024" s="104">
        <f t="shared" si="755"/>
        <v>0</v>
      </c>
      <c r="Q1024" s="104">
        <f t="shared" si="756"/>
        <v>16.637247477055851</v>
      </c>
      <c r="R1024" s="104">
        <f t="shared" si="757"/>
        <v>20.726434655346647</v>
      </c>
      <c r="S1024" s="104">
        <f t="shared" si="757"/>
        <v>0</v>
      </c>
      <c r="T1024" s="104">
        <f t="shared" si="758"/>
        <v>20.726434655346647</v>
      </c>
    </row>
    <row r="1025" spans="2:20" x14ac:dyDescent="0.2">
      <c r="B1025" s="114" t="s">
        <v>289</v>
      </c>
      <c r="C1025" s="104">
        <f t="shared" si="747"/>
        <v>3.4421313240043059</v>
      </c>
      <c r="D1025" s="104">
        <f t="shared" si="747"/>
        <v>0</v>
      </c>
      <c r="E1025" s="104">
        <f t="shared" si="748"/>
        <v>3.4421313240043059</v>
      </c>
      <c r="F1025" s="104">
        <f t="shared" si="749"/>
        <v>3.275177661020177</v>
      </c>
      <c r="G1025" s="104">
        <f t="shared" si="749"/>
        <v>0</v>
      </c>
      <c r="H1025" s="104">
        <f t="shared" si="750"/>
        <v>3.275177661020177</v>
      </c>
      <c r="I1025" s="104">
        <f t="shared" si="751"/>
        <v>3.6211678467564368</v>
      </c>
      <c r="J1025" s="104">
        <f t="shared" si="751"/>
        <v>0</v>
      </c>
      <c r="K1025" s="104">
        <f t="shared" si="752"/>
        <v>3.6211678467564368</v>
      </c>
      <c r="L1025" s="104">
        <f t="shared" si="753"/>
        <v>3.9894216588641251</v>
      </c>
      <c r="M1025" s="104">
        <f t="shared" si="753"/>
        <v>0</v>
      </c>
      <c r="N1025" s="104">
        <f t="shared" si="754"/>
        <v>3.9894216588641251</v>
      </c>
      <c r="O1025" s="104">
        <f t="shared" si="755"/>
        <v>4.4342714914680936</v>
      </c>
      <c r="P1025" s="104">
        <f t="shared" si="755"/>
        <v>0</v>
      </c>
      <c r="Q1025" s="104">
        <f t="shared" si="756"/>
        <v>4.4342714914680936</v>
      </c>
      <c r="R1025" s="104">
        <f t="shared" si="757"/>
        <v>4.9002394732079928</v>
      </c>
      <c r="S1025" s="104">
        <f t="shared" si="757"/>
        <v>0</v>
      </c>
      <c r="T1025" s="104">
        <f t="shared" si="758"/>
        <v>4.9002394732079928</v>
      </c>
    </row>
    <row r="1026" spans="2:20" x14ac:dyDescent="0.2">
      <c r="B1026" s="114" t="s">
        <v>290</v>
      </c>
      <c r="C1026" s="104">
        <f t="shared" si="747"/>
        <v>0</v>
      </c>
      <c r="D1026" s="104">
        <f t="shared" si="747"/>
        <v>2.7126372443487621</v>
      </c>
      <c r="E1026" s="104">
        <f t="shared" si="748"/>
        <v>2.7126372443487621</v>
      </c>
      <c r="F1026" s="104">
        <f t="shared" si="749"/>
        <v>0</v>
      </c>
      <c r="G1026" s="104">
        <f t="shared" si="749"/>
        <v>2.5810662257961208</v>
      </c>
      <c r="H1026" s="104">
        <f t="shared" si="750"/>
        <v>2.5810662257961208</v>
      </c>
      <c r="I1026" s="104">
        <f t="shared" si="751"/>
        <v>0</v>
      </c>
      <c r="J1026" s="104">
        <f t="shared" si="751"/>
        <v>2.8537303910074279</v>
      </c>
      <c r="K1026" s="104">
        <f t="shared" si="752"/>
        <v>2.8537303910074279</v>
      </c>
      <c r="L1026" s="104">
        <f t="shared" si="753"/>
        <v>0</v>
      </c>
      <c r="M1026" s="104">
        <f t="shared" si="753"/>
        <v>3.1439398316323244</v>
      </c>
      <c r="N1026" s="104">
        <f t="shared" si="754"/>
        <v>3.1439398316323244</v>
      </c>
      <c r="O1026" s="104">
        <f t="shared" si="755"/>
        <v>0</v>
      </c>
      <c r="P1026" s="104">
        <f t="shared" si="755"/>
        <v>3.4945122271852167</v>
      </c>
      <c r="Q1026" s="104">
        <f t="shared" si="756"/>
        <v>3.4945122271852167</v>
      </c>
      <c r="R1026" s="104">
        <f t="shared" si="757"/>
        <v>0</v>
      </c>
      <c r="S1026" s="104">
        <f t="shared" si="757"/>
        <v>3.8617271829676807</v>
      </c>
      <c r="T1026" s="104">
        <f t="shared" si="758"/>
        <v>3.8617271829676807</v>
      </c>
    </row>
    <row r="1027" spans="2:20" x14ac:dyDescent="0.2">
      <c r="B1027" s="114" t="s">
        <v>291</v>
      </c>
      <c r="C1027" s="104">
        <f t="shared" si="747"/>
        <v>0</v>
      </c>
      <c r="D1027" s="104">
        <f t="shared" si="747"/>
        <v>1.3833369214208828</v>
      </c>
      <c r="E1027" s="104">
        <f t="shared" si="748"/>
        <v>1.3833369214208828</v>
      </c>
      <c r="F1027" s="104">
        <f t="shared" si="749"/>
        <v>0</v>
      </c>
      <c r="G1027" s="104">
        <f t="shared" si="749"/>
        <v>1.3162409438322846</v>
      </c>
      <c r="H1027" s="104">
        <f t="shared" si="750"/>
        <v>1.3162409438322846</v>
      </c>
      <c r="I1027" s="104">
        <f t="shared" si="751"/>
        <v>0</v>
      </c>
      <c r="J1027" s="104">
        <f t="shared" si="751"/>
        <v>1.4552888049758994</v>
      </c>
      <c r="K1027" s="104">
        <f t="shared" si="752"/>
        <v>1.4552888049758994</v>
      </c>
      <c r="L1027" s="104">
        <f t="shared" si="753"/>
        <v>0</v>
      </c>
      <c r="M1027" s="104">
        <f t="shared" si="753"/>
        <v>1.6032840575654885</v>
      </c>
      <c r="N1027" s="104">
        <f t="shared" si="754"/>
        <v>1.6032840575654885</v>
      </c>
      <c r="O1027" s="104">
        <f t="shared" si="755"/>
        <v>0</v>
      </c>
      <c r="P1027" s="104">
        <f t="shared" si="755"/>
        <v>1.7820620122697521</v>
      </c>
      <c r="Q1027" s="104">
        <f t="shared" si="756"/>
        <v>1.7820620122697521</v>
      </c>
      <c r="R1027" s="104">
        <f t="shared" si="757"/>
        <v>0</v>
      </c>
      <c r="S1027" s="104">
        <f t="shared" si="757"/>
        <v>1.969327009640889</v>
      </c>
      <c r="T1027" s="104">
        <f t="shared" si="758"/>
        <v>1.969327009640889</v>
      </c>
    </row>
    <row r="1028" spans="2:20" x14ac:dyDescent="0.2">
      <c r="B1028" s="114" t="s">
        <v>292</v>
      </c>
      <c r="C1028" s="104">
        <f t="shared" si="747"/>
        <v>32.421959095801938</v>
      </c>
      <c r="D1028" s="104">
        <f t="shared" si="747"/>
        <v>0</v>
      </c>
      <c r="E1028" s="119">
        <f t="shared" si="748"/>
        <v>32.421959095801938</v>
      </c>
      <c r="F1028" s="104">
        <f t="shared" si="749"/>
        <v>30.84939712106917</v>
      </c>
      <c r="G1028" s="104">
        <f t="shared" si="749"/>
        <v>0</v>
      </c>
      <c r="H1028" s="119">
        <f t="shared" si="750"/>
        <v>30.84939712106917</v>
      </c>
      <c r="I1028" s="104">
        <f t="shared" si="751"/>
        <v>34.108331366622643</v>
      </c>
      <c r="J1028" s="104">
        <f t="shared" si="751"/>
        <v>0</v>
      </c>
      <c r="K1028" s="119">
        <f t="shared" si="752"/>
        <v>34.108331366622643</v>
      </c>
      <c r="L1028" s="104">
        <f t="shared" si="753"/>
        <v>37.576970099191136</v>
      </c>
      <c r="M1028" s="104">
        <f t="shared" si="753"/>
        <v>0</v>
      </c>
      <c r="N1028" s="119">
        <f t="shared" si="754"/>
        <v>37.576970099191136</v>
      </c>
      <c r="O1028" s="104">
        <f t="shared" si="755"/>
        <v>0</v>
      </c>
      <c r="P1028" s="104">
        <f t="shared" si="755"/>
        <v>0</v>
      </c>
      <c r="Q1028" s="119">
        <f t="shared" si="756"/>
        <v>0</v>
      </c>
      <c r="R1028" s="104">
        <f t="shared" si="757"/>
        <v>0</v>
      </c>
      <c r="S1028" s="104">
        <f t="shared" si="757"/>
        <v>0</v>
      </c>
      <c r="T1028" s="119">
        <f t="shared" si="758"/>
        <v>0</v>
      </c>
    </row>
    <row r="1029" spans="2:20" x14ac:dyDescent="0.2">
      <c r="B1029" s="114" t="s">
        <v>293</v>
      </c>
      <c r="C1029" s="104">
        <f t="shared" si="747"/>
        <v>0</v>
      </c>
      <c r="D1029" s="104">
        <f t="shared" si="747"/>
        <v>1.4211625403659849</v>
      </c>
      <c r="E1029" s="104">
        <f t="shared" si="748"/>
        <v>1.4211625403659849</v>
      </c>
      <c r="F1029" s="104">
        <f t="shared" si="749"/>
        <v>0</v>
      </c>
      <c r="G1029" s="104">
        <f t="shared" si="749"/>
        <v>1.3522319071401987</v>
      </c>
      <c r="H1029" s="104">
        <f t="shared" si="750"/>
        <v>1.3522319071401987</v>
      </c>
      <c r="I1029" s="104">
        <f t="shared" si="751"/>
        <v>0</v>
      </c>
      <c r="J1029" s="104">
        <f t="shared" si="751"/>
        <v>1.4950818582369589</v>
      </c>
      <c r="K1029" s="104">
        <f t="shared" si="752"/>
        <v>1.4950818582369589</v>
      </c>
      <c r="L1029" s="104">
        <f t="shared" si="753"/>
        <v>0</v>
      </c>
      <c r="M1029" s="104">
        <f t="shared" si="753"/>
        <v>1.6471238560145445</v>
      </c>
      <c r="N1029" s="104">
        <f t="shared" si="754"/>
        <v>1.6471238560145445</v>
      </c>
      <c r="O1029" s="104">
        <f t="shared" si="755"/>
        <v>0</v>
      </c>
      <c r="P1029" s="104">
        <f t="shared" si="755"/>
        <v>1.830790270417753</v>
      </c>
      <c r="Q1029" s="104">
        <f t="shared" si="756"/>
        <v>1.830790270417753</v>
      </c>
      <c r="R1029" s="104">
        <f t="shared" si="757"/>
        <v>0</v>
      </c>
      <c r="S1029" s="104">
        <f t="shared" si="757"/>
        <v>2.023175795060757</v>
      </c>
      <c r="T1029" s="104">
        <f t="shared" si="758"/>
        <v>2.023175795060757</v>
      </c>
    </row>
    <row r="1030" spans="2:20" x14ac:dyDescent="0.2">
      <c r="B1030" s="114" t="s">
        <v>294</v>
      </c>
      <c r="C1030" s="104">
        <f t="shared" si="747"/>
        <v>42.648904111948333</v>
      </c>
      <c r="D1030" s="104">
        <f t="shared" si="747"/>
        <v>0</v>
      </c>
      <c r="E1030" s="104">
        <f t="shared" si="748"/>
        <v>42.648904111948333</v>
      </c>
      <c r="F1030" s="104">
        <f t="shared" si="749"/>
        <v>36.891186109115459</v>
      </c>
      <c r="G1030" s="104">
        <f t="shared" si="749"/>
        <v>0</v>
      </c>
      <c r="H1030" s="104">
        <f t="shared" si="750"/>
        <v>36.891186109115459</v>
      </c>
      <c r="I1030" s="104">
        <f t="shared" si="751"/>
        <v>37.080341557972503</v>
      </c>
      <c r="J1030" s="104">
        <f t="shared" si="751"/>
        <v>0</v>
      </c>
      <c r="K1030" s="104">
        <f t="shared" si="752"/>
        <v>37.080341557972503</v>
      </c>
      <c r="L1030" s="104">
        <f t="shared" si="753"/>
        <v>37.137471061482024</v>
      </c>
      <c r="M1030" s="104">
        <f t="shared" si="753"/>
        <v>0</v>
      </c>
      <c r="N1030" s="104">
        <f t="shared" si="754"/>
        <v>37.137471061482024</v>
      </c>
      <c r="O1030" s="104">
        <f t="shared" si="755"/>
        <v>106.46737620302035</v>
      </c>
      <c r="P1030" s="104">
        <f t="shared" si="755"/>
        <v>0</v>
      </c>
      <c r="Q1030" s="104">
        <f t="shared" si="756"/>
        <v>106.46737620302035</v>
      </c>
      <c r="R1030" s="104">
        <f t="shared" si="757"/>
        <v>106.95938349589306</v>
      </c>
      <c r="S1030" s="104">
        <f t="shared" si="757"/>
        <v>0</v>
      </c>
      <c r="T1030" s="104">
        <f t="shared" si="758"/>
        <v>106.95938349589306</v>
      </c>
    </row>
    <row r="1031" spans="2:20" x14ac:dyDescent="0.2">
      <c r="B1031" s="278" t="s">
        <v>8</v>
      </c>
      <c r="C1031" s="106">
        <f t="shared" ref="C1031:T1031" si="759">SUM(C1021:C1030)</f>
        <v>87.193974079655547</v>
      </c>
      <c r="D1031" s="106">
        <f t="shared" si="759"/>
        <v>9.4643156942949425</v>
      </c>
      <c r="E1031" s="106">
        <f t="shared" si="759"/>
        <v>96.658289773950486</v>
      </c>
      <c r="F1031" s="106">
        <f t="shared" si="759"/>
        <v>85.210479358429495</v>
      </c>
      <c r="G1031" s="106">
        <f t="shared" si="759"/>
        <v>9.0052680798760498</v>
      </c>
      <c r="H1031" s="106">
        <f t="shared" si="759"/>
        <v>94.215747438305527</v>
      </c>
      <c r="I1031" s="106">
        <f t="shared" si="759"/>
        <v>91.83144789123952</v>
      </c>
      <c r="J1031" s="106">
        <f t="shared" si="759"/>
        <v>9.9565857481183944</v>
      </c>
      <c r="K1031" s="106">
        <f t="shared" si="759"/>
        <v>101.78803363935791</v>
      </c>
      <c r="L1031" s="106">
        <f t="shared" si="759"/>
        <v>98.642602027165253</v>
      </c>
      <c r="M1031" s="106">
        <f t="shared" si="759"/>
        <v>10.969118392968282</v>
      </c>
      <c r="N1031" s="106">
        <f t="shared" si="759"/>
        <v>109.61172042013354</v>
      </c>
      <c r="O1031" s="106">
        <f t="shared" si="759"/>
        <v>142.18173674501861</v>
      </c>
      <c r="P1031" s="106">
        <f t="shared" si="759"/>
        <v>17.277146898393131</v>
      </c>
      <c r="Q1031" s="106">
        <f t="shared" si="759"/>
        <v>159.45888364341175</v>
      </c>
      <c r="R1031" s="106">
        <f t="shared" si="759"/>
        <v>148.76761764311806</v>
      </c>
      <c r="S1031" s="106">
        <f t="shared" si="759"/>
        <v>19.092686899937469</v>
      </c>
      <c r="T1031" s="106">
        <f t="shared" si="759"/>
        <v>167.86030454305552</v>
      </c>
    </row>
    <row r="1032" spans="2:20" x14ac:dyDescent="0.2">
      <c r="B1032" s="279" t="s">
        <v>297</v>
      </c>
      <c r="C1032" s="241"/>
      <c r="D1032" s="240"/>
      <c r="E1032" s="285">
        <f>Asignaciones!K106</f>
        <v>4.7448015122873347E-2</v>
      </c>
      <c r="F1032" s="241"/>
      <c r="G1032" s="240"/>
      <c r="H1032" s="285">
        <f>Asignaciones!L106</f>
        <v>4.7464182121824731E-2</v>
      </c>
      <c r="I1032" s="241"/>
      <c r="J1032" s="240"/>
      <c r="K1032" s="285">
        <f>Asignaciones!M106</f>
        <v>4.7353154279983538E-2</v>
      </c>
      <c r="L1032" s="241"/>
      <c r="M1032" s="240"/>
      <c r="N1032" s="285">
        <f>Asignaciones!N106</f>
        <v>4.7428714167391313E-2</v>
      </c>
      <c r="O1032" s="241"/>
      <c r="P1032" s="240"/>
      <c r="Q1032" s="285">
        <f>Asignaciones!O106</f>
        <v>4.7423226478288651E-2</v>
      </c>
      <c r="R1032" s="241"/>
      <c r="S1032" s="240"/>
      <c r="T1032" s="285">
        <f>Asignaciones!P106</f>
        <v>4.7424989874325071E-2</v>
      </c>
    </row>
    <row r="1036" spans="2:20" x14ac:dyDescent="0.2">
      <c r="B1036" s="2" t="s">
        <v>731</v>
      </c>
      <c r="C1036" s="228"/>
      <c r="D1036" s="228"/>
      <c r="E1036" s="228"/>
      <c r="F1036" s="228"/>
      <c r="G1036" s="228"/>
      <c r="H1036" s="228"/>
      <c r="I1036" s="228"/>
      <c r="J1036" s="228"/>
      <c r="K1036" s="228"/>
      <c r="L1036" s="228"/>
      <c r="M1036" s="228"/>
      <c r="N1036" s="228"/>
      <c r="O1036" s="228"/>
      <c r="P1036" s="228"/>
      <c r="Q1036" s="228"/>
      <c r="R1036" s="228"/>
      <c r="S1036" s="228"/>
      <c r="T1036" s="227"/>
    </row>
    <row r="1037" spans="2:20" x14ac:dyDescent="0.2">
      <c r="B1037" s="9" t="s">
        <v>20</v>
      </c>
      <c r="C1037" s="199"/>
      <c r="D1037" s="199"/>
      <c r="E1037" s="199"/>
      <c r="F1037" s="199"/>
      <c r="G1037" s="199"/>
      <c r="H1037" s="199"/>
      <c r="I1037" s="199"/>
      <c r="J1037" s="199"/>
      <c r="K1037" s="199"/>
      <c r="L1037" s="199"/>
      <c r="M1037" s="199"/>
      <c r="N1037" s="199"/>
      <c r="O1037" s="199"/>
      <c r="P1037" s="199"/>
      <c r="Q1037" s="199"/>
      <c r="R1037" s="199"/>
      <c r="S1037" s="199"/>
      <c r="T1037" s="262"/>
    </row>
    <row r="1038" spans="2:20" x14ac:dyDescent="0.2">
      <c r="B1038" s="201" t="s">
        <v>281</v>
      </c>
      <c r="C1038" s="199"/>
      <c r="D1038" s="199"/>
      <c r="E1038" s="199"/>
      <c r="F1038" s="199"/>
      <c r="G1038" s="199"/>
      <c r="H1038" s="199"/>
      <c r="I1038" s="199"/>
      <c r="J1038" s="199"/>
      <c r="K1038" s="199"/>
      <c r="L1038" s="199"/>
      <c r="M1038" s="199"/>
      <c r="N1038" s="199"/>
      <c r="O1038" s="199"/>
      <c r="P1038" s="199"/>
      <c r="Q1038" s="199"/>
      <c r="R1038" s="199"/>
      <c r="S1038" s="199"/>
      <c r="T1038" s="262"/>
    </row>
    <row r="1039" spans="2:20" x14ac:dyDescent="0.2">
      <c r="B1039" s="201" t="s">
        <v>2</v>
      </c>
      <c r="C1039" s="199"/>
      <c r="D1039" s="199"/>
      <c r="E1039" s="199"/>
      <c r="F1039" s="199"/>
      <c r="G1039" s="199"/>
      <c r="H1039" s="199"/>
      <c r="I1039" s="199"/>
      <c r="J1039" s="199"/>
      <c r="K1039" s="199"/>
      <c r="L1039" s="199"/>
      <c r="M1039" s="199"/>
      <c r="N1039" s="199"/>
      <c r="O1039" s="199"/>
      <c r="P1039" s="199"/>
      <c r="Q1039" s="199"/>
      <c r="R1039" s="199"/>
      <c r="S1039" s="199"/>
      <c r="T1039" s="262"/>
    </row>
    <row r="1040" spans="2:20" x14ac:dyDescent="0.2">
      <c r="B1040" s="256"/>
      <c r="C1040" s="197"/>
      <c r="D1040" s="197"/>
      <c r="E1040" s="197"/>
      <c r="F1040" s="197"/>
      <c r="G1040" s="197"/>
      <c r="H1040" s="197"/>
      <c r="I1040" s="197"/>
      <c r="J1040" s="197"/>
      <c r="K1040" s="197"/>
      <c r="L1040" s="197"/>
      <c r="M1040" s="197"/>
      <c r="N1040" s="197"/>
      <c r="O1040" s="197"/>
      <c r="P1040" s="197"/>
      <c r="Q1040" s="197"/>
      <c r="R1040" s="197"/>
      <c r="S1040" s="197"/>
      <c r="T1040" s="263"/>
    </row>
    <row r="1041" spans="2:20" x14ac:dyDescent="0.2">
      <c r="B1041" s="264"/>
    </row>
    <row r="1042" spans="2:20" x14ac:dyDescent="0.2">
      <c r="B1042" s="265" t="s">
        <v>282</v>
      </c>
      <c r="C1042" s="267" t="s">
        <v>38</v>
      </c>
      <c r="D1042" s="662"/>
      <c r="E1042" s="299"/>
      <c r="F1042" s="270" t="s">
        <v>39</v>
      </c>
      <c r="G1042" s="663"/>
      <c r="H1042" s="663"/>
      <c r="I1042" s="301" t="s">
        <v>40</v>
      </c>
      <c r="J1042" s="662"/>
      <c r="K1042" s="299"/>
      <c r="L1042" s="267" t="s">
        <v>121</v>
      </c>
      <c r="M1042" s="662"/>
      <c r="N1042" s="299"/>
      <c r="O1042" s="270" t="s">
        <v>122</v>
      </c>
      <c r="P1042" s="662"/>
      <c r="Q1042" s="299"/>
      <c r="R1042" s="301" t="s">
        <v>633</v>
      </c>
      <c r="S1042" s="662"/>
      <c r="T1042" s="299"/>
    </row>
    <row r="1043" spans="2:20" x14ac:dyDescent="0.2">
      <c r="B1043" s="273"/>
      <c r="C1043" s="274" t="s">
        <v>283</v>
      </c>
      <c r="D1043" s="275" t="s">
        <v>284</v>
      </c>
      <c r="E1043" s="275" t="s">
        <v>47</v>
      </c>
      <c r="F1043" s="275" t="s">
        <v>283</v>
      </c>
      <c r="G1043" s="275" t="s">
        <v>284</v>
      </c>
      <c r="H1043" s="275" t="s">
        <v>47</v>
      </c>
      <c r="I1043" s="276" t="s">
        <v>283</v>
      </c>
      <c r="J1043" s="276" t="s">
        <v>284</v>
      </c>
      <c r="K1043" s="276" t="s">
        <v>47</v>
      </c>
      <c r="L1043" s="274" t="s">
        <v>283</v>
      </c>
      <c r="M1043" s="275" t="s">
        <v>284</v>
      </c>
      <c r="N1043" s="275" t="s">
        <v>47</v>
      </c>
      <c r="O1043" s="275" t="s">
        <v>283</v>
      </c>
      <c r="P1043" s="275" t="s">
        <v>284</v>
      </c>
      <c r="Q1043" s="275" t="s">
        <v>47</v>
      </c>
      <c r="R1043" s="276" t="s">
        <v>283</v>
      </c>
      <c r="S1043" s="276" t="s">
        <v>284</v>
      </c>
      <c r="T1043" s="276" t="s">
        <v>47</v>
      </c>
    </row>
    <row r="1044" spans="2:20" x14ac:dyDescent="0.2">
      <c r="B1044" s="286" t="s">
        <v>113</v>
      </c>
      <c r="C1044" s="234"/>
      <c r="D1044" s="234"/>
      <c r="E1044" s="234"/>
      <c r="F1044" s="234"/>
      <c r="G1044" s="234"/>
      <c r="H1044" s="234"/>
      <c r="I1044" s="234"/>
      <c r="J1044" s="234"/>
      <c r="K1044" s="234"/>
      <c r="L1044" s="234"/>
      <c r="M1044" s="234"/>
      <c r="N1044" s="234"/>
      <c r="O1044" s="234"/>
      <c r="P1044" s="234"/>
      <c r="Q1044" s="234"/>
      <c r="R1044" s="234"/>
      <c r="S1044" s="234"/>
      <c r="T1044" s="232"/>
    </row>
    <row r="1045" spans="2:20" x14ac:dyDescent="0.2">
      <c r="B1045" s="114" t="s">
        <v>715</v>
      </c>
      <c r="C1045" s="104">
        <f>+C877*$E$1056</f>
        <v>0</v>
      </c>
      <c r="D1045" s="104">
        <f>+D877*$E$1056</f>
        <v>8.1459709795479007</v>
      </c>
      <c r="E1045" s="104">
        <f>+C1045+D1045</f>
        <v>8.1459709795479007</v>
      </c>
      <c r="F1045" s="104">
        <f>+F877*$H$1056</f>
        <v>0</v>
      </c>
      <c r="G1045" s="104">
        <f>+G877*$H$1056</f>
        <v>7.7896601545932205</v>
      </c>
      <c r="H1045" s="104">
        <f>+F1045+G1045</f>
        <v>7.7896601545932205</v>
      </c>
      <c r="I1045" s="104">
        <f>+I877*$K$1056</f>
        <v>0</v>
      </c>
      <c r="J1045" s="104">
        <f>+J877*$K$1056</f>
        <v>8.6014292870181333</v>
      </c>
      <c r="K1045" s="104">
        <f>+I1045+J1045</f>
        <v>8.6014292870181333</v>
      </c>
      <c r="L1045" s="104">
        <f>+L877*$N$1056</f>
        <v>0</v>
      </c>
      <c r="M1045" s="104">
        <f>+M877*$N$1056</f>
        <v>9.4615149194589936</v>
      </c>
      <c r="N1045" s="104">
        <f>+L1045+M1045</f>
        <v>9.4615149194589936</v>
      </c>
      <c r="O1045" s="104">
        <f>+O877*$Q$1056</f>
        <v>0</v>
      </c>
      <c r="P1045" s="104">
        <f>+P877*$Q$1056</f>
        <v>21.040712009700016</v>
      </c>
      <c r="Q1045" s="104">
        <f>+O1045+P1045</f>
        <v>21.040712009700016</v>
      </c>
      <c r="R1045" s="104">
        <f>+R877*$T$1056</f>
        <v>0</v>
      </c>
      <c r="S1045" s="104">
        <f>+S877*$T$1056</f>
        <v>23.249389541054985</v>
      </c>
      <c r="T1045" s="104">
        <f>+R1045+S1045</f>
        <v>23.249389541054985</v>
      </c>
    </row>
    <row r="1046" spans="2:20" x14ac:dyDescent="0.2">
      <c r="B1046" s="114" t="s">
        <v>716</v>
      </c>
      <c r="C1046" s="104">
        <f t="shared" ref="C1046:D1054" si="760">+C878*$E$1056</f>
        <v>11.084865446716899</v>
      </c>
      <c r="D1046" s="104">
        <f t="shared" si="760"/>
        <v>0</v>
      </c>
      <c r="E1046" s="104">
        <f t="shared" ref="E1046:E1054" si="761">+C1046+D1046</f>
        <v>11.084865446716899</v>
      </c>
      <c r="F1046" s="104">
        <f t="shared" ref="F1046:G1054" si="762">+F878*$H$1056</f>
        <v>10.6000051935012</v>
      </c>
      <c r="G1046" s="104">
        <f t="shared" si="762"/>
        <v>0</v>
      </c>
      <c r="H1046" s="104">
        <f t="shared" ref="H1046:H1054" si="763">+F1046+G1046</f>
        <v>10.6000051935012</v>
      </c>
      <c r="I1046" s="104">
        <f t="shared" ref="I1046:J1054" si="764">+I878*$K$1056</f>
        <v>11.70464350234375</v>
      </c>
      <c r="J1046" s="104">
        <f t="shared" si="764"/>
        <v>0</v>
      </c>
      <c r="K1046" s="104">
        <f t="shared" ref="K1046:K1054" si="765">+I1046+J1046</f>
        <v>11.70464350234375</v>
      </c>
      <c r="L1046" s="104">
        <f t="shared" ref="L1046:M1054" si="766">+L878*$N$1056</f>
        <v>12.875029885035048</v>
      </c>
      <c r="M1046" s="104">
        <f t="shared" si="766"/>
        <v>0</v>
      </c>
      <c r="N1046" s="104">
        <f t="shared" ref="N1046:N1054" si="767">+L1046+M1046</f>
        <v>12.875029885035048</v>
      </c>
      <c r="O1046" s="104">
        <f t="shared" ref="O1046:P1054" si="768">+O878*$Q$1056</f>
        <v>21.473817742190391</v>
      </c>
      <c r="P1046" s="104">
        <f t="shared" si="768"/>
        <v>0</v>
      </c>
      <c r="Q1046" s="104">
        <f t="shared" ref="Q1046:Q1054" si="769">+O1046+P1046</f>
        <v>21.473817742190391</v>
      </c>
      <c r="R1046" s="104">
        <f t="shared" ref="R1046:S1054" si="770">+R878*$T$1056</f>
        <v>23.727959081975964</v>
      </c>
      <c r="S1046" s="104">
        <f t="shared" si="770"/>
        <v>0</v>
      </c>
      <c r="T1046" s="104">
        <f t="shared" ref="T1046:T1054" si="771">+R1046+S1046</f>
        <v>23.727959081975964</v>
      </c>
    </row>
    <row r="1047" spans="2:20" x14ac:dyDescent="0.2">
      <c r="B1047" s="114" t="s">
        <v>287</v>
      </c>
      <c r="C1047" s="104">
        <f t="shared" si="760"/>
        <v>6.8304628632938638</v>
      </c>
      <c r="D1047" s="104">
        <f t="shared" si="760"/>
        <v>0</v>
      </c>
      <c r="E1047" s="104">
        <f t="shared" si="761"/>
        <v>6.8304628632938638</v>
      </c>
      <c r="F1047" s="104">
        <f t="shared" si="762"/>
        <v>6.5316933410658802</v>
      </c>
      <c r="G1047" s="104">
        <f t="shared" si="762"/>
        <v>0</v>
      </c>
      <c r="H1047" s="104">
        <f t="shared" si="763"/>
        <v>6.5316933410658802</v>
      </c>
      <c r="I1047" s="104">
        <f t="shared" si="764"/>
        <v>7.2123683553174516</v>
      </c>
      <c r="J1047" s="104">
        <f t="shared" si="764"/>
        <v>0</v>
      </c>
      <c r="K1047" s="104">
        <f t="shared" si="765"/>
        <v>7.2123683553174516</v>
      </c>
      <c r="L1047" s="104">
        <f t="shared" si="766"/>
        <v>7.9335571474687789</v>
      </c>
      <c r="M1047" s="104">
        <f t="shared" si="766"/>
        <v>0</v>
      </c>
      <c r="N1047" s="104">
        <f t="shared" si="767"/>
        <v>7.9335571474687789</v>
      </c>
      <c r="O1047" s="104">
        <f t="shared" si="768"/>
        <v>8.8214040020735176</v>
      </c>
      <c r="P1047" s="104">
        <f t="shared" si="768"/>
        <v>0</v>
      </c>
      <c r="Q1047" s="104">
        <f t="shared" si="769"/>
        <v>8.8214040020735176</v>
      </c>
      <c r="R1047" s="104">
        <f t="shared" si="770"/>
        <v>9.7474010313281525</v>
      </c>
      <c r="S1047" s="104">
        <f t="shared" si="770"/>
        <v>0</v>
      </c>
      <c r="T1047" s="104">
        <f t="shared" si="771"/>
        <v>9.7474010313281525</v>
      </c>
    </row>
    <row r="1048" spans="2:20" x14ac:dyDescent="0.2">
      <c r="B1048" s="114" t="s">
        <v>288</v>
      </c>
      <c r="C1048" s="104">
        <f t="shared" si="760"/>
        <v>0</v>
      </c>
      <c r="D1048" s="104">
        <f t="shared" si="760"/>
        <v>0</v>
      </c>
      <c r="E1048" s="104">
        <f t="shared" si="761"/>
        <v>0</v>
      </c>
      <c r="F1048" s="104">
        <f t="shared" si="762"/>
        <v>12.309199027084109</v>
      </c>
      <c r="G1048" s="104">
        <f t="shared" si="762"/>
        <v>0</v>
      </c>
      <c r="H1048" s="104">
        <f t="shared" si="763"/>
        <v>12.309199027084109</v>
      </c>
      <c r="I1048" s="104">
        <f t="shared" si="764"/>
        <v>16.341432371709161</v>
      </c>
      <c r="J1048" s="104">
        <f t="shared" si="764"/>
        <v>0</v>
      </c>
      <c r="K1048" s="104">
        <f t="shared" si="765"/>
        <v>16.341432371709161</v>
      </c>
      <c r="L1048" s="104">
        <f t="shared" si="766"/>
        <v>20.428601236314279</v>
      </c>
      <c r="M1048" s="104">
        <f t="shared" si="766"/>
        <v>0</v>
      </c>
      <c r="N1048" s="104">
        <f t="shared" si="767"/>
        <v>20.428601236314279</v>
      </c>
      <c r="O1048" s="104">
        <f t="shared" si="768"/>
        <v>34.421536216348699</v>
      </c>
      <c r="P1048" s="104">
        <f t="shared" si="768"/>
        <v>0</v>
      </c>
      <c r="Q1048" s="104">
        <f t="shared" si="769"/>
        <v>34.421536216348699</v>
      </c>
      <c r="R1048" s="104">
        <f t="shared" si="770"/>
        <v>42.877501498746554</v>
      </c>
      <c r="S1048" s="104">
        <f t="shared" si="770"/>
        <v>0</v>
      </c>
      <c r="T1048" s="104">
        <f t="shared" si="771"/>
        <v>42.877501498746554</v>
      </c>
    </row>
    <row r="1049" spans="2:20" x14ac:dyDescent="0.2">
      <c r="B1049" s="114" t="s">
        <v>289</v>
      </c>
      <c r="C1049" s="104">
        <f t="shared" si="760"/>
        <v>7.1036813778256187</v>
      </c>
      <c r="D1049" s="104">
        <f t="shared" si="760"/>
        <v>0</v>
      </c>
      <c r="E1049" s="104">
        <f t="shared" si="761"/>
        <v>7.1036813778256187</v>
      </c>
      <c r="F1049" s="104">
        <f t="shared" si="762"/>
        <v>6.7929610747085158</v>
      </c>
      <c r="G1049" s="104">
        <f t="shared" si="762"/>
        <v>0</v>
      </c>
      <c r="H1049" s="104">
        <f t="shared" si="763"/>
        <v>6.7929610747085158</v>
      </c>
      <c r="I1049" s="104">
        <f t="shared" si="764"/>
        <v>7.5008630895301485</v>
      </c>
      <c r="J1049" s="104">
        <f t="shared" si="764"/>
        <v>0</v>
      </c>
      <c r="K1049" s="104">
        <f t="shared" si="765"/>
        <v>7.5008630895301485</v>
      </c>
      <c r="L1049" s="104">
        <f t="shared" si="766"/>
        <v>8.2508994333675307</v>
      </c>
      <c r="M1049" s="104">
        <f t="shared" si="766"/>
        <v>0</v>
      </c>
      <c r="N1049" s="104">
        <f t="shared" si="767"/>
        <v>8.2508994333675307</v>
      </c>
      <c r="O1049" s="104">
        <f t="shared" si="768"/>
        <v>9.1742601621564575</v>
      </c>
      <c r="P1049" s="104">
        <f t="shared" si="768"/>
        <v>0</v>
      </c>
      <c r="Q1049" s="104">
        <f t="shared" si="769"/>
        <v>9.1742601621564575</v>
      </c>
      <c r="R1049" s="104">
        <f t="shared" si="770"/>
        <v>10.13729707258128</v>
      </c>
      <c r="S1049" s="104">
        <f t="shared" si="770"/>
        <v>0</v>
      </c>
      <c r="T1049" s="104">
        <f t="shared" si="771"/>
        <v>10.13729707258128</v>
      </c>
    </row>
    <row r="1050" spans="2:20" x14ac:dyDescent="0.2">
      <c r="B1050" s="114" t="s">
        <v>290</v>
      </c>
      <c r="C1050" s="104">
        <f t="shared" si="760"/>
        <v>0</v>
      </c>
      <c r="D1050" s="104">
        <f t="shared" si="760"/>
        <v>5.5981916038751338</v>
      </c>
      <c r="E1050" s="104">
        <f t="shared" si="761"/>
        <v>5.5981916038751338</v>
      </c>
      <c r="F1050" s="104">
        <f t="shared" si="762"/>
        <v>0</v>
      </c>
      <c r="G1050" s="104">
        <f t="shared" si="762"/>
        <v>5.3533225423919548</v>
      </c>
      <c r="H1050" s="104">
        <f t="shared" si="763"/>
        <v>5.3533225423919548</v>
      </c>
      <c r="I1050" s="104">
        <f t="shared" si="764"/>
        <v>0</v>
      </c>
      <c r="J1050" s="104">
        <f t="shared" si="764"/>
        <v>5.9111982275418136</v>
      </c>
      <c r="K1050" s="104">
        <f t="shared" si="765"/>
        <v>5.9111982275418136</v>
      </c>
      <c r="L1050" s="104">
        <f t="shared" si="766"/>
        <v>0</v>
      </c>
      <c r="M1050" s="104">
        <f t="shared" si="766"/>
        <v>6.5022786743335947</v>
      </c>
      <c r="N1050" s="104">
        <f t="shared" si="767"/>
        <v>6.5022786743335947</v>
      </c>
      <c r="O1050" s="104">
        <f t="shared" si="768"/>
        <v>0</v>
      </c>
      <c r="P1050" s="104">
        <f t="shared" si="768"/>
        <v>7.2299507086382135</v>
      </c>
      <c r="Q1050" s="104">
        <f t="shared" si="769"/>
        <v>7.2299507086382135</v>
      </c>
      <c r="R1050" s="104">
        <f t="shared" si="770"/>
        <v>0</v>
      </c>
      <c r="S1050" s="104">
        <f t="shared" si="770"/>
        <v>7.9888903146558912</v>
      </c>
      <c r="T1050" s="104">
        <f t="shared" si="771"/>
        <v>7.9888903146558912</v>
      </c>
    </row>
    <row r="1051" spans="2:20" x14ac:dyDescent="0.2">
      <c r="B1051" s="114" t="s">
        <v>291</v>
      </c>
      <c r="C1051" s="104">
        <f t="shared" si="760"/>
        <v>0</v>
      </c>
      <c r="D1051" s="104">
        <f t="shared" si="760"/>
        <v>2.8548546824542518</v>
      </c>
      <c r="E1051" s="104">
        <f t="shared" si="761"/>
        <v>2.8548546824542518</v>
      </c>
      <c r="F1051" s="104">
        <f t="shared" si="762"/>
        <v>0</v>
      </c>
      <c r="G1051" s="104">
        <f t="shared" si="762"/>
        <v>2.7299812168373316</v>
      </c>
      <c r="H1051" s="104">
        <f t="shared" si="763"/>
        <v>2.7299812168373316</v>
      </c>
      <c r="I1051" s="104">
        <f t="shared" si="764"/>
        <v>0</v>
      </c>
      <c r="J1051" s="104">
        <f t="shared" si="764"/>
        <v>3.0144755901408451</v>
      </c>
      <c r="K1051" s="104">
        <f t="shared" si="765"/>
        <v>3.0144755901408451</v>
      </c>
      <c r="L1051" s="104">
        <f t="shared" si="766"/>
        <v>0</v>
      </c>
      <c r="M1051" s="104">
        <f t="shared" si="766"/>
        <v>3.3159030689828697</v>
      </c>
      <c r="N1051" s="104">
        <f t="shared" si="767"/>
        <v>3.3159030689828697</v>
      </c>
      <c r="O1051" s="104">
        <f t="shared" si="768"/>
        <v>0</v>
      </c>
      <c r="P1051" s="104">
        <f t="shared" si="768"/>
        <v>3.6869868155605241</v>
      </c>
      <c r="Q1051" s="104">
        <f t="shared" si="769"/>
        <v>3.6869868155605241</v>
      </c>
      <c r="R1051" s="104">
        <f t="shared" si="770"/>
        <v>0</v>
      </c>
      <c r="S1051" s="104">
        <f t="shared" si="770"/>
        <v>4.0740157779918489</v>
      </c>
      <c r="T1051" s="104">
        <f t="shared" si="771"/>
        <v>4.0740157779918489</v>
      </c>
    </row>
    <row r="1052" spans="2:20" x14ac:dyDescent="0.2">
      <c r="B1052" s="114" t="s">
        <v>292</v>
      </c>
      <c r="C1052" s="104">
        <f t="shared" si="760"/>
        <v>66.910656620021527</v>
      </c>
      <c r="D1052" s="104">
        <f t="shared" si="760"/>
        <v>0</v>
      </c>
      <c r="E1052" s="119">
        <f t="shared" si="761"/>
        <v>66.910656620021527</v>
      </c>
      <c r="F1052" s="104">
        <f t="shared" si="762"/>
        <v>63.983934769624959</v>
      </c>
      <c r="G1052" s="104">
        <f t="shared" si="762"/>
        <v>0</v>
      </c>
      <c r="H1052" s="119">
        <f t="shared" si="763"/>
        <v>63.983934769624959</v>
      </c>
      <c r="I1052" s="104">
        <f t="shared" si="764"/>
        <v>70.651771643926054</v>
      </c>
      <c r="J1052" s="104">
        <f t="shared" si="764"/>
        <v>0</v>
      </c>
      <c r="K1052" s="119">
        <f t="shared" si="765"/>
        <v>70.651771643926054</v>
      </c>
      <c r="L1052" s="104">
        <f t="shared" si="766"/>
        <v>77.716478179286</v>
      </c>
      <c r="M1052" s="104">
        <f t="shared" si="766"/>
        <v>0</v>
      </c>
      <c r="N1052" s="119">
        <f t="shared" si="767"/>
        <v>77.716478179286</v>
      </c>
      <c r="O1052" s="104">
        <f t="shared" si="768"/>
        <v>0</v>
      </c>
      <c r="P1052" s="104">
        <f t="shared" si="768"/>
        <v>0</v>
      </c>
      <c r="Q1052" s="119">
        <f t="shared" si="769"/>
        <v>0</v>
      </c>
      <c r="R1052" s="104">
        <f t="shared" si="770"/>
        <v>0</v>
      </c>
      <c r="S1052" s="104">
        <f t="shared" si="770"/>
        <v>0</v>
      </c>
      <c r="T1052" s="119">
        <f t="shared" si="771"/>
        <v>0</v>
      </c>
    </row>
    <row r="1053" spans="2:20" x14ac:dyDescent="0.2">
      <c r="B1053" s="114" t="s">
        <v>293</v>
      </c>
      <c r="C1053" s="104">
        <f t="shared" si="760"/>
        <v>0</v>
      </c>
      <c r="D1053" s="104">
        <f t="shared" si="760"/>
        <v>2.9329171151776103</v>
      </c>
      <c r="E1053" s="104">
        <f t="shared" si="761"/>
        <v>2.9329171151776103</v>
      </c>
      <c r="F1053" s="104">
        <f t="shared" si="762"/>
        <v>0</v>
      </c>
      <c r="G1053" s="104">
        <f t="shared" si="762"/>
        <v>2.8046291407352273</v>
      </c>
      <c r="H1053" s="104">
        <f t="shared" si="763"/>
        <v>2.8046291407352273</v>
      </c>
      <c r="I1053" s="104">
        <f t="shared" si="764"/>
        <v>0</v>
      </c>
      <c r="J1053" s="104">
        <f t="shared" si="764"/>
        <v>3.0969026570587581</v>
      </c>
      <c r="K1053" s="104">
        <f t="shared" si="765"/>
        <v>3.0969026570587581</v>
      </c>
      <c r="L1053" s="104">
        <f t="shared" si="766"/>
        <v>0</v>
      </c>
      <c r="M1053" s="104">
        <f t="shared" si="766"/>
        <v>3.4065722935253691</v>
      </c>
      <c r="N1053" s="104">
        <f t="shared" si="767"/>
        <v>3.4065722935253691</v>
      </c>
      <c r="O1053" s="104">
        <f t="shared" si="768"/>
        <v>0</v>
      </c>
      <c r="P1053" s="104">
        <f t="shared" si="768"/>
        <v>3.7878028612985064</v>
      </c>
      <c r="Q1053" s="104">
        <f t="shared" si="769"/>
        <v>3.7878028612985064</v>
      </c>
      <c r="R1053" s="104">
        <f t="shared" si="770"/>
        <v>0</v>
      </c>
      <c r="S1053" s="104">
        <f t="shared" si="770"/>
        <v>4.1854146469213127</v>
      </c>
      <c r="T1053" s="104">
        <f t="shared" si="771"/>
        <v>4.1854146469213127</v>
      </c>
    </row>
    <row r="1054" spans="2:20" x14ac:dyDescent="0.2">
      <c r="B1054" s="114" t="s">
        <v>294</v>
      </c>
      <c r="C1054" s="104">
        <f t="shared" si="760"/>
        <v>88.01646346609256</v>
      </c>
      <c r="D1054" s="104">
        <f t="shared" si="760"/>
        <v>0</v>
      </c>
      <c r="E1054" s="104">
        <f t="shared" si="761"/>
        <v>88.01646346609256</v>
      </c>
      <c r="F1054" s="104">
        <f t="shared" si="762"/>
        <v>76.515052670757996</v>
      </c>
      <c r="G1054" s="104">
        <f t="shared" si="762"/>
        <v>0</v>
      </c>
      <c r="H1054" s="104">
        <f t="shared" si="763"/>
        <v>76.515052670757996</v>
      </c>
      <c r="I1054" s="104">
        <f t="shared" si="764"/>
        <v>76.807973866358694</v>
      </c>
      <c r="J1054" s="104">
        <f t="shared" si="764"/>
        <v>0</v>
      </c>
      <c r="K1054" s="104">
        <f t="shared" si="765"/>
        <v>76.807973866358694</v>
      </c>
      <c r="L1054" s="104">
        <f t="shared" si="766"/>
        <v>76.807508741788098</v>
      </c>
      <c r="M1054" s="104">
        <f t="shared" si="766"/>
        <v>0</v>
      </c>
      <c r="N1054" s="104">
        <f t="shared" si="767"/>
        <v>76.807508741788098</v>
      </c>
      <c r="O1054" s="104">
        <f t="shared" si="768"/>
        <v>220.27505757102611</v>
      </c>
      <c r="P1054" s="104">
        <f t="shared" si="768"/>
        <v>0</v>
      </c>
      <c r="Q1054" s="104">
        <f t="shared" si="769"/>
        <v>220.27505757102611</v>
      </c>
      <c r="R1054" s="104">
        <f t="shared" si="770"/>
        <v>221.2706238391612</v>
      </c>
      <c r="S1054" s="104">
        <f t="shared" si="770"/>
        <v>0</v>
      </c>
      <c r="T1054" s="104">
        <f t="shared" si="771"/>
        <v>221.2706238391612</v>
      </c>
    </row>
    <row r="1055" spans="2:20" x14ac:dyDescent="0.2">
      <c r="B1055" s="278" t="s">
        <v>8</v>
      </c>
      <c r="C1055" s="106">
        <f t="shared" ref="C1055:T1055" si="772">SUM(C1045:C1054)</f>
        <v>179.94612977395047</v>
      </c>
      <c r="D1055" s="106">
        <f t="shared" si="772"/>
        <v>19.531934381054896</v>
      </c>
      <c r="E1055" s="106">
        <f t="shared" si="772"/>
        <v>199.47806415500537</v>
      </c>
      <c r="F1055" s="106">
        <f t="shared" si="772"/>
        <v>176.73284607674265</v>
      </c>
      <c r="G1055" s="106">
        <f t="shared" si="772"/>
        <v>18.677593054557732</v>
      </c>
      <c r="H1055" s="106">
        <f t="shared" si="772"/>
        <v>195.41043913130039</v>
      </c>
      <c r="I1055" s="106">
        <f t="shared" si="772"/>
        <v>190.21905282918527</v>
      </c>
      <c r="J1055" s="106">
        <f t="shared" si="772"/>
        <v>20.624005761759552</v>
      </c>
      <c r="K1055" s="106">
        <f t="shared" si="772"/>
        <v>210.84305859094479</v>
      </c>
      <c r="L1055" s="106">
        <f t="shared" si="772"/>
        <v>204.01207462325974</v>
      </c>
      <c r="M1055" s="106">
        <f t="shared" si="772"/>
        <v>22.686268956300825</v>
      </c>
      <c r="N1055" s="106">
        <f t="shared" si="772"/>
        <v>226.69834357956054</v>
      </c>
      <c r="O1055" s="106">
        <f t="shared" si="772"/>
        <v>294.16607569379516</v>
      </c>
      <c r="P1055" s="106">
        <f t="shared" si="772"/>
        <v>35.745452395197262</v>
      </c>
      <c r="Q1055" s="106">
        <f t="shared" si="772"/>
        <v>329.91152808899244</v>
      </c>
      <c r="R1055" s="106">
        <f t="shared" si="772"/>
        <v>307.76078252379318</v>
      </c>
      <c r="S1055" s="106">
        <f t="shared" si="772"/>
        <v>39.497710280624034</v>
      </c>
      <c r="T1055" s="106">
        <f t="shared" si="772"/>
        <v>347.25849280441719</v>
      </c>
    </row>
    <row r="1056" spans="2:20" x14ac:dyDescent="0.2">
      <c r="B1056" s="279" t="s">
        <v>297</v>
      </c>
      <c r="C1056" s="241"/>
      <c r="D1056" s="240"/>
      <c r="E1056" s="285">
        <f>Asignaciones!K107</f>
        <v>9.7920604914933831E-2</v>
      </c>
      <c r="F1056" s="241"/>
      <c r="G1056" s="240"/>
      <c r="H1056" s="285">
        <f>Asignaciones!L107</f>
        <v>9.8444229586006862E-2</v>
      </c>
      <c r="I1056" s="241"/>
      <c r="J1056" s="240"/>
      <c r="K1056" s="285">
        <f>Asignaciones!M107</f>
        <v>9.8087010087010054E-2</v>
      </c>
      <c r="L1056" s="241"/>
      <c r="M1056" s="240"/>
      <c r="N1056" s="285">
        <f>Asignaciones!N107</f>
        <v>9.8091799842611654E-2</v>
      </c>
      <c r="O1056" s="241"/>
      <c r="P1056" s="240"/>
      <c r="Q1056" s="285">
        <f>Asignaciones!O107</f>
        <v>9.8116008069826913E-2</v>
      </c>
      <c r="R1056" s="241"/>
      <c r="S1056" s="240"/>
      <c r="T1056" s="285">
        <f>Asignaciones!P107</f>
        <v>9.8109738033977559E-2</v>
      </c>
    </row>
    <row r="1060" spans="2:20" x14ac:dyDescent="0.2">
      <c r="B1060" s="2" t="s">
        <v>732</v>
      </c>
      <c r="C1060" s="228"/>
      <c r="D1060" s="228"/>
      <c r="E1060" s="228"/>
      <c r="F1060" s="228"/>
      <c r="G1060" s="228"/>
      <c r="H1060" s="228"/>
      <c r="I1060" s="228"/>
      <c r="J1060" s="228"/>
      <c r="K1060" s="228"/>
      <c r="L1060" s="228"/>
      <c r="M1060" s="228"/>
      <c r="N1060" s="228"/>
      <c r="O1060" s="228"/>
      <c r="P1060" s="228"/>
      <c r="Q1060" s="228"/>
      <c r="R1060" s="228"/>
      <c r="S1060" s="228"/>
      <c r="T1060" s="227"/>
    </row>
    <row r="1061" spans="2:20" x14ac:dyDescent="0.2">
      <c r="B1061" s="9" t="s">
        <v>20</v>
      </c>
      <c r="C1061" s="199"/>
      <c r="D1061" s="199"/>
      <c r="E1061" s="199"/>
      <c r="F1061" s="199"/>
      <c r="G1061" s="199"/>
      <c r="H1061" s="199"/>
      <c r="I1061" s="199"/>
      <c r="J1061" s="199"/>
      <c r="K1061" s="199"/>
      <c r="L1061" s="199"/>
      <c r="M1061" s="199"/>
      <c r="N1061" s="199"/>
      <c r="O1061" s="199"/>
      <c r="P1061" s="199"/>
      <c r="Q1061" s="199"/>
      <c r="R1061" s="199"/>
      <c r="S1061" s="199"/>
      <c r="T1061" s="262"/>
    </row>
    <row r="1062" spans="2:20" x14ac:dyDescent="0.2">
      <c r="B1062" s="201" t="s">
        <v>281</v>
      </c>
      <c r="C1062" s="199"/>
      <c r="D1062" s="199"/>
      <c r="E1062" s="199"/>
      <c r="F1062" s="199"/>
      <c r="G1062" s="199"/>
      <c r="H1062" s="199"/>
      <c r="I1062" s="199"/>
      <c r="J1062" s="199"/>
      <c r="K1062" s="199"/>
      <c r="L1062" s="199"/>
      <c r="M1062" s="199"/>
      <c r="N1062" s="199"/>
      <c r="O1062" s="199"/>
      <c r="P1062" s="199"/>
      <c r="Q1062" s="199"/>
      <c r="R1062" s="199"/>
      <c r="S1062" s="199"/>
      <c r="T1062" s="262"/>
    </row>
    <row r="1063" spans="2:20" x14ac:dyDescent="0.2">
      <c r="B1063" s="201" t="s">
        <v>2</v>
      </c>
      <c r="C1063" s="199"/>
      <c r="D1063" s="199"/>
      <c r="E1063" s="199"/>
      <c r="F1063" s="199"/>
      <c r="G1063" s="199"/>
      <c r="H1063" s="199"/>
      <c r="I1063" s="199"/>
      <c r="J1063" s="199"/>
      <c r="K1063" s="199"/>
      <c r="L1063" s="199"/>
      <c r="M1063" s="199"/>
      <c r="N1063" s="199"/>
      <c r="O1063" s="199"/>
      <c r="P1063" s="199"/>
      <c r="Q1063" s="199"/>
      <c r="R1063" s="199"/>
      <c r="S1063" s="199"/>
      <c r="T1063" s="262"/>
    </row>
    <row r="1064" spans="2:20" x14ac:dyDescent="0.2">
      <c r="B1064" s="256"/>
      <c r="C1064" s="197"/>
      <c r="D1064" s="197"/>
      <c r="E1064" s="197"/>
      <c r="F1064" s="197"/>
      <c r="G1064" s="197"/>
      <c r="H1064" s="197"/>
      <c r="I1064" s="197"/>
      <c r="J1064" s="197"/>
      <c r="K1064" s="197"/>
      <c r="L1064" s="197"/>
      <c r="M1064" s="197"/>
      <c r="N1064" s="197"/>
      <c r="O1064" s="197"/>
      <c r="P1064" s="197"/>
      <c r="Q1064" s="197"/>
      <c r="R1064" s="197"/>
      <c r="S1064" s="197"/>
      <c r="T1064" s="263"/>
    </row>
    <row r="1065" spans="2:20" x14ac:dyDescent="0.2">
      <c r="B1065" s="264"/>
    </row>
    <row r="1066" spans="2:20" x14ac:dyDescent="0.2">
      <c r="B1066" s="265" t="s">
        <v>282</v>
      </c>
      <c r="C1066" s="267" t="s">
        <v>38</v>
      </c>
      <c r="D1066" s="662"/>
      <c r="E1066" s="299"/>
      <c r="F1066" s="270" t="s">
        <v>39</v>
      </c>
      <c r="G1066" s="663"/>
      <c r="H1066" s="663"/>
      <c r="I1066" s="301" t="s">
        <v>40</v>
      </c>
      <c r="J1066" s="662"/>
      <c r="K1066" s="299"/>
      <c r="L1066" s="267" t="s">
        <v>121</v>
      </c>
      <c r="M1066" s="662"/>
      <c r="N1066" s="299"/>
      <c r="O1066" s="270" t="s">
        <v>122</v>
      </c>
      <c r="P1066" s="662"/>
      <c r="Q1066" s="299"/>
      <c r="R1066" s="301" t="s">
        <v>633</v>
      </c>
      <c r="S1066" s="662"/>
      <c r="T1066" s="299"/>
    </row>
    <row r="1067" spans="2:20" x14ac:dyDescent="0.2">
      <c r="B1067" s="273"/>
      <c r="C1067" s="274" t="s">
        <v>283</v>
      </c>
      <c r="D1067" s="275" t="s">
        <v>284</v>
      </c>
      <c r="E1067" s="275" t="s">
        <v>47</v>
      </c>
      <c r="F1067" s="275" t="s">
        <v>283</v>
      </c>
      <c r="G1067" s="275" t="s">
        <v>284</v>
      </c>
      <c r="H1067" s="275" t="s">
        <v>47</v>
      </c>
      <c r="I1067" s="276" t="s">
        <v>283</v>
      </c>
      <c r="J1067" s="276" t="s">
        <v>284</v>
      </c>
      <c r="K1067" s="276" t="s">
        <v>47</v>
      </c>
      <c r="L1067" s="274" t="s">
        <v>283</v>
      </c>
      <c r="M1067" s="275" t="s">
        <v>284</v>
      </c>
      <c r="N1067" s="275" t="s">
        <v>47</v>
      </c>
      <c r="O1067" s="275" t="s">
        <v>283</v>
      </c>
      <c r="P1067" s="275" t="s">
        <v>284</v>
      </c>
      <c r="Q1067" s="275" t="s">
        <v>47</v>
      </c>
      <c r="R1067" s="276" t="s">
        <v>283</v>
      </c>
      <c r="S1067" s="276" t="s">
        <v>284</v>
      </c>
      <c r="T1067" s="276" t="s">
        <v>47</v>
      </c>
    </row>
    <row r="1068" spans="2:20" x14ac:dyDescent="0.2">
      <c r="B1068" s="286" t="s">
        <v>115</v>
      </c>
      <c r="C1068" s="234"/>
      <c r="D1068" s="234"/>
      <c r="E1068" s="234"/>
      <c r="F1068" s="234"/>
      <c r="G1068" s="234"/>
      <c r="H1068" s="234"/>
      <c r="I1068" s="234"/>
      <c r="J1068" s="234"/>
      <c r="K1068" s="234"/>
      <c r="L1068" s="234"/>
      <c r="M1068" s="234"/>
      <c r="N1068" s="234"/>
      <c r="O1068" s="234"/>
      <c r="P1068" s="234"/>
      <c r="Q1068" s="234"/>
      <c r="R1068" s="234"/>
      <c r="S1068" s="234"/>
      <c r="T1068" s="232"/>
    </row>
    <row r="1069" spans="2:20" x14ac:dyDescent="0.2">
      <c r="B1069" s="114" t="s">
        <v>715</v>
      </c>
      <c r="C1069" s="104">
        <f>+C877*$E$1080</f>
        <v>0</v>
      </c>
      <c r="D1069" s="104">
        <f>+D877*$E$1080</f>
        <v>0.51108891280947255</v>
      </c>
      <c r="E1069" s="104">
        <f>+C1069+D1069</f>
        <v>0.51108891280947255</v>
      </c>
      <c r="F1069" s="104">
        <f>+F877*$H$1080</f>
        <v>0</v>
      </c>
      <c r="G1069" s="104">
        <f>+G877*$H$1080</f>
        <v>0.48685375966207628</v>
      </c>
      <c r="H1069" s="104">
        <f>+F1069+G1069</f>
        <v>0.48685375966207628</v>
      </c>
      <c r="I1069" s="104">
        <f>+I877*$K$1080</f>
        <v>0</v>
      </c>
      <c r="J1069" s="104">
        <f>+J877*$K$1080</f>
        <v>0.54462223924451481</v>
      </c>
      <c r="K1069" s="104">
        <f>+I1069+J1069</f>
        <v>0.54462223924451481</v>
      </c>
      <c r="L1069" s="104">
        <f>+L877*$N$1080</f>
        <v>0</v>
      </c>
      <c r="M1069" s="104">
        <f>+M877*$N$1080</f>
        <v>0.5908381659024815</v>
      </c>
      <c r="N1069" s="104">
        <f>+L1069+M1069</f>
        <v>0.5908381659024815</v>
      </c>
      <c r="O1069" s="104">
        <f>+O877*$Q$1080</f>
        <v>0</v>
      </c>
      <c r="P1069" s="104">
        <f>+P877*$Q$1080</f>
        <v>1.3262325120039098</v>
      </c>
      <c r="Q1069" s="104">
        <f>+O1069+P1069</f>
        <v>1.3262325120039098</v>
      </c>
      <c r="R1069" s="104">
        <f>+R877*$T$1080</f>
        <v>0</v>
      </c>
      <c r="S1069" s="104">
        <f>+S877*$T$1080</f>
        <v>1.4584906455348463</v>
      </c>
      <c r="T1069" s="104">
        <f>+R1069+S1069</f>
        <v>1.4584906455348463</v>
      </c>
    </row>
    <row r="1070" spans="2:20" x14ac:dyDescent="0.2">
      <c r="B1070" s="114" t="s">
        <v>716</v>
      </c>
      <c r="C1070" s="104">
        <f t="shared" ref="C1070:D1078" si="773">+C878*$E$1080</f>
        <v>0.69547900968783638</v>
      </c>
      <c r="D1070" s="104">
        <f t="shared" si="773"/>
        <v>0</v>
      </c>
      <c r="E1070" s="104">
        <f t="shared" ref="E1070:E1078" si="774">+C1070+D1070</f>
        <v>0.69547900968783638</v>
      </c>
      <c r="F1070" s="104">
        <f t="shared" ref="F1070:G1078" si="775">+F878*$H$1080</f>
        <v>0.66250032459382502</v>
      </c>
      <c r="G1070" s="104">
        <f t="shared" si="775"/>
        <v>0</v>
      </c>
      <c r="H1070" s="104">
        <f t="shared" ref="H1070:H1078" si="776">+F1070+G1070</f>
        <v>0.66250032459382502</v>
      </c>
      <c r="I1070" s="104">
        <f t="shared" ref="I1070:J1078" si="777">+I878*$K$1080</f>
        <v>0.7411104528204645</v>
      </c>
      <c r="J1070" s="104">
        <f t="shared" si="777"/>
        <v>0</v>
      </c>
      <c r="K1070" s="104">
        <f t="shared" ref="K1070:K1078" si="778">+I1070+J1070</f>
        <v>0.7411104528204645</v>
      </c>
      <c r="L1070" s="104">
        <f t="shared" ref="L1070:M1078" si="779">+L878*$N$1080</f>
        <v>0.80400011076119648</v>
      </c>
      <c r="M1070" s="104">
        <f t="shared" si="779"/>
        <v>0</v>
      </c>
      <c r="N1070" s="104">
        <f t="shared" ref="N1070:N1078" si="780">+L1070+M1070</f>
        <v>0.80400011076119648</v>
      </c>
      <c r="O1070" s="104">
        <f t="shared" ref="O1070:P1078" si="781">+O878*$Q$1080</f>
        <v>1.3535319162873389</v>
      </c>
      <c r="P1070" s="104">
        <f t="shared" si="781"/>
        <v>0</v>
      </c>
      <c r="Q1070" s="104">
        <f t="shared" ref="Q1070:Q1078" si="782">+O1070+P1070</f>
        <v>1.3535319162873389</v>
      </c>
      <c r="R1070" s="104">
        <f t="shared" ref="R1070:S1078" si="783">+R878*$T$1080</f>
        <v>1.4885124746000185</v>
      </c>
      <c r="S1070" s="104">
        <f t="shared" si="783"/>
        <v>0</v>
      </c>
      <c r="T1070" s="104">
        <f t="shared" ref="T1070:T1078" si="784">+R1070+S1070</f>
        <v>1.4885124746000185</v>
      </c>
    </row>
    <row r="1071" spans="2:20" x14ac:dyDescent="0.2">
      <c r="B1071" s="114" t="s">
        <v>287</v>
      </c>
      <c r="C1071" s="104">
        <f t="shared" si="773"/>
        <v>0.42855220667384281</v>
      </c>
      <c r="D1071" s="104">
        <f t="shared" si="773"/>
        <v>0</v>
      </c>
      <c r="E1071" s="104">
        <f t="shared" si="774"/>
        <v>0.42855220667384281</v>
      </c>
      <c r="F1071" s="104">
        <f t="shared" si="775"/>
        <v>0.40823083381661751</v>
      </c>
      <c r="G1071" s="104">
        <f t="shared" si="775"/>
        <v>0</v>
      </c>
      <c r="H1071" s="104">
        <f t="shared" si="776"/>
        <v>0.40823083381661751</v>
      </c>
      <c r="I1071" s="104">
        <f t="shared" si="777"/>
        <v>0.45667017339289184</v>
      </c>
      <c r="J1071" s="104">
        <f t="shared" si="777"/>
        <v>0</v>
      </c>
      <c r="K1071" s="104">
        <f t="shared" si="778"/>
        <v>0.45667017339289184</v>
      </c>
      <c r="L1071" s="104">
        <f t="shared" si="779"/>
        <v>0.4954226034620049</v>
      </c>
      <c r="M1071" s="104">
        <f t="shared" si="779"/>
        <v>0</v>
      </c>
      <c r="N1071" s="104">
        <f t="shared" si="780"/>
        <v>0.4954226034620049</v>
      </c>
      <c r="O1071" s="104">
        <f t="shared" si="781"/>
        <v>0.55602836936686462</v>
      </c>
      <c r="P1071" s="104">
        <f t="shared" si="781"/>
        <v>0</v>
      </c>
      <c r="Q1071" s="104">
        <f t="shared" si="782"/>
        <v>0.55602836936686462</v>
      </c>
      <c r="R1071" s="104">
        <f t="shared" si="783"/>
        <v>0.61147812923709677</v>
      </c>
      <c r="S1071" s="104">
        <f t="shared" si="783"/>
        <v>0</v>
      </c>
      <c r="T1071" s="104">
        <f t="shared" si="784"/>
        <v>0.61147812923709677</v>
      </c>
    </row>
    <row r="1072" spans="2:20" x14ac:dyDescent="0.2">
      <c r="B1072" s="114" t="s">
        <v>288</v>
      </c>
      <c r="C1072" s="104">
        <f t="shared" si="773"/>
        <v>0</v>
      </c>
      <c r="D1072" s="104">
        <f t="shared" si="773"/>
        <v>0</v>
      </c>
      <c r="E1072" s="104">
        <f t="shared" si="774"/>
        <v>0</v>
      </c>
      <c r="F1072" s="104">
        <f t="shared" si="775"/>
        <v>0.7693249391927568</v>
      </c>
      <c r="G1072" s="104">
        <f t="shared" si="775"/>
        <v>0</v>
      </c>
      <c r="H1072" s="104">
        <f t="shared" si="776"/>
        <v>0.7693249391927568</v>
      </c>
      <c r="I1072" s="104">
        <f t="shared" si="777"/>
        <v>1.034701000701755</v>
      </c>
      <c r="J1072" s="104">
        <f t="shared" si="777"/>
        <v>0</v>
      </c>
      <c r="K1072" s="104">
        <f t="shared" si="778"/>
        <v>1.034701000701755</v>
      </c>
      <c r="L1072" s="104">
        <f t="shared" si="779"/>
        <v>1.2756939442745447</v>
      </c>
      <c r="M1072" s="104">
        <f t="shared" si="779"/>
        <v>0</v>
      </c>
      <c r="N1072" s="104">
        <f t="shared" si="780"/>
        <v>1.2756939442745447</v>
      </c>
      <c r="O1072" s="104">
        <f t="shared" si="781"/>
        <v>2.1696490319432189</v>
      </c>
      <c r="P1072" s="104">
        <f t="shared" si="781"/>
        <v>0</v>
      </c>
      <c r="Q1072" s="104">
        <f t="shared" si="782"/>
        <v>2.1696490319432189</v>
      </c>
      <c r="R1072" s="104">
        <f t="shared" si="783"/>
        <v>2.6898097573442996</v>
      </c>
      <c r="S1072" s="104">
        <f t="shared" si="783"/>
        <v>0</v>
      </c>
      <c r="T1072" s="104">
        <f t="shared" si="784"/>
        <v>2.6898097573442996</v>
      </c>
    </row>
    <row r="1073" spans="2:20" x14ac:dyDescent="0.2">
      <c r="B1073" s="114" t="s">
        <v>289</v>
      </c>
      <c r="C1073" s="104">
        <f t="shared" si="773"/>
        <v>0.44569429494079654</v>
      </c>
      <c r="D1073" s="104">
        <f t="shared" si="773"/>
        <v>0</v>
      </c>
      <c r="E1073" s="104">
        <f t="shared" si="774"/>
        <v>0.44569429494079654</v>
      </c>
      <c r="F1073" s="104">
        <f t="shared" si="775"/>
        <v>0.42456006716928224</v>
      </c>
      <c r="G1073" s="104">
        <f t="shared" si="775"/>
        <v>0</v>
      </c>
      <c r="H1073" s="104">
        <f t="shared" si="776"/>
        <v>0.42456006716928224</v>
      </c>
      <c r="I1073" s="104">
        <f t="shared" si="777"/>
        <v>0.47493698032860743</v>
      </c>
      <c r="J1073" s="104">
        <f t="shared" si="777"/>
        <v>0</v>
      </c>
      <c r="K1073" s="104">
        <f t="shared" si="778"/>
        <v>0.47493698032860743</v>
      </c>
      <c r="L1073" s="104">
        <f t="shared" si="779"/>
        <v>0.51523950760048509</v>
      </c>
      <c r="M1073" s="104">
        <f t="shared" si="779"/>
        <v>0</v>
      </c>
      <c r="N1073" s="104">
        <f t="shared" si="780"/>
        <v>0.51523950760048509</v>
      </c>
      <c r="O1073" s="104">
        <f t="shared" si="781"/>
        <v>0.57826950414153921</v>
      </c>
      <c r="P1073" s="104">
        <f t="shared" si="781"/>
        <v>0</v>
      </c>
      <c r="Q1073" s="104">
        <f t="shared" si="782"/>
        <v>0.57826950414153921</v>
      </c>
      <c r="R1073" s="104">
        <f t="shared" si="783"/>
        <v>0.63593725440658067</v>
      </c>
      <c r="S1073" s="104">
        <f t="shared" si="783"/>
        <v>0</v>
      </c>
      <c r="T1073" s="104">
        <f t="shared" si="784"/>
        <v>0.63593725440658067</v>
      </c>
    </row>
    <row r="1074" spans="2:20" x14ac:dyDescent="0.2">
      <c r="B1074" s="114" t="s">
        <v>290</v>
      </c>
      <c r="C1074" s="104">
        <f t="shared" si="773"/>
        <v>0</v>
      </c>
      <c r="D1074" s="104">
        <f t="shared" si="773"/>
        <v>0.35123789020452095</v>
      </c>
      <c r="E1074" s="104">
        <f t="shared" si="774"/>
        <v>0.35123789020452095</v>
      </c>
      <c r="F1074" s="104">
        <f t="shared" si="775"/>
        <v>0</v>
      </c>
      <c r="G1074" s="104">
        <f t="shared" si="775"/>
        <v>0.33458265889949718</v>
      </c>
      <c r="H1074" s="104">
        <f t="shared" si="776"/>
        <v>0.33458265889949718</v>
      </c>
      <c r="I1074" s="104">
        <f t="shared" si="777"/>
        <v>0</v>
      </c>
      <c r="J1074" s="104">
        <f t="shared" si="777"/>
        <v>0.37428314619303132</v>
      </c>
      <c r="K1074" s="104">
        <f t="shared" si="778"/>
        <v>0.37428314619303132</v>
      </c>
      <c r="L1074" s="104">
        <f t="shared" si="779"/>
        <v>0</v>
      </c>
      <c r="M1074" s="104">
        <f t="shared" si="779"/>
        <v>0.40604432153130848</v>
      </c>
      <c r="N1074" s="104">
        <f t="shared" si="780"/>
        <v>0.40604432153130848</v>
      </c>
      <c r="O1074" s="104">
        <f t="shared" si="781"/>
        <v>0</v>
      </c>
      <c r="P1074" s="104">
        <f t="shared" si="781"/>
        <v>0.45571631252598538</v>
      </c>
      <c r="Q1074" s="104">
        <f t="shared" si="782"/>
        <v>0.45571631252598538</v>
      </c>
      <c r="R1074" s="104">
        <f t="shared" si="783"/>
        <v>0</v>
      </c>
      <c r="S1074" s="104">
        <f t="shared" si="783"/>
        <v>0.5011624830645266</v>
      </c>
      <c r="T1074" s="104">
        <f t="shared" si="784"/>
        <v>0.5011624830645266</v>
      </c>
    </row>
    <row r="1075" spans="2:20" x14ac:dyDescent="0.2">
      <c r="B1075" s="114" t="s">
        <v>291</v>
      </c>
      <c r="C1075" s="104">
        <f t="shared" si="773"/>
        <v>0</v>
      </c>
      <c r="D1075" s="104">
        <f t="shared" si="773"/>
        <v>0.17911733046286329</v>
      </c>
      <c r="E1075" s="104">
        <f t="shared" si="774"/>
        <v>0.17911733046286329</v>
      </c>
      <c r="F1075" s="104">
        <f t="shared" si="775"/>
        <v>0</v>
      </c>
      <c r="G1075" s="104">
        <f t="shared" si="775"/>
        <v>0.17062382605233323</v>
      </c>
      <c r="H1075" s="104">
        <f t="shared" si="776"/>
        <v>0.17062382605233323</v>
      </c>
      <c r="I1075" s="104">
        <f t="shared" si="777"/>
        <v>0</v>
      </c>
      <c r="J1075" s="104">
        <f t="shared" si="777"/>
        <v>0.19086949287931479</v>
      </c>
      <c r="K1075" s="104">
        <f t="shared" si="778"/>
        <v>0.19086949287931479</v>
      </c>
      <c r="L1075" s="104">
        <f t="shared" si="779"/>
        <v>0</v>
      </c>
      <c r="M1075" s="104">
        <f t="shared" si="779"/>
        <v>0.20706642691636454</v>
      </c>
      <c r="N1075" s="104">
        <f t="shared" si="780"/>
        <v>0.20706642691636454</v>
      </c>
      <c r="O1075" s="104">
        <f t="shared" si="781"/>
        <v>0</v>
      </c>
      <c r="P1075" s="104">
        <f t="shared" si="781"/>
        <v>0.2323971633598651</v>
      </c>
      <c r="Q1075" s="104">
        <f t="shared" si="782"/>
        <v>0.2323971633598651</v>
      </c>
      <c r="R1075" s="104">
        <f t="shared" si="783"/>
        <v>0</v>
      </c>
      <c r="S1075" s="104">
        <f t="shared" si="783"/>
        <v>0.25557289973011721</v>
      </c>
      <c r="T1075" s="104">
        <f t="shared" si="784"/>
        <v>0.25557289973011721</v>
      </c>
    </row>
    <row r="1076" spans="2:20" x14ac:dyDescent="0.2">
      <c r="B1076" s="114" t="s">
        <v>292</v>
      </c>
      <c r="C1076" s="104">
        <f t="shared" si="773"/>
        <v>4.1980624327233587</v>
      </c>
      <c r="D1076" s="104">
        <f t="shared" si="773"/>
        <v>0</v>
      </c>
      <c r="E1076" s="119">
        <f t="shared" si="774"/>
        <v>4.1980624327233587</v>
      </c>
      <c r="F1076" s="104">
        <f t="shared" si="775"/>
        <v>3.9989959231015599</v>
      </c>
      <c r="G1076" s="104">
        <f t="shared" si="775"/>
        <v>0</v>
      </c>
      <c r="H1076" s="119">
        <f t="shared" si="776"/>
        <v>3.9989959231015599</v>
      </c>
      <c r="I1076" s="104">
        <f t="shared" si="777"/>
        <v>4.4735037393589403</v>
      </c>
      <c r="J1076" s="104">
        <f t="shared" si="777"/>
        <v>0</v>
      </c>
      <c r="K1076" s="119">
        <f t="shared" si="778"/>
        <v>4.4735037393589403</v>
      </c>
      <c r="L1076" s="104">
        <f t="shared" si="779"/>
        <v>4.8531193808522932</v>
      </c>
      <c r="M1076" s="104">
        <f t="shared" si="779"/>
        <v>0</v>
      </c>
      <c r="N1076" s="119">
        <f t="shared" si="780"/>
        <v>4.8531193808522932</v>
      </c>
      <c r="O1076" s="104">
        <f t="shared" si="781"/>
        <v>0</v>
      </c>
      <c r="P1076" s="104">
        <f t="shared" si="781"/>
        <v>0</v>
      </c>
      <c r="Q1076" s="119">
        <f t="shared" si="782"/>
        <v>0</v>
      </c>
      <c r="R1076" s="104">
        <f t="shared" si="783"/>
        <v>0</v>
      </c>
      <c r="S1076" s="104">
        <f t="shared" si="783"/>
        <v>0</v>
      </c>
      <c r="T1076" s="119">
        <f t="shared" si="784"/>
        <v>0</v>
      </c>
    </row>
    <row r="1077" spans="2:20" x14ac:dyDescent="0.2">
      <c r="B1077" s="114" t="s">
        <v>293</v>
      </c>
      <c r="C1077" s="104">
        <f t="shared" si="773"/>
        <v>0</v>
      </c>
      <c r="D1077" s="104">
        <f t="shared" si="773"/>
        <v>0.1840150699677072</v>
      </c>
      <c r="E1077" s="104">
        <f t="shared" si="774"/>
        <v>0.1840150699677072</v>
      </c>
      <c r="F1077" s="104">
        <f t="shared" si="775"/>
        <v>0</v>
      </c>
      <c r="G1077" s="104">
        <f t="shared" si="775"/>
        <v>0.17528932129595171</v>
      </c>
      <c r="H1077" s="104">
        <f t="shared" si="776"/>
        <v>0.17528932129595171</v>
      </c>
      <c r="I1077" s="104">
        <f t="shared" si="777"/>
        <v>0</v>
      </c>
      <c r="J1077" s="104">
        <f t="shared" si="777"/>
        <v>0.19608858057523351</v>
      </c>
      <c r="K1077" s="104">
        <f t="shared" si="778"/>
        <v>0.19608858057523351</v>
      </c>
      <c r="L1077" s="104">
        <f t="shared" si="779"/>
        <v>0</v>
      </c>
      <c r="M1077" s="104">
        <f t="shared" si="779"/>
        <v>0.21272839952735881</v>
      </c>
      <c r="N1077" s="104">
        <f t="shared" si="780"/>
        <v>0.21272839952735881</v>
      </c>
      <c r="O1077" s="104">
        <f t="shared" si="781"/>
        <v>0</v>
      </c>
      <c r="P1077" s="104">
        <f t="shared" si="781"/>
        <v>0.23875177329548636</v>
      </c>
      <c r="Q1077" s="104">
        <f t="shared" si="782"/>
        <v>0.23875177329548636</v>
      </c>
      <c r="R1077" s="104">
        <f t="shared" si="783"/>
        <v>0</v>
      </c>
      <c r="S1077" s="104">
        <f t="shared" si="783"/>
        <v>0.26256122120711256</v>
      </c>
      <c r="T1077" s="104">
        <f t="shared" si="784"/>
        <v>0.26256122120711256</v>
      </c>
    </row>
    <row r="1078" spans="2:20" x14ac:dyDescent="0.2">
      <c r="B1078" s="114" t="s">
        <v>294</v>
      </c>
      <c r="C1078" s="104">
        <f t="shared" si="773"/>
        <v>5.5222684607104409</v>
      </c>
      <c r="D1078" s="104">
        <f t="shared" si="773"/>
        <v>0</v>
      </c>
      <c r="E1078" s="104">
        <f t="shared" si="774"/>
        <v>5.5222684607104409</v>
      </c>
      <c r="F1078" s="104">
        <f t="shared" si="775"/>
        <v>4.7821907919223747</v>
      </c>
      <c r="G1078" s="104">
        <f t="shared" si="775"/>
        <v>0</v>
      </c>
      <c r="H1078" s="104">
        <f t="shared" si="776"/>
        <v>4.7821907919223747</v>
      </c>
      <c r="I1078" s="104">
        <f t="shared" si="777"/>
        <v>4.8632999613291199</v>
      </c>
      <c r="J1078" s="104">
        <f t="shared" si="777"/>
        <v>0</v>
      </c>
      <c r="K1078" s="104">
        <f t="shared" si="778"/>
        <v>4.8632999613291199</v>
      </c>
      <c r="L1078" s="104">
        <f t="shared" si="779"/>
        <v>4.7963574521459149</v>
      </c>
      <c r="M1078" s="104">
        <f t="shared" si="779"/>
        <v>0</v>
      </c>
      <c r="N1078" s="104">
        <f t="shared" si="780"/>
        <v>4.7963574521459149</v>
      </c>
      <c r="O1078" s="104">
        <f t="shared" si="781"/>
        <v>13.884318306317283</v>
      </c>
      <c r="P1078" s="104">
        <f t="shared" si="781"/>
        <v>0</v>
      </c>
      <c r="Q1078" s="104">
        <f t="shared" si="782"/>
        <v>13.884318306317283</v>
      </c>
      <c r="R1078" s="104">
        <f t="shared" si="783"/>
        <v>13.880843384347729</v>
      </c>
      <c r="S1078" s="104">
        <f t="shared" si="783"/>
        <v>0</v>
      </c>
      <c r="T1078" s="104">
        <f t="shared" si="784"/>
        <v>13.880843384347729</v>
      </c>
    </row>
    <row r="1079" spans="2:20" x14ac:dyDescent="0.2">
      <c r="B1079" s="278" t="s">
        <v>8</v>
      </c>
      <c r="C1079" s="106">
        <f t="shared" ref="C1079:T1079" si="785">SUM(C1069:C1078)</f>
        <v>11.290056404736276</v>
      </c>
      <c r="D1079" s="106">
        <f t="shared" si="785"/>
        <v>1.2254592034445639</v>
      </c>
      <c r="E1079" s="106">
        <f t="shared" si="785"/>
        <v>12.51551560818084</v>
      </c>
      <c r="F1079" s="106">
        <f t="shared" si="785"/>
        <v>11.045802879796415</v>
      </c>
      <c r="G1079" s="106">
        <f t="shared" si="785"/>
        <v>1.1673495659098583</v>
      </c>
      <c r="H1079" s="106">
        <f t="shared" si="785"/>
        <v>12.213152445706275</v>
      </c>
      <c r="I1079" s="106">
        <f t="shared" si="785"/>
        <v>12.044222307931779</v>
      </c>
      <c r="J1079" s="106">
        <f t="shared" si="785"/>
        <v>1.3058634588920945</v>
      </c>
      <c r="K1079" s="106">
        <f t="shared" si="785"/>
        <v>13.350085766823874</v>
      </c>
      <c r="L1079" s="106">
        <f t="shared" si="785"/>
        <v>12.739832999096439</v>
      </c>
      <c r="M1079" s="106">
        <f t="shared" si="785"/>
        <v>1.4166773138775133</v>
      </c>
      <c r="N1079" s="106">
        <f t="shared" si="785"/>
        <v>14.156510312973953</v>
      </c>
      <c r="O1079" s="106">
        <f t="shared" si="785"/>
        <v>18.541797128056245</v>
      </c>
      <c r="P1079" s="106">
        <f t="shared" si="785"/>
        <v>2.2530977611852467</v>
      </c>
      <c r="Q1079" s="106">
        <f t="shared" si="785"/>
        <v>20.79489488924149</v>
      </c>
      <c r="R1079" s="106">
        <f t="shared" si="785"/>
        <v>19.306580999935726</v>
      </c>
      <c r="S1079" s="106">
        <f t="shared" si="785"/>
        <v>2.4777872495366027</v>
      </c>
      <c r="T1079" s="106">
        <f t="shared" si="785"/>
        <v>21.78436824947233</v>
      </c>
    </row>
    <row r="1080" spans="2:20" x14ac:dyDescent="0.2">
      <c r="B1080" s="279" t="s">
        <v>297</v>
      </c>
      <c r="C1080" s="241"/>
      <c r="D1080" s="240"/>
      <c r="E1080" s="285">
        <f>Asignaciones!K108</f>
        <v>6.1436672967863891E-3</v>
      </c>
      <c r="F1080" s="241"/>
      <c r="G1080" s="240"/>
      <c r="H1080" s="285">
        <f>Asignaciones!L108</f>
        <v>6.1527643491254289E-3</v>
      </c>
      <c r="I1080" s="241"/>
      <c r="J1080" s="240"/>
      <c r="K1080" s="285">
        <f>Asignaciones!M108</f>
        <v>6.2106384057603551E-3</v>
      </c>
      <c r="L1080" s="241"/>
      <c r="M1080" s="240"/>
      <c r="N1080" s="285">
        <f>Asignaciones!N108</f>
        <v>6.1254862041052426E-3</v>
      </c>
      <c r="O1080" s="241"/>
      <c r="P1080" s="240"/>
      <c r="Q1080" s="285">
        <f>Asignaciones!O108</f>
        <v>6.184421886020466E-3</v>
      </c>
      <c r="R1080" s="241"/>
      <c r="S1080" s="240"/>
      <c r="T1080" s="285">
        <f>Asignaciones!P108</f>
        <v>6.154662035566613E-3</v>
      </c>
    </row>
    <row r="1084" spans="2:20" x14ac:dyDescent="0.2">
      <c r="B1084" s="2" t="s">
        <v>733</v>
      </c>
      <c r="C1084" s="228"/>
      <c r="D1084" s="228"/>
      <c r="E1084" s="228"/>
      <c r="F1084" s="228"/>
      <c r="G1084" s="228"/>
      <c r="H1084" s="228"/>
      <c r="I1084" s="228"/>
      <c r="J1084" s="228"/>
      <c r="K1084" s="228"/>
      <c r="L1084" s="228"/>
      <c r="M1084" s="228"/>
      <c r="N1084" s="228"/>
      <c r="O1084" s="228"/>
      <c r="P1084" s="228"/>
      <c r="Q1084" s="228"/>
      <c r="R1084" s="228"/>
      <c r="S1084" s="228"/>
      <c r="T1084" s="227"/>
    </row>
    <row r="1085" spans="2:20" x14ac:dyDescent="0.2">
      <c r="B1085" s="9" t="s">
        <v>20</v>
      </c>
      <c r="C1085" s="199"/>
      <c r="D1085" s="199"/>
      <c r="E1085" s="199"/>
      <c r="F1085" s="199"/>
      <c r="G1085" s="199"/>
      <c r="H1085" s="199"/>
      <c r="I1085" s="199"/>
      <c r="J1085" s="199"/>
      <c r="K1085" s="199"/>
      <c r="L1085" s="199"/>
      <c r="M1085" s="199"/>
      <c r="N1085" s="199"/>
      <c r="O1085" s="199"/>
      <c r="P1085" s="199"/>
      <c r="Q1085" s="199"/>
      <c r="R1085" s="199"/>
      <c r="S1085" s="199"/>
      <c r="T1085" s="262"/>
    </row>
    <row r="1086" spans="2:20" x14ac:dyDescent="0.2">
      <c r="B1086" s="201" t="s">
        <v>281</v>
      </c>
      <c r="C1086" s="199"/>
      <c r="D1086" s="199"/>
      <c r="E1086" s="199"/>
      <c r="F1086" s="199"/>
      <c r="G1086" s="199"/>
      <c r="H1086" s="199"/>
      <c r="I1086" s="199"/>
      <c r="J1086" s="199"/>
      <c r="K1086" s="199"/>
      <c r="L1086" s="199"/>
      <c r="M1086" s="199"/>
      <c r="N1086" s="199"/>
      <c r="O1086" s="199"/>
      <c r="P1086" s="199"/>
      <c r="Q1086" s="199"/>
      <c r="R1086" s="199"/>
      <c r="S1086" s="199"/>
      <c r="T1086" s="262"/>
    </row>
    <row r="1087" spans="2:20" x14ac:dyDescent="0.2">
      <c r="B1087" s="201" t="s">
        <v>2</v>
      </c>
      <c r="C1087" s="199"/>
      <c r="D1087" s="199"/>
      <c r="E1087" s="199"/>
      <c r="F1087" s="199"/>
      <c r="G1087" s="199"/>
      <c r="H1087" s="199"/>
      <c r="I1087" s="199"/>
      <c r="J1087" s="199"/>
      <c r="K1087" s="199"/>
      <c r="L1087" s="199"/>
      <c r="M1087" s="199"/>
      <c r="N1087" s="199"/>
      <c r="O1087" s="199"/>
      <c r="P1087" s="199"/>
      <c r="Q1087" s="199"/>
      <c r="R1087" s="199"/>
      <c r="S1087" s="199"/>
      <c r="T1087" s="262"/>
    </row>
    <row r="1088" spans="2:20" x14ac:dyDescent="0.2">
      <c r="B1088" s="256"/>
      <c r="C1088" s="197"/>
      <c r="D1088" s="197"/>
      <c r="E1088" s="197"/>
      <c r="F1088" s="197"/>
      <c r="G1088" s="197"/>
      <c r="H1088" s="197"/>
      <c r="I1088" s="197"/>
      <c r="J1088" s="197"/>
      <c r="K1088" s="197"/>
      <c r="L1088" s="197"/>
      <c r="M1088" s="197"/>
      <c r="N1088" s="197"/>
      <c r="O1088" s="197"/>
      <c r="P1088" s="197"/>
      <c r="Q1088" s="197"/>
      <c r="R1088" s="197"/>
      <c r="S1088" s="197"/>
      <c r="T1088" s="263"/>
    </row>
    <row r="1089" spans="2:20" x14ac:dyDescent="0.2">
      <c r="B1089" s="264"/>
    </row>
    <row r="1090" spans="2:20" x14ac:dyDescent="0.2">
      <c r="B1090" s="265" t="s">
        <v>282</v>
      </c>
      <c r="C1090" s="267" t="s">
        <v>38</v>
      </c>
      <c r="D1090" s="662"/>
      <c r="E1090" s="299"/>
      <c r="F1090" s="270" t="s">
        <v>39</v>
      </c>
      <c r="G1090" s="663"/>
      <c r="H1090" s="663"/>
      <c r="I1090" s="301" t="s">
        <v>40</v>
      </c>
      <c r="J1090" s="662"/>
      <c r="K1090" s="299"/>
      <c r="L1090" s="267" t="s">
        <v>121</v>
      </c>
      <c r="M1090" s="662"/>
      <c r="N1090" s="299"/>
      <c r="O1090" s="270" t="s">
        <v>122</v>
      </c>
      <c r="P1090" s="662"/>
      <c r="Q1090" s="299"/>
      <c r="R1090" s="301" t="s">
        <v>633</v>
      </c>
      <c r="S1090" s="662"/>
      <c r="T1090" s="299"/>
    </row>
    <row r="1091" spans="2:20" x14ac:dyDescent="0.2">
      <c r="B1091" s="273"/>
      <c r="C1091" s="274" t="s">
        <v>283</v>
      </c>
      <c r="D1091" s="275" t="s">
        <v>284</v>
      </c>
      <c r="E1091" s="275" t="s">
        <v>47</v>
      </c>
      <c r="F1091" s="275" t="s">
        <v>283</v>
      </c>
      <c r="G1091" s="275" t="s">
        <v>284</v>
      </c>
      <c r="H1091" s="275" t="s">
        <v>47</v>
      </c>
      <c r="I1091" s="276" t="s">
        <v>283</v>
      </c>
      <c r="J1091" s="276" t="s">
        <v>284</v>
      </c>
      <c r="K1091" s="276" t="s">
        <v>47</v>
      </c>
      <c r="L1091" s="274" t="s">
        <v>283</v>
      </c>
      <c r="M1091" s="275" t="s">
        <v>284</v>
      </c>
      <c r="N1091" s="275" t="s">
        <v>47</v>
      </c>
      <c r="O1091" s="275" t="s">
        <v>283</v>
      </c>
      <c r="P1091" s="275" t="s">
        <v>284</v>
      </c>
      <c r="Q1091" s="275" t="s">
        <v>47</v>
      </c>
      <c r="R1091" s="276" t="s">
        <v>283</v>
      </c>
      <c r="S1091" s="276" t="s">
        <v>284</v>
      </c>
      <c r="T1091" s="276" t="s">
        <v>47</v>
      </c>
    </row>
    <row r="1092" spans="2:20" x14ac:dyDescent="0.2">
      <c r="B1092" s="286" t="s">
        <v>114</v>
      </c>
      <c r="C1092" s="234"/>
      <c r="D1092" s="234"/>
      <c r="E1092" s="234"/>
      <c r="F1092" s="234"/>
      <c r="G1092" s="234"/>
      <c r="H1092" s="234"/>
      <c r="I1092" s="234"/>
      <c r="J1092" s="234"/>
      <c r="K1092" s="234"/>
      <c r="L1092" s="234"/>
      <c r="M1092" s="234"/>
      <c r="N1092" s="234"/>
      <c r="O1092" s="234"/>
      <c r="P1092" s="234"/>
      <c r="Q1092" s="234"/>
      <c r="R1092" s="234"/>
      <c r="S1092" s="234"/>
      <c r="T1092" s="232"/>
    </row>
    <row r="1093" spans="2:20" x14ac:dyDescent="0.2">
      <c r="B1093" s="114" t="s">
        <v>715</v>
      </c>
      <c r="C1093" s="104">
        <f>C877*$E$1104</f>
        <v>0</v>
      </c>
      <c r="D1093" s="104">
        <f>D877*$E$1104</f>
        <v>2.4296380624327232</v>
      </c>
      <c r="E1093" s="104">
        <f>+C1093+D1093</f>
        <v>2.4296380624327232</v>
      </c>
      <c r="F1093" s="104">
        <f>F877*$H$1104</f>
        <v>0</v>
      </c>
      <c r="G1093" s="104">
        <f>G877*$H$1104</f>
        <v>2.4690440668576725</v>
      </c>
      <c r="H1093" s="104">
        <f>+F1093+G1093</f>
        <v>2.4690440668576725</v>
      </c>
      <c r="I1093" s="104">
        <f>I877*$K$1104</f>
        <v>0</v>
      </c>
      <c r="J1093" s="104">
        <f>J877*$K$1104</f>
        <v>2.7386486809636312</v>
      </c>
      <c r="K1093" s="104">
        <f>+I1093+J1093</f>
        <v>2.7386486809636312</v>
      </c>
      <c r="L1093" s="104">
        <f>L877*$N$1104</f>
        <v>0</v>
      </c>
      <c r="M1093" s="104">
        <f>M877*$N$1104</f>
        <v>3.0124953062396154</v>
      </c>
      <c r="N1093" s="104">
        <f>+L1093+M1093</f>
        <v>3.0124953062396154</v>
      </c>
      <c r="O1093" s="104">
        <f>O877*$Q$1104</f>
        <v>0</v>
      </c>
      <c r="P1093" s="104">
        <f>P877*$Q$1104</f>
        <v>6.6710455129409025</v>
      </c>
      <c r="Q1093" s="104">
        <f>+O1093+P1093</f>
        <v>6.6710455129409025</v>
      </c>
      <c r="R1093" s="104">
        <f>R877*$T$1104</f>
        <v>0</v>
      </c>
      <c r="S1093" s="104">
        <f>S877*$T$1104</f>
        <v>7.3725383261824851</v>
      </c>
      <c r="T1093" s="104">
        <f>+R1093+S1093</f>
        <v>7.3725383261824851</v>
      </c>
    </row>
    <row r="1094" spans="2:20" x14ac:dyDescent="0.2">
      <c r="B1094" s="114" t="s">
        <v>716</v>
      </c>
      <c r="C1094" s="104">
        <f t="shared" ref="C1094:D1102" si="786">C878*$E$1104</f>
        <v>3.3062002152852528</v>
      </c>
      <c r="D1094" s="104">
        <f t="shared" si="786"/>
        <v>0</v>
      </c>
      <c r="E1094" s="104">
        <f t="shared" ref="E1094:E1102" si="787">+C1094+D1094</f>
        <v>3.3062002152852528</v>
      </c>
      <c r="F1094" s="104">
        <f t="shared" ref="F1094:G1102" si="788">F878*$H$1104</f>
        <v>3.3598230747258269</v>
      </c>
      <c r="G1094" s="104">
        <f t="shared" si="788"/>
        <v>0</v>
      </c>
      <c r="H1094" s="104">
        <f t="shared" ref="H1094:H1102" si="789">+F1094+G1094</f>
        <v>3.3598230747258269</v>
      </c>
      <c r="I1094" s="104">
        <f t="shared" ref="I1094:J1102" si="790">I878*$K$1104</f>
        <v>3.7266953455308536</v>
      </c>
      <c r="J1094" s="104">
        <f t="shared" si="790"/>
        <v>0</v>
      </c>
      <c r="K1094" s="104">
        <f t="shared" ref="K1094:K1102" si="791">+I1094+J1094</f>
        <v>3.7266953455308536</v>
      </c>
      <c r="L1094" s="104">
        <f t="shared" ref="L1094:M1102" si="792">L878*$N$1104</f>
        <v>4.0993400556388515</v>
      </c>
      <c r="M1094" s="104">
        <f t="shared" si="792"/>
        <v>0</v>
      </c>
      <c r="N1094" s="104">
        <f t="shared" ref="N1094:N1102" si="793">+L1094+M1094</f>
        <v>4.0993400556388515</v>
      </c>
      <c r="O1094" s="104">
        <f t="shared" ref="O1094:P1102" si="794">O878*$Q$1104</f>
        <v>6.8083634921056237</v>
      </c>
      <c r="P1094" s="104">
        <f t="shared" si="794"/>
        <v>0</v>
      </c>
      <c r="Q1094" s="104">
        <f t="shared" ref="Q1094" si="795">+O1094+P1094</f>
        <v>6.8083634921056237</v>
      </c>
      <c r="R1094" s="104">
        <f t="shared" ref="R1094:S1102" si="796">R878*$T$1104</f>
        <v>7.5242959573217059</v>
      </c>
      <c r="S1094" s="104">
        <f t="shared" si="796"/>
        <v>0</v>
      </c>
      <c r="T1094" s="104">
        <f t="shared" ref="T1094:T1102" si="797">+R1094+S1094</f>
        <v>7.5242959573217059</v>
      </c>
    </row>
    <row r="1095" spans="2:20" x14ac:dyDescent="0.2">
      <c r="B1095" s="114" t="s">
        <v>287</v>
      </c>
      <c r="C1095" s="104">
        <f t="shared" si="786"/>
        <v>2.0372712594187297</v>
      </c>
      <c r="D1095" s="104">
        <f t="shared" si="786"/>
        <v>0</v>
      </c>
      <c r="E1095" s="104">
        <f t="shared" si="787"/>
        <v>2.0372712594187297</v>
      </c>
      <c r="F1095" s="104">
        <f t="shared" si="788"/>
        <v>2.070313514355703</v>
      </c>
      <c r="G1095" s="104">
        <f t="shared" si="788"/>
        <v>0</v>
      </c>
      <c r="H1095" s="104">
        <f t="shared" si="789"/>
        <v>2.070313514355703</v>
      </c>
      <c r="I1095" s="104">
        <f t="shared" si="790"/>
        <v>2.2963791741827442</v>
      </c>
      <c r="J1095" s="104">
        <f t="shared" si="790"/>
        <v>0</v>
      </c>
      <c r="K1095" s="104">
        <f t="shared" si="791"/>
        <v>2.2963791741827442</v>
      </c>
      <c r="L1095" s="104">
        <f t="shared" si="792"/>
        <v>2.5260017948478839</v>
      </c>
      <c r="M1095" s="104">
        <f t="shared" si="792"/>
        <v>0</v>
      </c>
      <c r="N1095" s="104">
        <f t="shared" si="793"/>
        <v>2.5260017948478839</v>
      </c>
      <c r="O1095" s="104">
        <f t="shared" si="794"/>
        <v>2.7968629368978504</v>
      </c>
      <c r="P1095" s="104">
        <f t="shared" si="794"/>
        <v>0</v>
      </c>
      <c r="Q1095" s="104">
        <f>+O1095+P1095</f>
        <v>2.7968629368978504</v>
      </c>
      <c r="R1095" s="104">
        <f t="shared" si="796"/>
        <v>3.0909666491345034</v>
      </c>
      <c r="S1095" s="104">
        <f t="shared" si="796"/>
        <v>0</v>
      </c>
      <c r="T1095" s="104">
        <f t="shared" si="797"/>
        <v>3.0909666491345034</v>
      </c>
    </row>
    <row r="1096" spans="2:20" x14ac:dyDescent="0.2">
      <c r="B1096" s="114" t="s">
        <v>288</v>
      </c>
      <c r="C1096" s="104">
        <f t="shared" si="786"/>
        <v>0</v>
      </c>
      <c r="D1096" s="104">
        <f t="shared" si="786"/>
        <v>0</v>
      </c>
      <c r="E1096" s="104">
        <f t="shared" si="787"/>
        <v>0</v>
      </c>
      <c r="F1096" s="104">
        <f t="shared" si="788"/>
        <v>3.9015764773346944</v>
      </c>
      <c r="G1096" s="104">
        <f t="shared" si="788"/>
        <v>0</v>
      </c>
      <c r="H1096" s="104">
        <f t="shared" si="789"/>
        <v>3.9015764773346944</v>
      </c>
      <c r="I1096" s="104">
        <f t="shared" si="790"/>
        <v>5.2030239064317643</v>
      </c>
      <c r="J1096" s="104">
        <f t="shared" si="790"/>
        <v>0</v>
      </c>
      <c r="K1096" s="104">
        <f t="shared" si="791"/>
        <v>5.2030239064317643</v>
      </c>
      <c r="L1096" s="104">
        <f t="shared" si="792"/>
        <v>6.5043564229729576</v>
      </c>
      <c r="M1096" s="104">
        <f t="shared" si="792"/>
        <v>0</v>
      </c>
      <c r="N1096" s="104">
        <f t="shared" si="793"/>
        <v>6.5043564229729576</v>
      </c>
      <c r="O1096" s="104">
        <f t="shared" si="794"/>
        <v>10.913491645089993</v>
      </c>
      <c r="P1096" s="104">
        <f t="shared" si="794"/>
        <v>0</v>
      </c>
      <c r="Q1096" s="104">
        <f t="shared" ref="Q1096:Q1102" si="798">+O1096+P1096</f>
        <v>10.913491645089993</v>
      </c>
      <c r="R1096" s="104">
        <f t="shared" si="796"/>
        <v>13.596745091833132</v>
      </c>
      <c r="S1096" s="104">
        <f t="shared" si="796"/>
        <v>0</v>
      </c>
      <c r="T1096" s="104">
        <f t="shared" si="797"/>
        <v>13.596745091833132</v>
      </c>
    </row>
    <row r="1097" spans="2:20" x14ac:dyDescent="0.2">
      <c r="B1097" s="114" t="s">
        <v>289</v>
      </c>
      <c r="C1097" s="104">
        <f t="shared" si="786"/>
        <v>2.1187621097954792</v>
      </c>
      <c r="D1097" s="104">
        <f t="shared" si="786"/>
        <v>0</v>
      </c>
      <c r="E1097" s="104">
        <f t="shared" si="787"/>
        <v>2.1187621097954792</v>
      </c>
      <c r="F1097" s="104">
        <f t="shared" si="788"/>
        <v>2.1531260549299311</v>
      </c>
      <c r="G1097" s="104">
        <f t="shared" si="788"/>
        <v>0</v>
      </c>
      <c r="H1097" s="104">
        <f t="shared" si="789"/>
        <v>2.1531260549299311</v>
      </c>
      <c r="I1097" s="104">
        <f t="shared" si="790"/>
        <v>2.3882343411500537</v>
      </c>
      <c r="J1097" s="104">
        <f t="shared" si="790"/>
        <v>0</v>
      </c>
      <c r="K1097" s="104">
        <f t="shared" si="791"/>
        <v>2.3882343411500537</v>
      </c>
      <c r="L1097" s="104">
        <f t="shared" si="792"/>
        <v>2.627041866641799</v>
      </c>
      <c r="M1097" s="104">
        <f t="shared" si="792"/>
        <v>0</v>
      </c>
      <c r="N1097" s="104">
        <f t="shared" si="793"/>
        <v>2.627041866641799</v>
      </c>
      <c r="O1097" s="104">
        <f t="shared" si="794"/>
        <v>2.9087374543737643</v>
      </c>
      <c r="P1097" s="104">
        <f t="shared" si="794"/>
        <v>0</v>
      </c>
      <c r="Q1097" s="104">
        <f t="shared" si="798"/>
        <v>2.9087374543737643</v>
      </c>
      <c r="R1097" s="104">
        <f t="shared" si="796"/>
        <v>3.2146053150998837</v>
      </c>
      <c r="S1097" s="104">
        <f t="shared" si="796"/>
        <v>0</v>
      </c>
      <c r="T1097" s="104">
        <f t="shared" si="797"/>
        <v>3.2146053150998837</v>
      </c>
    </row>
    <row r="1098" spans="2:20" x14ac:dyDescent="0.2">
      <c r="B1098" s="114" t="s">
        <v>290</v>
      </c>
      <c r="C1098" s="104">
        <f t="shared" si="786"/>
        <v>0</v>
      </c>
      <c r="D1098" s="104">
        <f t="shared" si="786"/>
        <v>1.6697308934337998</v>
      </c>
      <c r="E1098" s="104">
        <f t="shared" si="787"/>
        <v>1.6697308934337998</v>
      </c>
      <c r="F1098" s="104">
        <f t="shared" si="788"/>
        <v>0</v>
      </c>
      <c r="G1098" s="104">
        <f t="shared" si="788"/>
        <v>1.6968120558474498</v>
      </c>
      <c r="H1098" s="104">
        <f t="shared" si="789"/>
        <v>1.6968120558474498</v>
      </c>
      <c r="I1098" s="104">
        <f t="shared" si="790"/>
        <v>0</v>
      </c>
      <c r="J1098" s="104">
        <f t="shared" si="790"/>
        <v>1.8820936252077347</v>
      </c>
      <c r="K1098" s="104">
        <f t="shared" si="791"/>
        <v>1.8820936252077347</v>
      </c>
      <c r="L1098" s="104">
        <f t="shared" si="792"/>
        <v>0</v>
      </c>
      <c r="M1098" s="104">
        <f t="shared" si="792"/>
        <v>2.0702904506345101</v>
      </c>
      <c r="N1098" s="104">
        <f t="shared" si="793"/>
        <v>2.0702904506345101</v>
      </c>
      <c r="O1098" s="104">
        <f t="shared" si="794"/>
        <v>0</v>
      </c>
      <c r="P1098" s="104">
        <f t="shared" si="794"/>
        <v>2.2922860315472993</v>
      </c>
      <c r="Q1098" s="104">
        <f t="shared" si="798"/>
        <v>2.2922860315472993</v>
      </c>
      <c r="R1098" s="104">
        <f t="shared" si="796"/>
        <v>0</v>
      </c>
      <c r="S1098" s="104">
        <f t="shared" si="796"/>
        <v>2.5333310332498296</v>
      </c>
      <c r="T1098" s="104">
        <f t="shared" si="797"/>
        <v>2.5333310332498296</v>
      </c>
    </row>
    <row r="1099" spans="2:20" x14ac:dyDescent="0.2">
      <c r="B1099" s="114" t="s">
        <v>291</v>
      </c>
      <c r="C1099" s="104">
        <f t="shared" si="786"/>
        <v>0</v>
      </c>
      <c r="D1099" s="104">
        <f t="shared" si="786"/>
        <v>0.85149623250807316</v>
      </c>
      <c r="E1099" s="104">
        <f t="shared" si="787"/>
        <v>0.85149623250807316</v>
      </c>
      <c r="F1099" s="104">
        <f t="shared" si="788"/>
        <v>0</v>
      </c>
      <c r="G1099" s="104">
        <f t="shared" si="788"/>
        <v>0.86530654640826121</v>
      </c>
      <c r="H1099" s="104">
        <f t="shared" si="789"/>
        <v>0.86530654640826121</v>
      </c>
      <c r="I1099" s="104">
        <f t="shared" si="790"/>
        <v>0</v>
      </c>
      <c r="J1099" s="104">
        <f t="shared" si="790"/>
        <v>0.95979276504617561</v>
      </c>
      <c r="K1099" s="104">
        <f t="shared" si="791"/>
        <v>0.95979276504617561</v>
      </c>
      <c r="L1099" s="104">
        <f t="shared" si="792"/>
        <v>0</v>
      </c>
      <c r="M1099" s="104">
        <f t="shared" si="792"/>
        <v>1.0557656481323401</v>
      </c>
      <c r="N1099" s="104">
        <f t="shared" si="793"/>
        <v>1.0557656481323401</v>
      </c>
      <c r="O1099" s="104">
        <f t="shared" si="794"/>
        <v>0</v>
      </c>
      <c r="P1099" s="104">
        <f t="shared" si="794"/>
        <v>1.1689745499524078</v>
      </c>
      <c r="Q1099" s="104">
        <f t="shared" si="798"/>
        <v>1.1689745499524078</v>
      </c>
      <c r="R1099" s="104">
        <f t="shared" si="796"/>
        <v>0</v>
      </c>
      <c r="S1099" s="104">
        <f t="shared" si="796"/>
        <v>1.2918978974341762</v>
      </c>
      <c r="T1099" s="104">
        <f t="shared" si="797"/>
        <v>1.2918978974341762</v>
      </c>
    </row>
    <row r="1100" spans="2:20" x14ac:dyDescent="0.2">
      <c r="B1100" s="114" t="s">
        <v>292</v>
      </c>
      <c r="C1100" s="104">
        <f t="shared" si="786"/>
        <v>19.956942949407967</v>
      </c>
      <c r="D1100" s="104">
        <f t="shared" si="786"/>
        <v>0</v>
      </c>
      <c r="E1100" s="119">
        <f t="shared" si="787"/>
        <v>19.956942949407967</v>
      </c>
      <c r="F1100" s="104">
        <f t="shared" si="788"/>
        <v>20.280622181443622</v>
      </c>
      <c r="G1100" s="104">
        <f t="shared" si="788"/>
        <v>0</v>
      </c>
      <c r="H1100" s="119">
        <f t="shared" si="789"/>
        <v>20.280622181443622</v>
      </c>
      <c r="I1100" s="104">
        <f t="shared" si="790"/>
        <v>22.495142930769738</v>
      </c>
      <c r="J1100" s="104">
        <f t="shared" si="790"/>
        <v>0</v>
      </c>
      <c r="K1100" s="119">
        <f t="shared" si="791"/>
        <v>22.495142930769738</v>
      </c>
      <c r="L1100" s="104">
        <f t="shared" si="792"/>
        <v>24.744507378101719</v>
      </c>
      <c r="M1100" s="104">
        <f t="shared" si="792"/>
        <v>0</v>
      </c>
      <c r="N1100" s="119">
        <f t="shared" si="793"/>
        <v>24.744507378101719</v>
      </c>
      <c r="O1100" s="104">
        <f t="shared" si="794"/>
        <v>0</v>
      </c>
      <c r="P1100" s="104">
        <f t="shared" si="794"/>
        <v>0</v>
      </c>
      <c r="Q1100" s="119">
        <f t="shared" si="798"/>
        <v>0</v>
      </c>
      <c r="R1100" s="104">
        <f t="shared" si="796"/>
        <v>0</v>
      </c>
      <c r="S1100" s="104">
        <f t="shared" si="796"/>
        <v>0</v>
      </c>
      <c r="T1100" s="119">
        <f t="shared" si="797"/>
        <v>0</v>
      </c>
    </row>
    <row r="1101" spans="2:20" x14ac:dyDescent="0.2">
      <c r="B1101" s="114" t="s">
        <v>293</v>
      </c>
      <c r="C1101" s="104">
        <f t="shared" si="786"/>
        <v>0</v>
      </c>
      <c r="D1101" s="104">
        <f t="shared" si="786"/>
        <v>0.87477933261571583</v>
      </c>
      <c r="E1101" s="104">
        <f t="shared" si="787"/>
        <v>0.87477933261571583</v>
      </c>
      <c r="F1101" s="104">
        <f t="shared" si="788"/>
        <v>0</v>
      </c>
      <c r="G1101" s="104">
        <f t="shared" si="788"/>
        <v>0.8889672722866121</v>
      </c>
      <c r="H1101" s="104">
        <f t="shared" si="789"/>
        <v>0.8889672722866121</v>
      </c>
      <c r="I1101" s="104">
        <f t="shared" si="790"/>
        <v>0</v>
      </c>
      <c r="J1101" s="104">
        <f t="shared" si="790"/>
        <v>0.98603709846540677</v>
      </c>
      <c r="K1101" s="104">
        <f t="shared" si="791"/>
        <v>0.98603709846540677</v>
      </c>
      <c r="L1101" s="104">
        <f t="shared" si="792"/>
        <v>0</v>
      </c>
      <c r="M1101" s="104">
        <f t="shared" si="792"/>
        <v>1.0846342400734585</v>
      </c>
      <c r="N1101" s="104">
        <f t="shared" si="793"/>
        <v>1.0846342400734585</v>
      </c>
      <c r="O1101" s="104">
        <f t="shared" si="794"/>
        <v>0</v>
      </c>
      <c r="P1101" s="104">
        <f t="shared" si="794"/>
        <v>1.2009386978026688</v>
      </c>
      <c r="Q1101" s="104">
        <f t="shared" si="798"/>
        <v>1.2009386978026688</v>
      </c>
      <c r="R1101" s="104">
        <f t="shared" si="796"/>
        <v>0</v>
      </c>
      <c r="S1101" s="104">
        <f t="shared" si="796"/>
        <v>1.3272232305671419</v>
      </c>
      <c r="T1101" s="104">
        <f t="shared" si="797"/>
        <v>1.3272232305671419</v>
      </c>
    </row>
    <row r="1102" spans="2:20" x14ac:dyDescent="0.2">
      <c r="B1102" s="114" t="s">
        <v>294</v>
      </c>
      <c r="C1102" s="104">
        <f t="shared" si="786"/>
        <v>26.252014682454249</v>
      </c>
      <c r="D1102" s="104">
        <f t="shared" si="786"/>
        <v>0</v>
      </c>
      <c r="E1102" s="104">
        <f t="shared" si="787"/>
        <v>26.252014682454249</v>
      </c>
      <c r="F1102" s="104">
        <f t="shared" si="788"/>
        <v>24.252539016177757</v>
      </c>
      <c r="G1102" s="104">
        <f t="shared" si="788"/>
        <v>0</v>
      </c>
      <c r="H1102" s="104">
        <f t="shared" si="789"/>
        <v>24.252539016177757</v>
      </c>
      <c r="I1102" s="104">
        <f t="shared" si="790"/>
        <v>24.455244506173759</v>
      </c>
      <c r="J1102" s="104">
        <f t="shared" si="790"/>
        <v>0</v>
      </c>
      <c r="K1102" s="104">
        <f t="shared" si="791"/>
        <v>24.455244506173759</v>
      </c>
      <c r="L1102" s="104">
        <f t="shared" si="792"/>
        <v>24.455096413019792</v>
      </c>
      <c r="M1102" s="104">
        <f t="shared" si="792"/>
        <v>0</v>
      </c>
      <c r="N1102" s="104">
        <f t="shared" si="793"/>
        <v>24.455096413019792</v>
      </c>
      <c r="O1102" s="104">
        <f t="shared" si="794"/>
        <v>69.83912586915082</v>
      </c>
      <c r="P1102" s="104">
        <f t="shared" si="794"/>
        <v>0</v>
      </c>
      <c r="Q1102" s="104">
        <f t="shared" si="798"/>
        <v>69.83912586915082</v>
      </c>
      <c r="R1102" s="104">
        <f t="shared" si="796"/>
        <v>70.16640810425767</v>
      </c>
      <c r="S1102" s="104">
        <f t="shared" si="796"/>
        <v>0</v>
      </c>
      <c r="T1102" s="104">
        <f t="shared" si="797"/>
        <v>70.16640810425767</v>
      </c>
    </row>
    <row r="1103" spans="2:20" x14ac:dyDescent="0.2">
      <c r="B1103" s="278" t="s">
        <v>8</v>
      </c>
      <c r="C1103" s="106">
        <f t="shared" ref="C1103:T1103" si="799">SUM(C1093:C1102)</f>
        <v>53.671191216361677</v>
      </c>
      <c r="D1103" s="106">
        <f t="shared" si="799"/>
        <v>5.8256445209903118</v>
      </c>
      <c r="E1103" s="106">
        <f t="shared" si="799"/>
        <v>59.496835737351986</v>
      </c>
      <c r="F1103" s="106">
        <f t="shared" si="799"/>
        <v>56.018000318967538</v>
      </c>
      <c r="G1103" s="106">
        <f t="shared" si="799"/>
        <v>5.9201299413999955</v>
      </c>
      <c r="H1103" s="106">
        <f t="shared" si="799"/>
        <v>61.938130260367529</v>
      </c>
      <c r="I1103" s="106">
        <f t="shared" si="799"/>
        <v>60.56472020423891</v>
      </c>
      <c r="J1103" s="106">
        <f t="shared" si="799"/>
        <v>6.5665721696829484</v>
      </c>
      <c r="K1103" s="106">
        <f t="shared" si="799"/>
        <v>67.131292373921866</v>
      </c>
      <c r="L1103" s="106">
        <f t="shared" si="799"/>
        <v>64.956343931223003</v>
      </c>
      <c r="M1103" s="106">
        <f t="shared" si="799"/>
        <v>7.2231856450799237</v>
      </c>
      <c r="N1103" s="106">
        <f t="shared" si="799"/>
        <v>72.179529576302926</v>
      </c>
      <c r="O1103" s="106">
        <f t="shared" si="799"/>
        <v>93.266581397618054</v>
      </c>
      <c r="P1103" s="106">
        <f t="shared" si="799"/>
        <v>11.333244792243278</v>
      </c>
      <c r="Q1103" s="106">
        <f t="shared" si="799"/>
        <v>104.59982618986133</v>
      </c>
      <c r="R1103" s="106">
        <f t="shared" si="799"/>
        <v>97.593021117646899</v>
      </c>
      <c r="S1103" s="106">
        <f t="shared" si="799"/>
        <v>12.524990487433632</v>
      </c>
      <c r="T1103" s="106">
        <f t="shared" si="799"/>
        <v>110.11801160508053</v>
      </c>
    </row>
    <row r="1104" spans="2:20" x14ac:dyDescent="0.2">
      <c r="B1104" s="279" t="s">
        <v>297</v>
      </c>
      <c r="C1104" s="241"/>
      <c r="D1104" s="240"/>
      <c r="E1104" s="285">
        <f>Asignaciones!K109</f>
        <v>2.9206049149338373E-2</v>
      </c>
      <c r="F1104" s="241"/>
      <c r="G1104" s="240"/>
      <c r="H1104" s="285">
        <f>Asignaciones!L109</f>
        <v>3.1203304913421815E-2</v>
      </c>
      <c r="I1104" s="241"/>
      <c r="J1104" s="240"/>
      <c r="K1104" s="285">
        <f>Asignaciones!M109</f>
        <v>3.1230374840130932E-2</v>
      </c>
      <c r="L1104" s="241"/>
      <c r="M1104" s="240"/>
      <c r="N1104" s="285">
        <f>Asignaciones!N109</f>
        <v>3.1231899872474132E-2</v>
      </c>
      <c r="O1104" s="241"/>
      <c r="P1104" s="240"/>
      <c r="Q1104" s="285">
        <f>Asignaciones!O109</f>
        <v>3.1108089644501728E-2</v>
      </c>
      <c r="R1104" s="241"/>
      <c r="S1104" s="240"/>
      <c r="T1104" s="285">
        <f>Asignaciones!P109</f>
        <v>3.1111260041901345E-2</v>
      </c>
    </row>
    <row r="1109" spans="2:20" x14ac:dyDescent="0.2">
      <c r="B1109" s="669" t="s">
        <v>330</v>
      </c>
      <c r="C1109" s="400"/>
      <c r="D1109" s="400"/>
      <c r="E1109" s="400"/>
      <c r="F1109" s="400"/>
      <c r="G1109" s="400"/>
      <c r="H1109" s="400"/>
      <c r="I1109" s="400"/>
      <c r="J1109" s="400"/>
      <c r="K1109" s="400"/>
      <c r="L1109" s="400"/>
      <c r="M1109" s="400"/>
      <c r="N1109" s="400"/>
      <c r="O1109" s="400"/>
      <c r="P1109" s="400"/>
      <c r="Q1109" s="400"/>
      <c r="R1109" s="400"/>
      <c r="S1109" s="400"/>
      <c r="T1109" s="670"/>
    </row>
    <row r="1110" spans="2:20" x14ac:dyDescent="0.2">
      <c r="B1110" s="671" t="s">
        <v>20</v>
      </c>
      <c r="C1110" s="672"/>
      <c r="D1110" s="672"/>
      <c r="E1110" s="672"/>
      <c r="F1110" s="672"/>
      <c r="G1110" s="672"/>
      <c r="H1110" s="672"/>
      <c r="I1110" s="672"/>
      <c r="J1110" s="672"/>
      <c r="K1110" s="672"/>
      <c r="L1110" s="672"/>
      <c r="M1110" s="672"/>
      <c r="N1110" s="672"/>
      <c r="O1110" s="672"/>
      <c r="P1110" s="672"/>
      <c r="Q1110" s="672"/>
      <c r="R1110" s="672"/>
      <c r="S1110" s="672"/>
      <c r="T1110" s="673"/>
    </row>
    <row r="1111" spans="2:20" x14ac:dyDescent="0.2">
      <c r="B1111" s="671" t="s">
        <v>281</v>
      </c>
      <c r="C1111" s="672"/>
      <c r="D1111" s="672"/>
      <c r="E1111" s="672"/>
      <c r="F1111" s="672"/>
      <c r="G1111" s="672"/>
      <c r="H1111" s="672"/>
      <c r="I1111" s="672"/>
      <c r="J1111" s="672"/>
      <c r="K1111" s="672"/>
      <c r="L1111" s="672"/>
      <c r="M1111" s="672"/>
      <c r="N1111" s="672"/>
      <c r="O1111" s="672"/>
      <c r="P1111" s="672"/>
      <c r="Q1111" s="672"/>
      <c r="R1111" s="672"/>
      <c r="S1111" s="672"/>
      <c r="T1111" s="673"/>
    </row>
    <row r="1112" spans="2:20" x14ac:dyDescent="0.2">
      <c r="B1112" s="671" t="s">
        <v>2</v>
      </c>
      <c r="C1112" s="672"/>
      <c r="D1112" s="672"/>
      <c r="E1112" s="672"/>
      <c r="F1112" s="672"/>
      <c r="G1112" s="672"/>
      <c r="H1112" s="672"/>
      <c r="I1112" s="672"/>
      <c r="J1112" s="672"/>
      <c r="K1112" s="672"/>
      <c r="L1112" s="672"/>
      <c r="M1112" s="672"/>
      <c r="N1112" s="672"/>
      <c r="O1112" s="672"/>
      <c r="P1112" s="672"/>
      <c r="Q1112" s="672"/>
      <c r="R1112" s="672"/>
      <c r="S1112" s="672"/>
      <c r="T1112" s="673"/>
    </row>
    <row r="1113" spans="2:20" x14ac:dyDescent="0.2">
      <c r="B1113" s="674"/>
      <c r="C1113" s="675"/>
      <c r="D1113" s="675"/>
      <c r="E1113" s="675"/>
      <c r="F1113" s="675"/>
      <c r="G1113" s="675"/>
      <c r="H1113" s="675"/>
      <c r="I1113" s="675"/>
      <c r="J1113" s="675"/>
      <c r="K1113" s="675"/>
      <c r="L1113" s="675"/>
      <c r="M1113" s="675"/>
      <c r="N1113" s="675"/>
      <c r="O1113" s="675"/>
      <c r="P1113" s="675"/>
      <c r="Q1113" s="675"/>
      <c r="R1113" s="675"/>
      <c r="S1113" s="675"/>
      <c r="T1113" s="676"/>
    </row>
    <row r="1114" spans="2:20" x14ac:dyDescent="0.2">
      <c r="B1114" s="264"/>
    </row>
    <row r="1115" spans="2:20" x14ac:dyDescent="0.2">
      <c r="B1115" s="265" t="s">
        <v>282</v>
      </c>
      <c r="C1115" s="267" t="s">
        <v>38</v>
      </c>
      <c r="D1115" s="662"/>
      <c r="E1115" s="299"/>
      <c r="F1115" s="270" t="s">
        <v>39</v>
      </c>
      <c r="G1115" s="663"/>
      <c r="H1115" s="663"/>
      <c r="I1115" s="301" t="s">
        <v>40</v>
      </c>
      <c r="J1115" s="662"/>
      <c r="K1115" s="299"/>
      <c r="L1115" s="267" t="s">
        <v>121</v>
      </c>
      <c r="M1115" s="662"/>
      <c r="N1115" s="299"/>
      <c r="O1115" s="270" t="s">
        <v>122</v>
      </c>
      <c r="P1115" s="662"/>
      <c r="Q1115" s="299"/>
      <c r="R1115" s="301" t="s">
        <v>633</v>
      </c>
      <c r="S1115" s="662"/>
      <c r="T1115" s="299"/>
    </row>
    <row r="1116" spans="2:20" x14ac:dyDescent="0.2">
      <c r="B1116" s="273"/>
      <c r="C1116" s="274" t="s">
        <v>283</v>
      </c>
      <c r="D1116" s="275" t="s">
        <v>284</v>
      </c>
      <c r="E1116" s="275" t="s">
        <v>47</v>
      </c>
      <c r="F1116" s="275" t="s">
        <v>283</v>
      </c>
      <c r="G1116" s="275" t="s">
        <v>284</v>
      </c>
      <c r="H1116" s="275" t="s">
        <v>47</v>
      </c>
      <c r="I1116" s="276" t="s">
        <v>283</v>
      </c>
      <c r="J1116" s="276" t="s">
        <v>284</v>
      </c>
      <c r="K1116" s="276" t="s">
        <v>47</v>
      </c>
      <c r="L1116" s="274" t="s">
        <v>283</v>
      </c>
      <c r="M1116" s="275" t="s">
        <v>284</v>
      </c>
      <c r="N1116" s="275" t="s">
        <v>47</v>
      </c>
      <c r="O1116" s="275" t="s">
        <v>283</v>
      </c>
      <c r="P1116" s="275" t="s">
        <v>284</v>
      </c>
      <c r="Q1116" s="275" t="s">
        <v>47</v>
      </c>
      <c r="R1116" s="276" t="s">
        <v>283</v>
      </c>
      <c r="S1116" s="276" t="s">
        <v>284</v>
      </c>
      <c r="T1116" s="276" t="s">
        <v>47</v>
      </c>
    </row>
    <row r="1117" spans="2:20" x14ac:dyDescent="0.2">
      <c r="B1117" s="125" t="s">
        <v>26</v>
      </c>
      <c r="C1117" s="282"/>
      <c r="D1117" s="282"/>
      <c r="E1117" s="282"/>
      <c r="F1117" s="282"/>
      <c r="G1117" s="282"/>
      <c r="H1117" s="282"/>
      <c r="I1117" s="282"/>
      <c r="J1117" s="282"/>
      <c r="K1117" s="282"/>
      <c r="L1117" s="282"/>
      <c r="M1117" s="282"/>
      <c r="N1117" s="282"/>
      <c r="O1117" s="282"/>
      <c r="P1117" s="282"/>
      <c r="Q1117" s="282"/>
      <c r="R1117" s="282"/>
      <c r="S1117" s="282"/>
      <c r="T1117" s="283"/>
    </row>
    <row r="1118" spans="2:20" x14ac:dyDescent="0.2">
      <c r="B1118" s="277" t="s">
        <v>285</v>
      </c>
      <c r="C1118" s="104">
        <f>+C10*E1129</f>
        <v>0</v>
      </c>
      <c r="D1118" s="104">
        <f t="shared" ref="D1118:D1127" si="800">+D10*$E$1129</f>
        <v>13.57923926803014</v>
      </c>
      <c r="E1118" s="104">
        <f>+C1118+D1118</f>
        <v>13.57923926803014</v>
      </c>
      <c r="F1118" s="104">
        <f>+F10*H1129</f>
        <v>0</v>
      </c>
      <c r="G1118" s="104">
        <f t="shared" ref="G1118:G1127" si="801">+G10*$H$1129</f>
        <v>13.464983981511136</v>
      </c>
      <c r="H1118" s="104">
        <f>+F1118+G1118</f>
        <v>13.464983981511136</v>
      </c>
      <c r="I1118" s="104">
        <f>+I10*K1129</f>
        <v>0</v>
      </c>
      <c r="J1118" s="104">
        <f t="shared" ref="J1118:J1127" si="802">+J10*$K$1129</f>
        <v>14.881855058679905</v>
      </c>
      <c r="K1118" s="104">
        <f>+I1118+J1118</f>
        <v>14.881855058679905</v>
      </c>
      <c r="L1118" s="104">
        <f>+L10*N1129</f>
        <v>0</v>
      </c>
      <c r="M1118" s="104">
        <f t="shared" ref="M1118:M1127" si="803">+M10*$N$1129</f>
        <v>16.375829053809575</v>
      </c>
      <c r="N1118" s="104">
        <f>+L1118+M1118</f>
        <v>16.375829053809575</v>
      </c>
      <c r="O1118" s="104">
        <f>+O10*Q1129</f>
        <v>0</v>
      </c>
      <c r="P1118" s="104">
        <f t="shared" ref="P1118:P1127" si="804">+P10*$Q$1129</f>
        <v>33.766363127759639</v>
      </c>
      <c r="Q1118" s="104">
        <f>+O1118+P1118</f>
        <v>33.766363127759639</v>
      </c>
      <c r="R1118" s="104">
        <f>+R10*T1129</f>
        <v>0</v>
      </c>
      <c r="S1118" s="104">
        <f t="shared" ref="S1118:S1127" si="805">+S10*$T$1129</f>
        <v>41.444970663595782</v>
      </c>
      <c r="T1118" s="104">
        <f>+R1118+S1118</f>
        <v>41.444970663595782</v>
      </c>
    </row>
    <row r="1119" spans="2:20" x14ac:dyDescent="0.2">
      <c r="B1119" s="277" t="s">
        <v>286</v>
      </c>
      <c r="C1119" s="104">
        <f t="shared" ref="C1119:C1127" si="806">+C11*$E$1129</f>
        <v>18.478342303552207</v>
      </c>
      <c r="D1119" s="104">
        <f t="shared" si="800"/>
        <v>0</v>
      </c>
      <c r="E1119" s="104">
        <f t="shared" ref="E1119:E1127" si="807">+C1119+D1119</f>
        <v>18.478342303552207</v>
      </c>
      <c r="F1119" s="104">
        <f t="shared" ref="F1119:F1127" si="808">+F11*$H$1129</f>
        <v>18.322866120194931</v>
      </c>
      <c r="G1119" s="104">
        <f t="shared" si="801"/>
        <v>0</v>
      </c>
      <c r="H1119" s="104">
        <f t="shared" ref="H1119:H1127" si="809">+F1119+G1119</f>
        <v>18.322866120194931</v>
      </c>
      <c r="I1119" s="104">
        <f t="shared" ref="I1119:I1127" si="810">+I11*$K$1129</f>
        <v>20.25091438911134</v>
      </c>
      <c r="J1119" s="104">
        <f t="shared" si="802"/>
        <v>0</v>
      </c>
      <c r="K1119" s="104">
        <f t="shared" ref="K1119:K1127" si="811">+I1119+J1119</f>
        <v>20.25091438911134</v>
      </c>
      <c r="L1119" s="104">
        <f t="shared" ref="L1119:L1127" si="812">+L11*$N$1129</f>
        <v>22.283882682085249</v>
      </c>
      <c r="M1119" s="104">
        <f t="shared" si="803"/>
        <v>0</v>
      </c>
      <c r="N1119" s="104">
        <f t="shared" ref="N1119:N1127" si="813">+L1119+M1119</f>
        <v>22.283882682085249</v>
      </c>
      <c r="O1119" s="104">
        <f t="shared" ref="O1119:O1127" si="814">+O11*$Q$1129</f>
        <v>34.461415910633249</v>
      </c>
      <c r="P1119" s="104">
        <f t="shared" si="804"/>
        <v>0</v>
      </c>
      <c r="Q1119" s="104">
        <f t="shared" ref="Q1119:Q1127" si="815">+O1119+P1119</f>
        <v>34.461415910633249</v>
      </c>
      <c r="R1119" s="104">
        <f t="shared" ref="R1119:R1127" si="816">+R11*$T$1129</f>
        <v>42.298081260282032</v>
      </c>
      <c r="S1119" s="104">
        <f t="shared" si="805"/>
        <v>0</v>
      </c>
      <c r="T1119" s="104">
        <f t="shared" ref="T1119:T1127" si="817">+R1119+S1119</f>
        <v>42.298081260282032</v>
      </c>
    </row>
    <row r="1120" spans="2:20" x14ac:dyDescent="0.2">
      <c r="B1120" s="277" t="s">
        <v>287</v>
      </c>
      <c r="C1120" s="104">
        <f t="shared" si="806"/>
        <v>11.386302475780409</v>
      </c>
      <c r="D1120" s="104">
        <f t="shared" si="800"/>
        <v>0</v>
      </c>
      <c r="E1120" s="104">
        <f t="shared" si="807"/>
        <v>11.386302475780409</v>
      </c>
      <c r="F1120" s="104">
        <f t="shared" si="808"/>
        <v>11.290498489556734</v>
      </c>
      <c r="G1120" s="104">
        <f t="shared" si="801"/>
        <v>0</v>
      </c>
      <c r="H1120" s="104">
        <f t="shared" si="809"/>
        <v>11.290498489556734</v>
      </c>
      <c r="I1120" s="104">
        <f t="shared" si="810"/>
        <v>12.478556401741143</v>
      </c>
      <c r="J1120" s="104">
        <f t="shared" si="802"/>
        <v>0</v>
      </c>
      <c r="K1120" s="104">
        <f t="shared" si="811"/>
        <v>12.478556401741143</v>
      </c>
      <c r="L1120" s="104">
        <f t="shared" si="812"/>
        <v>13.731265737200417</v>
      </c>
      <c r="M1120" s="104">
        <f t="shared" si="803"/>
        <v>0</v>
      </c>
      <c r="N1120" s="104">
        <f t="shared" si="813"/>
        <v>13.731265737200417</v>
      </c>
      <c r="O1120" s="104">
        <f t="shared" si="814"/>
        <v>14.156684939814129</v>
      </c>
      <c r="P1120" s="104">
        <f t="shared" si="804"/>
        <v>0</v>
      </c>
      <c r="Q1120" s="104">
        <f t="shared" si="815"/>
        <v>14.156684939814129</v>
      </c>
      <c r="R1120" s="104">
        <f t="shared" si="816"/>
        <v>17.375972348707407</v>
      </c>
      <c r="S1120" s="104">
        <f t="shared" si="805"/>
        <v>0</v>
      </c>
      <c r="T1120" s="104">
        <f t="shared" si="817"/>
        <v>17.375972348707407</v>
      </c>
    </row>
    <row r="1121" spans="2:20" x14ac:dyDescent="0.2">
      <c r="B1121" s="277" t="s">
        <v>288</v>
      </c>
      <c r="C1121" s="104">
        <f t="shared" si="806"/>
        <v>0</v>
      </c>
      <c r="D1121" s="104">
        <f t="shared" si="800"/>
        <v>0</v>
      </c>
      <c r="E1121" s="104">
        <f t="shared" si="807"/>
        <v>0</v>
      </c>
      <c r="F1121" s="104">
        <f t="shared" si="808"/>
        <v>21.277329746816815</v>
      </c>
      <c r="G1121" s="104">
        <f t="shared" si="801"/>
        <v>0</v>
      </c>
      <c r="H1121" s="104">
        <f t="shared" si="809"/>
        <v>21.277329746816815</v>
      </c>
      <c r="I1121" s="104">
        <f t="shared" si="810"/>
        <v>28.273304341876738</v>
      </c>
      <c r="J1121" s="104">
        <f t="shared" si="802"/>
        <v>0</v>
      </c>
      <c r="K1121" s="104">
        <f t="shared" si="811"/>
        <v>28.273304341876738</v>
      </c>
      <c r="L1121" s="104">
        <f t="shared" si="812"/>
        <v>35.357475467940624</v>
      </c>
      <c r="M1121" s="104">
        <f t="shared" si="803"/>
        <v>0</v>
      </c>
      <c r="N1121" s="104">
        <f t="shared" si="813"/>
        <v>35.357475467940624</v>
      </c>
      <c r="O1121" s="104">
        <f t="shared" si="814"/>
        <v>55.240055125545666</v>
      </c>
      <c r="P1121" s="104">
        <f t="shared" si="804"/>
        <v>0</v>
      </c>
      <c r="Q1121" s="104">
        <f t="shared" si="815"/>
        <v>55.240055125545666</v>
      </c>
      <c r="R1121" s="104">
        <f t="shared" si="816"/>
        <v>76.434557071092797</v>
      </c>
      <c r="S1121" s="104">
        <f t="shared" si="805"/>
        <v>0</v>
      </c>
      <c r="T1121" s="104">
        <f t="shared" si="817"/>
        <v>76.434557071092797</v>
      </c>
    </row>
    <row r="1122" spans="2:20" x14ac:dyDescent="0.2">
      <c r="B1122" s="277" t="s">
        <v>289</v>
      </c>
      <c r="C1122" s="104">
        <f t="shared" si="806"/>
        <v>11.841754574811626</v>
      </c>
      <c r="D1122" s="104">
        <f t="shared" si="800"/>
        <v>0</v>
      </c>
      <c r="E1122" s="104">
        <f t="shared" si="807"/>
        <v>11.841754574811626</v>
      </c>
      <c r="F1122" s="104">
        <f t="shared" si="808"/>
        <v>11.742118429139005</v>
      </c>
      <c r="G1122" s="104">
        <f t="shared" si="801"/>
        <v>0</v>
      </c>
      <c r="H1122" s="104">
        <f t="shared" si="809"/>
        <v>11.742118429139005</v>
      </c>
      <c r="I1122" s="104">
        <f t="shared" si="810"/>
        <v>12.977698657810787</v>
      </c>
      <c r="J1122" s="104">
        <f t="shared" si="802"/>
        <v>0</v>
      </c>
      <c r="K1122" s="104">
        <f t="shared" si="811"/>
        <v>12.977698657810787</v>
      </c>
      <c r="L1122" s="104">
        <f t="shared" si="812"/>
        <v>14.280516366688435</v>
      </c>
      <c r="M1122" s="104">
        <f t="shared" si="803"/>
        <v>0</v>
      </c>
      <c r="N1122" s="104">
        <f t="shared" si="813"/>
        <v>14.280516366688435</v>
      </c>
      <c r="O1122" s="104">
        <f t="shared" si="814"/>
        <v>14.722952337406694</v>
      </c>
      <c r="P1122" s="104">
        <f t="shared" si="804"/>
        <v>0</v>
      </c>
      <c r="Q1122" s="104">
        <f t="shared" si="815"/>
        <v>14.722952337406694</v>
      </c>
      <c r="R1122" s="104">
        <f t="shared" si="816"/>
        <v>18.071011242655704</v>
      </c>
      <c r="S1122" s="104">
        <f t="shared" si="805"/>
        <v>0</v>
      </c>
      <c r="T1122" s="104">
        <f t="shared" si="817"/>
        <v>18.071011242655704</v>
      </c>
    </row>
    <row r="1123" spans="2:20" x14ac:dyDescent="0.2">
      <c r="B1123" s="277" t="s">
        <v>290</v>
      </c>
      <c r="C1123" s="104">
        <f t="shared" si="806"/>
        <v>0</v>
      </c>
      <c r="D1123" s="104">
        <f t="shared" si="800"/>
        <v>9.3321205597416572</v>
      </c>
      <c r="E1123" s="104">
        <f t="shared" si="807"/>
        <v>9.3321205597416572</v>
      </c>
      <c r="F1123" s="104">
        <f t="shared" si="808"/>
        <v>0</v>
      </c>
      <c r="G1123" s="104">
        <f t="shared" si="801"/>
        <v>9.2536003947060923</v>
      </c>
      <c r="H1123" s="104">
        <f t="shared" si="809"/>
        <v>9.2536003947060923</v>
      </c>
      <c r="I1123" s="104">
        <f t="shared" si="810"/>
        <v>0</v>
      </c>
      <c r="J1123" s="104">
        <f t="shared" si="802"/>
        <v>10.227322961100494</v>
      </c>
      <c r="K1123" s="104">
        <f t="shared" si="811"/>
        <v>10.227322961100494</v>
      </c>
      <c r="L1123" s="104">
        <f t="shared" si="812"/>
        <v>0</v>
      </c>
      <c r="M1123" s="104">
        <f t="shared" si="803"/>
        <v>11.25403330624426</v>
      </c>
      <c r="N1123" s="104">
        <f t="shared" si="813"/>
        <v>11.25403330624426</v>
      </c>
      <c r="O1123" s="104">
        <f t="shared" si="814"/>
        <v>0</v>
      </c>
      <c r="P1123" s="104">
        <f t="shared" si="804"/>
        <v>11.602703411896643</v>
      </c>
      <c r="Q1123" s="104">
        <f t="shared" si="815"/>
        <v>11.602703411896643</v>
      </c>
      <c r="R1123" s="104">
        <f t="shared" si="816"/>
        <v>0</v>
      </c>
      <c r="S1123" s="104">
        <f t="shared" si="805"/>
        <v>14.241205092328357</v>
      </c>
      <c r="T1123" s="104">
        <f t="shared" si="817"/>
        <v>14.241205092328357</v>
      </c>
    </row>
    <row r="1124" spans="2:20" x14ac:dyDescent="0.2">
      <c r="B1124" s="277" t="s">
        <v>291</v>
      </c>
      <c r="C1124" s="104">
        <f t="shared" si="806"/>
        <v>0</v>
      </c>
      <c r="D1124" s="104">
        <f t="shared" si="800"/>
        <v>4.7590096878363832</v>
      </c>
      <c r="E1124" s="104">
        <f t="shared" si="807"/>
        <v>4.7590096878363832</v>
      </c>
      <c r="F1124" s="104">
        <f t="shared" si="808"/>
        <v>0</v>
      </c>
      <c r="G1124" s="104">
        <f t="shared" si="801"/>
        <v>4.7189675319616722</v>
      </c>
      <c r="H1124" s="104">
        <f t="shared" si="809"/>
        <v>4.7189675319616722</v>
      </c>
      <c r="I1124" s="104">
        <f t="shared" si="810"/>
        <v>0</v>
      </c>
      <c r="J1124" s="104">
        <f t="shared" si="802"/>
        <v>5.2155272470950731</v>
      </c>
      <c r="K1124" s="104">
        <f t="shared" si="811"/>
        <v>5.2155272470950731</v>
      </c>
      <c r="L1124" s="104">
        <f t="shared" si="812"/>
        <v>0</v>
      </c>
      <c r="M1124" s="104">
        <f t="shared" si="803"/>
        <v>5.7391086183237663</v>
      </c>
      <c r="N1124" s="104">
        <f t="shared" si="813"/>
        <v>5.7391086183237663</v>
      </c>
      <c r="O1124" s="104">
        <f t="shared" si="814"/>
        <v>0</v>
      </c>
      <c r="P1124" s="104">
        <f t="shared" si="804"/>
        <v>5.9169164809672123</v>
      </c>
      <c r="Q1124" s="104">
        <f t="shared" si="815"/>
        <v>5.9169164809672123</v>
      </c>
      <c r="R1124" s="104">
        <f t="shared" si="816"/>
        <v>0</v>
      </c>
      <c r="S1124" s="104">
        <f t="shared" si="805"/>
        <v>7.2624472183985258</v>
      </c>
      <c r="T1124" s="104">
        <f t="shared" si="817"/>
        <v>7.2624472183985258</v>
      </c>
    </row>
    <row r="1125" spans="2:20" s="135" customFormat="1" x14ac:dyDescent="0.2">
      <c r="B1125" s="114" t="s">
        <v>292</v>
      </c>
      <c r="C1125" s="119">
        <f t="shared" si="806"/>
        <v>111.53928955866523</v>
      </c>
      <c r="D1125" s="119">
        <f t="shared" si="800"/>
        <v>0</v>
      </c>
      <c r="E1125" s="119">
        <f t="shared" si="807"/>
        <v>111.53928955866523</v>
      </c>
      <c r="F1125" s="119">
        <f t="shared" si="808"/>
        <v>110.6008015303517</v>
      </c>
      <c r="G1125" s="119">
        <f t="shared" si="801"/>
        <v>0</v>
      </c>
      <c r="H1125" s="119">
        <f t="shared" si="809"/>
        <v>110.6008015303517</v>
      </c>
      <c r="I1125" s="119">
        <f t="shared" si="810"/>
        <v>122.23891985379079</v>
      </c>
      <c r="J1125" s="119">
        <f t="shared" si="802"/>
        <v>0</v>
      </c>
      <c r="K1125" s="119">
        <f t="shared" si="811"/>
        <v>122.23891985379079</v>
      </c>
      <c r="L1125" s="119">
        <f t="shared" si="812"/>
        <v>134.51035824196327</v>
      </c>
      <c r="M1125" s="119">
        <f t="shared" si="803"/>
        <v>0</v>
      </c>
      <c r="N1125" s="119">
        <f t="shared" si="813"/>
        <v>134.51035824196327</v>
      </c>
      <c r="O1125" s="119">
        <f t="shared" si="814"/>
        <v>0</v>
      </c>
      <c r="P1125" s="119">
        <f t="shared" si="804"/>
        <v>0</v>
      </c>
      <c r="Q1125" s="119">
        <f t="shared" si="815"/>
        <v>0</v>
      </c>
      <c r="R1125" s="119">
        <f t="shared" si="816"/>
        <v>0</v>
      </c>
      <c r="S1125" s="119">
        <f t="shared" si="805"/>
        <v>0</v>
      </c>
      <c r="T1125" s="119">
        <f t="shared" si="817"/>
        <v>0</v>
      </c>
    </row>
    <row r="1126" spans="2:20" x14ac:dyDescent="0.2">
      <c r="B1126" s="277" t="s">
        <v>293</v>
      </c>
      <c r="C1126" s="104">
        <f t="shared" si="806"/>
        <v>0</v>
      </c>
      <c r="D1126" s="104">
        <f t="shared" si="800"/>
        <v>4.8891388589881597</v>
      </c>
      <c r="E1126" s="104">
        <f t="shared" si="807"/>
        <v>4.8891388589881597</v>
      </c>
      <c r="F1126" s="104">
        <f t="shared" si="808"/>
        <v>0</v>
      </c>
      <c r="G1126" s="104">
        <f t="shared" si="801"/>
        <v>4.8480018004137495</v>
      </c>
      <c r="H1126" s="104">
        <f t="shared" si="809"/>
        <v>4.8480018004137495</v>
      </c>
      <c r="I1126" s="104">
        <f t="shared" si="810"/>
        <v>0</v>
      </c>
      <c r="J1126" s="104">
        <f t="shared" si="802"/>
        <v>5.3581393202578287</v>
      </c>
      <c r="K1126" s="104">
        <f t="shared" si="811"/>
        <v>5.3581393202578287</v>
      </c>
      <c r="L1126" s="104">
        <f t="shared" si="812"/>
        <v>0</v>
      </c>
      <c r="M1126" s="104">
        <f t="shared" si="803"/>
        <v>5.8960373696060566</v>
      </c>
      <c r="N1126" s="104">
        <f t="shared" si="813"/>
        <v>5.8960373696060566</v>
      </c>
      <c r="O1126" s="104">
        <f t="shared" si="814"/>
        <v>0</v>
      </c>
      <c r="P1126" s="104">
        <f t="shared" si="804"/>
        <v>6.0787071659936585</v>
      </c>
      <c r="Q1126" s="104">
        <f t="shared" si="815"/>
        <v>6.0787071659936585</v>
      </c>
      <c r="R1126" s="104">
        <f t="shared" si="816"/>
        <v>0</v>
      </c>
      <c r="S1126" s="104">
        <f t="shared" si="805"/>
        <v>7.4610297595266095</v>
      </c>
      <c r="T1126" s="104">
        <f t="shared" si="817"/>
        <v>7.4610297595266095</v>
      </c>
    </row>
    <row r="1127" spans="2:20" s="135" customFormat="1" x14ac:dyDescent="0.2">
      <c r="B1127" s="114" t="s">
        <v>294</v>
      </c>
      <c r="C1127" s="104">
        <f t="shared" si="806"/>
        <v>146.72242510226047</v>
      </c>
      <c r="D1127" s="104">
        <f t="shared" si="800"/>
        <v>0</v>
      </c>
      <c r="E1127" s="104">
        <f t="shared" si="807"/>
        <v>146.72242510226047</v>
      </c>
      <c r="F1127" s="104">
        <f t="shared" si="808"/>
        <v>132.26173390231023</v>
      </c>
      <c r="G1127" s="104">
        <f t="shared" si="801"/>
        <v>0</v>
      </c>
      <c r="H1127" s="104">
        <f t="shared" si="809"/>
        <v>132.26173390231023</v>
      </c>
      <c r="I1127" s="104">
        <f t="shared" si="810"/>
        <v>132.89013910225199</v>
      </c>
      <c r="J1127" s="104">
        <f t="shared" si="802"/>
        <v>0</v>
      </c>
      <c r="K1127" s="104">
        <f t="shared" si="811"/>
        <v>132.89013910225199</v>
      </c>
      <c r="L1127" s="104">
        <f t="shared" si="812"/>
        <v>132.93712940384248</v>
      </c>
      <c r="M1127" s="104">
        <f t="shared" si="803"/>
        <v>0</v>
      </c>
      <c r="N1127" s="104">
        <f t="shared" si="813"/>
        <v>132.93712940384248</v>
      </c>
      <c r="O1127" s="104">
        <f t="shared" si="814"/>
        <v>353.49980449817832</v>
      </c>
      <c r="P1127" s="104">
        <f t="shared" si="804"/>
        <v>0</v>
      </c>
      <c r="Q1127" s="104">
        <f t="shared" si="815"/>
        <v>353.49980449817832</v>
      </c>
      <c r="R1127" s="104">
        <f t="shared" si="816"/>
        <v>394.44280881163485</v>
      </c>
      <c r="S1127" s="104">
        <f t="shared" si="805"/>
        <v>0</v>
      </c>
      <c r="T1127" s="104">
        <f t="shared" si="817"/>
        <v>394.44280881163485</v>
      </c>
    </row>
    <row r="1128" spans="2:20" x14ac:dyDescent="0.2">
      <c r="B1128" s="278" t="s">
        <v>8</v>
      </c>
      <c r="C1128" s="106">
        <f>SUM(C1118:C1127)</f>
        <v>299.96811401506994</v>
      </c>
      <c r="D1128" s="106">
        <f t="shared" ref="D1128:T1128" si="818">SUM(D1118:D1127)</f>
        <v>32.559508374596341</v>
      </c>
      <c r="E1128" s="106">
        <f t="shared" si="818"/>
        <v>332.52762238966631</v>
      </c>
      <c r="F1128" s="106">
        <f t="shared" si="818"/>
        <v>305.49534821836937</v>
      </c>
      <c r="G1128" s="106">
        <f t="shared" si="818"/>
        <v>32.285553708592651</v>
      </c>
      <c r="H1128" s="106">
        <f t="shared" si="818"/>
        <v>337.78090192696209</v>
      </c>
      <c r="I1128" s="106">
        <f t="shared" si="818"/>
        <v>329.10953274658277</v>
      </c>
      <c r="J1128" s="106">
        <f t="shared" si="818"/>
        <v>35.682844587133303</v>
      </c>
      <c r="K1128" s="106">
        <f t="shared" si="818"/>
        <v>364.7923773337161</v>
      </c>
      <c r="L1128" s="106">
        <f t="shared" si="818"/>
        <v>353.10062789972051</v>
      </c>
      <c r="M1128" s="106">
        <f t="shared" si="818"/>
        <v>39.26500834798366</v>
      </c>
      <c r="N1128" s="106">
        <f t="shared" si="818"/>
        <v>392.36563624770417</v>
      </c>
      <c r="O1128" s="106">
        <f t="shared" si="818"/>
        <v>472.08091281157806</v>
      </c>
      <c r="P1128" s="106">
        <f t="shared" si="818"/>
        <v>57.364690186617146</v>
      </c>
      <c r="Q1128" s="106">
        <f t="shared" si="818"/>
        <v>529.44560299819523</v>
      </c>
      <c r="R1128" s="106">
        <f t="shared" si="818"/>
        <v>548.62243073437276</v>
      </c>
      <c r="S1128" s="106">
        <f t="shared" si="818"/>
        <v>70.409652733849271</v>
      </c>
      <c r="T1128" s="106">
        <f t="shared" si="818"/>
        <v>619.03208346822203</v>
      </c>
    </row>
    <row r="1129" spans="2:20" x14ac:dyDescent="0.2">
      <c r="B1129" s="279" t="s">
        <v>297</v>
      </c>
      <c r="C1129" s="241"/>
      <c r="D1129" s="240"/>
      <c r="E1129" s="285">
        <f>Asignaciones!K14</f>
        <v>1.8589881593110872E-2</v>
      </c>
      <c r="F1129" s="241"/>
      <c r="G1129" s="240"/>
      <c r="H1129" s="285">
        <f>Asignaciones!L14</f>
        <v>1.6757697201568438E-2</v>
      </c>
      <c r="I1129" s="241"/>
      <c r="J1129" s="240"/>
      <c r="K1129" s="285">
        <f>Asignaciones!M14</f>
        <v>1.68373167842687E-2</v>
      </c>
      <c r="L1129" s="241"/>
      <c r="M1129" s="240"/>
      <c r="N1129" s="285">
        <f>Asignaciones!N14</f>
        <v>1.6843270503626752E-2</v>
      </c>
      <c r="O1129" s="241"/>
      <c r="P1129" s="240"/>
      <c r="Q1129" s="285">
        <f>Asignaciones!O14</f>
        <v>1.5786459260827924E-2</v>
      </c>
      <c r="R1129" s="241"/>
      <c r="S1129" s="240"/>
      <c r="T1129" s="285">
        <f>Asignaciones!P14</f>
        <v>1.7614876310528483E-2</v>
      </c>
    </row>
    <row r="1133" spans="2:20" x14ac:dyDescent="0.2">
      <c r="B1133" s="2" t="s">
        <v>734</v>
      </c>
      <c r="C1133" s="228"/>
      <c r="D1133" s="228"/>
      <c r="E1133" s="228"/>
      <c r="F1133" s="228"/>
      <c r="G1133" s="228"/>
      <c r="H1133" s="228"/>
      <c r="I1133" s="228"/>
      <c r="J1133" s="228"/>
      <c r="K1133" s="228"/>
      <c r="L1133" s="228"/>
      <c r="M1133" s="228"/>
      <c r="N1133" s="228"/>
      <c r="O1133" s="228"/>
      <c r="P1133" s="228"/>
      <c r="Q1133" s="228"/>
      <c r="R1133" s="228"/>
      <c r="S1133" s="228"/>
      <c r="T1133" s="227"/>
    </row>
    <row r="1134" spans="2:20" x14ac:dyDescent="0.2">
      <c r="B1134" s="9" t="s">
        <v>20</v>
      </c>
      <c r="C1134" s="199"/>
      <c r="D1134" s="199"/>
      <c r="E1134" s="199"/>
      <c r="F1134" s="199"/>
      <c r="G1134" s="199"/>
      <c r="H1134" s="199"/>
      <c r="I1134" s="199"/>
      <c r="J1134" s="199"/>
      <c r="K1134" s="199"/>
      <c r="L1134" s="199"/>
      <c r="M1134" s="199"/>
      <c r="N1134" s="199"/>
      <c r="O1134" s="199"/>
      <c r="P1134" s="199"/>
      <c r="Q1134" s="199"/>
      <c r="R1134" s="199"/>
      <c r="S1134" s="199"/>
      <c r="T1134" s="262"/>
    </row>
    <row r="1135" spans="2:20" x14ac:dyDescent="0.2">
      <c r="B1135" s="201" t="s">
        <v>281</v>
      </c>
      <c r="C1135" s="199"/>
      <c r="D1135" s="199"/>
      <c r="E1135" s="199"/>
      <c r="F1135" s="199"/>
      <c r="G1135" s="199"/>
      <c r="H1135" s="199"/>
      <c r="I1135" s="199"/>
      <c r="J1135" s="199"/>
      <c r="K1135" s="199"/>
      <c r="L1135" s="199"/>
      <c r="M1135" s="199"/>
      <c r="N1135" s="199"/>
      <c r="O1135" s="199"/>
      <c r="P1135" s="199"/>
      <c r="Q1135" s="199"/>
      <c r="R1135" s="199"/>
      <c r="S1135" s="199"/>
      <c r="T1135" s="262"/>
    </row>
    <row r="1136" spans="2:20" x14ac:dyDescent="0.2">
      <c r="B1136" s="201" t="s">
        <v>2</v>
      </c>
      <c r="C1136" s="199"/>
      <c r="D1136" s="199"/>
      <c r="E1136" s="199"/>
      <c r="F1136" s="199"/>
      <c r="G1136" s="199"/>
      <c r="H1136" s="199"/>
      <c r="I1136" s="199"/>
      <c r="J1136" s="199"/>
      <c r="K1136" s="199"/>
      <c r="L1136" s="199"/>
      <c r="M1136" s="199"/>
      <c r="N1136" s="199"/>
      <c r="O1136" s="199"/>
      <c r="P1136" s="199"/>
      <c r="Q1136" s="199"/>
      <c r="R1136" s="199"/>
      <c r="S1136" s="199"/>
      <c r="T1136" s="262"/>
    </row>
    <row r="1137" spans="2:20" x14ac:dyDescent="0.2">
      <c r="B1137" s="256"/>
      <c r="C1137" s="197"/>
      <c r="D1137" s="197"/>
      <c r="E1137" s="197"/>
      <c r="F1137" s="197"/>
      <c r="G1137" s="197"/>
      <c r="H1137" s="197"/>
      <c r="I1137" s="197"/>
      <c r="J1137" s="197"/>
      <c r="K1137" s="197"/>
      <c r="L1137" s="197"/>
      <c r="M1137" s="197"/>
      <c r="N1137" s="197"/>
      <c r="O1137" s="197"/>
      <c r="P1137" s="197"/>
      <c r="Q1137" s="197"/>
      <c r="R1137" s="197"/>
      <c r="S1137" s="197"/>
      <c r="T1137" s="263"/>
    </row>
    <row r="1138" spans="2:20" x14ac:dyDescent="0.2">
      <c r="B1138" s="264"/>
    </row>
    <row r="1139" spans="2:20" x14ac:dyDescent="0.2">
      <c r="B1139" s="265" t="s">
        <v>282</v>
      </c>
      <c r="C1139" s="267" t="s">
        <v>38</v>
      </c>
      <c r="D1139" s="662"/>
      <c r="E1139" s="299"/>
      <c r="F1139" s="270" t="s">
        <v>39</v>
      </c>
      <c r="G1139" s="663"/>
      <c r="H1139" s="663"/>
      <c r="I1139" s="301" t="s">
        <v>40</v>
      </c>
      <c r="J1139" s="662"/>
      <c r="K1139" s="299"/>
      <c r="L1139" s="267" t="s">
        <v>121</v>
      </c>
      <c r="M1139" s="662"/>
      <c r="N1139" s="299"/>
      <c r="O1139" s="270" t="s">
        <v>122</v>
      </c>
      <c r="P1139" s="662"/>
      <c r="Q1139" s="299"/>
      <c r="R1139" s="301" t="s">
        <v>633</v>
      </c>
      <c r="S1139" s="662"/>
      <c r="T1139" s="299"/>
    </row>
    <row r="1140" spans="2:20" x14ac:dyDescent="0.2">
      <c r="B1140" s="273"/>
      <c r="C1140" s="274" t="s">
        <v>283</v>
      </c>
      <c r="D1140" s="275" t="s">
        <v>284</v>
      </c>
      <c r="E1140" s="275" t="s">
        <v>47</v>
      </c>
      <c r="F1140" s="275" t="s">
        <v>283</v>
      </c>
      <c r="G1140" s="275" t="s">
        <v>284</v>
      </c>
      <c r="H1140" s="275" t="s">
        <v>47</v>
      </c>
      <c r="I1140" s="276" t="s">
        <v>283</v>
      </c>
      <c r="J1140" s="276" t="s">
        <v>284</v>
      </c>
      <c r="K1140" s="276" t="s">
        <v>47</v>
      </c>
      <c r="L1140" s="274" t="s">
        <v>283</v>
      </c>
      <c r="M1140" s="275" t="s">
        <v>284</v>
      </c>
      <c r="N1140" s="275" t="s">
        <v>47</v>
      </c>
      <c r="O1140" s="275" t="s">
        <v>283</v>
      </c>
      <c r="P1140" s="275" t="s">
        <v>284</v>
      </c>
      <c r="Q1140" s="275" t="s">
        <v>47</v>
      </c>
      <c r="R1140" s="276" t="s">
        <v>283</v>
      </c>
      <c r="S1140" s="276" t="s">
        <v>284</v>
      </c>
      <c r="T1140" s="276" t="s">
        <v>47</v>
      </c>
    </row>
    <row r="1141" spans="2:20" x14ac:dyDescent="0.2">
      <c r="B1141" s="286" t="s">
        <v>45</v>
      </c>
      <c r="C1141" s="234"/>
      <c r="D1141" s="234"/>
      <c r="E1141" s="234"/>
      <c r="F1141" s="234"/>
      <c r="G1141" s="234"/>
      <c r="H1141" s="234"/>
      <c r="I1141" s="234"/>
      <c r="J1141" s="234"/>
      <c r="K1141" s="234"/>
      <c r="L1141" s="234"/>
      <c r="M1141" s="234"/>
      <c r="N1141" s="234"/>
      <c r="O1141" s="234"/>
      <c r="P1141" s="234"/>
      <c r="Q1141" s="234"/>
      <c r="R1141" s="234"/>
      <c r="S1141" s="234"/>
      <c r="T1141" s="232"/>
    </row>
    <row r="1142" spans="2:20" x14ac:dyDescent="0.2">
      <c r="B1142" s="114" t="s">
        <v>715</v>
      </c>
      <c r="C1142" s="104">
        <f>+C1118*$E$1153</f>
        <v>0</v>
      </c>
      <c r="D1142" s="104">
        <f>+D1118*$E$1153</f>
        <v>6.2667363616792251</v>
      </c>
      <c r="E1142" s="104">
        <f>+C1142+D1142</f>
        <v>6.2667363616792251</v>
      </c>
      <c r="F1142" s="104">
        <f>+F1118*$H$1153</f>
        <v>0</v>
      </c>
      <c r="G1142" s="104">
        <f>+G1118*$H$1153</f>
        <v>6.0230765123908281</v>
      </c>
      <c r="H1142" s="104">
        <f>+F1142+G1142</f>
        <v>6.0230765123908281</v>
      </c>
      <c r="I1142" s="104">
        <f>+I1118*$K$1153</f>
        <v>0</v>
      </c>
      <c r="J1142" s="104">
        <f>+J1118*$K$1153</f>
        <v>6.6331893267614319</v>
      </c>
      <c r="K1142" s="104">
        <f>+I1142+J1142</f>
        <v>6.6331893267614319</v>
      </c>
      <c r="L1142" s="104">
        <f>+L1118*$N$1153</f>
        <v>0</v>
      </c>
      <c r="M1142" s="104">
        <f>+M1118*$N$1153</f>
        <v>7.3023516951143792</v>
      </c>
      <c r="N1142" s="104">
        <f>+L1142+M1142</f>
        <v>7.3023516951143792</v>
      </c>
      <c r="O1142" s="104">
        <f>+O1118*$Q$1153</f>
        <v>0</v>
      </c>
      <c r="P1142" s="104">
        <f>+P1118*$Q$1153</f>
        <v>15.043365093694195</v>
      </c>
      <c r="Q1142" s="104">
        <f>+O1142+P1142</f>
        <v>15.043365093694195</v>
      </c>
      <c r="R1142" s="104">
        <f>+R1118*$T$1153</f>
        <v>0</v>
      </c>
      <c r="S1142" s="104">
        <f>+S1118*$T$1153</f>
        <v>18.588722305594143</v>
      </c>
      <c r="T1142" s="104">
        <f>+R1142+S1142</f>
        <v>18.588722305594143</v>
      </c>
    </row>
    <row r="1143" spans="2:20" x14ac:dyDescent="0.2">
      <c r="B1143" s="114" t="s">
        <v>716</v>
      </c>
      <c r="C1143" s="104">
        <f t="shared" ref="C1143:D1151" si="819">+C1119*$E$1153</f>
        <v>8.5276426264800858</v>
      </c>
      <c r="D1143" s="104">
        <f t="shared" si="819"/>
        <v>0</v>
      </c>
      <c r="E1143" s="104">
        <f t="shared" ref="E1143:E1151" si="820">+C1143+D1143</f>
        <v>8.5276426264800858</v>
      </c>
      <c r="F1143" s="104">
        <f t="shared" ref="F1143:G1151" si="821">+F1119*$H$1153</f>
        <v>8.1960754442607495</v>
      </c>
      <c r="G1143" s="104">
        <f t="shared" si="821"/>
        <v>0</v>
      </c>
      <c r="H1143" s="104">
        <f t="shared" ref="H1143:H1151" si="822">+F1143+G1143</f>
        <v>8.1960754442607495</v>
      </c>
      <c r="I1143" s="104">
        <f t="shared" ref="I1143:J1151" si="823">+I1119*$K$1153</f>
        <v>9.0263040900042473</v>
      </c>
      <c r="J1143" s="104">
        <f t="shared" si="823"/>
        <v>0</v>
      </c>
      <c r="K1143" s="104">
        <f t="shared" ref="K1143:K1151" si="824">+I1143+J1143</f>
        <v>9.0263040900042473</v>
      </c>
      <c r="L1143" s="104">
        <f t="shared" ref="L1143:M1151" si="825">+L1119*$N$1153</f>
        <v>9.9368861229898986</v>
      </c>
      <c r="M1143" s="104">
        <f t="shared" si="825"/>
        <v>0</v>
      </c>
      <c r="N1143" s="104">
        <f t="shared" ref="N1143:N1151" si="826">+L1143+M1143</f>
        <v>9.9368861229898986</v>
      </c>
      <c r="O1143" s="104">
        <f t="shared" ref="O1143:P1151" si="827">+O1119*$Q$1153</f>
        <v>15.353020377936517</v>
      </c>
      <c r="P1143" s="104">
        <f t="shared" si="827"/>
        <v>0</v>
      </c>
      <c r="Q1143" s="104">
        <f t="shared" ref="Q1143:Q1151" si="828">+O1143+P1143</f>
        <v>15.353020377936517</v>
      </c>
      <c r="R1143" s="104">
        <f t="shared" ref="R1143:S1151" si="829">+R1119*$T$1153</f>
        <v>18.971355848913063</v>
      </c>
      <c r="S1143" s="104">
        <f t="shared" si="829"/>
        <v>0</v>
      </c>
      <c r="T1143" s="104">
        <f t="shared" ref="T1143:T1151" si="830">+R1143+S1143</f>
        <v>18.971355848913063</v>
      </c>
    </row>
    <row r="1144" spans="2:20" x14ac:dyDescent="0.2">
      <c r="B1144" s="114" t="s">
        <v>287</v>
      </c>
      <c r="C1144" s="104">
        <f t="shared" si="819"/>
        <v>5.2547093649085044</v>
      </c>
      <c r="D1144" s="104">
        <f t="shared" si="819"/>
        <v>0</v>
      </c>
      <c r="E1144" s="104">
        <f t="shared" si="820"/>
        <v>5.2547093649085044</v>
      </c>
      <c r="F1144" s="104">
        <f t="shared" si="821"/>
        <v>5.0503986012170099</v>
      </c>
      <c r="G1144" s="104">
        <f t="shared" si="821"/>
        <v>0</v>
      </c>
      <c r="H1144" s="104">
        <f t="shared" si="822"/>
        <v>5.0503986012170099</v>
      </c>
      <c r="I1144" s="104">
        <f t="shared" si="823"/>
        <v>5.5619831540519131</v>
      </c>
      <c r="J1144" s="104">
        <f t="shared" si="823"/>
        <v>0</v>
      </c>
      <c r="K1144" s="104">
        <f t="shared" si="824"/>
        <v>5.5619831540519131</v>
      </c>
      <c r="L1144" s="104">
        <f t="shared" si="825"/>
        <v>6.1230812377578605</v>
      </c>
      <c r="M1144" s="104">
        <f t="shared" si="825"/>
        <v>0</v>
      </c>
      <c r="N1144" s="104">
        <f t="shared" si="826"/>
        <v>6.1230812377578605</v>
      </c>
      <c r="O1144" s="104">
        <f t="shared" si="827"/>
        <v>6.3069919392931704</v>
      </c>
      <c r="P1144" s="104">
        <f t="shared" si="827"/>
        <v>0</v>
      </c>
      <c r="Q1144" s="104">
        <f t="shared" si="828"/>
        <v>6.3069919392931704</v>
      </c>
      <c r="R1144" s="104">
        <f t="shared" si="829"/>
        <v>7.7933973557741458</v>
      </c>
      <c r="S1144" s="104">
        <f t="shared" si="829"/>
        <v>0</v>
      </c>
      <c r="T1144" s="104">
        <f t="shared" si="830"/>
        <v>7.7933973557741458</v>
      </c>
    </row>
    <row r="1145" spans="2:20" x14ac:dyDescent="0.2">
      <c r="B1145" s="114" t="s">
        <v>288</v>
      </c>
      <c r="C1145" s="104">
        <f t="shared" si="819"/>
        <v>0</v>
      </c>
      <c r="D1145" s="104">
        <f t="shared" si="819"/>
        <v>0</v>
      </c>
      <c r="E1145" s="104">
        <f t="shared" si="820"/>
        <v>0</v>
      </c>
      <c r="F1145" s="104">
        <f t="shared" si="821"/>
        <v>9.5176485334418182</v>
      </c>
      <c r="G1145" s="104">
        <f t="shared" si="821"/>
        <v>0</v>
      </c>
      <c r="H1145" s="104">
        <f t="shared" si="822"/>
        <v>9.5176485334418182</v>
      </c>
      <c r="I1145" s="104">
        <f t="shared" si="823"/>
        <v>12.602070094979835</v>
      </c>
      <c r="J1145" s="104">
        <f t="shared" si="823"/>
        <v>0</v>
      </c>
      <c r="K1145" s="104">
        <f t="shared" si="824"/>
        <v>12.602070094979835</v>
      </c>
      <c r="L1145" s="104">
        <f t="shared" si="825"/>
        <v>15.766696151375426</v>
      </c>
      <c r="M1145" s="104">
        <f t="shared" si="825"/>
        <v>0</v>
      </c>
      <c r="N1145" s="104">
        <f t="shared" si="826"/>
        <v>15.766696151375426</v>
      </c>
      <c r="O1145" s="104">
        <f t="shared" si="827"/>
        <v>24.610181259533011</v>
      </c>
      <c r="P1145" s="104">
        <f t="shared" si="827"/>
        <v>0</v>
      </c>
      <c r="Q1145" s="104">
        <f t="shared" si="828"/>
        <v>24.610181259533011</v>
      </c>
      <c r="R1145" s="104">
        <f t="shared" si="829"/>
        <v>34.28210306814487</v>
      </c>
      <c r="S1145" s="104">
        <f t="shared" si="829"/>
        <v>0</v>
      </c>
      <c r="T1145" s="104">
        <f t="shared" si="830"/>
        <v>34.28210306814487</v>
      </c>
    </row>
    <row r="1146" spans="2:20" x14ac:dyDescent="0.2">
      <c r="B1146" s="114" t="s">
        <v>289</v>
      </c>
      <c r="C1146" s="104">
        <f t="shared" si="819"/>
        <v>5.4648977395048446</v>
      </c>
      <c r="D1146" s="104">
        <f t="shared" si="819"/>
        <v>0</v>
      </c>
      <c r="E1146" s="104">
        <f t="shared" si="820"/>
        <v>5.4648977395048446</v>
      </c>
      <c r="F1146" s="104">
        <f t="shared" si="821"/>
        <v>5.2524145452656912</v>
      </c>
      <c r="G1146" s="104">
        <f t="shared" si="821"/>
        <v>0</v>
      </c>
      <c r="H1146" s="104">
        <f t="shared" si="822"/>
        <v>5.2524145452656912</v>
      </c>
      <c r="I1146" s="104">
        <f t="shared" si="823"/>
        <v>5.7844624802139899</v>
      </c>
      <c r="J1146" s="104">
        <f t="shared" si="823"/>
        <v>0</v>
      </c>
      <c r="K1146" s="104">
        <f t="shared" si="824"/>
        <v>5.7844624802139899</v>
      </c>
      <c r="L1146" s="104">
        <f t="shared" si="825"/>
        <v>6.3680044872681751</v>
      </c>
      <c r="M1146" s="104">
        <f t="shared" si="825"/>
        <v>0</v>
      </c>
      <c r="N1146" s="104">
        <f t="shared" si="826"/>
        <v>6.3680044872681751</v>
      </c>
      <c r="O1146" s="104">
        <f t="shared" si="827"/>
        <v>6.5592716168648968</v>
      </c>
      <c r="P1146" s="104">
        <f t="shared" si="827"/>
        <v>0</v>
      </c>
      <c r="Q1146" s="104">
        <f t="shared" si="828"/>
        <v>6.5592716168648968</v>
      </c>
      <c r="R1146" s="104">
        <f t="shared" si="829"/>
        <v>8.1051332500051121</v>
      </c>
      <c r="S1146" s="104">
        <f t="shared" si="829"/>
        <v>0</v>
      </c>
      <c r="T1146" s="104">
        <f t="shared" si="830"/>
        <v>8.1051332500051121</v>
      </c>
    </row>
    <row r="1147" spans="2:20" x14ac:dyDescent="0.2">
      <c r="B1147" s="114" t="s">
        <v>290</v>
      </c>
      <c r="C1147" s="104">
        <f t="shared" si="819"/>
        <v>0</v>
      </c>
      <c r="D1147" s="104">
        <f t="shared" si="819"/>
        <v>4.3067168998923577</v>
      </c>
      <c r="E1147" s="104">
        <f t="shared" si="820"/>
        <v>4.3067168998923577</v>
      </c>
      <c r="F1147" s="104">
        <f t="shared" si="821"/>
        <v>0</v>
      </c>
      <c r="G1147" s="104">
        <f t="shared" si="821"/>
        <v>4.1392654658137786</v>
      </c>
      <c r="H1147" s="104">
        <f t="shared" si="822"/>
        <v>4.1392654658137786</v>
      </c>
      <c r="I1147" s="104">
        <f t="shared" si="823"/>
        <v>0</v>
      </c>
      <c r="J1147" s="104">
        <f t="shared" si="823"/>
        <v>4.558555989116833</v>
      </c>
      <c r="K1147" s="104">
        <f t="shared" si="824"/>
        <v>4.558555989116833</v>
      </c>
      <c r="L1147" s="104">
        <f t="shared" si="825"/>
        <v>0</v>
      </c>
      <c r="M1147" s="104">
        <f t="shared" si="825"/>
        <v>5.0184273981297078</v>
      </c>
      <c r="N1147" s="104">
        <f t="shared" si="826"/>
        <v>5.0184273981297078</v>
      </c>
      <c r="O1147" s="104">
        <f t="shared" si="827"/>
        <v>0</v>
      </c>
      <c r="P1147" s="104">
        <f t="shared" si="827"/>
        <v>5.1691591077961991</v>
      </c>
      <c r="Q1147" s="104">
        <f t="shared" si="828"/>
        <v>5.1691591077961991</v>
      </c>
      <c r="R1147" s="104">
        <f t="shared" si="829"/>
        <v>0</v>
      </c>
      <c r="S1147" s="104">
        <f t="shared" si="829"/>
        <v>6.3874048532222396</v>
      </c>
      <c r="T1147" s="104">
        <f t="shared" si="830"/>
        <v>6.3874048532222396</v>
      </c>
    </row>
    <row r="1148" spans="2:20" x14ac:dyDescent="0.2">
      <c r="B1148" s="114" t="s">
        <v>291</v>
      </c>
      <c r="C1148" s="104">
        <f t="shared" si="819"/>
        <v>0</v>
      </c>
      <c r="D1148" s="104">
        <f t="shared" si="819"/>
        <v>2.1962540365984933</v>
      </c>
      <c r="E1148" s="104">
        <f t="shared" si="820"/>
        <v>2.1962540365984933</v>
      </c>
      <c r="F1148" s="104">
        <f t="shared" si="821"/>
        <v>0</v>
      </c>
      <c r="G1148" s="104">
        <f t="shared" si="821"/>
        <v>2.1108604765902932</v>
      </c>
      <c r="H1148" s="104">
        <f t="shared" si="822"/>
        <v>2.1108604765902932</v>
      </c>
      <c r="I1148" s="104">
        <f t="shared" si="823"/>
        <v>0</v>
      </c>
      <c r="J1148" s="104">
        <f t="shared" si="823"/>
        <v>2.3246819386731259</v>
      </c>
      <c r="K1148" s="104">
        <f t="shared" si="824"/>
        <v>2.3246819386731259</v>
      </c>
      <c r="L1148" s="104">
        <f t="shared" si="825"/>
        <v>0</v>
      </c>
      <c r="M1148" s="104">
        <f t="shared" si="825"/>
        <v>2.559198035699612</v>
      </c>
      <c r="N1148" s="104">
        <f t="shared" si="826"/>
        <v>2.559198035699612</v>
      </c>
      <c r="O1148" s="104">
        <f t="shared" si="827"/>
        <v>0</v>
      </c>
      <c r="P1148" s="104">
        <f t="shared" si="827"/>
        <v>2.6360652023821256</v>
      </c>
      <c r="Q1148" s="104">
        <f t="shared" si="828"/>
        <v>2.6360652023821256</v>
      </c>
      <c r="R1148" s="104">
        <f t="shared" si="829"/>
        <v>0</v>
      </c>
      <c r="S1148" s="104">
        <f t="shared" si="829"/>
        <v>3.2573219968623377</v>
      </c>
      <c r="T1148" s="104">
        <f t="shared" si="830"/>
        <v>3.2573219968623377</v>
      </c>
    </row>
    <row r="1149" spans="2:20" x14ac:dyDescent="0.2">
      <c r="B1149" s="114" t="s">
        <v>292</v>
      </c>
      <c r="C1149" s="104">
        <f t="shared" si="819"/>
        <v>51.474703982777179</v>
      </c>
      <c r="D1149" s="104">
        <f t="shared" si="819"/>
        <v>0</v>
      </c>
      <c r="E1149" s="119">
        <f t="shared" si="820"/>
        <v>51.474703982777179</v>
      </c>
      <c r="F1149" s="104">
        <f t="shared" si="821"/>
        <v>49.473292420085002</v>
      </c>
      <c r="G1149" s="104">
        <f t="shared" si="821"/>
        <v>0</v>
      </c>
      <c r="H1149" s="119">
        <f t="shared" si="822"/>
        <v>49.473292420085002</v>
      </c>
      <c r="I1149" s="104">
        <f t="shared" si="823"/>
        <v>54.484732937651401</v>
      </c>
      <c r="J1149" s="104">
        <f t="shared" si="823"/>
        <v>0</v>
      </c>
      <c r="K1149" s="119">
        <f t="shared" si="824"/>
        <v>54.484732937651401</v>
      </c>
      <c r="L1149" s="104">
        <f t="shared" si="825"/>
        <v>59.981203961709653</v>
      </c>
      <c r="M1149" s="104">
        <f t="shared" si="825"/>
        <v>0</v>
      </c>
      <c r="N1149" s="119">
        <f t="shared" si="826"/>
        <v>59.981203961709653</v>
      </c>
      <c r="O1149" s="104">
        <f t="shared" si="827"/>
        <v>0</v>
      </c>
      <c r="P1149" s="104">
        <f t="shared" si="827"/>
        <v>0</v>
      </c>
      <c r="Q1149" s="119">
        <f t="shared" si="828"/>
        <v>0</v>
      </c>
      <c r="R1149" s="104">
        <f t="shared" si="829"/>
        <v>0</v>
      </c>
      <c r="S1149" s="104">
        <f t="shared" si="829"/>
        <v>0</v>
      </c>
      <c r="T1149" s="119">
        <f t="shared" si="830"/>
        <v>0</v>
      </c>
    </row>
    <row r="1150" spans="2:20" x14ac:dyDescent="0.2">
      <c r="B1150" s="114" t="s">
        <v>293</v>
      </c>
      <c r="C1150" s="104">
        <f t="shared" si="819"/>
        <v>0</v>
      </c>
      <c r="D1150" s="104">
        <f t="shared" si="819"/>
        <v>2.2563078579117333</v>
      </c>
      <c r="E1150" s="104">
        <f t="shared" si="820"/>
        <v>2.2563078579117333</v>
      </c>
      <c r="F1150" s="104">
        <f t="shared" si="821"/>
        <v>0</v>
      </c>
      <c r="G1150" s="104">
        <f t="shared" si="821"/>
        <v>2.1685793177470591</v>
      </c>
      <c r="H1150" s="104">
        <f t="shared" si="822"/>
        <v>2.1685793177470591</v>
      </c>
      <c r="I1150" s="104">
        <f t="shared" si="823"/>
        <v>0</v>
      </c>
      <c r="J1150" s="104">
        <f t="shared" si="823"/>
        <v>2.3882474604337194</v>
      </c>
      <c r="K1150" s="104">
        <f t="shared" si="824"/>
        <v>2.3882474604337194</v>
      </c>
      <c r="L1150" s="104">
        <f t="shared" si="825"/>
        <v>0</v>
      </c>
      <c r="M1150" s="104">
        <f t="shared" si="825"/>
        <v>2.6291761069882731</v>
      </c>
      <c r="N1150" s="104">
        <f t="shared" si="826"/>
        <v>2.6291761069882731</v>
      </c>
      <c r="O1150" s="104">
        <f t="shared" si="827"/>
        <v>0</v>
      </c>
      <c r="P1150" s="104">
        <f t="shared" si="827"/>
        <v>2.7081451102597613</v>
      </c>
      <c r="Q1150" s="104">
        <f t="shared" si="828"/>
        <v>2.7081451102597613</v>
      </c>
      <c r="R1150" s="104">
        <f t="shared" si="829"/>
        <v>0</v>
      </c>
      <c r="S1150" s="104">
        <f t="shared" si="829"/>
        <v>3.3463893952140418</v>
      </c>
      <c r="T1150" s="104">
        <f t="shared" si="830"/>
        <v>3.3463893952140418</v>
      </c>
    </row>
    <row r="1151" spans="2:20" x14ac:dyDescent="0.2">
      <c r="B1151" s="114" t="s">
        <v>294</v>
      </c>
      <c r="C1151" s="104">
        <f t="shared" si="819"/>
        <v>67.711507125941864</v>
      </c>
      <c r="D1151" s="104">
        <f t="shared" si="819"/>
        <v>0</v>
      </c>
      <c r="E1151" s="104">
        <f t="shared" si="820"/>
        <v>67.711507125941864</v>
      </c>
      <c r="F1151" s="104">
        <f t="shared" si="821"/>
        <v>59.162531797211081</v>
      </c>
      <c r="G1151" s="104">
        <f t="shared" si="821"/>
        <v>0</v>
      </c>
      <c r="H1151" s="104">
        <f t="shared" si="822"/>
        <v>59.162531797211081</v>
      </c>
      <c r="I1151" s="104">
        <f t="shared" si="823"/>
        <v>59.232229372558614</v>
      </c>
      <c r="J1151" s="104">
        <f t="shared" si="823"/>
        <v>0</v>
      </c>
      <c r="K1151" s="104">
        <f t="shared" si="824"/>
        <v>59.232229372558614</v>
      </c>
      <c r="L1151" s="104">
        <f t="shared" si="825"/>
        <v>59.279665722936841</v>
      </c>
      <c r="M1151" s="104">
        <f t="shared" si="825"/>
        <v>0</v>
      </c>
      <c r="N1151" s="104">
        <f t="shared" si="826"/>
        <v>59.279665722936841</v>
      </c>
      <c r="O1151" s="104">
        <f t="shared" si="827"/>
        <v>157.48887730357265</v>
      </c>
      <c r="P1151" s="104">
        <f t="shared" si="827"/>
        <v>0</v>
      </c>
      <c r="Q1151" s="104">
        <f t="shared" si="828"/>
        <v>157.48887730357265</v>
      </c>
      <c r="R1151" s="104">
        <f t="shared" si="829"/>
        <v>176.91381417428417</v>
      </c>
      <c r="S1151" s="104">
        <f t="shared" si="829"/>
        <v>0</v>
      </c>
      <c r="T1151" s="104">
        <f t="shared" si="830"/>
        <v>176.91381417428417</v>
      </c>
    </row>
    <row r="1152" spans="2:20" x14ac:dyDescent="0.2">
      <c r="B1152" s="278" t="s">
        <v>8</v>
      </c>
      <c r="C1152" s="106">
        <f t="shared" ref="C1152:T1152" si="831">SUM(C1142:C1151)</f>
        <v>138.43346083961248</v>
      </c>
      <c r="D1152" s="106">
        <f t="shared" si="831"/>
        <v>15.026015156081808</v>
      </c>
      <c r="E1152" s="106">
        <f t="shared" si="831"/>
        <v>153.45947599569428</v>
      </c>
      <c r="F1152" s="106">
        <f t="shared" si="831"/>
        <v>136.65236134148134</v>
      </c>
      <c r="G1152" s="106">
        <f t="shared" si="831"/>
        <v>14.441781772541958</v>
      </c>
      <c r="H1152" s="106">
        <f t="shared" si="831"/>
        <v>151.09414311402332</v>
      </c>
      <c r="I1152" s="106">
        <f t="shared" si="831"/>
        <v>146.69178212945999</v>
      </c>
      <c r="J1152" s="106">
        <f t="shared" si="831"/>
        <v>15.904674714985111</v>
      </c>
      <c r="K1152" s="106">
        <f t="shared" si="831"/>
        <v>162.5964568444451</v>
      </c>
      <c r="L1152" s="106">
        <f t="shared" si="831"/>
        <v>157.45553768403784</v>
      </c>
      <c r="M1152" s="106">
        <f t="shared" si="831"/>
        <v>17.509153235931972</v>
      </c>
      <c r="N1152" s="106">
        <f t="shared" si="831"/>
        <v>174.96469091996983</v>
      </c>
      <c r="O1152" s="106">
        <f t="shared" si="831"/>
        <v>210.31834249720023</v>
      </c>
      <c r="P1152" s="106">
        <f t="shared" si="831"/>
        <v>25.556734514132284</v>
      </c>
      <c r="Q1152" s="106">
        <f t="shared" si="831"/>
        <v>235.87507701133254</v>
      </c>
      <c r="R1152" s="106">
        <f t="shared" si="831"/>
        <v>246.06580369712137</v>
      </c>
      <c r="S1152" s="106">
        <f t="shared" si="831"/>
        <v>31.579838550892763</v>
      </c>
      <c r="T1152" s="106">
        <f t="shared" si="831"/>
        <v>277.6456422480141</v>
      </c>
    </row>
    <row r="1153" spans="2:20" x14ac:dyDescent="0.2">
      <c r="B1153" s="279" t="s">
        <v>297</v>
      </c>
      <c r="C1153" s="241"/>
      <c r="D1153" s="240"/>
      <c r="E1153" s="285">
        <f>Asignaciones!K121</f>
        <v>0.46149392009264623</v>
      </c>
      <c r="F1153" s="241"/>
      <c r="G1153" s="240"/>
      <c r="H1153" s="285">
        <f>Asignaciones!L121</f>
        <v>0.44731404958677684</v>
      </c>
      <c r="I1153" s="241"/>
      <c r="J1153" s="240"/>
      <c r="K1153" s="285">
        <f>Asignaciones!M121</f>
        <v>0.44572328520916454</v>
      </c>
      <c r="L1153" s="241"/>
      <c r="M1153" s="240"/>
      <c r="N1153" s="285">
        <f>Asignaciones!N121</f>
        <v>0.44592256496568666</v>
      </c>
      <c r="O1153" s="241"/>
      <c r="P1153" s="240"/>
      <c r="Q1153" s="285">
        <f>Asignaciones!O121</f>
        <v>0.44551333635711882</v>
      </c>
      <c r="R1153" s="241"/>
      <c r="S1153" s="240"/>
      <c r="T1153" s="285">
        <f>Asignaciones!P121</f>
        <v>0.44851575493868084</v>
      </c>
    </row>
    <row r="1157" spans="2:20" x14ac:dyDescent="0.2">
      <c r="B1157" s="2" t="s">
        <v>735</v>
      </c>
      <c r="C1157" s="228"/>
      <c r="D1157" s="228"/>
      <c r="E1157" s="228"/>
      <c r="F1157" s="228"/>
      <c r="G1157" s="228"/>
      <c r="H1157" s="228"/>
      <c r="I1157" s="228"/>
      <c r="J1157" s="228"/>
      <c r="K1157" s="228"/>
      <c r="L1157" s="228"/>
      <c r="M1157" s="228"/>
      <c r="N1157" s="228"/>
      <c r="O1157" s="228"/>
      <c r="P1157" s="228"/>
      <c r="Q1157" s="228"/>
      <c r="R1157" s="228"/>
      <c r="S1157" s="228"/>
      <c r="T1157" s="227"/>
    </row>
    <row r="1158" spans="2:20" x14ac:dyDescent="0.2">
      <c r="B1158" s="9" t="s">
        <v>20</v>
      </c>
      <c r="C1158" s="199"/>
      <c r="D1158" s="199"/>
      <c r="E1158" s="199"/>
      <c r="F1158" s="199"/>
      <c r="G1158" s="199"/>
      <c r="H1158" s="199"/>
      <c r="I1158" s="199"/>
      <c r="J1158" s="199"/>
      <c r="K1158" s="199"/>
      <c r="L1158" s="199"/>
      <c r="M1158" s="199"/>
      <c r="N1158" s="199"/>
      <c r="O1158" s="199"/>
      <c r="P1158" s="199"/>
      <c r="Q1158" s="199"/>
      <c r="R1158" s="199"/>
      <c r="S1158" s="199"/>
      <c r="T1158" s="262"/>
    </row>
    <row r="1159" spans="2:20" x14ac:dyDescent="0.2">
      <c r="B1159" s="201" t="s">
        <v>281</v>
      </c>
      <c r="C1159" s="199"/>
      <c r="D1159" s="199"/>
      <c r="E1159" s="199"/>
      <c r="F1159" s="199"/>
      <c r="G1159" s="199"/>
      <c r="H1159" s="199"/>
      <c r="I1159" s="199"/>
      <c r="J1159" s="199"/>
      <c r="K1159" s="199"/>
      <c r="L1159" s="199"/>
      <c r="M1159" s="199"/>
      <c r="N1159" s="199"/>
      <c r="O1159" s="199"/>
      <c r="P1159" s="199"/>
      <c r="Q1159" s="199"/>
      <c r="R1159" s="199"/>
      <c r="S1159" s="199"/>
      <c r="T1159" s="262"/>
    </row>
    <row r="1160" spans="2:20" x14ac:dyDescent="0.2">
      <c r="B1160" s="201" t="s">
        <v>2</v>
      </c>
      <c r="C1160" s="199"/>
      <c r="D1160" s="199"/>
      <c r="E1160" s="199"/>
      <c r="F1160" s="199"/>
      <c r="G1160" s="199"/>
      <c r="H1160" s="199"/>
      <c r="I1160" s="199"/>
      <c r="J1160" s="199"/>
      <c r="K1160" s="199"/>
      <c r="L1160" s="199"/>
      <c r="M1160" s="199"/>
      <c r="N1160" s="199"/>
      <c r="O1160" s="199"/>
      <c r="P1160" s="199"/>
      <c r="Q1160" s="199"/>
      <c r="R1160" s="199"/>
      <c r="S1160" s="199"/>
      <c r="T1160" s="262"/>
    </row>
    <row r="1161" spans="2:20" x14ac:dyDescent="0.2">
      <c r="B1161" s="256"/>
      <c r="C1161" s="197"/>
      <c r="D1161" s="197"/>
      <c r="E1161" s="197"/>
      <c r="F1161" s="197"/>
      <c r="G1161" s="197"/>
      <c r="H1161" s="197"/>
      <c r="I1161" s="197"/>
      <c r="J1161" s="197"/>
      <c r="K1161" s="197"/>
      <c r="L1161" s="197"/>
      <c r="M1161" s="197"/>
      <c r="N1161" s="197"/>
      <c r="O1161" s="197"/>
      <c r="P1161" s="197"/>
      <c r="Q1161" s="197"/>
      <c r="R1161" s="197"/>
      <c r="S1161" s="197"/>
      <c r="T1161" s="263"/>
    </row>
    <row r="1162" spans="2:20" x14ac:dyDescent="0.2">
      <c r="B1162" s="264"/>
    </row>
    <row r="1163" spans="2:20" x14ac:dyDescent="0.2">
      <c r="B1163" s="265" t="s">
        <v>282</v>
      </c>
      <c r="C1163" s="267" t="s">
        <v>38</v>
      </c>
      <c r="D1163" s="662"/>
      <c r="E1163" s="299"/>
      <c r="F1163" s="270" t="s">
        <v>39</v>
      </c>
      <c r="G1163" s="663"/>
      <c r="H1163" s="663"/>
      <c r="I1163" s="301" t="s">
        <v>40</v>
      </c>
      <c r="J1163" s="662"/>
      <c r="K1163" s="299"/>
      <c r="L1163" s="267" t="s">
        <v>121</v>
      </c>
      <c r="M1163" s="662"/>
      <c r="N1163" s="299"/>
      <c r="O1163" s="270" t="s">
        <v>122</v>
      </c>
      <c r="P1163" s="662"/>
      <c r="Q1163" s="299"/>
      <c r="R1163" s="301" t="s">
        <v>633</v>
      </c>
      <c r="S1163" s="662"/>
      <c r="T1163" s="299"/>
    </row>
    <row r="1164" spans="2:20" x14ac:dyDescent="0.2">
      <c r="B1164" s="273"/>
      <c r="C1164" s="274" t="s">
        <v>283</v>
      </c>
      <c r="D1164" s="275" t="s">
        <v>284</v>
      </c>
      <c r="E1164" s="275" t="s">
        <v>47</v>
      </c>
      <c r="F1164" s="275" t="s">
        <v>283</v>
      </c>
      <c r="G1164" s="275" t="s">
        <v>284</v>
      </c>
      <c r="H1164" s="275" t="s">
        <v>47</v>
      </c>
      <c r="I1164" s="276" t="s">
        <v>283</v>
      </c>
      <c r="J1164" s="276" t="s">
        <v>284</v>
      </c>
      <c r="K1164" s="276" t="s">
        <v>47</v>
      </c>
      <c r="L1164" s="274" t="s">
        <v>283</v>
      </c>
      <c r="M1164" s="275" t="s">
        <v>284</v>
      </c>
      <c r="N1164" s="275" t="s">
        <v>47</v>
      </c>
      <c r="O1164" s="275" t="s">
        <v>283</v>
      </c>
      <c r="P1164" s="275" t="s">
        <v>284</v>
      </c>
      <c r="Q1164" s="275" t="s">
        <v>47</v>
      </c>
      <c r="R1164" s="276" t="s">
        <v>283</v>
      </c>
      <c r="S1164" s="276" t="s">
        <v>284</v>
      </c>
      <c r="T1164" s="276" t="s">
        <v>47</v>
      </c>
    </row>
    <row r="1165" spans="2:20" x14ac:dyDescent="0.2">
      <c r="B1165" s="286" t="s">
        <v>195</v>
      </c>
      <c r="C1165" s="234"/>
      <c r="D1165" s="234"/>
      <c r="E1165" s="234"/>
      <c r="F1165" s="234"/>
      <c r="G1165" s="234"/>
      <c r="H1165" s="234"/>
      <c r="I1165" s="234"/>
      <c r="J1165" s="234"/>
      <c r="K1165" s="234"/>
      <c r="L1165" s="234"/>
      <c r="M1165" s="234"/>
      <c r="N1165" s="234"/>
      <c r="O1165" s="234"/>
      <c r="P1165" s="234"/>
      <c r="Q1165" s="234"/>
      <c r="R1165" s="234"/>
      <c r="S1165" s="234"/>
      <c r="T1165" s="232"/>
    </row>
    <row r="1166" spans="2:20" x14ac:dyDescent="0.2">
      <c r="B1166" s="114" t="s">
        <v>715</v>
      </c>
      <c r="C1166" s="104">
        <f>+C1118*$E$1177</f>
        <v>0</v>
      </c>
      <c r="D1166" s="104">
        <f>+D1118*$E$1177</f>
        <v>7.3125029063509146</v>
      </c>
      <c r="E1166" s="104">
        <f>+C1166+D1166</f>
        <v>7.3125029063509146</v>
      </c>
      <c r="F1166" s="104">
        <f>+F1118*$H$1177</f>
        <v>0</v>
      </c>
      <c r="G1166" s="104">
        <f>+G1118*$H$1177</f>
        <v>7.4419074691203067</v>
      </c>
      <c r="H1166" s="104">
        <f>+F1166+G1166</f>
        <v>7.4419074691203067</v>
      </c>
      <c r="I1166" s="104">
        <f>+I1118*$K$1177</f>
        <v>0</v>
      </c>
      <c r="J1166" s="104">
        <f>+J1118*$K$1177</f>
        <v>8.2486657319184751</v>
      </c>
      <c r="K1166" s="104">
        <f>+I1166+J1166</f>
        <v>8.2486657319184751</v>
      </c>
      <c r="L1166" s="104">
        <f>+L1118*$N$1177</f>
        <v>0</v>
      </c>
      <c r="M1166" s="104">
        <f>+M1118*$N$1177</f>
        <v>9.0734773586951949</v>
      </c>
      <c r="N1166" s="104">
        <f>+L1166+M1166</f>
        <v>9.0734773586951949</v>
      </c>
      <c r="O1166" s="104">
        <f>+O1118*$Q$1177</f>
        <v>0</v>
      </c>
      <c r="P1166" s="104">
        <f>+P1118*$Q$1177</f>
        <v>18.722998034065444</v>
      </c>
      <c r="Q1166" s="104">
        <f>+O1166+P1166</f>
        <v>18.722998034065444</v>
      </c>
      <c r="R1166" s="104">
        <f>+R1118*$T$1177</f>
        <v>0</v>
      </c>
      <c r="S1166" s="104">
        <f>+S1118*$T$1177</f>
        <v>22.856248358001643</v>
      </c>
      <c r="T1166" s="104">
        <f>+R1166+S1166</f>
        <v>22.856248358001643</v>
      </c>
    </row>
    <row r="1167" spans="2:20" x14ac:dyDescent="0.2">
      <c r="B1167" s="114" t="s">
        <v>716</v>
      </c>
      <c r="C1167" s="104">
        <f t="shared" ref="C1167:D1175" si="832">+C1119*$E$1177</f>
        <v>9.9506996770721212</v>
      </c>
      <c r="D1167" s="104">
        <f t="shared" si="832"/>
        <v>0</v>
      </c>
      <c r="E1167" s="104">
        <f t="shared" ref="E1167:E1175" si="833">+C1167+D1167</f>
        <v>9.9506996770721212</v>
      </c>
      <c r="F1167" s="104">
        <f t="shared" ref="F1167:G1175" si="834">+F1119*$H$1177</f>
        <v>10.126790675934181</v>
      </c>
      <c r="G1167" s="104">
        <f t="shared" si="834"/>
        <v>0</v>
      </c>
      <c r="H1167" s="104">
        <f t="shared" ref="H1167:H1175" si="835">+F1167+G1167</f>
        <v>10.126790675934181</v>
      </c>
      <c r="I1167" s="104">
        <f t="shared" ref="I1167:J1175" si="836">+I1119*$K$1177</f>
        <v>11.224610299107093</v>
      </c>
      <c r="J1167" s="104">
        <f t="shared" si="836"/>
        <v>0</v>
      </c>
      <c r="K1167" s="104">
        <f t="shared" ref="K1167:K1175" si="837">+I1167+J1167</f>
        <v>11.224610299107093</v>
      </c>
      <c r="L1167" s="104">
        <f t="shared" ref="L1167:M1175" si="838">+L1119*$N$1177</f>
        <v>12.346996559095349</v>
      </c>
      <c r="M1167" s="104">
        <f t="shared" si="838"/>
        <v>0</v>
      </c>
      <c r="N1167" s="104">
        <f t="shared" ref="N1167:N1175" si="839">+L1167+M1167</f>
        <v>12.346996559095349</v>
      </c>
      <c r="O1167" s="104">
        <f t="shared" ref="O1167:P1175" si="840">+O1119*$Q$1177</f>
        <v>19.108395532696729</v>
      </c>
      <c r="P1167" s="104">
        <f t="shared" si="840"/>
        <v>0</v>
      </c>
      <c r="Q1167" s="104">
        <f t="shared" ref="Q1167:Q1175" si="841">+O1167+P1167</f>
        <v>19.108395532696729</v>
      </c>
      <c r="R1167" s="104">
        <f t="shared" ref="R1167:S1175" si="842">+R1119*$T$1177</f>
        <v>23.326725411368969</v>
      </c>
      <c r="S1167" s="104">
        <f t="shared" si="842"/>
        <v>0</v>
      </c>
      <c r="T1167" s="104">
        <f t="shared" ref="T1167:T1175" si="843">+R1167+S1167</f>
        <v>23.326725411368969</v>
      </c>
    </row>
    <row r="1168" spans="2:20" x14ac:dyDescent="0.2">
      <c r="B1168" s="114" t="s">
        <v>287</v>
      </c>
      <c r="C1168" s="104">
        <f t="shared" si="832"/>
        <v>6.1315931108719051</v>
      </c>
      <c r="D1168" s="104">
        <f t="shared" si="832"/>
        <v>0</v>
      </c>
      <c r="E1168" s="104">
        <f t="shared" si="833"/>
        <v>6.1315931108719051</v>
      </c>
      <c r="F1168" s="104">
        <f t="shared" si="834"/>
        <v>6.2400998883397234</v>
      </c>
      <c r="G1168" s="104">
        <f t="shared" si="834"/>
        <v>0</v>
      </c>
      <c r="H1168" s="104">
        <f t="shared" si="835"/>
        <v>6.2400998883397234</v>
      </c>
      <c r="I1168" s="104">
        <f t="shared" si="836"/>
        <v>6.9165732476892297</v>
      </c>
      <c r="J1168" s="104">
        <f t="shared" si="836"/>
        <v>0</v>
      </c>
      <c r="K1168" s="104">
        <f t="shared" si="837"/>
        <v>6.9165732476892297</v>
      </c>
      <c r="L1168" s="104">
        <f t="shared" si="838"/>
        <v>7.6081844994425554</v>
      </c>
      <c r="M1168" s="104">
        <f t="shared" si="838"/>
        <v>0</v>
      </c>
      <c r="N1168" s="104">
        <f t="shared" si="839"/>
        <v>7.6081844994425554</v>
      </c>
      <c r="O1168" s="104">
        <f t="shared" si="840"/>
        <v>7.8496930005209578</v>
      </c>
      <c r="P1168" s="104">
        <f t="shared" si="840"/>
        <v>0</v>
      </c>
      <c r="Q1168" s="104">
        <f t="shared" si="841"/>
        <v>7.8496930005209578</v>
      </c>
      <c r="R1168" s="104">
        <f t="shared" si="842"/>
        <v>9.582574992933262</v>
      </c>
      <c r="S1168" s="104">
        <f t="shared" si="842"/>
        <v>0</v>
      </c>
      <c r="T1168" s="104">
        <f t="shared" si="843"/>
        <v>9.582574992933262</v>
      </c>
    </row>
    <row r="1169" spans="2:20" x14ac:dyDescent="0.2">
      <c r="B1169" s="114" t="s">
        <v>288</v>
      </c>
      <c r="C1169" s="104">
        <f t="shared" si="832"/>
        <v>0</v>
      </c>
      <c r="D1169" s="104">
        <f t="shared" si="832"/>
        <v>0</v>
      </c>
      <c r="E1169" s="104">
        <f t="shared" si="833"/>
        <v>0</v>
      </c>
      <c r="F1169" s="104">
        <f t="shared" si="834"/>
        <v>11.759681213374995</v>
      </c>
      <c r="G1169" s="104">
        <f t="shared" si="834"/>
        <v>0</v>
      </c>
      <c r="H1169" s="104">
        <f t="shared" si="835"/>
        <v>11.759681213374995</v>
      </c>
      <c r="I1169" s="104">
        <f t="shared" si="836"/>
        <v>15.671234246896905</v>
      </c>
      <c r="J1169" s="104">
        <f t="shared" si="836"/>
        <v>0</v>
      </c>
      <c r="K1169" s="104">
        <f t="shared" si="837"/>
        <v>15.671234246896905</v>
      </c>
      <c r="L1169" s="104">
        <f t="shared" si="838"/>
        <v>19.590779316565197</v>
      </c>
      <c r="M1169" s="104">
        <f t="shared" si="838"/>
        <v>0</v>
      </c>
      <c r="N1169" s="104">
        <f t="shared" si="839"/>
        <v>19.590779316565197</v>
      </c>
      <c r="O1169" s="104">
        <f t="shared" si="840"/>
        <v>30.629873866012652</v>
      </c>
      <c r="P1169" s="104">
        <f t="shared" si="840"/>
        <v>0</v>
      </c>
      <c r="Q1169" s="104">
        <f t="shared" si="841"/>
        <v>30.629873866012652</v>
      </c>
      <c r="R1169" s="104">
        <f t="shared" si="842"/>
        <v>42.152454002947927</v>
      </c>
      <c r="S1169" s="104">
        <f t="shared" si="842"/>
        <v>0</v>
      </c>
      <c r="T1169" s="104">
        <f t="shared" si="843"/>
        <v>42.152454002947927</v>
      </c>
    </row>
    <row r="1170" spans="2:20" x14ac:dyDescent="0.2">
      <c r="B1170" s="114" t="s">
        <v>289</v>
      </c>
      <c r="C1170" s="104">
        <f t="shared" si="832"/>
        <v>6.3768568353067812</v>
      </c>
      <c r="D1170" s="104">
        <f t="shared" si="832"/>
        <v>0</v>
      </c>
      <c r="E1170" s="104">
        <f t="shared" si="833"/>
        <v>6.3768568353067812</v>
      </c>
      <c r="F1170" s="104">
        <f t="shared" si="834"/>
        <v>6.4897038838733128</v>
      </c>
      <c r="G1170" s="104">
        <f t="shared" si="834"/>
        <v>0</v>
      </c>
      <c r="H1170" s="104">
        <f t="shared" si="835"/>
        <v>6.4897038838733128</v>
      </c>
      <c r="I1170" s="104">
        <f t="shared" si="836"/>
        <v>7.1932361775967983</v>
      </c>
      <c r="J1170" s="104">
        <f t="shared" si="836"/>
        <v>0</v>
      </c>
      <c r="K1170" s="104">
        <f t="shared" si="837"/>
        <v>7.1932361775967983</v>
      </c>
      <c r="L1170" s="104">
        <f t="shared" si="838"/>
        <v>7.9125118794202587</v>
      </c>
      <c r="M1170" s="104">
        <f t="shared" si="838"/>
        <v>0</v>
      </c>
      <c r="N1170" s="104">
        <f t="shared" si="839"/>
        <v>7.9125118794202587</v>
      </c>
      <c r="O1170" s="104">
        <f t="shared" si="840"/>
        <v>8.1636807205417963</v>
      </c>
      <c r="P1170" s="104">
        <f t="shared" si="840"/>
        <v>0</v>
      </c>
      <c r="Q1170" s="104">
        <f t="shared" si="841"/>
        <v>8.1636807205417963</v>
      </c>
      <c r="R1170" s="104">
        <f t="shared" si="842"/>
        <v>9.9658779926505936</v>
      </c>
      <c r="S1170" s="104">
        <f t="shared" si="842"/>
        <v>0</v>
      </c>
      <c r="T1170" s="104">
        <f t="shared" si="843"/>
        <v>9.9658779926505936</v>
      </c>
    </row>
    <row r="1171" spans="2:20" x14ac:dyDescent="0.2">
      <c r="B1171" s="114" t="s">
        <v>290</v>
      </c>
      <c r="C1171" s="104">
        <f t="shared" si="832"/>
        <v>0</v>
      </c>
      <c r="D1171" s="104">
        <f t="shared" si="832"/>
        <v>5.0254036598492995</v>
      </c>
      <c r="E1171" s="104">
        <f t="shared" si="833"/>
        <v>5.0254036598492995</v>
      </c>
      <c r="F1171" s="104">
        <f t="shared" si="834"/>
        <v>0</v>
      </c>
      <c r="G1171" s="104">
        <f t="shared" si="834"/>
        <v>5.1143349288923128</v>
      </c>
      <c r="H1171" s="104">
        <f t="shared" si="835"/>
        <v>5.1143349288923128</v>
      </c>
      <c r="I1171" s="104">
        <f t="shared" si="836"/>
        <v>0</v>
      </c>
      <c r="J1171" s="104">
        <f t="shared" si="836"/>
        <v>5.6687669719836622</v>
      </c>
      <c r="K1171" s="104">
        <f t="shared" si="837"/>
        <v>5.6687669719836622</v>
      </c>
      <c r="L1171" s="104">
        <f t="shared" si="838"/>
        <v>0</v>
      </c>
      <c r="M1171" s="104">
        <f t="shared" si="838"/>
        <v>6.2356059081145521</v>
      </c>
      <c r="N1171" s="104">
        <f t="shared" si="839"/>
        <v>6.2356059081145521</v>
      </c>
      <c r="O1171" s="104">
        <f t="shared" si="840"/>
        <v>0</v>
      </c>
      <c r="P1171" s="104">
        <f t="shared" si="840"/>
        <v>6.433544304100443</v>
      </c>
      <c r="Q1171" s="104">
        <f t="shared" si="841"/>
        <v>6.433544304100443</v>
      </c>
      <c r="R1171" s="104">
        <f t="shared" si="842"/>
        <v>0</v>
      </c>
      <c r="S1171" s="104">
        <f t="shared" si="842"/>
        <v>7.8538002391061186</v>
      </c>
      <c r="T1171" s="104">
        <f t="shared" si="843"/>
        <v>7.8538002391061186</v>
      </c>
    </row>
    <row r="1172" spans="2:20" x14ac:dyDescent="0.2">
      <c r="B1172" s="114" t="s">
        <v>291</v>
      </c>
      <c r="C1172" s="104">
        <f t="shared" si="832"/>
        <v>0</v>
      </c>
      <c r="D1172" s="104">
        <f t="shared" si="832"/>
        <v>2.56275565123789</v>
      </c>
      <c r="E1172" s="104">
        <f t="shared" si="833"/>
        <v>2.56275565123789</v>
      </c>
      <c r="F1172" s="104">
        <f t="shared" si="834"/>
        <v>0</v>
      </c>
      <c r="G1172" s="104">
        <f t="shared" si="834"/>
        <v>2.6081070553713785</v>
      </c>
      <c r="H1172" s="104">
        <f t="shared" si="835"/>
        <v>2.6081070553713785</v>
      </c>
      <c r="I1172" s="104">
        <f t="shared" si="836"/>
        <v>0</v>
      </c>
      <c r="J1172" s="104">
        <f t="shared" si="836"/>
        <v>2.8908453084219472</v>
      </c>
      <c r="K1172" s="104">
        <f t="shared" si="837"/>
        <v>2.8908453084219472</v>
      </c>
      <c r="L1172" s="104">
        <f t="shared" si="838"/>
        <v>0</v>
      </c>
      <c r="M1172" s="104">
        <f t="shared" si="838"/>
        <v>3.1799105826241543</v>
      </c>
      <c r="N1172" s="104">
        <f t="shared" si="839"/>
        <v>3.1799105826241543</v>
      </c>
      <c r="O1172" s="104">
        <f t="shared" si="840"/>
        <v>0</v>
      </c>
      <c r="P1172" s="104">
        <f t="shared" si="840"/>
        <v>3.2808512785850867</v>
      </c>
      <c r="Q1172" s="104">
        <f t="shared" si="841"/>
        <v>3.2808512785850867</v>
      </c>
      <c r="R1172" s="104">
        <f t="shared" si="842"/>
        <v>0</v>
      </c>
      <c r="S1172" s="104">
        <f t="shared" si="842"/>
        <v>4.005125221536189</v>
      </c>
      <c r="T1172" s="104">
        <f t="shared" si="843"/>
        <v>4.005125221536189</v>
      </c>
    </row>
    <row r="1173" spans="2:20" x14ac:dyDescent="0.2">
      <c r="B1173" s="114" t="s">
        <v>292</v>
      </c>
      <c r="C1173" s="104">
        <f t="shared" si="832"/>
        <v>60.064585575888053</v>
      </c>
      <c r="D1173" s="104">
        <f t="shared" si="832"/>
        <v>0</v>
      </c>
      <c r="E1173" s="119">
        <f t="shared" si="833"/>
        <v>60.064585575888053</v>
      </c>
      <c r="F1173" s="104">
        <f t="shared" si="834"/>
        <v>61.127509110266693</v>
      </c>
      <c r="G1173" s="104">
        <f t="shared" si="834"/>
        <v>0</v>
      </c>
      <c r="H1173" s="119">
        <f t="shared" si="835"/>
        <v>61.127509110266693</v>
      </c>
      <c r="I1173" s="104">
        <f t="shared" si="836"/>
        <v>67.754186916139403</v>
      </c>
      <c r="J1173" s="104">
        <f t="shared" si="836"/>
        <v>0</v>
      </c>
      <c r="K1173" s="119">
        <f t="shared" si="837"/>
        <v>67.754186916139403</v>
      </c>
      <c r="L1173" s="104">
        <f t="shared" si="838"/>
        <v>74.529154280253607</v>
      </c>
      <c r="M1173" s="104">
        <f t="shared" si="838"/>
        <v>0</v>
      </c>
      <c r="N1173" s="119">
        <f t="shared" si="839"/>
        <v>74.529154280253607</v>
      </c>
      <c r="O1173" s="104">
        <f t="shared" si="840"/>
        <v>0</v>
      </c>
      <c r="P1173" s="104">
        <f t="shared" si="840"/>
        <v>0</v>
      </c>
      <c r="Q1173" s="119">
        <f t="shared" si="841"/>
        <v>0</v>
      </c>
      <c r="R1173" s="104">
        <f t="shared" si="842"/>
        <v>0</v>
      </c>
      <c r="S1173" s="104">
        <f t="shared" si="842"/>
        <v>0</v>
      </c>
      <c r="T1173" s="119">
        <f t="shared" si="843"/>
        <v>0</v>
      </c>
    </row>
    <row r="1174" spans="2:20" x14ac:dyDescent="0.2">
      <c r="B1174" s="114" t="s">
        <v>293</v>
      </c>
      <c r="C1174" s="104">
        <f t="shared" si="832"/>
        <v>0</v>
      </c>
      <c r="D1174" s="104">
        <f t="shared" si="832"/>
        <v>2.6328310010764264</v>
      </c>
      <c r="E1174" s="104">
        <f t="shared" si="833"/>
        <v>2.6328310010764264</v>
      </c>
      <c r="F1174" s="104">
        <f t="shared" si="834"/>
        <v>0</v>
      </c>
      <c r="G1174" s="104">
        <f t="shared" si="834"/>
        <v>2.6794224826666899</v>
      </c>
      <c r="H1174" s="104">
        <f t="shared" si="835"/>
        <v>2.6794224826666899</v>
      </c>
      <c r="I1174" s="104">
        <f t="shared" si="836"/>
        <v>0</v>
      </c>
      <c r="J1174" s="104">
        <f t="shared" si="836"/>
        <v>2.9698918598241097</v>
      </c>
      <c r="K1174" s="104">
        <f t="shared" si="837"/>
        <v>2.9698918598241097</v>
      </c>
      <c r="L1174" s="104">
        <f t="shared" si="838"/>
        <v>0</v>
      </c>
      <c r="M1174" s="104">
        <f t="shared" si="838"/>
        <v>3.2668612626177831</v>
      </c>
      <c r="N1174" s="104">
        <f t="shared" si="839"/>
        <v>3.2668612626177831</v>
      </c>
      <c r="O1174" s="104">
        <f t="shared" si="840"/>
        <v>0</v>
      </c>
      <c r="P1174" s="104">
        <f t="shared" si="840"/>
        <v>3.3705620557338967</v>
      </c>
      <c r="Q1174" s="104">
        <f t="shared" si="841"/>
        <v>3.3705620557338967</v>
      </c>
      <c r="R1174" s="104">
        <f t="shared" si="842"/>
        <v>0</v>
      </c>
      <c r="S1174" s="104">
        <f t="shared" si="842"/>
        <v>4.1146403643125682</v>
      </c>
      <c r="T1174" s="104">
        <f t="shared" si="843"/>
        <v>4.1146403643125682</v>
      </c>
    </row>
    <row r="1175" spans="2:20" x14ac:dyDescent="0.2">
      <c r="B1175" s="114" t="s">
        <v>294</v>
      </c>
      <c r="C1175" s="104">
        <f t="shared" si="832"/>
        <v>79.010917976318609</v>
      </c>
      <c r="D1175" s="104">
        <f t="shared" si="832"/>
        <v>0</v>
      </c>
      <c r="E1175" s="104">
        <f t="shared" si="833"/>
        <v>79.010917976318609</v>
      </c>
      <c r="F1175" s="104">
        <f t="shared" si="834"/>
        <v>73.099202105099138</v>
      </c>
      <c r="G1175" s="104">
        <f t="shared" si="834"/>
        <v>0</v>
      </c>
      <c r="H1175" s="104">
        <f t="shared" si="835"/>
        <v>73.099202105099138</v>
      </c>
      <c r="I1175" s="104">
        <f t="shared" si="836"/>
        <v>73.657909729693387</v>
      </c>
      <c r="J1175" s="104">
        <f t="shared" si="836"/>
        <v>0</v>
      </c>
      <c r="K1175" s="104">
        <f t="shared" si="837"/>
        <v>73.657909729693387</v>
      </c>
      <c r="L1175" s="104">
        <f t="shared" si="838"/>
        <v>73.657463680905622</v>
      </c>
      <c r="M1175" s="104">
        <f t="shared" si="838"/>
        <v>0</v>
      </c>
      <c r="N1175" s="104">
        <f t="shared" si="839"/>
        <v>73.657463680905622</v>
      </c>
      <c r="O1175" s="104">
        <f t="shared" si="840"/>
        <v>196.01092719460564</v>
      </c>
      <c r="P1175" s="104">
        <f t="shared" si="840"/>
        <v>0</v>
      </c>
      <c r="Q1175" s="104">
        <f t="shared" si="841"/>
        <v>196.01092719460564</v>
      </c>
      <c r="R1175" s="104">
        <f t="shared" si="842"/>
        <v>217.52899463735071</v>
      </c>
      <c r="S1175" s="104">
        <f t="shared" si="842"/>
        <v>0</v>
      </c>
      <c r="T1175" s="104">
        <f t="shared" si="843"/>
        <v>217.52899463735071</v>
      </c>
    </row>
    <row r="1176" spans="2:20" x14ac:dyDescent="0.2">
      <c r="B1176" s="278" t="s">
        <v>8</v>
      </c>
      <c r="C1176" s="106">
        <f t="shared" ref="C1176:T1176" si="844">SUM(C1166:C1175)</f>
        <v>161.53465317545746</v>
      </c>
      <c r="D1176" s="106">
        <f t="shared" si="844"/>
        <v>17.533493218514529</v>
      </c>
      <c r="E1176" s="106">
        <f t="shared" si="844"/>
        <v>179.068146393972</v>
      </c>
      <c r="F1176" s="106">
        <f t="shared" si="844"/>
        <v>168.84298687688806</v>
      </c>
      <c r="G1176" s="106">
        <f t="shared" si="844"/>
        <v>17.84377193605069</v>
      </c>
      <c r="H1176" s="106">
        <f t="shared" si="844"/>
        <v>186.68675881293873</v>
      </c>
      <c r="I1176" s="106">
        <f t="shared" si="844"/>
        <v>182.41775061712281</v>
      </c>
      <c r="J1176" s="106">
        <f t="shared" si="844"/>
        <v>19.778169872148194</v>
      </c>
      <c r="K1176" s="106">
        <f t="shared" si="844"/>
        <v>202.19592048927103</v>
      </c>
      <c r="L1176" s="106">
        <f t="shared" si="844"/>
        <v>195.64509021568259</v>
      </c>
      <c r="M1176" s="106">
        <f t="shared" si="844"/>
        <v>21.755855112051684</v>
      </c>
      <c r="N1176" s="106">
        <f t="shared" si="844"/>
        <v>217.40094532773429</v>
      </c>
      <c r="O1176" s="106">
        <f t="shared" si="844"/>
        <v>261.76257031437774</v>
      </c>
      <c r="P1176" s="106">
        <f t="shared" si="844"/>
        <v>31.807955672484869</v>
      </c>
      <c r="Q1176" s="106">
        <f t="shared" si="844"/>
        <v>293.57052598686266</v>
      </c>
      <c r="R1176" s="106">
        <f t="shared" si="844"/>
        <v>302.55662703725147</v>
      </c>
      <c r="S1176" s="106">
        <f t="shared" si="844"/>
        <v>38.829814182956518</v>
      </c>
      <c r="T1176" s="106">
        <f t="shared" si="844"/>
        <v>341.38644122020798</v>
      </c>
    </row>
    <row r="1177" spans="2:20" x14ac:dyDescent="0.2">
      <c r="B1177" s="279" t="s">
        <v>297</v>
      </c>
      <c r="C1177" s="241"/>
      <c r="D1177" s="240"/>
      <c r="E1177" s="285">
        <f>Asignaciones!K122</f>
        <v>0.53850607990735377</v>
      </c>
      <c r="F1177" s="241"/>
      <c r="G1177" s="240"/>
      <c r="H1177" s="285">
        <f>Asignaciones!L122</f>
        <v>0.5526859504132231</v>
      </c>
      <c r="I1177" s="241"/>
      <c r="J1177" s="240"/>
      <c r="K1177" s="285">
        <f>Asignaciones!M122</f>
        <v>0.55427671479083551</v>
      </c>
      <c r="L1177" s="241"/>
      <c r="M1177" s="240"/>
      <c r="N1177" s="285">
        <f>Asignaciones!N122</f>
        <v>0.55407743503431328</v>
      </c>
      <c r="O1177" s="241"/>
      <c r="P1177" s="240"/>
      <c r="Q1177" s="285">
        <f>Asignaciones!O122</f>
        <v>0.55448666364288113</v>
      </c>
      <c r="R1177" s="241"/>
      <c r="S1177" s="240"/>
      <c r="T1177" s="285">
        <f>Asignaciones!P122</f>
        <v>0.55148424506131921</v>
      </c>
    </row>
  </sheetData>
  <pageMargins left="0.74803149606299213" right="0.74803149606299213" top="0.98425196850393704" bottom="0.98425196850393704" header="0" footer="0"/>
  <pageSetup paperSize="9" scale="30" fitToHeight="14" orientation="landscape" r:id="rId1"/>
  <headerFooter alignWithMargins="0"/>
  <rowBreaks count="8" manualBreakCount="8">
    <brk id="95" max="16383" man="1"/>
    <brk id="168" max="16383" man="1"/>
    <brk id="264" max="16383" man="1"/>
    <brk id="360" max="16383" man="1"/>
    <brk id="456" max="16383" man="1"/>
    <brk id="552" max="16383" man="1"/>
    <brk id="625" max="16383" man="1"/>
    <brk id="721" max="16383" man="1"/>
  </rowBreaks>
  <ignoredErrors>
    <ignoredError sqref="H10:H18 K10:K19 O11 F13 I13 L13 O13 R1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10</vt:i4>
      </vt:variant>
    </vt:vector>
  </HeadingPairs>
  <TitlesOfParts>
    <vt:vector size="33" baseType="lpstr">
      <vt:lpstr>PVP</vt:lpstr>
      <vt:lpstr>Pres.Vtas</vt:lpstr>
      <vt:lpstr>Comisiones</vt:lpstr>
      <vt:lpstr>Pres Produc</vt:lpstr>
      <vt:lpstr>Asignaciones</vt:lpstr>
      <vt:lpstr>estand mp</vt:lpstr>
      <vt:lpstr>Pres MP Cant</vt:lpstr>
      <vt:lpstr>Compras</vt:lpstr>
      <vt:lpstr>Carga Fabril</vt:lpstr>
      <vt:lpstr>Distr.Sueld</vt:lpstr>
      <vt:lpstr>Gtos Finan</vt:lpstr>
      <vt:lpstr>Pto.Equil</vt:lpstr>
      <vt:lpstr>Cost.Prod</vt:lpstr>
      <vt:lpstr>Gto.Vtas</vt:lpstr>
      <vt:lpstr>Gto Adm</vt:lpstr>
      <vt:lpstr>Capital Trab</vt:lpstr>
      <vt:lpstr>Inv.Fija</vt:lpstr>
      <vt:lpstr>Inv Total</vt:lpstr>
      <vt:lpstr>Pres.Caja</vt:lpstr>
      <vt:lpstr>PyG</vt:lpstr>
      <vt:lpstr>Balanc Gral</vt:lpstr>
      <vt:lpstr>Indices</vt:lpstr>
      <vt:lpstr>Hoja1</vt:lpstr>
      <vt:lpstr>Asignaciones!Área_de_impresión</vt:lpstr>
      <vt:lpstr>'Capital Trab'!Área_de_impresión</vt:lpstr>
      <vt:lpstr>'Carga Fabril'!Área_de_impresión</vt:lpstr>
      <vt:lpstr>Cost.Prod!Área_de_impresión</vt:lpstr>
      <vt:lpstr>Distr.Sueld!Área_de_impresión</vt:lpstr>
      <vt:lpstr>'estand mp'!Área_de_impresión</vt:lpstr>
      <vt:lpstr>'Gto Adm'!Área_de_impresión</vt:lpstr>
      <vt:lpstr>Gto.Vtas!Área_de_impresión</vt:lpstr>
      <vt:lpstr>'Pres Produc'!Área_de_impresión</vt:lpstr>
      <vt:lpstr>Pres.Vtas!Área_de_impresión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oem</dc:creator>
  <cp:lastModifiedBy>DELGADO AYALA PABLO CAMILO</cp:lastModifiedBy>
  <dcterms:created xsi:type="dcterms:W3CDTF">2011-06-14T00:43:50Z</dcterms:created>
  <dcterms:modified xsi:type="dcterms:W3CDTF">2017-10-19T16:03:13Z</dcterms:modified>
</cp:coreProperties>
</file>